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externalLinks/externalLink9.xml" ContentType="application/vnd.openxmlformats-officedocument.spreadsheetml.externalLink+xml"/>
  <Override PartName="/xl/externalLinks/externalLink29.xml" ContentType="application/vnd.openxmlformats-officedocument.spreadsheetml.externalLink+xml"/>
  <Override PartName="/xl/externalLinks/externalLink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8.xml" ContentType="application/vnd.openxmlformats-officedocument.drawing+xml"/>
  <Override PartName="/xl/worksheets/sheet7.xml" ContentType="application/vnd.openxmlformats-officedocument.spreadsheetml.worksheet+xml"/>
  <Override PartName="/xl/worksheets/sheet11.xml" ContentType="application/vnd.openxmlformats-officedocument.spreadsheetml.worksheet+xml"/>
  <Override PartName="/xl/externalLinks/externalLink7.xml" ContentType="application/vnd.openxmlformats-officedocument.spreadsheetml.externalLink+xml"/>
  <Override PartName="/xl/externalLinks/externalLink18.xml" ContentType="application/vnd.openxmlformats-officedocument.spreadsheetml.externalLink+xml"/>
  <Override PartName="/xl/externalLinks/externalLink27.xml" ContentType="application/vnd.openxmlformats-officedocument.spreadsheetml.externalLink+xml"/>
  <Override PartName="/xl/externalLinks/externalLink36.xml" ContentType="application/vnd.openxmlformats-officedocument.spreadsheetml.externalLink+xml"/>
  <Override PartName="/xl/drawings/drawing4.xml" ContentType="application/vnd.openxmlformats-officedocument.drawing+xml"/>
  <Default Extension="rels" ContentType="application/vnd.openxmlformats-package.relationships+xml"/>
  <Default Extension="xml" ContentType="application/xml"/>
  <Override PartName="/xl/worksheets/sheet5.xml" ContentType="application/vnd.openxmlformats-officedocument.spreadsheetml.worksheet+xml"/>
  <Override PartName="/xl/externalLinks/externalLink5.xml" ContentType="application/vnd.openxmlformats-officedocument.spreadsheetml.externalLink+xml"/>
  <Override PartName="/xl/externalLinks/externalLink16.xml" ContentType="application/vnd.openxmlformats-officedocument.spreadsheetml.externalLink+xml"/>
  <Override PartName="/xl/externalLinks/externalLink25.xml" ContentType="application/vnd.openxmlformats-officedocument.spreadsheetml.externalLink+xml"/>
  <Override PartName="/xl/externalLinks/externalLink34.xml" ContentType="application/vnd.openxmlformats-officedocument.spreadsheetml.externalLink+xml"/>
  <Override PartName="/xl/externalLinks/externalLink43.xml" ContentType="application/vnd.openxmlformats-officedocument.spreadsheetml.externalLink+xml"/>
  <Override PartName="/xl/drawings/drawing2.xml" ContentType="application/vnd.openxmlformats-officedocument.drawing+xml"/>
  <Override PartName="/xl/worksheets/sheet3.xml" ContentType="application/vnd.openxmlformats-officedocument.spreadsheetml.worksheet+xml"/>
  <Override PartName="/xl/externalLinks/externalLink3.xml" ContentType="application/vnd.openxmlformats-officedocument.spreadsheetml.externalLink+xml"/>
  <Override PartName="/xl/externalLinks/externalLink14.xml" ContentType="application/vnd.openxmlformats-officedocument.spreadsheetml.externalLink+xml"/>
  <Override PartName="/xl/externalLinks/externalLink23.xml" ContentType="application/vnd.openxmlformats-officedocument.spreadsheetml.externalLink+xml"/>
  <Override PartName="/xl/externalLinks/externalLink32.xml" ContentType="application/vnd.openxmlformats-officedocument.spreadsheetml.externalLink+xml"/>
  <Override PartName="/xl/externalLinks/externalLink41.xml" ContentType="application/vnd.openxmlformats-officedocument.spreadsheetml.externalLink+xml"/>
  <Override PartName="/xl/connections.xml" ContentType="application/vnd.openxmlformats-officedocument.spreadsheetml.connection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12.xml" ContentType="application/vnd.openxmlformats-officedocument.spreadsheetml.externalLink+xml"/>
  <Override PartName="/xl/externalLinks/externalLink21.xml" ContentType="application/vnd.openxmlformats-officedocument.spreadsheetml.externalLink+xml"/>
  <Override PartName="/xl/externalLinks/externalLink30.xml" ContentType="application/vnd.openxmlformats-officedocument.spreadsheetml.externalLink+xml"/>
  <Override PartName="/xl/externalLinks/externalLink10.xml" ContentType="application/vnd.openxmlformats-officedocument.spreadsheetml.externalLink+xml"/>
  <Override PartName="/xl/sharedStrings.xml" ContentType="application/vnd.openxmlformats-officedocument.spreadsheetml.sharedStrings+xml"/>
  <Override PartName="/xl/drawings/drawing10.xml" ContentType="application/vnd.openxmlformats-officedocument.drawing+xml"/>
  <Override PartName="/docProps/core.xml" ContentType="application/vnd.openxmlformats-package.core-properties+xml"/>
  <Default Extension="bin" ContentType="application/vnd.openxmlformats-officedocument.spreadsheetml.printerSettings"/>
  <Default Extension="png" ContentType="image/png"/>
  <Override PartName="/xl/drawings/drawing9.xml" ContentType="application/vnd.openxmlformats-officedocument.drawing+xml"/>
  <Override PartName="/xl/worksheets/sheet14.xml" ContentType="application/vnd.openxmlformats-officedocument.spreadsheetml.worksheet+xml"/>
  <Override PartName="/xl/externalLinks/externalLink8.xml" ContentType="application/vnd.openxmlformats-officedocument.spreadsheetml.externalLink+xml"/>
  <Override PartName="/xl/externalLinks/externalLink19.xml" ContentType="application/vnd.openxmlformats-officedocument.spreadsheetml.externalLink+xml"/>
  <Override PartName="/xl/externalLinks/externalLink39.xml" ContentType="application/vnd.openxmlformats-officedocument.spreadsheetml.externalLink+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externalLinks/externalLink6.xml" ContentType="application/vnd.openxmlformats-officedocument.spreadsheetml.externalLink+xml"/>
  <Override PartName="/xl/externalLinks/externalLink17.xml" ContentType="application/vnd.openxmlformats-officedocument.spreadsheetml.externalLink+xml"/>
  <Override PartName="/xl/externalLinks/externalLink28.xml" ContentType="application/vnd.openxmlformats-officedocument.spreadsheetml.externalLink+xml"/>
  <Override PartName="/xl/externalLinks/externalLink37.xml" ContentType="application/vnd.openxmlformats-officedocument.spreadsheetml.externalLink+xml"/>
  <Override PartName="/xl/drawings/drawing5.xml" ContentType="application/vnd.openxmlformats-officedocument.drawing+xml"/>
  <Default Extension="jpeg" ContentType="image/jpeg"/>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15.xml" ContentType="application/vnd.openxmlformats-officedocument.spreadsheetml.externalLink+xml"/>
  <Override PartName="/xl/externalLinks/externalLink24.xml" ContentType="application/vnd.openxmlformats-officedocument.spreadsheetml.externalLink+xml"/>
  <Override PartName="/xl/externalLinks/externalLink26.xml" ContentType="application/vnd.openxmlformats-officedocument.spreadsheetml.externalLink+xml"/>
  <Override PartName="/xl/externalLinks/externalLink35.xml" ContentType="application/vnd.openxmlformats-officedocument.spreadsheetml.externalLink+xml"/>
  <Override PartName="/xl/externalLinks/externalLink44.xml" ContentType="application/vnd.openxmlformats-officedocument.spreadsheetml.externalLink+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externalLinks/externalLink2.xml" ContentType="application/vnd.openxmlformats-officedocument.spreadsheetml.externalLink+xml"/>
  <Override PartName="/xl/externalLinks/externalLink13.xml" ContentType="application/vnd.openxmlformats-officedocument.spreadsheetml.externalLink+xml"/>
  <Override PartName="/xl/externalLinks/externalLink22.xml" ContentType="application/vnd.openxmlformats-officedocument.spreadsheetml.externalLink+xml"/>
  <Override PartName="/xl/externalLinks/externalLink33.xml" ContentType="application/vnd.openxmlformats-officedocument.spreadsheetml.externalLink+xml"/>
  <Override PartName="/xl/externalLinks/externalLink42.xml" ContentType="application/vnd.openxmlformats-officedocument.spreadsheetml.externalLink+xml"/>
  <Override PartName="/xl/drawings/drawing1.xml" ContentType="application/vnd.openxmlformats-officedocument.drawing+xml"/>
  <Override PartName="/xl/externalLinks/externalLink11.xml" ContentType="application/vnd.openxmlformats-officedocument.spreadsheetml.externalLink+xml"/>
  <Override PartName="/xl/externalLinks/externalLink20.xml" ContentType="application/vnd.openxmlformats-officedocument.spreadsheetml.externalLink+xml"/>
  <Override PartName="/xl/externalLinks/externalLink31.xml" ContentType="application/vnd.openxmlformats-officedocument.spreadsheetml.externalLink+xml"/>
  <Override PartName="/xl/externalLinks/externalLink40.xml" ContentType="application/vnd.openxmlformats-officedocument.spreadsheetml.externalLink+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EstaPastaDeTrabalho" hidePivotFieldList="1" defaultThemeVersion="124226"/>
  <bookViews>
    <workbookView xWindow="-120" yWindow="-120" windowWidth="29040" windowHeight="15720" tabRatio="883" firstSheet="1" activeTab="8"/>
  </bookViews>
  <sheets>
    <sheet name="QCI " sheetId="84" state="hidden" r:id="rId1"/>
    <sheet name="Resumo" sheetId="23" r:id="rId2"/>
    <sheet name="Orçamento" sheetId="20" r:id="rId3"/>
    <sheet name="Memória de cálculo" sheetId="79" state="hidden" r:id="rId4"/>
    <sheet name="COMPOSIÇÕES " sheetId="62" r:id="rId5"/>
    <sheet name="COMPOSIÇÕES AUX." sheetId="73" r:id="rId6"/>
    <sheet name="BDI" sheetId="68" r:id="rId7"/>
    <sheet name="Cronograma" sheetId="77" r:id="rId8"/>
    <sheet name="Enc. sociais mão de obra" sheetId="87" r:id="rId9"/>
    <sheet name="Planilha1" sheetId="85" state="hidden" r:id="rId10"/>
    <sheet name="RUA COMPOSITOR ATAULFO ALVES" sheetId="82" state="hidden" r:id="rId11"/>
    <sheet name="Insumos sinapi Mar2025" sheetId="64" state="hidden" r:id="rId12"/>
    <sheet name="Comp sinapi Mar2025" sheetId="63" state="hidden" r:id="rId13"/>
    <sheet name="ABC" sheetId="50" state="hidden"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s>
  <definedNames>
    <definedName name="\C" localSheetId="5">#REF!</definedName>
    <definedName name="\C" localSheetId="7">#REF!</definedName>
    <definedName name="\C" localSheetId="0">#REF!</definedName>
    <definedName name="\C">#REF!</definedName>
    <definedName name="\D" localSheetId="5">#REF!</definedName>
    <definedName name="\D" localSheetId="0">#REF!</definedName>
    <definedName name="\D">#REF!</definedName>
    <definedName name="\F" localSheetId="5">#REF!</definedName>
    <definedName name="\F" localSheetId="0">#REF!</definedName>
    <definedName name="\F">#REF!</definedName>
    <definedName name="\G">#REF!</definedName>
    <definedName name="\I" localSheetId="6">#REF!</definedName>
    <definedName name="\I">#REF!</definedName>
    <definedName name="\l">#REF!</definedName>
    <definedName name="\M">#REF!</definedName>
    <definedName name="\P">#REF!</definedName>
    <definedName name="\R">#REF!</definedName>
    <definedName name="\S" localSheetId="6">[1]COMPOS1!#REF!</definedName>
    <definedName name="\S" localSheetId="0">[1]COMPOS1!#REF!</definedName>
    <definedName name="\S">[1]COMPOS1!#REF!</definedName>
    <definedName name="\t" localSheetId="0">#REF!</definedName>
    <definedName name="\t">#REF!</definedName>
    <definedName name="\Y" localSheetId="0">#REF!</definedName>
    <definedName name="\Y">#REF!</definedName>
    <definedName name="_" localSheetId="0">#REF!</definedName>
    <definedName name="_">#REF!</definedName>
    <definedName name="__________________mar2" localSheetId="6">'[2]RESTAURAÇÃO '!#REF!</definedName>
    <definedName name="__________________mar2" localSheetId="5">'[2]RESTAURAÇÃO '!#REF!</definedName>
    <definedName name="__________________mar2" localSheetId="7">'[2]RESTAURAÇÃO '!#REF!</definedName>
    <definedName name="__________________mar2" localSheetId="0">'[2]RESTAURAÇÃO '!#REF!</definedName>
    <definedName name="__________________mar2">'[2]RESTAURAÇÃO '!#REF!</definedName>
    <definedName name="________________mar2" localSheetId="6">'[2]RESTAURAÇÃO '!#REF!</definedName>
    <definedName name="________________mar2" localSheetId="5">'[2]RESTAURAÇÃO '!#REF!</definedName>
    <definedName name="________________mar2" localSheetId="0">'[2]RESTAURAÇÃO '!#REF!</definedName>
    <definedName name="________________mar2">'[2]RESTAURAÇÃO '!#REF!</definedName>
    <definedName name="______________mar2" localSheetId="6">'[2]RESTAURAÇÃO '!#REF!</definedName>
    <definedName name="______________mar2" localSheetId="5">'[2]RESTAURAÇÃO '!#REF!</definedName>
    <definedName name="______________mar2" localSheetId="0">'[2]RESTAURAÇÃO '!#REF!</definedName>
    <definedName name="______________mar2">'[2]RESTAURAÇÃO '!#REF!</definedName>
    <definedName name="____________mar2" localSheetId="6">'[2]RESTAURAÇÃO '!#REF!</definedName>
    <definedName name="____________mar2" localSheetId="5">'[2]RESTAURAÇÃO '!#REF!</definedName>
    <definedName name="____________mar2" localSheetId="0">'[2]RESTAURAÇÃO '!#REF!</definedName>
    <definedName name="____________mar2">'[2]RESTAURAÇÃO '!#REF!</definedName>
    <definedName name="___________mar2" localSheetId="5">'[2]RESTAURAÇÃO '!#REF!</definedName>
    <definedName name="___________mar2" localSheetId="0">'[2]RESTAURAÇÃO '!#REF!</definedName>
    <definedName name="___________mar2">'[2]RESTAURAÇÃO '!#REF!</definedName>
    <definedName name="__________mar2" localSheetId="0">'[2]RESTAURAÇÃO '!#REF!</definedName>
    <definedName name="__________mar2">'[2]RESTAURAÇÃO '!#REF!</definedName>
    <definedName name="_________mar2" localSheetId="0">'[2]RESTAURAÇÃO '!#REF!</definedName>
    <definedName name="_________mar2">'[2]RESTAURAÇÃO '!#REF!</definedName>
    <definedName name="________mar2" localSheetId="0">'[2]RESTAURAÇÃO '!#REF!</definedName>
    <definedName name="________mar2">'[2]RESTAURAÇÃO '!#REF!</definedName>
    <definedName name="_______mar2" localSheetId="0">'[2]RESTAURAÇÃO '!#REF!</definedName>
    <definedName name="_______mar2">'[2]RESTAURAÇÃO '!#REF!</definedName>
    <definedName name="______mar2" localSheetId="0">'[2]RESTAURAÇÃO '!#REF!</definedName>
    <definedName name="______mar2">'[2]RESTAURAÇÃO '!#REF!</definedName>
    <definedName name="_____mar2" localSheetId="0">'[2]RESTAURAÇÃO '!#REF!</definedName>
    <definedName name="_____mar2">'[2]RESTAURAÇÃO '!#REF!</definedName>
    <definedName name="_____R" localSheetId="0">#REF!</definedName>
    <definedName name="_____R">#REF!</definedName>
    <definedName name="_____sub1" localSheetId="0">#REF!</definedName>
    <definedName name="_____sub1">#REF!</definedName>
    <definedName name="_____sub2" localSheetId="0">#REF!</definedName>
    <definedName name="_____sub2">#REF!</definedName>
    <definedName name="_____sub3">#REF!</definedName>
    <definedName name="_____sub4">#REF!</definedName>
    <definedName name="____R">#REF!</definedName>
    <definedName name="____sub1">#REF!</definedName>
    <definedName name="____sub2">#REF!</definedName>
    <definedName name="____sub3">#REF!</definedName>
    <definedName name="____sub4">#REF!</definedName>
    <definedName name="___ELE3" localSheetId="6">#REF!</definedName>
    <definedName name="___ELE3" localSheetId="5">#REF!</definedName>
    <definedName name="___ELE3">#REF!</definedName>
    <definedName name="___mar2" localSheetId="6">'[2]RESTAURAÇÃO '!#REF!</definedName>
    <definedName name="___mar2" localSheetId="5">'[2]RESTAURAÇÃO '!#REF!</definedName>
    <definedName name="___mar2" localSheetId="0">'[2]RESTAURAÇÃO '!#REF!</definedName>
    <definedName name="___mar2">'[2]RESTAURAÇÃO '!#REF!</definedName>
    <definedName name="___PL1" localSheetId="0">#REF!</definedName>
    <definedName name="___PL1">#REF!</definedName>
    <definedName name="___R" localSheetId="0">#REF!</definedName>
    <definedName name="___R">#REF!</definedName>
    <definedName name="___sub1" localSheetId="6">#REF!</definedName>
    <definedName name="___sub1" localSheetId="5">#REF!</definedName>
    <definedName name="___sub1">#REF!</definedName>
    <definedName name="___sub2" localSheetId="6">#REF!</definedName>
    <definedName name="___sub2" localSheetId="5">#REF!</definedName>
    <definedName name="___sub2">#REF!</definedName>
    <definedName name="___sub3" localSheetId="6">#REF!</definedName>
    <definedName name="___sub3" localSheetId="5">#REF!</definedName>
    <definedName name="___sub3">#REF!</definedName>
    <definedName name="___sub4" localSheetId="6">#REF!</definedName>
    <definedName name="___sub4">#REF!</definedName>
    <definedName name="___tot1" localSheetId="6">#REF!</definedName>
    <definedName name="___tot1">#REF!</definedName>
    <definedName name="___tot2" localSheetId="6">#REF!</definedName>
    <definedName name="___tot2">#REF!</definedName>
    <definedName name="___tot3" localSheetId="6">#REF!</definedName>
    <definedName name="___tot3">#REF!</definedName>
    <definedName name="___tot4" localSheetId="6">#REF!</definedName>
    <definedName name="___tot4">#REF!</definedName>
    <definedName name="___tot5" localSheetId="6">#REF!</definedName>
    <definedName name="___tot5">#REF!</definedName>
    <definedName name="___tot6" localSheetId="6">#REF!</definedName>
    <definedName name="___tot6">#REF!</definedName>
    <definedName name="___tot7" localSheetId="6">#REF!</definedName>
    <definedName name="___tot7">#REF!</definedName>
    <definedName name="___tot8" localSheetId="6">#REF!</definedName>
    <definedName name="___tot8">#REF!</definedName>
    <definedName name="__A81146" localSheetId="6">#REF!</definedName>
    <definedName name="__A81146">#REF!</definedName>
    <definedName name="__A81146_1" localSheetId="6">#REF!</definedName>
    <definedName name="__A81146_1">#REF!</definedName>
    <definedName name="__A81146_2" localSheetId="6">#REF!</definedName>
    <definedName name="__A81146_2">#REF!</definedName>
    <definedName name="__A81146_26" localSheetId="6">#REF!</definedName>
    <definedName name="__A81146_26">#REF!</definedName>
    <definedName name="__A81146_3" localSheetId="6">#REF!</definedName>
    <definedName name="__A81146_3">#REF!</definedName>
    <definedName name="__A81146_33" localSheetId="6">#REF!</definedName>
    <definedName name="__A81146_33">#REF!</definedName>
    <definedName name="__A81146_34" localSheetId="6">#REF!</definedName>
    <definedName name="__A81146_34">#REF!</definedName>
    <definedName name="__ELE1" localSheetId="6">#REF!</definedName>
    <definedName name="__ELE1">#REF!</definedName>
    <definedName name="__ELE2" localSheetId="6">#REF!</definedName>
    <definedName name="__ELE2">#REF!</definedName>
    <definedName name="__ELE3" localSheetId="6">#REF!</definedName>
    <definedName name="__ELE3">#REF!</definedName>
    <definedName name="__mar2" localSheetId="6">'[2]RESTAURAÇÃO '!#REF!</definedName>
    <definedName name="__mar2" localSheetId="5">'[2]RESTAURAÇÃO '!#REF!</definedName>
    <definedName name="__mar2" localSheetId="0">'[2]RESTAURAÇÃO '!#REF!</definedName>
    <definedName name="__mar2">'[2]RESTAURAÇÃO '!#REF!</definedName>
    <definedName name="__MDO1" localSheetId="0">#REF!</definedName>
    <definedName name="__MDO1">#REF!</definedName>
    <definedName name="__MDO2" localSheetId="0">#REF!</definedName>
    <definedName name="__MDO2">#REF!</definedName>
    <definedName name="__PL1" localSheetId="6">#REF!</definedName>
    <definedName name="__PL1">#REF!</definedName>
    <definedName name="__R">#REF!</definedName>
    <definedName name="__sub1" localSheetId="6">#REF!</definedName>
    <definedName name="__sub1" localSheetId="5">#REF!</definedName>
    <definedName name="__sub1">#REF!</definedName>
    <definedName name="__sub2" localSheetId="6">#REF!</definedName>
    <definedName name="__sub2" localSheetId="5">#REF!</definedName>
    <definedName name="__sub2">#REF!</definedName>
    <definedName name="__sub3" localSheetId="6">#REF!</definedName>
    <definedName name="__sub3" localSheetId="5">#REF!</definedName>
    <definedName name="__sub3">#REF!</definedName>
    <definedName name="__sub4" localSheetId="6">#REF!</definedName>
    <definedName name="__sub4">#REF!</definedName>
    <definedName name="__tot1" localSheetId="6">#REF!</definedName>
    <definedName name="__tot1">#REF!</definedName>
    <definedName name="__tot2" localSheetId="6">#REF!</definedName>
    <definedName name="__tot2">#REF!</definedName>
    <definedName name="__tot3" localSheetId="6">#REF!</definedName>
    <definedName name="__tot3">#REF!</definedName>
    <definedName name="__tot4" localSheetId="6">#REF!</definedName>
    <definedName name="__tot4">#REF!</definedName>
    <definedName name="__tot5" localSheetId="6">#REF!</definedName>
    <definedName name="__tot5">#REF!</definedName>
    <definedName name="__tot6" localSheetId="6">#REF!</definedName>
    <definedName name="__tot6">#REF!</definedName>
    <definedName name="__tot7" localSheetId="6">#REF!</definedName>
    <definedName name="__tot7">#REF!</definedName>
    <definedName name="__tot8" localSheetId="6">#REF!</definedName>
    <definedName name="__tot8">#REF!</definedName>
    <definedName name="__xlfn.BAHTTEXT" hidden="1">#NAME?</definedName>
    <definedName name="__xlnm.Print_Titles_2" localSheetId="6">#REF!</definedName>
    <definedName name="__xlnm.Print_Titles_2" localSheetId="4">#REF!</definedName>
    <definedName name="__xlnm.Print_Titles_2" localSheetId="5">#REF!</definedName>
    <definedName name="__xlnm.Print_Titles_2" localSheetId="0">#REF!</definedName>
    <definedName name="__xlnm.Print_Titles_2">#REF!</definedName>
    <definedName name="_01_09_96" localSheetId="6">#REF!</definedName>
    <definedName name="_01_09_96">#REF!</definedName>
    <definedName name="_A1">#REF!</definedName>
    <definedName name="_C">#REF!</definedName>
    <definedName name="_cab1">#REF!</definedName>
    <definedName name="_COM010201">#REF!</definedName>
    <definedName name="_COM010202">#REF!</definedName>
    <definedName name="_COM010205">#REF!</definedName>
    <definedName name="_COM010206">#REF!</definedName>
    <definedName name="_COM010210">#REF!</definedName>
    <definedName name="_COM010301">#REF!</definedName>
    <definedName name="_COM010401">#REF!</definedName>
    <definedName name="_COM010402">#REF!</definedName>
    <definedName name="_COM010407">#REF!</definedName>
    <definedName name="_COM010413">#REF!</definedName>
    <definedName name="_COM010501">#REF!</definedName>
    <definedName name="_COM010503">#REF!</definedName>
    <definedName name="_COM010505">#REF!</definedName>
    <definedName name="_COM010509">#REF!</definedName>
    <definedName name="_COM010512">#REF!</definedName>
    <definedName name="_COM010518">#REF!</definedName>
    <definedName name="_COM010519">#REF!</definedName>
    <definedName name="_COM010521">#REF!</definedName>
    <definedName name="_COM010523">#REF!</definedName>
    <definedName name="_COM010532">#REF!</definedName>
    <definedName name="_COM010533">#REF!</definedName>
    <definedName name="_COM010536">#REF!</definedName>
    <definedName name="_COM010701">#REF!</definedName>
    <definedName name="_COM010703">#REF!</definedName>
    <definedName name="_COM010705">#REF!</definedName>
    <definedName name="_COM010708">#REF!</definedName>
    <definedName name="_COM010710">#REF!</definedName>
    <definedName name="_COM010712">#REF!</definedName>
    <definedName name="_COM010717">#REF!</definedName>
    <definedName name="_COM010718">#REF!</definedName>
    <definedName name="_COM020201">#REF!</definedName>
    <definedName name="_COM020205">#REF!</definedName>
    <definedName name="_COM020211">#REF!</definedName>
    <definedName name="_COM020217">#REF!</definedName>
    <definedName name="_COM030102">#REF!</definedName>
    <definedName name="_COM030201">#REF!</definedName>
    <definedName name="_COM030303">#REF!</definedName>
    <definedName name="_COM030317">#REF!</definedName>
    <definedName name="_COM040101">#REF!</definedName>
    <definedName name="_COM040202">#REF!</definedName>
    <definedName name="_COM050103">#REF!</definedName>
    <definedName name="_COM050207">#REF!</definedName>
    <definedName name="_COM060101">#REF!</definedName>
    <definedName name="_COM080101">#REF!</definedName>
    <definedName name="_COM080310">#REF!</definedName>
    <definedName name="_COM090101">#REF!</definedName>
    <definedName name="_COM100302">#REF!</definedName>
    <definedName name="_COM110101">#REF!</definedName>
    <definedName name="_COM110104">#REF!</definedName>
    <definedName name="_COM110107">#REF!</definedName>
    <definedName name="_COM120101">#REF!</definedName>
    <definedName name="_COM120105">#REF!</definedName>
    <definedName name="_COM120106">#REF!</definedName>
    <definedName name="_COM120107">#REF!</definedName>
    <definedName name="_COM120110">#REF!</definedName>
    <definedName name="_COM120150">#REF!</definedName>
    <definedName name="_COM130101">#REF!</definedName>
    <definedName name="_COM130103">#REF!</definedName>
    <definedName name="_COM130304">#REF!</definedName>
    <definedName name="_COM130401">#REF!</definedName>
    <definedName name="_COM140102">#REF!</definedName>
    <definedName name="_COM140109">#REF!</definedName>
    <definedName name="_COM140113">#REF!</definedName>
    <definedName name="_COM140122">#REF!</definedName>
    <definedName name="_COM140126">#REF!</definedName>
    <definedName name="_COM140129">#REF!</definedName>
    <definedName name="_COM140135">#REF!</definedName>
    <definedName name="_COM140143">#REF!</definedName>
    <definedName name="_COM140145">#REF!</definedName>
    <definedName name="_COM150130">#REF!</definedName>
    <definedName name="_COM170101">#REF!</definedName>
    <definedName name="_COM170102">#REF!</definedName>
    <definedName name="_COM170103">#REF!</definedName>
    <definedName name="_cron." localSheetId="6" hidden="1">#REF!</definedName>
    <definedName name="_cron." localSheetId="4" hidden="1">#REF!</definedName>
    <definedName name="_cron." hidden="1">#REF!</definedName>
    <definedName name="_D">#REF!</definedName>
    <definedName name="_ELE1" localSheetId="6">#REF!</definedName>
    <definedName name="_ELE1">#REF!</definedName>
    <definedName name="_ELE2" localSheetId="6">#REF!</definedName>
    <definedName name="_ELE2">#REF!</definedName>
    <definedName name="_ELE3" localSheetId="6">#REF!</definedName>
    <definedName name="_ELE3">#REF!</definedName>
    <definedName name="_FCCEMED_">#REF!</definedName>
    <definedName name="_Fill" localSheetId="6" hidden="1">#REF!</definedName>
    <definedName name="_Fill" localSheetId="4" hidden="1">#REF!</definedName>
    <definedName name="_Fill" hidden="1">#REF!</definedName>
    <definedName name="_FilterDatabase" localSheetId="13" hidden="1">ABC!$A$5:$M$5</definedName>
    <definedName name="_FilterDatabase" localSheetId="4" hidden="1">'COMPOSIÇÕES '!$I$1:$I$23</definedName>
    <definedName name="_FilterDatabase" localSheetId="3" hidden="1">'Memória de cálculo'!$N$1:$N$35</definedName>
    <definedName name="_FilterDatabase" localSheetId="2" hidden="1">Orçamento!$A$11:$L$11</definedName>
    <definedName name="_FilterDatabase" localSheetId="0" hidden="1">'QCI '!#REF!</definedName>
    <definedName name="_FilterDatabase" localSheetId="1" hidden="1">Resumo!$A$11:$E$18</definedName>
    <definedName name="_xlnm._FilterDatabase" localSheetId="13" hidden="1">ABC!$A$12:$I$56</definedName>
    <definedName name="_xlnm._FilterDatabase" localSheetId="12" hidden="1">'Comp sinapi Mar2025'!$A$6:$D$9660</definedName>
    <definedName name="_xlnm._FilterDatabase" localSheetId="4" hidden="1">'COMPOSIÇÕES '!$A$7:$G$194</definedName>
    <definedName name="_xlnm._FilterDatabase" localSheetId="5" hidden="1">'COMPOSIÇÕES AUX.'!$A$7:$G$78</definedName>
    <definedName name="_xlnm._FilterDatabase" localSheetId="11" hidden="1">'Insumos sinapi Mar2025'!$A$8:$D$4837</definedName>
    <definedName name="_xlnm._FilterDatabase" localSheetId="3" hidden="1">'Memória de cálculo'!$A$8:$N$200</definedName>
    <definedName name="_xlnm._FilterDatabase" localSheetId="2" hidden="1">Orçamento!$A$9:$K$109</definedName>
    <definedName name="_xlnm._FilterDatabase" localSheetId="9" hidden="1">Planilha1!$A$4:$G$4</definedName>
    <definedName name="_G" localSheetId="5">#REF!</definedName>
    <definedName name="_G" localSheetId="7">#REF!</definedName>
    <definedName name="_G" localSheetId="0">#REF!</definedName>
    <definedName name="_G">#REF!</definedName>
    <definedName name="_GLB2" localSheetId="5">#REF!</definedName>
    <definedName name="_GLB2" localSheetId="0">#REF!</definedName>
    <definedName name="_GLB2">#REF!</definedName>
    <definedName name="_GOTO_D1_" localSheetId="5">#REF!</definedName>
    <definedName name="_GOTO_D1_" localSheetId="0">#REF!</definedName>
    <definedName name="_GOTO_D1_">#REF!</definedName>
    <definedName name="_GOTO_E1_">#REF!</definedName>
    <definedName name="_GOTO_N1_">#REF!</definedName>
    <definedName name="_HOME__">#REF!</definedName>
    <definedName name="_I">#REF!</definedName>
    <definedName name="_i3">#REF!</definedName>
    <definedName name="_Key1" localSheetId="6" hidden="1">#REF!</definedName>
    <definedName name="_Key1" localSheetId="4" hidden="1">#REF!</definedName>
    <definedName name="_Key1" localSheetId="5" hidden="1">#REF!</definedName>
    <definedName name="_Key1" hidden="1">#REF!</definedName>
    <definedName name="_Key2" localSheetId="6" hidden="1">#REF!</definedName>
    <definedName name="_Key2" localSheetId="4" hidden="1">#REF!</definedName>
    <definedName name="_Key2" hidden="1">#REF!</definedName>
    <definedName name="_KM406407" localSheetId="6">#REF!</definedName>
    <definedName name="_KM406407">#REF!</definedName>
    <definedName name="_KM406407_1" localSheetId="6">#REF!</definedName>
    <definedName name="_KM406407_1">#REF!</definedName>
    <definedName name="_KM406407_2" localSheetId="6">#REF!</definedName>
    <definedName name="_KM406407_2">#REF!</definedName>
    <definedName name="_KM406407_26" localSheetId="6">#REF!</definedName>
    <definedName name="_KM406407_26">#REF!</definedName>
    <definedName name="_KM406407_3" localSheetId="6">#REF!</definedName>
    <definedName name="_KM406407_3">#REF!</definedName>
    <definedName name="_KM406407_33" localSheetId="6">#REF!</definedName>
    <definedName name="_KM406407_33">#REF!</definedName>
    <definedName name="_KM406407_34" localSheetId="6">#REF!</definedName>
    <definedName name="_KM406407_34">#REF!</definedName>
    <definedName name="_M">#REF!</definedName>
    <definedName name="_MAO010201">#REF!</definedName>
    <definedName name="_MAO010202">#REF!</definedName>
    <definedName name="_MAO010205">#REF!</definedName>
    <definedName name="_MAO010206">#REF!</definedName>
    <definedName name="_MAO010210">#REF!</definedName>
    <definedName name="_MAO010401">#REF!</definedName>
    <definedName name="_MAO010402">#REF!</definedName>
    <definedName name="_MAO010407">#REF!</definedName>
    <definedName name="_MAO010413">#REF!</definedName>
    <definedName name="_MAO010501">#REF!</definedName>
    <definedName name="_MAO010503">#REF!</definedName>
    <definedName name="_MAO010505">#REF!</definedName>
    <definedName name="_MAO010509">#REF!</definedName>
    <definedName name="_MAO010512">#REF!</definedName>
    <definedName name="_MAO010518">#REF!</definedName>
    <definedName name="_MAO010519">#REF!</definedName>
    <definedName name="_MAO010521">#REF!</definedName>
    <definedName name="_MAO010523">#REF!</definedName>
    <definedName name="_MAO010532">#REF!</definedName>
    <definedName name="_MAO010533">#REF!</definedName>
    <definedName name="_MAO010536">#REF!</definedName>
    <definedName name="_MAO010701">#REF!</definedName>
    <definedName name="_MAO010703">#REF!</definedName>
    <definedName name="_MAO010705">#REF!</definedName>
    <definedName name="_MAO010708">#REF!</definedName>
    <definedName name="_MAO010710">#REF!</definedName>
    <definedName name="_MAO010712">#REF!</definedName>
    <definedName name="_MAO010717">#REF!</definedName>
    <definedName name="_MAO020201">#REF!</definedName>
    <definedName name="_MAO020205">#REF!</definedName>
    <definedName name="_MAO020211">#REF!</definedName>
    <definedName name="_MAO020217">#REF!</definedName>
    <definedName name="_MAO030102">#REF!</definedName>
    <definedName name="_MAO030201">#REF!</definedName>
    <definedName name="_MAO030303">#REF!</definedName>
    <definedName name="_MAO030317">#REF!</definedName>
    <definedName name="_MAO040101">#REF!</definedName>
    <definedName name="_MAO040202">#REF!</definedName>
    <definedName name="_MAO050103">#REF!</definedName>
    <definedName name="_MAO050207">#REF!</definedName>
    <definedName name="_MAO060101">#REF!</definedName>
    <definedName name="_MAO080310">#REF!</definedName>
    <definedName name="_MAO090101">#REF!</definedName>
    <definedName name="_MAO110101">#REF!</definedName>
    <definedName name="_MAO110104">#REF!</definedName>
    <definedName name="_MAO110107">#REF!</definedName>
    <definedName name="_MAO120101">#REF!</definedName>
    <definedName name="_MAO120105">#REF!</definedName>
    <definedName name="_MAO120106">#REF!</definedName>
    <definedName name="_MAO120107">#REF!</definedName>
    <definedName name="_MAO120110">#REF!</definedName>
    <definedName name="_MAO120150">#REF!</definedName>
    <definedName name="_MAO130101">#REF!</definedName>
    <definedName name="_MAO130103">#REF!</definedName>
    <definedName name="_MAO130304">#REF!</definedName>
    <definedName name="_MAO130401">#REF!</definedName>
    <definedName name="_MAO140102">#REF!</definedName>
    <definedName name="_MAO140109">#REF!</definedName>
    <definedName name="_MAO140113">#REF!</definedName>
    <definedName name="_MAO140122">#REF!</definedName>
    <definedName name="_MAO140126">#REF!</definedName>
    <definedName name="_MAO140129">#REF!</definedName>
    <definedName name="_MAO140135">#REF!</definedName>
    <definedName name="_MAO140143">#REF!</definedName>
    <definedName name="_MAO140145">#REF!</definedName>
    <definedName name="_mar2" localSheetId="6">'[2]RESTAURAÇÃO '!#REF!</definedName>
    <definedName name="_mar2" localSheetId="5">'[2]RESTAURAÇÃO '!#REF!</definedName>
    <definedName name="_mar2">'[2]RESTAURAÇÃO '!#REF!</definedName>
    <definedName name="_MAT010301" localSheetId="0">#REF!</definedName>
    <definedName name="_MAT010301">#REF!</definedName>
    <definedName name="_MAT010401" localSheetId="0">#REF!</definedName>
    <definedName name="_MAT010401">#REF!</definedName>
    <definedName name="_MAT010402" localSheetId="0">#REF!</definedName>
    <definedName name="_MAT010402">#REF!</definedName>
    <definedName name="_MAT010407">#REF!</definedName>
    <definedName name="_MAT010413">#REF!</definedName>
    <definedName name="_MAT010536">#REF!</definedName>
    <definedName name="_MAT010703">#REF!</definedName>
    <definedName name="_MAT010708">#REF!</definedName>
    <definedName name="_MAT010710">#REF!</definedName>
    <definedName name="_MAT010718">#REF!</definedName>
    <definedName name="_MAT020201">#REF!</definedName>
    <definedName name="_MAT020205">#REF!</definedName>
    <definedName name="_MAT020211">#REF!</definedName>
    <definedName name="_MAT030102">#REF!</definedName>
    <definedName name="_MAT030201">#REF!</definedName>
    <definedName name="_MAT030303">#REF!</definedName>
    <definedName name="_MAT030317">#REF!</definedName>
    <definedName name="_MAT040101">#REF!</definedName>
    <definedName name="_MAT040202">#REF!</definedName>
    <definedName name="_MAT050103">#REF!</definedName>
    <definedName name="_MAT050207">#REF!</definedName>
    <definedName name="_MAT060101">#REF!</definedName>
    <definedName name="_MAT080101">#REF!</definedName>
    <definedName name="_MAT080310">#REF!</definedName>
    <definedName name="_MAT090101">#REF!</definedName>
    <definedName name="_MAT100302">#REF!</definedName>
    <definedName name="_MAT110101">#REF!</definedName>
    <definedName name="_MAT110104">#REF!</definedName>
    <definedName name="_MAT110107">#REF!</definedName>
    <definedName name="_MAT120101">#REF!</definedName>
    <definedName name="_MAT120105">#REF!</definedName>
    <definedName name="_MAT120106">#REF!</definedName>
    <definedName name="_MAT120107">#REF!</definedName>
    <definedName name="_MAT120110">#REF!</definedName>
    <definedName name="_MAT120150">#REF!</definedName>
    <definedName name="_MAT130101">#REF!</definedName>
    <definedName name="_MAT130103">#REF!</definedName>
    <definedName name="_MAT130304">#REF!</definedName>
    <definedName name="_MAT130401">#REF!</definedName>
    <definedName name="_MAT140102">#REF!</definedName>
    <definedName name="_MAT140109">#REF!</definedName>
    <definedName name="_MAT140113">#REF!</definedName>
    <definedName name="_MAT140122">#REF!</definedName>
    <definedName name="_MAT140126">#REF!</definedName>
    <definedName name="_MAT140129">#REF!</definedName>
    <definedName name="_MAT140135">#REF!</definedName>
    <definedName name="_MAT140143">#REF!</definedName>
    <definedName name="_MAT140145">#REF!</definedName>
    <definedName name="_MAT150130">#REF!</definedName>
    <definedName name="_MAT170101">#REF!</definedName>
    <definedName name="_MAT170102">#REF!</definedName>
    <definedName name="_MAT170103">#REF!</definedName>
    <definedName name="_MatMult_A" localSheetId="6" hidden="1">#REF!</definedName>
    <definedName name="_MatMult_A" localSheetId="4" hidden="1">#REF!</definedName>
    <definedName name="_MatMult_A" localSheetId="5" hidden="1">#REF!</definedName>
    <definedName name="_MatMult_A" hidden="1">#REF!</definedName>
    <definedName name="_MatMult_AxB" localSheetId="6" hidden="1">#REF!</definedName>
    <definedName name="_MatMult_AxB" localSheetId="4" hidden="1">#REF!</definedName>
    <definedName name="_MatMult_AxB" hidden="1">#REF!</definedName>
    <definedName name="_MatMult_B" localSheetId="6" hidden="1">#REF!</definedName>
    <definedName name="_MatMult_B" localSheetId="4" hidden="1">#REF!</definedName>
    <definedName name="_MatMult_B" hidden="1">#REF!</definedName>
    <definedName name="_MDO1">#REF!</definedName>
    <definedName name="_MDO2">#REF!</definedName>
    <definedName name="_Order1" hidden="1">255</definedName>
    <definedName name="_Order2" hidden="1">255</definedName>
    <definedName name="_P" localSheetId="0">#REF!</definedName>
    <definedName name="_P">#REF!</definedName>
    <definedName name="_Parse_In" localSheetId="6" hidden="1">#REF!</definedName>
    <definedName name="_Parse_In" localSheetId="4" hidden="1">#REF!</definedName>
    <definedName name="_Parse_In" localSheetId="5" hidden="1">#REF!</definedName>
    <definedName name="_Parse_In" hidden="1">#REF!</definedName>
    <definedName name="_Parse_Out" localSheetId="6" hidden="1">#REF!</definedName>
    <definedName name="_Parse_Out" localSheetId="4" hidden="1">#REF!</definedName>
    <definedName name="_Parse_Out" hidden="1">#REF!</definedName>
    <definedName name="_PL1" localSheetId="6">#REF!</definedName>
    <definedName name="_PL1">#REF!</definedName>
    <definedName name="_PPOS015Q_AGPQ_">#REF!</definedName>
    <definedName name="_PPOS015Q_AGPQ__6">#REF!</definedName>
    <definedName name="_PRE010201">#REF!</definedName>
    <definedName name="_PRE010202">#REF!</definedName>
    <definedName name="_PRE010205">#REF!</definedName>
    <definedName name="_PRE010206">#REF!</definedName>
    <definedName name="_PRE010210">#REF!</definedName>
    <definedName name="_PRE010301">#REF!</definedName>
    <definedName name="_PRE010401">#REF!</definedName>
    <definedName name="_PRE010402">#REF!</definedName>
    <definedName name="_PRE010407">#REF!</definedName>
    <definedName name="_PRE010413">#REF!</definedName>
    <definedName name="_PRE010501">#REF!</definedName>
    <definedName name="_PRE010503">#REF!</definedName>
    <definedName name="_PRE010505">#REF!</definedName>
    <definedName name="_PRE010509">#REF!</definedName>
    <definedName name="_PRE010512">#REF!</definedName>
    <definedName name="_PRE010518">#REF!</definedName>
    <definedName name="_PRE010519">#REF!</definedName>
    <definedName name="_PRE010521">#REF!</definedName>
    <definedName name="_PRE010523">#REF!</definedName>
    <definedName name="_PRE010532">#REF!</definedName>
    <definedName name="_PRE010533">#REF!</definedName>
    <definedName name="_PRE010536">#REF!</definedName>
    <definedName name="_PRE010701">#REF!</definedName>
    <definedName name="_PRE010703">#REF!</definedName>
    <definedName name="_PRE010705">#REF!</definedName>
    <definedName name="_PRE010708">#REF!</definedName>
    <definedName name="_PRE010710">#REF!</definedName>
    <definedName name="_PRE010712">#REF!</definedName>
    <definedName name="_PRE010717">#REF!</definedName>
    <definedName name="_PRE010718">#REF!</definedName>
    <definedName name="_PRE020201">#REF!</definedName>
    <definedName name="_PRE020205">#REF!</definedName>
    <definedName name="_PRE020211">#REF!</definedName>
    <definedName name="_PRE020217">#REF!</definedName>
    <definedName name="_PRE030102">#REF!</definedName>
    <definedName name="_PRE030201">#REF!</definedName>
    <definedName name="_PRE030303">#REF!</definedName>
    <definedName name="_PRE030317">#REF!</definedName>
    <definedName name="_PRE040101">#REF!</definedName>
    <definedName name="_PRE040202">#REF!</definedName>
    <definedName name="_PRE050103">#REF!</definedName>
    <definedName name="_PRE050207">#REF!</definedName>
    <definedName name="_PRE060101">#REF!</definedName>
    <definedName name="_PRE080101">#REF!</definedName>
    <definedName name="_PRE080310">#REF!</definedName>
    <definedName name="_PRE090101">#REF!</definedName>
    <definedName name="_PRE100302">#REF!</definedName>
    <definedName name="_PRE110101">#REF!</definedName>
    <definedName name="_PRE110104">#REF!</definedName>
    <definedName name="_PRE110107">#REF!</definedName>
    <definedName name="_PRE120101">#REF!</definedName>
    <definedName name="_PRE120105">#REF!</definedName>
    <definedName name="_PRE120106">#REF!</definedName>
    <definedName name="_PRE120107">#REF!</definedName>
    <definedName name="_PRE120110">#REF!</definedName>
    <definedName name="_PRE120150">#REF!</definedName>
    <definedName name="_PRE130101">#REF!</definedName>
    <definedName name="_PRE130103">#REF!</definedName>
    <definedName name="_PRE130304">#REF!</definedName>
    <definedName name="_PRE130401">#REF!</definedName>
    <definedName name="_PRE140102">#REF!</definedName>
    <definedName name="_PRE140109">#REF!</definedName>
    <definedName name="_PRE140113">#REF!</definedName>
    <definedName name="_PRE140122">#REF!</definedName>
    <definedName name="_PRE140126">#REF!</definedName>
    <definedName name="_PRE140129">#REF!</definedName>
    <definedName name="_PRE140135">#REF!</definedName>
    <definedName name="_PRE140143">#REF!</definedName>
    <definedName name="_PRE140145">#REF!</definedName>
    <definedName name="_PRE150130">#REF!</definedName>
    <definedName name="_PRE170101">#REF!</definedName>
    <definedName name="_PRE170102">#REF!</definedName>
    <definedName name="_PRE170103">#REF!</definedName>
    <definedName name="_QUA010201">#REF!</definedName>
    <definedName name="_QUA010202">#REF!</definedName>
    <definedName name="_QUA010205">#REF!</definedName>
    <definedName name="_QUA010206">#REF!</definedName>
    <definedName name="_QUA010210">#REF!</definedName>
    <definedName name="_QUA010301">#REF!</definedName>
    <definedName name="_QUA010401">#REF!</definedName>
    <definedName name="_QUA010402">#REF!</definedName>
    <definedName name="_QUA010407">#REF!</definedName>
    <definedName name="_QUA010413">#REF!</definedName>
    <definedName name="_QUA010501">#REF!</definedName>
    <definedName name="_QUA010503">#REF!</definedName>
    <definedName name="_QUA010505">#REF!</definedName>
    <definedName name="_QUA010509">#REF!</definedName>
    <definedName name="_QUA010512">#REF!</definedName>
    <definedName name="_QUA010518">#REF!</definedName>
    <definedName name="_QUA010519">#REF!</definedName>
    <definedName name="_QUA010521">#REF!</definedName>
    <definedName name="_QUA010523">#REF!</definedName>
    <definedName name="_QUA010532">#REF!</definedName>
    <definedName name="_QUA010533">#REF!</definedName>
    <definedName name="_QUA010536">#REF!</definedName>
    <definedName name="_QUA010701">#REF!</definedName>
    <definedName name="_QUA010703">#REF!</definedName>
    <definedName name="_QUA010705">#REF!</definedName>
    <definedName name="_QUA010708">#REF!</definedName>
    <definedName name="_QUA010710">#REF!</definedName>
    <definedName name="_QUA010712">#REF!</definedName>
    <definedName name="_QUA010717">#REF!</definedName>
    <definedName name="_QUA010718">#REF!</definedName>
    <definedName name="_QUA020201">#REF!</definedName>
    <definedName name="_QUA020205">#REF!</definedName>
    <definedName name="_QUA020211">#REF!</definedName>
    <definedName name="_QUA020217">#REF!</definedName>
    <definedName name="_QUA030102">#REF!</definedName>
    <definedName name="_QUA030201">#REF!</definedName>
    <definedName name="_QUA030303">#REF!</definedName>
    <definedName name="_QUA030317">#REF!</definedName>
    <definedName name="_QUA040101">#REF!</definedName>
    <definedName name="_QUA040202">#REF!</definedName>
    <definedName name="_QUA050103">#REF!</definedName>
    <definedName name="_QUA050207">#REF!</definedName>
    <definedName name="_QUA060101">#REF!</definedName>
    <definedName name="_QUA080101">#REF!</definedName>
    <definedName name="_QUA080310">#REF!</definedName>
    <definedName name="_QUA090101">#REF!</definedName>
    <definedName name="_QUA100302">#REF!</definedName>
    <definedName name="_QUA110101">#REF!</definedName>
    <definedName name="_QUA110104">#REF!</definedName>
    <definedName name="_QUA110107">#REF!</definedName>
    <definedName name="_QUA120101">#REF!</definedName>
    <definedName name="_QUA120105">#REF!</definedName>
    <definedName name="_QUA120106">#REF!</definedName>
    <definedName name="_QUA120107">#REF!</definedName>
    <definedName name="_QUA120110">#REF!</definedName>
    <definedName name="_QUA120150">#REF!</definedName>
    <definedName name="_QUA130101">#REF!</definedName>
    <definedName name="_QUA130103">#REF!</definedName>
    <definedName name="_QUA130304">#REF!</definedName>
    <definedName name="_QUA130401">#REF!</definedName>
    <definedName name="_QUA140102">#REF!</definedName>
    <definedName name="_QUA140109">#REF!</definedName>
    <definedName name="_QUA140113">#REF!</definedName>
    <definedName name="_QUA140122">#REF!</definedName>
    <definedName name="_QUA140126">#REF!</definedName>
    <definedName name="_QUA140129">#REF!</definedName>
    <definedName name="_QUA140135">#REF!</definedName>
    <definedName name="_QUA140143">#REF!</definedName>
    <definedName name="_QUA140145">#REF!</definedName>
    <definedName name="_QUA150130">#REF!</definedName>
    <definedName name="_QUA170101">#REF!</definedName>
    <definedName name="_QUA170102">#REF!</definedName>
    <definedName name="_QUA170103">#REF!</definedName>
    <definedName name="_R">#REF!</definedName>
    <definedName name="_REA1.N10_">#REF!</definedName>
    <definedName name="_REC11100">#REF!</definedName>
    <definedName name="_REC11110">#REF!</definedName>
    <definedName name="_REC11115">#REF!</definedName>
    <definedName name="_REC11125">#REF!</definedName>
    <definedName name="_REC11130">#REF!</definedName>
    <definedName name="_REC11135">#REF!</definedName>
    <definedName name="_REC11145">#REF!</definedName>
    <definedName name="_REC11150">#REF!</definedName>
    <definedName name="_REC11165">#REF!</definedName>
    <definedName name="_REC11170">#REF!</definedName>
    <definedName name="_REC11180">#REF!</definedName>
    <definedName name="_REC11185">#REF!</definedName>
    <definedName name="_REC11220">#REF!</definedName>
    <definedName name="_REC12105">#REF!</definedName>
    <definedName name="_REC12555">#REF!</definedName>
    <definedName name="_REC12570">#REF!</definedName>
    <definedName name="_REC12575">#REF!</definedName>
    <definedName name="_REC12580">#REF!</definedName>
    <definedName name="_REC12600">#REF!</definedName>
    <definedName name="_REC12610">#REF!</definedName>
    <definedName name="_REC12630">#REF!</definedName>
    <definedName name="_REC12631">#REF!</definedName>
    <definedName name="_REC12640">#REF!</definedName>
    <definedName name="_REC12645">#REF!</definedName>
    <definedName name="_REC12665">#REF!</definedName>
    <definedName name="_REC12690">#REF!</definedName>
    <definedName name="_REC12700">#REF!</definedName>
    <definedName name="_REC12710">#REF!</definedName>
    <definedName name="_REC13111">#REF!</definedName>
    <definedName name="_REC13112">#REF!</definedName>
    <definedName name="_REC13121">#REF!</definedName>
    <definedName name="_REC13720">#REF!</definedName>
    <definedName name="_REC14100">#REF!</definedName>
    <definedName name="_REC14161">#REF!</definedName>
    <definedName name="_REC14195">#REF!</definedName>
    <definedName name="_REC14205">#REF!</definedName>
    <definedName name="_REC14260">#REF!</definedName>
    <definedName name="_REC14500">#REF!</definedName>
    <definedName name="_REC14515">#REF!</definedName>
    <definedName name="_REC14555">#REF!</definedName>
    <definedName name="_REC14565">#REF!</definedName>
    <definedName name="_REC15135">#REF!</definedName>
    <definedName name="_REC15140">#REF!</definedName>
    <definedName name="_REC15195">#REF!</definedName>
    <definedName name="_REC15225">#REF!</definedName>
    <definedName name="_REC15230">#REF!</definedName>
    <definedName name="_REC15515">#REF!</definedName>
    <definedName name="_REC15560">#REF!</definedName>
    <definedName name="_REC15565">#REF!</definedName>
    <definedName name="_REC15570">#REF!</definedName>
    <definedName name="_REC15575">#REF!</definedName>
    <definedName name="_REC15583">#REF!</definedName>
    <definedName name="_REC15590">#REF!</definedName>
    <definedName name="_REC15591">#REF!</definedName>
    <definedName name="_REC15610">#REF!</definedName>
    <definedName name="_REC15625">#REF!</definedName>
    <definedName name="_REC15635">#REF!</definedName>
    <definedName name="_REC15655">#REF!</definedName>
    <definedName name="_REC15665">#REF!</definedName>
    <definedName name="_REC16515">#REF!</definedName>
    <definedName name="_REC16535">#REF!</definedName>
    <definedName name="_REC17140">#REF!</definedName>
    <definedName name="_REC19500">#REF!</definedName>
    <definedName name="_REC19501">#REF!</definedName>
    <definedName name="_REC19502">#REF!</definedName>
    <definedName name="_REC19503">#REF!</definedName>
    <definedName name="_REC19504">#REF!</definedName>
    <definedName name="_REC19505">#REF!</definedName>
    <definedName name="_REC20100">#REF!</definedName>
    <definedName name="_REC20105">#REF!</definedName>
    <definedName name="_REC20110">#REF!</definedName>
    <definedName name="_REC20115">#REF!</definedName>
    <definedName name="_REC20130">#REF!</definedName>
    <definedName name="_REC20135">#REF!</definedName>
    <definedName name="_REC20140">#REF!</definedName>
    <definedName name="_REC20145">#REF!</definedName>
    <definedName name="_REC20150">#REF!</definedName>
    <definedName name="_REC20155">#REF!</definedName>
    <definedName name="_REC20175">#REF!</definedName>
    <definedName name="_REC20185">#REF!</definedName>
    <definedName name="_REC20190">#REF!</definedName>
    <definedName name="_REC20195">#REF!</definedName>
    <definedName name="_REC20210">#REF!</definedName>
    <definedName name="_Regression_Int">1</definedName>
    <definedName name="_s">NA()</definedName>
    <definedName name="_Sort" localSheetId="6" hidden="1">#REF!</definedName>
    <definedName name="_Sort" localSheetId="4" hidden="1">#REF!</definedName>
    <definedName name="_Sort" localSheetId="5" hidden="1">#REF!</definedName>
    <definedName name="_Sort" localSheetId="0" hidden="1">#REF!</definedName>
    <definedName name="_Sort" hidden="1">#REF!</definedName>
    <definedName name="_SR1">OFFSET([3]Composições!$A$1,1,,COUNTA([3]Composições!$A$1:$A$65536),1)</definedName>
    <definedName name="_sub1" localSheetId="6">#REF!</definedName>
    <definedName name="_sub1" localSheetId="5">#REF!</definedName>
    <definedName name="_sub1" localSheetId="0">#REF!</definedName>
    <definedName name="_sub1">#REF!</definedName>
    <definedName name="_sub2" localSheetId="6">#REF!</definedName>
    <definedName name="_sub2">#REF!</definedName>
    <definedName name="_sub3" localSheetId="6">#REF!</definedName>
    <definedName name="_sub3">#REF!</definedName>
    <definedName name="_sub4" localSheetId="6">#REF!</definedName>
    <definedName name="_sub4">#REF!</definedName>
    <definedName name="_svi2">#REF!</definedName>
    <definedName name="_tot1" localSheetId="6">#REF!</definedName>
    <definedName name="_tot1">#REF!</definedName>
    <definedName name="_tot2" localSheetId="6">#REF!</definedName>
    <definedName name="_tot2">#REF!</definedName>
    <definedName name="_tot3" localSheetId="6">#REF!</definedName>
    <definedName name="_tot3">#REF!</definedName>
    <definedName name="_tot4" localSheetId="6">#REF!</definedName>
    <definedName name="_tot4">#REF!</definedName>
    <definedName name="_tot5" localSheetId="6">#REF!</definedName>
    <definedName name="_tot5">#REF!</definedName>
    <definedName name="_tot6" localSheetId="6">#REF!</definedName>
    <definedName name="_tot6">#REF!</definedName>
    <definedName name="_tot7" localSheetId="6">#REF!</definedName>
    <definedName name="_tot7">#REF!</definedName>
    <definedName name="_tot8" localSheetId="6">#REF!</definedName>
    <definedName name="_tot8">#REF!</definedName>
    <definedName name="_UNI11100">#REF!</definedName>
    <definedName name="_UNI11110">#REF!</definedName>
    <definedName name="_UNI11115">#REF!</definedName>
    <definedName name="_UNI11125">#REF!</definedName>
    <definedName name="_UNI11130">#REF!</definedName>
    <definedName name="_UNI11135">#REF!</definedName>
    <definedName name="_UNI11145">#REF!</definedName>
    <definedName name="_UNI11150">#REF!</definedName>
    <definedName name="_UNI11165">#REF!</definedName>
    <definedName name="_UNI11170">#REF!</definedName>
    <definedName name="_UNI11180">#REF!</definedName>
    <definedName name="_UNI11185">#REF!</definedName>
    <definedName name="_UNI11220">#REF!</definedName>
    <definedName name="_UNI12105">#REF!</definedName>
    <definedName name="_UNI12555">#REF!</definedName>
    <definedName name="_UNI12570">#REF!</definedName>
    <definedName name="_UNI12575">#REF!</definedName>
    <definedName name="_UNI12580">#REF!</definedName>
    <definedName name="_UNI12600">#REF!</definedName>
    <definedName name="_UNI12610">#REF!</definedName>
    <definedName name="_UNI12630">#REF!</definedName>
    <definedName name="_UNI12631">#REF!</definedName>
    <definedName name="_UNI12640">#REF!</definedName>
    <definedName name="_UNI12645">#REF!</definedName>
    <definedName name="_UNI12665">#REF!</definedName>
    <definedName name="_UNI12690">#REF!</definedName>
    <definedName name="_UNI12700">#REF!</definedName>
    <definedName name="_UNI12710">#REF!</definedName>
    <definedName name="_UNI13111">#REF!</definedName>
    <definedName name="_UNI13112">#REF!</definedName>
    <definedName name="_UNI13121">#REF!</definedName>
    <definedName name="_UNI13720">#REF!</definedName>
    <definedName name="_UNI14100">#REF!</definedName>
    <definedName name="_UNI14161">#REF!</definedName>
    <definedName name="_UNI14195">#REF!</definedName>
    <definedName name="_UNI14205">#REF!</definedName>
    <definedName name="_UNI14260">#REF!</definedName>
    <definedName name="_UNI14500">#REF!</definedName>
    <definedName name="_UNI14515">#REF!</definedName>
    <definedName name="_UNI14555">#REF!</definedName>
    <definedName name="_UNI14565">#REF!</definedName>
    <definedName name="_UNI15135">#REF!</definedName>
    <definedName name="_UNI15140">#REF!</definedName>
    <definedName name="_UNI15195">#REF!</definedName>
    <definedName name="_UNI15225">#REF!</definedName>
    <definedName name="_UNI15230">#REF!</definedName>
    <definedName name="_UNI15515">#REF!</definedName>
    <definedName name="_UNI15560">#REF!</definedName>
    <definedName name="_UNI15565">#REF!</definedName>
    <definedName name="_UNI15570">#REF!</definedName>
    <definedName name="_UNI15575">#REF!</definedName>
    <definedName name="_UNI15583">#REF!</definedName>
    <definedName name="_UNI15590">#REF!</definedName>
    <definedName name="_UNI15591">#REF!</definedName>
    <definedName name="_UNI15610">#REF!</definedName>
    <definedName name="_UNI15625">#REF!</definedName>
    <definedName name="_UNI15635">#REF!</definedName>
    <definedName name="_UNI15655">#REF!</definedName>
    <definedName name="_UNI15665">#REF!</definedName>
    <definedName name="_UNI16515">#REF!</definedName>
    <definedName name="_UNI16535">#REF!</definedName>
    <definedName name="_UNI17140">#REF!</definedName>
    <definedName name="_UNI19500">#REF!</definedName>
    <definedName name="_UNI19501">#REF!</definedName>
    <definedName name="_UNI19502">#REF!</definedName>
    <definedName name="_UNI19503">#REF!</definedName>
    <definedName name="_UNI19504">#REF!</definedName>
    <definedName name="_UNI19505">#REF!</definedName>
    <definedName name="_UNI20100">#REF!</definedName>
    <definedName name="_UNI20105">#REF!</definedName>
    <definedName name="_UNI20110">#REF!</definedName>
    <definedName name="_UNI20115">#REF!</definedName>
    <definedName name="_UNI20130">#REF!</definedName>
    <definedName name="_UNI20135">#REF!</definedName>
    <definedName name="_UNI20140">#REF!</definedName>
    <definedName name="_UNI20145">#REF!</definedName>
    <definedName name="_UNI20150">#REF!</definedName>
    <definedName name="_UNI20155">#REF!</definedName>
    <definedName name="_UNI20175">#REF!</definedName>
    <definedName name="_UNI20185">#REF!</definedName>
    <definedName name="_UNI20190">#REF!</definedName>
    <definedName name="_UNI20195">#REF!</definedName>
    <definedName name="_UNI20210">#REF!</definedName>
    <definedName name="_VAL11100">#REF!</definedName>
    <definedName name="_VAL11110">#REF!</definedName>
    <definedName name="_VAL11115">#REF!</definedName>
    <definedName name="_VAL11125">#REF!</definedName>
    <definedName name="_VAL11130">#REF!</definedName>
    <definedName name="_VAL11135">#REF!</definedName>
    <definedName name="_VAL11145">#REF!</definedName>
    <definedName name="_VAL11150">#REF!</definedName>
    <definedName name="_VAL11165">#REF!</definedName>
    <definedName name="_VAL11170">#REF!</definedName>
    <definedName name="_VAL11180">#REF!</definedName>
    <definedName name="_VAL11185">#REF!</definedName>
    <definedName name="_VAL11220">#REF!</definedName>
    <definedName name="_VAL12105">#REF!</definedName>
    <definedName name="_VAL12555">#REF!</definedName>
    <definedName name="_VAL12570">#REF!</definedName>
    <definedName name="_VAL12575">#REF!</definedName>
    <definedName name="_VAL12580">#REF!</definedName>
    <definedName name="_VAL12600">#REF!</definedName>
    <definedName name="_VAL12610">#REF!</definedName>
    <definedName name="_VAL12630">#REF!</definedName>
    <definedName name="_VAL12631">#REF!</definedName>
    <definedName name="_VAL12640">#REF!</definedName>
    <definedName name="_VAL12645">#REF!</definedName>
    <definedName name="_VAL12665">#REF!</definedName>
    <definedName name="_VAL12690">#REF!</definedName>
    <definedName name="_VAL12700">#REF!</definedName>
    <definedName name="_VAL12710">#REF!</definedName>
    <definedName name="_VAL13111">#REF!</definedName>
    <definedName name="_VAL13112">#REF!</definedName>
    <definedName name="_VAL13121">#REF!</definedName>
    <definedName name="_VAL13720">#REF!</definedName>
    <definedName name="_VAL14100">#REF!</definedName>
    <definedName name="_VAL14161">#REF!</definedName>
    <definedName name="_VAL14195">#REF!</definedName>
    <definedName name="_VAL14205">#REF!</definedName>
    <definedName name="_VAL14260">#REF!</definedName>
    <definedName name="_VAL14500">#REF!</definedName>
    <definedName name="_VAL14515">#REF!</definedName>
    <definedName name="_VAL14555">#REF!</definedName>
    <definedName name="_VAL14565">#REF!</definedName>
    <definedName name="_VAL15135">#REF!</definedName>
    <definedName name="_VAL15140">#REF!</definedName>
    <definedName name="_VAL15195">#REF!</definedName>
    <definedName name="_VAL15225">#REF!</definedName>
    <definedName name="_VAL15230">#REF!</definedName>
    <definedName name="_VAL15515">#REF!</definedName>
    <definedName name="_VAL15560">#REF!</definedName>
    <definedName name="_VAL15565">#REF!</definedName>
    <definedName name="_VAL15570">#REF!</definedName>
    <definedName name="_VAL15575">#REF!</definedName>
    <definedName name="_VAL15583">#REF!</definedName>
    <definedName name="_VAL15590">#REF!</definedName>
    <definedName name="_VAL15591">#REF!</definedName>
    <definedName name="_VAL15610">#REF!</definedName>
    <definedName name="_VAL15625">#REF!</definedName>
    <definedName name="_VAL15635">#REF!</definedName>
    <definedName name="_VAL15655">#REF!</definedName>
    <definedName name="_VAL15665">#REF!</definedName>
    <definedName name="_VAL16515">#REF!</definedName>
    <definedName name="_VAL16535">#REF!</definedName>
    <definedName name="_VAL17140">#REF!</definedName>
    <definedName name="_VAL19500">#REF!</definedName>
    <definedName name="_VAL19501">#REF!</definedName>
    <definedName name="_VAL19502">#REF!</definedName>
    <definedName name="_VAL19503">#REF!</definedName>
    <definedName name="_VAL19504">#REF!</definedName>
    <definedName name="_VAL19505">#REF!</definedName>
    <definedName name="_VAL20100">#REF!</definedName>
    <definedName name="_VAL20105">#REF!</definedName>
    <definedName name="_VAL20110">#REF!</definedName>
    <definedName name="_VAL20115">#REF!</definedName>
    <definedName name="_VAL20130">#REF!</definedName>
    <definedName name="_VAL20135">#REF!</definedName>
    <definedName name="_VAL20140">#REF!</definedName>
    <definedName name="_VAL20145">#REF!</definedName>
    <definedName name="_VAL20150">#REF!</definedName>
    <definedName name="_VAL20155">#REF!</definedName>
    <definedName name="_VAL20175">#REF!</definedName>
    <definedName name="_VAL20185">#REF!</definedName>
    <definedName name="_VAL20190">#REF!</definedName>
    <definedName name="_VAL20195">#REF!</definedName>
    <definedName name="_VAL20210">#REF!</definedName>
    <definedName name="_WCS13_">#REF!</definedName>
    <definedName name="_WCS43_">#REF!</definedName>
    <definedName name="_WDCN1.S1_">#REF!</definedName>
    <definedName name="_WGZY_">#REF!</definedName>
    <definedName name="_WGZY__6">#REF!</definedName>
    <definedName name="_WICE1_">#REF!</definedName>
    <definedName name="_WIRA1.A8_">#REF!</definedName>
    <definedName name="_Y">#REF!</definedName>
    <definedName name="a" localSheetId="6">#REF!</definedName>
    <definedName name="a" localSheetId="5">{#N/A,#N/A,FALSE,"Planilha";#N/A,#N/A,FALSE,"Resumo";#N/A,#N/A,FALSE,"Fisico";#N/A,#N/A,FALSE,"Financeiro";#N/A,#N/A,FALSE,"Financeiro"}</definedName>
    <definedName name="a" localSheetId="7">{#N/A,#N/A,FALSE,"Planilha";#N/A,#N/A,FALSE,"Resumo";#N/A,#N/A,FALSE,"Fisico";#N/A,#N/A,FALSE,"Financeiro";#N/A,#N/A,FALSE,"Financeiro"}</definedName>
    <definedName name="a" localSheetId="3">{#N/A,#N/A,FALSE,"Planilha";#N/A,#N/A,FALSE,"Resumo";#N/A,#N/A,FALSE,"Fisico";#N/A,#N/A,FALSE,"Financeiro";#N/A,#N/A,FALSE,"Financeiro"}</definedName>
    <definedName name="a" localSheetId="0">{#N/A,#N/A,FALSE,"Planilha";#N/A,#N/A,FALSE,"Resumo";#N/A,#N/A,FALSE,"Fisico";#N/A,#N/A,FALSE,"Financeiro";#N/A,#N/A,FALSE,"Financeiro"}</definedName>
    <definedName name="a">{#N/A,#N/A,FALSE,"Planilha";#N/A,#N/A,FALSE,"Resumo";#N/A,#N/A,FALSE,"Fisico";#N/A,#N/A,FALSE,"Financeiro";#N/A,#N/A,FALSE,"Financeiro"}</definedName>
    <definedName name="Á1" localSheetId="6">#REF!</definedName>
    <definedName name="Á1" localSheetId="0">#REF!</definedName>
    <definedName name="Á1">#REF!</definedName>
    <definedName name="Á1_1" localSheetId="6">#REF!</definedName>
    <definedName name="Á1_1">#REF!</definedName>
    <definedName name="Á1_2" localSheetId="6">#REF!</definedName>
    <definedName name="Á1_2">#REF!</definedName>
    <definedName name="Á1_26" localSheetId="6">#REF!</definedName>
    <definedName name="Á1_26">#REF!</definedName>
    <definedName name="Á1_3" localSheetId="6">#REF!</definedName>
    <definedName name="Á1_3">#REF!</definedName>
    <definedName name="Á1_33" localSheetId="6">#REF!</definedName>
    <definedName name="Á1_33">#REF!</definedName>
    <definedName name="Á1_34" localSheetId="6">#REF!</definedName>
    <definedName name="Á1_34">#REF!</definedName>
    <definedName name="a1B16279">#REF!</definedName>
    <definedName name="AA" localSheetId="6">#N/A</definedName>
    <definedName name="AA" localSheetId="5">#REF!</definedName>
    <definedName name="AA" localSheetId="7">#REF!</definedName>
    <definedName name="AA" localSheetId="0">#REF!</definedName>
    <definedName name="AA">#REF!</definedName>
    <definedName name="aaa" localSheetId="6">#N/A</definedName>
    <definedName name="aaa">#N/A</definedName>
    <definedName name="aaaaaa" localSheetId="6">'[2]RESTAURAÇÃO '!#REF!</definedName>
    <definedName name="aaaaaa" localSheetId="5">'[2]RESTAURAÇÃO '!#REF!</definedName>
    <definedName name="aaaaaa" localSheetId="7">'[2]RESTAURAÇÃO '!#REF!</definedName>
    <definedName name="aaaaaa" localSheetId="0">'[2]RESTAURAÇÃO '!#REF!</definedName>
    <definedName name="aaaaaa">'[2]RESTAURAÇÃO '!#REF!</definedName>
    <definedName name="aaaaaaaaaaa" localSheetId="5">#REF!</definedName>
    <definedName name="aaaaaaaaaaa" localSheetId="7">#REF!</definedName>
    <definedName name="aaaaaaaaaaa" localSheetId="0">#REF!</definedName>
    <definedName name="aaaaaaaaaaa">#REF!</definedName>
    <definedName name="abc" localSheetId="5">[4]Plan1!#REF!</definedName>
    <definedName name="abc" localSheetId="7">[4]Plan1!#REF!</definedName>
    <definedName name="abc" localSheetId="0">[4]Plan1!#REF!</definedName>
    <definedName name="abc">[4]Plan1!#REF!</definedName>
    <definedName name="ABC_ATUAL" localSheetId="7">[4]Plan1!#REF!</definedName>
    <definedName name="ABC_ATUAL">[4]Plan1!#REF!</definedName>
    <definedName name="ABC_SERVIÇO" localSheetId="6">#REF!</definedName>
    <definedName name="ABC_SERVIÇO" localSheetId="5">#REF!</definedName>
    <definedName name="ABC_SERVIÇO" localSheetId="0">#REF!</definedName>
    <definedName name="ABC_SERVIÇO">#REF!</definedName>
    <definedName name="ABRA">#REF!</definedName>
    <definedName name="Ac">#REF!</definedName>
    <definedName name="AccessDatabase" hidden="1">"D:\Arquivos do excel\Planilha modelo1.mdb"</definedName>
    <definedName name="ACOMPANHAMENTO" hidden="1">IF(VALUE([5]MENU!$O$4)=2,"BM","PLE")</definedName>
    <definedName name="ademir" localSheetId="6" hidden="1">{#N/A,#N/A,FALSE,"Cronograma";#N/A,#N/A,FALSE,"Cronogr. 2"}</definedName>
    <definedName name="ademir" localSheetId="5" hidden="1">{#N/A,#N/A,FALSE,"Cronograma";#N/A,#N/A,FALSE,"Cronogr. 2"}</definedName>
    <definedName name="ademir" localSheetId="7" hidden="1">{#N/A,#N/A,FALSE,"Cronograma";#N/A,#N/A,FALSE,"Cronogr. 2"}</definedName>
    <definedName name="ademir" localSheetId="3" hidden="1">{#N/A,#N/A,FALSE,"Cronograma";#N/A,#N/A,FALSE,"Cronogr. 2"}</definedName>
    <definedName name="ademir" localSheetId="0" hidden="1">{#N/A,#N/A,FALSE,"Cronograma";#N/A,#N/A,FALSE,"Cronogr. 2"}</definedName>
    <definedName name="ademir" hidden="1">{#N/A,#N/A,FALSE,"Cronograma";#N/A,#N/A,FALSE,"Cronogr. 2"}</definedName>
    <definedName name="adfddd">#REF!</definedName>
    <definedName name="ADFY" localSheetId="6">#N/A</definedName>
    <definedName name="ADFY">#N/A</definedName>
    <definedName name="adit_02_d_l3" localSheetId="0">#REF!</definedName>
    <definedName name="adit_02_d_l3">#REF!</definedName>
    <definedName name="adit_02_d_l4" localSheetId="0">#REF!</definedName>
    <definedName name="adit_02_d_l4">#REF!</definedName>
    <definedName name="adit_02_l4" localSheetId="0">#REF!</definedName>
    <definedName name="adit_02_l4">#REF!</definedName>
    <definedName name="adit_02_r_l3">#REF!</definedName>
    <definedName name="AdPeri">#REF!</definedName>
    <definedName name="ADS" localSheetId="6">#REF!</definedName>
    <definedName name="ADS" localSheetId="4">#REF!</definedName>
    <definedName name="ADS" localSheetId="5">#REF!</definedName>
    <definedName name="ADS">#REF!</definedName>
    <definedName name="aehyasdh">#REF!</definedName>
    <definedName name="AERYAERY" localSheetId="6">#N/A</definedName>
    <definedName name="AERYAERY">#N/A</definedName>
    <definedName name="aeyaeya" localSheetId="0">#REF!</definedName>
    <definedName name="aeyaeya">#REF!</definedName>
    <definedName name="aeyaweyae5" localSheetId="0">#REF!</definedName>
    <definedName name="aeyaweyae5">#REF!</definedName>
    <definedName name="aeyer" localSheetId="0">#REF!</definedName>
    <definedName name="aeyer">#REF!</definedName>
    <definedName name="af" localSheetId="6">#REF!</definedName>
    <definedName name="af" localSheetId="5">#REF!</definedName>
    <definedName name="af">#REF!</definedName>
    <definedName name="ag" localSheetId="6">#REF!</definedName>
    <definedName name="ag">#REF!</definedName>
    <definedName name="AGOA">#REF!</definedName>
    <definedName name="ALTA" localSheetId="6">'[6]PRO-08'!#REF!</definedName>
    <definedName name="ALTA" localSheetId="0">'[6]PRO-08'!#REF!</definedName>
    <definedName name="ALTA">'[6]PRO-08'!#REF!</definedName>
    <definedName name="alteração" localSheetId="6">#REF!</definedName>
    <definedName name="alteração" localSheetId="5">#REF!</definedName>
    <definedName name="alteração" localSheetId="7">#REF!</definedName>
    <definedName name="alteração" localSheetId="0">#REF!</definedName>
    <definedName name="alteração">#REF!</definedName>
    <definedName name="alteração_25">[7]alteração!$A$13:$M$160</definedName>
    <definedName name="Alvenaria_vedação" localSheetId="5">#REF!</definedName>
    <definedName name="Alvenaria_vedação" localSheetId="7">#REF!</definedName>
    <definedName name="Alvenaria_vedação" localSheetId="0">#REF!</definedName>
    <definedName name="Alvenaria_vedação">#REF!</definedName>
    <definedName name="amarela" localSheetId="6">#REF!</definedName>
    <definedName name="amarela" localSheetId="5">#REF!</definedName>
    <definedName name="amarela" localSheetId="0">#REF!</definedName>
    <definedName name="amarela">#REF!</definedName>
    <definedName name="ANO">#REF!</definedName>
    <definedName name="anscount" hidden="1">3</definedName>
    <definedName name="ANTIGA" localSheetId="0">#REF!</definedName>
    <definedName name="ANTIGA">#REF!</definedName>
    <definedName name="area" localSheetId="6">[4]Plan1!#REF!</definedName>
    <definedName name="area" localSheetId="5">[4]Plan1!#REF!</definedName>
    <definedName name="area">[4]Plan1!#REF!</definedName>
    <definedName name="Área" localSheetId="6">#REF!</definedName>
    <definedName name="Área" localSheetId="5">#REF!</definedName>
    <definedName name="Área" localSheetId="0">#REF!</definedName>
    <definedName name="Área">#REF!</definedName>
    <definedName name="_xlnm.Print_Area" localSheetId="13">ABC!$A$2:$I$56</definedName>
    <definedName name="_xlnm.Print_Area" localSheetId="6">BDI!$A$1:$F$38</definedName>
    <definedName name="_xlnm.Print_Area" localSheetId="12">'Comp sinapi Mar2025'!$A$1:$D$9661</definedName>
    <definedName name="_xlnm.Print_Area" localSheetId="4">'COMPOSIÇÕES '!$A$1:$G$194</definedName>
    <definedName name="_xlnm.Print_Area" localSheetId="5">'COMPOSIÇÕES AUX.'!$A$1:$G$78</definedName>
    <definedName name="_xlnm.Print_Area" localSheetId="7">Cronograma!$A$1:$I$47</definedName>
    <definedName name="_xlnm.Print_Area" localSheetId="3">'Memória de cálculo'!$A$1:$N$331</definedName>
    <definedName name="_xlnm.Print_Area" localSheetId="2">Orçamento!$A$1:$K$107</definedName>
    <definedName name="_xlnm.Print_Area" localSheetId="0">'QCI '!$A$1:$F$47</definedName>
    <definedName name="_xlnm.Print_Area" localSheetId="1">Resumo!$A$1:$D$27</definedName>
    <definedName name="_xlnm.Print_Area" localSheetId="10">'RUA COMPOSITOR ATAULFO ALVES'!$A$1:$N$140</definedName>
    <definedName name="_xlnm.Print_Area">[4]Plan1!#REF!</definedName>
    <definedName name="Área_impressão_IM" localSheetId="6">#REF!</definedName>
    <definedName name="Área_impressão_IM" localSheetId="5">#REF!</definedName>
    <definedName name="Área_impressão_IM" localSheetId="7">#REF!</definedName>
    <definedName name="Área_impressão_IM" localSheetId="0">#REF!</definedName>
    <definedName name="Área_impressão_IM">#REF!</definedName>
    <definedName name="Área_impressão_IM_1" localSheetId="6">#REF!</definedName>
    <definedName name="Área_impressão_IM_1">#REF!</definedName>
    <definedName name="Área_impressão_IM_2" localSheetId="6">#REF!</definedName>
    <definedName name="Área_impressão_IM_2">#REF!</definedName>
    <definedName name="Área_impressão_IM_26" localSheetId="6">#REF!</definedName>
    <definedName name="Área_impressão_IM_26">#REF!</definedName>
    <definedName name="Área_impressão_IM_3" localSheetId="6">#REF!</definedName>
    <definedName name="Área_impressão_IM_3">#REF!</definedName>
    <definedName name="Área_impressão_IM_33" localSheetId="6">#REF!</definedName>
    <definedName name="Área_impressão_IM_33">#REF!</definedName>
    <definedName name="Área_impressão_IM_34" localSheetId="6">#REF!</definedName>
    <definedName name="Área_impressão_IM_34">#REF!</definedName>
    <definedName name="AreaTeste">#REF!</definedName>
    <definedName name="AreaTeste2">#REF!</definedName>
    <definedName name="areia">#REF!</definedName>
    <definedName name="Arial">#REF!</definedName>
    <definedName name="arredondamento" localSheetId="6">#REF!</definedName>
    <definedName name="arredondamento">#REF!</definedName>
    <definedName name="arredondamento_1" localSheetId="6">#REF!</definedName>
    <definedName name="arredondamento_1">#REF!</definedName>
    <definedName name="arredondamento_2" localSheetId="6">#REF!</definedName>
    <definedName name="arredondamento_2">#REF!</definedName>
    <definedName name="arredondamento_26" localSheetId="6">#REF!</definedName>
    <definedName name="arredondamento_26">#REF!</definedName>
    <definedName name="arredondamento_3" localSheetId="6">#REF!</definedName>
    <definedName name="arredondamento_3">#REF!</definedName>
    <definedName name="arredondamento_33" localSheetId="6">#REF!</definedName>
    <definedName name="arredondamento_33">#REF!</definedName>
    <definedName name="arredondamento_34" localSheetId="6">#REF!</definedName>
    <definedName name="arredondamento_34">#REF!</definedName>
    <definedName name="ARY">#REF!</definedName>
    <definedName name="ASDDDDDDDD" localSheetId="6">#REF!</definedName>
    <definedName name="ASDDDDDDDD" localSheetId="5">#REF!</definedName>
    <definedName name="ASDDDDDDDD">#REF!</definedName>
    <definedName name="ASDFASD">#REF!</definedName>
    <definedName name="ASDQW" localSheetId="6">#N/A</definedName>
    <definedName name="ASDQW">#N/A</definedName>
    <definedName name="ASER" localSheetId="6">#N/A</definedName>
    <definedName name="ASER">#N/A</definedName>
    <definedName name="ASSEN_TUBO_EMISS" localSheetId="6">#REF!</definedName>
    <definedName name="ASSEN_TUBO_EMISS" localSheetId="5">#REF!</definedName>
    <definedName name="ASSEN_TUBO_EMISS" localSheetId="0">#REF!</definedName>
    <definedName name="ASSEN_TUBO_EMISS">#REF!</definedName>
    <definedName name="ASSEN_TUBO_EMISS2" localSheetId="6">#REF!</definedName>
    <definedName name="ASSEN_TUBO_EMISS2" localSheetId="5">#REF!</definedName>
    <definedName name="ASSEN_TUBO_EMISS2">#REF!</definedName>
    <definedName name="ASSENT_EMISS3_S" localSheetId="6">#REF!</definedName>
    <definedName name="ASSENT_EMISS3_S">#REF!</definedName>
    <definedName name="ASSENT_TUBO" localSheetId="6">#REF!</definedName>
    <definedName name="ASSENT_TUBO">#REF!</definedName>
    <definedName name="ATATWERT" localSheetId="6">#N/A</definedName>
    <definedName name="ATATWERT">#N/A</definedName>
    <definedName name="Aut_original" localSheetId="6">[8]PROJETO!#REF!</definedName>
    <definedName name="Aut_original">[8]PROJETO!#REF!</definedName>
    <definedName name="Aut_resumo" localSheetId="6">[9]RESUMO_AUT1!#REF!</definedName>
    <definedName name="Aut_resumo">[9]RESUMO_AUT1!#REF!</definedName>
    <definedName name="AUTOEVENTO" hidden="1">[5]CÁLCULO!$A$12</definedName>
    <definedName name="aux" localSheetId="5">#REF!</definedName>
    <definedName name="aux" localSheetId="7">#REF!</definedName>
    <definedName name="aux" localSheetId="0">#REF!</definedName>
    <definedName name="aux">#REF!</definedName>
    <definedName name="AuxHab" localSheetId="5">#REF!</definedName>
    <definedName name="AuxHab" localSheetId="0">#REF!</definedName>
    <definedName name="AuxHab">#REF!</definedName>
    <definedName name="auxiliar" localSheetId="6">#REF!</definedName>
    <definedName name="AUXILIAR">#N/A</definedName>
    <definedName name="AWT" localSheetId="0">#REF!</definedName>
    <definedName name="AWT">#REF!</definedName>
    <definedName name="AY" localSheetId="6">#N/A</definedName>
    <definedName name="AY">#N/A</definedName>
    <definedName name="aZUEN" localSheetId="6" hidden="1">#REF!</definedName>
    <definedName name="aZUEN" localSheetId="4" hidden="1">#REF!</definedName>
    <definedName name="aZUEN" localSheetId="5" hidden="1">#REF!</definedName>
    <definedName name="aZUEN" localSheetId="0" hidden="1">#REF!</definedName>
    <definedName name="aZUEN" hidden="1">#REF!</definedName>
    <definedName name="azul" localSheetId="6">#REF!</definedName>
    <definedName name="azul">#REF!</definedName>
    <definedName name="AZULSINAL" localSheetId="6">#REF!</definedName>
    <definedName name="AZULSINAL">#REF!</definedName>
    <definedName name="B" localSheetId="6">#REF!</definedName>
    <definedName name="b" localSheetId="5">'[2]RESTAURAÇÃO '!#REF!</definedName>
    <definedName name="b">'[2]RESTAURAÇÃO '!#REF!</definedName>
    <definedName name="bacia16" localSheetId="6">#REF!</definedName>
    <definedName name="bacia16" localSheetId="5">#REF!</definedName>
    <definedName name="bacia16" localSheetId="0">#REF!</definedName>
    <definedName name="bacia16">#REF!</definedName>
    <definedName name="BALTO" localSheetId="6">#REF!</definedName>
    <definedName name="BALTO" localSheetId="5">#REF!</definedName>
    <definedName name="BALTO">#REF!</definedName>
    <definedName name="Banco_dados_IM">#REF!</definedName>
    <definedName name="_xlnm.Database" localSheetId="6">#REF!</definedName>
    <definedName name="_xlnm.Database" localSheetId="5">#REF!</definedName>
    <definedName name="_xlnm.Database">#REF!</definedName>
    <definedName name="bau" localSheetId="6" hidden="1">#REF!</definedName>
    <definedName name="bau" localSheetId="4" hidden="1">#REF!</definedName>
    <definedName name="bau" hidden="1">#REF!</definedName>
    <definedName name="BB" localSheetId="6">#N/A</definedName>
    <definedName name="BB" localSheetId="5">#REF!</definedName>
    <definedName name="BB" localSheetId="7">#REF!</definedName>
    <definedName name="BB" localSheetId="0">#REF!</definedName>
    <definedName name="BB">#REF!</definedName>
    <definedName name="BBBB" localSheetId="6">#N/A</definedName>
    <definedName name="BBBB" localSheetId="5">#REF!</definedName>
    <definedName name="BBBB" localSheetId="7">#REF!</definedName>
    <definedName name="BBBB" localSheetId="0">#REF!</definedName>
    <definedName name="BBBB">#REF!</definedName>
    <definedName name="BBBBB" localSheetId="6">#REF!</definedName>
    <definedName name="BBBBB" localSheetId="5">#REF!</definedName>
    <definedName name="BBBBB" localSheetId="0">#REF!</definedName>
    <definedName name="BBBBB">#REF!</definedName>
    <definedName name="BCVB" localSheetId="6">#N/A</definedName>
    <definedName name="BCVB">#N/A</definedName>
    <definedName name="bdi" localSheetId="6">#REF!</definedName>
    <definedName name="bdi" localSheetId="5">#REF!</definedName>
    <definedName name="bdi" localSheetId="0">#REF!</definedName>
    <definedName name="bdi">#REF!</definedName>
    <definedName name="BDI." localSheetId="5">#REF!</definedName>
    <definedName name="BDI." localSheetId="0">#REF!</definedName>
    <definedName name="BDI.">#REF!</definedName>
    <definedName name="BDI.Opcao" hidden="1">[5]DADOS!$F$18</definedName>
    <definedName name="BDI.TipoObra" hidden="1">[5]BDI!$A$138:$A$146</definedName>
    <definedName name="BDIc" localSheetId="5">#REF!</definedName>
    <definedName name="BDIc" localSheetId="7">#REF!</definedName>
    <definedName name="BDIc" localSheetId="0">#REF!</definedName>
    <definedName name="BDIc">#REF!</definedName>
    <definedName name="BDIf" localSheetId="5">#REF!</definedName>
    <definedName name="BDIf" localSheetId="0">#REF!</definedName>
    <definedName name="BDIf">#REF!</definedName>
    <definedName name="BDIM" localSheetId="6">#REF!</definedName>
    <definedName name="BDIM">#REF!</definedName>
    <definedName name="BDIS" localSheetId="6">#REF!</definedName>
    <definedName name="BDIS">#REF!</definedName>
    <definedName name="BG" localSheetId="6">#REF!</definedName>
    <definedName name="BG">#REF!</definedName>
    <definedName name="BGU" localSheetId="6">#REF!</definedName>
    <definedName name="BGU">#REF!</definedName>
    <definedName name="BL_ANC_EMISS3_S" localSheetId="6">#REF!</definedName>
    <definedName name="BL_ANC_EMISS3_S" localSheetId="5">#REF!</definedName>
    <definedName name="BL_ANC_EMISS3_S">#REF!</definedName>
    <definedName name="BL_ANCO_EMISS2" localSheetId="6">#REF!</definedName>
    <definedName name="BL_ANCO_EMISS2" localSheetId="5">#REF!</definedName>
    <definedName name="BL_ANCO_EMISS2">#REF!</definedName>
    <definedName name="BLOCO_ANCOR_EMISS" localSheetId="6">#REF!</definedName>
    <definedName name="BLOCO_ANCOR_EMISS" localSheetId="5">#REF!</definedName>
    <definedName name="BLOCO_ANCOR_EMISS">#REF!</definedName>
    <definedName name="BM.AFAcumulado" hidden="1">[5]BM!$R1</definedName>
    <definedName name="BM.AFAnterior" hidden="1">[5]BM!$Q1</definedName>
    <definedName name="BM.MaxMed" localSheetId="6" hidden="1">IF(BDI!RegimeExecucao="Global",1,[5]BM!$G1)</definedName>
    <definedName name="BM.MaxMed" localSheetId="5" hidden="1">IF('COMPOSIÇÕES AUX.'!RegimeExecucao="Global",1,[5]BM!$G1)</definedName>
    <definedName name="BM.MaxMed" localSheetId="7" hidden="1">IF(Cronograma!RegimeExecucao="Global",1,[5]BM!$G1)</definedName>
    <definedName name="BM.MaxMed" localSheetId="3" hidden="1">IF('Memória de cálculo'!RegimeExecucao="Global",1,[5]BM!$G1)</definedName>
    <definedName name="BM.MaxMed" localSheetId="0" hidden="1">#N/A</definedName>
    <definedName name="BM.MaxMed" hidden="1">IF(BDI!RegimeExecucao="Global",1,[5]BM!$G1)</definedName>
    <definedName name="BM.MEDAcumulado" localSheetId="6" hidden="1">IF(COUNTIF([5]BM!$AB$13:$AM$13,BM.medicao)&gt;0,SUM(OFFSET([5]BM!$AB1,0,0,1,MATCH(BM.medicao,[5]BM!$AB$13:$AM$13,0))),0)</definedName>
    <definedName name="BM.MEDAcumulado" localSheetId="5" hidden="1">IF(COUNTIF([5]BM!$AB$13:$AM$13,BM.medicao)&gt;0,SUM(OFFSET([5]BM!$AB1,0,0,1,MATCH(BM.medicao,[5]BM!$AB$13:$AM$13,0))),0)</definedName>
    <definedName name="BM.MEDAcumulado" localSheetId="7" hidden="1">IF(COUNTIF([5]BM!$AB$13:$AM$13,BM.medicao)&gt;0,SUM(OFFSET([5]BM!$AB1,0,0,1,MATCH(BM.medicao,[5]BM!$AB$13:$AM$13,0))),0)</definedName>
    <definedName name="BM.MEDAcumulado" localSheetId="3" hidden="1">IF(COUNTIF([5]BM!$AB$13:$AM$13,BM.medicao)&gt;0,SUM(OFFSET([5]BM!$AB1,0,0,1,MATCH(BM.medicao,[5]BM!$AB$13:$AM$13,0))),0)</definedName>
    <definedName name="BM.MEDAcumulado" localSheetId="0" hidden="1">IF(COUNTIF([5]BM!$AB$13:$AM$13,[0]!BM.medicao)&gt;0,SUM(OFFSET([5]BM!$AB1,0,0,1,MATCH([0]!BM.medicao,[5]BM!$AB$13:$AM$13,0))),0)</definedName>
    <definedName name="BM.MEDAcumulado" hidden="1">IF(COUNTIF([5]BM!$AB$13:$AM$13,BM.medicao)&gt;0,SUM(OFFSET([5]BM!$AB1,0,0,1,MATCH(BM.medicao,[5]BM!$AB$13:$AM$13,0))),0)</definedName>
    <definedName name="BM.MEDAnterior" localSheetId="6" hidden="1">IF(COUNTIF([5]BM!$AB$13:$AM$13,BM.medicao-1)&gt;0,SUM(OFFSET([5]BM!$AB1,0,0,1,MATCH(BM.medicao-1,[5]BM!$AB$13:$AM$13,0))),0)</definedName>
    <definedName name="BM.MEDAnterior" localSheetId="5" hidden="1">IF(COUNTIF([5]BM!$AB$13:$AM$13,BM.medicao-1)&gt;0,SUM(OFFSET([5]BM!$AB1,0,0,1,MATCH(BM.medicao-1,[5]BM!$AB$13:$AM$13,0))),0)</definedName>
    <definedName name="BM.MEDAnterior" localSheetId="7" hidden="1">IF(COUNTIF([5]BM!$AB$13:$AM$13,BM.medicao-1)&gt;0,SUM(OFFSET([5]BM!$AB1,0,0,1,MATCH(BM.medicao-1,[5]BM!$AB$13:$AM$13,0))),0)</definedName>
    <definedName name="BM.MEDAnterior" localSheetId="3" hidden="1">IF(COUNTIF([5]BM!$AB$13:$AM$13,BM.medicao-1)&gt;0,SUM(OFFSET([5]BM!$AB1,0,0,1,MATCH(BM.medicao-1,[5]BM!$AB$13:$AM$13,0))),0)</definedName>
    <definedName name="BM.MEDAnterior" localSheetId="0" hidden="1">IF(COUNTIF([5]BM!$AB$13:$AM$13,[0]!BM.medicao-1)&gt;0,SUM(OFFSET([5]BM!$AB1,0,0,1,MATCH([0]!BM.medicao-1,[5]BM!$AB$13:$AM$13,0))),0)</definedName>
    <definedName name="BM.MEDAnterior" hidden="1">IF(COUNTIF([5]BM!$AB$13:$AM$13,BM.medicao-1)&gt;0,SUM(OFFSET([5]BM!$AB1,0,0,1,MATCH(BM.medicao-1,[5]BM!$AB$13:$AM$13,0))),0)</definedName>
    <definedName name="BM.medicao" hidden="1">OFFSET([5]BM!$O$7,1,0)</definedName>
    <definedName name="BM.MinMed" localSheetId="6" hidden="1">IF(BDI!RegimeExecucao="Global",-1,-[5]BM!$G1)</definedName>
    <definedName name="BM.MinMed" localSheetId="5" hidden="1">IF('COMPOSIÇÕES AUX.'!RegimeExecucao="Global",-1,-[5]BM!$G1)</definedName>
    <definedName name="BM.MinMed" localSheetId="7" hidden="1">IF(Cronograma!RegimeExecucao="Global",-1,-[5]BM!$G1)</definedName>
    <definedName name="BM.MinMed" localSheetId="3" hidden="1">IF('Memória de cálculo'!RegimeExecucao="Global",-1,-[5]BM!$G1)</definedName>
    <definedName name="BM.MinMed" localSheetId="0" hidden="1">#N/A</definedName>
    <definedName name="BM.MinMed" hidden="1">IF(BDI!RegimeExecucao="Global",-1,-[5]BM!$G1)</definedName>
    <definedName name="Bomba_putzmeister" localSheetId="5">#REF!</definedName>
    <definedName name="Bomba_putzmeister" localSheetId="7">#REF!</definedName>
    <definedName name="Bomba_putzmeister" localSheetId="0">#REF!</definedName>
    <definedName name="Bomba_putzmeister">#REF!</definedName>
    <definedName name="bosta" localSheetId="6" hidden="1">{#N/A,#N/A,FALSE,"Cronograma";#N/A,#N/A,FALSE,"Cronogr. 2"}</definedName>
    <definedName name="bosta" localSheetId="5" hidden="1">{#N/A,#N/A,FALSE,"Cronograma";#N/A,#N/A,FALSE,"Cronogr. 2"}</definedName>
    <definedName name="bosta" localSheetId="7" hidden="1">{#N/A,#N/A,FALSE,"Cronograma";#N/A,#N/A,FALSE,"Cronogr. 2"}</definedName>
    <definedName name="bosta" localSheetId="3" hidden="1">{#N/A,#N/A,FALSE,"Cronograma";#N/A,#N/A,FALSE,"Cronogr. 2"}</definedName>
    <definedName name="bosta" localSheetId="0" hidden="1">{#N/A,#N/A,FALSE,"Cronograma";#N/A,#N/A,FALSE,"Cronogr. 2"}</definedName>
    <definedName name="bosta" hidden="1">{#N/A,#N/A,FALSE,"Cronograma";#N/A,#N/A,FALSE,"Cronogr. 2"}</definedName>
    <definedName name="BRIOPA">#REF!</definedName>
    <definedName name="BRITAGEM" localSheetId="6" hidden="1">{#N/A,#N/A,FALSE,"GERAL";#N/A,#N/A,FALSE,"012-96";#N/A,#N/A,FALSE,"018-96";#N/A,#N/A,FALSE,"027-96";#N/A,#N/A,FALSE,"059-96";#N/A,#N/A,FALSE,"076-96";#N/A,#N/A,FALSE,"019-97";#N/A,#N/A,FALSE,"021-97";#N/A,#N/A,FALSE,"022-97";#N/A,#N/A,FALSE,"028-97"}</definedName>
    <definedName name="BRITAGEM" localSheetId="5" hidden="1">{#N/A,#N/A,FALSE,"GERAL";#N/A,#N/A,FALSE,"012-96";#N/A,#N/A,FALSE,"018-96";#N/A,#N/A,FALSE,"027-96";#N/A,#N/A,FALSE,"059-96";#N/A,#N/A,FALSE,"076-96";#N/A,#N/A,FALSE,"019-97";#N/A,#N/A,FALSE,"021-97";#N/A,#N/A,FALSE,"022-97";#N/A,#N/A,FALSE,"028-97"}</definedName>
    <definedName name="BRITAGEM" localSheetId="7" hidden="1">{#N/A,#N/A,FALSE,"GERAL";#N/A,#N/A,FALSE,"012-96";#N/A,#N/A,FALSE,"018-96";#N/A,#N/A,FALSE,"027-96";#N/A,#N/A,FALSE,"059-96";#N/A,#N/A,FALSE,"076-96";#N/A,#N/A,FALSE,"019-97";#N/A,#N/A,FALSE,"021-97";#N/A,#N/A,FALSE,"022-97";#N/A,#N/A,FALSE,"028-97"}</definedName>
    <definedName name="BRITAGEM" localSheetId="3" hidden="1">{#N/A,#N/A,FALSE,"GERAL";#N/A,#N/A,FALSE,"012-96";#N/A,#N/A,FALSE,"018-96";#N/A,#N/A,FALSE,"027-96";#N/A,#N/A,FALSE,"059-96";#N/A,#N/A,FALSE,"076-96";#N/A,#N/A,FALSE,"019-97";#N/A,#N/A,FALSE,"021-97";#N/A,#N/A,FALSE,"022-97";#N/A,#N/A,FALSE,"028-97"}</definedName>
    <definedName name="BRITAGEM" localSheetId="0" hidden="1">{#N/A,#N/A,FALSE,"GERAL";#N/A,#N/A,FALSE,"012-96";#N/A,#N/A,FALSE,"018-96";#N/A,#N/A,FALSE,"027-96";#N/A,#N/A,FALSE,"059-96";#N/A,#N/A,FALSE,"076-96";#N/A,#N/A,FALSE,"019-97";#N/A,#N/A,FALSE,"021-97";#N/A,#N/A,FALSE,"022-97";#N/A,#N/A,FALSE,"028-97"}</definedName>
    <definedName name="BRITAGEM" hidden="1">{#N/A,#N/A,FALSE,"GERAL";#N/A,#N/A,FALSE,"012-96";#N/A,#N/A,FALSE,"018-96";#N/A,#N/A,FALSE,"027-96";#N/A,#N/A,FALSE,"059-96";#N/A,#N/A,FALSE,"076-96";#N/A,#N/A,FALSE,"019-97";#N/A,#N/A,FALSE,"021-97";#N/A,#N/A,FALSE,"022-97";#N/A,#N/A,FALSE,"028-97"}</definedName>
    <definedName name="buc3eta">#REF!</definedName>
    <definedName name="buceta" localSheetId="0">#REF!</definedName>
    <definedName name="buceta">#REF!</definedName>
    <definedName name="BuiltIn_AutoFilter___1" localSheetId="6">#REF!</definedName>
    <definedName name="BuiltIn_AutoFilter___1">#REF!</definedName>
    <definedName name="BuiltIn_AutoFilter___1_1" localSheetId="6">#REF!</definedName>
    <definedName name="BuiltIn_AutoFilter___1_1">#REF!</definedName>
    <definedName name="BuiltIn_AutoFilter___1_2" localSheetId="6">#REF!</definedName>
    <definedName name="BuiltIn_AutoFilter___1_2">#REF!</definedName>
    <definedName name="BuiltIn_AutoFilter___1_26" localSheetId="6">#REF!</definedName>
    <definedName name="BuiltIn_AutoFilter___1_26">#REF!</definedName>
    <definedName name="BuiltIn_AutoFilter___1_3" localSheetId="6">#REF!</definedName>
    <definedName name="BuiltIn_AutoFilter___1_3">#REF!</definedName>
    <definedName name="BuiltIn_AutoFilter___1_33" localSheetId="6">#REF!</definedName>
    <definedName name="BuiltIn_AutoFilter___1_33">#REF!</definedName>
    <definedName name="BuiltIn_AutoFilter___1_34" localSheetId="6">#REF!</definedName>
    <definedName name="BuiltIn_AutoFilter___1_34">#REF!</definedName>
    <definedName name="BuiltIn_AutoFilter___2">#REF!</definedName>
    <definedName name="BuiltIn_Print_Area">#REF!</definedName>
    <definedName name="BVEOLISA">#REF!</definedName>
    <definedName name="CA´L" localSheetId="6" hidden="1">{#N/A,#N/A,FALSE,"Cronograma";#N/A,#N/A,FALSE,"Cronogr. 2"}</definedName>
    <definedName name="CA´L" localSheetId="5" hidden="1">{#N/A,#N/A,FALSE,"Cronograma";#N/A,#N/A,FALSE,"Cronogr. 2"}</definedName>
    <definedName name="CA´L" localSheetId="7" hidden="1">{#N/A,#N/A,FALSE,"Cronograma";#N/A,#N/A,FALSE,"Cronogr. 2"}</definedName>
    <definedName name="CA´L" localSheetId="3" hidden="1">{#N/A,#N/A,FALSE,"Cronograma";#N/A,#N/A,FALSE,"Cronogr. 2"}</definedName>
    <definedName name="CA´L" localSheetId="0" hidden="1">{#N/A,#N/A,FALSE,"Cronograma";#N/A,#N/A,FALSE,"Cronogr. 2"}</definedName>
    <definedName name="CA´L" hidden="1">{#N/A,#N/A,FALSE,"Cronograma";#N/A,#N/A,FALSE,"Cronogr. 2"}</definedName>
    <definedName name="cab_cortes">#REF!</definedName>
    <definedName name="cab_dmt" localSheetId="0">#REF!</definedName>
    <definedName name="cab_dmt">#REF!</definedName>
    <definedName name="cab_limpeza" localSheetId="0">#REF!</definedName>
    <definedName name="cab_limpeza">#REF!</definedName>
    <definedName name="cabmeio">#REF!</definedName>
    <definedName name="CABO" localSheetId="6">#REF!</definedName>
    <definedName name="CABO">#REF!</definedName>
    <definedName name="CABO_1" localSheetId="6">#REF!</definedName>
    <definedName name="CABO_1">#REF!</definedName>
    <definedName name="CABO_2" localSheetId="6">#REF!</definedName>
    <definedName name="CABO_2">#REF!</definedName>
    <definedName name="CABO_26" localSheetId="6">#REF!</definedName>
    <definedName name="CABO_26">#REF!</definedName>
    <definedName name="CABO_3" localSheetId="6">#REF!</definedName>
    <definedName name="CABO_3">#REF!</definedName>
    <definedName name="CABO_33" localSheetId="6">#REF!</definedName>
    <definedName name="CABO_33">#REF!</definedName>
    <definedName name="CABO_34" localSheetId="6">#REF!</definedName>
    <definedName name="CABO_34">#REF!</definedName>
    <definedName name="CAD_EMISS3_S" localSheetId="6">#REF!</definedName>
    <definedName name="CAD_EMISS3_S" localSheetId="5">#REF!</definedName>
    <definedName name="CAD_EMISS3_S">#REF!</definedName>
    <definedName name="CADASTRO" localSheetId="6">#REF!</definedName>
    <definedName name="CADASTRO" localSheetId="5">#REF!</definedName>
    <definedName name="CADASTRO">#REF!</definedName>
    <definedName name="CADASTRO_EMISS" localSheetId="6">#REF!</definedName>
    <definedName name="CADASTRO_EMISS" localSheetId="5">#REF!</definedName>
    <definedName name="CADASTRO_EMISS">#REF!</definedName>
    <definedName name="CADASTRO_EMISS2" localSheetId="6">#REF!</definedName>
    <definedName name="CADASTRO_EMISS2">#REF!</definedName>
    <definedName name="CADASTRO_REDE_COL" localSheetId="6">#REF!</definedName>
    <definedName name="CADASTRO_REDE_COL">#REF!</definedName>
    <definedName name="CAIX" localSheetId="6">#REF!</definedName>
    <definedName name="CAIX">#REF!</definedName>
    <definedName name="CAIX_1" localSheetId="6">#REF!</definedName>
    <definedName name="CAIX_1">#REF!</definedName>
    <definedName name="CAIX_2" localSheetId="6">#REF!</definedName>
    <definedName name="CAIX_2">#REF!</definedName>
    <definedName name="CAIX_26" localSheetId="6">#REF!</definedName>
    <definedName name="CAIX_26">#REF!</definedName>
    <definedName name="CAIX_3" localSheetId="6">#REF!</definedName>
    <definedName name="CAIX_3">#REF!</definedName>
    <definedName name="CAIX_33" localSheetId="6">#REF!</definedName>
    <definedName name="CAIX_33">#REF!</definedName>
    <definedName name="CAIX_34" localSheetId="6">#REF!</definedName>
    <definedName name="CAIX_34">#REF!</definedName>
    <definedName name="CAIXA.Modo" hidden="1">[5]BM!$A$3</definedName>
    <definedName name="CAIXAS" localSheetId="6">#REF!</definedName>
    <definedName name="CAIXAS" localSheetId="5">#REF!</definedName>
    <definedName name="CAIXAS" localSheetId="0">#REF!</definedName>
    <definedName name="CAIXAS">#REF!</definedName>
    <definedName name="CAIXAS_EMISS3_S" localSheetId="6">#REF!</definedName>
    <definedName name="CAIXAS_EMISS3_S" localSheetId="5">#REF!</definedName>
    <definedName name="CAIXAS_EMISS3_S">#REF!</definedName>
    <definedName name="calculo" localSheetId="6">#REF!</definedName>
    <definedName name="calculo" localSheetId="5">#REF!</definedName>
    <definedName name="calculo">#REF!</definedName>
    <definedName name="CÁLCULO.NúmeroDeEventos" localSheetId="6" hidden="1">IF(AUTOEVENTO&lt;&gt;"manual",MAX([5]CÁLCULO!$M$15:$M$71),MAX(OFFSET([5]EVENTOS!$C$14:$C$65,1,0)))</definedName>
    <definedName name="CÁLCULO.NúmeroDeEventos" localSheetId="5" hidden="1">IF(AUTOEVENTO&lt;&gt;"manual",MAX([5]CÁLCULO!$M$15:$M$71),MAX(OFFSET([5]EVENTOS!$C$14:$C$65,1,0)))</definedName>
    <definedName name="CÁLCULO.NúmeroDeEventos" localSheetId="7" hidden="1">IF(AUTOEVENTO&lt;&gt;"manual",MAX([5]CÁLCULO!$M$15:$M$71),MAX(OFFSET([5]EVENTOS!$C$14:$C$65,1,0)))</definedName>
    <definedName name="CÁLCULO.NúmeroDeEventos" localSheetId="3" hidden="1">IF(AUTOEVENTO&lt;&gt;"manual",MAX([5]CÁLCULO!$M$15:$M$71),MAX(OFFSET([5]EVENTOS!$C$14:$C$65,1,0)))</definedName>
    <definedName name="CÁLCULO.NúmeroDeEventos" localSheetId="0" hidden="1">IF([0]!AUTOEVENTO&lt;&gt;"manual",MAX([5]CÁLCULO!$M$15:$M$71),MAX(OFFSET([5]EVENTOS!$C$14:$C$65,1,0)))</definedName>
    <definedName name="CÁLCULO.NúmeroDeEventos" hidden="1">IF(AUTOEVENTO&lt;&gt;"manual",MAX([5]CÁLCULO!$M$15:$M$71),MAX(OFFSET([5]EVENTOS!$C$14:$C$65,1,0)))</definedName>
    <definedName name="CÁLCULO.NúmeroDeFrentes" hidden="1">COLUMN([5]CÁLCULO!$AA$15)-COLUMN([5]CÁLCULO!$Q$15)</definedName>
    <definedName name="CÁLCULO.TotalAdmLocal" localSheetId="6" hidden="1">IF(AUTOEVENTO="manual",SUMIF([5]CÁLCULO!$M$15:$M$71,1,[5]ORÇAMENTO!$X$15:$X$71),0)</definedName>
    <definedName name="CÁLCULO.TotalAdmLocal" localSheetId="5" hidden="1">IF(AUTOEVENTO="manual",SUMIF([5]CÁLCULO!$M$15:$M$71,1,[5]ORÇAMENTO!$X$15:$X$71),0)</definedName>
    <definedName name="CÁLCULO.TotalAdmLocal" localSheetId="7" hidden="1">IF(AUTOEVENTO="manual",SUMIF([5]CÁLCULO!$M$15:$M$71,1,[5]ORÇAMENTO!$X$15:$X$71),0)</definedName>
    <definedName name="CÁLCULO.TotalAdmLocal" localSheetId="3" hidden="1">IF(AUTOEVENTO="manual",SUMIF([5]CÁLCULO!$M$15:$M$71,1,[5]ORÇAMENTO!$X$15:$X$71),0)</definedName>
    <definedName name="CÁLCULO.TotalAdmLocal" localSheetId="0" hidden="1">IF([0]!AUTOEVENTO="manual",SUMIF([5]CÁLCULO!$M$15:$M$71,1,[5]ORÇAMENTO!$X$15:$X$71),0)</definedName>
    <definedName name="CÁLCULO.TotalAdmLocal" hidden="1">IF(AUTOEVENTO="manual",SUMIF([5]CÁLCULO!$M$15:$M$71,1,[5]ORÇAMENTO!$X$15:$X$71),0)</definedName>
    <definedName name="Camada_brita" localSheetId="5">#REF!</definedName>
    <definedName name="Camada_brita" localSheetId="7">#REF!</definedName>
    <definedName name="Camada_brita" localSheetId="0">#REF!</definedName>
    <definedName name="Camada_brita">#REF!</definedName>
    <definedName name="Camada_impermeabilizadora" localSheetId="5">#REF!</definedName>
    <definedName name="Camada_impermeabilizadora" localSheetId="0">#REF!</definedName>
    <definedName name="Camada_impermeabilizadora">#REF!</definedName>
    <definedName name="CAMPANARIO" localSheetId="6">'[10]UTR 2'!#REF!</definedName>
    <definedName name="CAMPANARIO" localSheetId="5">'[10]UTR 2'!#REF!</definedName>
    <definedName name="CAMPANARIO" localSheetId="7">'[10]UTR 2'!#REF!</definedName>
    <definedName name="CAMPANARIO" localSheetId="0">'[10]UTR 2'!#REF!</definedName>
    <definedName name="CAMPANARIO">'[10]UTR 2'!#REF!</definedName>
    <definedName name="CANETA" localSheetId="5">#REF!</definedName>
    <definedName name="CANETA" localSheetId="7">#REF!</definedName>
    <definedName name="CANETA" localSheetId="0">#REF!</definedName>
    <definedName name="CANETA">#REF!</definedName>
    <definedName name="CANTEIRO_DE_OBRAS">[11]CANT_OBRAS!$H$8</definedName>
    <definedName name="CANTEIRO_OBRAS" localSheetId="6">#REF!</definedName>
    <definedName name="CANTEIRO_OBRAS" localSheetId="5">#REF!</definedName>
    <definedName name="CANTEIRO_OBRAS" localSheetId="0">#REF!</definedName>
    <definedName name="CANTEIRO_OBRAS">#REF!</definedName>
    <definedName name="CBU" localSheetId="6">#REF!</definedName>
    <definedName name="CBU">#REF!</definedName>
    <definedName name="CBUII" localSheetId="6">#REF!</definedName>
    <definedName name="CBUII">#REF!</definedName>
    <definedName name="CBUQB" localSheetId="6">#REF!</definedName>
    <definedName name="CBUQB">#REF!</definedName>
    <definedName name="CBUQc" localSheetId="6">#REF!</definedName>
    <definedName name="CBUQc">#REF!</definedName>
    <definedName name="CC.102" localSheetId="6">#REF!</definedName>
    <definedName name="CC.102">#REF!</definedName>
    <definedName name="CC.102_1" localSheetId="6">#REF!</definedName>
    <definedName name="CC.102_1">#REF!</definedName>
    <definedName name="CC.102_2" localSheetId="6">#REF!</definedName>
    <definedName name="CC.102_2">#REF!</definedName>
    <definedName name="CC.102_26" localSheetId="6">#REF!</definedName>
    <definedName name="CC.102_26">#REF!</definedName>
    <definedName name="CC.102_3" localSheetId="6">#REF!</definedName>
    <definedName name="CC.102_3">#REF!</definedName>
    <definedName name="CC.102_33" localSheetId="6">#REF!</definedName>
    <definedName name="CC.102_33">#REF!</definedName>
    <definedName name="CC.102_34" localSheetId="6">#REF!</definedName>
    <definedName name="CC.102_34">#REF!</definedName>
    <definedName name="cc.113" localSheetId="6">#REF!</definedName>
    <definedName name="cc.113">#REF!</definedName>
    <definedName name="cc.113_1" localSheetId="6">#REF!</definedName>
    <definedName name="cc.113_1">#REF!</definedName>
    <definedName name="cc.113_2" localSheetId="6">#REF!</definedName>
    <definedName name="cc.113_2">#REF!</definedName>
    <definedName name="cc.113_26" localSheetId="6">#REF!</definedName>
    <definedName name="cc.113_26">#REF!</definedName>
    <definedName name="cc.113_3" localSheetId="6">#REF!</definedName>
    <definedName name="cc.113_3">#REF!</definedName>
    <definedName name="cc.113_33" localSheetId="6">#REF!</definedName>
    <definedName name="cc.113_33">#REF!</definedName>
    <definedName name="cc.113_34" localSheetId="6">#REF!</definedName>
    <definedName name="cc.113_34">#REF!</definedName>
    <definedName name="cc.113a" localSheetId="6">#REF!</definedName>
    <definedName name="cc.113a">#REF!</definedName>
    <definedName name="cc.113a_1" localSheetId="6">#REF!</definedName>
    <definedName name="cc.113a_1">#REF!</definedName>
    <definedName name="cc.113a_2" localSheetId="6">#REF!</definedName>
    <definedName name="cc.113a_2">#REF!</definedName>
    <definedName name="cc.113a_26" localSheetId="6">#REF!</definedName>
    <definedName name="cc.113a_26">#REF!</definedName>
    <definedName name="cc.113a_3" localSheetId="6">#REF!</definedName>
    <definedName name="cc.113a_3">#REF!</definedName>
    <definedName name="cc.113a_33" localSheetId="6">#REF!</definedName>
    <definedName name="cc.113a_33">#REF!</definedName>
    <definedName name="cc.113a_34" localSheetId="6">#REF!</definedName>
    <definedName name="cc.113a_34">#REF!</definedName>
    <definedName name="cc.114" localSheetId="6">#REF!</definedName>
    <definedName name="cc.114">#REF!</definedName>
    <definedName name="cc.114_1" localSheetId="6">#REF!</definedName>
    <definedName name="cc.114_1">#REF!</definedName>
    <definedName name="cc.114_2" localSheetId="6">#REF!</definedName>
    <definedName name="cc.114_2">#REF!</definedName>
    <definedName name="cc.114_26" localSheetId="6">#REF!</definedName>
    <definedName name="cc.114_26">#REF!</definedName>
    <definedName name="cc.114_3" localSheetId="6">#REF!</definedName>
    <definedName name="cc.114_3">#REF!</definedName>
    <definedName name="cc.114_33" localSheetId="6">#REF!</definedName>
    <definedName name="cc.114_33">#REF!</definedName>
    <definedName name="cc.114_34" localSheetId="6">#REF!</definedName>
    <definedName name="cc.114_34">#REF!</definedName>
    <definedName name="CC.153" localSheetId="6">#REF!</definedName>
    <definedName name="CC.153">#REF!</definedName>
    <definedName name="CC.153_1" localSheetId="6">#REF!</definedName>
    <definedName name="CC.153_1">#REF!</definedName>
    <definedName name="CC.153_2" localSheetId="6">#REF!</definedName>
    <definedName name="CC.153_2">#REF!</definedName>
    <definedName name="CC.153_26" localSheetId="6">#REF!</definedName>
    <definedName name="CC.153_26">#REF!</definedName>
    <definedName name="CC.153_3" localSheetId="6">#REF!</definedName>
    <definedName name="CC.153_3">#REF!</definedName>
    <definedName name="CC.153_33" localSheetId="6">#REF!</definedName>
    <definedName name="CC.153_33">#REF!</definedName>
    <definedName name="CC.153_34" localSheetId="6">#REF!</definedName>
    <definedName name="CC.153_34">#REF!</definedName>
    <definedName name="CC.153T" localSheetId="6">#REF!</definedName>
    <definedName name="CC.153T">#REF!</definedName>
    <definedName name="CC.153T_1" localSheetId="6">#REF!</definedName>
    <definedName name="CC.153T_1">#REF!</definedName>
    <definedName name="CC.153T_2" localSheetId="6">#REF!</definedName>
    <definedName name="CC.153T_2">#REF!</definedName>
    <definedName name="CC.153T_26" localSheetId="6">#REF!</definedName>
    <definedName name="CC.153T_26">#REF!</definedName>
    <definedName name="CC.153T_3" localSheetId="6">#REF!</definedName>
    <definedName name="CC.153T_3">#REF!</definedName>
    <definedName name="CC.153T_33" localSheetId="6">#REF!</definedName>
    <definedName name="CC.153T_33">#REF!</definedName>
    <definedName name="CC.153T_34" localSheetId="6">#REF!</definedName>
    <definedName name="CC.153T_34">#REF!</definedName>
    <definedName name="CC.154" localSheetId="6">#REF!</definedName>
    <definedName name="CC.154">#REF!</definedName>
    <definedName name="CC.154_1" localSheetId="6">#REF!</definedName>
    <definedName name="CC.154_1">#REF!</definedName>
    <definedName name="CC.154_2" localSheetId="6">#REF!</definedName>
    <definedName name="CC.154_2">#REF!</definedName>
    <definedName name="CC.154_26" localSheetId="6">#REF!</definedName>
    <definedName name="CC.154_26">#REF!</definedName>
    <definedName name="CC.154_3" localSheetId="6">#REF!</definedName>
    <definedName name="CC.154_3">#REF!</definedName>
    <definedName name="CC.154_33" localSheetId="6">#REF!</definedName>
    <definedName name="CC.154_33">#REF!</definedName>
    <definedName name="CC.154_34" localSheetId="6">#REF!</definedName>
    <definedName name="CC.154_34">#REF!</definedName>
    <definedName name="CC.166" localSheetId="6">#REF!</definedName>
    <definedName name="CC.166">#REF!</definedName>
    <definedName name="CC.166_1" localSheetId="6">#REF!</definedName>
    <definedName name="CC.166_1">#REF!</definedName>
    <definedName name="CC.166_2" localSheetId="6">#REF!</definedName>
    <definedName name="CC.166_2">#REF!</definedName>
    <definedName name="CC.166_26" localSheetId="6">#REF!</definedName>
    <definedName name="CC.166_26">#REF!</definedName>
    <definedName name="CC.166_3" localSheetId="6">#REF!</definedName>
    <definedName name="CC.166_3">#REF!</definedName>
    <definedName name="CC.166_33" localSheetId="6">#REF!</definedName>
    <definedName name="CC.166_33">#REF!</definedName>
    <definedName name="CC.166_34" localSheetId="6">#REF!</definedName>
    <definedName name="CC.166_34">#REF!</definedName>
    <definedName name="CC.170" localSheetId="6">#REF!</definedName>
    <definedName name="CC.170">#REF!</definedName>
    <definedName name="CC.170_1" localSheetId="6">#REF!</definedName>
    <definedName name="CC.170_1">#REF!</definedName>
    <definedName name="CC.170_2" localSheetId="6">#REF!</definedName>
    <definedName name="CC.170_2">#REF!</definedName>
    <definedName name="CC.170_26" localSheetId="6">#REF!</definedName>
    <definedName name="CC.170_26">#REF!</definedName>
    <definedName name="CC.170_3" localSheetId="6">#REF!</definedName>
    <definedName name="CC.170_3">#REF!</definedName>
    <definedName name="CC.170_33" localSheetId="6">#REF!</definedName>
    <definedName name="CC.170_33">#REF!</definedName>
    <definedName name="CC.170_34" localSheetId="6">#REF!</definedName>
    <definedName name="CC.170_34">#REF!</definedName>
    <definedName name="CC.198" localSheetId="6">#REF!</definedName>
    <definedName name="CC.198">#REF!</definedName>
    <definedName name="CC.198_1" localSheetId="6">#REF!</definedName>
    <definedName name="CC.198_1">#REF!</definedName>
    <definedName name="CC.198_2" localSheetId="6">#REF!</definedName>
    <definedName name="CC.198_2">#REF!</definedName>
    <definedName name="CC.198_26" localSheetId="6">#REF!</definedName>
    <definedName name="CC.198_26">#REF!</definedName>
    <definedName name="CC.198_3" localSheetId="6">#REF!</definedName>
    <definedName name="CC.198_3">#REF!</definedName>
    <definedName name="CC.198_33" localSheetId="6">#REF!</definedName>
    <definedName name="CC.198_33">#REF!</definedName>
    <definedName name="CC.198_34" localSheetId="6">#REF!</definedName>
    <definedName name="CC.198_34">#REF!</definedName>
    <definedName name="cc.211" localSheetId="6">#REF!</definedName>
    <definedName name="cc.211">#REF!</definedName>
    <definedName name="cc.211_1" localSheetId="6">#REF!</definedName>
    <definedName name="cc.211_1">#REF!</definedName>
    <definedName name="cc.211_2" localSheetId="6">#REF!</definedName>
    <definedName name="cc.211_2">#REF!</definedName>
    <definedName name="cc.211_26" localSheetId="6">#REF!</definedName>
    <definedName name="cc.211_26">#REF!</definedName>
    <definedName name="cc.211_3" localSheetId="6">#REF!</definedName>
    <definedName name="cc.211_3">#REF!</definedName>
    <definedName name="cc.211_33" localSheetId="6">#REF!</definedName>
    <definedName name="cc.211_33">#REF!</definedName>
    <definedName name="cc.211_34" localSheetId="6">#REF!</definedName>
    <definedName name="cc.211_34">#REF!</definedName>
    <definedName name="CC.247" localSheetId="6">#REF!</definedName>
    <definedName name="CC.247">#REF!</definedName>
    <definedName name="CC.247_1" localSheetId="6">#REF!</definedName>
    <definedName name="CC.247_1">#REF!</definedName>
    <definedName name="CC.247_2" localSheetId="6">#REF!</definedName>
    <definedName name="CC.247_2">#REF!</definedName>
    <definedName name="CC.247_26" localSheetId="6">#REF!</definedName>
    <definedName name="CC.247_26">#REF!</definedName>
    <definedName name="CC.247_3" localSheetId="6">#REF!</definedName>
    <definedName name="CC.247_3">#REF!</definedName>
    <definedName name="CC.247_33" localSheetId="6">#REF!</definedName>
    <definedName name="CC.247_33">#REF!</definedName>
    <definedName name="CC.247_34" localSheetId="6">#REF!</definedName>
    <definedName name="CC.247_34">#REF!</definedName>
    <definedName name="CC.267" localSheetId="6">#REF!</definedName>
    <definedName name="CC.267">#REF!</definedName>
    <definedName name="CC.267_1" localSheetId="6">#REF!</definedName>
    <definedName name="CC.267_1">#REF!</definedName>
    <definedName name="CC.267_2" localSheetId="6">#REF!</definedName>
    <definedName name="CC.267_2">#REF!</definedName>
    <definedName name="CC.267_26" localSheetId="6">#REF!</definedName>
    <definedName name="CC.267_26">#REF!</definedName>
    <definedName name="CC.267_3" localSheetId="6">#REF!</definedName>
    <definedName name="CC.267_3">#REF!</definedName>
    <definedName name="CC.267_33" localSheetId="6">#REF!</definedName>
    <definedName name="CC.267_33">#REF!</definedName>
    <definedName name="CC.267_34" localSheetId="6">#REF!</definedName>
    <definedName name="CC.267_34">#REF!</definedName>
    <definedName name="CC.272" localSheetId="6">#REF!</definedName>
    <definedName name="CC.272">#REF!</definedName>
    <definedName name="CC.272_1" localSheetId="6">#REF!</definedName>
    <definedName name="CC.272_1">#REF!</definedName>
    <definedName name="CC.272_2" localSheetId="6">#REF!</definedName>
    <definedName name="CC.272_2">#REF!</definedName>
    <definedName name="CC.272_26" localSheetId="6">#REF!</definedName>
    <definedName name="CC.272_26">#REF!</definedName>
    <definedName name="CC.272_3" localSheetId="6">#REF!</definedName>
    <definedName name="CC.272_3">#REF!</definedName>
    <definedName name="CC.272_33" localSheetId="6">#REF!</definedName>
    <definedName name="CC.272_33">#REF!</definedName>
    <definedName name="CC.272_34" localSheetId="6">#REF!</definedName>
    <definedName name="CC.272_34">#REF!</definedName>
    <definedName name="CD" localSheetId="6">#REF!</definedName>
    <definedName name="CD">#REF!</definedName>
    <definedName name="CD_1" localSheetId="6">#REF!</definedName>
    <definedName name="CD_1">#REF!</definedName>
    <definedName name="CD_2" localSheetId="6">#REF!</definedName>
    <definedName name="CD_2">#REF!</definedName>
    <definedName name="CD_26" localSheetId="6">#REF!</definedName>
    <definedName name="CD_26">#REF!</definedName>
    <definedName name="CD_3" localSheetId="6">#REF!</definedName>
    <definedName name="CD_3">#REF!</definedName>
    <definedName name="CD_33" localSheetId="6">#REF!</definedName>
    <definedName name="CD_33">#REF!</definedName>
    <definedName name="CD_34" localSheetId="6">#REF!</definedName>
    <definedName name="CD_34">#REF!</definedName>
    <definedName name="CDES" localSheetId="0">'[12]COMP DESONERADAS'!$A:$G</definedName>
    <definedName name="CDES">'[13]COMP DESONERADAS'!$A:$G</definedName>
    <definedName name="CDT" localSheetId="6">#REF!</definedName>
    <definedName name="CDT" localSheetId="5">#REF!</definedName>
    <definedName name="CDT" localSheetId="7">#REF!</definedName>
    <definedName name="CDT" localSheetId="0">#REF!</definedName>
    <definedName name="CDT">#REF!</definedName>
    <definedName name="CDT_1" localSheetId="6">#REF!</definedName>
    <definedName name="CDT_1">#REF!</definedName>
    <definedName name="CDT_2" localSheetId="6">#REF!</definedName>
    <definedName name="CDT_2">#REF!</definedName>
    <definedName name="CDT_26" localSheetId="6">#REF!</definedName>
    <definedName name="CDT_26">#REF!</definedName>
    <definedName name="CDT_3" localSheetId="6">#REF!</definedName>
    <definedName name="CDT_3">#REF!</definedName>
    <definedName name="CDT_33" localSheetId="6">#REF!</definedName>
    <definedName name="CDT_33">#REF!</definedName>
    <definedName name="CDT_34" localSheetId="6">#REF!</definedName>
    <definedName name="CDT_34">#REF!</definedName>
    <definedName name="CélulaInicioPlanilha">#REF!</definedName>
    <definedName name="CélulaResumo">#REF!</definedName>
    <definedName name="CEU" localSheetId="6" hidden="1">#REF!</definedName>
    <definedName name="CEU" localSheetId="4" hidden="1">#REF!</definedName>
    <definedName name="CEU" localSheetId="5" hidden="1">#REF!</definedName>
    <definedName name="CEU" hidden="1">#REF!</definedName>
    <definedName name="Chapisco">#REF!</definedName>
    <definedName name="cho" localSheetId="6">#REF!</definedName>
    <definedName name="cho">#REF!</definedName>
    <definedName name="ci" localSheetId="6">#REF!</definedName>
    <definedName name="ci">#REF!</definedName>
    <definedName name="CIFixa">#REF!</definedName>
    <definedName name="cimento">#REF!</definedName>
    <definedName name="citotal">#REF!</definedName>
    <definedName name="CIvar">#REF!</definedName>
    <definedName name="Cliente" localSheetId="6">[14]Dados!$B$3</definedName>
    <definedName name="CLIENTE" localSheetId="5">#REF!</definedName>
    <definedName name="CLIENTE" localSheetId="7">#REF!</definedName>
    <definedName name="CLIENTE" localSheetId="0">#REF!</definedName>
    <definedName name="CLIENTE">#REF!</definedName>
    <definedName name="Cmat" localSheetId="5">#REF!</definedName>
    <definedName name="Cmat" localSheetId="0">#REF!</definedName>
    <definedName name="Cmat">#REF!</definedName>
    <definedName name="Cmo" localSheetId="5">#REF!</definedName>
    <definedName name="Cmo" localSheetId="0">#REF!</definedName>
    <definedName name="Cmo">#REF!</definedName>
    <definedName name="CNDES" localSheetId="0">'[12]COMP ONERADAS'!$A:$I</definedName>
    <definedName name="CNDES">'[13]COMP ONERADAS'!$A:$I</definedName>
    <definedName name="Cobertura" localSheetId="6">#REF!</definedName>
    <definedName name="cobertura" localSheetId="5">#REF!</definedName>
    <definedName name="cobertura" localSheetId="0">#REF!</definedName>
    <definedName name="cobertura">#REF!</definedName>
    <definedName name="Cobertura_canal" localSheetId="5">#REF!</definedName>
    <definedName name="Cobertura_canal" localSheetId="0">#REF!</definedName>
    <definedName name="Cobertura_canal">#REF!</definedName>
    <definedName name="Código">#REF!</definedName>
    <definedName name="Código.">#REF!</definedName>
    <definedName name="COEF" localSheetId="6">#REF!</definedName>
    <definedName name="COEF">#REF!</definedName>
    <definedName name="COEF_LINEAR" localSheetId="6">#REF!</definedName>
    <definedName name="COEF_LINEAR">#REF!</definedName>
    <definedName name="COMP">'COMPOSIÇÕES '!$A$8:$G$194</definedName>
    <definedName name="COMP_AUX">'COMPOSIÇÕES AUX.'!$A$8:$G$78</definedName>
    <definedName name="COMP_MAR_25">'Comp sinapi Mar2025'!$A$7:$D$9660</definedName>
    <definedName name="COMP_NOV24">'Comp sinapi Mar2025'!$A$7:$D$7823</definedName>
    <definedName name="Comparativo" localSheetId="0">#REF!</definedName>
    <definedName name="Comparativo">#REF!</definedName>
    <definedName name="COMPND">'[15]COMP NDESONERADAS'!$A:$I</definedName>
    <definedName name="COMPNDES">'[15]COMPESA NDESONERADO'!$C:$J</definedName>
    <definedName name="COMPNDESONERADA" localSheetId="5">#REF!</definedName>
    <definedName name="COMPNDESONERADA" localSheetId="7">#REF!</definedName>
    <definedName name="COMPNDESONERADA" localSheetId="0">#REF!</definedName>
    <definedName name="COMPNDESONERADA">#REF!</definedName>
    <definedName name="COMPOR" localSheetId="6">#REF!</definedName>
    <definedName name="COMPOR" localSheetId="5">#REF!</definedName>
    <definedName name="COMPOR" localSheetId="0">#REF!</definedName>
    <definedName name="COMPOR">#REF!</definedName>
    <definedName name="cOMPOSIÇaO" localSheetId="6" hidden="1">#REF!</definedName>
    <definedName name="cOMPOSIÇaO" localSheetId="4" hidden="1">#REF!</definedName>
    <definedName name="cOMPOSIÇaO" hidden="1">#REF!</definedName>
    <definedName name="composições">#REF!</definedName>
    <definedName name="con">#REF!</definedName>
    <definedName name="concorrentes" localSheetId="6" hidden="1">{#N/A,#N/A,FALSE,"Cronograma";#N/A,#N/A,FALSE,"Cronogr. 2"}</definedName>
    <definedName name="concorrentes" localSheetId="5" hidden="1">{#N/A,#N/A,FALSE,"Cronograma";#N/A,#N/A,FALSE,"Cronogr. 2"}</definedName>
    <definedName name="concorrentes" localSheetId="7" hidden="1">{#N/A,#N/A,FALSE,"Cronograma";#N/A,#N/A,FALSE,"Cronogr. 2"}</definedName>
    <definedName name="concorrentes" localSheetId="3" hidden="1">{#N/A,#N/A,FALSE,"Cronograma";#N/A,#N/A,FALSE,"Cronogr. 2"}</definedName>
    <definedName name="concorrentes" localSheetId="0" hidden="1">{#N/A,#N/A,FALSE,"Cronograma";#N/A,#N/A,FALSE,"Cronogr. 2"}</definedName>
    <definedName name="concorrentes" hidden="1">{#N/A,#N/A,FALSE,"Cronograma";#N/A,#N/A,FALSE,"Cronogr. 2"}</definedName>
    <definedName name="COND" localSheetId="6">#REF!</definedName>
    <definedName name="COND" localSheetId="0">#REF!</definedName>
    <definedName name="COND">#REF!</definedName>
    <definedName name="COND_1" localSheetId="6">#REF!</definedName>
    <definedName name="COND_1">#REF!</definedName>
    <definedName name="COND_2" localSheetId="6">#REF!</definedName>
    <definedName name="COND_2">#REF!</definedName>
    <definedName name="COND_26" localSheetId="6">#REF!</definedName>
    <definedName name="COND_26">#REF!</definedName>
    <definedName name="COND_3" localSheetId="6">#REF!</definedName>
    <definedName name="COND_3">#REF!</definedName>
    <definedName name="COND_33" localSheetId="6">#REF!</definedName>
    <definedName name="COND_33">#REF!</definedName>
    <definedName name="COND_34" localSheetId="6">#REF!</definedName>
    <definedName name="COND_34">#REF!</definedName>
    <definedName name="CONE" localSheetId="6">#REF!</definedName>
    <definedName name="CONE">#REF!</definedName>
    <definedName name="CONE_1" localSheetId="6">#REF!</definedName>
    <definedName name="CONE_1">#REF!</definedName>
    <definedName name="CONE_2" localSheetId="6">#REF!</definedName>
    <definedName name="CONE_2">#REF!</definedName>
    <definedName name="CONE_26" localSheetId="6">#REF!</definedName>
    <definedName name="CONE_26">#REF!</definedName>
    <definedName name="CONE_3" localSheetId="6">#REF!</definedName>
    <definedName name="CONE_3">#REF!</definedName>
    <definedName name="CONE_33" localSheetId="6">#REF!</definedName>
    <definedName name="CONE_33">#REF!</definedName>
    <definedName name="CONE_34" localSheetId="6">#REF!</definedName>
    <definedName name="CONE_34">#REF!</definedName>
    <definedName name="CONT_CANTEIRO" localSheetId="6">#REF!</definedName>
    <definedName name="CONT_CANTEIRO" localSheetId="5">#REF!</definedName>
    <definedName name="CONT_CANTEIRO">#REF!</definedName>
    <definedName name="corte">#REF!</definedName>
    <definedName name="cotação" localSheetId="6">'[16]450'!#REF!</definedName>
    <definedName name="cotação" localSheetId="5">'[16]450'!#REF!</definedName>
    <definedName name="cotação" localSheetId="0">'[16]450'!#REF!</definedName>
    <definedName name="cotação">'[16]450'!#REF!</definedName>
    <definedName name="cotações" localSheetId="5">#REF!</definedName>
    <definedName name="cotações" localSheetId="7">#REF!</definedName>
    <definedName name="cotações" localSheetId="0">#REF!</definedName>
    <definedName name="cotações">#REF!</definedName>
    <definedName name="COTAS" localSheetId="6">#REF!</definedName>
    <definedName name="COTAS" localSheetId="5">#REF!</definedName>
    <definedName name="COTAS">#REF!</definedName>
    <definedName name="cpaux" localSheetId="6">#REF!</definedName>
    <definedName name="cpaux" localSheetId="4">#REF!</definedName>
    <definedName name="cpaux" localSheetId="5">#REF!</definedName>
    <definedName name="cpaux">#REF!</definedName>
    <definedName name="Cpu" localSheetId="6">'[17]lista de cpu'!$A$2:$F$327</definedName>
    <definedName name="CPU" localSheetId="4">#REF!</definedName>
    <definedName name="CPU" localSheetId="5">#REF!</definedName>
    <definedName name="CPU" localSheetId="0">#REF!</definedName>
    <definedName name="CPU">#REF!</definedName>
    <definedName name="CPUPARQ080" localSheetId="6">#REF!</definedName>
    <definedName name="CPUPARQ080">#REF!</definedName>
    <definedName name="_xlnm.Criteria">#REF!</definedName>
    <definedName name="Cron" localSheetId="6" hidden="1">#REF!</definedName>
    <definedName name="Cron" localSheetId="4" hidden="1">#REF!</definedName>
    <definedName name="Cron" hidden="1">#REF!</definedName>
    <definedName name="cron." localSheetId="6" hidden="1">#REF!</definedName>
    <definedName name="cron." localSheetId="4" hidden="1">#REF!</definedName>
    <definedName name="cron." hidden="1">#REF!</definedName>
    <definedName name="crono">#REF!</definedName>
    <definedName name="CRONO.ColunaPadrão" localSheetId="6" hidden="1">#REF!</definedName>
    <definedName name="CRONO.ColunaPadrão" hidden="1">#REF!</definedName>
    <definedName name="CRONO.Filtro" localSheetId="6" hidden="1">#REF!</definedName>
    <definedName name="CRONO.Filtro" hidden="1">#REF!</definedName>
    <definedName name="CRONO.FirstCol" localSheetId="6" hidden="1">#REF!</definedName>
    <definedName name="CRONO.FirstCol" hidden="1">#REF!</definedName>
    <definedName name="CRONO.firstrow" localSheetId="6" hidden="1">#REF!</definedName>
    <definedName name="CRONO.firstrow" hidden="1">#REF!</definedName>
    <definedName name="CRONO.Frenterow" localSheetId="6" hidden="1">#REF!</definedName>
    <definedName name="CRONO.Frenterow" hidden="1">#REF!</definedName>
    <definedName name="CRONO.LastCol" localSheetId="6" hidden="1">#REF!</definedName>
    <definedName name="CRONO.LastCol" hidden="1">#REF!</definedName>
    <definedName name="CRONO.lastrow" localSheetId="6" hidden="1">#REF!</definedName>
    <definedName name="CRONO.lastrow" hidden="1">#REF!</definedName>
    <definedName name="CRONO.LinhaPadrão" localSheetId="6" hidden="1">#REF!</definedName>
    <definedName name="CRONO.LinhaPadrão" hidden="1">#REF!</definedName>
    <definedName name="CRONO.LinhasNecessarias" localSheetId="6" hidden="1">COUNTIF([5]QCI!$B$13:$B$24,"Manual")+COUNTIF([5]QCI!$B$13:$B$24,"SemiAuto")+COUNT(ORÇAMENTO.ListaCrono)</definedName>
    <definedName name="CRONO.LinhasNecessarias" localSheetId="5" hidden="1">COUNTIF([5]QCI!$B$13:$B$24,"Manual")+COUNTIF([5]QCI!$B$13:$B$24,"SemiAuto")+COUNT(ORÇAMENTO.ListaCrono)</definedName>
    <definedName name="CRONO.LinhasNecessarias" localSheetId="7" hidden="1">COUNTIF([5]QCI!$B$13:$B$24,"Manual")+COUNTIF([5]QCI!$B$13:$B$24,"SemiAuto")+COUNT(ORÇAMENTO.ListaCrono)</definedName>
    <definedName name="CRONO.LinhasNecessarias" localSheetId="3" hidden="1">COUNTIF([5]QCI!$B$13:$B$24,"Manual")+COUNTIF([5]QCI!$B$13:$B$24,"SemiAuto")+COUNT(ORÇAMENTO.ListaCrono)</definedName>
    <definedName name="CRONO.LinhasNecessarias" localSheetId="0" hidden="1">COUNTIF([5]QCI!$B$13:$B$24,"Manual")+COUNTIF([5]QCI!$B$13:$B$24,"SemiAuto")+COUNT([0]!ORÇAMENTO.ListaCrono)</definedName>
    <definedName name="CRONO.LinhasNecessarias" hidden="1">COUNTIF([5]QCI!$B$13:$B$24,"Manual")+COUNTIF([5]QCI!$B$13:$B$24,"SemiAuto")+COUNT(ORÇAMENTO.ListaCrono)</definedName>
    <definedName name="CRONO.margemrow" localSheetId="6" hidden="1">#REF!</definedName>
    <definedName name="CRONO.margemrow" localSheetId="5" hidden="1">#REF!</definedName>
    <definedName name="CRONO.margemrow" localSheetId="0" hidden="1">#REF!</definedName>
    <definedName name="CRONO.margemrow" hidden="1">#REF!</definedName>
    <definedName name="CRONO.MaxParc" localSheetId="6" hidden="1">#REF!+#REF!</definedName>
    <definedName name="CRONO.MaxParc" localSheetId="5" hidden="1">#REF!+#REF!</definedName>
    <definedName name="CRONO.MaxParc" localSheetId="0" hidden="1">#REF!+#REF!</definedName>
    <definedName name="CRONO.MaxParc" hidden="1">#REF!+#REF!</definedName>
    <definedName name="CRONO.NivelExibicao" localSheetId="6" hidden="1">#REF!</definedName>
    <definedName name="CRONO.NivelExibicao" localSheetId="5" hidden="1">#REF!</definedName>
    <definedName name="CRONO.NivelExibicao" hidden="1">#REF!</definedName>
    <definedName name="CRONO.Parcela1" localSheetId="6" hidden="1">#REF!</definedName>
    <definedName name="CRONO.Parcela1" hidden="1">#REF!</definedName>
    <definedName name="CRONOGRAMA">#REF!</definedName>
    <definedName name="CRONOPLE.ColunaPadrão" localSheetId="6" hidden="1">#REF!</definedName>
    <definedName name="CRONOPLE.ColunaPadrão" hidden="1">#REF!</definedName>
    <definedName name="CRONOPLE.FirstCol" localSheetId="6" hidden="1">#REF!</definedName>
    <definedName name="CRONOPLE.FirstCol" hidden="1">#REF!</definedName>
    <definedName name="CRONOPLE.firstrow" localSheetId="6" hidden="1">#REF!</definedName>
    <definedName name="CRONOPLE.firstrow" hidden="1">#REF!</definedName>
    <definedName name="CRONOPLE.Frenterow" localSheetId="6" hidden="1">#REF!</definedName>
    <definedName name="CRONOPLE.Frenterow" hidden="1">#REF!</definedName>
    <definedName name="CRONOPLE.LastCol" localSheetId="6" hidden="1">#REF!</definedName>
    <definedName name="CRONOPLE.LastCol" hidden="1">#REF!</definedName>
    <definedName name="CRONOPLE.lastrow" localSheetId="6" hidden="1">#REF!</definedName>
    <definedName name="CRONOPLE.lastrow" hidden="1">#REF!</definedName>
    <definedName name="CRONOPLE.LinhaPadrão" localSheetId="6" hidden="1">#REF!</definedName>
    <definedName name="CRONOPLE.LinhaPadrão" hidden="1">#REF!</definedName>
    <definedName name="CRONOPLE.margemrow" localSheetId="6" hidden="1">#REF!</definedName>
    <definedName name="CRONOPLE.margemrow" hidden="1">#REF!</definedName>
    <definedName name="CRONOPLE.ValorDoEvento" hidden="1">SUMIF([5]CÁLCULO!$M$15:$M$71,[5]CRONOPLE!$B1,OFFSET([5]CÁLCULO!$AA$15:$AA$71,0,[5]CRONOPLE!A$12))</definedName>
    <definedName name="CS">'[18]CS#'!$A$3:$K$12</definedName>
    <definedName name="CURRENCY" localSheetId="6">#REF!</definedName>
    <definedName name="CURRENCY" localSheetId="5">#REF!</definedName>
    <definedName name="CURRENCY" localSheetId="0">#REF!</definedName>
    <definedName name="CURRENCY">#REF!</definedName>
    <definedName name="CURVA_ABC" localSheetId="6">#REF!</definedName>
    <definedName name="CURVA_ABC" localSheetId="5">#REF!</definedName>
    <definedName name="CURVA_ABC">#REF!</definedName>
    <definedName name="custo" localSheetId="6">#REF!</definedName>
    <definedName name="custo" localSheetId="5">#REF!</definedName>
    <definedName name="custo">#REF!</definedName>
    <definedName name="CUSTODIRETO">#REF!</definedName>
    <definedName name="CUSTOFIN">#REF!</definedName>
    <definedName name="CUSTOINDIRETO">#REF!</definedName>
    <definedName name="CustoReal">#REF!</definedName>
    <definedName name="cUSTOS">#REF!</definedName>
    <definedName name="D" localSheetId="6">#REF!</definedName>
    <definedName name="D" localSheetId="5">'[2]RESTAURAÇÃO '!#REF!</definedName>
    <definedName name="D">'[2]RESTAURAÇÃO '!#REF!</definedName>
    <definedName name="D_1" localSheetId="6">#REF!</definedName>
    <definedName name="D_1" localSheetId="0">#REF!</definedName>
    <definedName name="D_1">#REF!</definedName>
    <definedName name="D_2" localSheetId="6">#REF!</definedName>
    <definedName name="D_2">#REF!</definedName>
    <definedName name="D_26" localSheetId="6">#REF!</definedName>
    <definedName name="D_26">#REF!</definedName>
    <definedName name="D_3" localSheetId="6">#REF!</definedName>
    <definedName name="D_3">#REF!</definedName>
    <definedName name="D_33" localSheetId="6">#REF!</definedName>
    <definedName name="D_33">#REF!</definedName>
    <definedName name="D_34" localSheetId="6">#REF!</definedName>
    <definedName name="D_34">#REF!</definedName>
    <definedName name="dadinho" localSheetId="6">#REF!</definedName>
    <definedName name="dadinho">#REF!</definedName>
    <definedName name="DADOS" localSheetId="6">#REF!</definedName>
    <definedName name="DADOS">#REF!</definedName>
    <definedName name="DADOS1" localSheetId="6">#REF!</definedName>
    <definedName name="DADOS1">#REF!</definedName>
    <definedName name="DANIEL" localSheetId="6">#REF!</definedName>
    <definedName name="DANIEL">#REF!</definedName>
    <definedName name="DANIEL_1" localSheetId="6">#REF!</definedName>
    <definedName name="DANIEL_1">#REF!</definedName>
    <definedName name="DANIEL_2" localSheetId="6">#REF!</definedName>
    <definedName name="DANIEL_2">#REF!</definedName>
    <definedName name="DANIEL_26" localSheetId="6">#REF!</definedName>
    <definedName name="DANIEL_26">#REF!</definedName>
    <definedName name="DANIEL_3" localSheetId="6">#REF!</definedName>
    <definedName name="DANIEL_3">#REF!</definedName>
    <definedName name="DANIEL_33" localSheetId="6">#REF!</definedName>
    <definedName name="DANIEL_33">#REF!</definedName>
    <definedName name="DANIEL_34" localSheetId="6">#REF!</definedName>
    <definedName name="DANIEL_34">#REF!</definedName>
    <definedName name="danil" localSheetId="6">#REF!</definedName>
    <definedName name="danil">#REF!</definedName>
    <definedName name="Data">#REF!</definedName>
    <definedName name="DATA_BASE">#REF!</definedName>
    <definedName name="DATA_ENTREGA">#REF!</definedName>
    <definedName name="Data_Fecha">#REF!</definedName>
    <definedName name="Data_Final" localSheetId="6">#REF!</definedName>
    <definedName name="Data_Final">#REF!</definedName>
    <definedName name="Data_Início" localSheetId="6">#REF!</definedName>
    <definedName name="Data_Início">#REF!</definedName>
    <definedName name="Database" localSheetId="6" hidden="1">#REF!</definedName>
    <definedName name="Database" localSheetId="5" hidden="1">#REF!</definedName>
    <definedName name="Database" hidden="1">#REF!</definedName>
    <definedName name="dcrcv" localSheetId="6">#REF!</definedName>
    <definedName name="dcrcv" localSheetId="5">#REF!</definedName>
    <definedName name="dcrcv">#REF!</definedName>
    <definedName name="DD" localSheetId="6">#REF!</definedName>
    <definedName name="DD" localSheetId="5">#REF!</definedName>
    <definedName name="DD">#REF!</definedName>
    <definedName name="DDD" localSheetId="6">#REF!</definedName>
    <definedName name="DDD">#REF!</definedName>
    <definedName name="DDDD" localSheetId="6">BDI!DDDD</definedName>
    <definedName name="DDDD">#N/A</definedName>
    <definedName name="ddddd" localSheetId="6">'[2]RESTAURAÇÃO '!#REF!</definedName>
    <definedName name="ddddd" localSheetId="5">'[2]RESTAURAÇÃO '!#REF!</definedName>
    <definedName name="ddddd" localSheetId="7">'[2]RESTAURAÇÃO '!#REF!</definedName>
    <definedName name="ddddd" localSheetId="0">'[2]RESTAURAÇÃO '!#REF!</definedName>
    <definedName name="ddddd">'[2]RESTAURAÇÃO '!#REF!</definedName>
    <definedName name="dddr" localSheetId="6">#REF!</definedName>
    <definedName name="dddr" localSheetId="5">#REF!</definedName>
    <definedName name="dddr" localSheetId="0">#REF!</definedName>
    <definedName name="dddr">#REF!</definedName>
    <definedName name="dele" localSheetId="6">#REF!</definedName>
    <definedName name="dele">#REF!</definedName>
    <definedName name="DEMONSTRATIVO_DO_RESULTADO_GERENCIAL___DGR">#REF!</definedName>
    <definedName name="densidade_cap">#REF!</definedName>
    <definedName name="DES" localSheetId="6">#REF!</definedName>
    <definedName name="DES">#REF!</definedName>
    <definedName name="DESAP" localSheetId="6">#REF!</definedName>
    <definedName name="DESAP" localSheetId="5">#REF!</definedName>
    <definedName name="DESAP">#REF!</definedName>
    <definedName name="DESAPROPRIAÇÃO">'[11]AQU TERRENO-'!$H$9</definedName>
    <definedName name="DESCRICAO_OBRA" localSheetId="5">#REF!</definedName>
    <definedName name="DESCRICAO_OBRA" localSheetId="7">#REF!</definedName>
    <definedName name="DESCRICAO_OBRA" localSheetId="0">#REF!</definedName>
    <definedName name="DESCRICAO_OBRA">#REF!</definedName>
    <definedName name="DESONERACAO" localSheetId="6" hidden="1">IF(OR(Import.Desoneracao="DESONERADO",Import.Desoneracao="SIM"),"SIM","NÃO")</definedName>
    <definedName name="DESONERACAO" localSheetId="5" hidden="1">IF(OR(Import.Desoneracao="DESONERADO",Import.Desoneracao="SIM"),"SIM","NÃO")</definedName>
    <definedName name="DESONERACAO" localSheetId="7" hidden="1">IF(OR(Import.Desoneracao="DESONERADO",Import.Desoneracao="SIM"),"SIM","NÃO")</definedName>
    <definedName name="DESONERACAO" localSheetId="3" hidden="1">IF(OR(Import.Desoneracao="DESONERADO",Import.Desoneracao="SIM"),"SIM","NÃO")</definedName>
    <definedName name="DESONERACAO" localSheetId="0" hidden="1">IF(OR([0]!Import.Desoneracao="DESONERADO",[0]!Import.Desoneracao="SIM"),"SIM","NÃO")</definedName>
    <definedName name="DESONERACAO" hidden="1">IF(OR(Import.Desoneracao="DESONERADO",Import.Desoneracao="SIM"),"SIM","NÃO")</definedName>
    <definedName name="DEZA" localSheetId="5">#REF!</definedName>
    <definedName name="DEZA" localSheetId="7">#REF!</definedName>
    <definedName name="DEZA" localSheetId="0">#REF!</definedName>
    <definedName name="DEZA">#REF!</definedName>
    <definedName name="Df" localSheetId="5">#REF!</definedName>
    <definedName name="Df" localSheetId="0">#REF!</definedName>
    <definedName name="Df">#REF!</definedName>
    <definedName name="dfg" localSheetId="5">#REF!</definedName>
    <definedName name="dfg" localSheetId="0">#REF!</definedName>
    <definedName name="dfg">#REF!</definedName>
    <definedName name="dfsasasasasasasasasasasasasasa" localSheetId="6">#REF!</definedName>
    <definedName name="dfsasasasasasasasasasasasasasa" localSheetId="5">#REF!</definedName>
    <definedName name="dfsasasasasasasasasasasasasasa">#REF!</definedName>
    <definedName name="DGA" localSheetId="6">'[6]PRO-08'!#REF!</definedName>
    <definedName name="DGA" localSheetId="0">'[6]PRO-08'!#REF!</definedName>
    <definedName name="DGA">'[6]PRO-08'!#REF!</definedName>
    <definedName name="DHJKDTY" localSheetId="6">#N/A</definedName>
    <definedName name="DHJKDTY">#N/A</definedName>
    <definedName name="dhysey" localSheetId="0">#REF!</definedName>
    <definedName name="dhysey">#REF!</definedName>
    <definedName name="Dir_Tecnico" localSheetId="0">#REF!</definedName>
    <definedName name="Dir_Tecnico">#REF!</definedName>
    <definedName name="Dissídio" localSheetId="0">#REF!</definedName>
    <definedName name="Dissídio">#REF!</definedName>
    <definedName name="DIVE" localSheetId="6">#REF!</definedName>
    <definedName name="DIVE">#REF!</definedName>
    <definedName name="DIVE_1" localSheetId="6">#REF!</definedName>
    <definedName name="DIVE_1">#REF!</definedName>
    <definedName name="DIVE_2" localSheetId="6">#REF!</definedName>
    <definedName name="DIVE_2">#REF!</definedName>
    <definedName name="DIVE_26" localSheetId="6">#REF!</definedName>
    <definedName name="DIVE_26">#REF!</definedName>
    <definedName name="DIVE_3" localSheetId="6">#REF!</definedName>
    <definedName name="DIVE_3">#REF!</definedName>
    <definedName name="DIVE_33" localSheetId="6">#REF!</definedName>
    <definedName name="DIVE_33">#REF!</definedName>
    <definedName name="DIVE_34" localSheetId="6">#REF!</definedName>
    <definedName name="DIVE_34">#REF!</definedName>
    <definedName name="DJ" localSheetId="6">#REF!</definedName>
    <definedName name="DJ">#REF!</definedName>
    <definedName name="DMT">[19]C.U!$D$1651,[19]C.U!$D$1155</definedName>
    <definedName name="DMT_0_50" localSheetId="5">#REF!</definedName>
    <definedName name="DMT_0_50" localSheetId="7">#REF!</definedName>
    <definedName name="DMT_0_50" localSheetId="0">#REF!</definedName>
    <definedName name="DMT_0_50">#REF!</definedName>
    <definedName name="DMT_1000" localSheetId="5">#REF!</definedName>
    <definedName name="DMT_1000" localSheetId="0">#REF!</definedName>
    <definedName name="DMT_1000">#REF!</definedName>
    <definedName name="DMT_200" localSheetId="5">#REF!</definedName>
    <definedName name="DMT_200" localSheetId="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NCANT100" localSheetId="6">#REF!</definedName>
    <definedName name="DNCANT100">#REF!</definedName>
    <definedName name="DNCANT100_1" localSheetId="6">#REF!</definedName>
    <definedName name="DNCANT100_1">#REF!</definedName>
    <definedName name="DNCANT100_2" localSheetId="6">#REF!</definedName>
    <definedName name="DNCANT100_2">#REF!</definedName>
    <definedName name="DNCANT100_26" localSheetId="6">#REF!</definedName>
    <definedName name="DNCANT100_26">#REF!</definedName>
    <definedName name="DNCANT100_3" localSheetId="6">#REF!</definedName>
    <definedName name="DNCANT100_3">#REF!</definedName>
    <definedName name="DNCANT100_33" localSheetId="6">#REF!</definedName>
    <definedName name="DNCANT100_33">#REF!</definedName>
    <definedName name="DNCANT100_34" localSheetId="6">#REF!</definedName>
    <definedName name="DNCANT100_34">#REF!</definedName>
    <definedName name="DNCANT109" localSheetId="6">#REF!</definedName>
    <definedName name="DNCANT109">#REF!</definedName>
    <definedName name="DNCANT109_1" localSheetId="6">#REF!</definedName>
    <definedName name="DNCANT109_1">#REF!</definedName>
    <definedName name="DNCANT109_2" localSheetId="6">#REF!</definedName>
    <definedName name="DNCANT109_2">#REF!</definedName>
    <definedName name="DNCANT109_26" localSheetId="6">#REF!</definedName>
    <definedName name="DNCANT109_26">#REF!</definedName>
    <definedName name="DNCANT109_3" localSheetId="6">#REF!</definedName>
    <definedName name="DNCANT109_3">#REF!</definedName>
    <definedName name="DNCANT109_33" localSheetId="6">#REF!</definedName>
    <definedName name="DNCANT109_33">#REF!</definedName>
    <definedName name="DNCANT109_34" localSheetId="6">#REF!</definedName>
    <definedName name="DNCANT109_34">#REF!</definedName>
    <definedName name="DNCANT164" localSheetId="6">#REF!</definedName>
    <definedName name="DNCANT164">#REF!</definedName>
    <definedName name="DNCANT164_1" localSheetId="6">#REF!</definedName>
    <definedName name="DNCANT164_1">#REF!</definedName>
    <definedName name="DNCANT164_2" localSheetId="6">#REF!</definedName>
    <definedName name="DNCANT164_2">#REF!</definedName>
    <definedName name="DNCANT164_26" localSheetId="6">#REF!</definedName>
    <definedName name="DNCANT164_26">#REF!</definedName>
    <definedName name="DNCANT164_3" localSheetId="6">#REF!</definedName>
    <definedName name="DNCANT164_3">#REF!</definedName>
    <definedName name="DNCANT164_33" localSheetId="6">#REF!</definedName>
    <definedName name="DNCANT164_33">#REF!</definedName>
    <definedName name="DNCANT164_34" localSheetId="6">#REF!</definedName>
    <definedName name="DNCANT164_34">#REF!</definedName>
    <definedName name="DNCANT221" localSheetId="6">#REF!</definedName>
    <definedName name="DNCANT221">#REF!</definedName>
    <definedName name="DNCANT221_1" localSheetId="6">#REF!</definedName>
    <definedName name="DNCANT221_1">#REF!</definedName>
    <definedName name="DNCANT221_2" localSheetId="6">#REF!</definedName>
    <definedName name="DNCANT221_2">#REF!</definedName>
    <definedName name="DNCANT221_26" localSheetId="6">#REF!</definedName>
    <definedName name="DNCANT221_26">#REF!</definedName>
    <definedName name="DNCANT221_3" localSheetId="6">#REF!</definedName>
    <definedName name="DNCANT221_3">#REF!</definedName>
    <definedName name="DNCANT221_33" localSheetId="6">#REF!</definedName>
    <definedName name="DNCANT221_33">#REF!</definedName>
    <definedName name="DNCANT221_34" localSheetId="6">#REF!</definedName>
    <definedName name="DNCANT221_34">#REF!</definedName>
    <definedName name="DNCANT223" localSheetId="6">#REF!</definedName>
    <definedName name="DNCANT223">#REF!</definedName>
    <definedName name="DNCANT223_1" localSheetId="6">#REF!</definedName>
    <definedName name="DNCANT223_1">#REF!</definedName>
    <definedName name="DNCANT223_2" localSheetId="6">#REF!</definedName>
    <definedName name="DNCANT223_2">#REF!</definedName>
    <definedName name="DNCANT223_26" localSheetId="6">#REF!</definedName>
    <definedName name="DNCANT223_26">#REF!</definedName>
    <definedName name="DNCANT223_3" localSheetId="6">#REF!</definedName>
    <definedName name="DNCANT223_3">#REF!</definedName>
    <definedName name="DNCANT223_33" localSheetId="6">#REF!</definedName>
    <definedName name="DNCANT223_33">#REF!</definedName>
    <definedName name="DNCANT223_34" localSheetId="6">#REF!</definedName>
    <definedName name="DNCANT223_34">#REF!</definedName>
    <definedName name="DNCANT225" localSheetId="6">#REF!</definedName>
    <definedName name="DNCANT225">#REF!</definedName>
    <definedName name="DNCANT225_1" localSheetId="6">#REF!</definedName>
    <definedName name="DNCANT225_1">#REF!</definedName>
    <definedName name="DNCANT225_2" localSheetId="6">#REF!</definedName>
    <definedName name="DNCANT225_2">#REF!</definedName>
    <definedName name="DNCANT225_26" localSheetId="6">#REF!</definedName>
    <definedName name="DNCANT225_26">#REF!</definedName>
    <definedName name="DNCANT225_3" localSheetId="6">#REF!</definedName>
    <definedName name="DNCANT225_3">#REF!</definedName>
    <definedName name="DNCANT225_33" localSheetId="6">#REF!</definedName>
    <definedName name="DNCANT225_33">#REF!</definedName>
    <definedName name="DNCANT225_34" localSheetId="6">#REF!</definedName>
    <definedName name="DNCANT225_34">#REF!</definedName>
    <definedName name="DNCANT237" localSheetId="6">#REF!</definedName>
    <definedName name="DNCANT237">#REF!</definedName>
    <definedName name="DNCANT237_1" localSheetId="6">#REF!</definedName>
    <definedName name="DNCANT237_1">#REF!</definedName>
    <definedName name="DNCANT237_2" localSheetId="6">#REF!</definedName>
    <definedName name="DNCANT237_2">#REF!</definedName>
    <definedName name="DNCANT237_26" localSheetId="6">#REF!</definedName>
    <definedName name="DNCANT237_26">#REF!</definedName>
    <definedName name="DNCANT237_3" localSheetId="6">#REF!</definedName>
    <definedName name="DNCANT237_3">#REF!</definedName>
    <definedName name="DNCANT237_33" localSheetId="6">#REF!</definedName>
    <definedName name="DNCANT237_33">#REF!</definedName>
    <definedName name="DNCANT237_34" localSheetId="6">#REF!</definedName>
    <definedName name="DNCANT237_34">#REF!</definedName>
    <definedName name="DNCANT270" localSheetId="6">#REF!</definedName>
    <definedName name="DNCANT270">#REF!</definedName>
    <definedName name="DNCANT270_1" localSheetId="6">#REF!</definedName>
    <definedName name="DNCANT270_1">#REF!</definedName>
    <definedName name="DNCANT270_2" localSheetId="6">#REF!</definedName>
    <definedName name="DNCANT270_2">#REF!</definedName>
    <definedName name="DNCANT270_25" localSheetId="6">'[20]270Garanhuns'!#REF!</definedName>
    <definedName name="DNCANT270_25">'[20]270Garanhuns'!#REF!</definedName>
    <definedName name="DNCANT270_26" localSheetId="6">#REF!</definedName>
    <definedName name="DNCANT270_26" localSheetId="5">#REF!</definedName>
    <definedName name="DNCANT270_26" localSheetId="7">#REF!</definedName>
    <definedName name="DNCANT270_26" localSheetId="0">#REF!</definedName>
    <definedName name="DNCANT270_26">#REF!</definedName>
    <definedName name="DNCANT270_3" localSheetId="6">#REF!</definedName>
    <definedName name="DNCANT270_3">#REF!</definedName>
    <definedName name="DNCANT270_33" localSheetId="6">#REF!</definedName>
    <definedName name="DNCANT270_33">#REF!</definedName>
    <definedName name="DNCANT270_34" localSheetId="6">#REF!</definedName>
    <definedName name="DNCANT270_34">#REF!</definedName>
    <definedName name="DNCANT271" localSheetId="6">#REF!</definedName>
    <definedName name="DNCANT271">#REF!</definedName>
    <definedName name="DNCANT271_1" localSheetId="6">#REF!</definedName>
    <definedName name="DNCANT271_1">#REF!</definedName>
    <definedName name="DNCANT271_2" localSheetId="6">#REF!</definedName>
    <definedName name="DNCANT271_2">#REF!</definedName>
    <definedName name="DNCANT271_26" localSheetId="6">#REF!</definedName>
    <definedName name="DNCANT271_26">#REF!</definedName>
    <definedName name="DNCANT271_3" localSheetId="6">#REF!</definedName>
    <definedName name="DNCANT271_3">#REF!</definedName>
    <definedName name="DNCANT271_33" localSheetId="6">#REF!</definedName>
    <definedName name="DNCANT271_33">#REF!</definedName>
    <definedName name="DNCANT271_34" localSheetId="6">#REF!</definedName>
    <definedName name="DNCANT271_34">#REF!</definedName>
    <definedName name="DNCANT273" localSheetId="6">#REF!</definedName>
    <definedName name="DNCANT273">#REF!</definedName>
    <definedName name="DNCANT273_1" localSheetId="6">#REF!</definedName>
    <definedName name="DNCANT273_1">#REF!</definedName>
    <definedName name="DNCANT273_2" localSheetId="6">#REF!</definedName>
    <definedName name="DNCANT273_2">#REF!</definedName>
    <definedName name="DNCANT273_26" localSheetId="6">#REF!</definedName>
    <definedName name="DNCANT273_26">#REF!</definedName>
    <definedName name="DNCANT273_3" localSheetId="6">#REF!</definedName>
    <definedName name="DNCANT273_3">#REF!</definedName>
    <definedName name="DNCANT273_33" localSheetId="6">#REF!</definedName>
    <definedName name="DNCANT273_33">#REF!</definedName>
    <definedName name="DNCANT273_34" localSheetId="6">#REF!</definedName>
    <definedName name="DNCANT273_34">#REF!</definedName>
    <definedName name="DNCANT274" localSheetId="6">#REF!</definedName>
    <definedName name="DNCANT274">#REF!</definedName>
    <definedName name="DNCANT274_1" localSheetId="6">#REF!</definedName>
    <definedName name="DNCANT274_1">#REF!</definedName>
    <definedName name="DNCANT274_2" localSheetId="6">#REF!</definedName>
    <definedName name="DNCANT274_2">#REF!</definedName>
    <definedName name="DNCANT274_26" localSheetId="6">#REF!</definedName>
    <definedName name="DNCANT274_26">#REF!</definedName>
    <definedName name="DNCANT274_3" localSheetId="6">#REF!</definedName>
    <definedName name="DNCANT274_3">#REF!</definedName>
    <definedName name="DNCANT274_33" localSheetId="6">#REF!</definedName>
    <definedName name="DNCANT274_33">#REF!</definedName>
    <definedName name="DNCANT274_34" localSheetId="6">#REF!</definedName>
    <definedName name="DNCANT274_34">#REF!</definedName>
    <definedName name="DNCANT333" localSheetId="6">#REF!</definedName>
    <definedName name="DNCANT333">#REF!</definedName>
    <definedName name="DNCANT333_1" localSheetId="6">#REF!</definedName>
    <definedName name="DNCANT333_1">#REF!</definedName>
    <definedName name="DNCANT333_2" localSheetId="6">#REF!</definedName>
    <definedName name="DNCANT333_2">#REF!</definedName>
    <definedName name="DNCANT333_26" localSheetId="6">#REF!</definedName>
    <definedName name="DNCANT333_26">#REF!</definedName>
    <definedName name="DNCANT333_3" localSheetId="6">#REF!</definedName>
    <definedName name="DNCANT333_3">#REF!</definedName>
    <definedName name="DNCANT333_33" localSheetId="6">#REF!</definedName>
    <definedName name="DNCANT333_33">#REF!</definedName>
    <definedName name="DNCANT333_34" localSheetId="6">#REF!</definedName>
    <definedName name="DNCANT333_34">#REF!</definedName>
    <definedName name="DNCANT337" localSheetId="6">#REF!</definedName>
    <definedName name="DNCANT337">#REF!</definedName>
    <definedName name="DNCANT337_1" localSheetId="6">#REF!</definedName>
    <definedName name="DNCANT337_1">#REF!</definedName>
    <definedName name="DNCANT337_2" localSheetId="6">#REF!</definedName>
    <definedName name="DNCANT337_2">#REF!</definedName>
    <definedName name="DNCANT337_26" localSheetId="6">#REF!</definedName>
    <definedName name="DNCANT337_26">#REF!</definedName>
    <definedName name="DNCANT337_3" localSheetId="6">#REF!</definedName>
    <definedName name="DNCANT337_3">#REF!</definedName>
    <definedName name="DNCANT337_33" localSheetId="6">#REF!</definedName>
    <definedName name="DNCANT337_33">#REF!</definedName>
    <definedName name="DNCANT337_34" localSheetId="6">#REF!</definedName>
    <definedName name="DNCANT337_34">#REF!</definedName>
    <definedName name="DNCANT352" localSheetId="6">#REF!</definedName>
    <definedName name="DNCANT352">#REF!</definedName>
    <definedName name="DNCANT352_1" localSheetId="6">#REF!</definedName>
    <definedName name="DNCANT352_1">#REF!</definedName>
    <definedName name="DNCANT352_2" localSheetId="6">#REF!</definedName>
    <definedName name="DNCANT352_2">#REF!</definedName>
    <definedName name="DNCANT352_26" localSheetId="6">#REF!</definedName>
    <definedName name="DNCANT352_26">#REF!</definedName>
    <definedName name="DNCANT352_3" localSheetId="6">#REF!</definedName>
    <definedName name="DNCANT352_3">#REF!</definedName>
    <definedName name="DNCANT352_33" localSheetId="6">#REF!</definedName>
    <definedName name="DNCANT352_33">#REF!</definedName>
    <definedName name="DNCANT352_34" localSheetId="6">#REF!</definedName>
    <definedName name="DNCANT352_34">#REF!</definedName>
    <definedName name="DNCANT387ZC" localSheetId="6">#REF!</definedName>
    <definedName name="DNCANT387ZC">#REF!</definedName>
    <definedName name="DNCANT387ZC_1" localSheetId="6">#REF!</definedName>
    <definedName name="DNCANT387ZC_1">#REF!</definedName>
    <definedName name="DNCANT387ZC_2" localSheetId="6">#REF!</definedName>
    <definedName name="DNCANT387ZC_2">#REF!</definedName>
    <definedName name="DNCANT387ZC_26" localSheetId="6">#REF!</definedName>
    <definedName name="DNCANT387ZC_26">#REF!</definedName>
    <definedName name="DNCANT387ZC_3" localSheetId="6">#REF!</definedName>
    <definedName name="DNCANT387ZC_3">#REF!</definedName>
    <definedName name="DNCANT387ZC_33" localSheetId="6">#REF!</definedName>
    <definedName name="DNCANT387ZC_33">#REF!</definedName>
    <definedName name="DNCANT387ZC_34" localSheetId="6">#REF!</definedName>
    <definedName name="DNCANT387ZC_34">#REF!</definedName>
    <definedName name="DNCANT387ZN" localSheetId="6">#REF!</definedName>
    <definedName name="DNCANT387ZN">#REF!</definedName>
    <definedName name="DNCANT387ZN_1" localSheetId="6">#REF!</definedName>
    <definedName name="DNCANT387ZN_1">#REF!</definedName>
    <definedName name="DNCANT387ZN_2" localSheetId="6">#REF!</definedName>
    <definedName name="DNCANT387ZN_2">#REF!</definedName>
    <definedName name="DNCANT387ZN_26" localSheetId="6">#REF!</definedName>
    <definedName name="DNCANT387ZN_26">#REF!</definedName>
    <definedName name="DNCANT387ZN_3" localSheetId="6">#REF!</definedName>
    <definedName name="DNCANT387ZN_3">#REF!</definedName>
    <definedName name="DNCANT387ZN_33" localSheetId="6">#REF!</definedName>
    <definedName name="DNCANT387ZN_33">#REF!</definedName>
    <definedName name="DNCANT387ZN_34" localSheetId="6">#REF!</definedName>
    <definedName name="DNCANT387ZN_34">#REF!</definedName>
    <definedName name="DNCANT387ZS" localSheetId="6">#REF!</definedName>
    <definedName name="DNCANT387ZS">#REF!</definedName>
    <definedName name="DNCANT387ZS_1" localSheetId="6">#REF!</definedName>
    <definedName name="DNCANT387ZS_1">#REF!</definedName>
    <definedName name="DNCANT387ZS_2" localSheetId="6">#REF!</definedName>
    <definedName name="DNCANT387ZS_2">#REF!</definedName>
    <definedName name="DNCANT387ZS_26" localSheetId="6">#REF!</definedName>
    <definedName name="DNCANT387ZS_26">#REF!</definedName>
    <definedName name="DNCANT387ZS_3" localSheetId="6">#REF!</definedName>
    <definedName name="DNCANT387ZS_3">#REF!</definedName>
    <definedName name="DNCANT387ZS_33" localSheetId="6">#REF!</definedName>
    <definedName name="DNCANT387ZS_33">#REF!</definedName>
    <definedName name="DNCANT387ZS_34" localSheetId="6">#REF!</definedName>
    <definedName name="DNCANT387ZS_34">#REF!</definedName>
    <definedName name="DNCEXE100" localSheetId="6">#REF!</definedName>
    <definedName name="DNCEXE100">#REF!</definedName>
    <definedName name="DNCEXE100_1" localSheetId="6">#REF!</definedName>
    <definedName name="DNCEXE100_1">#REF!</definedName>
    <definedName name="DNCEXE100_2" localSheetId="6">#REF!</definedName>
    <definedName name="DNCEXE100_2">#REF!</definedName>
    <definedName name="DNCEXE100_26" localSheetId="6">#REF!</definedName>
    <definedName name="DNCEXE100_26">#REF!</definedName>
    <definedName name="DNCEXE100_3" localSheetId="6">#REF!</definedName>
    <definedName name="DNCEXE100_3">#REF!</definedName>
    <definedName name="DNCEXE100_33" localSheetId="6">#REF!</definedName>
    <definedName name="DNCEXE100_33">#REF!</definedName>
    <definedName name="DNCEXE100_34" localSheetId="6">#REF!</definedName>
    <definedName name="DNCEXE100_34">#REF!</definedName>
    <definedName name="DNCEXE109" localSheetId="6">#REF!</definedName>
    <definedName name="DNCEXE109">#REF!</definedName>
    <definedName name="DNCEXE109_1" localSheetId="6">#REF!</definedName>
    <definedName name="DNCEXE109_1">#REF!</definedName>
    <definedName name="DNCEXE109_2" localSheetId="6">#REF!</definedName>
    <definedName name="DNCEXE109_2">#REF!</definedName>
    <definedName name="DNCEXE109_26" localSheetId="6">#REF!</definedName>
    <definedName name="DNCEXE109_26">#REF!</definedName>
    <definedName name="DNCEXE109_3" localSheetId="6">#REF!</definedName>
    <definedName name="DNCEXE109_3">#REF!</definedName>
    <definedName name="DNCEXE109_33" localSheetId="6">#REF!</definedName>
    <definedName name="DNCEXE109_33">#REF!</definedName>
    <definedName name="DNCEXE109_34" localSheetId="6">#REF!</definedName>
    <definedName name="DNCEXE109_34">#REF!</definedName>
    <definedName name="DNCEXE164" localSheetId="6">#REF!</definedName>
    <definedName name="DNCEXE164">#REF!</definedName>
    <definedName name="DNCEXE164_1" localSheetId="6">#REF!</definedName>
    <definedName name="DNCEXE164_1">#REF!</definedName>
    <definedName name="DNCEXE164_2" localSheetId="6">#REF!</definedName>
    <definedName name="DNCEXE164_2">#REF!</definedName>
    <definedName name="DNCEXE164_26" localSheetId="6">#REF!</definedName>
    <definedName name="DNCEXE164_26">#REF!</definedName>
    <definedName name="DNCEXE164_3" localSheetId="6">#REF!</definedName>
    <definedName name="DNCEXE164_3">#REF!</definedName>
    <definedName name="DNCEXE164_33" localSheetId="6">#REF!</definedName>
    <definedName name="DNCEXE164_33">#REF!</definedName>
    <definedName name="DNCEXE164_34" localSheetId="6">#REF!</definedName>
    <definedName name="DNCEXE164_34">#REF!</definedName>
    <definedName name="DNCEXE221" localSheetId="6">#REF!</definedName>
    <definedName name="DNCEXE221">#REF!</definedName>
    <definedName name="DNCEXE221_1" localSheetId="6">#REF!</definedName>
    <definedName name="DNCEXE221_1">#REF!</definedName>
    <definedName name="DNCEXE221_2" localSheetId="6">#REF!</definedName>
    <definedName name="DNCEXE221_2">#REF!</definedName>
    <definedName name="DNCEXE221_26" localSheetId="6">#REF!</definedName>
    <definedName name="DNCEXE221_26">#REF!</definedName>
    <definedName name="DNCEXE221_3" localSheetId="6">#REF!</definedName>
    <definedName name="DNCEXE221_3">#REF!</definedName>
    <definedName name="DNCEXE221_33" localSheetId="6">#REF!</definedName>
    <definedName name="DNCEXE221_33">#REF!</definedName>
    <definedName name="DNCEXE221_34" localSheetId="6">#REF!</definedName>
    <definedName name="DNCEXE221_34">#REF!</definedName>
    <definedName name="DNCEXE223" localSheetId="6">#REF!</definedName>
    <definedName name="DNCEXE223">#REF!</definedName>
    <definedName name="DNCEXE223_1" localSheetId="6">#REF!</definedName>
    <definedName name="DNCEXE223_1">#REF!</definedName>
    <definedName name="DNCEXE223_2" localSheetId="6">#REF!</definedName>
    <definedName name="DNCEXE223_2">#REF!</definedName>
    <definedName name="DNCEXE223_26" localSheetId="6">#REF!</definedName>
    <definedName name="DNCEXE223_26">#REF!</definedName>
    <definedName name="DNCEXE223_3" localSheetId="6">#REF!</definedName>
    <definedName name="DNCEXE223_3">#REF!</definedName>
    <definedName name="DNCEXE223_33" localSheetId="6">#REF!</definedName>
    <definedName name="DNCEXE223_33">#REF!</definedName>
    <definedName name="DNCEXE223_34" localSheetId="6">#REF!</definedName>
    <definedName name="DNCEXE223_34">#REF!</definedName>
    <definedName name="DNCEXE225" localSheetId="6">#REF!</definedName>
    <definedName name="DNCEXE225">#REF!</definedName>
    <definedName name="DNCEXE225_1" localSheetId="6">#REF!</definedName>
    <definedName name="DNCEXE225_1">#REF!</definedName>
    <definedName name="DNCEXE225_2" localSheetId="6">#REF!</definedName>
    <definedName name="DNCEXE225_2">#REF!</definedName>
    <definedName name="DNCEXE225_26" localSheetId="6">#REF!</definedName>
    <definedName name="DNCEXE225_26">#REF!</definedName>
    <definedName name="DNCEXE225_3" localSheetId="6">#REF!</definedName>
    <definedName name="DNCEXE225_3">#REF!</definedName>
    <definedName name="DNCEXE225_33" localSheetId="6">#REF!</definedName>
    <definedName name="DNCEXE225_33">#REF!</definedName>
    <definedName name="DNCEXE225_34" localSheetId="6">#REF!</definedName>
    <definedName name="DNCEXE225_34">#REF!</definedName>
    <definedName name="DNCEXE237" localSheetId="6">#REF!</definedName>
    <definedName name="DNCEXE237">#REF!</definedName>
    <definedName name="DNCEXE237_1" localSheetId="6">#REF!</definedName>
    <definedName name="DNCEXE237_1">#REF!</definedName>
    <definedName name="DNCEXE237_2" localSheetId="6">#REF!</definedName>
    <definedName name="DNCEXE237_2">#REF!</definedName>
    <definedName name="DNCEXE237_26" localSheetId="6">#REF!</definedName>
    <definedName name="DNCEXE237_26">#REF!</definedName>
    <definedName name="DNCEXE237_3" localSheetId="6">#REF!</definedName>
    <definedName name="DNCEXE237_3">#REF!</definedName>
    <definedName name="DNCEXE237_33" localSheetId="6">#REF!</definedName>
    <definedName name="DNCEXE237_33">#REF!</definedName>
    <definedName name="DNCEXE237_34" localSheetId="6">#REF!</definedName>
    <definedName name="DNCEXE237_34">#REF!</definedName>
    <definedName name="DNCEXE270" localSheetId="6">#REF!</definedName>
    <definedName name="DNCEXE270">#REF!</definedName>
    <definedName name="DNCEXE270_1" localSheetId="6">#REF!</definedName>
    <definedName name="DNCEXE270_1">#REF!</definedName>
    <definedName name="DNCEXE270_2" localSheetId="6">#REF!</definedName>
    <definedName name="DNCEXE270_2">#REF!</definedName>
    <definedName name="DNCEXE270_25" localSheetId="6">'[20]270Garanhuns'!#REF!</definedName>
    <definedName name="DNCEXE270_25">'[20]270Garanhuns'!#REF!</definedName>
    <definedName name="DNCEXE270_26" localSheetId="6">#REF!</definedName>
    <definedName name="DNCEXE270_26" localSheetId="5">#REF!</definedName>
    <definedName name="DNCEXE270_26" localSheetId="7">#REF!</definedName>
    <definedName name="DNCEXE270_26" localSheetId="0">#REF!</definedName>
    <definedName name="DNCEXE270_26">#REF!</definedName>
    <definedName name="DNCEXE270_3" localSheetId="6">#REF!</definedName>
    <definedName name="DNCEXE270_3">#REF!</definedName>
    <definedName name="DNCEXE270_33" localSheetId="6">#REF!</definedName>
    <definedName name="DNCEXE270_33">#REF!</definedName>
    <definedName name="DNCEXE270_34" localSheetId="6">#REF!</definedName>
    <definedName name="DNCEXE270_34">#REF!</definedName>
    <definedName name="DNCEXE271" localSheetId="6">#REF!</definedName>
    <definedName name="DNCEXE271">#REF!</definedName>
    <definedName name="DNCEXE271_1" localSheetId="6">#REF!</definedName>
    <definedName name="DNCEXE271_1">#REF!</definedName>
    <definedName name="DNCEXE271_2" localSheetId="6">#REF!</definedName>
    <definedName name="DNCEXE271_2">#REF!</definedName>
    <definedName name="DNCEXE271_26" localSheetId="6">#REF!</definedName>
    <definedName name="DNCEXE271_26">#REF!</definedName>
    <definedName name="DNCEXE271_3" localSheetId="6">#REF!</definedName>
    <definedName name="DNCEXE271_3">#REF!</definedName>
    <definedName name="DNCEXE271_33" localSheetId="6">#REF!</definedName>
    <definedName name="DNCEXE271_33">#REF!</definedName>
    <definedName name="DNCEXE271_34" localSheetId="6">#REF!</definedName>
    <definedName name="DNCEXE271_34">#REF!</definedName>
    <definedName name="DNCEXE273" localSheetId="6">#REF!</definedName>
    <definedName name="DNCEXE273">#REF!</definedName>
    <definedName name="DNCEXE273_1" localSheetId="6">#REF!</definedName>
    <definedName name="DNCEXE273_1">#REF!</definedName>
    <definedName name="DNCEXE273_2" localSheetId="6">#REF!</definedName>
    <definedName name="DNCEXE273_2">#REF!</definedName>
    <definedName name="DNCEXE273_26" localSheetId="6">#REF!</definedName>
    <definedName name="DNCEXE273_26">#REF!</definedName>
    <definedName name="DNCEXE273_3" localSheetId="6">#REF!</definedName>
    <definedName name="DNCEXE273_3">#REF!</definedName>
    <definedName name="DNCEXE273_33" localSheetId="6">#REF!</definedName>
    <definedName name="DNCEXE273_33">#REF!</definedName>
    <definedName name="DNCEXE273_34" localSheetId="6">#REF!</definedName>
    <definedName name="DNCEXE273_34">#REF!</definedName>
    <definedName name="DNCEXE274" localSheetId="6">#REF!</definedName>
    <definedName name="DNCEXE274">#REF!</definedName>
    <definedName name="DNCEXE274_1" localSheetId="6">#REF!</definedName>
    <definedName name="DNCEXE274_1">#REF!</definedName>
    <definedName name="DNCEXE274_2" localSheetId="6">#REF!</definedName>
    <definedName name="DNCEXE274_2">#REF!</definedName>
    <definedName name="DNCEXE274_26" localSheetId="6">#REF!</definedName>
    <definedName name="DNCEXE274_26">#REF!</definedName>
    <definedName name="DNCEXE274_3" localSheetId="6">#REF!</definedName>
    <definedName name="DNCEXE274_3">#REF!</definedName>
    <definedName name="DNCEXE274_33" localSheetId="6">#REF!</definedName>
    <definedName name="DNCEXE274_33">#REF!</definedName>
    <definedName name="DNCEXE274_34" localSheetId="6">#REF!</definedName>
    <definedName name="DNCEXE274_34">#REF!</definedName>
    <definedName name="DNCEXE333" localSheetId="6">#REF!</definedName>
    <definedName name="DNCEXE333">#REF!</definedName>
    <definedName name="DNCEXE333_1" localSheetId="6">#REF!</definedName>
    <definedName name="DNCEXE333_1">#REF!</definedName>
    <definedName name="DNCEXE333_2" localSheetId="6">#REF!</definedName>
    <definedName name="DNCEXE333_2">#REF!</definedName>
    <definedName name="DNCEXE333_26" localSheetId="6">#REF!</definedName>
    <definedName name="DNCEXE333_26">#REF!</definedName>
    <definedName name="DNCEXE333_3" localSheetId="6">#REF!</definedName>
    <definedName name="DNCEXE333_3">#REF!</definedName>
    <definedName name="DNCEXE333_33" localSheetId="6">#REF!</definedName>
    <definedName name="DNCEXE333_33">#REF!</definedName>
    <definedName name="DNCEXE333_34" localSheetId="6">#REF!</definedName>
    <definedName name="DNCEXE333_34">#REF!</definedName>
    <definedName name="DNCEXE337" localSheetId="6">#REF!</definedName>
    <definedName name="DNCEXE337">#REF!</definedName>
    <definedName name="DNCEXE337_1" localSheetId="6">#REF!</definedName>
    <definedName name="DNCEXE337_1">#REF!</definedName>
    <definedName name="DNCEXE337_2" localSheetId="6">#REF!</definedName>
    <definedName name="DNCEXE337_2">#REF!</definedName>
    <definedName name="DNCEXE337_26" localSheetId="6">#REF!</definedName>
    <definedName name="DNCEXE337_26">#REF!</definedName>
    <definedName name="DNCEXE337_3" localSheetId="6">#REF!</definedName>
    <definedName name="DNCEXE337_3">#REF!</definedName>
    <definedName name="DNCEXE337_33" localSheetId="6">#REF!</definedName>
    <definedName name="DNCEXE337_33">#REF!</definedName>
    <definedName name="DNCEXE337_34" localSheetId="6">#REF!</definedName>
    <definedName name="DNCEXE337_34">#REF!</definedName>
    <definedName name="DNCEXE352" localSheetId="6">#REF!</definedName>
    <definedName name="DNCEXE352">#REF!</definedName>
    <definedName name="DNCEXE352_1" localSheetId="6">#REF!</definedName>
    <definedName name="DNCEXE352_1">#REF!</definedName>
    <definedName name="DNCEXE352_2" localSheetId="6">#REF!</definedName>
    <definedName name="DNCEXE352_2">#REF!</definedName>
    <definedName name="DNCEXE352_26" localSheetId="6">#REF!</definedName>
    <definedName name="DNCEXE352_26">#REF!</definedName>
    <definedName name="DNCEXE352_3" localSheetId="6">#REF!</definedName>
    <definedName name="DNCEXE352_3">#REF!</definedName>
    <definedName name="DNCEXE352_33" localSheetId="6">#REF!</definedName>
    <definedName name="DNCEXE352_33">#REF!</definedName>
    <definedName name="DNCEXE352_34" localSheetId="6">#REF!</definedName>
    <definedName name="DNCEXE352_34">#REF!</definedName>
    <definedName name="DNCEXE387ZC" localSheetId="6">#REF!</definedName>
    <definedName name="DNCEXE387ZC">#REF!</definedName>
    <definedName name="DNCEXE387ZC_1" localSheetId="6">#REF!</definedName>
    <definedName name="DNCEXE387ZC_1">#REF!</definedName>
    <definedName name="DNCEXE387ZC_2" localSheetId="6">#REF!</definedName>
    <definedName name="DNCEXE387ZC_2">#REF!</definedName>
    <definedName name="DNCEXE387ZC_26" localSheetId="6">#REF!</definedName>
    <definedName name="DNCEXE387ZC_26">#REF!</definedName>
    <definedName name="DNCEXE387ZC_3" localSheetId="6">#REF!</definedName>
    <definedName name="DNCEXE387ZC_3">#REF!</definedName>
    <definedName name="DNCEXE387ZC_33" localSheetId="6">#REF!</definedName>
    <definedName name="DNCEXE387ZC_33">#REF!</definedName>
    <definedName name="DNCEXE387ZC_34" localSheetId="6">#REF!</definedName>
    <definedName name="DNCEXE387ZC_34">#REF!</definedName>
    <definedName name="DNCEXE387ZN" localSheetId="6">#REF!</definedName>
    <definedName name="DNCEXE387ZN">#REF!</definedName>
    <definedName name="DNCEXE387ZN_1" localSheetId="6">#REF!</definedName>
    <definedName name="DNCEXE387ZN_1">#REF!</definedName>
    <definedName name="DNCEXE387ZN_2" localSheetId="6">#REF!</definedName>
    <definedName name="DNCEXE387ZN_2">#REF!</definedName>
    <definedName name="DNCEXE387ZN_26" localSheetId="6">#REF!</definedName>
    <definedName name="DNCEXE387ZN_26">#REF!</definedName>
    <definedName name="DNCEXE387ZN_3" localSheetId="6">#REF!</definedName>
    <definedName name="DNCEXE387ZN_3">#REF!</definedName>
    <definedName name="DNCEXE387ZN_33" localSheetId="6">#REF!</definedName>
    <definedName name="DNCEXE387ZN_33">#REF!</definedName>
    <definedName name="DNCEXE387ZN_34" localSheetId="6">#REF!</definedName>
    <definedName name="DNCEXE387ZN_34">#REF!</definedName>
    <definedName name="DNCEXE387ZS" localSheetId="6">#REF!</definedName>
    <definedName name="DNCEXE387ZS">#REF!</definedName>
    <definedName name="DNCEXE387ZS_1" localSheetId="6">#REF!</definedName>
    <definedName name="DNCEXE387ZS_1">#REF!</definedName>
    <definedName name="DNCEXE387ZS_2" localSheetId="6">#REF!</definedName>
    <definedName name="DNCEXE387ZS_2">#REF!</definedName>
    <definedName name="DNCEXE387ZS_26" localSheetId="6">#REF!</definedName>
    <definedName name="DNCEXE387ZS_26">#REF!</definedName>
    <definedName name="DNCEXE387ZS_3" localSheetId="6">#REF!</definedName>
    <definedName name="DNCEXE387ZS_3">#REF!</definedName>
    <definedName name="DNCEXE387ZS_33" localSheetId="6">#REF!</definedName>
    <definedName name="DNCEXE387ZS_33">#REF!</definedName>
    <definedName name="DNCEXE387ZS_34" localSheetId="6">#REF!</definedName>
    <definedName name="DNCEXE387ZS_34">#REF!</definedName>
    <definedName name="Document">#REF!</definedName>
    <definedName name="DPM_Eletricidade_Ltda." localSheetId="6">#REF!</definedName>
    <definedName name="DPM_Eletricidade_Ltda.">#REF!</definedName>
    <definedName name="DPM_Eletricidade_Ltda._1" localSheetId="6">#REF!</definedName>
    <definedName name="DPM_Eletricidade_Ltda._1">#REF!</definedName>
    <definedName name="DPM_Eletricidade_Ltda._2" localSheetId="6">#REF!</definedName>
    <definedName name="DPM_Eletricidade_Ltda._2">#REF!</definedName>
    <definedName name="DPM_Eletricidade_Ltda._26" localSheetId="6">#REF!</definedName>
    <definedName name="DPM_Eletricidade_Ltda._26">#REF!</definedName>
    <definedName name="DPM_Eletricidade_Ltda._3" localSheetId="6">#REF!</definedName>
    <definedName name="DPM_Eletricidade_Ltda._3">#REF!</definedName>
    <definedName name="DPM_Eletricidade_Ltda._33" localSheetId="6">#REF!</definedName>
    <definedName name="DPM_Eletricidade_Ltda._33">#REF!</definedName>
    <definedName name="DPM_Eletricidade_Ltda._34" localSheetId="6">#REF!</definedName>
    <definedName name="DPM_Eletricidade_Ltda._34">#REF!</definedName>
    <definedName name="dr" localSheetId="6">'[2]RESTAURAÇÃO '!#REF!</definedName>
    <definedName name="dr" localSheetId="5">'[2]RESTAURAÇÃO '!#REF!</definedName>
    <definedName name="dr">'[2]RESTAURAÇÃO '!#REF!</definedName>
    <definedName name="drena" localSheetId="0">#REF!</definedName>
    <definedName name="drena">#REF!</definedName>
    <definedName name="DRGTU" localSheetId="0">#REF!</definedName>
    <definedName name="DRGTU">#REF!</definedName>
    <definedName name="DU" localSheetId="0">#REF!</definedName>
    <definedName name="DU">#REF!</definedName>
    <definedName name="DWEDWEFDWFWF" localSheetId="6">#REF!</definedName>
    <definedName name="DWEDWEFDWFWF" localSheetId="5">#REF!</definedName>
    <definedName name="DWEDWEFDWFWF">#REF!</definedName>
    <definedName name="dya">#REF!</definedName>
    <definedName name="E" localSheetId="6">#REF!</definedName>
    <definedName name="E" localSheetId="5">#REF!</definedName>
    <definedName name="E">#REF!</definedName>
    <definedName name="E5YW" localSheetId="6">#N/A</definedName>
    <definedName name="E5YW">#N/A</definedName>
    <definedName name="ECJ" localSheetId="6">#REF!</definedName>
    <definedName name="ECJ" localSheetId="0">#REF!</definedName>
    <definedName name="ECJ">#REF!</definedName>
    <definedName name="ECOFIM_2000" localSheetId="0">#REF!</definedName>
    <definedName name="ECOFIM_2000">#REF!</definedName>
    <definedName name="ECOFIN">#REF!</definedName>
    <definedName name="EDF" localSheetId="6">'[2]RESTAURAÇÃO '!#REF!</definedName>
    <definedName name="EDF" localSheetId="5">'[2]RESTAURAÇÃO '!#REF!</definedName>
    <definedName name="EDF">'[2]RESTAURAÇÃO '!#REF!</definedName>
    <definedName name="edital2">[21]Plan!$I$49</definedName>
    <definedName name="edital3">[21]Plan!$I$49</definedName>
    <definedName name="EE" localSheetId="6">#REF!</definedName>
    <definedName name="EE" localSheetId="5">#REF!</definedName>
    <definedName name="EE" localSheetId="0">#REF!</definedName>
    <definedName name="EE">#REF!</definedName>
    <definedName name="EE1_MAT" localSheetId="6">'[22]B - Captação_Elevação 1a Etapa '!#REF!</definedName>
    <definedName name="EE1_MAT" localSheetId="5">'[22]B - Captação_Elevação 1a Etapa '!#REF!</definedName>
    <definedName name="EE1_MAT" localSheetId="0">'[22]B - Captação_Elevação 1a Etapa '!#REF!</definedName>
    <definedName name="EE1_MAT">'[22]B - Captação_Elevação 1a Etapa '!#REF!</definedName>
    <definedName name="EE1_MATERIAIS">'[11]ESTA ELEVATÓRIA_'!$H$106</definedName>
    <definedName name="EE1_SERV" localSheetId="6">'[22]B - Captação_Elevação 1a Etapa '!#REF!</definedName>
    <definedName name="EE1_SERV" localSheetId="5">'[22]B - Captação_Elevação 1a Etapa '!#REF!</definedName>
    <definedName name="EE1_SERV" localSheetId="7">'[22]B - Captação_Elevação 1a Etapa '!#REF!</definedName>
    <definedName name="EE1_SERV" localSheetId="0">'[22]B - Captação_Elevação 1a Etapa '!#REF!</definedName>
    <definedName name="EE1_SERV">'[22]B - Captação_Elevação 1a Etapa '!#REF!</definedName>
    <definedName name="EE1_SERVIÇOS">'[11]ESTA ELEVATÓRIA_'!$H$9</definedName>
    <definedName name="EE2_MAT" localSheetId="6">'[22]B - Captação_Elevação 1a Etapa '!#REF!</definedName>
    <definedName name="EE2_MAT" localSheetId="5">'[22]B - Captação_Elevação 1a Etapa '!#REF!</definedName>
    <definedName name="EE2_MAT" localSheetId="7">'[22]B - Captação_Elevação 1a Etapa '!#REF!</definedName>
    <definedName name="EE2_MAT" localSheetId="0">'[22]B - Captação_Elevação 1a Etapa '!#REF!</definedName>
    <definedName name="EE2_MAT">'[22]B - Captação_Elevação 1a Etapa '!#REF!</definedName>
    <definedName name="EE2_MATERIAIS">'[11]ESTA ELEVATÓRIA_'!$H$244</definedName>
    <definedName name="EE2_SERV" localSheetId="6">'[22]B - Captação_Elevação 1a Etapa '!#REF!</definedName>
    <definedName name="EE2_SERV" localSheetId="5">'[22]B - Captação_Elevação 1a Etapa '!#REF!</definedName>
    <definedName name="EE2_SERV" localSheetId="7">'[22]B - Captação_Elevação 1a Etapa '!#REF!</definedName>
    <definedName name="EE2_SERV" localSheetId="0">'[22]B - Captação_Elevação 1a Etapa '!#REF!</definedName>
    <definedName name="EE2_SERV">'[22]B - Captação_Elevação 1a Etapa '!#REF!</definedName>
    <definedName name="EE2_SERVIÇOS">'[11]ESTA ELEVATÓRIA_'!$H$143</definedName>
    <definedName name="EE3_MAT" localSheetId="6">'[22]B - Captação_Elevação 1a Etapa '!#REF!</definedName>
    <definedName name="EE3_MAT" localSheetId="5">'[22]B - Captação_Elevação 1a Etapa '!#REF!</definedName>
    <definedName name="EE3_MAT" localSheetId="7">'[22]B - Captação_Elevação 1a Etapa '!#REF!</definedName>
    <definedName name="EE3_MAT" localSheetId="0">'[22]B - Captação_Elevação 1a Etapa '!#REF!</definedName>
    <definedName name="EE3_MAT">'[22]B - Captação_Elevação 1a Etapa '!#REF!</definedName>
    <definedName name="EE3_SERV" localSheetId="6">'[22]B - Captação_Elevação 1a Etapa '!#REF!</definedName>
    <definedName name="EE3_SERV" localSheetId="5">'[22]B - Captação_Elevação 1a Etapa '!#REF!</definedName>
    <definedName name="EE3_SERV">'[22]B - Captação_Elevação 1a Etapa '!#REF!</definedName>
    <definedName name="eee" localSheetId="6">#N/A</definedName>
    <definedName name="EEE" localSheetId="5">#REF!</definedName>
    <definedName name="EEE" localSheetId="7">#REF!</definedName>
    <definedName name="EEE" localSheetId="0">#REF!</definedName>
    <definedName name="EEE">#REF!</definedName>
    <definedName name="EJ" localSheetId="6">#REF!</definedName>
    <definedName name="EJ">#REF!</definedName>
    <definedName name="ELE" localSheetId="6">#REF!</definedName>
    <definedName name="ELE">#REF!</definedName>
    <definedName name="Elemento_vazado">#REF!</definedName>
    <definedName name="Elétrico">#REF!</definedName>
    <definedName name="eliza" localSheetId="6">[4]Plan1!#REF!</definedName>
    <definedName name="eliza" localSheetId="5">[4]Plan1!#REF!</definedName>
    <definedName name="eliza">[4]Plan1!#REF!</definedName>
    <definedName name="EMISS_1_MAT" localSheetId="6">#REF!</definedName>
    <definedName name="EMISS_1_MAT" localSheetId="5">#REF!</definedName>
    <definedName name="EMISS_1_MAT" localSheetId="0">#REF!</definedName>
    <definedName name="EMISS_1_MAT">#REF!</definedName>
    <definedName name="EMISS_1_SERV" localSheetId="6">#REF!</definedName>
    <definedName name="EMISS_1_SERV" localSheetId="5">#REF!</definedName>
    <definedName name="EMISS_1_SERV">#REF!</definedName>
    <definedName name="EMISS_2_MAT" localSheetId="6">#REF!</definedName>
    <definedName name="EMISS_2_MAT" localSheetId="5">#REF!</definedName>
    <definedName name="EMISS_2_MAT">#REF!</definedName>
    <definedName name="EMISS_2_SERV" localSheetId="6">#REF!</definedName>
    <definedName name="EMISS_2_SERV">#REF!</definedName>
    <definedName name="EMISS_2_SERV2" localSheetId="6">#REF!</definedName>
    <definedName name="EMISS_2_SERV2">#REF!</definedName>
    <definedName name="EMISS_3_MAT" localSheetId="6">#REF!</definedName>
    <definedName name="EMISS_3_MAT">#REF!</definedName>
    <definedName name="EMISS_3_SERV" localSheetId="6">#REF!</definedName>
    <definedName name="EMISS_3_SERV">#REF!</definedName>
    <definedName name="EMISSÁRIO1_MATERIAIS">[11]EMISSÁRIO_!$H$39</definedName>
    <definedName name="EMISSÁRIO1_SERVIÇOS">[11]EMISSÁRIO_!$H$9</definedName>
    <definedName name="EMISSÁRIO2_MATERIAIS">[11]EMISSÁRIO_!$H$80</definedName>
    <definedName name="EMISSÁRIO2_SERVIÇOS">[11]EMISSÁRIO_!$H$50</definedName>
    <definedName name="Empolamento" localSheetId="5">#REF!</definedName>
    <definedName name="Empolamento" localSheetId="7">#REF!</definedName>
    <definedName name="Empolamento" localSheetId="0">#REF!</definedName>
    <definedName name="Empolamento">#REF!</definedName>
    <definedName name="EPVT" localSheetId="5">#REF!</definedName>
    <definedName name="EPVT" localSheetId="0">#REF!</definedName>
    <definedName name="EPVT">#REF!</definedName>
    <definedName name="EQPTO" localSheetId="5">#REF!</definedName>
    <definedName name="EQPTO" localSheetId="0">#REF!</definedName>
    <definedName name="EQPTO">#REF!</definedName>
    <definedName name="EQUI" localSheetId="6">#REF!</definedName>
    <definedName name="EQUI">#REF!</definedName>
    <definedName name="EQUI_1" localSheetId="6">#REF!</definedName>
    <definedName name="EQUI_1">#REF!</definedName>
    <definedName name="EQUI_2" localSheetId="6">#REF!</definedName>
    <definedName name="EQUI_2">#REF!</definedName>
    <definedName name="EQUI_26" localSheetId="6">#REF!</definedName>
    <definedName name="EQUI_26">#REF!</definedName>
    <definedName name="EQUI_3" localSheetId="6">#REF!</definedName>
    <definedName name="EQUI_3">#REF!</definedName>
    <definedName name="EQUI_33" localSheetId="6">#REF!</definedName>
    <definedName name="EQUI_33">#REF!</definedName>
    <definedName name="EQUI_34" localSheetId="6">#REF!</definedName>
    <definedName name="EQUI_34">#REF!</definedName>
    <definedName name="Equip" localSheetId="6">#REF!</definedName>
    <definedName name="equip" localSheetId="5">#REF!</definedName>
    <definedName name="equip">#REF!</definedName>
    <definedName name="ER" localSheetId="6">#N/A</definedName>
    <definedName name="ER">#N/A</definedName>
    <definedName name="err" localSheetId="6">#N/A</definedName>
    <definedName name="err">#N/A</definedName>
    <definedName name="ERTAQER" localSheetId="6">#N/A</definedName>
    <definedName name="ERTAQER">#N/A</definedName>
    <definedName name="erwfw">[23]!PassaExtenso</definedName>
    <definedName name="ERYA" localSheetId="6">#N/A</definedName>
    <definedName name="ERYA">#N/A</definedName>
    <definedName name="ERYAEFH" localSheetId="6">#N/A</definedName>
    <definedName name="ERYAEFH">#N/A</definedName>
    <definedName name="esc" localSheetId="6">#REF!</definedName>
    <definedName name="esc" localSheetId="5">#REF!</definedName>
    <definedName name="esc" localSheetId="0">#REF!</definedName>
    <definedName name="esc">#REF!</definedName>
    <definedName name="ESC_EMISS3_S" localSheetId="6">#REF!</definedName>
    <definedName name="ESC_EMISS3_S" localSheetId="5">#REF!</definedName>
    <definedName name="ESC_EMISS3_S">#REF!</definedName>
    <definedName name="escada" localSheetId="6">[4]Plan1!#REF!</definedName>
    <definedName name="escada" localSheetId="5">[4]Plan1!#REF!</definedName>
    <definedName name="escada">[4]Plan1!#REF!</definedName>
    <definedName name="Escavação" localSheetId="5">#REF!</definedName>
    <definedName name="Escavação" localSheetId="7">#REF!</definedName>
    <definedName name="Escavação" localSheetId="0">#REF!</definedName>
    <definedName name="Escavação">#REF!</definedName>
    <definedName name="ESCORAMENTO" localSheetId="6">#REF!</definedName>
    <definedName name="ESCORAMENTO" localSheetId="5">#REF!</definedName>
    <definedName name="ESCORAMENTO">#REF!</definedName>
    <definedName name="ESGOT_EMISS3_S" localSheetId="6">#REF!</definedName>
    <definedName name="ESGOT_EMISS3_S" localSheetId="5">#REF!</definedName>
    <definedName name="ESGOT_EMISS3_S">#REF!</definedName>
    <definedName name="ESGOTAMENTO" localSheetId="6">#REF!</definedName>
    <definedName name="ESGOTAMENTO" localSheetId="5">#REF!</definedName>
    <definedName name="ESGOTAMENTO">#REF!</definedName>
    <definedName name="EsmoH">#REF!</definedName>
    <definedName name="EsmoM">#REF!</definedName>
    <definedName name="EsmoMP">#REF!</definedName>
    <definedName name="ESPESSAMENTO" localSheetId="6" hidden="1">{#N/A,#N/A,FALSE,"GERAL";#N/A,#N/A,FALSE,"012-96";#N/A,#N/A,FALSE,"018-96";#N/A,#N/A,FALSE,"027-96";#N/A,#N/A,FALSE,"059-96";#N/A,#N/A,FALSE,"076-96";#N/A,#N/A,FALSE,"019-97";#N/A,#N/A,FALSE,"021-97";#N/A,#N/A,FALSE,"022-97";#N/A,#N/A,FALSE,"028-97"}</definedName>
    <definedName name="ESPESSAMENTO" localSheetId="5" hidden="1">{#N/A,#N/A,FALSE,"GERAL";#N/A,#N/A,FALSE,"012-96";#N/A,#N/A,FALSE,"018-96";#N/A,#N/A,FALSE,"027-96";#N/A,#N/A,FALSE,"059-96";#N/A,#N/A,FALSE,"076-96";#N/A,#N/A,FALSE,"019-97";#N/A,#N/A,FALSE,"021-97";#N/A,#N/A,FALSE,"022-97";#N/A,#N/A,FALSE,"028-97"}</definedName>
    <definedName name="ESPESSAMENTO" localSheetId="7" hidden="1">{#N/A,#N/A,FALSE,"GERAL";#N/A,#N/A,FALSE,"012-96";#N/A,#N/A,FALSE,"018-96";#N/A,#N/A,FALSE,"027-96";#N/A,#N/A,FALSE,"059-96";#N/A,#N/A,FALSE,"076-96";#N/A,#N/A,FALSE,"019-97";#N/A,#N/A,FALSE,"021-97";#N/A,#N/A,FALSE,"022-97";#N/A,#N/A,FALSE,"028-97"}</definedName>
    <definedName name="ESPESSAMENTO" localSheetId="3" hidden="1">{#N/A,#N/A,FALSE,"GERAL";#N/A,#N/A,FALSE,"012-96";#N/A,#N/A,FALSE,"018-96";#N/A,#N/A,FALSE,"027-96";#N/A,#N/A,FALSE,"059-96";#N/A,#N/A,FALSE,"076-96";#N/A,#N/A,FALSE,"019-97";#N/A,#N/A,FALSE,"021-97";#N/A,#N/A,FALSE,"022-97";#N/A,#N/A,FALSE,"028-97"}</definedName>
    <definedName name="ESPESSAMENTO" localSheetId="0" hidden="1">{#N/A,#N/A,FALSE,"GERAL";#N/A,#N/A,FALSE,"012-96";#N/A,#N/A,FALSE,"018-96";#N/A,#N/A,FALSE,"027-96";#N/A,#N/A,FALSE,"059-96";#N/A,#N/A,FALSE,"076-96";#N/A,#N/A,FALSE,"019-97";#N/A,#N/A,FALSE,"021-97";#N/A,#N/A,FALSE,"022-97";#N/A,#N/A,FALSE,"028-97"}</definedName>
    <definedName name="ESPESSAMENTO" hidden="1">{#N/A,#N/A,FALSE,"GERAL";#N/A,#N/A,FALSE,"012-96";#N/A,#N/A,FALSE,"018-96";#N/A,#N/A,FALSE,"027-96";#N/A,#N/A,FALSE,"059-96";#N/A,#N/A,FALSE,"076-96";#N/A,#N/A,FALSE,"019-97";#N/A,#N/A,FALSE,"021-97";#N/A,#N/A,FALSE,"022-97";#N/A,#N/A,FALSE,"028-97"}</definedName>
    <definedName name="Esquadrias">#REF!</definedName>
    <definedName name="est" localSheetId="0">#REF!</definedName>
    <definedName name="est">#REF!</definedName>
    <definedName name="ESTADO" localSheetId="0">#REF!</definedName>
    <definedName name="ESTADO">#REF!</definedName>
    <definedName name="ETERT" localSheetId="6">#N/A</definedName>
    <definedName name="ETERT">#N/A</definedName>
    <definedName name="eu" localSheetId="6" hidden="1">{#N/A,#N/A,FALSE,"MO (2)"}</definedName>
    <definedName name="eu" localSheetId="5" hidden="1">{#N/A,#N/A,FALSE,"MO (2)"}</definedName>
    <definedName name="eu" localSheetId="7" hidden="1">{#N/A,#N/A,FALSE,"MO (2)"}</definedName>
    <definedName name="eu" localSheetId="3" hidden="1">{#N/A,#N/A,FALSE,"MO (2)"}</definedName>
    <definedName name="eu" localSheetId="0" hidden="1">{#N/A,#N/A,FALSE,"MO (2)"}</definedName>
    <definedName name="eu" hidden="1">{#N/A,#N/A,FALSE,"MO (2)"}</definedName>
    <definedName name="EVENTOS.Lista" hidden="1">[5]EVENTOS!$C$15:OFFSET([5]EVENTOS!$C$65,-1,0)</definedName>
    <definedName name="EVENTOS.ListaValidacao" hidden="1">[5]EVENTOS!$B$15:OFFSET([5]EVENTOS!$B$65,-1,0)</definedName>
    <definedName name="ewrdqrqrqerqrf" localSheetId="6">#REF!</definedName>
    <definedName name="ewrdqrqrqerqrf" localSheetId="5">#REF!</definedName>
    <definedName name="ewrdqrqrqerqrf" localSheetId="0">#REF!</definedName>
    <definedName name="ewrdqrqrqerqrf">#REF!</definedName>
    <definedName name="EXA" localSheetId="6">'[6]PRO-08'!#REF!</definedName>
    <definedName name="EXA" localSheetId="5">'[6]PRO-08'!#REF!</definedName>
    <definedName name="EXA" localSheetId="0">'[6]PRO-08'!#REF!</definedName>
    <definedName name="EXA">'[6]PRO-08'!#REF!</definedName>
    <definedName name="Excel_BuiltIn__FilterDatabase_11" localSheetId="5">#REF!</definedName>
    <definedName name="Excel_BuiltIn__FilterDatabase_11" localSheetId="7">#REF!</definedName>
    <definedName name="Excel_BuiltIn__FilterDatabase_11" localSheetId="0">#REF!</definedName>
    <definedName name="Excel_BuiltIn__FilterDatabase_11">#REF!</definedName>
    <definedName name="Excel_BuiltIn__FilterDatabase_12" localSheetId="5">#REF!</definedName>
    <definedName name="Excel_BuiltIn__FilterDatabase_12" localSheetId="0">#REF!</definedName>
    <definedName name="Excel_BuiltIn__FilterDatabase_12">#REF!</definedName>
    <definedName name="Excel_BuiltIn__FilterDatabase_2" localSheetId="6">#REF!</definedName>
    <definedName name="Excel_BuiltIn__FilterDatabase_2" localSheetId="5">#REF!</definedName>
    <definedName name="Excel_BuiltIn__FilterDatabase_2">#REF!</definedName>
    <definedName name="Excel_BuiltIn__FilterDatabase_2_1" localSheetId="6">#REF!</definedName>
    <definedName name="Excel_BuiltIn__FilterDatabase_2_1">#REF!</definedName>
    <definedName name="Excel_BuiltIn__FilterDatabase_2_1_1" localSheetId="6">#REF!</definedName>
    <definedName name="Excel_BuiltIn__FilterDatabase_2_1_1">#REF!</definedName>
    <definedName name="Excel_BuiltIn__FilterDatabase_3" localSheetId="6">#REF!</definedName>
    <definedName name="Excel_BuiltIn__FilterDatabase_3">#REF!</definedName>
    <definedName name="Excel_BuiltIn__FilterDatabase_4">#REF!</definedName>
    <definedName name="Excel_BuiltIn__FilterDatabase_5">#REF!</definedName>
    <definedName name="Excel_BuiltIn__FilterDatabase_6">#REF!</definedName>
    <definedName name="Excel_BuiltIn__FilterDatabase_7">#REF!</definedName>
    <definedName name="Excel_BuiltIn__FilterDatabase_8">#REF!</definedName>
    <definedName name="Excel_BuiltIn__FilterDatabase_9">#REF!</definedName>
    <definedName name="Excel_BuiltIn_Database" localSheetId="6">#REF!</definedName>
    <definedName name="Excel_BuiltIn_Database" localSheetId="5" hidden="1">TEXT(Import.DataBase,"mm-aaaa")</definedName>
    <definedName name="Excel_BuiltIn_Database" localSheetId="7" hidden="1">TEXT(Import.DataBase,"mm-aaaa")</definedName>
    <definedName name="Excel_BuiltIn_Database" localSheetId="3" hidden="1">TEXT(Import.DataBase,"mm-aaaa")</definedName>
    <definedName name="Excel_BuiltIn_Database" localSheetId="0" hidden="1">TEXT([0]!Import.DataBase,"mm-aaaa")</definedName>
    <definedName name="Excel_BuiltIn_Database" hidden="1">TEXT(Import.DataBase,"mm-aaaa")</definedName>
    <definedName name="Excel_BuiltIn_Database_1" localSheetId="5">#REF!</definedName>
    <definedName name="Excel_BuiltIn_Database_1" localSheetId="7">#REF!</definedName>
    <definedName name="Excel_BuiltIn_Database_1" localSheetId="0">#REF!</definedName>
    <definedName name="Excel_BuiltIn_Database_1">#REF!</definedName>
    <definedName name="Excel_BuiltIn_Database_6" localSheetId="5">#REF!</definedName>
    <definedName name="Excel_BuiltIn_Database_6" localSheetId="0">#REF!</definedName>
    <definedName name="Excel_BuiltIn_Database_6">#REF!</definedName>
    <definedName name="Excel_BuiltIn_Print_Area" localSheetId="6">#REF!</definedName>
    <definedName name="Excel_BuiltIn_Print_Area">#REF!</definedName>
    <definedName name="Excel_BuiltIn_Print_Area_1">#REF!</definedName>
    <definedName name="Excel_BuiltIn_Print_Area_1_1" localSheetId="6">#REF!</definedName>
    <definedName name="Excel_BuiltIn_Print_Area_1_1" localSheetId="5">#REF!</definedName>
    <definedName name="Excel_BuiltIn_Print_Area_1_1">#REF!</definedName>
    <definedName name="Excel_BuiltIn_Print_Area_11" localSheetId="6">#REF!</definedName>
    <definedName name="Excel_BuiltIn_Print_Area_11" localSheetId="5">#REF!</definedName>
    <definedName name="Excel_BuiltIn_Print_Area_11">#REF!</definedName>
    <definedName name="Excel_BuiltIn_Print_Area_12" localSheetId="6">#REF!</definedName>
    <definedName name="Excel_BuiltIn_Print_Area_12" localSheetId="5">#REF!</definedName>
    <definedName name="Excel_BuiltIn_Print_Area_12">#REF!</definedName>
    <definedName name="Excel_BuiltIn_Print_Area_2" localSheetId="6">#REF!</definedName>
    <definedName name="Excel_BuiltIn_Print_Area_2">#REF!</definedName>
    <definedName name="Excel_BuiltIn_Print_Area_2_1" localSheetId="6">#REF!</definedName>
    <definedName name="Excel_BuiltIn_Print_Area_2_1">#REF!</definedName>
    <definedName name="Excel_BuiltIn_Print_Area_3">#REF!</definedName>
    <definedName name="Excel_BuiltIn_Print_Area_3_1">#REF!</definedName>
    <definedName name="Excel_BuiltIn_Print_Area_4">#REF!</definedName>
    <definedName name="Excel_BuiltIn_Print_Area_4_1">#REF!</definedName>
    <definedName name="Excel_BuiltIn_Print_Area_5_1">#REF!</definedName>
    <definedName name="Excel_BuiltIn_Print_Titles" localSheetId="6">#REF!</definedName>
    <definedName name="Excel_BuiltIn_Print_Titles">#REF!</definedName>
    <definedName name="Excel_BuiltIn_Print_Titles_11" localSheetId="6">#REF!</definedName>
    <definedName name="Excel_BuiltIn_Print_Titles_11">#REF!</definedName>
    <definedName name="Excel_BuiltIn_Print_Titles_12" localSheetId="6">#REF!</definedName>
    <definedName name="Excel_BuiltIn_Print_Titles_12">#REF!</definedName>
    <definedName name="Excel_BuiltIn_Print_Titles_2" localSheetId="6">#REF!</definedName>
    <definedName name="Excel_BuiltIn_Print_Titles_2">#REF!</definedName>
    <definedName name="Excel_BuiltIn_Print_Titles_2_1" localSheetId="6">#REF!</definedName>
    <definedName name="Excel_BuiltIn_Print_Titles_2_1" localSheetId="4">#REF!</definedName>
    <definedName name="Excel_BuiltIn_Print_Titles_2_1">#REF!</definedName>
    <definedName name="Excel_BuiltIn_Print_Titles_3">#REF!</definedName>
    <definedName name="Excel_BuiltIn_Print_Titles_3_1" localSheetId="6">#REF!</definedName>
    <definedName name="Excel_BuiltIn_Print_Titles_3_1">#REF!</definedName>
    <definedName name="Excel_BuiltIn_Print_Titles_4">#REF!</definedName>
    <definedName name="Excel_BuiltIn_Print_Titles_6_1">#REF!</definedName>
    <definedName name="EXTENSAO" localSheetId="6">#REF!</definedName>
    <definedName name="EXTENSAO">#REF!</definedName>
    <definedName name="Extenso" localSheetId="6">#N/A</definedName>
    <definedName name="Extenso">#N/A</definedName>
    <definedName name="eyes" localSheetId="0">#REF!</definedName>
    <definedName name="eyes">#REF!</definedName>
    <definedName name="F" localSheetId="6">#REF!</definedName>
    <definedName name="f" localSheetId="5">'[16]450'!#REF!</definedName>
    <definedName name="f" localSheetId="7">'[16]450'!#REF!</definedName>
    <definedName name="f" localSheetId="0">'[16]450'!#REF!</definedName>
    <definedName name="f">'[16]450'!#REF!</definedName>
    <definedName name="F_01_120" localSheetId="6">#REF!</definedName>
    <definedName name="F_01_120" localSheetId="5">#REF!</definedName>
    <definedName name="F_01_120" localSheetId="0">#REF!</definedName>
    <definedName name="F_01_120">#REF!</definedName>
    <definedName name="F_01_150" localSheetId="6">#REF!</definedName>
    <definedName name="F_01_150" localSheetId="5">#REF!</definedName>
    <definedName name="F_01_150">#REF!</definedName>
    <definedName name="F_01_180" localSheetId="6">#REF!</definedName>
    <definedName name="F_01_180" localSheetId="5">#REF!</definedName>
    <definedName name="F_01_180">#REF!</definedName>
    <definedName name="F_01_210" localSheetId="6">#REF!</definedName>
    <definedName name="F_01_210">#REF!</definedName>
    <definedName name="F_01_240" localSheetId="6">#REF!</definedName>
    <definedName name="F_01_240">#REF!</definedName>
    <definedName name="F_01_270" localSheetId="6">#REF!</definedName>
    <definedName name="F_01_270">#REF!</definedName>
    <definedName name="F_01_30" localSheetId="6">#REF!</definedName>
    <definedName name="F_01_30">#REF!</definedName>
    <definedName name="F_01_300" localSheetId="6">#REF!</definedName>
    <definedName name="F_01_300">#REF!</definedName>
    <definedName name="F_01_330" localSheetId="6">#REF!</definedName>
    <definedName name="F_01_330">#REF!</definedName>
    <definedName name="F_01_360" localSheetId="6">#REF!</definedName>
    <definedName name="F_01_360">#REF!</definedName>
    <definedName name="F_01_390" localSheetId="6">#REF!</definedName>
    <definedName name="F_01_390">#REF!</definedName>
    <definedName name="F_01_420" localSheetId="6">#REF!</definedName>
    <definedName name="F_01_420">#REF!</definedName>
    <definedName name="F_01_450" localSheetId="6">#REF!</definedName>
    <definedName name="F_01_450">#REF!</definedName>
    <definedName name="F_01_480" localSheetId="6">#REF!</definedName>
    <definedName name="F_01_480">#REF!</definedName>
    <definedName name="F_01_510" localSheetId="6">#REF!</definedName>
    <definedName name="F_01_510">#REF!</definedName>
    <definedName name="F_01_540" localSheetId="6">#REF!</definedName>
    <definedName name="F_01_540">#REF!</definedName>
    <definedName name="F_01_570" localSheetId="6">#REF!</definedName>
    <definedName name="F_01_570">#REF!</definedName>
    <definedName name="F_01_60" localSheetId="6">#REF!</definedName>
    <definedName name="F_01_60">#REF!</definedName>
    <definedName name="F_01_600" localSheetId="6">#REF!</definedName>
    <definedName name="F_01_600">#REF!</definedName>
    <definedName name="F_01_630" localSheetId="6">#REF!</definedName>
    <definedName name="F_01_630">#REF!</definedName>
    <definedName name="F_01_660" localSheetId="6">#REF!</definedName>
    <definedName name="F_01_660">#REF!</definedName>
    <definedName name="F_01_690" localSheetId="6">#REF!</definedName>
    <definedName name="F_01_690">#REF!</definedName>
    <definedName name="F_01_720" localSheetId="6">#REF!</definedName>
    <definedName name="F_01_720">#REF!</definedName>
    <definedName name="F_01_90" localSheetId="6">#REF!</definedName>
    <definedName name="F_01_90">#REF!</definedName>
    <definedName name="F_02_120" localSheetId="6">#REF!</definedName>
    <definedName name="F_02_120">#REF!</definedName>
    <definedName name="F_02_150" localSheetId="6">#REF!</definedName>
    <definedName name="F_02_150">#REF!</definedName>
    <definedName name="F_02_180" localSheetId="6">#REF!</definedName>
    <definedName name="F_02_180">#REF!</definedName>
    <definedName name="F_02_210" localSheetId="6">#REF!</definedName>
    <definedName name="F_02_210">#REF!</definedName>
    <definedName name="F_02_240" localSheetId="6">#REF!</definedName>
    <definedName name="F_02_240">#REF!</definedName>
    <definedName name="F_02_270" localSheetId="6">#REF!</definedName>
    <definedName name="F_02_270">#REF!</definedName>
    <definedName name="F_02_30" localSheetId="6">#REF!</definedName>
    <definedName name="F_02_30">#REF!</definedName>
    <definedName name="F_02_300" localSheetId="6">#REF!</definedName>
    <definedName name="F_02_300">#REF!</definedName>
    <definedName name="F_02_330" localSheetId="6">#REF!</definedName>
    <definedName name="F_02_330">#REF!</definedName>
    <definedName name="F_02_360" localSheetId="6">#REF!</definedName>
    <definedName name="F_02_360">#REF!</definedName>
    <definedName name="F_02_390" localSheetId="6">#REF!</definedName>
    <definedName name="F_02_390">#REF!</definedName>
    <definedName name="F_02_420" localSheetId="6">#REF!</definedName>
    <definedName name="F_02_420">#REF!</definedName>
    <definedName name="F_02_450" localSheetId="6">#REF!</definedName>
    <definedName name="F_02_450">#REF!</definedName>
    <definedName name="F_02_480" localSheetId="6">#REF!</definedName>
    <definedName name="F_02_480">#REF!</definedName>
    <definedName name="F_02_510" localSheetId="6">#REF!</definedName>
    <definedName name="F_02_510">#REF!</definedName>
    <definedName name="F_02_540" localSheetId="6">#REF!</definedName>
    <definedName name="F_02_540">#REF!</definedName>
    <definedName name="F_02_570" localSheetId="6">#REF!</definedName>
    <definedName name="F_02_570">#REF!</definedName>
    <definedName name="F_02_60" localSheetId="6">#REF!</definedName>
    <definedName name="F_02_60">#REF!</definedName>
    <definedName name="F_02_600" localSheetId="6">#REF!</definedName>
    <definedName name="F_02_600">#REF!</definedName>
    <definedName name="F_02_630" localSheetId="6">#REF!</definedName>
    <definedName name="F_02_630">#REF!</definedName>
    <definedName name="F_02_660" localSheetId="6">#REF!</definedName>
    <definedName name="F_02_660">#REF!</definedName>
    <definedName name="F_02_690" localSheetId="6">#REF!</definedName>
    <definedName name="F_02_690">#REF!</definedName>
    <definedName name="F_02_720" localSheetId="6">#REF!</definedName>
    <definedName name="F_02_720">#REF!</definedName>
    <definedName name="F_02_90" localSheetId="6">#REF!</definedName>
    <definedName name="F_02_90">#REF!</definedName>
    <definedName name="F_03_120" localSheetId="6">#REF!</definedName>
    <definedName name="F_03_120">#REF!</definedName>
    <definedName name="F_03_150" localSheetId="6">#REF!</definedName>
    <definedName name="F_03_150">#REF!</definedName>
    <definedName name="F_03_180" localSheetId="6">#REF!</definedName>
    <definedName name="F_03_180">#REF!</definedName>
    <definedName name="F_03_210" localSheetId="6">#REF!</definedName>
    <definedName name="F_03_210">#REF!</definedName>
    <definedName name="F_03_240" localSheetId="6">#REF!</definedName>
    <definedName name="F_03_240">#REF!</definedName>
    <definedName name="F_03_270" localSheetId="6">#REF!</definedName>
    <definedName name="F_03_270">#REF!</definedName>
    <definedName name="F_03_30" localSheetId="6">#REF!</definedName>
    <definedName name="F_03_30">#REF!</definedName>
    <definedName name="F_03_300" localSheetId="6">#REF!</definedName>
    <definedName name="F_03_300">#REF!</definedName>
    <definedName name="F_03_330" localSheetId="6">#REF!</definedName>
    <definedName name="F_03_330">#REF!</definedName>
    <definedName name="F_03_360" localSheetId="6">#REF!</definedName>
    <definedName name="F_03_360">#REF!</definedName>
    <definedName name="F_03_390" localSheetId="6">#REF!</definedName>
    <definedName name="F_03_390">#REF!</definedName>
    <definedName name="F_03_420" localSheetId="6">#REF!</definedName>
    <definedName name="F_03_420">#REF!</definedName>
    <definedName name="F_03_450" localSheetId="6">#REF!</definedName>
    <definedName name="F_03_450">#REF!</definedName>
    <definedName name="F_03_480" localSheetId="6">#REF!</definedName>
    <definedName name="F_03_480">#REF!</definedName>
    <definedName name="F_03_510" localSheetId="6">#REF!</definedName>
    <definedName name="F_03_510">#REF!</definedName>
    <definedName name="F_03_540" localSheetId="6">#REF!</definedName>
    <definedName name="F_03_540">#REF!</definedName>
    <definedName name="F_03_570" localSheetId="6">#REF!</definedName>
    <definedName name="F_03_570">#REF!</definedName>
    <definedName name="F_03_60" localSheetId="6">#REF!</definedName>
    <definedName name="F_03_60">#REF!</definedName>
    <definedName name="F_03_600" localSheetId="6">#REF!</definedName>
    <definedName name="F_03_600">#REF!</definedName>
    <definedName name="F_03_630" localSheetId="6">#REF!</definedName>
    <definedName name="F_03_630">#REF!</definedName>
    <definedName name="F_03_660" localSheetId="6">#REF!</definedName>
    <definedName name="F_03_660">#REF!</definedName>
    <definedName name="F_03_690" localSheetId="6">#REF!</definedName>
    <definedName name="F_03_690">#REF!</definedName>
    <definedName name="F_03_720" localSheetId="6">#REF!</definedName>
    <definedName name="F_03_720">#REF!</definedName>
    <definedName name="F_03_90" localSheetId="6">#REF!</definedName>
    <definedName name="F_03_90">#REF!</definedName>
    <definedName name="F_04_120" localSheetId="6">#REF!</definedName>
    <definedName name="F_04_120">#REF!</definedName>
    <definedName name="F_04_150" localSheetId="6">#REF!</definedName>
    <definedName name="F_04_150">#REF!</definedName>
    <definedName name="F_04_180" localSheetId="6">#REF!</definedName>
    <definedName name="F_04_180">#REF!</definedName>
    <definedName name="F_04_210" localSheetId="6">#REF!</definedName>
    <definedName name="F_04_210">#REF!</definedName>
    <definedName name="F_04_240" localSheetId="6">#REF!</definedName>
    <definedName name="F_04_240">#REF!</definedName>
    <definedName name="F_04_270" localSheetId="6">#REF!</definedName>
    <definedName name="F_04_270">#REF!</definedName>
    <definedName name="F_04_30" localSheetId="6">#REF!</definedName>
    <definedName name="F_04_30">#REF!</definedName>
    <definedName name="F_04_300" localSheetId="6">#REF!</definedName>
    <definedName name="F_04_300">#REF!</definedName>
    <definedName name="F_04_330" localSheetId="6">#REF!</definedName>
    <definedName name="F_04_330">#REF!</definedName>
    <definedName name="F_04_360" localSheetId="6">#REF!</definedName>
    <definedName name="F_04_360">#REF!</definedName>
    <definedName name="F_04_390" localSheetId="6">#REF!</definedName>
    <definedName name="F_04_390">#REF!</definedName>
    <definedName name="F_04_420" localSheetId="6">#REF!</definedName>
    <definedName name="F_04_420">#REF!</definedName>
    <definedName name="F_04_450" localSheetId="6">#REF!</definedName>
    <definedName name="F_04_450">#REF!</definedName>
    <definedName name="F_04_480" localSheetId="6">#REF!</definedName>
    <definedName name="F_04_480">#REF!</definedName>
    <definedName name="F_04_510" localSheetId="6">#REF!</definedName>
    <definedName name="F_04_510">#REF!</definedName>
    <definedName name="F_04_540" localSheetId="6">#REF!</definedName>
    <definedName name="F_04_540">#REF!</definedName>
    <definedName name="F_04_570" localSheetId="6">#REF!</definedName>
    <definedName name="F_04_570">#REF!</definedName>
    <definedName name="F_04_60" localSheetId="6">#REF!</definedName>
    <definedName name="F_04_60">#REF!</definedName>
    <definedName name="F_04_600" localSheetId="6">#REF!</definedName>
    <definedName name="F_04_600">#REF!</definedName>
    <definedName name="F_04_630" localSheetId="6">#REF!</definedName>
    <definedName name="F_04_630">#REF!</definedName>
    <definedName name="F_04_660" localSheetId="6">#REF!</definedName>
    <definedName name="F_04_660">#REF!</definedName>
    <definedName name="F_04_690" localSheetId="6">#REF!</definedName>
    <definedName name="F_04_690">#REF!</definedName>
    <definedName name="F_04_720" localSheetId="6">#REF!</definedName>
    <definedName name="F_04_720">#REF!</definedName>
    <definedName name="F_04_90" localSheetId="6">#REF!</definedName>
    <definedName name="F_04_90">#REF!</definedName>
    <definedName name="F_05_120" localSheetId="6">#REF!</definedName>
    <definedName name="F_05_120">#REF!</definedName>
    <definedName name="F_05_150" localSheetId="6">#REF!</definedName>
    <definedName name="F_05_150">#REF!</definedName>
    <definedName name="F_05_180" localSheetId="6">#REF!</definedName>
    <definedName name="F_05_180">#REF!</definedName>
    <definedName name="F_05_210" localSheetId="6">#REF!</definedName>
    <definedName name="F_05_210">#REF!</definedName>
    <definedName name="F_05_240" localSheetId="6">#REF!</definedName>
    <definedName name="F_05_240">#REF!</definedName>
    <definedName name="F_05_270" localSheetId="6">#REF!</definedName>
    <definedName name="F_05_270">#REF!</definedName>
    <definedName name="F_05_30" localSheetId="6">#REF!</definedName>
    <definedName name="F_05_30">#REF!</definedName>
    <definedName name="F_05_300" localSheetId="6">#REF!</definedName>
    <definedName name="F_05_300">#REF!</definedName>
    <definedName name="F_05_330" localSheetId="6">#REF!</definedName>
    <definedName name="F_05_330">#REF!</definedName>
    <definedName name="F_05_360" localSheetId="6">#REF!</definedName>
    <definedName name="F_05_360">#REF!</definedName>
    <definedName name="F_05_390" localSheetId="6">#REF!</definedName>
    <definedName name="F_05_390">#REF!</definedName>
    <definedName name="F_05_420" localSheetId="6">#REF!</definedName>
    <definedName name="F_05_420">#REF!</definedName>
    <definedName name="F_05_450" localSheetId="6">#REF!</definedName>
    <definedName name="F_05_450">#REF!</definedName>
    <definedName name="F_05_480" localSheetId="6">#REF!</definedName>
    <definedName name="F_05_480">#REF!</definedName>
    <definedName name="F_05_510" localSheetId="6">#REF!</definedName>
    <definedName name="F_05_510">#REF!</definedName>
    <definedName name="F_05_540" localSheetId="6">#REF!</definedName>
    <definedName name="F_05_540">#REF!</definedName>
    <definedName name="F_05_570" localSheetId="6">#REF!</definedName>
    <definedName name="F_05_570">#REF!</definedName>
    <definedName name="F_05_60" localSheetId="6">#REF!</definedName>
    <definedName name="F_05_60">#REF!</definedName>
    <definedName name="F_05_600" localSheetId="6">#REF!</definedName>
    <definedName name="F_05_600">#REF!</definedName>
    <definedName name="F_05_630" localSheetId="6">#REF!</definedName>
    <definedName name="F_05_630">#REF!</definedName>
    <definedName name="F_05_660" localSheetId="6">#REF!</definedName>
    <definedName name="F_05_660">#REF!</definedName>
    <definedName name="F_05_690" localSheetId="6">#REF!</definedName>
    <definedName name="F_05_690">#REF!</definedName>
    <definedName name="F_05_720" localSheetId="6">#REF!</definedName>
    <definedName name="F_05_720">#REF!</definedName>
    <definedName name="F_05_90" localSheetId="6">#REF!</definedName>
    <definedName name="F_05_90">#REF!</definedName>
    <definedName name="F_06_120" localSheetId="6">#REF!</definedName>
    <definedName name="F_06_120">#REF!</definedName>
    <definedName name="F_06_150" localSheetId="6">#REF!</definedName>
    <definedName name="F_06_150">#REF!</definedName>
    <definedName name="F_06_180" localSheetId="6">#REF!</definedName>
    <definedName name="F_06_180">#REF!</definedName>
    <definedName name="F_06_210" localSheetId="6">#REF!</definedName>
    <definedName name="F_06_210">#REF!</definedName>
    <definedName name="F_06_240" localSheetId="6">#REF!</definedName>
    <definedName name="F_06_240">#REF!</definedName>
    <definedName name="F_06_270" localSheetId="6">#REF!</definedName>
    <definedName name="F_06_270">#REF!</definedName>
    <definedName name="F_06_30" localSheetId="6">#REF!</definedName>
    <definedName name="F_06_30">#REF!</definedName>
    <definedName name="F_06_300" localSheetId="6">#REF!</definedName>
    <definedName name="F_06_300">#REF!</definedName>
    <definedName name="F_06_330" localSheetId="6">#REF!</definedName>
    <definedName name="F_06_330">#REF!</definedName>
    <definedName name="F_06_360" localSheetId="6">#REF!</definedName>
    <definedName name="F_06_360">#REF!</definedName>
    <definedName name="F_06_390" localSheetId="6">#REF!</definedName>
    <definedName name="F_06_390">#REF!</definedName>
    <definedName name="F_06_420" localSheetId="6">#REF!</definedName>
    <definedName name="F_06_420">#REF!</definedName>
    <definedName name="F_06_450" localSheetId="6">#REF!</definedName>
    <definedName name="F_06_450">#REF!</definedName>
    <definedName name="F_06_480" localSheetId="6">#REF!</definedName>
    <definedName name="F_06_480">#REF!</definedName>
    <definedName name="F_06_510" localSheetId="6">#REF!</definedName>
    <definedName name="F_06_510">#REF!</definedName>
    <definedName name="F_06_540" localSheetId="6">#REF!</definedName>
    <definedName name="F_06_540">#REF!</definedName>
    <definedName name="F_06_570" localSheetId="6">#REF!</definedName>
    <definedName name="F_06_570">#REF!</definedName>
    <definedName name="F_06_60" localSheetId="6">#REF!</definedName>
    <definedName name="F_06_60">#REF!</definedName>
    <definedName name="F_06_600" localSheetId="6">#REF!</definedName>
    <definedName name="F_06_600">#REF!</definedName>
    <definedName name="F_06_630" localSheetId="6">#REF!</definedName>
    <definedName name="F_06_630">#REF!</definedName>
    <definedName name="F_06_660" localSheetId="6">#REF!</definedName>
    <definedName name="F_06_660">#REF!</definedName>
    <definedName name="F_06_690" localSheetId="6">#REF!</definedName>
    <definedName name="F_06_690">#REF!</definedName>
    <definedName name="F_06_720" localSheetId="6">#REF!</definedName>
    <definedName name="F_06_720">#REF!</definedName>
    <definedName name="F_06_90" localSheetId="6">#REF!</definedName>
    <definedName name="F_06_90">#REF!</definedName>
    <definedName name="F_07_120" localSheetId="6">#REF!</definedName>
    <definedName name="F_07_120">#REF!</definedName>
    <definedName name="F_07_150" localSheetId="6">#REF!</definedName>
    <definedName name="F_07_150">#REF!</definedName>
    <definedName name="F_07_180" localSheetId="6">#REF!</definedName>
    <definedName name="F_07_180">#REF!</definedName>
    <definedName name="F_07_210" localSheetId="6">#REF!</definedName>
    <definedName name="F_07_210">#REF!</definedName>
    <definedName name="F_07_240" localSheetId="6">#REF!</definedName>
    <definedName name="F_07_240">#REF!</definedName>
    <definedName name="F_07_270" localSheetId="6">#REF!</definedName>
    <definedName name="F_07_270">#REF!</definedName>
    <definedName name="F_07_30" localSheetId="6">#REF!</definedName>
    <definedName name="F_07_30">#REF!</definedName>
    <definedName name="F_07_300" localSheetId="6">#REF!</definedName>
    <definedName name="F_07_300">#REF!</definedName>
    <definedName name="F_07_330" localSheetId="6">#REF!</definedName>
    <definedName name="F_07_330">#REF!</definedName>
    <definedName name="F_07_360" localSheetId="6">#REF!</definedName>
    <definedName name="F_07_360">#REF!</definedName>
    <definedName name="F_07_390" localSheetId="6">#REF!</definedName>
    <definedName name="F_07_390">#REF!</definedName>
    <definedName name="F_07_420" localSheetId="6">#REF!</definedName>
    <definedName name="F_07_420">#REF!</definedName>
    <definedName name="F_07_450" localSheetId="6">#REF!</definedName>
    <definedName name="F_07_450">#REF!</definedName>
    <definedName name="F_07_480" localSheetId="6">#REF!</definedName>
    <definedName name="F_07_480">#REF!</definedName>
    <definedName name="F_07_510" localSheetId="6">#REF!</definedName>
    <definedName name="F_07_510">#REF!</definedName>
    <definedName name="F_07_540" localSheetId="6">#REF!</definedName>
    <definedName name="F_07_540">#REF!</definedName>
    <definedName name="F_07_570" localSheetId="6">#REF!</definedName>
    <definedName name="F_07_570">#REF!</definedName>
    <definedName name="F_07_60" localSheetId="6">#REF!</definedName>
    <definedName name="F_07_60">#REF!</definedName>
    <definedName name="F_07_600" localSheetId="6">#REF!</definedName>
    <definedName name="F_07_600">#REF!</definedName>
    <definedName name="F_07_630" localSheetId="6">#REF!</definedName>
    <definedName name="F_07_630">#REF!</definedName>
    <definedName name="F_07_660" localSheetId="6">#REF!</definedName>
    <definedName name="F_07_660">#REF!</definedName>
    <definedName name="F_07_690" localSheetId="6">#REF!</definedName>
    <definedName name="F_07_690">#REF!</definedName>
    <definedName name="F_07_720" localSheetId="6">#REF!</definedName>
    <definedName name="F_07_720">#REF!</definedName>
    <definedName name="F_07_90" localSheetId="6">#REF!</definedName>
    <definedName name="F_07_90">#REF!</definedName>
    <definedName name="F_08_120" localSheetId="6">#REF!</definedName>
    <definedName name="F_08_120">#REF!</definedName>
    <definedName name="F_08_150" localSheetId="6">#REF!</definedName>
    <definedName name="F_08_150">#REF!</definedName>
    <definedName name="F_08_180" localSheetId="6">#REF!</definedName>
    <definedName name="F_08_180">#REF!</definedName>
    <definedName name="F_08_210" localSheetId="6">#REF!</definedName>
    <definedName name="F_08_210">#REF!</definedName>
    <definedName name="F_08_240" localSheetId="6">#REF!</definedName>
    <definedName name="F_08_240">#REF!</definedName>
    <definedName name="F_08_270" localSheetId="6">#REF!</definedName>
    <definedName name="F_08_270">#REF!</definedName>
    <definedName name="F_08_30" localSheetId="6">#REF!</definedName>
    <definedName name="F_08_30">#REF!</definedName>
    <definedName name="F_08_300" localSheetId="6">#REF!</definedName>
    <definedName name="F_08_300">#REF!</definedName>
    <definedName name="F_08_330" localSheetId="6">#REF!</definedName>
    <definedName name="F_08_330">#REF!</definedName>
    <definedName name="F_08_360" localSheetId="6">#REF!</definedName>
    <definedName name="F_08_360">#REF!</definedName>
    <definedName name="F_08_390" localSheetId="6">#REF!</definedName>
    <definedName name="F_08_390">#REF!</definedName>
    <definedName name="F_08_420" localSheetId="6">#REF!</definedName>
    <definedName name="F_08_420">#REF!</definedName>
    <definedName name="F_08_450" localSheetId="6">#REF!</definedName>
    <definedName name="F_08_450">#REF!</definedName>
    <definedName name="F_08_480" localSheetId="6">#REF!</definedName>
    <definedName name="F_08_480">#REF!</definedName>
    <definedName name="F_08_510" localSheetId="6">#REF!</definedName>
    <definedName name="F_08_510">#REF!</definedName>
    <definedName name="F_08_540" localSheetId="6">#REF!</definedName>
    <definedName name="F_08_540">#REF!</definedName>
    <definedName name="F_08_570" localSheetId="6">#REF!</definedName>
    <definedName name="F_08_570">#REF!</definedName>
    <definedName name="F_08_60" localSheetId="6">#REF!</definedName>
    <definedName name="F_08_60">#REF!</definedName>
    <definedName name="F_08_600" localSheetId="6">#REF!</definedName>
    <definedName name="F_08_600">#REF!</definedName>
    <definedName name="F_08_630" localSheetId="6">#REF!</definedName>
    <definedName name="F_08_630">#REF!</definedName>
    <definedName name="F_08_660" localSheetId="6">#REF!</definedName>
    <definedName name="F_08_660">#REF!</definedName>
    <definedName name="F_08_690" localSheetId="6">#REF!</definedName>
    <definedName name="F_08_690">#REF!</definedName>
    <definedName name="F_08_720" localSheetId="6">#REF!</definedName>
    <definedName name="F_08_720">#REF!</definedName>
    <definedName name="F_08_90" localSheetId="6">#REF!</definedName>
    <definedName name="F_08_90">#REF!</definedName>
    <definedName name="F_09_120" localSheetId="6">#REF!</definedName>
    <definedName name="F_09_120">#REF!</definedName>
    <definedName name="F_09_150" localSheetId="6">#REF!</definedName>
    <definedName name="F_09_150">#REF!</definedName>
    <definedName name="F_09_180" localSheetId="6">#REF!</definedName>
    <definedName name="F_09_180">#REF!</definedName>
    <definedName name="F_09_210" localSheetId="6">#REF!</definedName>
    <definedName name="F_09_210">#REF!</definedName>
    <definedName name="F_09_240" localSheetId="6">#REF!</definedName>
    <definedName name="F_09_240">#REF!</definedName>
    <definedName name="F_09_270" localSheetId="6">#REF!</definedName>
    <definedName name="F_09_270">#REF!</definedName>
    <definedName name="F_09_30" localSheetId="6">#REF!</definedName>
    <definedName name="F_09_30">#REF!</definedName>
    <definedName name="F_09_300" localSheetId="6">#REF!</definedName>
    <definedName name="F_09_300">#REF!</definedName>
    <definedName name="F_09_330" localSheetId="6">#REF!</definedName>
    <definedName name="F_09_330">#REF!</definedName>
    <definedName name="F_09_360" localSheetId="6">#REF!</definedName>
    <definedName name="F_09_360">#REF!</definedName>
    <definedName name="F_09_390" localSheetId="6">#REF!</definedName>
    <definedName name="F_09_390">#REF!</definedName>
    <definedName name="F_09_420" localSheetId="6">#REF!</definedName>
    <definedName name="F_09_420">#REF!</definedName>
    <definedName name="F_09_450" localSheetId="6">#REF!</definedName>
    <definedName name="F_09_450">#REF!</definedName>
    <definedName name="F_09_480" localSheetId="6">#REF!</definedName>
    <definedName name="F_09_480">#REF!</definedName>
    <definedName name="F_09_510" localSheetId="6">#REF!</definedName>
    <definedName name="F_09_510">#REF!</definedName>
    <definedName name="F_09_540" localSheetId="6">#REF!</definedName>
    <definedName name="F_09_540">#REF!</definedName>
    <definedName name="F_09_570" localSheetId="6">#REF!</definedName>
    <definedName name="F_09_570">#REF!</definedName>
    <definedName name="F_09_60" localSheetId="6">#REF!</definedName>
    <definedName name="F_09_60">#REF!</definedName>
    <definedName name="F_09_600" localSheetId="6">#REF!</definedName>
    <definedName name="F_09_600">#REF!</definedName>
    <definedName name="F_09_630" localSheetId="6">#REF!</definedName>
    <definedName name="F_09_630">#REF!</definedName>
    <definedName name="F_09_660" localSheetId="6">#REF!</definedName>
    <definedName name="F_09_660">#REF!</definedName>
    <definedName name="F_09_690" localSheetId="6">#REF!</definedName>
    <definedName name="F_09_690">#REF!</definedName>
    <definedName name="F_09_720" localSheetId="6">#REF!</definedName>
    <definedName name="F_09_720">#REF!</definedName>
    <definedName name="F_09_90" localSheetId="6">#REF!</definedName>
    <definedName name="F_09_90">#REF!</definedName>
    <definedName name="F_10_120" localSheetId="6">#REF!</definedName>
    <definedName name="F_10_120">#REF!</definedName>
    <definedName name="F_10_150" localSheetId="6">#REF!</definedName>
    <definedName name="F_10_150">#REF!</definedName>
    <definedName name="F_10_180" localSheetId="6">#REF!</definedName>
    <definedName name="F_10_180">#REF!</definedName>
    <definedName name="F_10_210" localSheetId="6">#REF!</definedName>
    <definedName name="F_10_210">#REF!</definedName>
    <definedName name="F_10_240" localSheetId="6">#REF!</definedName>
    <definedName name="F_10_240">#REF!</definedName>
    <definedName name="F_10_270" localSheetId="6">#REF!</definedName>
    <definedName name="F_10_270">#REF!</definedName>
    <definedName name="F_10_30" localSheetId="6">#REF!</definedName>
    <definedName name="F_10_30">#REF!</definedName>
    <definedName name="F_10_300" localSheetId="6">#REF!</definedName>
    <definedName name="F_10_300">#REF!</definedName>
    <definedName name="F_10_330" localSheetId="6">#REF!</definedName>
    <definedName name="F_10_330">#REF!</definedName>
    <definedName name="F_10_360" localSheetId="6">#REF!</definedName>
    <definedName name="F_10_360">#REF!</definedName>
    <definedName name="F_10_390" localSheetId="6">#REF!</definedName>
    <definedName name="F_10_390">#REF!</definedName>
    <definedName name="F_10_420" localSheetId="6">#REF!</definedName>
    <definedName name="F_10_420">#REF!</definedName>
    <definedName name="F_10_450" localSheetId="6">#REF!</definedName>
    <definedName name="F_10_450">#REF!</definedName>
    <definedName name="F_10_480" localSheetId="6">#REF!</definedName>
    <definedName name="F_10_480">#REF!</definedName>
    <definedName name="F_10_510" localSheetId="6">#REF!</definedName>
    <definedName name="F_10_510">#REF!</definedName>
    <definedName name="F_10_540" localSheetId="6">#REF!</definedName>
    <definedName name="F_10_540">#REF!</definedName>
    <definedName name="F_10_570" localSheetId="6">#REF!</definedName>
    <definedName name="F_10_570">#REF!</definedName>
    <definedName name="F_10_60" localSheetId="6">#REF!</definedName>
    <definedName name="F_10_60">#REF!</definedName>
    <definedName name="F_10_600" localSheetId="6">#REF!</definedName>
    <definedName name="F_10_600">#REF!</definedName>
    <definedName name="F_10_630" localSheetId="6">#REF!</definedName>
    <definedName name="F_10_630">#REF!</definedName>
    <definedName name="F_10_660" localSheetId="6">#REF!</definedName>
    <definedName name="F_10_660">#REF!</definedName>
    <definedName name="F_10_690" localSheetId="6">#REF!</definedName>
    <definedName name="F_10_690">#REF!</definedName>
    <definedName name="F_10_720" localSheetId="6">#REF!</definedName>
    <definedName name="F_10_720">#REF!</definedName>
    <definedName name="F_10_90" localSheetId="6">#REF!</definedName>
    <definedName name="F_10_90">#REF!</definedName>
    <definedName name="F_11_120" localSheetId="6">#REF!</definedName>
    <definedName name="F_11_120">#REF!</definedName>
    <definedName name="F_11_150" localSheetId="6">#REF!</definedName>
    <definedName name="F_11_150">#REF!</definedName>
    <definedName name="F_11_180" localSheetId="6">#REF!</definedName>
    <definedName name="F_11_180">#REF!</definedName>
    <definedName name="F_11_210" localSheetId="6">#REF!</definedName>
    <definedName name="F_11_210">#REF!</definedName>
    <definedName name="F_11_240" localSheetId="6">#REF!</definedName>
    <definedName name="F_11_240">#REF!</definedName>
    <definedName name="F_11_270" localSheetId="6">#REF!</definedName>
    <definedName name="F_11_270">#REF!</definedName>
    <definedName name="F_11_30" localSheetId="6">#REF!</definedName>
    <definedName name="F_11_30">#REF!</definedName>
    <definedName name="F_11_300" localSheetId="6">#REF!</definedName>
    <definedName name="F_11_300">#REF!</definedName>
    <definedName name="F_11_330" localSheetId="6">#REF!</definedName>
    <definedName name="F_11_330">#REF!</definedName>
    <definedName name="F_11_360" localSheetId="6">#REF!</definedName>
    <definedName name="F_11_360">#REF!</definedName>
    <definedName name="F_11_390" localSheetId="6">#REF!</definedName>
    <definedName name="F_11_390">#REF!</definedName>
    <definedName name="F_11_420" localSheetId="6">#REF!</definedName>
    <definedName name="F_11_420">#REF!</definedName>
    <definedName name="F_11_450" localSheetId="6">#REF!</definedName>
    <definedName name="F_11_450">#REF!</definedName>
    <definedName name="F_11_480" localSheetId="6">#REF!</definedName>
    <definedName name="F_11_480">#REF!</definedName>
    <definedName name="F_11_510" localSheetId="6">#REF!</definedName>
    <definedName name="F_11_510">#REF!</definedName>
    <definedName name="F_11_540" localSheetId="6">#REF!</definedName>
    <definedName name="F_11_540">#REF!</definedName>
    <definedName name="F_11_570" localSheetId="6">#REF!</definedName>
    <definedName name="F_11_570">#REF!</definedName>
    <definedName name="F_11_60" localSheetId="6">#REF!</definedName>
    <definedName name="F_11_60">#REF!</definedName>
    <definedName name="F_11_600" localSheetId="6">#REF!</definedName>
    <definedName name="F_11_600">#REF!</definedName>
    <definedName name="F_11_630" localSheetId="6">#REF!</definedName>
    <definedName name="F_11_630">#REF!</definedName>
    <definedName name="F_11_660" localSheetId="6">#REF!</definedName>
    <definedName name="F_11_660">#REF!</definedName>
    <definedName name="F_11_690" localSheetId="6">#REF!</definedName>
    <definedName name="F_11_690">#REF!</definedName>
    <definedName name="F_11_720" localSheetId="6">#REF!</definedName>
    <definedName name="F_11_720">#REF!</definedName>
    <definedName name="F_11_90" localSheetId="6">#REF!</definedName>
    <definedName name="F_11_90">#REF!</definedName>
    <definedName name="F_12_120" localSheetId="6">#REF!</definedName>
    <definedName name="F_12_120">#REF!</definedName>
    <definedName name="F_12_150" localSheetId="6">#REF!</definedName>
    <definedName name="F_12_150">#REF!</definedName>
    <definedName name="F_12_180" localSheetId="6">#REF!</definedName>
    <definedName name="F_12_180">#REF!</definedName>
    <definedName name="F_12_210" localSheetId="6">#REF!</definedName>
    <definedName name="F_12_210">#REF!</definedName>
    <definedName name="F_12_240" localSheetId="6">#REF!</definedName>
    <definedName name="F_12_240">#REF!</definedName>
    <definedName name="F_12_270" localSheetId="6">#REF!</definedName>
    <definedName name="F_12_270">#REF!</definedName>
    <definedName name="F_12_30" localSheetId="6">#REF!</definedName>
    <definedName name="F_12_30">#REF!</definedName>
    <definedName name="F_12_300" localSheetId="6">#REF!</definedName>
    <definedName name="F_12_300">#REF!</definedName>
    <definedName name="F_12_330" localSheetId="6">#REF!</definedName>
    <definedName name="F_12_330">#REF!</definedName>
    <definedName name="F_12_360" localSheetId="6">#REF!</definedName>
    <definedName name="F_12_360">#REF!</definedName>
    <definedName name="F_12_390" localSheetId="6">#REF!</definedName>
    <definedName name="F_12_390">#REF!</definedName>
    <definedName name="F_12_420" localSheetId="6">#REF!</definedName>
    <definedName name="F_12_420">#REF!</definedName>
    <definedName name="F_12_450" localSheetId="6">#REF!</definedName>
    <definedName name="F_12_450">#REF!</definedName>
    <definedName name="F_12_480" localSheetId="6">#REF!</definedName>
    <definedName name="F_12_480">#REF!</definedName>
    <definedName name="F_12_510" localSheetId="6">#REF!</definedName>
    <definedName name="F_12_510">#REF!</definedName>
    <definedName name="F_12_540" localSheetId="6">#REF!</definedName>
    <definedName name="F_12_540">#REF!</definedName>
    <definedName name="F_12_570" localSheetId="6">#REF!</definedName>
    <definedName name="F_12_570">#REF!</definedName>
    <definedName name="F_12_60" localSheetId="6">#REF!</definedName>
    <definedName name="F_12_60">#REF!</definedName>
    <definedName name="F_12_600" localSheetId="6">#REF!</definedName>
    <definedName name="F_12_600">#REF!</definedName>
    <definedName name="F_12_630" localSheetId="6">#REF!</definedName>
    <definedName name="F_12_630">#REF!</definedName>
    <definedName name="F_12_660" localSheetId="6">#REF!</definedName>
    <definedName name="F_12_660">#REF!</definedName>
    <definedName name="F_12_690" localSheetId="6">#REF!</definedName>
    <definedName name="F_12_690">#REF!</definedName>
    <definedName name="F_12_720" localSheetId="6">#REF!</definedName>
    <definedName name="F_12_720">#REF!</definedName>
    <definedName name="F_12_90" localSheetId="6">#REF!</definedName>
    <definedName name="F_12_90">#REF!</definedName>
    <definedName name="F_13_120" localSheetId="6">#REF!</definedName>
    <definedName name="F_13_120">#REF!</definedName>
    <definedName name="F_13_150" localSheetId="6">#REF!</definedName>
    <definedName name="F_13_150">#REF!</definedName>
    <definedName name="F_13_180" localSheetId="6">#REF!</definedName>
    <definedName name="F_13_180">#REF!</definedName>
    <definedName name="F_13_210" localSheetId="6">#REF!</definedName>
    <definedName name="F_13_210">#REF!</definedName>
    <definedName name="F_13_240" localSheetId="6">#REF!</definedName>
    <definedName name="F_13_240">#REF!</definedName>
    <definedName name="F_13_270" localSheetId="6">#REF!</definedName>
    <definedName name="F_13_270">#REF!</definedName>
    <definedName name="F_13_30" localSheetId="6">#REF!</definedName>
    <definedName name="F_13_30">#REF!</definedName>
    <definedName name="F_13_300" localSheetId="6">#REF!</definedName>
    <definedName name="F_13_300">#REF!</definedName>
    <definedName name="F_13_330" localSheetId="6">#REF!</definedName>
    <definedName name="F_13_330">#REF!</definedName>
    <definedName name="F_13_360" localSheetId="6">#REF!</definedName>
    <definedName name="F_13_360">#REF!</definedName>
    <definedName name="F_13_390" localSheetId="6">#REF!</definedName>
    <definedName name="F_13_390">#REF!</definedName>
    <definedName name="F_13_420" localSheetId="6">#REF!</definedName>
    <definedName name="F_13_420">#REF!</definedName>
    <definedName name="F_13_450" localSheetId="6">#REF!</definedName>
    <definedName name="F_13_450">#REF!</definedName>
    <definedName name="F_13_480" localSheetId="6">#REF!</definedName>
    <definedName name="F_13_480">#REF!</definedName>
    <definedName name="F_13_510" localSheetId="6">#REF!</definedName>
    <definedName name="F_13_510">#REF!</definedName>
    <definedName name="F_13_540" localSheetId="6">#REF!</definedName>
    <definedName name="F_13_540">#REF!</definedName>
    <definedName name="F_13_570" localSheetId="6">#REF!</definedName>
    <definedName name="F_13_570">#REF!</definedName>
    <definedName name="F_13_60" localSheetId="6">#REF!</definedName>
    <definedName name="F_13_60">#REF!</definedName>
    <definedName name="F_13_600" localSheetId="6">#REF!</definedName>
    <definedName name="F_13_600">#REF!</definedName>
    <definedName name="F_13_630" localSheetId="6">#REF!</definedName>
    <definedName name="F_13_630">#REF!</definedName>
    <definedName name="F_13_660" localSheetId="6">#REF!</definedName>
    <definedName name="F_13_660">#REF!</definedName>
    <definedName name="F_13_690" localSheetId="6">#REF!</definedName>
    <definedName name="F_13_690">#REF!</definedName>
    <definedName name="F_13_720" localSheetId="6">#REF!</definedName>
    <definedName name="F_13_720">#REF!</definedName>
    <definedName name="F_13_90" localSheetId="6">#REF!</definedName>
    <definedName name="F_13_90">#REF!</definedName>
    <definedName name="F_14_120" localSheetId="6">#REF!</definedName>
    <definedName name="F_14_120">#REF!</definedName>
    <definedName name="F_14_150" localSheetId="6">#REF!</definedName>
    <definedName name="F_14_150">#REF!</definedName>
    <definedName name="F_14_180" localSheetId="6">#REF!</definedName>
    <definedName name="F_14_180">#REF!</definedName>
    <definedName name="F_14_210" localSheetId="6">#REF!</definedName>
    <definedName name="F_14_210">#REF!</definedName>
    <definedName name="F_14_240" localSheetId="6">#REF!</definedName>
    <definedName name="F_14_240">#REF!</definedName>
    <definedName name="F_14_270" localSheetId="6">#REF!</definedName>
    <definedName name="F_14_270">#REF!</definedName>
    <definedName name="F_14_30" localSheetId="6">#REF!</definedName>
    <definedName name="F_14_30">#REF!</definedName>
    <definedName name="F_14_300" localSheetId="6">#REF!</definedName>
    <definedName name="F_14_300">#REF!</definedName>
    <definedName name="F_14_330" localSheetId="6">#REF!</definedName>
    <definedName name="F_14_330">#REF!</definedName>
    <definedName name="F_14_360" localSheetId="6">#REF!</definedName>
    <definedName name="F_14_360">#REF!</definedName>
    <definedName name="F_14_390" localSheetId="6">#REF!</definedName>
    <definedName name="F_14_390">#REF!</definedName>
    <definedName name="F_14_420" localSheetId="6">#REF!</definedName>
    <definedName name="F_14_420">#REF!</definedName>
    <definedName name="F_14_450" localSheetId="6">#REF!</definedName>
    <definedName name="F_14_450">#REF!</definedName>
    <definedName name="F_14_480" localSheetId="6">#REF!</definedName>
    <definedName name="F_14_480">#REF!</definedName>
    <definedName name="F_14_510" localSheetId="6">#REF!</definedName>
    <definedName name="F_14_510">#REF!</definedName>
    <definedName name="F_14_540" localSheetId="6">#REF!</definedName>
    <definedName name="F_14_540">#REF!</definedName>
    <definedName name="F_14_570" localSheetId="6">#REF!</definedName>
    <definedName name="F_14_570">#REF!</definedName>
    <definedName name="F_14_60" localSheetId="6">#REF!</definedName>
    <definedName name="F_14_60">#REF!</definedName>
    <definedName name="F_14_600" localSheetId="6">#REF!</definedName>
    <definedName name="F_14_600">#REF!</definedName>
    <definedName name="F_14_630" localSheetId="6">#REF!</definedName>
    <definedName name="F_14_630">#REF!</definedName>
    <definedName name="F_14_660" localSheetId="6">#REF!</definedName>
    <definedName name="F_14_660">#REF!</definedName>
    <definedName name="F_14_690" localSheetId="6">#REF!</definedName>
    <definedName name="F_14_690">#REF!</definedName>
    <definedName name="F_14_720" localSheetId="6">#REF!</definedName>
    <definedName name="F_14_720">#REF!</definedName>
    <definedName name="F_14_90" localSheetId="6">#REF!</definedName>
    <definedName name="F_14_90">#REF!</definedName>
    <definedName name="F_15_120" localSheetId="6">#REF!</definedName>
    <definedName name="F_15_120">#REF!</definedName>
    <definedName name="F_15_150" localSheetId="6">#REF!</definedName>
    <definedName name="F_15_150">#REF!</definedName>
    <definedName name="F_15_180" localSheetId="6">#REF!</definedName>
    <definedName name="F_15_180">#REF!</definedName>
    <definedName name="F_15_210" localSheetId="6">#REF!</definedName>
    <definedName name="F_15_210">#REF!</definedName>
    <definedName name="F_15_240" localSheetId="6">#REF!</definedName>
    <definedName name="F_15_240">#REF!</definedName>
    <definedName name="F_15_270" localSheetId="6">#REF!</definedName>
    <definedName name="F_15_270">#REF!</definedName>
    <definedName name="F_15_30" localSheetId="6">#REF!</definedName>
    <definedName name="F_15_30">#REF!</definedName>
    <definedName name="F_15_300" localSheetId="6">#REF!</definedName>
    <definedName name="F_15_300">#REF!</definedName>
    <definedName name="F_15_330" localSheetId="6">#REF!</definedName>
    <definedName name="F_15_330">#REF!</definedName>
    <definedName name="F_15_360" localSheetId="6">#REF!</definedName>
    <definedName name="F_15_360">#REF!</definedName>
    <definedName name="F_15_390" localSheetId="6">#REF!</definedName>
    <definedName name="F_15_390">#REF!</definedName>
    <definedName name="F_15_420" localSheetId="6">#REF!</definedName>
    <definedName name="F_15_420">#REF!</definedName>
    <definedName name="F_15_450" localSheetId="6">#REF!</definedName>
    <definedName name="F_15_450">#REF!</definedName>
    <definedName name="F_15_480" localSheetId="6">#REF!</definedName>
    <definedName name="F_15_480">#REF!</definedName>
    <definedName name="F_15_510" localSheetId="6">#REF!</definedName>
    <definedName name="F_15_510">#REF!</definedName>
    <definedName name="F_15_540" localSheetId="6">#REF!</definedName>
    <definedName name="F_15_540">#REF!</definedName>
    <definedName name="F_15_570" localSheetId="6">#REF!</definedName>
    <definedName name="F_15_570">#REF!</definedName>
    <definedName name="F_15_60" localSheetId="6">#REF!</definedName>
    <definedName name="F_15_60">#REF!</definedName>
    <definedName name="F_15_600" localSheetId="6">#REF!</definedName>
    <definedName name="F_15_600">#REF!</definedName>
    <definedName name="F_15_630" localSheetId="6">#REF!</definedName>
    <definedName name="F_15_630">#REF!</definedName>
    <definedName name="F_15_660" localSheetId="6">#REF!</definedName>
    <definedName name="F_15_660">#REF!</definedName>
    <definedName name="F_15_690" localSheetId="6">#REF!</definedName>
    <definedName name="F_15_690">#REF!</definedName>
    <definedName name="F_15_720" localSheetId="6">#REF!</definedName>
    <definedName name="F_15_720">#REF!</definedName>
    <definedName name="F_15_90" localSheetId="6">#REF!</definedName>
    <definedName name="F_15_90">#REF!</definedName>
    <definedName name="fa" localSheetId="6">#REF!</definedName>
    <definedName name="fa">#REF!</definedName>
    <definedName name="FATOR" localSheetId="6">#REF!</definedName>
    <definedName name="FATOR">#REF!</definedName>
    <definedName name="FATOR_K">#REF!</definedName>
    <definedName name="fc1a" localSheetId="6">'[6]PRO-08'!#REF!</definedName>
    <definedName name="fc1a" localSheetId="0">'[6]PRO-08'!#REF!</definedName>
    <definedName name="fc1a">'[6]PRO-08'!#REF!</definedName>
    <definedName name="FC2A" localSheetId="6">'[6]PRO-08'!#REF!</definedName>
    <definedName name="FC2A" localSheetId="0">'[6]PRO-08'!#REF!</definedName>
    <definedName name="FC2A">'[6]PRO-08'!#REF!</definedName>
    <definedName name="FC3A" localSheetId="6">'[6]PRO-08'!#REF!</definedName>
    <definedName name="FC3A">'[6]PRO-08'!#REF!</definedName>
    <definedName name="Fd" localSheetId="5">#REF!</definedName>
    <definedName name="Fd" localSheetId="7">#REF!</definedName>
    <definedName name="Fd" localSheetId="0">#REF!</definedName>
    <definedName name="Fd">#REF!</definedName>
    <definedName name="FDGFGHJK" localSheetId="5">#REF!</definedName>
    <definedName name="FDGFGHJK" localSheetId="0">#REF!</definedName>
    <definedName name="FDGFGHJK">#REF!</definedName>
    <definedName name="fernanda" localSheetId="5">#REF!</definedName>
    <definedName name="fernanda" localSheetId="0">#REF!</definedName>
    <definedName name="fernanda">#REF!</definedName>
    <definedName name="Ferro">#REF!</definedName>
    <definedName name="Ferro_CA60">#REF!</definedName>
    <definedName name="FEVA">#REF!</definedName>
    <definedName name="ff" localSheetId="6">OFFSET(_SR1,,4)</definedName>
    <definedName name="FF" localSheetId="5">'[2]RESTAURAÇÃO '!#REF!</definedName>
    <definedName name="FF" localSheetId="7">'[2]RESTAURAÇÃO '!#REF!</definedName>
    <definedName name="FF" localSheetId="3">'[2]RESTAURAÇÃO '!#REF!</definedName>
    <definedName name="FF" localSheetId="0">'[2]RESTAURAÇÃO '!#REF!</definedName>
    <definedName name="FF">'[2]RESTAURAÇÃO '!#REF!</definedName>
    <definedName name="fff" localSheetId="6" hidden="1">{#N/A,#N/A,FALSE,"MO (2)"}</definedName>
    <definedName name="fff" localSheetId="5" hidden="1">{#N/A,#N/A,FALSE,"MO (2)"}</definedName>
    <definedName name="fff" localSheetId="7" hidden="1">{#N/A,#N/A,FALSE,"MO (2)"}</definedName>
    <definedName name="fff" localSheetId="3" hidden="1">{#N/A,#N/A,FALSE,"MO (2)"}</definedName>
    <definedName name="fff" localSheetId="0" hidden="1">{#N/A,#N/A,FALSE,"MO (2)"}</definedName>
    <definedName name="fff" hidden="1">{#N/A,#N/A,FALSE,"MO (2)"}</definedName>
    <definedName name="FFFF">#N/A</definedName>
    <definedName name="FG" localSheetId="6">#N/A</definedName>
    <definedName name="FG">#N/A</definedName>
    <definedName name="FGH" localSheetId="6">OFFSET(_SR1,,4)</definedName>
    <definedName name="FGH" localSheetId="5">OFFSET(_SR1,,4)</definedName>
    <definedName name="FGH" localSheetId="7">OFFSET(_SR1,,4)</definedName>
    <definedName name="FGH" localSheetId="3">OFFSET(_SR1,,4)</definedName>
    <definedName name="FGH" localSheetId="0">OFFSET([0]!_SR1,,4)</definedName>
    <definedName name="FGH">OFFSET(_SR1,,4)</definedName>
    <definedName name="FGHJFGYJH" localSheetId="6">#N/A</definedName>
    <definedName name="FGHJFGYJH">#N/A</definedName>
    <definedName name="FGJHTYJ" localSheetId="6">#N/A</definedName>
    <definedName name="FGJHTYJ">#N/A</definedName>
    <definedName name="fgjjf" localSheetId="5">#REF!</definedName>
    <definedName name="fgjjf" localSheetId="7">#REF!</definedName>
    <definedName name="fgjjf" localSheetId="0">#REF!</definedName>
    <definedName name="fgjjf">#REF!</definedName>
    <definedName name="FH" localSheetId="6">#N/A</definedName>
    <definedName name="FH">#N/A</definedName>
    <definedName name="filtragem" localSheetId="6" hidden="1">{#N/A,#N/A,FALSE,"GERAL";#N/A,#N/A,FALSE,"012-96";#N/A,#N/A,FALSE,"018-96";#N/A,#N/A,FALSE,"027-96";#N/A,#N/A,FALSE,"059-96";#N/A,#N/A,FALSE,"076-96";#N/A,#N/A,FALSE,"019-97";#N/A,#N/A,FALSE,"021-97";#N/A,#N/A,FALSE,"022-97";#N/A,#N/A,FALSE,"028-97"}</definedName>
    <definedName name="filtragem" localSheetId="5" hidden="1">{#N/A,#N/A,FALSE,"GERAL";#N/A,#N/A,FALSE,"012-96";#N/A,#N/A,FALSE,"018-96";#N/A,#N/A,FALSE,"027-96";#N/A,#N/A,FALSE,"059-96";#N/A,#N/A,FALSE,"076-96";#N/A,#N/A,FALSE,"019-97";#N/A,#N/A,FALSE,"021-97";#N/A,#N/A,FALSE,"022-97";#N/A,#N/A,FALSE,"028-97"}</definedName>
    <definedName name="filtragem" localSheetId="7" hidden="1">{#N/A,#N/A,FALSE,"GERAL";#N/A,#N/A,FALSE,"012-96";#N/A,#N/A,FALSE,"018-96";#N/A,#N/A,FALSE,"027-96";#N/A,#N/A,FALSE,"059-96";#N/A,#N/A,FALSE,"076-96";#N/A,#N/A,FALSE,"019-97";#N/A,#N/A,FALSE,"021-97";#N/A,#N/A,FALSE,"022-97";#N/A,#N/A,FALSE,"028-97"}</definedName>
    <definedName name="filtragem" localSheetId="3" hidden="1">{#N/A,#N/A,FALSE,"GERAL";#N/A,#N/A,FALSE,"012-96";#N/A,#N/A,FALSE,"018-96";#N/A,#N/A,FALSE,"027-96";#N/A,#N/A,FALSE,"059-96";#N/A,#N/A,FALSE,"076-96";#N/A,#N/A,FALSE,"019-97";#N/A,#N/A,FALSE,"021-97";#N/A,#N/A,FALSE,"022-97";#N/A,#N/A,FALSE,"028-97"}</definedName>
    <definedName name="filtragem" localSheetId="0" hidden="1">{#N/A,#N/A,FALSE,"GERAL";#N/A,#N/A,FALSE,"012-96";#N/A,#N/A,FALSE,"018-96";#N/A,#N/A,FALSE,"027-96";#N/A,#N/A,FALSE,"059-96";#N/A,#N/A,FALSE,"076-96";#N/A,#N/A,FALSE,"019-97";#N/A,#N/A,FALSE,"021-97";#N/A,#N/A,FALSE,"022-97";#N/A,#N/A,FALSE,"028-97"}</definedName>
    <definedName name="filtragem" hidden="1">{#N/A,#N/A,FALSE,"GERAL";#N/A,#N/A,FALSE,"012-96";#N/A,#N/A,FALSE,"018-96";#N/A,#N/A,FALSE,"027-96";#N/A,#N/A,FALSE,"059-96";#N/A,#N/A,FALSE,"076-96";#N/A,#N/A,FALSE,"019-97";#N/A,#N/A,FALSE,"021-97";#N/A,#N/A,FALSE,"022-97";#N/A,#N/A,FALSE,"028-97"}</definedName>
    <definedName name="FILTRO">[24]SERVIÇOS!$C$2:$O$366</definedName>
    <definedName name="FINAL" localSheetId="5">#REF!</definedName>
    <definedName name="FINAL" localSheetId="7">#REF!</definedName>
    <definedName name="FINAL" localSheetId="0">#REF!</definedName>
    <definedName name="FINAL">#REF!</definedName>
    <definedName name="firma2" localSheetId="6">#REF!</definedName>
    <definedName name="firma2" localSheetId="5">#REF!</definedName>
    <definedName name="firma2">#REF!</definedName>
    <definedName name="firma22" localSheetId="6">#REF!</definedName>
    <definedName name="firma22" localSheetId="5">#REF!</definedName>
    <definedName name="firma22">#REF!</definedName>
    <definedName name="FJFJ" localSheetId="6">#N/A</definedName>
    <definedName name="FJFJ">#N/A</definedName>
    <definedName name="FLOT" localSheetId="6" hidden="1">{#N/A,#N/A,FALSE,"GERAL";#N/A,#N/A,FALSE,"012-96";#N/A,#N/A,FALSE,"018-96";#N/A,#N/A,FALSE,"027-96";#N/A,#N/A,FALSE,"059-96";#N/A,#N/A,FALSE,"076-96";#N/A,#N/A,FALSE,"019-97";#N/A,#N/A,FALSE,"021-97";#N/A,#N/A,FALSE,"022-97";#N/A,#N/A,FALSE,"028-97"}</definedName>
    <definedName name="FLOT" localSheetId="5" hidden="1">{#N/A,#N/A,FALSE,"GERAL";#N/A,#N/A,FALSE,"012-96";#N/A,#N/A,FALSE,"018-96";#N/A,#N/A,FALSE,"027-96";#N/A,#N/A,FALSE,"059-96";#N/A,#N/A,FALSE,"076-96";#N/A,#N/A,FALSE,"019-97";#N/A,#N/A,FALSE,"021-97";#N/A,#N/A,FALSE,"022-97";#N/A,#N/A,FALSE,"028-97"}</definedName>
    <definedName name="FLOT" localSheetId="7" hidden="1">{#N/A,#N/A,FALSE,"GERAL";#N/A,#N/A,FALSE,"012-96";#N/A,#N/A,FALSE,"018-96";#N/A,#N/A,FALSE,"027-96";#N/A,#N/A,FALSE,"059-96";#N/A,#N/A,FALSE,"076-96";#N/A,#N/A,FALSE,"019-97";#N/A,#N/A,FALSE,"021-97";#N/A,#N/A,FALSE,"022-97";#N/A,#N/A,FALSE,"028-97"}</definedName>
    <definedName name="FLOT" localSheetId="3" hidden="1">{#N/A,#N/A,FALSE,"GERAL";#N/A,#N/A,FALSE,"012-96";#N/A,#N/A,FALSE,"018-96";#N/A,#N/A,FALSE,"027-96";#N/A,#N/A,FALSE,"059-96";#N/A,#N/A,FALSE,"076-96";#N/A,#N/A,FALSE,"019-97";#N/A,#N/A,FALSE,"021-97";#N/A,#N/A,FALSE,"022-97";#N/A,#N/A,FALSE,"028-97"}</definedName>
    <definedName name="FLOT" localSheetId="0" hidden="1">{#N/A,#N/A,FALSE,"GERAL";#N/A,#N/A,FALSE,"012-96";#N/A,#N/A,FALSE,"018-96";#N/A,#N/A,FALSE,"027-96";#N/A,#N/A,FALSE,"059-96";#N/A,#N/A,FALSE,"076-96";#N/A,#N/A,FALSE,"019-97";#N/A,#N/A,FALSE,"021-97";#N/A,#N/A,FALSE,"022-97";#N/A,#N/A,FALSE,"028-97"}</definedName>
    <definedName name="FLOT" hidden="1">{#N/A,#N/A,FALSE,"GERAL";#N/A,#N/A,FALSE,"012-96";#N/A,#N/A,FALSE,"018-96";#N/A,#N/A,FALSE,"027-96";#N/A,#N/A,FALSE,"059-96";#N/A,#N/A,FALSE,"076-96";#N/A,#N/A,FALSE,"019-97";#N/A,#N/A,FALSE,"021-97";#N/A,#N/A,FALSE,"022-97";#N/A,#N/A,FALSE,"028-97"}</definedName>
    <definedName name="fluxo">'[25]450'!#REF!</definedName>
    <definedName name="folha" localSheetId="6">#REF!</definedName>
    <definedName name="folha" localSheetId="5">#REF!</definedName>
    <definedName name="folha" localSheetId="7">#REF!</definedName>
    <definedName name="folha" localSheetId="0">#REF!</definedName>
    <definedName name="folha">#REF!</definedName>
    <definedName name="folha_1" localSheetId="6">#REF!</definedName>
    <definedName name="folha_1">#REF!</definedName>
    <definedName name="folha_2" localSheetId="6">#REF!</definedName>
    <definedName name="folha_2">#REF!</definedName>
    <definedName name="folha_26" localSheetId="6">#REF!</definedName>
    <definedName name="folha_26">#REF!</definedName>
    <definedName name="folha_3" localSheetId="6">#REF!</definedName>
    <definedName name="folha_3">#REF!</definedName>
    <definedName name="folha_33" localSheetId="6">#REF!</definedName>
    <definedName name="folha_33">#REF!</definedName>
    <definedName name="folha_34" localSheetId="6">#REF!</definedName>
    <definedName name="folha_34">#REF!</definedName>
    <definedName name="Formula">#REF!</definedName>
    <definedName name="Formula_1">#REF!</definedName>
    <definedName name="Formula_10">#REF!</definedName>
    <definedName name="Formula_2">#REF!</definedName>
    <definedName name="Formula_3">#REF!</definedName>
    <definedName name="Formula_4">#REF!</definedName>
    <definedName name="Formula_5">#REF!</definedName>
    <definedName name="Formula_5_1">#REF!</definedName>
    <definedName name="Formula_6">#REF!</definedName>
    <definedName name="formulas">[26]C!$B$112,[26]C!$B$50,[26]C!$B$174:$B$177,[26]C!$B$236:$B$239,[26]C!$B$298:$B$301,[26]C!$B$360:$B$362,[26]C!$B$422:$B$424,[26]C!$B$484:$B$486,[26]C!$B$546:$B$547,[26]C!$B$608:$B$609,[26]C!$B$671:$B$672,[26]C!$B$733:$B$734,[26]C!$B$795:$B$796,[26]C!$B$857:$B$858,[26]C!$B$980,[26]C!$B$1042,[26]C!$B$1104,[26]C!$B$1166:$B$1168,[26]C!$B$1228:$B$1230,[26]C!$B$1290:$B$1292</definedName>
    <definedName name="FORN_ACESS_EMISS" localSheetId="6">#REF!</definedName>
    <definedName name="FORN_ACESS_EMISS" localSheetId="5">#REF!</definedName>
    <definedName name="FORN_ACESS_EMISS" localSheetId="0">#REF!</definedName>
    <definedName name="FORN_ACESS_EMISS">#REF!</definedName>
    <definedName name="FORN_ACESS_EMISS2_M" localSheetId="6">#REF!</definedName>
    <definedName name="FORN_ACESS_EMISS2_M" localSheetId="5">#REF!</definedName>
    <definedName name="FORN_ACESS_EMISS2_M">#REF!</definedName>
    <definedName name="FORN_ACESS_EMISS3_M" localSheetId="6">#REF!</definedName>
    <definedName name="FORN_ACESS_EMISS3_M" localSheetId="5">#REF!</definedName>
    <definedName name="FORN_ACESS_EMISS3_M">#REF!</definedName>
    <definedName name="FORN_ACESS_REDE_COL" localSheetId="6">#REF!</definedName>
    <definedName name="FORN_ACESS_REDE_COL">#REF!</definedName>
    <definedName name="FORN_ACESSÓRIOS" localSheetId="6">#REF!</definedName>
    <definedName name="FORN_ACESSÓRIOS">#REF!</definedName>
    <definedName name="FORN_CON_EMISS3_M" localSheetId="6">#REF!</definedName>
    <definedName name="FORN_CON_EMISS3_M">#REF!</definedName>
    <definedName name="FORN_CONEX" localSheetId="6">#REF!</definedName>
    <definedName name="FORN_CONEX">#REF!</definedName>
    <definedName name="FORN_CONEX_EMISS" localSheetId="6">#REF!</definedName>
    <definedName name="FORN_CONEX_EMISS">#REF!</definedName>
    <definedName name="FORN_CONEX_PEÇAS" localSheetId="6">#REF!</definedName>
    <definedName name="FORN_CONEX_PEÇAS">#REF!</definedName>
    <definedName name="FORN_PEÇAS_EMISS2_M" localSheetId="6">#REF!</definedName>
    <definedName name="FORN_PEÇAS_EMISS2_M">#REF!</definedName>
    <definedName name="FORN_TUB_EMISS" localSheetId="6">#REF!</definedName>
    <definedName name="FORN_TUB_EMISS">#REF!</definedName>
    <definedName name="FORN_TUB_EMISS2_M" localSheetId="6">#REF!</definedName>
    <definedName name="FORN_TUB_EMISS2_M">#REF!</definedName>
    <definedName name="FORN_TUB_EMISS3_M" localSheetId="6">#REF!</definedName>
    <definedName name="FORN_TUB_EMISS3_M">#REF!</definedName>
    <definedName name="FORN_TUB_REDE_COL" localSheetId="6">#REF!</definedName>
    <definedName name="FORN_TUB_REDE_COL">#REF!</definedName>
    <definedName name="FORN_TUBU" localSheetId="6">#REF!</definedName>
    <definedName name="FORN_TUBU">#REF!</definedName>
    <definedName name="fornecer" localSheetId="6">#REF!</definedName>
    <definedName name="fornecer">#REF!</definedName>
    <definedName name="FR">#N/A</definedName>
    <definedName name="francis" localSheetId="6">#REF!</definedName>
    <definedName name="francis" localSheetId="5">#REF!</definedName>
    <definedName name="francis" localSheetId="0">#REF!</definedName>
    <definedName name="francis">#REF!</definedName>
    <definedName name="frEGF" localSheetId="6">#REF!</definedName>
    <definedName name="frEGF">#REF!</definedName>
    <definedName name="FS" localSheetId="6">#REF!</definedName>
    <definedName name="FS">#REF!</definedName>
    <definedName name="FS_1" localSheetId="6">#REF!</definedName>
    <definedName name="FS_1">#REF!</definedName>
    <definedName name="FS_2" localSheetId="6">#REF!</definedName>
    <definedName name="FS_2">#REF!</definedName>
    <definedName name="FS_26" localSheetId="6">#REF!</definedName>
    <definedName name="FS_26">#REF!</definedName>
    <definedName name="FS_3" localSheetId="6">#REF!</definedName>
    <definedName name="FS_3">#REF!</definedName>
    <definedName name="FS_33" localSheetId="6">#REF!</definedName>
    <definedName name="FS_33">#REF!</definedName>
    <definedName name="FS_34" localSheetId="6">#REF!</definedName>
    <definedName name="FS_34">#REF!</definedName>
    <definedName name="Fundação">#REF!</definedName>
    <definedName name="G">#REF!</definedName>
    <definedName name="G_01" localSheetId="6">#REF!</definedName>
    <definedName name="G_01">#REF!</definedName>
    <definedName name="G_02" localSheetId="6">#REF!</definedName>
    <definedName name="G_02">#REF!</definedName>
    <definedName name="G_03" localSheetId="6">#REF!</definedName>
    <definedName name="G_03">#REF!</definedName>
    <definedName name="G_04" localSheetId="6">#REF!</definedName>
    <definedName name="G_04">#REF!</definedName>
    <definedName name="G_05" localSheetId="6">#REF!</definedName>
    <definedName name="G_05">#REF!</definedName>
    <definedName name="G_06" localSheetId="6">#REF!</definedName>
    <definedName name="G_06">#REF!</definedName>
    <definedName name="G_07" localSheetId="6">#REF!</definedName>
    <definedName name="G_07">#REF!</definedName>
    <definedName name="G_08" localSheetId="6">#REF!</definedName>
    <definedName name="G_08">#REF!</definedName>
    <definedName name="G_09" localSheetId="6">#REF!</definedName>
    <definedName name="G_09">#REF!</definedName>
    <definedName name="G_10" localSheetId="6">#REF!</definedName>
    <definedName name="G_10">#REF!</definedName>
    <definedName name="G_11" localSheetId="6">#REF!</definedName>
    <definedName name="G_11">#REF!</definedName>
    <definedName name="G_12" localSheetId="6">#REF!</definedName>
    <definedName name="G_12">#REF!</definedName>
    <definedName name="G_13" localSheetId="6">#REF!</definedName>
    <definedName name="G_13">#REF!</definedName>
    <definedName name="G_14" localSheetId="6">#REF!</definedName>
    <definedName name="G_14">#REF!</definedName>
    <definedName name="G_15" localSheetId="6">#REF!</definedName>
    <definedName name="G_15">#REF!</definedName>
    <definedName name="G_E_O_T_E_C_H_N_I_Q_U_E" localSheetId="6">#REF!</definedName>
    <definedName name="G_E_O_T_E_C_H_N_I_Q_U_E">#REF!</definedName>
    <definedName name="GER" localSheetId="6">#REF!</definedName>
    <definedName name="GER">#REF!</definedName>
    <definedName name="Ger_Tecnico">#REF!</definedName>
    <definedName name="geral" localSheetId="6">#REF!</definedName>
    <definedName name="geral">#REF!</definedName>
    <definedName name="gg">#REF!</definedName>
    <definedName name="graf" localSheetId="6">'[27]FLUXO - EXECUÇÃO PRÓPRIA'!#REF!</definedName>
    <definedName name="graf" localSheetId="5">'[27]FLUXO - EXECUÇÃO PRÓPRIA'!#REF!</definedName>
    <definedName name="graf">'[27]FLUXO - EXECUÇÃO PRÓPRIA'!#REF!</definedName>
    <definedName name="_xlnm.Recorder" localSheetId="6">#REF!</definedName>
    <definedName name="_xlnm.Recorder" localSheetId="5">#REF!</definedName>
    <definedName name="_xlnm.Recorder" localSheetId="7">#REF!</definedName>
    <definedName name="_xlnm.Recorder" localSheetId="0">#REF!</definedName>
    <definedName name="_xlnm.Recorder">#REF!</definedName>
    <definedName name="grt" localSheetId="5">#REF!</definedName>
    <definedName name="grt" localSheetId="0">#REF!</definedName>
    <definedName name="grt">#REF!</definedName>
    <definedName name="h" localSheetId="6">#REF!</definedName>
    <definedName name="h" localSheetId="5">#REF!</definedName>
    <definedName name="h">#REF!</definedName>
    <definedName name="HDF" localSheetId="6">#N/A</definedName>
    <definedName name="HDF">#N/A</definedName>
    <definedName name="hi" localSheetId="6">#REF!</definedName>
    <definedName name="hi" localSheetId="0">#REF!</definedName>
    <definedName name="hi">#REF!</definedName>
    <definedName name="HTML_CodePage" hidden="1">1252</definedName>
    <definedName name="HTML_Control" localSheetId="6" hidden="1">{"'Plan1'!$A$8:$F$68","'Plan1'!$A$8:$F$68"}</definedName>
    <definedName name="HTML_Control" localSheetId="5" hidden="1">{"'Plan1'!$A$8:$F$68","'Plan1'!$A$8:$F$68"}</definedName>
    <definedName name="HTML_Control" localSheetId="7" hidden="1">{"'Plan1'!$A$8:$F$68","'Plan1'!$A$8:$F$68"}</definedName>
    <definedName name="HTML_Control" localSheetId="3" hidden="1">{"'Plan1'!$A$8:$F$68","'Plan1'!$A$8:$F$68"}</definedName>
    <definedName name="HTML_Control" localSheetId="0" hidden="1">{"'Plan1'!$A$8:$F$68","'Plan1'!$A$8:$F$68"}</definedName>
    <definedName name="HTML_Control" hidden="1">{"'Plan1'!$A$8:$F$68","'Plan1'!$A$8:$F$68"}</definedName>
    <definedName name="HTML_Description" hidden="1">""</definedName>
    <definedName name="HTML_Email" hidden="1">""</definedName>
    <definedName name="HTML_Header" hidden="1">"Plan1"</definedName>
    <definedName name="HTML_LastUpdate" hidden="1">"18/01/98"</definedName>
    <definedName name="HTML_LineAfter" hidden="1">FALSE</definedName>
    <definedName name="HTML_LineBefore" hidden="1">FALSE</definedName>
    <definedName name="HTML_Name" hidden="1">"Alberto de Castro"</definedName>
    <definedName name="HTML_OBDlg2" hidden="1">TRUE</definedName>
    <definedName name="HTML_OBDlg4" hidden="1">TRUE</definedName>
    <definedName name="HTML_OS" hidden="1">0</definedName>
    <definedName name="HTML_PathFile" hidden="1">"C:\MSOffice\Modelos\MeuHTML.htm"</definedName>
    <definedName name="HTML_Title" hidden="1">"UNIDADE SANITÁRIA PADRÃO"</definedName>
    <definedName name="i" localSheetId="6">#REF!</definedName>
    <definedName name="I" localSheetId="5">'[2]RESTAURAÇÃO '!#REF!</definedName>
    <definedName name="I" localSheetId="7">'[2]RESTAURAÇÃO '!#REF!</definedName>
    <definedName name="I" localSheetId="0">'[2]RESTAURAÇÃO '!#REF!</definedName>
    <definedName name="I">'[2]RESTAURAÇÃO '!#REF!</definedName>
    <definedName name="ID" localSheetId="6">'[2]RESTAURAÇÃO '!#REF!</definedName>
    <definedName name="ID" localSheetId="5">'[2]RESTAURAÇÃO '!#REF!</definedName>
    <definedName name="ID" localSheetId="0">'[2]RESTAURAÇÃO '!#REF!</definedName>
    <definedName name="ID">'[2]RESTAURAÇÃO '!#REF!</definedName>
    <definedName name="If" localSheetId="5">#REF!</definedName>
    <definedName name="If" localSheetId="7">#REF!</definedName>
    <definedName name="If" localSheetId="0">#REF!</definedName>
    <definedName name="If">#REF!</definedName>
    <definedName name="ILUM" localSheetId="6">#REF!</definedName>
    <definedName name="ILUM" localSheetId="5">#REF!</definedName>
    <definedName name="ILUM" localSheetId="0">#REF!</definedName>
    <definedName name="ILUM">#REF!</definedName>
    <definedName name="ILUM_1" localSheetId="6">#REF!</definedName>
    <definedName name="ILUM_1">#REF!</definedName>
    <definedName name="ILUM_2" localSheetId="6">#REF!</definedName>
    <definedName name="ILUM_2">#REF!</definedName>
    <definedName name="ILUM_26" localSheetId="6">#REF!</definedName>
    <definedName name="ILUM_26">#REF!</definedName>
    <definedName name="ILUM_3" localSheetId="6">#REF!</definedName>
    <definedName name="ILUM_3">#REF!</definedName>
    <definedName name="ILUM_33" localSheetId="6">#REF!</definedName>
    <definedName name="ILUM_33">#REF!</definedName>
    <definedName name="ILUM_34" localSheetId="6">#REF!</definedName>
    <definedName name="ILUM_34">#REF!</definedName>
    <definedName name="IM" localSheetId="6">#REF!</definedName>
    <definedName name="IM">#REF!</definedName>
    <definedName name="IMPANT100" localSheetId="6">#REF!</definedName>
    <definedName name="IMPANT100">#REF!</definedName>
    <definedName name="IMPANT100_1" localSheetId="6">#REF!</definedName>
    <definedName name="IMPANT100_1">#REF!</definedName>
    <definedName name="IMPANT100_2" localSheetId="6">#REF!</definedName>
    <definedName name="IMPANT100_2">#REF!</definedName>
    <definedName name="IMPANT100_26" localSheetId="6">#REF!</definedName>
    <definedName name="IMPANT100_26">#REF!</definedName>
    <definedName name="IMPANT100_3" localSheetId="6">#REF!</definedName>
    <definedName name="IMPANT100_3">#REF!</definedName>
    <definedName name="IMPANT100_33" localSheetId="6">#REF!</definedName>
    <definedName name="IMPANT100_33">#REF!</definedName>
    <definedName name="IMPANT100_34" localSheetId="6">#REF!</definedName>
    <definedName name="IMPANT100_34">#REF!</definedName>
    <definedName name="IMPANT109" localSheetId="6">#REF!</definedName>
    <definedName name="IMPANT109">#REF!</definedName>
    <definedName name="IMPANT109_1" localSheetId="6">#REF!</definedName>
    <definedName name="IMPANT109_1">#REF!</definedName>
    <definedName name="IMPANT109_2" localSheetId="6">#REF!</definedName>
    <definedName name="IMPANT109_2">#REF!</definedName>
    <definedName name="IMPANT109_26" localSheetId="6">#REF!</definedName>
    <definedName name="IMPANT109_26">#REF!</definedName>
    <definedName name="IMPANT109_3" localSheetId="6">#REF!</definedName>
    <definedName name="IMPANT109_3">#REF!</definedName>
    <definedName name="IMPANT109_33" localSheetId="6">#REF!</definedName>
    <definedName name="IMPANT109_33">#REF!</definedName>
    <definedName name="IMPANT109_34" localSheetId="6">#REF!</definedName>
    <definedName name="IMPANT109_34">#REF!</definedName>
    <definedName name="IMPANT164" localSheetId="6">#REF!</definedName>
    <definedName name="IMPANT164">#REF!</definedName>
    <definedName name="IMPANT164_1" localSheetId="6">#REF!</definedName>
    <definedName name="IMPANT164_1">#REF!</definedName>
    <definedName name="IMPANT164_2" localSheetId="6">#REF!</definedName>
    <definedName name="IMPANT164_2">#REF!</definedName>
    <definedName name="IMPANT164_26" localSheetId="6">#REF!</definedName>
    <definedName name="IMPANT164_26">#REF!</definedName>
    <definedName name="IMPANT164_3" localSheetId="6">#REF!</definedName>
    <definedName name="IMPANT164_3">#REF!</definedName>
    <definedName name="IMPANT164_33" localSheetId="6">#REF!</definedName>
    <definedName name="IMPANT164_33">#REF!</definedName>
    <definedName name="IMPANT164_34" localSheetId="6">#REF!</definedName>
    <definedName name="IMPANT164_34">#REF!</definedName>
    <definedName name="IMPANT221" localSheetId="6">#REF!</definedName>
    <definedName name="IMPANT221">#REF!</definedName>
    <definedName name="IMPANT221_1" localSheetId="6">#REF!</definedName>
    <definedName name="IMPANT221_1">#REF!</definedName>
    <definedName name="IMPANT221_2" localSheetId="6">#REF!</definedName>
    <definedName name="IMPANT221_2">#REF!</definedName>
    <definedName name="IMPANT221_26" localSheetId="6">#REF!</definedName>
    <definedName name="IMPANT221_26">#REF!</definedName>
    <definedName name="IMPANT221_3" localSheetId="6">#REF!</definedName>
    <definedName name="IMPANT221_3">#REF!</definedName>
    <definedName name="IMPANT221_33" localSheetId="6">#REF!</definedName>
    <definedName name="IMPANT221_33">#REF!</definedName>
    <definedName name="IMPANT221_34" localSheetId="6">#REF!</definedName>
    <definedName name="IMPANT221_34">#REF!</definedName>
    <definedName name="IMPANT223" localSheetId="6">#REF!</definedName>
    <definedName name="IMPANT223">#REF!</definedName>
    <definedName name="IMPANT223_1" localSheetId="6">#REF!</definedName>
    <definedName name="IMPANT223_1">#REF!</definedName>
    <definedName name="IMPANT223_2" localSheetId="6">#REF!</definedName>
    <definedName name="IMPANT223_2">#REF!</definedName>
    <definedName name="IMPANT223_26" localSheetId="6">#REF!</definedName>
    <definedName name="IMPANT223_26">#REF!</definedName>
    <definedName name="IMPANT223_3" localSheetId="6">#REF!</definedName>
    <definedName name="IMPANT223_3">#REF!</definedName>
    <definedName name="IMPANT223_33" localSheetId="6">#REF!</definedName>
    <definedName name="IMPANT223_33">#REF!</definedName>
    <definedName name="IMPANT223_34" localSheetId="6">#REF!</definedName>
    <definedName name="IMPANT223_34">#REF!</definedName>
    <definedName name="IMPANT225" localSheetId="6">#REF!</definedName>
    <definedName name="IMPANT225">#REF!</definedName>
    <definedName name="IMPANT225_1" localSheetId="6">#REF!</definedName>
    <definedName name="IMPANT225_1">#REF!</definedName>
    <definedName name="IMPANT225_2" localSheetId="6">#REF!</definedName>
    <definedName name="IMPANT225_2">#REF!</definedName>
    <definedName name="IMPANT225_26" localSheetId="6">#REF!</definedName>
    <definedName name="IMPANT225_26">#REF!</definedName>
    <definedName name="IMPANT225_3" localSheetId="6">#REF!</definedName>
    <definedName name="IMPANT225_3">#REF!</definedName>
    <definedName name="IMPANT225_33" localSheetId="6">#REF!</definedName>
    <definedName name="IMPANT225_33">#REF!</definedName>
    <definedName name="IMPANT225_34" localSheetId="6">#REF!</definedName>
    <definedName name="IMPANT225_34">#REF!</definedName>
    <definedName name="IMPANT237" localSheetId="6">#REF!</definedName>
    <definedName name="IMPANT237">#REF!</definedName>
    <definedName name="IMPANT237_1" localSheetId="6">#REF!</definedName>
    <definedName name="IMPANT237_1">#REF!</definedName>
    <definedName name="IMPANT237_2" localSheetId="6">#REF!</definedName>
    <definedName name="IMPANT237_2">#REF!</definedName>
    <definedName name="IMPANT237_26" localSheetId="6">#REF!</definedName>
    <definedName name="IMPANT237_26">#REF!</definedName>
    <definedName name="IMPANT237_3" localSheetId="6">#REF!</definedName>
    <definedName name="IMPANT237_3">#REF!</definedName>
    <definedName name="IMPANT237_33" localSheetId="6">#REF!</definedName>
    <definedName name="IMPANT237_33">#REF!</definedName>
    <definedName name="IMPANT237_34" localSheetId="6">#REF!</definedName>
    <definedName name="IMPANT237_34">#REF!</definedName>
    <definedName name="IMPANT270" localSheetId="6">#REF!</definedName>
    <definedName name="IMPANT270">#REF!</definedName>
    <definedName name="IMPANT270_1" localSheetId="6">#REF!</definedName>
    <definedName name="IMPANT270_1">#REF!</definedName>
    <definedName name="IMPANT270_2" localSheetId="6">#REF!</definedName>
    <definedName name="IMPANT270_2">#REF!</definedName>
    <definedName name="IMPANT270_25" localSheetId="6">'[20]270Garanhuns'!#REF!</definedName>
    <definedName name="IMPANT270_25" localSheetId="0">'[20]270Garanhuns'!#REF!</definedName>
    <definedName name="IMPANT270_25">'[20]270Garanhuns'!#REF!</definedName>
    <definedName name="IMPANT270_26" localSheetId="6">#REF!</definedName>
    <definedName name="IMPANT270_26" localSheetId="5">#REF!</definedName>
    <definedName name="IMPANT270_26" localSheetId="7">#REF!</definedName>
    <definedName name="IMPANT270_26" localSheetId="0">#REF!</definedName>
    <definedName name="IMPANT270_26">#REF!</definedName>
    <definedName name="IMPANT270_3" localSheetId="6">#REF!</definedName>
    <definedName name="IMPANT270_3">#REF!</definedName>
    <definedName name="IMPANT270_33" localSheetId="6">#REF!</definedName>
    <definedName name="IMPANT270_33">#REF!</definedName>
    <definedName name="IMPANT270_34" localSheetId="6">#REF!</definedName>
    <definedName name="IMPANT270_34">#REF!</definedName>
    <definedName name="IMPANT271" localSheetId="6">#REF!</definedName>
    <definedName name="IMPANT271">#REF!</definedName>
    <definedName name="IMPANT271_1" localSheetId="6">#REF!</definedName>
    <definedName name="IMPANT271_1">#REF!</definedName>
    <definedName name="IMPANT271_2" localSheetId="6">#REF!</definedName>
    <definedName name="IMPANT271_2">#REF!</definedName>
    <definedName name="IMPANT271_26" localSheetId="6">#REF!</definedName>
    <definedName name="IMPANT271_26">#REF!</definedName>
    <definedName name="IMPANT271_3" localSheetId="6">#REF!</definedName>
    <definedName name="IMPANT271_3">#REF!</definedName>
    <definedName name="IMPANT271_33" localSheetId="6">#REF!</definedName>
    <definedName name="IMPANT271_33">#REF!</definedName>
    <definedName name="IMPANT271_34" localSheetId="6">#REF!</definedName>
    <definedName name="IMPANT271_34">#REF!</definedName>
    <definedName name="IMPANT273" localSheetId="6">#REF!</definedName>
    <definedName name="IMPANT273">#REF!</definedName>
    <definedName name="IMPANT273_1" localSheetId="6">#REF!</definedName>
    <definedName name="IMPANT273_1">#REF!</definedName>
    <definedName name="IMPANT273_2" localSheetId="6">#REF!</definedName>
    <definedName name="IMPANT273_2">#REF!</definedName>
    <definedName name="IMPANT273_26" localSheetId="6">#REF!</definedName>
    <definedName name="IMPANT273_26">#REF!</definedName>
    <definedName name="IMPANT273_3" localSheetId="6">#REF!</definedName>
    <definedName name="IMPANT273_3">#REF!</definedName>
    <definedName name="IMPANT273_33" localSheetId="6">#REF!</definedName>
    <definedName name="IMPANT273_33">#REF!</definedName>
    <definedName name="IMPANT273_34" localSheetId="6">#REF!</definedName>
    <definedName name="IMPANT273_34">#REF!</definedName>
    <definedName name="IMPANT274" localSheetId="6">#REF!</definedName>
    <definedName name="IMPANT274">#REF!</definedName>
    <definedName name="IMPANT274_1" localSheetId="6">#REF!</definedName>
    <definedName name="IMPANT274_1">#REF!</definedName>
    <definedName name="IMPANT274_2" localSheetId="6">#REF!</definedName>
    <definedName name="IMPANT274_2">#REF!</definedName>
    <definedName name="IMPANT274_26" localSheetId="6">#REF!</definedName>
    <definedName name="IMPANT274_26">#REF!</definedName>
    <definedName name="IMPANT274_3" localSheetId="6">#REF!</definedName>
    <definedName name="IMPANT274_3">#REF!</definedName>
    <definedName name="IMPANT274_33" localSheetId="6">#REF!</definedName>
    <definedName name="IMPANT274_33">#REF!</definedName>
    <definedName name="IMPANT274_34" localSheetId="6">#REF!</definedName>
    <definedName name="IMPANT274_34">#REF!</definedName>
    <definedName name="IMPANT333" localSheetId="6">#REF!</definedName>
    <definedName name="IMPANT333">#REF!</definedName>
    <definedName name="IMPANT333_1" localSheetId="6">#REF!</definedName>
    <definedName name="IMPANT333_1">#REF!</definedName>
    <definedName name="IMPANT333_2" localSheetId="6">#REF!</definedName>
    <definedName name="IMPANT333_2">#REF!</definedName>
    <definedName name="IMPANT333_26" localSheetId="6">#REF!</definedName>
    <definedName name="IMPANT333_26">#REF!</definedName>
    <definedName name="IMPANT333_3" localSheetId="6">#REF!</definedName>
    <definedName name="IMPANT333_3">#REF!</definedName>
    <definedName name="IMPANT333_33" localSheetId="6">#REF!</definedName>
    <definedName name="IMPANT333_33">#REF!</definedName>
    <definedName name="IMPANT333_34" localSheetId="6">#REF!</definedName>
    <definedName name="IMPANT333_34">#REF!</definedName>
    <definedName name="IMPANT337" localSheetId="6">#REF!</definedName>
    <definedName name="IMPANT337">#REF!</definedName>
    <definedName name="IMPANT337_1" localSheetId="6">#REF!</definedName>
    <definedName name="IMPANT337_1">#REF!</definedName>
    <definedName name="IMPANT337_2" localSheetId="6">#REF!</definedName>
    <definedName name="IMPANT337_2">#REF!</definedName>
    <definedName name="IMPANT337_26" localSheetId="6">#REF!</definedName>
    <definedName name="IMPANT337_26">#REF!</definedName>
    <definedName name="IMPANT337_3" localSheetId="6">#REF!</definedName>
    <definedName name="IMPANT337_3">#REF!</definedName>
    <definedName name="IMPANT337_33" localSheetId="6">#REF!</definedName>
    <definedName name="IMPANT337_33">#REF!</definedName>
    <definedName name="IMPANT337_34" localSheetId="6">#REF!</definedName>
    <definedName name="IMPANT337_34">#REF!</definedName>
    <definedName name="IMPANT352" localSheetId="6">#REF!</definedName>
    <definedName name="IMPANT352">#REF!</definedName>
    <definedName name="IMPANT352_1" localSheetId="6">#REF!</definedName>
    <definedName name="IMPANT352_1">#REF!</definedName>
    <definedName name="IMPANT352_2" localSheetId="6">#REF!</definedName>
    <definedName name="IMPANT352_2">#REF!</definedName>
    <definedName name="IMPANT352_26" localSheetId="6">#REF!</definedName>
    <definedName name="IMPANT352_26">#REF!</definedName>
    <definedName name="IMPANT352_3" localSheetId="6">#REF!</definedName>
    <definedName name="IMPANT352_3">#REF!</definedName>
    <definedName name="IMPANT352_33" localSheetId="6">#REF!</definedName>
    <definedName name="IMPANT352_33">#REF!</definedName>
    <definedName name="IMPANT352_34" localSheetId="6">#REF!</definedName>
    <definedName name="IMPANT352_34">#REF!</definedName>
    <definedName name="IMPANT387ZC" localSheetId="6">#REF!</definedName>
    <definedName name="IMPANT387ZC">#REF!</definedName>
    <definedName name="IMPANT387ZC_1" localSheetId="6">#REF!</definedName>
    <definedName name="IMPANT387ZC_1">#REF!</definedName>
    <definedName name="IMPANT387ZC_2" localSheetId="6">#REF!</definedName>
    <definedName name="IMPANT387ZC_2">#REF!</definedName>
    <definedName name="IMPANT387ZC_26" localSheetId="6">#REF!</definedName>
    <definedName name="IMPANT387ZC_26">#REF!</definedName>
    <definedName name="IMPANT387ZC_3" localSheetId="6">#REF!</definedName>
    <definedName name="IMPANT387ZC_3">#REF!</definedName>
    <definedName name="IMPANT387ZC_33" localSheetId="6">#REF!</definedName>
    <definedName name="IMPANT387ZC_33">#REF!</definedName>
    <definedName name="IMPANT387ZC_34" localSheetId="6">#REF!</definedName>
    <definedName name="IMPANT387ZC_34">#REF!</definedName>
    <definedName name="IMPANT387ZN" localSheetId="6">#REF!</definedName>
    <definedName name="IMPANT387ZN">#REF!</definedName>
    <definedName name="IMPANT387ZN_1" localSheetId="6">#REF!</definedName>
    <definedName name="IMPANT387ZN_1">#REF!</definedName>
    <definedName name="IMPANT387ZN_2" localSheetId="6">#REF!</definedName>
    <definedName name="IMPANT387ZN_2">#REF!</definedName>
    <definedName name="IMPANT387ZN_26" localSheetId="6">#REF!</definedName>
    <definedName name="IMPANT387ZN_26">#REF!</definedName>
    <definedName name="IMPANT387ZN_3" localSheetId="6">#REF!</definedName>
    <definedName name="IMPANT387ZN_3">#REF!</definedName>
    <definedName name="IMPANT387ZN_33" localSheetId="6">#REF!</definedName>
    <definedName name="IMPANT387ZN_33">#REF!</definedName>
    <definedName name="IMPANT387ZN_34" localSheetId="6">#REF!</definedName>
    <definedName name="IMPANT387ZN_34">#REF!</definedName>
    <definedName name="IMPANT387ZS" localSheetId="6">#REF!</definedName>
    <definedName name="IMPANT387ZS">#REF!</definedName>
    <definedName name="IMPANT387ZS_1" localSheetId="6">#REF!</definedName>
    <definedName name="IMPANT387ZS_1">#REF!</definedName>
    <definedName name="IMPANT387ZS_2" localSheetId="6">#REF!</definedName>
    <definedName name="IMPANT387ZS_2">#REF!</definedName>
    <definedName name="IMPANT387ZS_26" localSheetId="6">#REF!</definedName>
    <definedName name="IMPANT387ZS_26">#REF!</definedName>
    <definedName name="IMPANT387ZS_3" localSheetId="6">#REF!</definedName>
    <definedName name="IMPANT387ZS_3">#REF!</definedName>
    <definedName name="IMPANT387ZS_33" localSheetId="6">#REF!</definedName>
    <definedName name="IMPANT387ZS_33">#REF!</definedName>
    <definedName name="IMPANT387ZS_34" localSheetId="6">#REF!</definedName>
    <definedName name="IMPANT387ZS_34">#REF!</definedName>
    <definedName name="IMPANTTOTAL387" localSheetId="6">#REF!</definedName>
    <definedName name="IMPANTTOTAL387">#REF!</definedName>
    <definedName name="IMPANTTOTAL387_1" localSheetId="6">#REF!</definedName>
    <definedName name="IMPANTTOTAL387_1">#REF!</definedName>
    <definedName name="IMPANTTOTAL387_2" localSheetId="6">#REF!</definedName>
    <definedName name="IMPANTTOTAL387_2">#REF!</definedName>
    <definedName name="IMPANTTOTAL387_26" localSheetId="6">#REF!</definedName>
    <definedName name="IMPANTTOTAL387_26">#REF!</definedName>
    <definedName name="IMPANTTOTAL387_3" localSheetId="6">#REF!</definedName>
    <definedName name="IMPANTTOTAL387_3">#REF!</definedName>
    <definedName name="IMPANTTOTAL387_33" localSheetId="6">#REF!</definedName>
    <definedName name="IMPANTTOTAL387_33">#REF!</definedName>
    <definedName name="IMPANTTOTAL387_34" localSheetId="6">#REF!</definedName>
    <definedName name="IMPANTTOTAL387_34">#REF!</definedName>
    <definedName name="IMPEXE100" localSheetId="6">#REF!</definedName>
    <definedName name="IMPEXE100">#REF!</definedName>
    <definedName name="IMPEXE100_1" localSheetId="6">#REF!</definedName>
    <definedName name="IMPEXE100_1">#REF!</definedName>
    <definedName name="IMPEXE100_2" localSheetId="6">#REF!</definedName>
    <definedName name="IMPEXE100_2">#REF!</definedName>
    <definedName name="IMPEXE100_26" localSheetId="6">#REF!</definedName>
    <definedName name="IMPEXE100_26">#REF!</definedName>
    <definedName name="IMPEXE100_3" localSheetId="6">#REF!</definedName>
    <definedName name="IMPEXE100_3">#REF!</definedName>
    <definedName name="IMPEXE100_33" localSheetId="6">#REF!</definedName>
    <definedName name="IMPEXE100_33">#REF!</definedName>
    <definedName name="IMPEXE100_34" localSheetId="6">#REF!</definedName>
    <definedName name="IMPEXE100_34">#REF!</definedName>
    <definedName name="IMPEXE109" localSheetId="6">#REF!</definedName>
    <definedName name="IMPEXE109">#REF!</definedName>
    <definedName name="IMPEXE109_1" localSheetId="6">#REF!</definedName>
    <definedName name="IMPEXE109_1">#REF!</definedName>
    <definedName name="IMPEXE109_2" localSheetId="6">#REF!</definedName>
    <definedName name="IMPEXE109_2">#REF!</definedName>
    <definedName name="IMPEXE109_26" localSheetId="6">#REF!</definedName>
    <definedName name="IMPEXE109_26">#REF!</definedName>
    <definedName name="IMPEXE109_3" localSheetId="6">#REF!</definedName>
    <definedName name="IMPEXE109_3">#REF!</definedName>
    <definedName name="IMPEXE109_33" localSheetId="6">#REF!</definedName>
    <definedName name="IMPEXE109_33">#REF!</definedName>
    <definedName name="IMPEXE109_34" localSheetId="6">#REF!</definedName>
    <definedName name="IMPEXE109_34">#REF!</definedName>
    <definedName name="IMPEXE164" localSheetId="6">#REF!</definedName>
    <definedName name="IMPEXE164">#REF!</definedName>
    <definedName name="IMPEXE164_1" localSheetId="6">#REF!</definedName>
    <definedName name="IMPEXE164_1">#REF!</definedName>
    <definedName name="IMPEXE164_2" localSheetId="6">#REF!</definedName>
    <definedName name="IMPEXE164_2">#REF!</definedName>
    <definedName name="IMPEXE164_26" localSheetId="6">#REF!</definedName>
    <definedName name="IMPEXE164_26">#REF!</definedName>
    <definedName name="IMPEXE164_3" localSheetId="6">#REF!</definedName>
    <definedName name="IMPEXE164_3">#REF!</definedName>
    <definedName name="IMPEXE164_33" localSheetId="6">#REF!</definedName>
    <definedName name="IMPEXE164_33">#REF!</definedName>
    <definedName name="IMPEXE164_34" localSheetId="6">#REF!</definedName>
    <definedName name="IMPEXE164_34">#REF!</definedName>
    <definedName name="IMPEXE221" localSheetId="6">#REF!</definedName>
    <definedName name="IMPEXE221">#REF!</definedName>
    <definedName name="IMPEXE221_1" localSheetId="6">#REF!</definedName>
    <definedName name="IMPEXE221_1">#REF!</definedName>
    <definedName name="IMPEXE221_2" localSheetId="6">#REF!</definedName>
    <definedName name="IMPEXE221_2">#REF!</definedName>
    <definedName name="IMPEXE221_26" localSheetId="6">#REF!</definedName>
    <definedName name="IMPEXE221_26">#REF!</definedName>
    <definedName name="IMPEXE221_3" localSheetId="6">#REF!</definedName>
    <definedName name="IMPEXE221_3">#REF!</definedName>
    <definedName name="IMPEXE221_33" localSheetId="6">#REF!</definedName>
    <definedName name="IMPEXE221_33">#REF!</definedName>
    <definedName name="IMPEXE221_34" localSheetId="6">#REF!</definedName>
    <definedName name="IMPEXE221_34">#REF!</definedName>
    <definedName name="IMPEXE223" localSheetId="6">#REF!</definedName>
    <definedName name="IMPEXE223">#REF!</definedName>
    <definedName name="IMPEXE223_1" localSheetId="6">#REF!</definedName>
    <definedName name="IMPEXE223_1">#REF!</definedName>
    <definedName name="IMPEXE223_2" localSheetId="6">#REF!</definedName>
    <definedName name="IMPEXE223_2">#REF!</definedName>
    <definedName name="IMPEXE223_26" localSheetId="6">#REF!</definedName>
    <definedName name="IMPEXE223_26">#REF!</definedName>
    <definedName name="IMPEXE223_3" localSheetId="6">#REF!</definedName>
    <definedName name="IMPEXE223_3">#REF!</definedName>
    <definedName name="IMPEXE223_33" localSheetId="6">#REF!</definedName>
    <definedName name="IMPEXE223_33">#REF!</definedName>
    <definedName name="IMPEXE223_34" localSheetId="6">#REF!</definedName>
    <definedName name="IMPEXE223_34">#REF!</definedName>
    <definedName name="IMPEXE225" localSheetId="6">#REF!</definedName>
    <definedName name="IMPEXE225">#REF!</definedName>
    <definedName name="IMPEXE225_1" localSheetId="6">#REF!</definedName>
    <definedName name="IMPEXE225_1">#REF!</definedName>
    <definedName name="IMPEXE225_2" localSheetId="6">#REF!</definedName>
    <definedName name="IMPEXE225_2">#REF!</definedName>
    <definedName name="IMPEXE225_26" localSheetId="6">#REF!</definedName>
    <definedName name="IMPEXE225_26">#REF!</definedName>
    <definedName name="IMPEXE225_3" localSheetId="6">#REF!</definedName>
    <definedName name="IMPEXE225_3">#REF!</definedName>
    <definedName name="IMPEXE225_33" localSheetId="6">#REF!</definedName>
    <definedName name="IMPEXE225_33">#REF!</definedName>
    <definedName name="IMPEXE225_34" localSheetId="6">#REF!</definedName>
    <definedName name="IMPEXE225_34">#REF!</definedName>
    <definedName name="IMPEXE237" localSheetId="6">#REF!</definedName>
    <definedName name="IMPEXE237">#REF!</definedName>
    <definedName name="IMPEXE237_1" localSheetId="6">#REF!</definedName>
    <definedName name="IMPEXE237_1">#REF!</definedName>
    <definedName name="IMPEXE237_2" localSheetId="6">#REF!</definedName>
    <definedName name="IMPEXE237_2">#REF!</definedName>
    <definedName name="IMPEXE237_26" localSheetId="6">#REF!</definedName>
    <definedName name="IMPEXE237_26">#REF!</definedName>
    <definedName name="IMPEXE237_3" localSheetId="6">#REF!</definedName>
    <definedName name="IMPEXE237_3">#REF!</definedName>
    <definedName name="IMPEXE237_33" localSheetId="6">#REF!</definedName>
    <definedName name="IMPEXE237_33">#REF!</definedName>
    <definedName name="IMPEXE237_34" localSheetId="6">#REF!</definedName>
    <definedName name="IMPEXE237_34">#REF!</definedName>
    <definedName name="IMPEXE270" localSheetId="6">#REF!</definedName>
    <definedName name="IMPEXE270">#REF!</definedName>
    <definedName name="IMPEXE270_1" localSheetId="6">#REF!</definedName>
    <definedName name="IMPEXE270_1">#REF!</definedName>
    <definedName name="IMPEXE270_2" localSheetId="6">#REF!</definedName>
    <definedName name="IMPEXE270_2">#REF!</definedName>
    <definedName name="IMPEXE270_25" localSheetId="6">'[20]270Garanhuns'!#REF!</definedName>
    <definedName name="IMPEXE270_25" localSheetId="0">'[20]270Garanhuns'!#REF!</definedName>
    <definedName name="IMPEXE270_25">'[20]270Garanhuns'!#REF!</definedName>
    <definedName name="IMPEXE270_26" localSheetId="6">#REF!</definedName>
    <definedName name="IMPEXE270_26" localSheetId="5">#REF!</definedName>
    <definedName name="IMPEXE270_26" localSheetId="7">#REF!</definedName>
    <definedName name="IMPEXE270_26" localSheetId="0">#REF!</definedName>
    <definedName name="IMPEXE270_26">#REF!</definedName>
    <definedName name="IMPEXE270_3" localSheetId="6">#REF!</definedName>
    <definedName name="IMPEXE270_3">#REF!</definedName>
    <definedName name="IMPEXE270_33" localSheetId="6">#REF!</definedName>
    <definedName name="IMPEXE270_33">#REF!</definedName>
    <definedName name="IMPEXE270_34" localSheetId="6">#REF!</definedName>
    <definedName name="IMPEXE270_34">#REF!</definedName>
    <definedName name="IMPEXE271" localSheetId="6">#REF!</definedName>
    <definedName name="IMPEXE271">#REF!</definedName>
    <definedName name="IMPEXE271_1" localSheetId="6">#REF!</definedName>
    <definedName name="IMPEXE271_1">#REF!</definedName>
    <definedName name="IMPEXE271_2" localSheetId="6">#REF!</definedName>
    <definedName name="IMPEXE271_2">#REF!</definedName>
    <definedName name="IMPEXE271_26" localSheetId="6">#REF!</definedName>
    <definedName name="IMPEXE271_26">#REF!</definedName>
    <definedName name="IMPEXE271_3" localSheetId="6">#REF!</definedName>
    <definedName name="IMPEXE271_3">#REF!</definedName>
    <definedName name="IMPEXE271_33" localSheetId="6">#REF!</definedName>
    <definedName name="IMPEXE271_33">#REF!</definedName>
    <definedName name="IMPEXE271_34" localSheetId="6">#REF!</definedName>
    <definedName name="IMPEXE271_34">#REF!</definedName>
    <definedName name="IMPEXE273" localSheetId="6">#REF!</definedName>
    <definedName name="IMPEXE273">#REF!</definedName>
    <definedName name="IMPEXE273_1" localSheetId="6">#REF!</definedName>
    <definedName name="IMPEXE273_1">#REF!</definedName>
    <definedName name="IMPEXE273_2" localSheetId="6">#REF!</definedName>
    <definedName name="IMPEXE273_2">#REF!</definedName>
    <definedName name="IMPEXE273_26" localSheetId="6">#REF!</definedName>
    <definedName name="IMPEXE273_26">#REF!</definedName>
    <definedName name="IMPEXE273_3" localSheetId="6">#REF!</definedName>
    <definedName name="IMPEXE273_3">#REF!</definedName>
    <definedName name="IMPEXE273_33" localSheetId="6">#REF!</definedName>
    <definedName name="IMPEXE273_33">#REF!</definedName>
    <definedName name="IMPEXE273_34" localSheetId="6">#REF!</definedName>
    <definedName name="IMPEXE273_34">#REF!</definedName>
    <definedName name="IMPEXE274" localSheetId="6">#REF!</definedName>
    <definedName name="IMPEXE274">#REF!</definedName>
    <definedName name="IMPEXE274_1" localSheetId="6">#REF!</definedName>
    <definedName name="IMPEXE274_1">#REF!</definedName>
    <definedName name="IMPEXE274_2" localSheetId="6">#REF!</definedName>
    <definedName name="IMPEXE274_2">#REF!</definedName>
    <definedName name="IMPEXE274_26" localSheetId="6">#REF!</definedName>
    <definedName name="IMPEXE274_26">#REF!</definedName>
    <definedName name="IMPEXE274_3" localSheetId="6">#REF!</definedName>
    <definedName name="IMPEXE274_3">#REF!</definedName>
    <definedName name="IMPEXE274_33" localSheetId="6">#REF!</definedName>
    <definedName name="IMPEXE274_33">#REF!</definedName>
    <definedName name="IMPEXE274_34" localSheetId="6">#REF!</definedName>
    <definedName name="IMPEXE274_34">#REF!</definedName>
    <definedName name="IMPEXE333" localSheetId="6">#REF!</definedName>
    <definedName name="IMPEXE333">#REF!</definedName>
    <definedName name="IMPEXE333_1" localSheetId="6">#REF!</definedName>
    <definedName name="IMPEXE333_1">#REF!</definedName>
    <definedName name="IMPEXE333_2" localSheetId="6">#REF!</definedName>
    <definedName name="IMPEXE333_2">#REF!</definedName>
    <definedName name="IMPEXE333_26" localSheetId="6">#REF!</definedName>
    <definedName name="IMPEXE333_26">#REF!</definedName>
    <definedName name="IMPEXE333_3" localSheetId="6">#REF!</definedName>
    <definedName name="IMPEXE333_3">#REF!</definedName>
    <definedName name="IMPEXE333_33" localSheetId="6">#REF!</definedName>
    <definedName name="IMPEXE333_33">#REF!</definedName>
    <definedName name="IMPEXE333_34" localSheetId="6">#REF!</definedName>
    <definedName name="IMPEXE333_34">#REF!</definedName>
    <definedName name="IMPEXE337" localSheetId="6">#REF!</definedName>
    <definedName name="IMPEXE337">#REF!</definedName>
    <definedName name="IMPEXE337_1" localSheetId="6">#REF!</definedName>
    <definedName name="IMPEXE337_1">#REF!</definedName>
    <definedName name="IMPEXE337_2" localSheetId="6">#REF!</definedName>
    <definedName name="IMPEXE337_2">#REF!</definedName>
    <definedName name="IMPEXE337_26" localSheetId="6">#REF!</definedName>
    <definedName name="IMPEXE337_26">#REF!</definedName>
    <definedName name="IMPEXE337_3" localSheetId="6">#REF!</definedName>
    <definedName name="IMPEXE337_3">#REF!</definedName>
    <definedName name="IMPEXE337_33" localSheetId="6">#REF!</definedName>
    <definedName name="IMPEXE337_33">#REF!</definedName>
    <definedName name="IMPEXE337_34" localSheetId="6">#REF!</definedName>
    <definedName name="IMPEXE337_34">#REF!</definedName>
    <definedName name="IMPEXE352" localSheetId="6">#REF!</definedName>
    <definedName name="IMPEXE352">#REF!</definedName>
    <definedName name="IMPEXE352_1" localSheetId="6">#REF!</definedName>
    <definedName name="IMPEXE352_1">#REF!</definedName>
    <definedName name="IMPEXE352_2" localSheetId="6">#REF!</definedName>
    <definedName name="IMPEXE352_2">#REF!</definedName>
    <definedName name="IMPEXE352_26" localSheetId="6">#REF!</definedName>
    <definedName name="IMPEXE352_26">#REF!</definedName>
    <definedName name="IMPEXE352_3" localSheetId="6">#REF!</definedName>
    <definedName name="IMPEXE352_3">#REF!</definedName>
    <definedName name="IMPEXE352_33" localSheetId="6">#REF!</definedName>
    <definedName name="IMPEXE352_33">#REF!</definedName>
    <definedName name="IMPEXE352_34" localSheetId="6">#REF!</definedName>
    <definedName name="IMPEXE352_34">#REF!</definedName>
    <definedName name="IMPEXE387ZC" localSheetId="6">#REF!</definedName>
    <definedName name="IMPEXE387ZC">#REF!</definedName>
    <definedName name="IMPEXE387ZC_1" localSheetId="6">#REF!</definedName>
    <definedName name="IMPEXE387ZC_1">#REF!</definedName>
    <definedName name="IMPEXE387ZC_2" localSheetId="6">#REF!</definedName>
    <definedName name="IMPEXE387ZC_2">#REF!</definedName>
    <definedName name="IMPEXE387ZC_26" localSheetId="6">#REF!</definedName>
    <definedName name="IMPEXE387ZC_26">#REF!</definedName>
    <definedName name="IMPEXE387ZC_3" localSheetId="6">#REF!</definedName>
    <definedName name="IMPEXE387ZC_3">#REF!</definedName>
    <definedName name="IMPEXE387ZC_33" localSheetId="6">#REF!</definedName>
    <definedName name="IMPEXE387ZC_33">#REF!</definedName>
    <definedName name="IMPEXE387ZC_34" localSheetId="6">#REF!</definedName>
    <definedName name="IMPEXE387ZC_34">#REF!</definedName>
    <definedName name="IMPEXE387ZN" localSheetId="6">#REF!</definedName>
    <definedName name="IMPEXE387ZN">#REF!</definedName>
    <definedName name="IMPEXE387ZN_1" localSheetId="6">#REF!</definedName>
    <definedName name="IMPEXE387ZN_1">#REF!</definedName>
    <definedName name="IMPEXE387ZN_2" localSheetId="6">#REF!</definedName>
    <definedName name="IMPEXE387ZN_2">#REF!</definedName>
    <definedName name="IMPEXE387ZN_26" localSheetId="6">#REF!</definedName>
    <definedName name="IMPEXE387ZN_26">#REF!</definedName>
    <definedName name="IMPEXE387ZN_3" localSheetId="6">#REF!</definedName>
    <definedName name="IMPEXE387ZN_3">#REF!</definedName>
    <definedName name="IMPEXE387ZN_33" localSheetId="6">#REF!</definedName>
    <definedName name="IMPEXE387ZN_33">#REF!</definedName>
    <definedName name="IMPEXE387ZN_34" localSheetId="6">#REF!</definedName>
    <definedName name="IMPEXE387ZN_34">#REF!</definedName>
    <definedName name="IMPEXE387ZS" localSheetId="6">#REF!</definedName>
    <definedName name="IMPEXE387ZS">#REF!</definedName>
    <definedName name="IMPEXE387ZS_1" localSheetId="6">#REF!</definedName>
    <definedName name="IMPEXE387ZS_1">#REF!</definedName>
    <definedName name="IMPEXE387ZS_2" localSheetId="6">#REF!</definedName>
    <definedName name="IMPEXE387ZS_2">#REF!</definedName>
    <definedName name="IMPEXE387ZS_26" localSheetId="6">#REF!</definedName>
    <definedName name="IMPEXE387ZS_26">#REF!</definedName>
    <definedName name="IMPEXE387ZS_3" localSheetId="6">#REF!</definedName>
    <definedName name="IMPEXE387ZS_3">#REF!</definedName>
    <definedName name="IMPEXE387ZS_33" localSheetId="6">#REF!</definedName>
    <definedName name="IMPEXE387ZS_33">#REF!</definedName>
    <definedName name="IMPEXE387ZS_34" localSheetId="6">#REF!</definedName>
    <definedName name="IMPEXE387ZS_34">#REF!</definedName>
    <definedName name="IMPEXETOTAL387" localSheetId="6">#REF!</definedName>
    <definedName name="IMPEXETOTAL387">#REF!</definedName>
    <definedName name="IMPEXETOTAL387_1" localSheetId="6">#REF!</definedName>
    <definedName name="IMPEXETOTAL387_1">#REF!</definedName>
    <definedName name="IMPEXETOTAL387_2" localSheetId="6">#REF!</definedName>
    <definedName name="IMPEXETOTAL387_2">#REF!</definedName>
    <definedName name="IMPEXETOTAL387_26" localSheetId="6">#REF!</definedName>
    <definedName name="IMPEXETOTAL387_26">#REF!</definedName>
    <definedName name="IMPEXETOTAL387_3" localSheetId="6">#REF!</definedName>
    <definedName name="IMPEXETOTAL387_3">#REF!</definedName>
    <definedName name="IMPEXETOTAL387_33" localSheetId="6">#REF!</definedName>
    <definedName name="IMPEXETOTAL387_33">#REF!</definedName>
    <definedName name="IMPEXETOTAL387_34" localSheetId="6">#REF!</definedName>
    <definedName name="IMPEXETOTAL387_34">#REF!</definedName>
    <definedName name="Import.Apelido" hidden="1">[5]DADOS!$F$16</definedName>
    <definedName name="Import.BMAFAcumulado" hidden="1">OFFSET([5]BM!$R$15,1,0):OFFSET([5]BM!$R$71,-1,0)</definedName>
    <definedName name="Import.CNPJ" hidden="1">[5]DADOS!$F$38</definedName>
    <definedName name="Import.Código" hidden="1">OFFSET([5]ORÇAMENTO!$Q$15,1,0):OFFSET([5]ORÇAMENTO!$Q$71,-1,0)</definedName>
    <definedName name="Import.Contrapartida" hidden="1">[5]DADOS!$F$10</definedName>
    <definedName name="Import.CPMaxPerc" hidden="1">[5]DADOS!$F$13</definedName>
    <definedName name="Import.CPMinAbsoluta" hidden="1">[5]DADOS!$F$12</definedName>
    <definedName name="Import.CPMinPerc" hidden="1">[5]DADOS!$F$11</definedName>
    <definedName name="Import.CR" hidden="1">[5]DADOS!$F$7</definedName>
    <definedName name="Import.CRONOPLE" localSheetId="6" hidden="1">OFFSET(#REF!,1,1):OFFSET(#REF!,-1,-1)</definedName>
    <definedName name="Import.CRONOPLE" localSheetId="5" hidden="1">OFFSET(#REF!,1,1):OFFSET(#REF!,-1,-1)</definedName>
    <definedName name="Import.CRONOPLE" hidden="1">OFFSET(#REF!,1,1):OFFSET(#REF!,-1,-1)</definedName>
    <definedName name="Import.CTEF" hidden="1">[5]DADOS!$F$36</definedName>
    <definedName name="Import.CustoUnitário" hidden="1">OFFSET([5]ORÇAMENTO!$U$15,1,0):OFFSET([5]ORÇAMENTO!$U$71,-1,0)</definedName>
    <definedName name="Import.DataBase" hidden="1">OFFSET([5]DADOS!$G$19,0,-1)</definedName>
    <definedName name="Import.DataBaseLicit" hidden="1">OFFSET([5]DADOS!$G$40,0,-1)</definedName>
    <definedName name="Import.DataInicioObra" hidden="1">[5]DADOS!$F$46</definedName>
    <definedName name="Import.DescLote" hidden="1">[5]DADOS!$F$17</definedName>
    <definedName name="Import.Descrição" hidden="1">OFFSET([5]ORÇAMENTO!$R$15,1,0):OFFSET([5]ORÇAMENTO!$R$71,-1,0)</definedName>
    <definedName name="Import.Desoneracao" hidden="1">OFFSET([5]DADOS!$G$18,0,-1)</definedName>
    <definedName name="Import.empresa" hidden="1">[5]DADOS!$F$37</definedName>
    <definedName name="Import.Eventos.Nomes" hidden="1">OFFSET([5]EVENTOS!$D$15,1,0):OFFSET([5]EVENTOS!$D$65,-1,0)</definedName>
    <definedName name="Import.Fonte" hidden="1">OFFSET([5]ORÇAMENTO!$P$15,1,0):OFFSET([5]ORÇAMENTO!$P$71,-1,0)</definedName>
    <definedName name="Import.FrenteDeObra" hidden="1">[5]CÁLCULO!$Q$12:OFFSET([5]CÁLCULO!$AA$12,0,-1)</definedName>
    <definedName name="Import.Município" hidden="1">[5]DADOS!$F$6</definedName>
    <definedName name="Import.Nível" hidden="1">OFFSET([5]ORÇAMENTO!$M$15,1,0):OFFSET([5]ORÇAMENTO!$M$71,-1,0)</definedName>
    <definedName name="Import.OpcaoBDI" hidden="1">OFFSET([5]ORÇAMENTO!$V$15,1,0):OFFSET([5]ORÇAMENTO!$V$71,-1,0)</definedName>
    <definedName name="Import.ORÇAMENTO.DivRecurso" hidden="1">OFFSET([5]ORÇAMENTO!$Y$15,1,0):OFFSET([5]ORÇAMENTO!$Y$71,-1,0)</definedName>
    <definedName name="Import.PLE" localSheetId="6" hidden="1">OFFSET(#REF!,1,1):OFFSET(#REF!,-1,-1)</definedName>
    <definedName name="Import.PLE" localSheetId="5" hidden="1">OFFSET(#REF!,1,1):OFFSET(#REF!,-1,-1)</definedName>
    <definedName name="Import.PLE" hidden="1">OFFSET(#REF!,1,1):OFFSET(#REF!,-1,-1)</definedName>
    <definedName name="Import.PLE.Datas" localSheetId="6" hidden="1">#REF!</definedName>
    <definedName name="Import.PLE.Datas" localSheetId="5" hidden="1">#REF!</definedName>
    <definedName name="Import.PLE.Datas" localSheetId="0" hidden="1">#REF!</definedName>
    <definedName name="Import.PLE.Datas" hidden="1">#REF!</definedName>
    <definedName name="Import.PLQ" hidden="1">OFFSET([5]CÁLCULO!$P$15,1,1):OFFSET([5]CÁLCULO!$AA$71,-1,-1)</definedName>
    <definedName name="Import.PLQ.MemCalc" hidden="1">OFFSET([5]CÁLCULO!$I$15,1,0):OFFSET([5]CÁLCULO!$I$71,-1,0)</definedName>
    <definedName name="Import.Proponente" hidden="1">[5]DADOS!$F$5</definedName>
    <definedName name="Import.QCI.Divisao" hidden="1">OFFSET([5]QCI!$V$13,1,0):OFFSET([5]QCI!$V$24,-1,0)</definedName>
    <definedName name="Import.QCI.ItemInv" hidden="1">OFFSET([5]QCI!$E$13,1,0):OFFSET([5]QCI!$E$24,-1,0)</definedName>
    <definedName name="Import.QCI.Qtde" hidden="1">OFFSET([5]QCI!$I$13,1,0):OFFSET([5]QCI!$I$24,-1,0)</definedName>
    <definedName name="Import.QCI.Situacao" hidden="1">OFFSET([5]QCI!$H$13,1,0):OFFSET([5]QCI!$H$24,-1,0)</definedName>
    <definedName name="Import.QCI.SubItemInv" hidden="1">OFFSET([5]QCI!$F$13,1,0):OFFSET([5]QCI!$F$24,-1,0)</definedName>
    <definedName name="Import.QCICP" hidden="1">OFFSET([5]QCI!$W$13,1,0):OFFSET([5]QCI!$W$24,-1,0)</definedName>
    <definedName name="Import.QCIDesc" hidden="1">OFFSET([5]QCI!$R$13,1,0):OFFSET([5]QCI!$R$24,-1,0)</definedName>
    <definedName name="Import.QCIInv" hidden="1">OFFSET([5]QCI!$U$13,1,0):OFFSET([5]QCI!$U$24,-1,0)</definedName>
    <definedName name="Import.QCILote" hidden="1">OFFSET([5]QCI!$T$13,1,0):OFFSET([5]QCI!$T$24,-1,0)</definedName>
    <definedName name="Import.QCIOutros" hidden="1">OFFSET([5]QCI!$X$13,1,0):OFFSET([5]QCI!$X$24,-1,0)</definedName>
    <definedName name="Import.Quantidade" hidden="1">OFFSET([5]ORÇAMENTO!$AJ$15,1,0):OFFSET([5]ORÇAMENTO!$AJ$71,-1,0)</definedName>
    <definedName name="import.recurso" hidden="1">[5]DADOS!$F$4</definedName>
    <definedName name="Import.RegimeExecução" hidden="1">OFFSET([5]DADOS!$G$39,0,-1)</definedName>
    <definedName name="Import.Repasse" hidden="1">[5]DADOS!$F$9</definedName>
    <definedName name="Import.RespFiscalização" hidden="1">[5]DADOS!$F$50:$F$53</definedName>
    <definedName name="Import.RespOrçamento" hidden="1">[5]DADOS!$F$22:$F$24</definedName>
    <definedName name="Import.SICONV" hidden="1">[5]DADOS!$F$8</definedName>
    <definedName name="Import.Unidade" hidden="1">OFFSET([5]ORÇAMENTO!$S$15,1,0):OFFSET([5]ORÇAMENTO!$S$71,-1,0)</definedName>
    <definedName name="Import.UnitarioLicitado" hidden="1">OFFSET([5]ORÇAMENTO!$AL$15,1,0):OFFSET([5]ORÇAMENTO!$AL$71,-1,0)</definedName>
    <definedName name="ins">[17]INSUMOS!$A$1:$E$319</definedName>
    <definedName name="INS_MAR_25">'Insumos sinapi Mar2025'!$A$7:$C$9+'Insumos sinapi Mar2025'!$A$8:$D$4846</definedName>
    <definedName name="Inst_elétricas" localSheetId="5">#REF!</definedName>
    <definedName name="Inst_elétricas" localSheetId="7">#REF!</definedName>
    <definedName name="Inst_elétricas" localSheetId="0">#REF!</definedName>
    <definedName name="Inst_elétricas">#REF!</definedName>
    <definedName name="Inst_hidráulicas" localSheetId="5">#REF!</definedName>
    <definedName name="Inst_hidráulicas" localSheetId="0">#REF!</definedName>
    <definedName name="Inst_hidráulicas">#REF!</definedName>
    <definedName name="INST_PROVISÓRIAS" localSheetId="6">#REF!</definedName>
    <definedName name="INST_PROVISÓRIAS" localSheetId="5">#REF!</definedName>
    <definedName name="INST_PROVISÓRIAS">#REF!</definedName>
    <definedName name="Inst_sanitárias">#REF!</definedName>
    <definedName name="INSU_MAR_25">'Insumos sinapi Mar2025'!$A$8:$D$4846</definedName>
    <definedName name="INSU_NOV24">'Insumos sinapi Mar2025'!$A$6:$D$4846</definedName>
    <definedName name="insumos" localSheetId="6">#REF!</definedName>
    <definedName name="INSUMOS" localSheetId="4">#REF!</definedName>
    <definedName name="INSUMOS" localSheetId="0">#REF!</definedName>
    <definedName name="INSUMOS">#REF!</definedName>
    <definedName name="INTE" localSheetId="6">#REF!</definedName>
    <definedName name="INTE">#REF!</definedName>
    <definedName name="INTE_1" localSheetId="6">#REF!</definedName>
    <definedName name="INTE_1">#REF!</definedName>
    <definedName name="INTE_2" localSheetId="6">#REF!</definedName>
    <definedName name="INTE_2">#REF!</definedName>
    <definedName name="INTE_26" localSheetId="6">#REF!</definedName>
    <definedName name="INTE_26">#REF!</definedName>
    <definedName name="INTE_3" localSheetId="6">#REF!</definedName>
    <definedName name="INTE_3">#REF!</definedName>
    <definedName name="INTE_33" localSheetId="6">#REF!</definedName>
    <definedName name="INTE_33">#REF!</definedName>
    <definedName name="INTE_34" localSheetId="6">#REF!</definedName>
    <definedName name="INTE_34">#REF!</definedName>
    <definedName name="Io">#REF!</definedName>
    <definedName name="IOYU" localSheetId="6">#N/A</definedName>
    <definedName name="IOYU">#N/A</definedName>
    <definedName name="ISS" localSheetId="0">#REF!</definedName>
    <definedName name="ISS">#REF!</definedName>
    <definedName name="IT" localSheetId="0">#REF!</definedName>
    <definedName name="IT">#REF!</definedName>
    <definedName name="Item" localSheetId="6">#REF!</definedName>
    <definedName name="Item">#REF!</definedName>
    <definedName name="item10.19">#REF!</definedName>
    <definedName name="item10.3">#REF!</definedName>
    <definedName name="item11.5">#REF!</definedName>
    <definedName name="item11.6">#REF!</definedName>
    <definedName name="item12.0">#REF!</definedName>
    <definedName name="item2.20">#REF!</definedName>
    <definedName name="itm10.2">#REF!</definedName>
    <definedName name="IU" localSheetId="6">#N/A</definedName>
    <definedName name="iu" localSheetId="5">'[2]RESTAURAÇÃO '!#REF!</definedName>
    <definedName name="iu">'[2]RESTAURAÇÃO '!#REF!</definedName>
    <definedName name="iuiui" localSheetId="6">#REF!</definedName>
    <definedName name="iuiui" localSheetId="5">#REF!</definedName>
    <definedName name="iuiui" localSheetId="0">#REF!</definedName>
    <definedName name="iuiui">#REF!</definedName>
    <definedName name="JANA">#REF!</definedName>
    <definedName name="jazida5" localSheetId="6">#REF!</definedName>
    <definedName name="jazida5" localSheetId="5">#REF!</definedName>
    <definedName name="jazida5">#REF!</definedName>
    <definedName name="jazida6" localSheetId="6">#REF!</definedName>
    <definedName name="jazida6" localSheetId="5">#REF!</definedName>
    <definedName name="jazida6">#REF!</definedName>
    <definedName name="Jd">#REF!</definedName>
    <definedName name="JJJJJ">#N/A</definedName>
    <definedName name="Jm" localSheetId="0">#REF!</definedName>
    <definedName name="Jm">#REF!</definedName>
    <definedName name="jose" localSheetId="6">#REF!</definedName>
    <definedName name="jose" localSheetId="0">#REF!</definedName>
    <definedName name="jose">#REF!</definedName>
    <definedName name="JULA">#REF!</definedName>
    <definedName name="JUNA">#REF!</definedName>
    <definedName name="K1_" localSheetId="6">#REF!</definedName>
    <definedName name="K1_">#REF!</definedName>
    <definedName name="K2_" localSheetId="6">#REF!</definedName>
    <definedName name="K2_">#REF!</definedName>
    <definedName name="K3_" localSheetId="6">#REF!</definedName>
    <definedName name="K3_">#REF!</definedName>
    <definedName name="key" localSheetId="6" hidden="1">#REF!</definedName>
    <definedName name="key" localSheetId="4" hidden="1">#REF!</definedName>
    <definedName name="key" hidden="1">#REF!</definedName>
    <definedName name="KJ">#REF!</definedName>
    <definedName name="kkkk" localSheetId="6">'[6]PRO-08'!#REF!</definedName>
    <definedName name="kkkk">'[6]PRO-08'!#REF!</definedName>
    <definedName name="KM.406.407" localSheetId="6">#REF!</definedName>
    <definedName name="KM.406.407" localSheetId="5">#REF!</definedName>
    <definedName name="KM.406.407" localSheetId="7">#REF!</definedName>
    <definedName name="KM.406.407" localSheetId="0">#REF!</definedName>
    <definedName name="KM.406.407">#REF!</definedName>
    <definedName name="KM.406.407_1" localSheetId="6">#REF!</definedName>
    <definedName name="KM.406.407_1">#REF!</definedName>
    <definedName name="KM.406.407_2" localSheetId="6">#REF!</definedName>
    <definedName name="KM.406.407_2">#REF!</definedName>
    <definedName name="KM.406.407_26" localSheetId="6">#REF!</definedName>
    <definedName name="KM.406.407_26">#REF!</definedName>
    <definedName name="KM.406.407_3" localSheetId="6">#REF!</definedName>
    <definedName name="KM.406.407_3">#REF!</definedName>
    <definedName name="KM.406.407_33" localSheetId="6">#REF!</definedName>
    <definedName name="KM.406.407_33">#REF!</definedName>
    <definedName name="KM.406.407_34" localSheetId="6">#REF!</definedName>
    <definedName name="KM.406.407_34">#REF!</definedName>
    <definedName name="koae">#REF!</definedName>
    <definedName name="kpavi">#REF!</definedName>
    <definedName name="kterra">#REF!</definedName>
    <definedName name="LAPIS">#REF!</definedName>
    <definedName name="LARANJEIRAS" localSheetId="6">#REF!</definedName>
    <definedName name="LARANJEIRAS">#REF!</definedName>
    <definedName name="LARGURAS" localSheetId="6">#REF!</definedName>
    <definedName name="LARGURAS">#REF!</definedName>
    <definedName name="LASTRO_CONCRETO" localSheetId="6">#REF!</definedName>
    <definedName name="LASTRO_CONCRETO">#REF!</definedName>
    <definedName name="LASTRO_EMISS3_S" localSheetId="6">#REF!</definedName>
    <definedName name="LASTRO_EMISS3_S">#REF!</definedName>
    <definedName name="LDI" localSheetId="6">#REF!</definedName>
    <definedName name="LDI">#REF!</definedName>
    <definedName name="Lei" localSheetId="6" hidden="1">#REF!</definedName>
    <definedName name="Lei" localSheetId="4" hidden="1">#REF!</definedName>
    <definedName name="Lei" hidden="1">#REF!</definedName>
    <definedName name="Leis">#REF!</definedName>
    <definedName name="Lider_Oper">#REF!</definedName>
    <definedName name="LIG_PRED_SERV" localSheetId="6">#REF!</definedName>
    <definedName name="LIG_PRED_SERV">#REF!</definedName>
    <definedName name="LIG_PREDIAIS_MAT" localSheetId="6">#REF!</definedName>
    <definedName name="LIG_PREDIAIS_MAT">#REF!</definedName>
    <definedName name="LIGAÇÃO_PREDIAL_MATERIAL">'[11]ligação predial'!$H$19</definedName>
    <definedName name="LIGAÇÃO_PREDIAL_SERVIÇOS">'[11]ligação predial'!$H$9</definedName>
    <definedName name="LIGAÇÕES" localSheetId="6">#REF!</definedName>
    <definedName name="LIGAÇÕES" localSheetId="5">#REF!</definedName>
    <definedName name="LIGAÇÕES" localSheetId="0">#REF!</definedName>
    <definedName name="LIGAÇÕES">#REF!</definedName>
    <definedName name="LILASDRENA" localSheetId="6">#REF!</definedName>
    <definedName name="LILASDRENA">#REF!</definedName>
    <definedName name="LIMITADOR">#REF!</definedName>
    <definedName name="LINE">#REF!</definedName>
    <definedName name="LOC_EMISS3" localSheetId="6">#REF!</definedName>
    <definedName name="LOC_EMISS3" localSheetId="5">#REF!</definedName>
    <definedName name="LOC_EMISS3">#REF!</definedName>
    <definedName name="LOCAÇÃO" localSheetId="6">#REF!</definedName>
    <definedName name="LOCAÇÃO" localSheetId="5">#REF!</definedName>
    <definedName name="LOCAÇÃO">#REF!</definedName>
    <definedName name="LOCAÇÃO_EMISS" localSheetId="6">#REF!</definedName>
    <definedName name="LOCAÇÃO_EMISS">#REF!</definedName>
    <definedName name="LOCAÇÃO_EMISS2" localSheetId="6">#REF!</definedName>
    <definedName name="LOCAÇÃO_EMISS2">#REF!</definedName>
    <definedName name="Local">#REF!</definedName>
    <definedName name="LOCALOBRA">#REF!</definedName>
    <definedName name="lote2">[21]Plan!$I$50</definedName>
    <definedName name="LOTES" localSheetId="6">#REF!</definedName>
    <definedName name="LOTES" localSheetId="5">#REF!</definedName>
    <definedName name="LOTES" localSheetId="0">#REF!</definedName>
    <definedName name="LOTES">#REF!</definedName>
    <definedName name="Louças_acessórios" localSheetId="5">#REF!</definedName>
    <definedName name="Louças_acessórios" localSheetId="0">#REF!</definedName>
    <definedName name="Louças_acessórios">#REF!</definedName>
    <definedName name="LRANJA">'[28]CUSTO ZONA SUL'!$A$3:$N$21</definedName>
    <definedName name="LRFTUR" localSheetId="6">#N/A</definedName>
    <definedName name="LRFTUR">#N/A</definedName>
    <definedName name="ls" localSheetId="6">#REF!</definedName>
    <definedName name="ls" localSheetId="5">#REF!</definedName>
    <definedName name="ls" localSheetId="0">#REF!</definedName>
    <definedName name="ls">#REF!</definedName>
    <definedName name="lub" localSheetId="6">#REF!</definedName>
    <definedName name="lub" localSheetId="5">#REF!</definedName>
    <definedName name="lub">#REF!</definedName>
    <definedName name="LUCRO">#REF!</definedName>
    <definedName name="lvlvg">#REF!</definedName>
    <definedName name="m">#REF!</definedName>
    <definedName name="MAAUQ" localSheetId="6">#REF!</definedName>
    <definedName name="MAAUQ">#REF!</definedName>
    <definedName name="MAAUQ_1" localSheetId="6">#REF!</definedName>
    <definedName name="MAAUQ_1">#REF!</definedName>
    <definedName name="MAAUQ_2" localSheetId="6">#REF!</definedName>
    <definedName name="MAAUQ_2">#REF!</definedName>
    <definedName name="MAAUQ_26" localSheetId="6">#REF!</definedName>
    <definedName name="MAAUQ_26">#REF!</definedName>
    <definedName name="MAAUQ_3" localSheetId="6">#REF!</definedName>
    <definedName name="MAAUQ_3">#REF!</definedName>
    <definedName name="MAAUQ_33" localSheetId="6">#REF!</definedName>
    <definedName name="MAAUQ_33">#REF!</definedName>
    <definedName name="MAAUQ_34" localSheetId="6">#REF!</definedName>
    <definedName name="MAAUQ_34">#REF!</definedName>
    <definedName name="MACROS">#REF!</definedName>
    <definedName name="MAIA">#REF!</definedName>
    <definedName name="maior">'[29]LOTE 6'!$AE$10</definedName>
    <definedName name="mais" localSheetId="5">#REF!</definedName>
    <definedName name="mais" localSheetId="7">#REF!</definedName>
    <definedName name="mais" localSheetId="0">#REF!</definedName>
    <definedName name="mais">#REF!</definedName>
    <definedName name="mãodeobra" localSheetId="5">#REF!</definedName>
    <definedName name="mãodeobra" localSheetId="0">#REF!</definedName>
    <definedName name="mãodeobra">#REF!</definedName>
    <definedName name="MAPA">[30]MAPA!$A:$E</definedName>
    <definedName name="MAR" localSheetId="6">'[2]RESTAURAÇÃO '!#REF!</definedName>
    <definedName name="MAR" localSheetId="5">'[2]RESTAURAÇÃO '!#REF!</definedName>
    <definedName name="MAR" localSheetId="0">'[2]RESTAURAÇÃO '!#REF!</definedName>
    <definedName name="MAR">'[2]RESTAURAÇÃO '!#REF!</definedName>
    <definedName name="MARA" localSheetId="5">#REF!</definedName>
    <definedName name="MARA" localSheetId="7">#REF!</definedName>
    <definedName name="MARA" localSheetId="0">#REF!</definedName>
    <definedName name="MARA">#REF!</definedName>
    <definedName name="MAT" localSheetId="5">#REF!</definedName>
    <definedName name="MAT" localSheetId="0">#REF!</definedName>
    <definedName name="MAT">#REF!</definedName>
    <definedName name="MC" localSheetId="0">[12]MC!$A:$J</definedName>
    <definedName name="MC">[13]MC!$A:$J</definedName>
    <definedName name="MCSDLOEP" localSheetId="5">#REF!</definedName>
    <definedName name="MCSDLOEP" localSheetId="7">#REF!</definedName>
    <definedName name="MCSDLOEP" localSheetId="0">#REF!</definedName>
    <definedName name="MCSDLOEP">#REF!</definedName>
    <definedName name="MED" localSheetId="6">#REF!</definedName>
    <definedName name="MED" localSheetId="5">#REF!</definedName>
    <definedName name="MED">#REF!</definedName>
    <definedName name="Medição" localSheetId="6">#REF!</definedName>
    <definedName name="Medição">#REF!</definedName>
    <definedName name="Medidor">#REF!</definedName>
    <definedName name="meio" localSheetId="6">#REF!</definedName>
    <definedName name="meio" localSheetId="5">#REF!</definedName>
    <definedName name="meio">#REF!</definedName>
    <definedName name="MEIO_FIO">#REF!</definedName>
    <definedName name="MEMORIA" localSheetId="6">#REF!</definedName>
    <definedName name="MEMORIA" localSheetId="4">#REF!</definedName>
    <definedName name="MEMORIA">#REF!</definedName>
    <definedName name="MEMÓRIACAMPO2" localSheetId="6">#N/A</definedName>
    <definedName name="MEMÓRIACAMPO2">#N/A</definedName>
    <definedName name="menor">'[29]LOTE 6'!$AE$11</definedName>
    <definedName name="menos" localSheetId="5">#REF!</definedName>
    <definedName name="menos" localSheetId="7">#REF!</definedName>
    <definedName name="menos" localSheetId="0">#REF!</definedName>
    <definedName name="menos">#REF!</definedName>
    <definedName name="MENU.CRONO" localSheetId="6" hidden="1">OFFSET(#REF!,1,0)</definedName>
    <definedName name="MENU.CRONO" localSheetId="5" hidden="1">OFFSET(#REF!,1,0)</definedName>
    <definedName name="MENU.CRONO" hidden="1">OFFSET(#REF!,1,0)</definedName>
    <definedName name="MENU.CRONOPLE" localSheetId="6" hidden="1">#REF!</definedName>
    <definedName name="MENU.CRONOPLE" localSheetId="5" hidden="1">#REF!</definedName>
    <definedName name="MENU.CRONOPLE" localSheetId="0" hidden="1">#REF!</definedName>
    <definedName name="MENU.CRONOPLE" hidden="1">#REF!</definedName>
    <definedName name="MESALOA">#REF!</definedName>
    <definedName name="Meu" localSheetId="6">#REF!</definedName>
    <definedName name="Meu">#REF!</definedName>
    <definedName name="MG">#REF!</definedName>
    <definedName name="min.">#REF!</definedName>
    <definedName name="MM" localSheetId="6" hidden="1">{#N/A,#N/A,FALSE,"GERAL";#N/A,#N/A,FALSE,"012-96";#N/A,#N/A,FALSE,"018-96";#N/A,#N/A,FALSE,"027-96";#N/A,#N/A,FALSE,"059-96";#N/A,#N/A,FALSE,"076-96";#N/A,#N/A,FALSE,"019-97";#N/A,#N/A,FALSE,"021-97";#N/A,#N/A,FALSE,"022-97";#N/A,#N/A,FALSE,"028-97"}</definedName>
    <definedName name="MM" localSheetId="5" hidden="1">{#N/A,#N/A,FALSE,"GERAL";#N/A,#N/A,FALSE,"012-96";#N/A,#N/A,FALSE,"018-96";#N/A,#N/A,FALSE,"027-96";#N/A,#N/A,FALSE,"059-96";#N/A,#N/A,FALSE,"076-96";#N/A,#N/A,FALSE,"019-97";#N/A,#N/A,FALSE,"021-97";#N/A,#N/A,FALSE,"022-97";#N/A,#N/A,FALSE,"028-97"}</definedName>
    <definedName name="MM" localSheetId="7" hidden="1">{#N/A,#N/A,FALSE,"GERAL";#N/A,#N/A,FALSE,"012-96";#N/A,#N/A,FALSE,"018-96";#N/A,#N/A,FALSE,"027-96";#N/A,#N/A,FALSE,"059-96";#N/A,#N/A,FALSE,"076-96";#N/A,#N/A,FALSE,"019-97";#N/A,#N/A,FALSE,"021-97";#N/A,#N/A,FALSE,"022-97";#N/A,#N/A,FALSE,"028-97"}</definedName>
    <definedName name="MM" localSheetId="3" hidden="1">{#N/A,#N/A,FALSE,"GERAL";#N/A,#N/A,FALSE,"012-96";#N/A,#N/A,FALSE,"018-96";#N/A,#N/A,FALSE,"027-96";#N/A,#N/A,FALSE,"059-96";#N/A,#N/A,FALSE,"076-96";#N/A,#N/A,FALSE,"019-97";#N/A,#N/A,FALSE,"021-97";#N/A,#N/A,FALSE,"022-97";#N/A,#N/A,FALSE,"028-97"}</definedName>
    <definedName name="MM" localSheetId="0" hidden="1">{#N/A,#N/A,FALSE,"GERAL";#N/A,#N/A,FALSE,"012-96";#N/A,#N/A,FALSE,"018-96";#N/A,#N/A,FALSE,"027-96";#N/A,#N/A,FALSE,"059-96";#N/A,#N/A,FALSE,"076-96";#N/A,#N/A,FALSE,"019-97";#N/A,#N/A,FALSE,"021-97";#N/A,#N/A,FALSE,"022-97";#N/A,#N/A,FALSE,"028-97"}</definedName>
    <definedName name="MM" hidden="1">{#N/A,#N/A,FALSE,"GERAL";#N/A,#N/A,FALSE,"012-96";#N/A,#N/A,FALSE,"018-96";#N/A,#N/A,FALSE,"027-96";#N/A,#N/A,FALSE,"059-96";#N/A,#N/A,FALSE,"076-96";#N/A,#N/A,FALSE,"019-97";#N/A,#N/A,FALSE,"021-97";#N/A,#N/A,FALSE,"022-97";#N/A,#N/A,FALSE,"028-97"}</definedName>
    <definedName name="MNAUIRIE">#REF!</definedName>
    <definedName name="MNDLEL" localSheetId="0">#REF!</definedName>
    <definedName name="MNDLEL">#REF!</definedName>
    <definedName name="MO" localSheetId="0">#REF!</definedName>
    <definedName name="MO">#REF!</definedName>
    <definedName name="módulo1.Extenso" localSheetId="6">#N/A</definedName>
    <definedName name="módulo1.Extenso">#N/A</definedName>
    <definedName name="MOE" localSheetId="0">#REF!</definedName>
    <definedName name="MOE">#REF!</definedName>
    <definedName name="MOH" localSheetId="0">#REF!</definedName>
    <definedName name="MOH">#REF!</definedName>
    <definedName name="mono" localSheetId="6" hidden="1">{"'Plan1'!$A$8:$F$68","'Plan1'!$A$8:$F$68"}</definedName>
    <definedName name="mono" localSheetId="5" hidden="1">{"'Plan1'!$A$8:$F$68","'Plan1'!$A$8:$F$68"}</definedName>
    <definedName name="mono" localSheetId="7" hidden="1">{"'Plan1'!$A$8:$F$68","'Plan1'!$A$8:$F$68"}</definedName>
    <definedName name="mono" localSheetId="3" hidden="1">{"'Plan1'!$A$8:$F$68","'Plan1'!$A$8:$F$68"}</definedName>
    <definedName name="mono" localSheetId="0" hidden="1">{"'Plan1'!$A$8:$F$68","'Plan1'!$A$8:$F$68"}</definedName>
    <definedName name="mono" hidden="1">{"'Plan1'!$A$8:$F$68","'Plan1'!$A$8:$F$68"}</definedName>
    <definedName name="MOV_TERR_EMISS3_S" localSheetId="6">#REF!</definedName>
    <definedName name="MOV_TERR_EMISS3_S" localSheetId="5">#REF!</definedName>
    <definedName name="MOV_TERR_EMISS3_S" localSheetId="0">#REF!</definedName>
    <definedName name="MOV_TERR_EMISS3_S">#REF!</definedName>
    <definedName name="MOV_TERRA" localSheetId="6">#REF!</definedName>
    <definedName name="MOV_TERRA" localSheetId="5">#REF!</definedName>
    <definedName name="MOV_TERRA">#REF!</definedName>
    <definedName name="MOV_TERRA_EMISS" localSheetId="6">#REF!</definedName>
    <definedName name="MOV_TERRA_EMISS">#REF!</definedName>
    <definedName name="MOV_TERRA_EMISS2" localSheetId="6">#REF!</definedName>
    <definedName name="MOV_TERRA_EMISS2">#REF!</definedName>
    <definedName name="MSARD" localSheetId="6">'[2]RESTAURAÇÃO '!#REF!</definedName>
    <definedName name="MSARD" localSheetId="5">'[2]RESTAURAÇÃO '!#REF!</definedName>
    <definedName name="MSARD" localSheetId="0">'[2]RESTAURAÇÃO '!#REF!</definedName>
    <definedName name="MSARD">'[2]RESTAURAÇÃO '!#REF!</definedName>
    <definedName name="MUro" localSheetId="6">#REF!</definedName>
    <definedName name="MUro" localSheetId="5">#REF!</definedName>
    <definedName name="MUro" localSheetId="0">#REF!</definedName>
    <definedName name="MUro">#REF!</definedName>
    <definedName name="n">#REF!</definedName>
    <definedName name="N." localSheetId="6">#REF!</definedName>
    <definedName name="N." localSheetId="5">#REF!</definedName>
    <definedName name="N.">#REF!</definedName>
    <definedName name="N0p" localSheetId="6">#REF!</definedName>
    <definedName name="N0p">#REF!</definedName>
    <definedName name="nADA">#REF!</definedName>
    <definedName name="NARCISO" localSheetId="6">#REF!</definedName>
    <definedName name="NARCISO">#REF!</definedName>
    <definedName name="NDES">#REF!</definedName>
    <definedName name="NFDGH" localSheetId="6">#N/A</definedName>
    <definedName name="NFDGH">#N/A</definedName>
    <definedName name="NNDES" localSheetId="0">#REF!</definedName>
    <definedName name="NNDES">#REF!</definedName>
    <definedName name="NO" localSheetId="6">#REF!</definedName>
    <definedName name="NO" localSheetId="4">#REF!</definedName>
    <definedName name="NO" localSheetId="0">#REF!</definedName>
    <definedName name="NO">#REF!</definedName>
    <definedName name="nome" localSheetId="6">#REF!</definedName>
    <definedName name="nome" localSheetId="4">#REF!</definedName>
    <definedName name="nome">#REF!</definedName>
    <definedName name="NOME1">#REF!</definedName>
    <definedName name="NOME1_1">#REF!</definedName>
    <definedName name="NOME1_11">#REF!</definedName>
    <definedName name="NOME1_2">#REF!</definedName>
    <definedName name="NOME1_6">#REF!</definedName>
    <definedName name="nome2">#REF!</definedName>
    <definedName name="nome3">#REF!</definedName>
    <definedName name="NOMEOBRA">#REF!</definedName>
    <definedName name="NOp" localSheetId="6">#REF!</definedName>
    <definedName name="NOp">#REF!</definedName>
    <definedName name="NOVA">#REF!</definedName>
    <definedName name="NOVOS" localSheetId="6">#REF!</definedName>
    <definedName name="NOVOS" localSheetId="4">#REF!</definedName>
    <definedName name="NOVOS">#REF!</definedName>
    <definedName name="NTEI" localSheetId="6">'[6]PRO-08'!#REF!</definedName>
    <definedName name="NTEI" localSheetId="0">'[6]PRO-08'!#REF!</definedName>
    <definedName name="NTEI">'[6]PRO-08'!#REF!</definedName>
    <definedName name="num_linhas" localSheetId="5">#REF!</definedName>
    <definedName name="num_linhas" localSheetId="7">#REF!</definedName>
    <definedName name="num_linhas" localSheetId="0">#REF!</definedName>
    <definedName name="num_linhas">#REF!</definedName>
    <definedName name="NUMOBRA" localSheetId="5">#REF!</definedName>
    <definedName name="NUMOBRA" localSheetId="0">#REF!</definedName>
    <definedName name="NUMOBRA">#REF!</definedName>
    <definedName name="o" localSheetId="5">#REF!</definedName>
    <definedName name="o" localSheetId="0">#REF!</definedName>
    <definedName name="o">#REF!</definedName>
    <definedName name="oac">#REF!</definedName>
    <definedName name="oae">#REF!</definedName>
    <definedName name="Objeto" hidden="1">[5]MENU!$J$1</definedName>
    <definedName name="OBRA" localSheetId="6">#N/A</definedName>
    <definedName name="OBRA">#N/A</definedName>
    <definedName name="ocom" localSheetId="0">#REF!</definedName>
    <definedName name="ocom">#REF!</definedName>
    <definedName name="od" localSheetId="6">#REF!</definedName>
    <definedName name="od" localSheetId="5">#REF!</definedName>
    <definedName name="od">#REF!</definedName>
    <definedName name="of" localSheetId="6">#REF!</definedName>
    <definedName name="of" localSheetId="5">#REF!</definedName>
    <definedName name="of">#REF!</definedName>
    <definedName name="OI" localSheetId="6">#N/A</definedName>
    <definedName name="OI">#N/A</definedName>
    <definedName name="OPA" localSheetId="6">'[6]PRO-08'!#REF!</definedName>
    <definedName name="OPA">'[6]PRO-08'!#REF!</definedName>
    <definedName name="opções" localSheetId="6">#REF!</definedName>
    <definedName name="opções" localSheetId="5">#REF!</definedName>
    <definedName name="opções" localSheetId="7">#REF!</definedName>
    <definedName name="opções" localSheetId="0">#REF!</definedName>
    <definedName name="opções">#REF!</definedName>
    <definedName name="ORÇABR">Orçamento!$B$10:$K$107</definedName>
    <definedName name="ORÇAM">Orçamento!$A$10:$K$107</definedName>
    <definedName name="Orcamen" localSheetId="5">#REF!</definedName>
    <definedName name="Orcamen" localSheetId="0">#REF!</definedName>
    <definedName name="Orcamen">#REF!</definedName>
    <definedName name="Orçamento" localSheetId="6">#REF!</definedName>
    <definedName name="orçamento" localSheetId="4">[23]!PassaExtenso</definedName>
    <definedName name="orçamento" localSheetId="0">[23]!PassaExtenso</definedName>
    <definedName name="orçamento">[23]!PassaExtenso</definedName>
    <definedName name="ORÇAMENTO.BancoRef" hidden="1">[5]ORÇAMENTO!$F$8</definedName>
    <definedName name="ORÇAMENTO.CodBarra" localSheetId="6" hidden="1">IF(ORÇAMENTO.Fonte="Sinapi",SUBSTITUTE(SUBSTITUTE(ORÇAMENTO.Codigo,"/00","/"),"/0","/"),ORÇAMENTO.Codigo)</definedName>
    <definedName name="ORÇAMENTO.CodBarra" localSheetId="5" hidden="1">IF(ORÇAMENTO.Fonte="Sinapi",SUBSTITUTE(SUBSTITUTE(ORÇAMENTO.Codigo,"/00","/"),"/0","/"),ORÇAMENTO.Codigo)</definedName>
    <definedName name="ORÇAMENTO.CodBarra" localSheetId="7" hidden="1">IF(ORÇAMENTO.Fonte="Sinapi",SUBSTITUTE(SUBSTITUTE(ORÇAMENTO.Codigo,"/00","/"),"/0","/"),ORÇAMENTO.Codigo)</definedName>
    <definedName name="ORÇAMENTO.CodBarra" localSheetId="3" hidden="1">IF(ORÇAMENTO.Fonte="Sinapi",SUBSTITUTE(SUBSTITUTE(ORÇAMENTO.Codigo,"/00","/"),"/0","/"),ORÇAMENTO.Codigo)</definedName>
    <definedName name="ORÇAMENTO.CodBarra" localSheetId="0" hidden="1">IF([0]!ORÇAMENTO.Fonte="Sinapi",SUBSTITUTE(SUBSTITUTE([0]!ORÇAMENTO.Codigo,"/00","/"),"/0","/"),[0]!ORÇAMENTO.Codigo)</definedName>
    <definedName name="ORÇAMENTO.CodBarra" hidden="1">IF(ORÇAMENTO.Fonte="Sinapi",SUBSTITUTE(SUBSTITUTE(ORÇAMENTO.Codigo,"/00","/"),"/0","/"),ORÇAMENTO.Codigo)</definedName>
    <definedName name="ORÇAMENTO.Codigo" hidden="1">[5]ORÇAMENTO!$Q1</definedName>
    <definedName name="ORÇAMENTO.CustoUnitario" hidden="1">ROUND([5]ORÇAMENTO!$U1,15-13*[5]ORÇAMENTO!$AF$8)</definedName>
    <definedName name="ORÇAMENTO.Descricao" hidden="1">[5]ORÇAMENTO!$R1</definedName>
    <definedName name="ORÇAMENTO.Fonte" hidden="1">[5]ORÇAMENTO!$P1</definedName>
    <definedName name="ORÇAMENTO.ListaCrono" hidden="1">OFFSET([5]ORÇAMENTO!$AD$15,1,0):OFFSET([5]ORÇAMENTO!$AD$71,-1,0)</definedName>
    <definedName name="ORÇAMENTO.MáximoListaCrono" localSheetId="6" hidden="1">MAX(ORÇAMENTO.ListaCrono)</definedName>
    <definedName name="ORÇAMENTO.MáximoListaCrono" localSheetId="5" hidden="1">MAX(ORÇAMENTO.ListaCrono)</definedName>
    <definedName name="ORÇAMENTO.MáximoListaCrono" localSheetId="7" hidden="1">MAX(ORÇAMENTO.ListaCrono)</definedName>
    <definedName name="ORÇAMENTO.MáximoListaCrono" localSheetId="3" hidden="1">MAX(ORÇAMENTO.ListaCrono)</definedName>
    <definedName name="ORÇAMENTO.MáximoListaCrono" localSheetId="0" hidden="1">MAX([0]!ORÇAMENTO.ListaCrono)</definedName>
    <definedName name="ORÇAMENTO.MáximoListaCrono" hidden="1">MAX(ORÇAMENTO.ListaCrono)</definedName>
    <definedName name="ORÇAMENTO.Nivel" hidden="1">[5]ORÇAMENTO!$M1</definedName>
    <definedName name="ORÇAMENTO.OpcaoBDI" hidden="1">[5]ORÇAMENTO!$V1</definedName>
    <definedName name="ORÇAMENTO.PasteFormat1" hidden="1">OFFSET([5]ORÇAMENTO!$P$15,1,0):OFFSET([5]ORÇAMENTO!$S$71,-1,0)</definedName>
    <definedName name="ORÇAMENTO.PasteFormat2" hidden="1">OFFSET([5]ORÇAMENTO!$U$15,1,0):OFFSET([5]ORÇAMENTO!$V$71,-1,0)</definedName>
    <definedName name="ORÇAMENTO.PrecoUnitarioLicitado" hidden="1">[5]ORÇAMENTO!$AL1</definedName>
    <definedName name="ORÇAMENTO.RangeQuant" hidden="1">OFFSET([5]ORÇAMENTO!$T$15,1,0):OFFSET([5]ORÇAMENTO!$T$71,-1,0)</definedName>
    <definedName name="ORÇAMENTO.SumCPMANUAL" hidden="1">SUMIF([5]ORÇAMENTO!$Z$15:$Z$71,"CP",[5]ORÇAMENTO!$AA$15:$AA$71)</definedName>
    <definedName name="ORÇAMENTO.SumINVMANUAL" hidden="1">SUMIF([5]ORÇAMENTO!$Z$15:$Z$71,"RP",[5]ORÇAMENTO!$X$15:$X$71)+SUMIF([5]ORÇAMENTO!$Z$15:$Z$71,"CP",[5]ORÇAMENTO!$X$15:$X$71)+SUMIF([5]ORÇAMENTO!$Z$15:$Z$71,"OU",[5]ORÇAMENTO!$X$15:$X$71)</definedName>
    <definedName name="ORÇAMENTO.SumOUTROSMANUAL" hidden="1">SUMIF([5]ORÇAMENTO!$Z$15:$Z$71,"OU",[5]ORÇAMENTO!$AB$15:$AB$71)</definedName>
    <definedName name="ORÇAMENTO.SumREPASSEMANUAL" localSheetId="6" hidden="1">ORÇAMENTO.SumINVMANUAL-ORÇAMENTO.SumCPMANUAL-ORÇAMENTO.SumOUTROSMANUAL</definedName>
    <definedName name="ORÇAMENTO.SumREPASSEMANUAL" localSheetId="5" hidden="1">ORÇAMENTO.SumINVMANUAL-ORÇAMENTO.SumCPMANUAL-ORÇAMENTO.SumOUTROSMANUAL</definedName>
    <definedName name="ORÇAMENTO.SumREPASSEMANUAL" localSheetId="7" hidden="1">ORÇAMENTO.SumINVMANUAL-ORÇAMENTO.SumCPMANUAL-ORÇAMENTO.SumOUTROSMANUAL</definedName>
    <definedName name="ORÇAMENTO.SumREPASSEMANUAL" localSheetId="3" hidden="1">ORÇAMENTO.SumINVMANUAL-ORÇAMENTO.SumCPMANUAL-ORÇAMENTO.SumOUTROSMANUAL</definedName>
    <definedName name="ORÇAMENTO.SumREPASSEMANUAL" localSheetId="0" hidden="1">[0]!ORÇAMENTO.SumINVMANUAL-[0]!ORÇAMENTO.SumCPMANUAL-[0]!ORÇAMENTO.SumOUTROSMANUAL</definedName>
    <definedName name="ORÇAMENTO.SumREPASSEMANUAL" hidden="1">ORÇAMENTO.SumINVMANUAL-ORÇAMENTO.SumCPMANUAL-ORÇAMENTO.SumOUTROSMANUAL</definedName>
    <definedName name="ORÇAMENTO.Unidade" hidden="1">[5]ORÇAMENTO!$S1</definedName>
    <definedName name="Orçamento_Básico" localSheetId="5">#REF!</definedName>
    <definedName name="Orçamento_Básico" localSheetId="7">#REF!</definedName>
    <definedName name="Orçamento_Básico" localSheetId="0">#REF!</definedName>
    <definedName name="Orçamento_Básico">#REF!</definedName>
    <definedName name="OUTA" localSheetId="5">#REF!</definedName>
    <definedName name="OUTA" localSheetId="0">#REF!</definedName>
    <definedName name="OUTA">#REF!</definedName>
    <definedName name="OYU" localSheetId="6">#N/A</definedName>
    <definedName name="OYU">#N/A</definedName>
    <definedName name="p" localSheetId="5">#REF!</definedName>
    <definedName name="p" localSheetId="7">#REF!</definedName>
    <definedName name="p" localSheetId="0">#REF!</definedName>
    <definedName name="p">#REF!</definedName>
    <definedName name="P.ORÇAMETARIA_ONERADA" localSheetId="5">#REF!</definedName>
    <definedName name="P.ORÇAMETARIA_ONERADA" localSheetId="7">#REF!</definedName>
    <definedName name="P.ORÇAMETARIA_ONERADA" localSheetId="0">#REF!</definedName>
    <definedName name="P.ORÇAMETARIA_ONERADA">#REF!</definedName>
    <definedName name="PAGINA1" localSheetId="5">#REF!</definedName>
    <definedName name="PAGINA1" localSheetId="0">#REF!</definedName>
    <definedName name="PAGINA1">#REF!</definedName>
    <definedName name="PARA" localSheetId="6">#REF!</definedName>
    <definedName name="PARA">#REF!</definedName>
    <definedName name="PARA_1" localSheetId="6">#REF!</definedName>
    <definedName name="PARA_1">#REF!</definedName>
    <definedName name="PARA_2" localSheetId="6">#REF!</definedName>
    <definedName name="PARA_2">#REF!</definedName>
    <definedName name="PARA_26" localSheetId="6">#REF!</definedName>
    <definedName name="PARA_26">#REF!</definedName>
    <definedName name="PARA_3" localSheetId="6">#REF!</definedName>
    <definedName name="PARA_3">#REF!</definedName>
    <definedName name="PARA_33" localSheetId="6">#REF!</definedName>
    <definedName name="PARA_33">#REF!</definedName>
    <definedName name="PARA_34" localSheetId="6">#REF!</definedName>
    <definedName name="PARA_34">#REF!</definedName>
    <definedName name="parametros" localSheetId="6">#REF!</definedName>
    <definedName name="parametros" localSheetId="5">#REF!</definedName>
    <definedName name="parametros">#REF!</definedName>
    <definedName name="Parcial">#REF!</definedName>
    <definedName name="PASS" localSheetId="6">#REF!</definedName>
    <definedName name="PASS">#REF!</definedName>
    <definedName name="PASS_1" localSheetId="6">#REF!</definedName>
    <definedName name="PASS_1">#REF!</definedName>
    <definedName name="PASS_2" localSheetId="6">#REF!</definedName>
    <definedName name="PASS_2">#REF!</definedName>
    <definedName name="PASS_26" localSheetId="6">#REF!</definedName>
    <definedName name="PASS_26">#REF!</definedName>
    <definedName name="PASS_3" localSheetId="6">#REF!</definedName>
    <definedName name="PASS_3">#REF!</definedName>
    <definedName name="PASS_33" localSheetId="6">#REF!</definedName>
    <definedName name="PASS_33">#REF!</definedName>
    <definedName name="PASS_34" localSheetId="6">#REF!</definedName>
    <definedName name="PASS_34">#REF!</definedName>
    <definedName name="PassaExtenso" localSheetId="6">[31]!PassaExtenso</definedName>
    <definedName name="PassaExtenso" localSheetId="4">[23]!PassaExtenso</definedName>
    <definedName name="PassaExtenso" localSheetId="0">[23]!PassaExtenso</definedName>
    <definedName name="PassaExtenso">[23]!PassaExtenso</definedName>
    <definedName name="paux" localSheetId="6">#REF!</definedName>
    <definedName name="paux" localSheetId="4">#REF!</definedName>
    <definedName name="paux" localSheetId="5">#REF!</definedName>
    <definedName name="paux" localSheetId="0">#REF!</definedName>
    <definedName name="paux">#REF!</definedName>
    <definedName name="pav">#REF!</definedName>
    <definedName name="PAV_EMISS3_S" localSheetId="6">#REF!</definedName>
    <definedName name="PAV_EMISS3_S" localSheetId="5">#REF!</definedName>
    <definedName name="PAV_EMISS3_S">#REF!</definedName>
    <definedName name="pavi">#REF!</definedName>
    <definedName name="PAVIM_EMISS" localSheetId="6">#REF!</definedName>
    <definedName name="PAVIM_EMISS">#REF!</definedName>
    <definedName name="PAVIM_EMISS2" localSheetId="6">#REF!</definedName>
    <definedName name="PAVIM_EMISS2">#REF!</definedName>
    <definedName name="PAVIMENTAÇÃO" localSheetId="6">#REF!</definedName>
    <definedName name="PAVIMENTAÇÃO">#REF!</definedName>
    <definedName name="pc">#REF!</definedName>
    <definedName name="pdm" localSheetId="6">#REF!</definedName>
    <definedName name="pdm">#REF!</definedName>
    <definedName name="pedra" localSheetId="6">#REF!</definedName>
    <definedName name="pedra">#REF!</definedName>
    <definedName name="PERCAPITA" localSheetId="6">#REF!</definedName>
    <definedName name="PERCAPITA">#REF!</definedName>
    <definedName name="pesquisa" localSheetId="6">#REF!</definedName>
    <definedName name="pesquisa">#REF!</definedName>
    <definedName name="PG" localSheetId="6">#REF!</definedName>
    <definedName name="PG">#REF!</definedName>
    <definedName name="PG_1" localSheetId="6">#REF!</definedName>
    <definedName name="PG_1">#REF!</definedName>
    <definedName name="PG_2" localSheetId="6">#REF!</definedName>
    <definedName name="PG_2">#REF!</definedName>
    <definedName name="PG_26" localSheetId="6">#REF!</definedName>
    <definedName name="PG_26">#REF!</definedName>
    <definedName name="PG_3" localSheetId="6">#REF!</definedName>
    <definedName name="PG_3">#REF!</definedName>
    <definedName name="PG_33" localSheetId="6">#REF!</definedName>
    <definedName name="PG_33">#REF!</definedName>
    <definedName name="PG_34" localSheetId="6">#REF!</definedName>
    <definedName name="PG_34">#REF!</definedName>
    <definedName name="Pia_cozinha">#REF!</definedName>
    <definedName name="Pilar">#REF!</definedName>
    <definedName name="Pintura_cal">#REF!</definedName>
    <definedName name="Pintura_óleo">#REF!</definedName>
    <definedName name="Piso_cimentado">#REF!</definedName>
    <definedName name="PL" localSheetId="6">#REF!</definedName>
    <definedName name="PL">#REF!</definedName>
    <definedName name="PL_ABC">#REF!</definedName>
    <definedName name="PLACA">[32]CAPACIDADES!$A$8:$AL$136</definedName>
    <definedName name="Placa_de_cimento" localSheetId="5">#REF!</definedName>
    <definedName name="Placa_de_cimento" localSheetId="7">#REF!</definedName>
    <definedName name="Placa_de_cimento" localSheetId="0">#REF!</definedName>
    <definedName name="Placa_de_cimento">#REF!</definedName>
    <definedName name="PLACA_OBRA" localSheetId="6">#REF!</definedName>
    <definedName name="PLACA_OBRA" localSheetId="5">#REF!</definedName>
    <definedName name="PLACA_OBRA" localSheetId="0">#REF!</definedName>
    <definedName name="PLACA_OBRA">#REF!</definedName>
    <definedName name="PLAN" localSheetId="6">#REF!</definedName>
    <definedName name="PLAN" localSheetId="4">#REF!</definedName>
    <definedName name="PLAN">#REF!</definedName>
    <definedName name="PLAN_RATEIO">#REF!</definedName>
    <definedName name="Plan2" localSheetId="6">#REF!</definedName>
    <definedName name="Plan2">#REF!</definedName>
    <definedName name="Plan2_1" localSheetId="6">#REF!</definedName>
    <definedName name="Plan2_1">#REF!</definedName>
    <definedName name="Plan2_2" localSheetId="6">#REF!</definedName>
    <definedName name="Plan2_2">#REF!</definedName>
    <definedName name="Plan2_26" localSheetId="6">#REF!</definedName>
    <definedName name="Plan2_26">#REF!</definedName>
    <definedName name="Plan2_3" localSheetId="6">#REF!</definedName>
    <definedName name="Plan2_3">#REF!</definedName>
    <definedName name="Plan2_33" localSheetId="6">#REF!</definedName>
    <definedName name="Plan2_33">#REF!</definedName>
    <definedName name="Plan2_34" localSheetId="6">#REF!</definedName>
    <definedName name="Plan2_34">#REF!</definedName>
    <definedName name="plan275">#REF!</definedName>
    <definedName name="planilha" localSheetId="6">#REF!</definedName>
    <definedName name="PLANILHA" localSheetId="4">#REF!</definedName>
    <definedName name="PLANILHA">#REF!</definedName>
    <definedName name="plano">#REF!</definedName>
    <definedName name="PLE.ColunaPadrão" localSheetId="6" hidden="1">#REF!</definedName>
    <definedName name="PLE.ColunaPadrão" hidden="1">#REF!</definedName>
    <definedName name="PLE.Filtro" localSheetId="6" hidden="1">#REF!</definedName>
    <definedName name="PLE.Filtro" hidden="1">#REF!</definedName>
    <definedName name="PLE.FirstCol" localSheetId="6" hidden="1">#REF!</definedName>
    <definedName name="PLE.FirstCol" hidden="1">#REF!</definedName>
    <definedName name="PLE.firstrow" hidden="1">[5]PLE!$15:$15</definedName>
    <definedName name="PLE.FrenteRow" localSheetId="6" hidden="1">#REF!</definedName>
    <definedName name="PLE.FrenteRow" localSheetId="5" hidden="1">#REF!</definedName>
    <definedName name="PLE.FrenteRow" localSheetId="0" hidden="1">#REF!</definedName>
    <definedName name="PLE.FrenteRow" hidden="1">#REF!</definedName>
    <definedName name="PLE.LastCol" localSheetId="6" hidden="1">#REF!</definedName>
    <definedName name="PLE.LastCol" localSheetId="5" hidden="1">#REF!</definedName>
    <definedName name="PLE.LastCol" hidden="1">#REF!</definedName>
    <definedName name="PLE.lastrow" hidden="1">[5]PLE!$65:$65</definedName>
    <definedName name="PLE.LinhaPadrão" localSheetId="6" hidden="1">#REF!</definedName>
    <definedName name="PLE.LinhaPadrão" localSheetId="5" hidden="1">#REF!</definedName>
    <definedName name="PLE.LinhaPadrão" localSheetId="0" hidden="1">#REF!</definedName>
    <definedName name="PLE.LinhaPadrão" hidden="1">#REF!</definedName>
    <definedName name="PLE.margemrow" localSheetId="6" hidden="1">#REF!</definedName>
    <definedName name="PLE.margemrow" localSheetId="5" hidden="1">#REF!</definedName>
    <definedName name="PLE.margemrow" hidden="1">#REF!</definedName>
    <definedName name="PLE.Medicao" hidden="1">[5]PLE!$J$9</definedName>
    <definedName name="PLE.MEDIÇÕES.firstrow" localSheetId="6" hidden="1">#REF!</definedName>
    <definedName name="PLE.MEDIÇÕES.firstrow" localSheetId="5" hidden="1">#REF!</definedName>
    <definedName name="PLE.MEDIÇÕES.firstrow" localSheetId="0" hidden="1">#REF!</definedName>
    <definedName name="PLE.MEDIÇÕES.firstrow" hidden="1">#REF!</definedName>
    <definedName name="PLE.MEDIÇÕES.lastrow" localSheetId="6" hidden="1">#REF!</definedName>
    <definedName name="PLE.MEDIÇÕES.lastrow" localSheetId="5" hidden="1">#REF!</definedName>
    <definedName name="PLE.MEDIÇÕES.lastrow" hidden="1">#REF!</definedName>
    <definedName name="PLE.MEDIÇÕES.LinhaPadrão" localSheetId="6" hidden="1">#REF!</definedName>
    <definedName name="PLE.MEDIÇÕES.LinhaPadrão" localSheetId="5" hidden="1">#REF!</definedName>
    <definedName name="PLE.MEDIÇÕES.LinhaPadrão" hidden="1">#REF!</definedName>
    <definedName name="PLE.ValorDoEvento" hidden="1">SUMIF([5]CÁLCULO!$M$15:$M$71,[5]PLE!$B1,OFFSET([5]CÁLCULO!$AA$15:$AA$71,0,[5]PLE!A$12))</definedName>
    <definedName name="PO.ValoresBDI" hidden="1">OFFSET([5]ORÇAMENTO!$AH$15,1,0):OFFSET([5]ORÇAMENTO!$AH$71,-1,0)</definedName>
    <definedName name="Poço" localSheetId="0">#REF!</definedName>
    <definedName name="Poço">#REF!</definedName>
    <definedName name="POÇO_VISIT" localSheetId="6">#REF!</definedName>
    <definedName name="POÇO_VISIT" localSheetId="5">#REF!</definedName>
    <definedName name="POÇO_VISIT">#REF!</definedName>
    <definedName name="Popular" localSheetId="6" hidden="1">{#N/A,#N/A,FALSE,"Cronograma";#N/A,#N/A,FALSE,"Cronogr. 2"}</definedName>
    <definedName name="Popular" localSheetId="5" hidden="1">{#N/A,#N/A,FALSE,"Cronograma";#N/A,#N/A,FALSE,"Cronogr. 2"}</definedName>
    <definedName name="Popular" localSheetId="7" hidden="1">{#N/A,#N/A,FALSE,"Cronograma";#N/A,#N/A,FALSE,"Cronogr. 2"}</definedName>
    <definedName name="Popular" localSheetId="3" hidden="1">{#N/A,#N/A,FALSE,"Cronograma";#N/A,#N/A,FALSE,"Cronogr. 2"}</definedName>
    <definedName name="Popular" localSheetId="0" hidden="1">{#N/A,#N/A,FALSE,"Cronograma";#N/A,#N/A,FALSE,"Cronogr. 2"}</definedName>
    <definedName name="Popular" hidden="1">{#N/A,#N/A,FALSE,"Cronograma";#N/A,#N/A,FALSE,"Cronogr. 2"}</definedName>
    <definedName name="port" localSheetId="6">#REF!</definedName>
    <definedName name="port" localSheetId="5">#REF!</definedName>
    <definedName name="port" localSheetId="0">#REF!</definedName>
    <definedName name="port">#REF!</definedName>
    <definedName name="ppt_pistas_e_patios">#REF!</definedName>
    <definedName name="PRAZO_EDITAL">#REF!</definedName>
    <definedName name="PRAZO_ORC">#REF!</definedName>
    <definedName name="PRE">#REF!</definedName>
    <definedName name="PRECO" localSheetId="6">#REF!</definedName>
    <definedName name="PRECO" localSheetId="4">#REF!</definedName>
    <definedName name="PRECO" localSheetId="5">#REF!</definedName>
    <definedName name="PRECO">#REF!</definedName>
    <definedName name="Preço_Unitário" localSheetId="6">#REF!</definedName>
    <definedName name="Preço_Unitário">#REF!</definedName>
    <definedName name="preco1" localSheetId="6">#REF!</definedName>
    <definedName name="preco1" localSheetId="4">#REF!</definedName>
    <definedName name="preco1">#REF!</definedName>
    <definedName name="PRECOUNIT">[17]CPU!$A$1:$N$3068</definedName>
    <definedName name="PREF" localSheetId="6">#REF!</definedName>
    <definedName name="PREF" localSheetId="5">#REF!</definedName>
    <definedName name="PREF" localSheetId="0">#REF!</definedName>
    <definedName name="PREF">#REF!</definedName>
    <definedName name="Print" localSheetId="6">[33]QuQuant!#REF!</definedName>
    <definedName name="Print" localSheetId="5">[33]QuQuant!#REF!</definedName>
    <definedName name="Print" localSheetId="0">[33]QuQuant!#REF!</definedName>
    <definedName name="Print">[33]QuQuant!#REF!</definedName>
    <definedName name="Print_Area" localSheetId="13">ABC!$A$1:$I$32</definedName>
    <definedName name="Print_Area" localSheetId="6">#REF!</definedName>
    <definedName name="Print_Area" localSheetId="4">'COMPOSIÇÕES '!$A$1:$G$7</definedName>
    <definedName name="Print_Area" localSheetId="5" hidden="1">[4]Plan1!#REF!</definedName>
    <definedName name="Print_Area" localSheetId="7">Cronograma!$A$1:$F$11</definedName>
    <definedName name="Print_Area" localSheetId="3">'Memória de cálculo'!$A$1:$N$95</definedName>
    <definedName name="Print_Area" localSheetId="2">Orçamento!$A$1:$K$15</definedName>
    <definedName name="Print_Area" localSheetId="0">'QCI '!$A$1:$F$2</definedName>
    <definedName name="Print_Area" localSheetId="1">Resumo!$A$1:$C$27</definedName>
    <definedName name="Print_Area" hidden="1">[4]Plan1!#REF!</definedName>
    <definedName name="Print_Area_MI" localSheetId="6">#REF!</definedName>
    <definedName name="Print_Area_MI" localSheetId="5">#REF!</definedName>
    <definedName name="Print_Area_MI" localSheetId="7">#REF!</definedName>
    <definedName name="Print_Area_MI" localSheetId="0">#REF!</definedName>
    <definedName name="Print_Area_MI">#REF!</definedName>
    <definedName name="Print_Titles" localSheetId="13">ABC!$1:$4</definedName>
    <definedName name="Print_Titles" localSheetId="4">'COMPOSIÇÕES '!$2:$6</definedName>
    <definedName name="Print_Titles" localSheetId="5">#REF!</definedName>
    <definedName name="Print_Titles" localSheetId="7">Cronograma!$1:$9</definedName>
    <definedName name="Print_Titles" localSheetId="3">'Memória de cálculo'!$1:$8</definedName>
    <definedName name="Print_Titles" localSheetId="2">Orçamento!$1:$11</definedName>
    <definedName name="Print_Titles" localSheetId="0">'QCI '!$1:$2</definedName>
    <definedName name="Print_Titles" localSheetId="1">Resumo!$1:$10</definedName>
    <definedName name="Print_Titles">#REF!</definedName>
    <definedName name="PRINT_TITLES_MI" localSheetId="6">#REF!</definedName>
    <definedName name="PRINT_TITLES_MI" localSheetId="5">#REF!</definedName>
    <definedName name="PRINT_TITLES_MI" localSheetId="0">#REF!</definedName>
    <definedName name="PRINT_TITLES_MI">#REF!</definedName>
    <definedName name="PrzO" localSheetId="6">#REF!</definedName>
    <definedName name="PrzO">#REF!</definedName>
    <definedName name="Q">#REF!</definedName>
    <definedName name="QCI" localSheetId="6" hidden="1">{#N/A,#N/A,FALSE,"MO (2)"}</definedName>
    <definedName name="QCI" localSheetId="5" hidden="1">{#N/A,#N/A,FALSE,"MO (2)"}</definedName>
    <definedName name="QCI" localSheetId="7" hidden="1">{#N/A,#N/A,FALSE,"MO (2)"}</definedName>
    <definedName name="QCI" localSheetId="3" hidden="1">{#N/A,#N/A,FALSE,"MO (2)"}</definedName>
    <definedName name="QCI" localSheetId="0" hidden="1">{#N/A,#N/A,FALSE,"MO (2)"}</definedName>
    <definedName name="QCI" hidden="1">{#N/A,#N/A,FALSE,"MO (2)"}</definedName>
    <definedName name="QCI.CPManual" hidden="1">ROUND([5]QCI!$W1,2)</definedName>
    <definedName name="QCI.DescManual" hidden="1">[5]QCI!$R1</definedName>
    <definedName name="QCI.Divisao" hidden="1">[5]QCI!$V1</definedName>
    <definedName name="QCI.ExisteManual" hidden="1">(COUNTIF([5]QCI!$B$13:$B$24,"Manual")+COUNTIF([5]QCI!$B$13:$B$24,"SemiAuto"))&gt;0</definedName>
    <definedName name="QCI.InvManual" hidden="1">ROUND([5]QCI!$U1,2)</definedName>
    <definedName name="QCI.ItemInvestimento" hidden="1">OFFSET([5]DADOS!$J$2,1,0,COUNTA([5]DADOS!$J:$J)-1,1)</definedName>
    <definedName name="QCI.LoteManual" hidden="1">[5]QCI!$T1</definedName>
    <definedName name="QCI.MaxCPManual" hidden="1">[5]QCI!$O1-[5]QCI!$X1</definedName>
    <definedName name="QCI.MaxOUManual" hidden="1">[5]QCI!$O1-[5]QCI!$W1</definedName>
    <definedName name="QCI.OutrosManual" hidden="1">ROUND([5]QCI!$X1,2)</definedName>
    <definedName name="QCI.SubItemInvestimento" hidden="1">OFFSET([5]DADOS!$A$2,1,MATCH([5]QCI!$E1,[5]DADOS!$2:$2,0)-1,INDEX([5]DADOS!$2:$2,MATCH([5]QCI!$E1,[5]DADOS!$2:$2,0)+1))</definedName>
    <definedName name="QCI.SumCPMANUAL" hidden="1">SUMIF([5]QCI!$B$13:$B$24,"Manual",[5]QCI!$AA$13:$AA$24)</definedName>
    <definedName name="QCI.SumINVMANUAL" hidden="1">SUMIF([5]QCI!$B$13:$B$24,"Manual",[5]QCI!$O$13:$O$24)</definedName>
    <definedName name="QCI.SumOUTROSMANUAL" hidden="1">SUMIF([5]QCI!$B$13:$B$24,"Manual",[5]QCI!$AB$13:$AB$24)</definedName>
    <definedName name="QCI.SumREPASSEMANUAL" localSheetId="6" hidden="1">QCI.SumINVMANUAL-QCI.CPManual-QCI.OutrosManual</definedName>
    <definedName name="QCI.SumREPASSEMANUAL" localSheetId="5" hidden="1">QCI.SumINVMANUAL-QCI.CPManual-QCI.OutrosManual</definedName>
    <definedName name="QCI.SumREPASSEMANUAL" localSheetId="7" hidden="1">QCI.SumINVMANUAL-QCI.CPManual-QCI.OutrosManual</definedName>
    <definedName name="QCI.SumREPASSEMANUAL" localSheetId="3" hidden="1">QCI.SumINVMANUAL-QCI.CPManual-QCI.OutrosManual</definedName>
    <definedName name="QCI.SumREPASSEMANUAL" localSheetId="0" hidden="1">[0]!QCI.SumINVMANUAL-[0]!QCI.CPManual-[0]!QCI.OutrosManual</definedName>
    <definedName name="QCI.SumREPASSEMANUAL" hidden="1">QCI.SumINVMANUAL-QCI.CPManual-QCI.OutrosManual</definedName>
    <definedName name="QQ" localSheetId="6">#N/A</definedName>
    <definedName name="QQ">#N/A</definedName>
    <definedName name="QQ_2" localSheetId="6">#N/A</definedName>
    <definedName name="QQ_2">#N/A</definedName>
    <definedName name="qqe" localSheetId="6">#N/A</definedName>
    <definedName name="qqe">#N/A</definedName>
    <definedName name="qqqqqqqq" localSheetId="6">#REF!</definedName>
    <definedName name="qqqqqqqq" localSheetId="5">#REF!</definedName>
    <definedName name="qqqqqqqq" localSheetId="0">#REF!</definedName>
    <definedName name="qqqqqqqq">#REF!</definedName>
    <definedName name="Quadra" localSheetId="6" hidden="1">{#N/A,#N/A,FALSE,"MO (2)"}</definedName>
    <definedName name="Quadra" localSheetId="5" hidden="1">{#N/A,#N/A,FALSE,"MO (2)"}</definedName>
    <definedName name="Quadra" localSheetId="7" hidden="1">{#N/A,#N/A,FALSE,"MO (2)"}</definedName>
    <definedName name="Quadra" localSheetId="3" hidden="1">{#N/A,#N/A,FALSE,"MO (2)"}</definedName>
    <definedName name="Quadra" localSheetId="0" hidden="1">{#N/A,#N/A,FALSE,"MO (2)"}</definedName>
    <definedName name="Quadra" hidden="1">{#N/A,#N/A,FALSE,"MO (2)"}</definedName>
    <definedName name="QUANT" localSheetId="6">#REF!</definedName>
    <definedName name="QUANT" localSheetId="5">#REF!</definedName>
    <definedName name="QUANT" localSheetId="0">#REF!</definedName>
    <definedName name="QUANT">#REF!</definedName>
    <definedName name="Quant.">#REF!</definedName>
    <definedName name="QUANT_acumu">#REF!</definedName>
    <definedName name="Quantidade" localSheetId="6">#REF!</definedName>
    <definedName name="Quantidade" localSheetId="5">#REF!</definedName>
    <definedName name="Quantidade">#REF!</definedName>
    <definedName name="Quantidades" localSheetId="6" hidden="1">{#N/A,#N/A,FALSE,"MO (2)"}</definedName>
    <definedName name="Quantidades" localSheetId="5" hidden="1">{#N/A,#N/A,FALSE,"MO (2)"}</definedName>
    <definedName name="Quantidades" localSheetId="7" hidden="1">{#N/A,#N/A,FALSE,"MO (2)"}</definedName>
    <definedName name="Quantidades" localSheetId="3" hidden="1">{#N/A,#N/A,FALSE,"MO (2)"}</definedName>
    <definedName name="Quantidades" localSheetId="0" hidden="1">{#N/A,#N/A,FALSE,"MO (2)"}</definedName>
    <definedName name="Quantidades" hidden="1">{#N/A,#N/A,FALSE,"MO (2)"}</definedName>
    <definedName name="QWAD" localSheetId="6">#N/A</definedName>
    <definedName name="QWAD">#N/A</definedName>
    <definedName name="qwe" localSheetId="6">#REF!</definedName>
    <definedName name="qwe" localSheetId="0">#REF!</definedName>
    <definedName name="qwe">#REF!</definedName>
    <definedName name="qwe_1" localSheetId="6">#REF!</definedName>
    <definedName name="qwe_1">#REF!</definedName>
    <definedName name="qwe_2" localSheetId="6">#REF!</definedName>
    <definedName name="qwe_2">#REF!</definedName>
    <definedName name="qwe_26" localSheetId="6">#REF!</definedName>
    <definedName name="qwe_26">#REF!</definedName>
    <definedName name="qwe_3" localSheetId="6">#REF!</definedName>
    <definedName name="qwe_3">#REF!</definedName>
    <definedName name="qwe_33" localSheetId="6">#REF!</definedName>
    <definedName name="qwe_33">#REF!</definedName>
    <definedName name="qwe_34" localSheetId="6">#REF!</definedName>
    <definedName name="qwe_34">#REF!</definedName>
    <definedName name="QWEQ" localSheetId="6">#N/A</definedName>
    <definedName name="QWEQ">#N/A</definedName>
    <definedName name="Radier" localSheetId="0">#REF!</definedName>
    <definedName name="Radier">#REF!</definedName>
    <definedName name="RBV">[34]Teor!$C$3:$C$7</definedName>
    <definedName name="rd" localSheetId="5">#REF!</definedName>
    <definedName name="rd" localSheetId="7">#REF!</definedName>
    <definedName name="rd" localSheetId="0">#REF!</definedName>
    <definedName name="rd">#REF!</definedName>
    <definedName name="rea" localSheetId="5">#REF!</definedName>
    <definedName name="rea" localSheetId="0">#REF!</definedName>
    <definedName name="rea">#REF!</definedName>
    <definedName name="Reaterro" localSheetId="5">#REF!</definedName>
    <definedName name="Reaterro" localSheetId="0">#REF!</definedName>
    <definedName name="Reaterro">#REF!</definedName>
    <definedName name="Reboco">#REF!</definedName>
    <definedName name="REC">OFFSET([3]Insumos!$A$1,1,,COUNTA([3]Insumos!$A$1:$A$65536),COUNTA([3]Insumos!$A$1:$IV$1))</definedName>
    <definedName name="reca" localSheetId="6">#N/A</definedName>
    <definedName name="reca">#N/A</definedName>
    <definedName name="recape" localSheetId="6">#N/A</definedName>
    <definedName name="recape">#N/A</definedName>
    <definedName name="recapeamento" localSheetId="6">#N/A</definedName>
    <definedName name="recapeamento">#N/A</definedName>
    <definedName name="recife" localSheetId="5">#REF!</definedName>
    <definedName name="recife" localSheetId="7">#REF!</definedName>
    <definedName name="recife" localSheetId="0">#REF!</definedName>
    <definedName name="recife">#REF!</definedName>
    <definedName name="Recorder" localSheetId="6" hidden="1">#REF!</definedName>
    <definedName name="Recorder" localSheetId="5" hidden="1">#REF!</definedName>
    <definedName name="Recorder" hidden="1">#REF!</definedName>
    <definedName name="REDE_COLETORA_MAT" localSheetId="6">#REF!</definedName>
    <definedName name="REDE_COLETORA_MAT" localSheetId="5">#REF!</definedName>
    <definedName name="REDE_COLETORA_MAT">#REF!</definedName>
    <definedName name="REDE_COLETORA_MATERIAL">'[11]REDE COLETORA'!$H$67</definedName>
    <definedName name="REDE_COLETORA_SERV" localSheetId="6">#REF!</definedName>
    <definedName name="REDE_COLETORA_SERV" localSheetId="5">#REF!</definedName>
    <definedName name="REDE_COLETORA_SERV" localSheetId="0">#REF!</definedName>
    <definedName name="REDE_COLETORA_SERV">#REF!</definedName>
    <definedName name="REDE_COLETORA_SERVIÇOS">'[11]REDE COLETORA'!$H$9</definedName>
    <definedName name="Refeição" localSheetId="5">#REF!</definedName>
    <definedName name="Refeição" localSheetId="7">#REF!</definedName>
    <definedName name="Refeição" localSheetId="0">#REF!</definedName>
    <definedName name="Refeição">#REF!</definedName>
    <definedName name="REFERENCIA.Descricao" localSheetId="6" hidden="1">IF(ISNUMBER([5]ORÇAMENTO!$AF1),OFFSET(INDIRECT(ORÇAMENTO.BancoRef),[5]ORÇAMENTO!$AF1-1,3,1),[5]ORÇAMENTO!$AF1)</definedName>
    <definedName name="REFERENCIA.Descricao" localSheetId="5" hidden="1">IF(ISNUMBER([5]ORÇAMENTO!$AF1),OFFSET(INDIRECT(ORÇAMENTO.BancoRef),[5]ORÇAMENTO!$AF1-1,3,1),[5]ORÇAMENTO!$AF1)</definedName>
    <definedName name="REFERENCIA.Descricao" localSheetId="7" hidden="1">IF(ISNUMBER([5]ORÇAMENTO!$AF1),OFFSET(INDIRECT(ORÇAMENTO.BancoRef),[5]ORÇAMENTO!$AF1-1,3,1),[5]ORÇAMENTO!$AF1)</definedName>
    <definedName name="REFERENCIA.Descricao" localSheetId="3" hidden="1">IF(ISNUMBER([5]ORÇAMENTO!$AF1),OFFSET(INDIRECT(ORÇAMENTO.BancoRef),[5]ORÇAMENTO!$AF1-1,3,1),[5]ORÇAMENTO!$AF1)</definedName>
    <definedName name="REFERENCIA.Descricao" localSheetId="0" hidden="1">IF(ISNUMBER([5]ORÇAMENTO!$AF1),OFFSET(INDIRECT([0]!ORÇAMENTO.BancoRef),[5]ORÇAMENTO!$AF1-1,3,1),[5]ORÇAMENTO!$AF1)</definedName>
    <definedName name="REFERENCIA.Descricao" hidden="1">IF(ISNUMBER([5]ORÇAMENTO!$AF1),OFFSET(INDIRECT(ORÇAMENTO.BancoRef),[5]ORÇAMENTO!$AF1-1,3,1),[5]ORÇAMENTO!$AF1)</definedName>
    <definedName name="REFERENCIA.Desonerado" localSheetId="6" hidden="1">IF(ISNUMBER([5]ORÇAMENTO!$AF1),VALUE(OFFSET(INDIRECT(ORÇAMENTO.BancoRef),[5]ORÇAMENTO!$AF1-1,5,1)),0)</definedName>
    <definedName name="REFERENCIA.Desonerado" localSheetId="5" hidden="1">IF(ISNUMBER([5]ORÇAMENTO!$AF1),VALUE(OFFSET(INDIRECT(ORÇAMENTO.BancoRef),[5]ORÇAMENTO!$AF1-1,5,1)),0)</definedName>
    <definedName name="REFERENCIA.Desonerado" localSheetId="7" hidden="1">IF(ISNUMBER([5]ORÇAMENTO!$AF1),VALUE(OFFSET(INDIRECT(ORÇAMENTO.BancoRef),[5]ORÇAMENTO!$AF1-1,5,1)),0)</definedName>
    <definedName name="REFERENCIA.Desonerado" localSheetId="3" hidden="1">IF(ISNUMBER([5]ORÇAMENTO!$AF1),VALUE(OFFSET(INDIRECT(ORÇAMENTO.BancoRef),[5]ORÇAMENTO!$AF1-1,5,1)),0)</definedName>
    <definedName name="REFERENCIA.Desonerado" localSheetId="0" hidden="1">IF(ISNUMBER([5]ORÇAMENTO!$AF1),VALUE(OFFSET(INDIRECT([0]!ORÇAMENTO.BancoRef),[5]ORÇAMENTO!$AF1-1,5,1)),0)</definedName>
    <definedName name="REFERENCIA.Desonerado" hidden="1">IF(ISNUMBER([5]ORÇAMENTO!$AF1),VALUE(OFFSET(INDIRECT(ORÇAMENTO.BancoRef),[5]ORÇAMENTO!$AF1-1,5,1)),0)</definedName>
    <definedName name="REFERENCIA.NaoDesonerado" localSheetId="6" hidden="1">IF(ISNUMBER([5]ORÇAMENTO!$AF1),VALUE(OFFSET(INDIRECT(ORÇAMENTO.BancoRef),[5]ORÇAMENTO!$AF1-1,6,1)),0)</definedName>
    <definedName name="REFERENCIA.NaoDesonerado" localSheetId="5" hidden="1">IF(ISNUMBER([5]ORÇAMENTO!$AF1),VALUE(OFFSET(INDIRECT(ORÇAMENTO.BancoRef),[5]ORÇAMENTO!$AF1-1,6,1)),0)</definedName>
    <definedName name="REFERENCIA.NaoDesonerado" localSheetId="7" hidden="1">IF(ISNUMBER([5]ORÇAMENTO!$AF1),VALUE(OFFSET(INDIRECT(ORÇAMENTO.BancoRef),[5]ORÇAMENTO!$AF1-1,6,1)),0)</definedName>
    <definedName name="REFERENCIA.NaoDesonerado" localSheetId="3" hidden="1">IF(ISNUMBER([5]ORÇAMENTO!$AF1),VALUE(OFFSET(INDIRECT(ORÇAMENTO.BancoRef),[5]ORÇAMENTO!$AF1-1,6,1)),0)</definedName>
    <definedName name="REFERENCIA.NaoDesonerado" localSheetId="0" hidden="1">IF(ISNUMBER([5]ORÇAMENTO!$AF1),VALUE(OFFSET(INDIRECT([0]!ORÇAMENTO.BancoRef),[5]ORÇAMENTO!$AF1-1,6,1)),0)</definedName>
    <definedName name="REFERENCIA.NaoDesonerado" hidden="1">IF(ISNUMBER([5]ORÇAMENTO!$AF1),VALUE(OFFSET(INDIRECT(ORÇAMENTO.BancoRef),[5]ORÇAMENTO!$AF1-1,6,1)),0)</definedName>
    <definedName name="REFERENCIA.Unidade" localSheetId="6" hidden="1">IF(ISNUMBER([5]ORÇAMENTO!$AF1),OFFSET(INDIRECT(ORÇAMENTO.BancoRef),[5]ORÇAMENTO!$AF1-1,4,1),"-")</definedName>
    <definedName name="REFERENCIA.Unidade" localSheetId="5" hidden="1">IF(ISNUMBER([5]ORÇAMENTO!$AF1),OFFSET(INDIRECT(ORÇAMENTO.BancoRef),[5]ORÇAMENTO!$AF1-1,4,1),"-")</definedName>
    <definedName name="REFERENCIA.Unidade" localSheetId="7" hidden="1">IF(ISNUMBER([5]ORÇAMENTO!$AF1),OFFSET(INDIRECT(ORÇAMENTO.BancoRef),[5]ORÇAMENTO!$AF1-1,4,1),"-")</definedName>
    <definedName name="REFERENCIA.Unidade" localSheetId="3" hidden="1">IF(ISNUMBER([5]ORÇAMENTO!$AF1),OFFSET(INDIRECT(ORÇAMENTO.BancoRef),[5]ORÇAMENTO!$AF1-1,4,1),"-")</definedName>
    <definedName name="REFERENCIA.Unidade" localSheetId="0" hidden="1">IF(ISNUMBER([5]ORÇAMENTO!$AF1),OFFSET(INDIRECT([0]!ORÇAMENTO.BancoRef),[5]ORÇAMENTO!$AF1-1,4,1),"-")</definedName>
    <definedName name="REFERENCIA.Unidade" hidden="1">IF(ISNUMBER([5]ORÇAMENTO!$AF1),OFFSET(INDIRECT(ORÇAMENTO.BancoRef),[5]ORÇAMENTO!$AF1-1,4,1),"-")</definedName>
    <definedName name="RefParalis" localSheetId="5">#REF!</definedName>
    <definedName name="RefParalis" localSheetId="7">#REF!</definedName>
    <definedName name="RefParalis" localSheetId="0">#REF!</definedName>
    <definedName name="RefParalis">#REF!</definedName>
    <definedName name="REG" localSheetId="6">#REF!</definedName>
    <definedName name="REG" localSheetId="5">#REF!</definedName>
    <definedName name="REG" localSheetId="0">#REF!</definedName>
    <definedName name="REG">#REF!</definedName>
    <definedName name="RegimeExecucao" localSheetId="6" hidden="1">IF(OR(Import.RegimeExecução="",Import.RegimeExecução="Empreitada por Preço Global",Import.RegimeExecução="Empreitada Integral"),"Global","Unitário")</definedName>
    <definedName name="RegimeExecucao" localSheetId="5" hidden="1">IF(OR(Import.RegimeExecução="",Import.RegimeExecução="Empreitada por Preço Global",Import.RegimeExecução="Empreitada Integral"),"Global","Unitário")</definedName>
    <definedName name="RegimeExecucao" localSheetId="7" hidden="1">IF(OR(Import.RegimeExecução="",Import.RegimeExecução="Empreitada por Preço Global",Import.RegimeExecução="Empreitada Integral"),"Global","Unitário")</definedName>
    <definedName name="RegimeExecucao" localSheetId="3" hidden="1">IF(OR(Import.RegimeExecução="",Import.RegimeExecução="Empreitada por Preço Global",Import.RegimeExecução="Empreitada Integral"),"Global","Unitário")</definedName>
    <definedName name="RegimeExecucao" localSheetId="0" hidden="1">IF(OR([0]!Import.RegimeExecução="",[0]!Import.RegimeExecução="Empreitada por Preço Global",[0]!Import.RegimeExecução="Empreitada Integral"),"Global","Unitário")</definedName>
    <definedName name="RegimeExecucao" hidden="1">IF(OR(Import.RegimeExecução="",Import.RegimeExecução="Empreitada por Preço Global",Import.RegimeExecução="Empreitada Integral"),"Global","Unitário")</definedName>
    <definedName name="REGULA" localSheetId="6">#REF!</definedName>
    <definedName name="REGULA" localSheetId="5">#REF!</definedName>
    <definedName name="REGULA" localSheetId="7">#REF!</definedName>
    <definedName name="REGULA" localSheetId="0">#REF!</definedName>
    <definedName name="REGULA">#REF!</definedName>
    <definedName name="remoçao" localSheetId="5">#REF!</definedName>
    <definedName name="remoçao" localSheetId="0">#REF!</definedName>
    <definedName name="remoçao">#REF!</definedName>
    <definedName name="RES" localSheetId="6">#N/A</definedName>
    <definedName name="RES">#N/A</definedName>
    <definedName name="Res10Prog" localSheetId="0">#REF!</definedName>
    <definedName name="Res10Prog">#REF!</definedName>
    <definedName name="RESUMO" localSheetId="6">#N/A</definedName>
    <definedName name="RESUMO">#N/A</definedName>
    <definedName name="RESUMO." localSheetId="6">#N/A</definedName>
    <definedName name="RESUMO.">#N/A</definedName>
    <definedName name="RESUMO1" localSheetId="6">#N/A</definedName>
    <definedName name="RESUMO1">#N/A</definedName>
    <definedName name="rio" localSheetId="6" hidden="1">{#N/A,#N/A,FALSE,"Cronograma";#N/A,#N/A,FALSE,"Cronogr. 2"}</definedName>
    <definedName name="rio" localSheetId="5" hidden="1">{#N/A,#N/A,FALSE,"Cronograma";#N/A,#N/A,FALSE,"Cronogr. 2"}</definedName>
    <definedName name="rio" localSheetId="7" hidden="1">{#N/A,#N/A,FALSE,"Cronograma";#N/A,#N/A,FALSE,"Cronogr. 2"}</definedName>
    <definedName name="rio" localSheetId="3" hidden="1">{#N/A,#N/A,FALSE,"Cronograma";#N/A,#N/A,FALSE,"Cronogr. 2"}</definedName>
    <definedName name="rio" localSheetId="0" hidden="1">{#N/A,#N/A,FALSE,"Cronograma";#N/A,#N/A,FALSE,"Cronogr. 2"}</definedName>
    <definedName name="rio" hidden="1">{#N/A,#N/A,FALSE,"Cronograma";#N/A,#N/A,FALSE,"Cronogr. 2"}</definedName>
    <definedName name="RMA" localSheetId="6">'[6]PRO-08'!#REF!</definedName>
    <definedName name="RMA">'[6]PRO-08'!#REF!</definedName>
    <definedName name="rodovia2">[21]Plan!$D$49</definedName>
    <definedName name="rodovia3">[21]Plan!$D$49</definedName>
    <definedName name="RP" localSheetId="6">#REF!</definedName>
    <definedName name="RP" localSheetId="5">#REF!</definedName>
    <definedName name="RP" localSheetId="7">#REF!</definedName>
    <definedName name="RP" localSheetId="0">#REF!</definedName>
    <definedName name="RP">#REF!</definedName>
    <definedName name="RP_1" localSheetId="6">#REF!</definedName>
    <definedName name="RP_1">#REF!</definedName>
    <definedName name="RP_2" localSheetId="6">#REF!</definedName>
    <definedName name="RP_2">#REF!</definedName>
    <definedName name="RP_26" localSheetId="6">#REF!</definedName>
    <definedName name="RP_26">#REF!</definedName>
    <definedName name="RP_3" localSheetId="6">#REF!</definedName>
    <definedName name="RP_3">#REF!</definedName>
    <definedName name="RP_33" localSheetId="6">#REF!</definedName>
    <definedName name="RP_33">#REF!</definedName>
    <definedName name="RP_34" localSheetId="6">#REF!</definedName>
    <definedName name="RP_34">#REF!</definedName>
    <definedName name="RRE.MaxCPAcum" hidden="1">[5]RRE!$AD$26</definedName>
    <definedName name="RRE.MaxCPAnt" hidden="1">[5]RRE!$AC$26</definedName>
    <definedName name="RRE.MaxOUAcum" hidden="1">[5]RRE!$AD$27</definedName>
    <definedName name="RRE.MaxOUAnt" hidden="1">[5]RRE!$AC$27</definedName>
    <definedName name="RRE.Numero" hidden="1">OFFSET([5]RRE!$O$7,0,1)</definedName>
    <definedName name="RRE.VIMeta" hidden="1">[5]RRE!$L1</definedName>
    <definedName name="rrrrrrrrrrrr" localSheetId="6">#REF!</definedName>
    <definedName name="rrrrrrrrrrrr" localSheetId="5">#REF!</definedName>
    <definedName name="rrrrrrrrrrrr" localSheetId="0">#REF!</definedName>
    <definedName name="rrrrrrrrrrrr">#REF!</definedName>
    <definedName name="RS" localSheetId="6">#REF!</definedName>
    <definedName name="RS">#REF!</definedName>
    <definedName name="RT" localSheetId="6">#N/A</definedName>
    <definedName name="RT">#N/A</definedName>
    <definedName name="RTUYRT" localSheetId="6">#N/A</definedName>
    <definedName name="RTUYRT">#N/A</definedName>
    <definedName name="RTYW" localSheetId="6">#N/A</definedName>
    <definedName name="RTYW">#N/A</definedName>
    <definedName name="ruas" localSheetId="6">#REF!</definedName>
    <definedName name="ruas" localSheetId="5">#REF!</definedName>
    <definedName name="ruas" localSheetId="0">#REF!</definedName>
    <definedName name="ruas">#REF!</definedName>
    <definedName name="RURTU" localSheetId="6">#N/A</definedName>
    <definedName name="RURTU">#N/A</definedName>
    <definedName name="rwQRRRRRRRRR" localSheetId="6">#REF!</definedName>
    <definedName name="rwQRRRRRRRRR" localSheetId="5">#REF!</definedName>
    <definedName name="rwQRRRRRRRRR" localSheetId="0">#REF!</definedName>
    <definedName name="rwQRRRRRRRRR">#REF!</definedName>
    <definedName name="RWSRRRRRRRRRRRRRRR" localSheetId="6">#REF!</definedName>
    <definedName name="RWSRRRRRRRRRRRRRRR">#REF!</definedName>
    <definedName name="s" localSheetId="6">#REF!</definedName>
    <definedName name="s">#REF!</definedName>
    <definedName name="sa" localSheetId="6">[1]COMPOS1!#REF!</definedName>
    <definedName name="sa" localSheetId="0">[1]COMPOS1!#REF!</definedName>
    <definedName name="sa">[1]COMPOS1!#REF!</definedName>
    <definedName name="SACO" localSheetId="6">[35]DI4!#REF!</definedName>
    <definedName name="SACO" localSheetId="0">[35]DI4!#REF!</definedName>
    <definedName name="SACO">[35]DI4!#REF!</definedName>
    <definedName name="SACO2" localSheetId="6">[35]DI4!#REF!</definedName>
    <definedName name="SACO2">[35]DI4!#REF!</definedName>
    <definedName name="SACO3" localSheetId="6">[35]DI4!#REF!</definedName>
    <definedName name="SACO3">[35]DI4!#REF!</definedName>
    <definedName name="SAO" localSheetId="6" hidden="1">{#N/A,#N/A,FALSE,"Planilha";#N/A,#N/A,FALSE,"Resumo";#N/A,#N/A,FALSE,"Fisico";#N/A,#N/A,FALSE,"Financeiro";#N/A,#N/A,FALSE,"Financeiro"}</definedName>
    <definedName name="SAO" localSheetId="5" hidden="1">{#N/A,#N/A,FALSE,"Planilha";#N/A,#N/A,FALSE,"Resumo";#N/A,#N/A,FALSE,"Fisico";#N/A,#N/A,FALSE,"Financeiro";#N/A,#N/A,FALSE,"Financeiro"}</definedName>
    <definedName name="SAO" localSheetId="7" hidden="1">{#N/A,#N/A,FALSE,"Planilha";#N/A,#N/A,FALSE,"Resumo";#N/A,#N/A,FALSE,"Fisico";#N/A,#N/A,FALSE,"Financeiro";#N/A,#N/A,FALSE,"Financeiro"}</definedName>
    <definedName name="SAO" localSheetId="3" hidden="1">{#N/A,#N/A,FALSE,"Planilha";#N/A,#N/A,FALSE,"Resumo";#N/A,#N/A,FALSE,"Fisico";#N/A,#N/A,FALSE,"Financeiro";#N/A,#N/A,FALSE,"Financeiro"}</definedName>
    <definedName name="SAO" localSheetId="0" hidden="1">{#N/A,#N/A,FALSE,"Planilha";#N/A,#N/A,FALSE,"Resumo";#N/A,#N/A,FALSE,"Fisico";#N/A,#N/A,FALSE,"Financeiro";#N/A,#N/A,FALSE,"Financeiro"}</definedName>
    <definedName name="SAO" hidden="1">{#N/A,#N/A,FALSE,"Planilha";#N/A,#N/A,FALSE,"Resumo";#N/A,#N/A,FALSE,"Fisico";#N/A,#N/A,FALSE,"Financeiro";#N/A,#N/A,FALSE,"Financeiro"}</definedName>
    <definedName name="sbg" localSheetId="6">#REF!</definedName>
    <definedName name="sbg" localSheetId="0">#REF!</definedName>
    <definedName name="sbg">#REF!</definedName>
    <definedName name="SBRP" localSheetId="6">#REF!</definedName>
    <definedName name="SBRP">#REF!</definedName>
    <definedName name="sbrp." localSheetId="6">#REF!</definedName>
    <definedName name="sbrp.">#REF!</definedName>
    <definedName name="sbrp._1" localSheetId="6">#REF!</definedName>
    <definedName name="sbrp._1">#REF!</definedName>
    <definedName name="sbrp._2" localSheetId="6">#REF!</definedName>
    <definedName name="sbrp._2">#REF!</definedName>
    <definedName name="sbrp._26" localSheetId="6">#REF!</definedName>
    <definedName name="sbrp._26">#REF!</definedName>
    <definedName name="sbrp._3" localSheetId="6">#REF!</definedName>
    <definedName name="sbrp._3">#REF!</definedName>
    <definedName name="sbrp._33" localSheetId="6">#REF!</definedName>
    <definedName name="sbrp._33">#REF!</definedName>
    <definedName name="sbrp._34" localSheetId="6">#REF!</definedName>
    <definedName name="sbrp._34">#REF!</definedName>
    <definedName name="SBRP_1" localSheetId="6">#REF!</definedName>
    <definedName name="SBRP_1">#REF!</definedName>
    <definedName name="SBRP_2" localSheetId="6">#REF!</definedName>
    <definedName name="SBRP_2">#REF!</definedName>
    <definedName name="SBRP_26" localSheetId="6">#REF!</definedName>
    <definedName name="SBRP_26">#REF!</definedName>
    <definedName name="SBRP_3" localSheetId="6">#REF!</definedName>
    <definedName name="SBRP_3">#REF!</definedName>
    <definedName name="SBRP_33" localSheetId="6">#REF!</definedName>
    <definedName name="SBRP_33">#REF!</definedName>
    <definedName name="SBRP_34" localSheetId="6">#REF!</definedName>
    <definedName name="SBRP_34">#REF!</definedName>
    <definedName name="SBTC" localSheetId="6">#REF!</definedName>
    <definedName name="SBTC">#REF!</definedName>
    <definedName name="sd" localSheetId="6">#REF!</definedName>
    <definedName name="sd" localSheetId="5">#REF!</definedName>
    <definedName name="sd">#REF!</definedName>
    <definedName name="SDASD">#REF!</definedName>
    <definedName name="SDGH">#REF!</definedName>
    <definedName name="se" localSheetId="6">#REF!</definedName>
    <definedName name="se" localSheetId="5">#REF!</definedName>
    <definedName name="se">#REF!</definedName>
    <definedName name="SemanaTerminando" localSheetId="0">[36]materiais!#REF!</definedName>
    <definedName name="SemanaTerminando">[36]materiais!#REF!</definedName>
    <definedName name="SEMP100" localSheetId="6">#REF!</definedName>
    <definedName name="SEMP100" localSheetId="5">#REF!</definedName>
    <definedName name="SEMP100" localSheetId="7">#REF!</definedName>
    <definedName name="SEMP100" localSheetId="0">#REF!</definedName>
    <definedName name="SEMP100">#REF!</definedName>
    <definedName name="SEMP100_1" localSheetId="6">#REF!</definedName>
    <definedName name="SEMP100_1">#REF!</definedName>
    <definedName name="SEMP100_2" localSheetId="6">#REF!</definedName>
    <definedName name="SEMP100_2">#REF!</definedName>
    <definedName name="SEMP100_26" localSheetId="6">#REF!</definedName>
    <definedName name="SEMP100_26">#REF!</definedName>
    <definedName name="SEMP100_3" localSheetId="6">#REF!</definedName>
    <definedName name="SEMP100_3">#REF!</definedName>
    <definedName name="SEMP100_33" localSheetId="6">#REF!</definedName>
    <definedName name="SEMP100_33">#REF!</definedName>
    <definedName name="SEMP100_34" localSheetId="6">#REF!</definedName>
    <definedName name="SEMP100_34">#REF!</definedName>
    <definedName name="SEMP109" localSheetId="6">#REF!</definedName>
    <definedName name="SEMP109">#REF!</definedName>
    <definedName name="SEMP109_1" localSheetId="6">#REF!</definedName>
    <definedName name="SEMP109_1">#REF!</definedName>
    <definedName name="SEMP109_2" localSheetId="6">#REF!</definedName>
    <definedName name="SEMP109_2">#REF!</definedName>
    <definedName name="SEMP109_26" localSheetId="6">#REF!</definedName>
    <definedName name="SEMP109_26">#REF!</definedName>
    <definedName name="SEMP109_3" localSheetId="6">#REF!</definedName>
    <definedName name="SEMP109_3">#REF!</definedName>
    <definedName name="SEMP109_33" localSheetId="6">#REF!</definedName>
    <definedName name="SEMP109_33">#REF!</definedName>
    <definedName name="SEMP109_34" localSheetId="6">#REF!</definedName>
    <definedName name="SEMP109_34">#REF!</definedName>
    <definedName name="SEMP164" localSheetId="6">#REF!</definedName>
    <definedName name="SEMP164">#REF!</definedName>
    <definedName name="SEMP164_1" localSheetId="6">#REF!</definedName>
    <definedName name="SEMP164_1">#REF!</definedName>
    <definedName name="SEMP164_2" localSheetId="6">#REF!</definedName>
    <definedName name="SEMP164_2">#REF!</definedName>
    <definedName name="SEMP164_26" localSheetId="6">#REF!</definedName>
    <definedName name="SEMP164_26">#REF!</definedName>
    <definedName name="SEMP164_3" localSheetId="6">#REF!</definedName>
    <definedName name="SEMP164_3">#REF!</definedName>
    <definedName name="SEMP164_33" localSheetId="6">#REF!</definedName>
    <definedName name="SEMP164_33">#REF!</definedName>
    <definedName name="SEMP164_34" localSheetId="6">#REF!</definedName>
    <definedName name="SEMP164_34">#REF!</definedName>
    <definedName name="SEMP221" localSheetId="6">#REF!</definedName>
    <definedName name="SEMP221">#REF!</definedName>
    <definedName name="SEMP221_1" localSheetId="6">#REF!</definedName>
    <definedName name="SEMP221_1">#REF!</definedName>
    <definedName name="SEMP221_2" localSheetId="6">#REF!</definedName>
    <definedName name="SEMP221_2">#REF!</definedName>
    <definedName name="SEMP221_26" localSheetId="6">#REF!</definedName>
    <definedName name="SEMP221_26">#REF!</definedName>
    <definedName name="SEMP221_3" localSheetId="6">#REF!</definedName>
    <definedName name="SEMP221_3">#REF!</definedName>
    <definedName name="SEMP221_33" localSheetId="6">#REF!</definedName>
    <definedName name="SEMP221_33">#REF!</definedName>
    <definedName name="SEMP221_34" localSheetId="6">#REF!</definedName>
    <definedName name="SEMP221_34">#REF!</definedName>
    <definedName name="SEMP223" localSheetId="6">#REF!</definedName>
    <definedName name="SEMP223">#REF!</definedName>
    <definedName name="SEMP223_1" localSheetId="6">#REF!</definedName>
    <definedName name="SEMP223_1">#REF!</definedName>
    <definedName name="SEMP223_2" localSheetId="6">#REF!</definedName>
    <definedName name="SEMP223_2">#REF!</definedName>
    <definedName name="SEMP223_26" localSheetId="6">#REF!</definedName>
    <definedName name="SEMP223_26">#REF!</definedName>
    <definedName name="SEMP223_3" localSheetId="6">#REF!</definedName>
    <definedName name="SEMP223_3">#REF!</definedName>
    <definedName name="SEMP223_33" localSheetId="6">#REF!</definedName>
    <definedName name="SEMP223_33">#REF!</definedName>
    <definedName name="SEMP223_34" localSheetId="6">#REF!</definedName>
    <definedName name="SEMP223_34">#REF!</definedName>
    <definedName name="SEMP225" localSheetId="6">#REF!</definedName>
    <definedName name="SEMP225">#REF!</definedName>
    <definedName name="SEMP225_1" localSheetId="6">#REF!</definedName>
    <definedName name="SEMP225_1">#REF!</definedName>
    <definedName name="SEMP225_2" localSheetId="6">#REF!</definedName>
    <definedName name="SEMP225_2">#REF!</definedName>
    <definedName name="SEMP225_26" localSheetId="6">#REF!</definedName>
    <definedName name="SEMP225_26">#REF!</definedName>
    <definedName name="SEMP225_3" localSheetId="6">#REF!</definedName>
    <definedName name="SEMP225_3">#REF!</definedName>
    <definedName name="SEMP225_33" localSheetId="6">#REF!</definedName>
    <definedName name="SEMP225_33">#REF!</definedName>
    <definedName name="SEMP225_34" localSheetId="6">#REF!</definedName>
    <definedName name="SEMP225_34">#REF!</definedName>
    <definedName name="SEMP237" localSheetId="6">#REF!</definedName>
    <definedName name="SEMP237">#REF!</definedName>
    <definedName name="SEMP237_1" localSheetId="6">#REF!</definedName>
    <definedName name="SEMP237_1">#REF!</definedName>
    <definedName name="SEMP237_2" localSheetId="6">#REF!</definedName>
    <definedName name="SEMP237_2">#REF!</definedName>
    <definedName name="SEMP237_26" localSheetId="6">#REF!</definedName>
    <definedName name="SEMP237_26">#REF!</definedName>
    <definedName name="SEMP237_3" localSheetId="6">#REF!</definedName>
    <definedName name="SEMP237_3">#REF!</definedName>
    <definedName name="SEMP237_33" localSheetId="6">#REF!</definedName>
    <definedName name="SEMP237_33">#REF!</definedName>
    <definedName name="SEMP237_34" localSheetId="6">#REF!</definedName>
    <definedName name="SEMP237_34">#REF!</definedName>
    <definedName name="SEMP258" localSheetId="6">#REF!</definedName>
    <definedName name="SEMP258">#REF!</definedName>
    <definedName name="SEMP258_1" localSheetId="6">#REF!</definedName>
    <definedName name="SEMP258_1">#REF!</definedName>
    <definedName name="SEMP258_2" localSheetId="6">#REF!</definedName>
    <definedName name="SEMP258_2">#REF!</definedName>
    <definedName name="SEMP258_26" localSheetId="6">#REF!</definedName>
    <definedName name="SEMP258_26">#REF!</definedName>
    <definedName name="SEMP258_3" localSheetId="6">#REF!</definedName>
    <definedName name="SEMP258_3">#REF!</definedName>
    <definedName name="SEMP258_33" localSheetId="6">#REF!</definedName>
    <definedName name="SEMP258_33">#REF!</definedName>
    <definedName name="SEMP258_34" localSheetId="6">#REF!</definedName>
    <definedName name="SEMP258_34">#REF!</definedName>
    <definedName name="SEMP270" localSheetId="6">#REF!</definedName>
    <definedName name="SEMP270">#REF!</definedName>
    <definedName name="SEMP270_1" localSheetId="6">#REF!</definedName>
    <definedName name="SEMP270_1">#REF!</definedName>
    <definedName name="SEMP270_2" localSheetId="6">#REF!</definedName>
    <definedName name="SEMP270_2">#REF!</definedName>
    <definedName name="SEMP270_25" localSheetId="6">'[20]270Garanhuns'!#REF!</definedName>
    <definedName name="SEMP270_25" localSheetId="0">'[20]270Garanhuns'!#REF!</definedName>
    <definedName name="SEMP270_25">'[20]270Garanhuns'!#REF!</definedName>
    <definedName name="SEMP270_26" localSheetId="6">#REF!</definedName>
    <definedName name="SEMP270_26" localSheetId="5">#REF!</definedName>
    <definedName name="SEMP270_26" localSheetId="7">#REF!</definedName>
    <definedName name="SEMP270_26" localSheetId="0">#REF!</definedName>
    <definedName name="SEMP270_26">#REF!</definedName>
    <definedName name="SEMP270_3" localSheetId="6">#REF!</definedName>
    <definedName name="SEMP270_3">#REF!</definedName>
    <definedName name="SEMP270_33" localSheetId="6">#REF!</definedName>
    <definedName name="SEMP270_33">#REF!</definedName>
    <definedName name="SEMP270_34" localSheetId="6">#REF!</definedName>
    <definedName name="SEMP270_34">#REF!</definedName>
    <definedName name="SEMP271" localSheetId="6">#REF!</definedName>
    <definedName name="SEMP271">#REF!</definedName>
    <definedName name="SEMP271_1" localSheetId="6">#REF!</definedName>
    <definedName name="SEMP271_1">#REF!</definedName>
    <definedName name="SEMP271_2" localSheetId="6">#REF!</definedName>
    <definedName name="SEMP271_2">#REF!</definedName>
    <definedName name="SEMP271_26" localSheetId="6">#REF!</definedName>
    <definedName name="SEMP271_26">#REF!</definedName>
    <definedName name="SEMP271_3" localSheetId="6">#REF!</definedName>
    <definedName name="SEMP271_3">#REF!</definedName>
    <definedName name="SEMP271_33" localSheetId="6">#REF!</definedName>
    <definedName name="SEMP271_33">#REF!</definedName>
    <definedName name="SEMP271_34" localSheetId="6">#REF!</definedName>
    <definedName name="SEMP271_34">#REF!</definedName>
    <definedName name="SEMP2731" localSheetId="6">#REF!</definedName>
    <definedName name="SEMP2731">#REF!</definedName>
    <definedName name="SEMP2731_1" localSheetId="6">#REF!</definedName>
    <definedName name="SEMP2731_1">#REF!</definedName>
    <definedName name="SEMP2731_2" localSheetId="6">#REF!</definedName>
    <definedName name="SEMP2731_2">#REF!</definedName>
    <definedName name="SEMP2731_26" localSheetId="6">#REF!</definedName>
    <definedName name="SEMP2731_26">#REF!</definedName>
    <definedName name="SEMP2731_3" localSheetId="6">#REF!</definedName>
    <definedName name="SEMP2731_3">#REF!</definedName>
    <definedName name="SEMP2731_33" localSheetId="6">#REF!</definedName>
    <definedName name="SEMP2731_33">#REF!</definedName>
    <definedName name="SEMP2731_34" localSheetId="6">#REF!</definedName>
    <definedName name="SEMP2731_34">#REF!</definedName>
    <definedName name="SEMP2732" localSheetId="6">#REF!</definedName>
    <definedName name="SEMP2732">#REF!</definedName>
    <definedName name="SEMP2732_1" localSheetId="6">#REF!</definedName>
    <definedName name="SEMP2732_1">#REF!</definedName>
    <definedName name="SEMP2732_2" localSheetId="6">#REF!</definedName>
    <definedName name="SEMP2732_2">#REF!</definedName>
    <definedName name="SEMP2732_26" localSheetId="6">#REF!</definedName>
    <definedName name="SEMP2732_26">#REF!</definedName>
    <definedName name="SEMP2732_3" localSheetId="6">#REF!</definedName>
    <definedName name="SEMP2732_3">#REF!</definedName>
    <definedName name="SEMP2732_33" localSheetId="6">#REF!</definedName>
    <definedName name="SEMP2732_33">#REF!</definedName>
    <definedName name="SEMP2732_34" localSheetId="6">#REF!</definedName>
    <definedName name="SEMP2732_34">#REF!</definedName>
    <definedName name="SEMP274" localSheetId="6">#REF!</definedName>
    <definedName name="SEMP274">#REF!</definedName>
    <definedName name="SEMP274_1" localSheetId="6">#REF!</definedName>
    <definedName name="SEMP274_1">#REF!</definedName>
    <definedName name="SEMP274_2" localSheetId="6">#REF!</definedName>
    <definedName name="SEMP274_2">#REF!</definedName>
    <definedName name="SEMP274_26" localSheetId="6">#REF!</definedName>
    <definedName name="SEMP274_26">#REF!</definedName>
    <definedName name="SEMP274_3" localSheetId="6">#REF!</definedName>
    <definedName name="SEMP274_3">#REF!</definedName>
    <definedName name="SEMP274_33" localSheetId="6">#REF!</definedName>
    <definedName name="SEMP274_33">#REF!</definedName>
    <definedName name="SEMP274_34" localSheetId="6">#REF!</definedName>
    <definedName name="SEMP274_34">#REF!</definedName>
    <definedName name="SEMP333" localSheetId="6">#REF!</definedName>
    <definedName name="SEMP333">#REF!</definedName>
    <definedName name="SEMP333_1" localSheetId="6">#REF!</definedName>
    <definedName name="SEMP333_1">#REF!</definedName>
    <definedName name="SEMP333_2" localSheetId="6">#REF!</definedName>
    <definedName name="SEMP333_2">#REF!</definedName>
    <definedName name="SEMP333_22" localSheetId="6">#REF!</definedName>
    <definedName name="SEMP333_22">#REF!</definedName>
    <definedName name="SEMP333_23" localSheetId="6">#REF!</definedName>
    <definedName name="SEMP333_23">#REF!</definedName>
    <definedName name="SEMP333_26" localSheetId="6">#REF!</definedName>
    <definedName name="SEMP333_26">#REF!</definedName>
    <definedName name="SEMP333_3" localSheetId="6">#REF!</definedName>
    <definedName name="SEMP333_3">#REF!</definedName>
    <definedName name="SEMP333_33" localSheetId="6">#REF!</definedName>
    <definedName name="SEMP333_33">#REF!</definedName>
    <definedName name="SEMP333_34" localSheetId="6">#REF!</definedName>
    <definedName name="SEMP333_34">#REF!</definedName>
    <definedName name="SEMP337" localSheetId="6">#REF!</definedName>
    <definedName name="SEMP337">#REF!</definedName>
    <definedName name="SEMP337_1" localSheetId="6">#REF!</definedName>
    <definedName name="SEMP337_1">#REF!</definedName>
    <definedName name="SEMP337_2" localSheetId="6">#REF!</definedName>
    <definedName name="SEMP337_2">#REF!</definedName>
    <definedName name="SEMP337_26" localSheetId="6">#REF!</definedName>
    <definedName name="SEMP337_26">#REF!</definedName>
    <definedName name="SEMP337_3" localSheetId="6">#REF!</definedName>
    <definedName name="SEMP337_3">#REF!</definedName>
    <definedName name="SEMP337_33" localSheetId="6">#REF!</definedName>
    <definedName name="SEMP337_33">#REF!</definedName>
    <definedName name="SEMP337_34" localSheetId="6">#REF!</definedName>
    <definedName name="SEMP337_34">#REF!</definedName>
    <definedName name="SEMP352" localSheetId="6">#REF!</definedName>
    <definedName name="SEMP352">#REF!</definedName>
    <definedName name="SEMP352_1" localSheetId="6">#REF!</definedName>
    <definedName name="SEMP352_1">#REF!</definedName>
    <definedName name="SEMP352_2" localSheetId="6">#REF!</definedName>
    <definedName name="SEMP352_2">#REF!</definedName>
    <definedName name="SEMP352_26" localSheetId="6">#REF!</definedName>
    <definedName name="SEMP352_26">#REF!</definedName>
    <definedName name="SEMP352_3" localSheetId="6">#REF!</definedName>
    <definedName name="SEMP352_3">#REF!</definedName>
    <definedName name="SEMP352_33" localSheetId="6">#REF!</definedName>
    <definedName name="SEMP352_33">#REF!</definedName>
    <definedName name="SEMP352_34" localSheetId="6">#REF!</definedName>
    <definedName name="SEMP352_34">#REF!</definedName>
    <definedName name="SEMP387ZC" localSheetId="6">#REF!</definedName>
    <definedName name="SEMP387ZC">#REF!</definedName>
    <definedName name="SEMP387ZC_1" localSheetId="6">#REF!</definedName>
    <definedName name="SEMP387ZC_1">#REF!</definedName>
    <definedName name="SEMP387ZC_2" localSheetId="6">#REF!</definedName>
    <definedName name="SEMP387ZC_2">#REF!</definedName>
    <definedName name="SEMP387ZC_26" localSheetId="6">#REF!</definedName>
    <definedName name="SEMP387ZC_26">#REF!</definedName>
    <definedName name="SEMP387ZC_3" localSheetId="6">#REF!</definedName>
    <definedName name="SEMP387ZC_3">#REF!</definedName>
    <definedName name="SEMP387ZC_33" localSheetId="6">#REF!</definedName>
    <definedName name="SEMP387ZC_33">#REF!</definedName>
    <definedName name="SEMP387ZC_34" localSheetId="6">#REF!</definedName>
    <definedName name="SEMP387ZC_34">#REF!</definedName>
    <definedName name="SEMP387ZN" localSheetId="6">#REF!</definedName>
    <definedName name="SEMP387ZN">#REF!</definedName>
    <definedName name="SEMP387ZN_1" localSheetId="6">#REF!</definedName>
    <definedName name="SEMP387ZN_1">#REF!</definedName>
    <definedName name="SEMP387ZN_2" localSheetId="6">#REF!</definedName>
    <definedName name="SEMP387ZN_2">#REF!</definedName>
    <definedName name="SEMP387ZN_26" localSheetId="6">#REF!</definedName>
    <definedName name="SEMP387ZN_26">#REF!</definedName>
    <definedName name="SEMP387ZN_3" localSheetId="6">#REF!</definedName>
    <definedName name="SEMP387ZN_3">#REF!</definedName>
    <definedName name="SEMP387ZN_33" localSheetId="6">#REF!</definedName>
    <definedName name="SEMP387ZN_33">#REF!</definedName>
    <definedName name="SEMP387ZN_34" localSheetId="6">#REF!</definedName>
    <definedName name="SEMP387ZN_34">#REF!</definedName>
    <definedName name="SEMP387ZS" localSheetId="6">#REF!</definedName>
    <definedName name="SEMP387ZS">#REF!</definedName>
    <definedName name="SEMP387ZS_1" localSheetId="6">#REF!</definedName>
    <definedName name="SEMP387ZS_1">#REF!</definedName>
    <definedName name="SEMP387ZS_2" localSheetId="6">#REF!</definedName>
    <definedName name="SEMP387ZS_2">#REF!</definedName>
    <definedName name="SEMP387ZS_26" localSheetId="6">#REF!</definedName>
    <definedName name="SEMP387ZS_26">#REF!</definedName>
    <definedName name="SEMP387ZS_3" localSheetId="6">#REF!</definedName>
    <definedName name="SEMP387ZS_3">#REF!</definedName>
    <definedName name="SEMP387ZS_33" localSheetId="6">#REF!</definedName>
    <definedName name="SEMP387ZS_33">#REF!</definedName>
    <definedName name="SEMP387ZS_34" localSheetId="6">#REF!</definedName>
    <definedName name="SEMP387ZS_34">#REF!</definedName>
    <definedName name="sencount" hidden="1">1</definedName>
    <definedName name="SENHAGT" hidden="1">"PM3CAIXA"</definedName>
    <definedName name="SERHY" localSheetId="0">#REF!</definedName>
    <definedName name="SERHY">#REF!</definedName>
    <definedName name="servi" localSheetId="6">#REF!</definedName>
    <definedName name="servi" localSheetId="4">#REF!</definedName>
    <definedName name="servi" localSheetId="5">#REF!</definedName>
    <definedName name="servi">#REF!</definedName>
    <definedName name="Serviços">#REF!</definedName>
    <definedName name="SETA">#REF!</definedName>
    <definedName name="SG_01_01" localSheetId="6">#REF!</definedName>
    <definedName name="SG_01_01" localSheetId="5">#REF!</definedName>
    <definedName name="SG_01_01">#REF!</definedName>
    <definedName name="SG_01_02" localSheetId="6">#REF!</definedName>
    <definedName name="SG_01_02">#REF!</definedName>
    <definedName name="SG_01_03" localSheetId="6">#REF!</definedName>
    <definedName name="SG_01_03">#REF!</definedName>
    <definedName name="SG_01_04" localSheetId="6">#REF!</definedName>
    <definedName name="SG_01_04">#REF!</definedName>
    <definedName name="SG_01_05" localSheetId="6">#REF!</definedName>
    <definedName name="SG_01_05">#REF!</definedName>
    <definedName name="SG_01_06" localSheetId="6">#REF!</definedName>
    <definedName name="SG_01_06">#REF!</definedName>
    <definedName name="SG_01_07" localSheetId="6">#REF!</definedName>
    <definedName name="SG_01_07">#REF!</definedName>
    <definedName name="SG_01_08" localSheetId="6">#REF!</definedName>
    <definedName name="SG_01_08">#REF!</definedName>
    <definedName name="SG_01_09" localSheetId="6">#REF!</definedName>
    <definedName name="SG_01_09">#REF!</definedName>
    <definedName name="SG_01_10" localSheetId="6">#REF!</definedName>
    <definedName name="SG_01_10">#REF!</definedName>
    <definedName name="SG_01_11" localSheetId="6">#REF!</definedName>
    <definedName name="SG_01_11">#REF!</definedName>
    <definedName name="SG_01_12" localSheetId="6">#REF!</definedName>
    <definedName name="SG_01_12">#REF!</definedName>
    <definedName name="SG_01_13" localSheetId="6">#REF!</definedName>
    <definedName name="SG_01_13">#REF!</definedName>
    <definedName name="SG_01_14" localSheetId="6">#REF!</definedName>
    <definedName name="SG_01_14">#REF!</definedName>
    <definedName name="SG_01_15" localSheetId="6">#REF!</definedName>
    <definedName name="SG_01_15">#REF!</definedName>
    <definedName name="SG_02_01" localSheetId="6">#REF!</definedName>
    <definedName name="SG_02_01">#REF!</definedName>
    <definedName name="SG_02_02" localSheetId="6">#REF!</definedName>
    <definedName name="SG_02_02">#REF!</definedName>
    <definedName name="SG_02_03" localSheetId="6">#REF!</definedName>
    <definedName name="SG_02_03">#REF!</definedName>
    <definedName name="SG_02_04" localSheetId="6">#REF!</definedName>
    <definedName name="SG_02_04">#REF!</definedName>
    <definedName name="SG_02_05" localSheetId="6">#REF!</definedName>
    <definedName name="SG_02_05">#REF!</definedName>
    <definedName name="SG_02_06" localSheetId="6">#REF!</definedName>
    <definedName name="SG_02_06">#REF!</definedName>
    <definedName name="SG_02_07" localSheetId="6">#REF!</definedName>
    <definedName name="SG_02_07">#REF!</definedName>
    <definedName name="SG_02_08" localSheetId="6">#REF!</definedName>
    <definedName name="SG_02_08">#REF!</definedName>
    <definedName name="SG_02_09" localSheetId="6">#REF!</definedName>
    <definedName name="SG_02_09">#REF!</definedName>
    <definedName name="SG_02_10" localSheetId="6">#REF!</definedName>
    <definedName name="SG_02_10">#REF!</definedName>
    <definedName name="SG_02_11" localSheetId="6">#REF!</definedName>
    <definedName name="SG_02_11">#REF!</definedName>
    <definedName name="SG_02_12" localSheetId="6">#REF!</definedName>
    <definedName name="SG_02_12">#REF!</definedName>
    <definedName name="SG_02_13" localSheetId="6">#REF!</definedName>
    <definedName name="SG_02_13">#REF!</definedName>
    <definedName name="SG_02_14" localSheetId="6">#REF!</definedName>
    <definedName name="SG_02_14">#REF!</definedName>
    <definedName name="SG_02_15" localSheetId="6">#REF!</definedName>
    <definedName name="SG_02_15">#REF!</definedName>
    <definedName name="SG_03_01" localSheetId="6">#REF!</definedName>
    <definedName name="SG_03_01">#REF!</definedName>
    <definedName name="SG_03_02" localSheetId="6">#REF!</definedName>
    <definedName name="SG_03_02">#REF!</definedName>
    <definedName name="SG_03_03" localSheetId="6">#REF!</definedName>
    <definedName name="SG_03_03">#REF!</definedName>
    <definedName name="SG_03_04" localSheetId="6">#REF!</definedName>
    <definedName name="SG_03_04">#REF!</definedName>
    <definedName name="SG_03_05" localSheetId="6">#REF!</definedName>
    <definedName name="SG_03_05">#REF!</definedName>
    <definedName name="SG_03_06" localSheetId="6">#REF!</definedName>
    <definedName name="SG_03_06">#REF!</definedName>
    <definedName name="SG_03_07" localSheetId="6">#REF!</definedName>
    <definedName name="SG_03_07">#REF!</definedName>
    <definedName name="SG_03_08" localSheetId="6">#REF!</definedName>
    <definedName name="SG_03_08">#REF!</definedName>
    <definedName name="SG_03_09" localSheetId="6">#REF!</definedName>
    <definedName name="SG_03_09">#REF!</definedName>
    <definedName name="SG_03_10" localSheetId="6">#REF!</definedName>
    <definedName name="SG_03_10">#REF!</definedName>
    <definedName name="SG_03_11" localSheetId="6">#REF!</definedName>
    <definedName name="SG_03_11">#REF!</definedName>
    <definedName name="SG_03_12" localSheetId="6">#REF!</definedName>
    <definedName name="SG_03_12">#REF!</definedName>
    <definedName name="SG_03_13" localSheetId="6">#REF!</definedName>
    <definedName name="SG_03_13">#REF!</definedName>
    <definedName name="SG_03_14" localSheetId="6">#REF!</definedName>
    <definedName name="SG_03_14">#REF!</definedName>
    <definedName name="SG_03_15" localSheetId="6">#REF!</definedName>
    <definedName name="SG_03_15">#REF!</definedName>
    <definedName name="SG_03_17" localSheetId="6">#REF!</definedName>
    <definedName name="SG_03_17">#REF!</definedName>
    <definedName name="SG_03_18" localSheetId="6">#REF!</definedName>
    <definedName name="SG_03_18">#REF!</definedName>
    <definedName name="SG_04_01" localSheetId="6">#REF!</definedName>
    <definedName name="SG_04_01">#REF!</definedName>
    <definedName name="SG_04_02" localSheetId="6">#REF!</definedName>
    <definedName name="SG_04_02">#REF!</definedName>
    <definedName name="SG_04_03" localSheetId="6">#REF!</definedName>
    <definedName name="SG_04_03">#REF!</definedName>
    <definedName name="SG_04_04" localSheetId="6">#REF!</definedName>
    <definedName name="SG_04_04">#REF!</definedName>
    <definedName name="SG_04_05" localSheetId="6">#REF!</definedName>
    <definedName name="SG_04_05">#REF!</definedName>
    <definedName name="SG_04_06" localSheetId="6">#REF!</definedName>
    <definedName name="SG_04_06">#REF!</definedName>
    <definedName name="SG_04_07" localSheetId="6">#REF!</definedName>
    <definedName name="SG_04_07">#REF!</definedName>
    <definedName name="SG_04_08" localSheetId="6">#REF!</definedName>
    <definedName name="SG_04_08">#REF!</definedName>
    <definedName name="SG_04_09" localSheetId="6">#REF!</definedName>
    <definedName name="SG_04_09">#REF!</definedName>
    <definedName name="SG_04_10" localSheetId="6">#REF!</definedName>
    <definedName name="SG_04_10">#REF!</definedName>
    <definedName name="SG_04_11" localSheetId="6">#REF!</definedName>
    <definedName name="SG_04_11">#REF!</definedName>
    <definedName name="SG_04_12" localSheetId="6">#REF!</definedName>
    <definedName name="SG_04_12">#REF!</definedName>
    <definedName name="SG_04_13" localSheetId="6">#REF!</definedName>
    <definedName name="SG_04_13">#REF!</definedName>
    <definedName name="SG_04_14" localSheetId="6">#REF!</definedName>
    <definedName name="SG_04_14">#REF!</definedName>
    <definedName name="SG_04_15" localSheetId="6">#REF!</definedName>
    <definedName name="SG_04_15">#REF!</definedName>
    <definedName name="SG_05_01" localSheetId="6">#REF!</definedName>
    <definedName name="SG_05_01">#REF!</definedName>
    <definedName name="SG_05_02" localSheetId="6">#REF!</definedName>
    <definedName name="SG_05_02">#REF!</definedName>
    <definedName name="SG_05_03" localSheetId="6">#REF!</definedName>
    <definedName name="SG_05_03">#REF!</definedName>
    <definedName name="SG_05_04" localSheetId="6">#REF!</definedName>
    <definedName name="SG_05_04">#REF!</definedName>
    <definedName name="SG_05_05" localSheetId="6">#REF!</definedName>
    <definedName name="SG_05_05">#REF!</definedName>
    <definedName name="SG_05_06" localSheetId="6">#REF!</definedName>
    <definedName name="SG_05_06">#REF!</definedName>
    <definedName name="SG_05_07" localSheetId="6">#REF!</definedName>
    <definedName name="SG_05_07">#REF!</definedName>
    <definedName name="SG_05_08" localSheetId="6">#REF!</definedName>
    <definedName name="SG_05_08">#REF!</definedName>
    <definedName name="SG_05_09" localSheetId="6">#REF!</definedName>
    <definedName name="SG_05_09">#REF!</definedName>
    <definedName name="SG_05_10" localSheetId="6">#REF!</definedName>
    <definedName name="SG_05_10">#REF!</definedName>
    <definedName name="SG_05_11" localSheetId="6">#REF!</definedName>
    <definedName name="SG_05_11">#REF!</definedName>
    <definedName name="SG_05_12" localSheetId="6">#REF!</definedName>
    <definedName name="SG_05_12">#REF!</definedName>
    <definedName name="SG_05_13" localSheetId="6">#REF!</definedName>
    <definedName name="SG_05_13">#REF!</definedName>
    <definedName name="SG_05_14" localSheetId="6">#REF!</definedName>
    <definedName name="SG_05_14">#REF!</definedName>
    <definedName name="SG_05_15" localSheetId="6">#REF!</definedName>
    <definedName name="SG_05_15">#REF!</definedName>
    <definedName name="SG_06_01" localSheetId="6">#REF!</definedName>
    <definedName name="SG_06_01">#REF!</definedName>
    <definedName name="SG_06_02" localSheetId="6">#REF!</definedName>
    <definedName name="SG_06_02">#REF!</definedName>
    <definedName name="SG_06_03" localSheetId="6">#REF!</definedName>
    <definedName name="SG_06_03">#REF!</definedName>
    <definedName name="SG_06_04" localSheetId="6">#REF!</definedName>
    <definedName name="SG_06_04">#REF!</definedName>
    <definedName name="SG_06_05" localSheetId="6">#REF!</definedName>
    <definedName name="SG_06_05">#REF!</definedName>
    <definedName name="SG_06_06" localSheetId="6">#REF!</definedName>
    <definedName name="SG_06_06">#REF!</definedName>
    <definedName name="SG_06_07" localSheetId="6">#REF!</definedName>
    <definedName name="SG_06_07">#REF!</definedName>
    <definedName name="SG_06_08" localSheetId="6">#REF!</definedName>
    <definedName name="SG_06_08">#REF!</definedName>
    <definedName name="SG_06_09" localSheetId="6">#REF!</definedName>
    <definedName name="SG_06_09">#REF!</definedName>
    <definedName name="SG_06_10" localSheetId="6">#REF!</definedName>
    <definedName name="SG_06_10">#REF!</definedName>
    <definedName name="SG_06_11" localSheetId="6">#REF!</definedName>
    <definedName name="SG_06_11">#REF!</definedName>
    <definedName name="SG_06_12" localSheetId="6">#REF!</definedName>
    <definedName name="SG_06_12">#REF!</definedName>
    <definedName name="SG_06_13" localSheetId="6">#REF!</definedName>
    <definedName name="SG_06_13">#REF!</definedName>
    <definedName name="SG_06_14" localSheetId="6">#REF!</definedName>
    <definedName name="SG_06_14">#REF!</definedName>
    <definedName name="SG_06_15" localSheetId="6">#REF!</definedName>
    <definedName name="SG_06_15">#REF!</definedName>
    <definedName name="SG_07_01" localSheetId="6">#REF!</definedName>
    <definedName name="SG_07_01">#REF!</definedName>
    <definedName name="SG_07_02" localSheetId="6">#REF!</definedName>
    <definedName name="SG_07_02">#REF!</definedName>
    <definedName name="SG_07_03" localSheetId="6">#REF!</definedName>
    <definedName name="SG_07_03">#REF!</definedName>
    <definedName name="SG_07_04" localSheetId="6">#REF!</definedName>
    <definedName name="SG_07_04">#REF!</definedName>
    <definedName name="SG_07_05" localSheetId="6">#REF!</definedName>
    <definedName name="SG_07_05">#REF!</definedName>
    <definedName name="SG_07_06" localSheetId="6">#REF!</definedName>
    <definedName name="SG_07_06">#REF!</definedName>
    <definedName name="SG_07_07" localSheetId="6">#REF!</definedName>
    <definedName name="SG_07_07">#REF!</definedName>
    <definedName name="SG_07_08" localSheetId="6">#REF!</definedName>
    <definedName name="SG_07_08">#REF!</definedName>
    <definedName name="SG_07_09" localSheetId="6">#REF!</definedName>
    <definedName name="SG_07_09">#REF!</definedName>
    <definedName name="SG_07_10" localSheetId="6">#REF!</definedName>
    <definedName name="SG_07_10">#REF!</definedName>
    <definedName name="SG_07_11" localSheetId="6">#REF!</definedName>
    <definedName name="SG_07_11">#REF!</definedName>
    <definedName name="SG_07_12" localSheetId="6">#REF!</definedName>
    <definedName name="SG_07_12">#REF!</definedName>
    <definedName name="SG_07_13" localSheetId="6">#REF!</definedName>
    <definedName name="SG_07_13">#REF!</definedName>
    <definedName name="SG_07_14" localSheetId="6">#REF!</definedName>
    <definedName name="SG_07_14">#REF!</definedName>
    <definedName name="SG_07_15" localSheetId="6">#REF!</definedName>
    <definedName name="SG_07_15">#REF!</definedName>
    <definedName name="SG_08_01" localSheetId="6">#REF!</definedName>
    <definedName name="SG_08_01">#REF!</definedName>
    <definedName name="SG_08_02" localSheetId="6">#REF!</definedName>
    <definedName name="SG_08_02">#REF!</definedName>
    <definedName name="SG_08_03" localSheetId="6">#REF!</definedName>
    <definedName name="SG_08_03">#REF!</definedName>
    <definedName name="SG_08_04" localSheetId="6">#REF!</definedName>
    <definedName name="SG_08_04">#REF!</definedName>
    <definedName name="SG_08_05" localSheetId="6">#REF!</definedName>
    <definedName name="SG_08_05">#REF!</definedName>
    <definedName name="SG_08_06" localSheetId="6">#REF!</definedName>
    <definedName name="SG_08_06">#REF!</definedName>
    <definedName name="SG_08_07" localSheetId="6">#REF!</definedName>
    <definedName name="SG_08_07">#REF!</definedName>
    <definedName name="SG_08_08" localSheetId="6">#REF!</definedName>
    <definedName name="SG_08_08">#REF!</definedName>
    <definedName name="SG_08_09" localSheetId="6">#REF!</definedName>
    <definedName name="SG_08_09">#REF!</definedName>
    <definedName name="SG_08_10" localSheetId="6">#REF!</definedName>
    <definedName name="SG_08_10">#REF!</definedName>
    <definedName name="SG_08_11" localSheetId="6">#REF!</definedName>
    <definedName name="SG_08_11">#REF!</definedName>
    <definedName name="SG_08_12" localSheetId="6">#REF!</definedName>
    <definedName name="SG_08_12">#REF!</definedName>
    <definedName name="SG_08_13" localSheetId="6">#REF!</definedName>
    <definedName name="SG_08_13">#REF!</definedName>
    <definedName name="SG_08_14" localSheetId="6">#REF!</definedName>
    <definedName name="SG_08_14">#REF!</definedName>
    <definedName name="SG_08_15" localSheetId="6">#REF!</definedName>
    <definedName name="SG_08_15">#REF!</definedName>
    <definedName name="SG_09_01" localSheetId="6">#REF!</definedName>
    <definedName name="SG_09_01">#REF!</definedName>
    <definedName name="SG_09_02" localSheetId="6">#REF!</definedName>
    <definedName name="SG_09_02">#REF!</definedName>
    <definedName name="SG_09_03" localSheetId="6">#REF!</definedName>
    <definedName name="SG_09_03">#REF!</definedName>
    <definedName name="SG_09_04" localSheetId="6">#REF!</definedName>
    <definedName name="SG_09_04">#REF!</definedName>
    <definedName name="SG_09_05" localSheetId="6">#REF!</definedName>
    <definedName name="SG_09_05">#REF!</definedName>
    <definedName name="SG_09_06" localSheetId="6">#REF!</definedName>
    <definedName name="SG_09_06">#REF!</definedName>
    <definedName name="SG_09_07" localSheetId="6">#REF!</definedName>
    <definedName name="SG_09_07">#REF!</definedName>
    <definedName name="SG_09_08" localSheetId="6">#REF!</definedName>
    <definedName name="SG_09_08">#REF!</definedName>
    <definedName name="SG_09_09" localSheetId="6">#REF!</definedName>
    <definedName name="SG_09_09">#REF!</definedName>
    <definedName name="SG_09_10" localSheetId="6">#REF!</definedName>
    <definedName name="SG_09_10">#REF!</definedName>
    <definedName name="SG_09_11" localSheetId="6">#REF!</definedName>
    <definedName name="SG_09_11">#REF!</definedName>
    <definedName name="SG_09_12" localSheetId="6">#REF!</definedName>
    <definedName name="SG_09_12">#REF!</definedName>
    <definedName name="SG_09_13" localSheetId="6">#REF!</definedName>
    <definedName name="SG_09_13">#REF!</definedName>
    <definedName name="SG_09_14" localSheetId="6">#REF!</definedName>
    <definedName name="SG_09_14">#REF!</definedName>
    <definedName name="SG_09_15" localSheetId="6">#REF!</definedName>
    <definedName name="SG_09_15">#REF!</definedName>
    <definedName name="SG_10_01" localSheetId="6">#REF!</definedName>
    <definedName name="SG_10_01">#REF!</definedName>
    <definedName name="SG_10_02" localSheetId="6">#REF!</definedName>
    <definedName name="SG_10_02">#REF!</definedName>
    <definedName name="SG_10_03" localSheetId="6">#REF!</definedName>
    <definedName name="SG_10_03">#REF!</definedName>
    <definedName name="SG_10_04" localSheetId="6">#REF!</definedName>
    <definedName name="SG_10_04">#REF!</definedName>
    <definedName name="SG_10_05" localSheetId="6">#REF!</definedName>
    <definedName name="SG_10_05">#REF!</definedName>
    <definedName name="SG_10_06" localSheetId="6">#REF!</definedName>
    <definedName name="SG_10_06">#REF!</definedName>
    <definedName name="SG_10_07" localSheetId="6">#REF!</definedName>
    <definedName name="SG_10_07">#REF!</definedName>
    <definedName name="SG_10_08" localSheetId="6">#REF!</definedName>
    <definedName name="SG_10_08">#REF!</definedName>
    <definedName name="SG_10_09" localSheetId="6">#REF!</definedName>
    <definedName name="SG_10_09">#REF!</definedName>
    <definedName name="SG_10_10" localSheetId="6">#REF!</definedName>
    <definedName name="SG_10_10">#REF!</definedName>
    <definedName name="SG_10_11" localSheetId="6">#REF!</definedName>
    <definedName name="SG_10_11">#REF!</definedName>
    <definedName name="SG_10_12" localSheetId="6">#REF!</definedName>
    <definedName name="SG_10_12">#REF!</definedName>
    <definedName name="SG_10_13" localSheetId="6">#REF!</definedName>
    <definedName name="SG_10_13">#REF!</definedName>
    <definedName name="SG_10_14" localSheetId="6">#REF!</definedName>
    <definedName name="SG_10_14">#REF!</definedName>
    <definedName name="SG_10_15" localSheetId="6">#REF!</definedName>
    <definedName name="SG_10_15">#REF!</definedName>
    <definedName name="SG_11_01" localSheetId="6">#REF!</definedName>
    <definedName name="SG_11_01">#REF!</definedName>
    <definedName name="SG_11_02" localSheetId="6">#REF!</definedName>
    <definedName name="SG_11_02">#REF!</definedName>
    <definedName name="SG_11_03" localSheetId="6">#REF!</definedName>
    <definedName name="SG_11_03">#REF!</definedName>
    <definedName name="SG_11_04" localSheetId="6">#REF!</definedName>
    <definedName name="SG_11_04">#REF!</definedName>
    <definedName name="SG_11_05" localSheetId="6">#REF!</definedName>
    <definedName name="SG_11_05">#REF!</definedName>
    <definedName name="SG_11_06" localSheetId="6">#REF!</definedName>
    <definedName name="SG_11_06">#REF!</definedName>
    <definedName name="SG_11_07" localSheetId="6">#REF!</definedName>
    <definedName name="SG_11_07">#REF!</definedName>
    <definedName name="SG_11_08" localSheetId="6">#REF!</definedName>
    <definedName name="SG_11_08">#REF!</definedName>
    <definedName name="SG_11_09" localSheetId="6">#REF!</definedName>
    <definedName name="SG_11_09">#REF!</definedName>
    <definedName name="SG_11_10" localSheetId="6">#REF!</definedName>
    <definedName name="SG_11_10">#REF!</definedName>
    <definedName name="SG_11_11" localSheetId="6">#REF!</definedName>
    <definedName name="SG_11_11">#REF!</definedName>
    <definedName name="SG_11_12" localSheetId="6">#REF!</definedName>
    <definedName name="SG_11_12">#REF!</definedName>
    <definedName name="SG_11_13" localSheetId="6">#REF!</definedName>
    <definedName name="SG_11_13">#REF!</definedName>
    <definedName name="SG_11_14" localSheetId="6">#REF!</definedName>
    <definedName name="SG_11_14">#REF!</definedName>
    <definedName name="SG_11_15" localSheetId="6">#REF!</definedName>
    <definedName name="SG_11_15">#REF!</definedName>
    <definedName name="SG_12_01" localSheetId="6">#REF!</definedName>
    <definedName name="SG_12_01">#REF!</definedName>
    <definedName name="SG_12_02" localSheetId="6">#REF!</definedName>
    <definedName name="SG_12_02">#REF!</definedName>
    <definedName name="SG_12_03" localSheetId="6">#REF!</definedName>
    <definedName name="SG_12_03">#REF!</definedName>
    <definedName name="SG_12_04" localSheetId="6">#REF!</definedName>
    <definedName name="SG_12_04">#REF!</definedName>
    <definedName name="SG_12_05" localSheetId="6">#REF!</definedName>
    <definedName name="SG_12_05">#REF!</definedName>
    <definedName name="SG_12_06" localSheetId="6">#REF!</definedName>
    <definedName name="SG_12_06">#REF!</definedName>
    <definedName name="SG_12_07" localSheetId="6">#REF!</definedName>
    <definedName name="SG_12_07">#REF!</definedName>
    <definedName name="SG_12_08" localSheetId="6">#REF!</definedName>
    <definedName name="SG_12_08">#REF!</definedName>
    <definedName name="SG_12_09" localSheetId="6">#REF!</definedName>
    <definedName name="SG_12_09">#REF!</definedName>
    <definedName name="SG_12_10" localSheetId="6">#REF!</definedName>
    <definedName name="SG_12_10">#REF!</definedName>
    <definedName name="SG_12_11" localSheetId="6">#REF!</definedName>
    <definedName name="SG_12_11">#REF!</definedName>
    <definedName name="SG_12_12" localSheetId="6">#REF!</definedName>
    <definedName name="SG_12_12">#REF!</definedName>
    <definedName name="SG_12_13" localSheetId="6">#REF!</definedName>
    <definedName name="SG_12_13">#REF!</definedName>
    <definedName name="SG_12_14" localSheetId="6">#REF!</definedName>
    <definedName name="SG_12_14">#REF!</definedName>
    <definedName name="SG_12_15" localSheetId="6">#REF!</definedName>
    <definedName name="SG_12_15">#REF!</definedName>
    <definedName name="SG_12_16" localSheetId="6">#REF!</definedName>
    <definedName name="SG_12_16">#REF!</definedName>
    <definedName name="SG_12_17" localSheetId="6">#REF!</definedName>
    <definedName name="SG_12_17">#REF!</definedName>
    <definedName name="SG_12_18" localSheetId="6">#REF!</definedName>
    <definedName name="SG_12_18">#REF!</definedName>
    <definedName name="SG_12_19" localSheetId="6">#REF!</definedName>
    <definedName name="SG_12_19">#REF!</definedName>
    <definedName name="SG_12_20" localSheetId="6">#REF!</definedName>
    <definedName name="SG_12_20">#REF!</definedName>
    <definedName name="SG_12_21" localSheetId="6">#REF!</definedName>
    <definedName name="SG_12_21">#REF!</definedName>
    <definedName name="SG_12_22" localSheetId="6">#REF!</definedName>
    <definedName name="SG_12_22">#REF!</definedName>
    <definedName name="SG_12_23" localSheetId="6">#REF!</definedName>
    <definedName name="SG_12_23">#REF!</definedName>
    <definedName name="SG_12_24" localSheetId="6">#REF!</definedName>
    <definedName name="SG_12_24">#REF!</definedName>
    <definedName name="SG_12_25" localSheetId="6">#REF!</definedName>
    <definedName name="SG_12_25">#REF!</definedName>
    <definedName name="SG_13_01" localSheetId="6">#REF!</definedName>
    <definedName name="SG_13_01">#REF!</definedName>
    <definedName name="SG_13_02" localSheetId="6">#REF!</definedName>
    <definedName name="SG_13_02">#REF!</definedName>
    <definedName name="SG_13_03" localSheetId="6">#REF!</definedName>
    <definedName name="SG_13_03">#REF!</definedName>
    <definedName name="SG_13_04" localSheetId="6">#REF!</definedName>
    <definedName name="SG_13_04">#REF!</definedName>
    <definedName name="SG_13_05" localSheetId="6">#REF!</definedName>
    <definedName name="SG_13_05">#REF!</definedName>
    <definedName name="SG_13_06" localSheetId="6">#REF!</definedName>
    <definedName name="SG_13_06">#REF!</definedName>
    <definedName name="SG_13_07" localSheetId="6">#REF!</definedName>
    <definedName name="SG_13_07">#REF!</definedName>
    <definedName name="SG_13_08" localSheetId="6">#REF!</definedName>
    <definedName name="SG_13_08">#REF!</definedName>
    <definedName name="SG_13_09" localSheetId="6">#REF!</definedName>
    <definedName name="SG_13_09">#REF!</definedName>
    <definedName name="SG_13_10" localSheetId="6">#REF!</definedName>
    <definedName name="SG_13_10">#REF!</definedName>
    <definedName name="SG_13_11" localSheetId="6">#REF!</definedName>
    <definedName name="SG_13_11">#REF!</definedName>
    <definedName name="SG_13_12" localSheetId="6">#REF!</definedName>
    <definedName name="SG_13_12">#REF!</definedName>
    <definedName name="SG_13_13" localSheetId="6">#REF!</definedName>
    <definedName name="SG_13_13">#REF!</definedName>
    <definedName name="SG_13_14" localSheetId="6">#REF!</definedName>
    <definedName name="SG_13_14">#REF!</definedName>
    <definedName name="SG_13_15" localSheetId="6">#REF!</definedName>
    <definedName name="SG_13_15">#REF!</definedName>
    <definedName name="SG_13_16" localSheetId="6">#REF!</definedName>
    <definedName name="SG_13_16">#REF!</definedName>
    <definedName name="SG_13_17" localSheetId="6">#REF!</definedName>
    <definedName name="SG_13_17">#REF!</definedName>
    <definedName name="SG_13_18" localSheetId="6">#REF!</definedName>
    <definedName name="SG_13_18">#REF!</definedName>
    <definedName name="SG_13_19" localSheetId="6">#REF!</definedName>
    <definedName name="SG_13_19">#REF!</definedName>
    <definedName name="SG_13_20" localSheetId="6">#REF!</definedName>
    <definedName name="SG_13_20">#REF!</definedName>
    <definedName name="SG_13_21" localSheetId="6">#REF!</definedName>
    <definedName name="SG_13_21">#REF!</definedName>
    <definedName name="SG_13_22" localSheetId="6">#REF!</definedName>
    <definedName name="SG_13_22">#REF!</definedName>
    <definedName name="SG_13_23" localSheetId="6">#REF!</definedName>
    <definedName name="SG_13_23">#REF!</definedName>
    <definedName name="SG_13_24" localSheetId="6">#REF!</definedName>
    <definedName name="SG_13_24">#REF!</definedName>
    <definedName name="SG_13_25" localSheetId="6">#REF!</definedName>
    <definedName name="SG_13_25">#REF!</definedName>
    <definedName name="SG_14_01" localSheetId="6">#REF!</definedName>
    <definedName name="SG_14_01">#REF!</definedName>
    <definedName name="SG_14_02" localSheetId="6">#REF!</definedName>
    <definedName name="SG_14_02">#REF!</definedName>
    <definedName name="SG_14_03" localSheetId="6">#REF!</definedName>
    <definedName name="SG_14_03">#REF!</definedName>
    <definedName name="SG_14_04" localSheetId="6">#REF!</definedName>
    <definedName name="SG_14_04">#REF!</definedName>
    <definedName name="SG_14_05" localSheetId="6">#REF!</definedName>
    <definedName name="SG_14_05">#REF!</definedName>
    <definedName name="SG_14_06" localSheetId="6">#REF!</definedName>
    <definedName name="SG_14_06">#REF!</definedName>
    <definedName name="SG_14_07" localSheetId="6">#REF!</definedName>
    <definedName name="SG_14_07">#REF!</definedName>
    <definedName name="SG_14_08" localSheetId="6">#REF!</definedName>
    <definedName name="SG_14_08">#REF!</definedName>
    <definedName name="SG_14_09" localSheetId="6">#REF!</definedName>
    <definedName name="SG_14_09">#REF!</definedName>
    <definedName name="SG_14_10" localSheetId="6">#REF!</definedName>
    <definedName name="SG_14_10">#REF!</definedName>
    <definedName name="SG_14_11" localSheetId="6">#REF!</definedName>
    <definedName name="SG_14_11">#REF!</definedName>
    <definedName name="SG_14_12" localSheetId="6">#REF!</definedName>
    <definedName name="SG_14_12">#REF!</definedName>
    <definedName name="SG_14_13" localSheetId="6">#REF!</definedName>
    <definedName name="SG_14_13">#REF!</definedName>
    <definedName name="SG_14_14" localSheetId="6">#REF!</definedName>
    <definedName name="SG_14_14">#REF!</definedName>
    <definedName name="SG_14_15" localSheetId="6">#REF!</definedName>
    <definedName name="SG_14_15">#REF!</definedName>
    <definedName name="SG_14_16" localSheetId="6">#REF!</definedName>
    <definedName name="SG_14_16">#REF!</definedName>
    <definedName name="SG_14_17" localSheetId="6">#REF!</definedName>
    <definedName name="SG_14_17">#REF!</definedName>
    <definedName name="SG_14_18" localSheetId="6">#REF!</definedName>
    <definedName name="SG_14_18">#REF!</definedName>
    <definedName name="SG_14_19" localSheetId="6">#REF!</definedName>
    <definedName name="SG_14_19">#REF!</definedName>
    <definedName name="SG_14_20" localSheetId="6">#REF!</definedName>
    <definedName name="SG_14_20">#REF!</definedName>
    <definedName name="SG_14_21" localSheetId="6">#REF!</definedName>
    <definedName name="SG_14_21">#REF!</definedName>
    <definedName name="SG_14_22" localSheetId="6">#REF!</definedName>
    <definedName name="SG_14_22">#REF!</definedName>
    <definedName name="SG_14_23" localSheetId="6">#REF!</definedName>
    <definedName name="SG_14_23">#REF!</definedName>
    <definedName name="SG_14_24" localSheetId="6">#REF!</definedName>
    <definedName name="SG_14_24">#REF!</definedName>
    <definedName name="SG_14_25" localSheetId="6">#REF!</definedName>
    <definedName name="SG_14_25">#REF!</definedName>
    <definedName name="SG_15_01" localSheetId="6">#REF!</definedName>
    <definedName name="SG_15_01">#REF!</definedName>
    <definedName name="SG_15_02" localSheetId="6">#REF!</definedName>
    <definedName name="SG_15_02">#REF!</definedName>
    <definedName name="SG_15_03" localSheetId="6">#REF!</definedName>
    <definedName name="SG_15_03">#REF!</definedName>
    <definedName name="SG_15_04" localSheetId="6">#REF!</definedName>
    <definedName name="SG_15_04">#REF!</definedName>
    <definedName name="SG_15_05" localSheetId="6">#REF!</definedName>
    <definedName name="SG_15_05">#REF!</definedName>
    <definedName name="SG_15_06" localSheetId="6">#REF!</definedName>
    <definedName name="SG_15_06">#REF!</definedName>
    <definedName name="SG_15_07" localSheetId="6">#REF!</definedName>
    <definedName name="SG_15_07">#REF!</definedName>
    <definedName name="SG_15_08" localSheetId="6">#REF!</definedName>
    <definedName name="SG_15_08">#REF!</definedName>
    <definedName name="SG_15_09" localSheetId="6">#REF!</definedName>
    <definedName name="SG_15_09">#REF!</definedName>
    <definedName name="SG_15_10" localSheetId="6">#REF!</definedName>
    <definedName name="SG_15_10">#REF!</definedName>
    <definedName name="SG_15_11" localSheetId="6">#REF!</definedName>
    <definedName name="SG_15_11">#REF!</definedName>
    <definedName name="SG_15_12" localSheetId="6">#REF!</definedName>
    <definedName name="SG_15_12">#REF!</definedName>
    <definedName name="SG_15_13" localSheetId="6">#REF!</definedName>
    <definedName name="SG_15_13">#REF!</definedName>
    <definedName name="SG_15_14" localSheetId="6">#REF!</definedName>
    <definedName name="SG_15_14">#REF!</definedName>
    <definedName name="SG_15_15" localSheetId="6">#REF!</definedName>
    <definedName name="SG_15_15">#REF!</definedName>
    <definedName name="SG_15_16" localSheetId="6">#REF!</definedName>
    <definedName name="SG_15_16">#REF!</definedName>
    <definedName name="SG_15_17" localSheetId="6">#REF!</definedName>
    <definedName name="SG_15_17">#REF!</definedName>
    <definedName name="SG_15_18" localSheetId="6">#REF!</definedName>
    <definedName name="SG_15_18">#REF!</definedName>
    <definedName name="SG_15_19" localSheetId="6">#REF!</definedName>
    <definedName name="SG_15_19">#REF!</definedName>
    <definedName name="SG_15_20" localSheetId="6">#REF!</definedName>
    <definedName name="SG_15_20">#REF!</definedName>
    <definedName name="SG_15_21" localSheetId="6">#REF!</definedName>
    <definedName name="SG_15_21">#REF!</definedName>
    <definedName name="SG_15_22" localSheetId="6">#REF!</definedName>
    <definedName name="SG_15_22">#REF!</definedName>
    <definedName name="SG_15_23" localSheetId="6">#REF!</definedName>
    <definedName name="SG_15_23">#REF!</definedName>
    <definedName name="SG_15_24" localSheetId="6">#REF!</definedName>
    <definedName name="SG_15_24">#REF!</definedName>
    <definedName name="SG_15_25" localSheetId="6">#REF!</definedName>
    <definedName name="SG_15_25">#REF!</definedName>
    <definedName name="SG_16_01" localSheetId="6">#REF!</definedName>
    <definedName name="SG_16_01">#REF!</definedName>
    <definedName name="SG_16_02" localSheetId="6">#REF!</definedName>
    <definedName name="SG_16_02">#REF!</definedName>
    <definedName name="SG_16_03" localSheetId="6">#REF!</definedName>
    <definedName name="SG_16_03">#REF!</definedName>
    <definedName name="SG_16_04" localSheetId="6">#REF!</definedName>
    <definedName name="SG_16_04">#REF!</definedName>
    <definedName name="SG_16_05" localSheetId="6">#REF!</definedName>
    <definedName name="SG_16_05">#REF!</definedName>
    <definedName name="SG_16_06" localSheetId="6">#REF!</definedName>
    <definedName name="SG_16_06">#REF!</definedName>
    <definedName name="SG_16_07" localSheetId="6">#REF!</definedName>
    <definedName name="SG_16_07">#REF!</definedName>
    <definedName name="SG_16_08" localSheetId="6">#REF!</definedName>
    <definedName name="SG_16_08">#REF!</definedName>
    <definedName name="SG_16_09" localSheetId="6">#REF!</definedName>
    <definedName name="SG_16_09">#REF!</definedName>
    <definedName name="SG_16_10" localSheetId="6">#REF!</definedName>
    <definedName name="SG_16_10">#REF!</definedName>
    <definedName name="SG_16_11" localSheetId="6">#REF!</definedName>
    <definedName name="SG_16_11">#REF!</definedName>
    <definedName name="SG_16_12" localSheetId="6">#REF!</definedName>
    <definedName name="SG_16_12">#REF!</definedName>
    <definedName name="SG_16_13" localSheetId="6">#REF!</definedName>
    <definedName name="SG_16_13">#REF!</definedName>
    <definedName name="SG_16_14" localSheetId="6">#REF!</definedName>
    <definedName name="SG_16_14">#REF!</definedName>
    <definedName name="SG_16_15" localSheetId="6">#REF!</definedName>
    <definedName name="SG_16_15">#REF!</definedName>
    <definedName name="SG_16_16" localSheetId="6">#REF!</definedName>
    <definedName name="SG_16_16">#REF!</definedName>
    <definedName name="SG_16_17" localSheetId="6">#REF!</definedName>
    <definedName name="SG_16_17">#REF!</definedName>
    <definedName name="SG_16_18" localSheetId="6">#REF!</definedName>
    <definedName name="SG_16_18">#REF!</definedName>
    <definedName name="SG_16_19" localSheetId="6">#REF!</definedName>
    <definedName name="SG_16_19">#REF!</definedName>
    <definedName name="SG_16_20" localSheetId="6">#REF!</definedName>
    <definedName name="SG_16_20">#REF!</definedName>
    <definedName name="SG_16_21" localSheetId="6">#REF!</definedName>
    <definedName name="SG_16_21">#REF!</definedName>
    <definedName name="SG_16_22" localSheetId="6">#REF!</definedName>
    <definedName name="SG_16_22">#REF!</definedName>
    <definedName name="SG_16_23" localSheetId="6">#REF!</definedName>
    <definedName name="SG_16_23">#REF!</definedName>
    <definedName name="SG_16_24" localSheetId="6">#REF!</definedName>
    <definedName name="SG_16_24">#REF!</definedName>
    <definedName name="SG_16_25" localSheetId="6">#REF!</definedName>
    <definedName name="SG_16_25">#REF!</definedName>
    <definedName name="SG_17_01" localSheetId="6">#REF!</definedName>
    <definedName name="SG_17_01">#REF!</definedName>
    <definedName name="SG_17_02" localSheetId="6">#REF!</definedName>
    <definedName name="SG_17_02">#REF!</definedName>
    <definedName name="SG_17_03" localSheetId="6">#REF!</definedName>
    <definedName name="SG_17_03">#REF!</definedName>
    <definedName name="SG_17_04" localSheetId="6">#REF!</definedName>
    <definedName name="SG_17_04">#REF!</definedName>
    <definedName name="SG_17_05" localSheetId="6">#REF!</definedName>
    <definedName name="SG_17_05">#REF!</definedName>
    <definedName name="SG_17_06" localSheetId="6">#REF!</definedName>
    <definedName name="SG_17_06">#REF!</definedName>
    <definedName name="SG_17_07" localSheetId="6">#REF!</definedName>
    <definedName name="SG_17_07">#REF!</definedName>
    <definedName name="SG_17_08" localSheetId="6">#REF!</definedName>
    <definedName name="SG_17_08">#REF!</definedName>
    <definedName name="SG_17_09" localSheetId="6">#REF!</definedName>
    <definedName name="SG_17_09">#REF!</definedName>
    <definedName name="SG_17_10" localSheetId="6">#REF!</definedName>
    <definedName name="SG_17_10">#REF!</definedName>
    <definedName name="SG_17_11" localSheetId="6">#REF!</definedName>
    <definedName name="SG_17_11">#REF!</definedName>
    <definedName name="SG_17_12" localSheetId="6">#REF!</definedName>
    <definedName name="SG_17_12">#REF!</definedName>
    <definedName name="SG_17_13" localSheetId="6">#REF!</definedName>
    <definedName name="SG_17_13">#REF!</definedName>
    <definedName name="SG_17_14" localSheetId="6">#REF!</definedName>
    <definedName name="SG_17_14">#REF!</definedName>
    <definedName name="SG_17_15" localSheetId="6">#REF!</definedName>
    <definedName name="SG_17_15">#REF!</definedName>
    <definedName name="SG_17_16" localSheetId="6">#REF!</definedName>
    <definedName name="SG_17_16">#REF!</definedName>
    <definedName name="SG_17_17" localSheetId="6">#REF!</definedName>
    <definedName name="SG_17_17">#REF!</definedName>
    <definedName name="SG_17_18" localSheetId="6">#REF!</definedName>
    <definedName name="SG_17_18">#REF!</definedName>
    <definedName name="SG_17_19" localSheetId="6">#REF!</definedName>
    <definedName name="SG_17_19">#REF!</definedName>
    <definedName name="SG_17_20" localSheetId="6">#REF!</definedName>
    <definedName name="SG_17_20">#REF!</definedName>
    <definedName name="SG_17_21" localSheetId="6">#REF!</definedName>
    <definedName name="SG_17_21">#REF!</definedName>
    <definedName name="SG_17_22" localSheetId="6">#REF!</definedName>
    <definedName name="SG_17_22">#REF!</definedName>
    <definedName name="SG_17_23" localSheetId="6">#REF!</definedName>
    <definedName name="SG_17_23">#REF!</definedName>
    <definedName name="SG_17_24" localSheetId="6">#REF!</definedName>
    <definedName name="SG_17_24">#REF!</definedName>
    <definedName name="SG_17_25" localSheetId="6">#REF!</definedName>
    <definedName name="SG_17_25">#REF!</definedName>
    <definedName name="SG_18_01" localSheetId="6">#REF!</definedName>
    <definedName name="SG_18_01">#REF!</definedName>
    <definedName name="SG_18_02" localSheetId="6">#REF!</definedName>
    <definedName name="SG_18_02">#REF!</definedName>
    <definedName name="SG_18_03" localSheetId="6">#REF!</definedName>
    <definedName name="SG_18_03">#REF!</definedName>
    <definedName name="SG_18_04" localSheetId="6">#REF!</definedName>
    <definedName name="SG_18_04">#REF!</definedName>
    <definedName name="SG_18_05" localSheetId="6">#REF!</definedName>
    <definedName name="SG_18_05">#REF!</definedName>
    <definedName name="SG_18_06" localSheetId="6">#REF!</definedName>
    <definedName name="SG_18_06">#REF!</definedName>
    <definedName name="SG_18_07" localSheetId="6">#REF!</definedName>
    <definedName name="SG_18_07">#REF!</definedName>
    <definedName name="SG_18_08" localSheetId="6">#REF!</definedName>
    <definedName name="SG_18_08">#REF!</definedName>
    <definedName name="SG_18_09" localSheetId="6">#REF!</definedName>
    <definedName name="SG_18_09">#REF!</definedName>
    <definedName name="SG_18_10" localSheetId="6">#REF!</definedName>
    <definedName name="SG_18_10">#REF!</definedName>
    <definedName name="SG_18_11" localSheetId="6">#REF!</definedName>
    <definedName name="SG_18_11">#REF!</definedName>
    <definedName name="SG_18_12" localSheetId="6">#REF!</definedName>
    <definedName name="SG_18_12">#REF!</definedName>
    <definedName name="SG_18_13" localSheetId="6">#REF!</definedName>
    <definedName name="SG_18_13">#REF!</definedName>
    <definedName name="SG_18_14" localSheetId="6">#REF!</definedName>
    <definedName name="SG_18_14">#REF!</definedName>
    <definedName name="SG_18_15" localSheetId="6">#REF!</definedName>
    <definedName name="SG_18_15">#REF!</definedName>
    <definedName name="SG_18_16" localSheetId="6">#REF!</definedName>
    <definedName name="SG_18_16">#REF!</definedName>
    <definedName name="SG_18_17" localSheetId="6">#REF!</definedName>
    <definedName name="SG_18_17">#REF!</definedName>
    <definedName name="SG_18_18" localSheetId="6">#REF!</definedName>
    <definedName name="SG_18_18">#REF!</definedName>
    <definedName name="SG_18_19" localSheetId="6">#REF!</definedName>
    <definedName name="SG_18_19">#REF!</definedName>
    <definedName name="SG_18_20" localSheetId="6">#REF!</definedName>
    <definedName name="SG_18_20">#REF!</definedName>
    <definedName name="SG_18_21" localSheetId="6">#REF!</definedName>
    <definedName name="SG_18_21">#REF!</definedName>
    <definedName name="SG_18_22" localSheetId="6">#REF!</definedName>
    <definedName name="SG_18_22">#REF!</definedName>
    <definedName name="SG_18_23" localSheetId="6">#REF!</definedName>
    <definedName name="SG_18_23">#REF!</definedName>
    <definedName name="SG_18_24" localSheetId="6">#REF!</definedName>
    <definedName name="SG_18_24">#REF!</definedName>
    <definedName name="SG_18_25" localSheetId="6">#REF!</definedName>
    <definedName name="SG_18_25">#REF!</definedName>
    <definedName name="SG_19_01" localSheetId="6">#REF!</definedName>
    <definedName name="SG_19_01">#REF!</definedName>
    <definedName name="SG_19_02" localSheetId="6">#REF!</definedName>
    <definedName name="SG_19_02">#REF!</definedName>
    <definedName name="SG_19_03" localSheetId="6">#REF!</definedName>
    <definedName name="SG_19_03">#REF!</definedName>
    <definedName name="SG_19_04" localSheetId="6">#REF!</definedName>
    <definedName name="SG_19_04">#REF!</definedName>
    <definedName name="SG_19_05" localSheetId="6">#REF!</definedName>
    <definedName name="SG_19_05">#REF!</definedName>
    <definedName name="SG_19_06" localSheetId="6">#REF!</definedName>
    <definedName name="SG_19_06">#REF!</definedName>
    <definedName name="SG_19_07" localSheetId="6">#REF!</definedName>
    <definedName name="SG_19_07">#REF!</definedName>
    <definedName name="SG_19_08" localSheetId="6">#REF!</definedName>
    <definedName name="SG_19_08">#REF!</definedName>
    <definedName name="SG_19_09" localSheetId="6">#REF!</definedName>
    <definedName name="SG_19_09">#REF!</definedName>
    <definedName name="SG_19_10" localSheetId="6">#REF!</definedName>
    <definedName name="SG_19_10">#REF!</definedName>
    <definedName name="SG_19_11" localSheetId="6">#REF!</definedName>
    <definedName name="SG_19_11">#REF!</definedName>
    <definedName name="SG_19_12" localSheetId="6">#REF!</definedName>
    <definedName name="SG_19_12">#REF!</definedName>
    <definedName name="SG_19_13" localSheetId="6">#REF!</definedName>
    <definedName name="SG_19_13">#REF!</definedName>
    <definedName name="SG_19_14" localSheetId="6">#REF!</definedName>
    <definedName name="SG_19_14">#REF!</definedName>
    <definedName name="SG_19_15" localSheetId="6">#REF!</definedName>
    <definedName name="SG_19_15">#REF!</definedName>
    <definedName name="SG_19_16" localSheetId="6">#REF!</definedName>
    <definedName name="SG_19_16">#REF!</definedName>
    <definedName name="SG_19_17" localSheetId="6">#REF!</definedName>
    <definedName name="SG_19_17">#REF!</definedName>
    <definedName name="SG_19_18" localSheetId="6">#REF!</definedName>
    <definedName name="SG_19_18">#REF!</definedName>
    <definedName name="SG_19_19" localSheetId="6">#REF!</definedName>
    <definedName name="SG_19_19">#REF!</definedName>
    <definedName name="SG_19_20" localSheetId="6">#REF!</definedName>
    <definedName name="SG_19_20">#REF!</definedName>
    <definedName name="SG_19_21" localSheetId="6">#REF!</definedName>
    <definedName name="SG_19_21">#REF!</definedName>
    <definedName name="SG_19_22" localSheetId="6">#REF!</definedName>
    <definedName name="SG_19_22">#REF!</definedName>
    <definedName name="SG_19_23" localSheetId="6">#REF!</definedName>
    <definedName name="SG_19_23">#REF!</definedName>
    <definedName name="SG_19_24" localSheetId="6">#REF!</definedName>
    <definedName name="SG_19_24">#REF!</definedName>
    <definedName name="SG_19_25" localSheetId="6">#REF!</definedName>
    <definedName name="SG_19_25">#REF!</definedName>
    <definedName name="SG_20_01" localSheetId="6">#REF!</definedName>
    <definedName name="SG_20_01">#REF!</definedName>
    <definedName name="SG_20_02" localSheetId="6">#REF!</definedName>
    <definedName name="SG_20_02">#REF!</definedName>
    <definedName name="SG_20_03" localSheetId="6">#REF!</definedName>
    <definedName name="SG_20_03">#REF!</definedName>
    <definedName name="SG_20_04" localSheetId="6">#REF!</definedName>
    <definedName name="SG_20_04">#REF!</definedName>
    <definedName name="SG_20_05" localSheetId="6">#REF!</definedName>
    <definedName name="SG_20_05">#REF!</definedName>
    <definedName name="SG_20_06" localSheetId="6">#REF!</definedName>
    <definedName name="SG_20_06">#REF!</definedName>
    <definedName name="SG_20_07" localSheetId="6">#REF!</definedName>
    <definedName name="SG_20_07">#REF!</definedName>
    <definedName name="SG_20_08" localSheetId="6">#REF!</definedName>
    <definedName name="SG_20_08">#REF!</definedName>
    <definedName name="SG_20_09" localSheetId="6">#REF!</definedName>
    <definedName name="SG_20_09">#REF!</definedName>
    <definedName name="SG_20_10" localSheetId="6">#REF!</definedName>
    <definedName name="SG_20_10">#REF!</definedName>
    <definedName name="SG_20_11" localSheetId="6">#REF!</definedName>
    <definedName name="SG_20_11">#REF!</definedName>
    <definedName name="SG_20_12" localSheetId="6">#REF!</definedName>
    <definedName name="SG_20_12">#REF!</definedName>
    <definedName name="SG_20_13" localSheetId="6">#REF!</definedName>
    <definedName name="SG_20_13">#REF!</definedName>
    <definedName name="SG_20_14" localSheetId="6">#REF!</definedName>
    <definedName name="SG_20_14">#REF!</definedName>
    <definedName name="SG_20_15" localSheetId="6">#REF!</definedName>
    <definedName name="SG_20_15">#REF!</definedName>
    <definedName name="SG_20_16" localSheetId="6">#REF!</definedName>
    <definedName name="SG_20_16">#REF!</definedName>
    <definedName name="SG_20_17" localSheetId="6">#REF!</definedName>
    <definedName name="SG_20_17">#REF!</definedName>
    <definedName name="SG_20_18" localSheetId="6">#REF!</definedName>
    <definedName name="SG_20_18">#REF!</definedName>
    <definedName name="SG_20_19" localSheetId="6">#REF!</definedName>
    <definedName name="SG_20_19">#REF!</definedName>
    <definedName name="SG_20_20" localSheetId="6">#REF!</definedName>
    <definedName name="SG_20_20">#REF!</definedName>
    <definedName name="SG_20_21" localSheetId="6">#REF!</definedName>
    <definedName name="SG_20_21">#REF!</definedName>
    <definedName name="SG_20_22" localSheetId="6">#REF!</definedName>
    <definedName name="SG_20_22">#REF!</definedName>
    <definedName name="SG_20_23" localSheetId="6">#REF!</definedName>
    <definedName name="SG_20_23">#REF!</definedName>
    <definedName name="SG_20_24" localSheetId="6">#REF!</definedName>
    <definedName name="SG_20_24">#REF!</definedName>
    <definedName name="SG_20_25" localSheetId="6">#REF!</definedName>
    <definedName name="SG_20_25">#REF!</definedName>
    <definedName name="SG_21_01" localSheetId="6">#REF!</definedName>
    <definedName name="SG_21_01">#REF!</definedName>
    <definedName name="SG_21_02" localSheetId="6">#REF!</definedName>
    <definedName name="SG_21_02">#REF!</definedName>
    <definedName name="SG_21_03" localSheetId="6">#REF!</definedName>
    <definedName name="SG_21_03">#REF!</definedName>
    <definedName name="SG_21_04" localSheetId="6">#REF!</definedName>
    <definedName name="SG_21_04">#REF!</definedName>
    <definedName name="SG_21_05" localSheetId="6">#REF!</definedName>
    <definedName name="SG_21_05">#REF!</definedName>
    <definedName name="SG_21_06" localSheetId="6">#REF!</definedName>
    <definedName name="SG_21_06">#REF!</definedName>
    <definedName name="SG_21_07" localSheetId="6">#REF!</definedName>
    <definedName name="SG_21_07">#REF!</definedName>
    <definedName name="SG_21_08" localSheetId="6">#REF!</definedName>
    <definedName name="SG_21_08">#REF!</definedName>
    <definedName name="SG_21_09" localSheetId="6">#REF!</definedName>
    <definedName name="SG_21_09">#REF!</definedName>
    <definedName name="SG_21_10" localSheetId="6">#REF!</definedName>
    <definedName name="SG_21_10">#REF!</definedName>
    <definedName name="SG_21_11" localSheetId="6">#REF!</definedName>
    <definedName name="SG_21_11">#REF!</definedName>
    <definedName name="SG_21_12" localSheetId="6">#REF!</definedName>
    <definedName name="SG_21_12">#REF!</definedName>
    <definedName name="SG_21_13" localSheetId="6">#REF!</definedName>
    <definedName name="SG_21_13">#REF!</definedName>
    <definedName name="SG_21_14" localSheetId="6">#REF!</definedName>
    <definedName name="SG_21_14">#REF!</definedName>
    <definedName name="SG_21_15" localSheetId="6">#REF!</definedName>
    <definedName name="SG_21_15">#REF!</definedName>
    <definedName name="SG_21_16" localSheetId="6">#REF!</definedName>
    <definedName name="SG_21_16">#REF!</definedName>
    <definedName name="SG_21_17" localSheetId="6">#REF!</definedName>
    <definedName name="SG_21_17">#REF!</definedName>
    <definedName name="SG_21_18" localSheetId="6">#REF!</definedName>
    <definedName name="SG_21_18">#REF!</definedName>
    <definedName name="SG_21_19" localSheetId="6">#REF!</definedName>
    <definedName name="SG_21_19">#REF!</definedName>
    <definedName name="SG_21_20" localSheetId="6">#REF!</definedName>
    <definedName name="SG_21_20">#REF!</definedName>
    <definedName name="SG_21_21" localSheetId="6">#REF!</definedName>
    <definedName name="SG_21_21">#REF!</definedName>
    <definedName name="SG_21_22" localSheetId="6">#REF!</definedName>
    <definedName name="SG_21_22">#REF!</definedName>
    <definedName name="SG_21_23" localSheetId="6">#REF!</definedName>
    <definedName name="SG_21_23">#REF!</definedName>
    <definedName name="SG_21_24" localSheetId="6">#REF!</definedName>
    <definedName name="SG_21_24">#REF!</definedName>
    <definedName name="SG_21_25" localSheetId="6">#REF!</definedName>
    <definedName name="SG_21_25">#REF!</definedName>
    <definedName name="SG_22_01" localSheetId="6">#REF!</definedName>
    <definedName name="SG_22_01">#REF!</definedName>
    <definedName name="SG_22_02" localSheetId="6">#REF!</definedName>
    <definedName name="SG_22_02">#REF!</definedName>
    <definedName name="SG_22_03" localSheetId="6">#REF!</definedName>
    <definedName name="SG_22_03">#REF!</definedName>
    <definedName name="SG_22_04" localSheetId="6">#REF!</definedName>
    <definedName name="SG_22_04">#REF!</definedName>
    <definedName name="SG_22_05" localSheetId="6">#REF!</definedName>
    <definedName name="SG_22_05">#REF!</definedName>
    <definedName name="SG_22_06" localSheetId="6">#REF!</definedName>
    <definedName name="SG_22_06">#REF!</definedName>
    <definedName name="SG_22_07" localSheetId="6">#REF!</definedName>
    <definedName name="SG_22_07">#REF!</definedName>
    <definedName name="SG_22_08" localSheetId="6">#REF!</definedName>
    <definedName name="SG_22_08">#REF!</definedName>
    <definedName name="SG_22_09" localSheetId="6">#REF!</definedName>
    <definedName name="SG_22_09">#REF!</definedName>
    <definedName name="SG_22_10" localSheetId="6">#REF!</definedName>
    <definedName name="SG_22_10">#REF!</definedName>
    <definedName name="SG_22_11" localSheetId="6">#REF!</definedName>
    <definedName name="SG_22_11">#REF!</definedName>
    <definedName name="SG_22_12" localSheetId="6">#REF!</definedName>
    <definedName name="SG_22_12">#REF!</definedName>
    <definedName name="SG_22_13" localSheetId="6">#REF!</definedName>
    <definedName name="SG_22_13">#REF!</definedName>
    <definedName name="SG_22_14" localSheetId="6">#REF!</definedName>
    <definedName name="SG_22_14">#REF!</definedName>
    <definedName name="SG_22_15" localSheetId="6">#REF!</definedName>
    <definedName name="SG_22_15">#REF!</definedName>
    <definedName name="SG_22_16" localSheetId="6">#REF!</definedName>
    <definedName name="SG_22_16">#REF!</definedName>
    <definedName name="SG_22_17" localSheetId="6">#REF!</definedName>
    <definedName name="SG_22_17">#REF!</definedName>
    <definedName name="SG_22_18" localSheetId="6">#REF!</definedName>
    <definedName name="SG_22_18">#REF!</definedName>
    <definedName name="SG_22_19" localSheetId="6">#REF!</definedName>
    <definedName name="SG_22_19">#REF!</definedName>
    <definedName name="SG_22_20" localSheetId="6">#REF!</definedName>
    <definedName name="SG_22_20">#REF!</definedName>
    <definedName name="SG_22_21" localSheetId="6">#REF!</definedName>
    <definedName name="SG_22_21">#REF!</definedName>
    <definedName name="SG_22_22" localSheetId="6">#REF!</definedName>
    <definedName name="SG_22_22">#REF!</definedName>
    <definedName name="SG_22_23" localSheetId="6">#REF!</definedName>
    <definedName name="SG_22_23">#REF!</definedName>
    <definedName name="SG_22_24" localSheetId="6">#REF!</definedName>
    <definedName name="SG_22_24">#REF!</definedName>
    <definedName name="SG_22_25" localSheetId="6">#REF!</definedName>
    <definedName name="SG_22_25">#REF!</definedName>
    <definedName name="SG_23_01" localSheetId="6">#REF!</definedName>
    <definedName name="SG_23_01">#REF!</definedName>
    <definedName name="SG_23_02" localSheetId="6">#REF!</definedName>
    <definedName name="SG_23_02">#REF!</definedName>
    <definedName name="SG_23_03" localSheetId="6">#REF!</definedName>
    <definedName name="SG_23_03">#REF!</definedName>
    <definedName name="SG_23_04" localSheetId="6">#REF!</definedName>
    <definedName name="SG_23_04">#REF!</definedName>
    <definedName name="SG_23_05" localSheetId="6">#REF!</definedName>
    <definedName name="SG_23_05">#REF!</definedName>
    <definedName name="SG_23_06" localSheetId="6">#REF!</definedName>
    <definedName name="SG_23_06">#REF!</definedName>
    <definedName name="SG_23_07" localSheetId="6">#REF!</definedName>
    <definedName name="SG_23_07">#REF!</definedName>
    <definedName name="SG_23_08" localSheetId="6">#REF!</definedName>
    <definedName name="SG_23_08">#REF!</definedName>
    <definedName name="SG_23_09" localSheetId="6">#REF!</definedName>
    <definedName name="SG_23_09">#REF!</definedName>
    <definedName name="SG_23_10" localSheetId="6">#REF!</definedName>
    <definedName name="SG_23_10">#REF!</definedName>
    <definedName name="SG_23_11" localSheetId="6">#REF!</definedName>
    <definedName name="SG_23_11">#REF!</definedName>
    <definedName name="SG_23_12" localSheetId="6">#REF!</definedName>
    <definedName name="SG_23_12">#REF!</definedName>
    <definedName name="SG_23_13" localSheetId="6">#REF!</definedName>
    <definedName name="SG_23_13">#REF!</definedName>
    <definedName name="SG_23_14" localSheetId="6">#REF!</definedName>
    <definedName name="SG_23_14">#REF!</definedName>
    <definedName name="SG_23_15" localSheetId="6">#REF!</definedName>
    <definedName name="SG_23_15">#REF!</definedName>
    <definedName name="SG_23_16" localSheetId="6">#REF!</definedName>
    <definedName name="SG_23_16">#REF!</definedName>
    <definedName name="SG_23_17" localSheetId="6">#REF!</definedName>
    <definedName name="SG_23_17">#REF!</definedName>
    <definedName name="SG_23_18" localSheetId="6">#REF!</definedName>
    <definedName name="SG_23_18">#REF!</definedName>
    <definedName name="SG_23_19" localSheetId="6">#REF!</definedName>
    <definedName name="SG_23_19">#REF!</definedName>
    <definedName name="SG_23_20" localSheetId="6">#REF!</definedName>
    <definedName name="SG_23_20">#REF!</definedName>
    <definedName name="SG_23_21" localSheetId="6">#REF!</definedName>
    <definedName name="SG_23_21">#REF!</definedName>
    <definedName name="SG_23_22" localSheetId="6">#REF!</definedName>
    <definedName name="SG_23_22">#REF!</definedName>
    <definedName name="SG_23_23" localSheetId="6">#REF!</definedName>
    <definedName name="SG_23_23">#REF!</definedName>
    <definedName name="SG_23_24" localSheetId="6">#REF!</definedName>
    <definedName name="SG_23_24">#REF!</definedName>
    <definedName name="SG_23_25" localSheetId="6">#REF!</definedName>
    <definedName name="SG_23_25">#REF!</definedName>
    <definedName name="SG_24_01" localSheetId="6">#REF!</definedName>
    <definedName name="SG_24_01">#REF!</definedName>
    <definedName name="SG_24_02" localSheetId="6">#REF!</definedName>
    <definedName name="SG_24_02">#REF!</definedName>
    <definedName name="SG_24_03" localSheetId="6">#REF!</definedName>
    <definedName name="SG_24_03">#REF!</definedName>
    <definedName name="SG_24_04" localSheetId="6">#REF!</definedName>
    <definedName name="SG_24_04">#REF!</definedName>
    <definedName name="SG_24_05" localSheetId="6">#REF!</definedName>
    <definedName name="SG_24_05">#REF!</definedName>
    <definedName name="SG_24_06" localSheetId="6">#REF!</definedName>
    <definedName name="SG_24_06">#REF!</definedName>
    <definedName name="SG_24_07" localSheetId="6">#REF!</definedName>
    <definedName name="SG_24_07">#REF!</definedName>
    <definedName name="SG_24_08" localSheetId="6">#REF!</definedName>
    <definedName name="SG_24_08">#REF!</definedName>
    <definedName name="SG_24_09" localSheetId="6">#REF!</definedName>
    <definedName name="SG_24_09">#REF!</definedName>
    <definedName name="SG_24_10" localSheetId="6">#REF!</definedName>
    <definedName name="SG_24_10">#REF!</definedName>
    <definedName name="SG_24_11" localSheetId="6">#REF!</definedName>
    <definedName name="SG_24_11">#REF!</definedName>
    <definedName name="SG_24_12" localSheetId="6">#REF!</definedName>
    <definedName name="SG_24_12">#REF!</definedName>
    <definedName name="SG_24_13" localSheetId="6">#REF!</definedName>
    <definedName name="SG_24_13">#REF!</definedName>
    <definedName name="SG_24_14" localSheetId="6">#REF!</definedName>
    <definedName name="SG_24_14">#REF!</definedName>
    <definedName name="SG_24_15" localSheetId="6">#REF!</definedName>
    <definedName name="SG_24_15">#REF!</definedName>
    <definedName name="SG_24_16" localSheetId="6">#REF!</definedName>
    <definedName name="SG_24_16">#REF!</definedName>
    <definedName name="SG_24_17" localSheetId="6">#REF!</definedName>
    <definedName name="SG_24_17">#REF!</definedName>
    <definedName name="SG_24_18" localSheetId="6">#REF!</definedName>
    <definedName name="SG_24_18">#REF!</definedName>
    <definedName name="SG_24_19" localSheetId="6">#REF!</definedName>
    <definedName name="SG_24_19">#REF!</definedName>
    <definedName name="SG_24_20" localSheetId="6">#REF!</definedName>
    <definedName name="SG_24_20">#REF!</definedName>
    <definedName name="SG_24_21" localSheetId="6">#REF!</definedName>
    <definedName name="SG_24_21">#REF!</definedName>
    <definedName name="SG_24_22" localSheetId="6">#REF!</definedName>
    <definedName name="SG_24_22">#REF!</definedName>
    <definedName name="SG_24_23" localSheetId="6">#REF!</definedName>
    <definedName name="SG_24_23">#REF!</definedName>
    <definedName name="SG_24_24" localSheetId="6">#REF!</definedName>
    <definedName name="SG_24_24">#REF!</definedName>
    <definedName name="SG_24_25" localSheetId="6">#REF!</definedName>
    <definedName name="SG_24_25">#REF!</definedName>
    <definedName name="SG_25_01" localSheetId="6">#REF!</definedName>
    <definedName name="SG_25_01">#REF!</definedName>
    <definedName name="SG_25_02" localSheetId="6">#REF!</definedName>
    <definedName name="SG_25_02">#REF!</definedName>
    <definedName name="SG_25_03" localSheetId="6">#REF!</definedName>
    <definedName name="SG_25_03">#REF!</definedName>
    <definedName name="SG_25_04" localSheetId="6">#REF!</definedName>
    <definedName name="SG_25_04">#REF!</definedName>
    <definedName name="SG_25_05" localSheetId="6">#REF!</definedName>
    <definedName name="SG_25_05">#REF!</definedName>
    <definedName name="SG_25_06" localSheetId="6">#REF!</definedName>
    <definedName name="SG_25_06">#REF!</definedName>
    <definedName name="SG_25_07" localSheetId="6">#REF!</definedName>
    <definedName name="SG_25_07">#REF!</definedName>
    <definedName name="SG_25_08" localSheetId="6">#REF!</definedName>
    <definedName name="SG_25_08">#REF!</definedName>
    <definedName name="SG_25_09" localSheetId="6">#REF!</definedName>
    <definedName name="SG_25_09">#REF!</definedName>
    <definedName name="SG_25_10" localSheetId="6">#REF!</definedName>
    <definedName name="SG_25_10">#REF!</definedName>
    <definedName name="SG_25_11" localSheetId="6">#REF!</definedName>
    <definedName name="SG_25_11">#REF!</definedName>
    <definedName name="SG_25_12" localSheetId="6">#REF!</definedName>
    <definedName name="SG_25_12">#REF!</definedName>
    <definedName name="SG_25_13" localSheetId="6">#REF!</definedName>
    <definedName name="SG_25_13">#REF!</definedName>
    <definedName name="SG_25_14" localSheetId="6">#REF!</definedName>
    <definedName name="SG_25_14">#REF!</definedName>
    <definedName name="SG_25_15" localSheetId="6">#REF!</definedName>
    <definedName name="SG_25_15">#REF!</definedName>
    <definedName name="SG_25_16" localSheetId="6">#REF!</definedName>
    <definedName name="SG_25_16">#REF!</definedName>
    <definedName name="SG_25_17" localSheetId="6">#REF!</definedName>
    <definedName name="SG_25_17">#REF!</definedName>
    <definedName name="SG_25_18" localSheetId="6">#REF!</definedName>
    <definedName name="SG_25_18">#REF!</definedName>
    <definedName name="SG_25_19" localSheetId="6">#REF!</definedName>
    <definedName name="SG_25_19">#REF!</definedName>
    <definedName name="SG_25_20" localSheetId="6">#REF!</definedName>
    <definedName name="SG_25_20">#REF!</definedName>
    <definedName name="SG_25_21" localSheetId="6">#REF!</definedName>
    <definedName name="SG_25_21">#REF!</definedName>
    <definedName name="SG_25_22" localSheetId="6">#REF!</definedName>
    <definedName name="SG_25_22">#REF!</definedName>
    <definedName name="SG_25_23" localSheetId="6">#REF!</definedName>
    <definedName name="SG_25_23">#REF!</definedName>
    <definedName name="SG_25_24" localSheetId="6">#REF!</definedName>
    <definedName name="SG_25_24">#REF!</definedName>
    <definedName name="SG_25_25" localSheetId="6">#REF!</definedName>
    <definedName name="SG_25_25">#REF!</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HRETY" localSheetId="6">#N/A</definedName>
    <definedName name="SHRETY">#N/A</definedName>
    <definedName name="si" localSheetId="0">#REF!</definedName>
    <definedName name="si">#REF!</definedName>
    <definedName name="SICRO">'[37]SICRO-COMPESA'!$A:$F</definedName>
    <definedName name="SIN" localSheetId="6" hidden="1">{#N/A,#N/A,FALSE,"Planilha";#N/A,#N/A,FALSE,"Resumo";#N/A,#N/A,FALSE,"Fisico";#N/A,#N/A,FALSE,"Financeiro";#N/A,#N/A,FALSE,"Financeiro"}</definedName>
    <definedName name="SIN" localSheetId="5" hidden="1">{#N/A,#N/A,FALSE,"Planilha";#N/A,#N/A,FALSE,"Resumo";#N/A,#N/A,FALSE,"Fisico";#N/A,#N/A,FALSE,"Financeiro";#N/A,#N/A,FALSE,"Financeiro"}</definedName>
    <definedName name="SIN" localSheetId="7" hidden="1">{#N/A,#N/A,FALSE,"Planilha";#N/A,#N/A,FALSE,"Resumo";#N/A,#N/A,FALSE,"Fisico";#N/A,#N/A,FALSE,"Financeiro";#N/A,#N/A,FALSE,"Financeiro"}</definedName>
    <definedName name="SIN" localSheetId="3" hidden="1">{#N/A,#N/A,FALSE,"Planilha";#N/A,#N/A,FALSE,"Resumo";#N/A,#N/A,FALSE,"Fisico";#N/A,#N/A,FALSE,"Financeiro";#N/A,#N/A,FALSE,"Financeiro"}</definedName>
    <definedName name="SIN" localSheetId="0" hidden="1">{#N/A,#N/A,FALSE,"Planilha";#N/A,#N/A,FALSE,"Resumo";#N/A,#N/A,FALSE,"Fisico";#N/A,#N/A,FALSE,"Financeiro";#N/A,#N/A,FALSE,"Financeiro"}</definedName>
    <definedName name="SIN" hidden="1">{#N/A,#N/A,FALSE,"Planilha";#N/A,#N/A,FALSE,"Resumo";#N/A,#N/A,FALSE,"Fisico";#N/A,#N/A,FALSE,"Financeiro";#N/A,#N/A,FALSE,"Financeiro"}</definedName>
    <definedName name="SINA" localSheetId="6" hidden="1">{#N/A,#N/A,FALSE,"Planilha";#N/A,#N/A,FALSE,"Resumo";#N/A,#N/A,FALSE,"Fisico";#N/A,#N/A,FALSE,"Financeiro";#N/A,#N/A,FALSE,"Financeiro"}</definedName>
    <definedName name="SINA" localSheetId="5" hidden="1">{#N/A,#N/A,FALSE,"Planilha";#N/A,#N/A,FALSE,"Resumo";#N/A,#N/A,FALSE,"Fisico";#N/A,#N/A,FALSE,"Financeiro";#N/A,#N/A,FALSE,"Financeiro"}</definedName>
    <definedName name="SINA" localSheetId="7" hidden="1">{#N/A,#N/A,FALSE,"Planilha";#N/A,#N/A,FALSE,"Resumo";#N/A,#N/A,FALSE,"Fisico";#N/A,#N/A,FALSE,"Financeiro";#N/A,#N/A,FALSE,"Financeiro"}</definedName>
    <definedName name="SINA" localSheetId="3" hidden="1">{#N/A,#N/A,FALSE,"Planilha";#N/A,#N/A,FALSE,"Resumo";#N/A,#N/A,FALSE,"Fisico";#N/A,#N/A,FALSE,"Financeiro";#N/A,#N/A,FALSE,"Financeiro"}</definedName>
    <definedName name="SINA" localSheetId="0" hidden="1">{#N/A,#N/A,FALSE,"Planilha";#N/A,#N/A,FALSE,"Resumo";#N/A,#N/A,FALSE,"Fisico";#N/A,#N/A,FALSE,"Financeiro";#N/A,#N/A,FALSE,"Financeiro"}</definedName>
    <definedName name="SINA" hidden="1">{#N/A,#N/A,FALSE,"Planilha";#N/A,#N/A,FALSE,"Resumo";#N/A,#N/A,FALSE,"Fisico";#N/A,#N/A,FALSE,"Financeiro";#N/A,#N/A,FALSE,"Financeiro"}</definedName>
    <definedName name="Sinapi" localSheetId="6">#REF!</definedName>
    <definedName name="SINAPI" localSheetId="5" hidden="1">{#N/A,#N/A,FALSE,"Planilha";#N/A,#N/A,FALSE,"Resumo";#N/A,#N/A,FALSE,"Fisico";#N/A,#N/A,FALSE,"Financeiro";#N/A,#N/A,FALSE,"Financeiro"}</definedName>
    <definedName name="SINAPI" localSheetId="7" hidden="1">{#N/A,#N/A,FALSE,"Planilha";#N/A,#N/A,FALSE,"Resumo";#N/A,#N/A,FALSE,"Fisico";#N/A,#N/A,FALSE,"Financeiro";#N/A,#N/A,FALSE,"Financeiro"}</definedName>
    <definedName name="SINAPI" localSheetId="3" hidden="1">{#N/A,#N/A,FALSE,"Planilha";#N/A,#N/A,FALSE,"Resumo";#N/A,#N/A,FALSE,"Fisico";#N/A,#N/A,FALSE,"Financeiro";#N/A,#N/A,FALSE,"Financeiro"}</definedName>
    <definedName name="SINAPI" localSheetId="0" hidden="1">{#N/A,#N/A,FALSE,"Planilha";#N/A,#N/A,FALSE,"Resumo";#N/A,#N/A,FALSE,"Fisico";#N/A,#N/A,FALSE,"Financeiro";#N/A,#N/A,FALSE,"Financeiro"}</definedName>
    <definedName name="SINAPI" hidden="1">{#N/A,#N/A,FALSE,"Planilha";#N/A,#N/A,FALSE,"Resumo";#N/A,#N/A,FALSE,"Fisico";#N/A,#N/A,FALSE,"Financeiro";#N/A,#N/A,FALSE,"Financeiro"}</definedName>
    <definedName name="SomaAgrup" hidden="1">SUMIF(OFFSET([5]ORÇAMENTO!$C1,1,0,[5]ORÇAMENTO!$D1),"S",OFFSET([5]ORÇAMENTO!A1,1,0,[5]ORÇAMENTO!$D1))</definedName>
    <definedName name="SomaAgrupBM" hidden="1">SUMIF(OFFSET([5]BM!$A1,1,0,[5]BM!$B1),"S",OFFSET([5]BM!A1,1,0,[5]BM!$B1))</definedName>
    <definedName name="sort" localSheetId="6" hidden="1">#REF!</definedName>
    <definedName name="sort" localSheetId="4" hidden="1">#REF!</definedName>
    <definedName name="sort" localSheetId="5" hidden="1">#REF!</definedName>
    <definedName name="sort" localSheetId="0" hidden="1">#REF!</definedName>
    <definedName name="sort" hidden="1">#REF!</definedName>
    <definedName name="SR">OFFSET([3]Serviços!$A$1,1,,COUNTA([3]Serviços!$A$1:$A$65536),COUNTA([3]Serviços!$A$1:$IV$1))</definedName>
    <definedName name="SRTTY" localSheetId="6">#N/A</definedName>
    <definedName name="SRTTY">#N/A</definedName>
    <definedName name="SRUSRU" localSheetId="5">#REF!</definedName>
    <definedName name="SRUSRU" localSheetId="7">#REF!</definedName>
    <definedName name="SRUSRU" localSheetId="0">#REF!</definedName>
    <definedName name="SRUSRU">#REF!</definedName>
    <definedName name="ss" localSheetId="6" hidden="1">{#N/A,#N/A,FALSE,"Cronograma";#N/A,#N/A,FALSE,"Cronogr. 2"}</definedName>
    <definedName name="ss" localSheetId="5" hidden="1">{#N/A,#N/A,FALSE,"Cronograma";#N/A,#N/A,FALSE,"Cronogr. 2"}</definedName>
    <definedName name="ss" localSheetId="7" hidden="1">{#N/A,#N/A,FALSE,"Cronograma";#N/A,#N/A,FALSE,"Cronogr. 2"}</definedName>
    <definedName name="ss" localSheetId="3" hidden="1">{#N/A,#N/A,FALSE,"Cronograma";#N/A,#N/A,FALSE,"Cronogr. 2"}</definedName>
    <definedName name="ss" localSheetId="0" hidden="1">{#N/A,#N/A,FALSE,"Cronograma";#N/A,#N/A,FALSE,"Cronogr. 2"}</definedName>
    <definedName name="ss" hidden="1">{#N/A,#N/A,FALSE,"Cronograma";#N/A,#N/A,FALSE,"Cronogr. 2"}</definedName>
    <definedName name="sss" localSheetId="6">#N/A</definedName>
    <definedName name="sss">#N/A</definedName>
    <definedName name="SSSS" localSheetId="6">#REF!</definedName>
    <definedName name="SSSS" localSheetId="5">#REF!</definedName>
    <definedName name="SSSS" localSheetId="0">#REF!</definedName>
    <definedName name="SSSS">#REF!</definedName>
    <definedName name="stjs">#REF!</definedName>
    <definedName name="STU" localSheetId="6">OFFSET(_SR1,,4)</definedName>
    <definedName name="STU" localSheetId="5">OFFSET(_SR1,,4)</definedName>
    <definedName name="STU" localSheetId="7">OFFSET(_SR1,,4)</definedName>
    <definedName name="STU" localSheetId="3">OFFSET(_SR1,,4)</definedName>
    <definedName name="STU" localSheetId="0">OFFSET([0]!_SR1,,4)</definedName>
    <definedName name="STU">OFFSET(_SR1,,4)</definedName>
    <definedName name="STUSTUARU" localSheetId="5">#REF!</definedName>
    <definedName name="STUSTUARU" localSheetId="7">#REF!</definedName>
    <definedName name="STUSTUARU" localSheetId="0">#REF!</definedName>
    <definedName name="STUSTUARU">#REF!</definedName>
    <definedName name="SUB" localSheetId="6">#REF!</definedName>
    <definedName name="SUB" localSheetId="5">#REF!</definedName>
    <definedName name="SUB">#REF!</definedName>
    <definedName name="SUB_TRECHO" localSheetId="6">#REF!</definedName>
    <definedName name="SUB_TRECHO">#REF!</definedName>
    <definedName name="SUBT" localSheetId="6">#REF!</definedName>
    <definedName name="SUBT" localSheetId="5">#REF!</definedName>
    <definedName name="SUBT">#REF!</definedName>
    <definedName name="SUBTO" localSheetId="6">#REF!</definedName>
    <definedName name="SUBTO">#REF!</definedName>
    <definedName name="SUMMERY" localSheetId="6">#REF!</definedName>
    <definedName name="SUMMERY">#REF!</definedName>
    <definedName name="sx" localSheetId="6">#REF!</definedName>
    <definedName name="sx">#REF!</definedName>
    <definedName name="SZDRTYAERY" localSheetId="6">#N/A</definedName>
    <definedName name="SZDRTYAERY">#N/A</definedName>
    <definedName name="t" localSheetId="0">#REF!</definedName>
    <definedName name="t">#REF!</definedName>
    <definedName name="TABELA" localSheetId="6">'[38]PLANILHA FONTE'!$B$2:$G$290</definedName>
    <definedName name="TABELA">'[39]PLANILHA FONTE'!$B$2:$G$290</definedName>
    <definedName name="Tabela_1" localSheetId="6">#REF!</definedName>
    <definedName name="TABELA_1" localSheetId="5">#REF!</definedName>
    <definedName name="TABELA_1" localSheetId="0">#REF!</definedName>
    <definedName name="TABELA_1">#REF!</definedName>
    <definedName name="Tabela_1_6">#REF!</definedName>
    <definedName name="Tabela_10">#REF!</definedName>
    <definedName name="Tabela_2">#REF!</definedName>
    <definedName name="TABELA_22" localSheetId="6">#REF!</definedName>
    <definedName name="TABELA_22">#REF!</definedName>
    <definedName name="TABELA_23" localSheetId="6">#REF!</definedName>
    <definedName name="TABELA_23">#REF!</definedName>
    <definedName name="Tabela_3">#REF!</definedName>
    <definedName name="Tabela_4">#REF!</definedName>
    <definedName name="Tabela_5">#REF!</definedName>
    <definedName name="Tabela_5_1">#REF!</definedName>
    <definedName name="Tabela_6">#REF!</definedName>
    <definedName name="tabelacompesa">#REF!</definedName>
    <definedName name="tabeladnocs">#REF!</definedName>
    <definedName name="Tanque_lavar_roupa">#REF!</definedName>
    <definedName name="Tanque_premoldado">#REF!</definedName>
    <definedName name="TAWT">#REF!</definedName>
    <definedName name="taxa_cap">#REF!</definedName>
    <definedName name="TB" localSheetId="6">#REF!</definedName>
    <definedName name="TB">#REF!</definedName>
    <definedName name="TB_1" localSheetId="6">#REF!</definedName>
    <definedName name="TB_1">#REF!</definedName>
    <definedName name="TB_2" localSheetId="6">#REF!</definedName>
    <definedName name="TB_2">#REF!</definedName>
    <definedName name="TB_26" localSheetId="6">#REF!</definedName>
    <definedName name="TB_26">#REF!</definedName>
    <definedName name="TB_3" localSheetId="6">#REF!</definedName>
    <definedName name="TB_3">#REF!</definedName>
    <definedName name="TB_33" localSheetId="6">#REF!</definedName>
    <definedName name="TB_33">#REF!</definedName>
    <definedName name="TB_34" localSheetId="6">#REF!</definedName>
    <definedName name="TB_34">#REF!</definedName>
    <definedName name="tb100cm" localSheetId="6">#REF!</definedName>
    <definedName name="tb100cm" localSheetId="5">#REF!</definedName>
    <definedName name="tb100cm">#REF!</definedName>
    <definedName name="Teor">[34]Teor!$A$3:$A$7</definedName>
    <definedName name="terra" localSheetId="5">#REF!</definedName>
    <definedName name="terra" localSheetId="7">#REF!</definedName>
    <definedName name="terra" localSheetId="0">#REF!</definedName>
    <definedName name="terra">#REF!</definedName>
    <definedName name="teste" localSheetId="6">#REF!</definedName>
    <definedName name="teste" localSheetId="5">#REF!</definedName>
    <definedName name="teste">#REF!</definedName>
    <definedName name="teste1" localSheetId="6">#REF!</definedName>
    <definedName name="teste1">#REF!</definedName>
    <definedName name="teste2" localSheetId="6">#REF!</definedName>
    <definedName name="teste2">#REF!</definedName>
    <definedName name="teste3" localSheetId="6">#REF!</definedName>
    <definedName name="teste3">#REF!</definedName>
    <definedName name="testew" localSheetId="6">#REF!</definedName>
    <definedName name="testew" localSheetId="4">#REF!</definedName>
    <definedName name="testew">#REF!</definedName>
    <definedName name="TIPOORCAMENTO" hidden="1">IF(VALUE([5]MENU!$O$3)=2,"Licitado","Proposto")</definedName>
    <definedName name="_xlnm.Print_Titles" localSheetId="13">ABC!$2:$10</definedName>
    <definedName name="_xlnm.Print_Titles" localSheetId="6">BDI!$1:$1</definedName>
    <definedName name="_xlnm.Print_Titles" localSheetId="4">'COMPOSIÇÕES '!$1:$10</definedName>
    <definedName name="_xlnm.Print_Titles" localSheetId="5">'COMPOSIÇÕES AUX.'!$1:$9</definedName>
    <definedName name="_xlnm.Print_Titles" localSheetId="7">Cronograma!$1:$10</definedName>
    <definedName name="_xlnm.Print_Titles" localSheetId="3">'Memória de cálculo'!$1:$8</definedName>
    <definedName name="_xlnm.Print_Titles" localSheetId="2">Orçamento!$1:$11</definedName>
    <definedName name="_xlnm.Print_Titles" localSheetId="0">'QCI '!$1:$2</definedName>
    <definedName name="_xlnm.Print_Titles" localSheetId="10">'RUA COMPOSITOR ATAULFO ALVES'!$1:$8</definedName>
    <definedName name="_xlnm.Print_Titles">#REF!</definedName>
    <definedName name="Títulos_impressão_IM" localSheetId="6">#REF!</definedName>
    <definedName name="Títulos_impressão_IM" localSheetId="5">#REF!</definedName>
    <definedName name="Títulos_impressão_IM" localSheetId="0">#REF!</definedName>
    <definedName name="Títulos_impressão_IM">#REF!</definedName>
    <definedName name="Títulos_impressão_IM_1" localSheetId="6">#REF!</definedName>
    <definedName name="Títulos_impressão_IM_1">#REF!</definedName>
    <definedName name="Títulos_impressão_IM_2" localSheetId="6">#REF!</definedName>
    <definedName name="Títulos_impressão_IM_2">#REF!</definedName>
    <definedName name="Títulos_impressão_IM_26" localSheetId="6">#REF!</definedName>
    <definedName name="Títulos_impressão_IM_26">#REF!</definedName>
    <definedName name="Títulos_impressão_IM_3" localSheetId="6">#REF!</definedName>
    <definedName name="Títulos_impressão_IM_3">#REF!</definedName>
    <definedName name="Títulos_impressão_IM_33" localSheetId="6">#REF!</definedName>
    <definedName name="Títulos_impressão_IM_33">#REF!</definedName>
    <definedName name="Títulos_impressão_IM_34" localSheetId="6">#REF!</definedName>
    <definedName name="Títulos_impressão_IM_34">#REF!</definedName>
    <definedName name="TOP">#REF!</definedName>
    <definedName name="TOT" localSheetId="6">OFFSET(_SR1,,4)</definedName>
    <definedName name="TOT" localSheetId="5">OFFSET(_SR1,,4)</definedName>
    <definedName name="TOT" localSheetId="7">OFFSET(_SR1,,4)</definedName>
    <definedName name="TOT" localSheetId="3">OFFSET(_SR1,,4)</definedName>
    <definedName name="TOT" localSheetId="0">OFFSET([0]!_SR1,,4)</definedName>
    <definedName name="TOT">OFFSET(_SR1,,4)</definedName>
    <definedName name="TOTAL" localSheetId="6">#REF!</definedName>
    <definedName name="TOTAL" localSheetId="5">#REF!</definedName>
    <definedName name="TOTAL" localSheetId="0">#REF!</definedName>
    <definedName name="TOTAL">#REF!</definedName>
    <definedName name="TOTAL_1" localSheetId="6">#REF!</definedName>
    <definedName name="TOTAL_1">#REF!</definedName>
    <definedName name="TOTAL_2" localSheetId="6">#REF!</definedName>
    <definedName name="TOTAL_2">#REF!</definedName>
    <definedName name="TOTAL_26" localSheetId="6">#REF!</definedName>
    <definedName name="TOTAL_26">#REF!</definedName>
    <definedName name="TOTAL_3" localSheetId="6">#REF!</definedName>
    <definedName name="TOTAL_3">#REF!</definedName>
    <definedName name="TOTAL_33" localSheetId="6">#REF!</definedName>
    <definedName name="TOTAL_33">#REF!</definedName>
    <definedName name="TOTAL_34" localSheetId="6">#REF!</definedName>
    <definedName name="TOTAL_34">#REF!</definedName>
    <definedName name="TOTAL_GERAL" localSheetId="6">#REF!</definedName>
    <definedName name="TOTAL_GERAL" localSheetId="5">#REF!</definedName>
    <definedName name="TOTAL_GERAL">#REF!</definedName>
    <definedName name="TOTAL_RESUMO" localSheetId="6">#REF!</definedName>
    <definedName name="TOTAL_RESUMO">#REF!</definedName>
    <definedName name="total1" localSheetId="6">#REF!</definedName>
    <definedName name="total1">#REF!</definedName>
    <definedName name="total2" localSheetId="6">#REF!</definedName>
    <definedName name="total2">#REF!</definedName>
    <definedName name="total3" localSheetId="6">#REF!</definedName>
    <definedName name="total3">#REF!</definedName>
    <definedName name="total4" localSheetId="6">#REF!</definedName>
    <definedName name="total4">#REF!</definedName>
    <definedName name="total5" localSheetId="6">#REF!</definedName>
    <definedName name="total5">#REF!</definedName>
    <definedName name="total6" localSheetId="6">#REF!</definedName>
    <definedName name="total6">#REF!</definedName>
    <definedName name="totee_3" localSheetId="6">#REF!</definedName>
    <definedName name="totee_3">#REF!</definedName>
    <definedName name="totee1" localSheetId="6">#REF!</definedName>
    <definedName name="totee1">#REF!</definedName>
    <definedName name="totee2" localSheetId="6">#REF!</definedName>
    <definedName name="totee2">#REF!</definedName>
    <definedName name="TOTMAT_EE1" localSheetId="6">#REF!</definedName>
    <definedName name="TOTMAT_EE1">#REF!</definedName>
    <definedName name="TOTMAT_EE2" localSheetId="6">#REF!</definedName>
    <definedName name="TOTMAT_EE2">#REF!</definedName>
    <definedName name="TOTMAT_EE3" localSheetId="6">#REF!</definedName>
    <definedName name="TOTMAT_EE3">#REF!</definedName>
    <definedName name="TOTSER_EE1" localSheetId="6">#REF!</definedName>
    <definedName name="TOTSER_EE1">#REF!</definedName>
    <definedName name="TOTSER_EE2" localSheetId="6">#REF!</definedName>
    <definedName name="TOTSER_EE2">#REF!</definedName>
    <definedName name="TOTSER_EE3" localSheetId="6">#REF!</definedName>
    <definedName name="TOTSER_EE3">#REF!</definedName>
    <definedName name="TPM" localSheetId="6">#REF!</definedName>
    <definedName name="TPM">#REF!</definedName>
    <definedName name="TRÂNS_SEG_EMISS2" localSheetId="6">#REF!</definedName>
    <definedName name="TRÂNS_SEG_EMISS2">#REF!</definedName>
    <definedName name="TRÂNS_SEG_EMISS3" localSheetId="6">#REF!</definedName>
    <definedName name="TRÂNS_SEG_EMISS3">#REF!</definedName>
    <definedName name="TRÂNS_SEGU" localSheetId="6">#REF!</definedName>
    <definedName name="TRÂNS_SEGU">#REF!</definedName>
    <definedName name="TRÂNS_SEGURANÇA" localSheetId="6">#REF!</definedName>
    <definedName name="TRÂNS_SEGURANÇA">#REF!</definedName>
    <definedName name="TRAV_EMISS3_S" localSheetId="6">#REF!</definedName>
    <definedName name="TRAV_EMISS3_S">#REF!</definedName>
    <definedName name="trecho2">[21]Plan!$D$50</definedName>
    <definedName name="trecho3">[21]Plan!$D$50</definedName>
    <definedName name="trut" localSheetId="6">#REF!</definedName>
    <definedName name="trut" localSheetId="5">#REF!</definedName>
    <definedName name="trut" localSheetId="0">#REF!</definedName>
    <definedName name="trut">#REF!</definedName>
    <definedName name="TRYUHAW" localSheetId="6">#N/A</definedName>
    <definedName name="TRYUHAW">#N/A</definedName>
    <definedName name="tt" localSheetId="6" hidden="1">{#N/A,#N/A,FALSE,"GERAL";#N/A,#N/A,FALSE,"012-96";#N/A,#N/A,FALSE,"018-96";#N/A,#N/A,FALSE,"027-96";#N/A,#N/A,FALSE,"059-96";#N/A,#N/A,FALSE,"076-96";#N/A,#N/A,FALSE,"019-97";#N/A,#N/A,FALSE,"021-97";#N/A,#N/A,FALSE,"022-97";#N/A,#N/A,FALSE,"028-97"}</definedName>
    <definedName name="tt" localSheetId="5" hidden="1">{#N/A,#N/A,FALSE,"GERAL";#N/A,#N/A,FALSE,"012-96";#N/A,#N/A,FALSE,"018-96";#N/A,#N/A,FALSE,"027-96";#N/A,#N/A,FALSE,"059-96";#N/A,#N/A,FALSE,"076-96";#N/A,#N/A,FALSE,"019-97";#N/A,#N/A,FALSE,"021-97";#N/A,#N/A,FALSE,"022-97";#N/A,#N/A,FALSE,"028-97"}</definedName>
    <definedName name="tt" localSheetId="7" hidden="1">{#N/A,#N/A,FALSE,"GERAL";#N/A,#N/A,FALSE,"012-96";#N/A,#N/A,FALSE,"018-96";#N/A,#N/A,FALSE,"027-96";#N/A,#N/A,FALSE,"059-96";#N/A,#N/A,FALSE,"076-96";#N/A,#N/A,FALSE,"019-97";#N/A,#N/A,FALSE,"021-97";#N/A,#N/A,FALSE,"022-97";#N/A,#N/A,FALSE,"028-97"}</definedName>
    <definedName name="tt" localSheetId="3" hidden="1">{#N/A,#N/A,FALSE,"GERAL";#N/A,#N/A,FALSE,"012-96";#N/A,#N/A,FALSE,"018-96";#N/A,#N/A,FALSE,"027-96";#N/A,#N/A,FALSE,"059-96";#N/A,#N/A,FALSE,"076-96";#N/A,#N/A,FALSE,"019-97";#N/A,#N/A,FALSE,"021-97";#N/A,#N/A,FALSE,"022-97";#N/A,#N/A,FALSE,"028-97"}</definedName>
    <definedName name="tt" localSheetId="0" hidden="1">{#N/A,#N/A,FALSE,"GERAL";#N/A,#N/A,FALSE,"012-96";#N/A,#N/A,FALSE,"018-96";#N/A,#N/A,FALSE,"027-96";#N/A,#N/A,FALSE,"059-96";#N/A,#N/A,FALSE,"076-96";#N/A,#N/A,FALSE,"019-97";#N/A,#N/A,FALSE,"021-97";#N/A,#N/A,FALSE,"022-97";#N/A,#N/A,FALSE,"028-97"}</definedName>
    <definedName name="tt" hidden="1">{#N/A,#N/A,FALSE,"GERAL";#N/A,#N/A,FALSE,"012-96";#N/A,#N/A,FALSE,"018-96";#N/A,#N/A,FALSE,"027-96";#N/A,#N/A,FALSE,"059-96";#N/A,#N/A,FALSE,"076-96";#N/A,#N/A,FALSE,"019-97";#N/A,#N/A,FALSE,"021-97";#N/A,#N/A,FALSE,"022-97";#N/A,#N/A,FALSE,"028-97"}</definedName>
    <definedName name="tttt" localSheetId="6" hidden="1">#REF!</definedName>
    <definedName name="tttt" localSheetId="4" hidden="1">#REF!</definedName>
    <definedName name="tttt" localSheetId="5" hidden="1">#REF!</definedName>
    <definedName name="tttt" localSheetId="0" hidden="1">#REF!</definedName>
    <definedName name="tttt" hidden="1">#REF!</definedName>
    <definedName name="ttttttt" localSheetId="6">#REF!</definedName>
    <definedName name="ttttttt" localSheetId="5">#REF!</definedName>
    <definedName name="ttttttt">#REF!</definedName>
    <definedName name="TU">#REF!</definedName>
    <definedName name="TY" localSheetId="6">#N/A</definedName>
    <definedName name="TY">#N/A</definedName>
    <definedName name="UN" localSheetId="0">#REF!</definedName>
    <definedName name="UN">#REF!</definedName>
    <definedName name="UN." localSheetId="0">#REF!</definedName>
    <definedName name="UN.">#REF!</definedName>
    <definedName name="UNIT" localSheetId="6">#REF!</definedName>
    <definedName name="UNIT">#REF!</definedName>
    <definedName name="Unit.">#REF!</definedName>
    <definedName name="UYT" localSheetId="6">#N/A</definedName>
    <definedName name="UYT">#N/A</definedName>
    <definedName name="v" localSheetId="6">[34]Equipamentos!#REF!</definedName>
    <definedName name="v">[34]Equipamentos!#REF!</definedName>
    <definedName name="V_VENDA" localSheetId="5">#REF!</definedName>
    <definedName name="V_VENDA" localSheetId="7">#REF!</definedName>
    <definedName name="V_VENDA" localSheetId="0">#REF!</definedName>
    <definedName name="V_VENDA">#REF!</definedName>
    <definedName name="Vazios">[34]Teor!$B$3:$B$7</definedName>
    <definedName name="VBNFGHJ" localSheetId="6">#N/A</definedName>
    <definedName name="VBNFGHJ">#N/A</definedName>
    <definedName name="VENDA_ADOTADA" localSheetId="0">#REF!</definedName>
    <definedName name="VENDA_ADOTADA">#REF!</definedName>
    <definedName name="verde" localSheetId="6">#REF!</definedName>
    <definedName name="verde" localSheetId="0">#REF!</definedName>
    <definedName name="verde">#REF!</definedName>
    <definedName name="verdepav" localSheetId="6">#REF!</definedName>
    <definedName name="verdepav">#REF!</definedName>
    <definedName name="Verga">#REF!</definedName>
    <definedName name="Versao" hidden="1">[5]MENU!$J$2</definedName>
    <definedName name="VI" localSheetId="6" hidden="1">{#N/A,#N/A,FALSE,"GERAL";#N/A,#N/A,FALSE,"012-96";#N/A,#N/A,FALSE,"018-96";#N/A,#N/A,FALSE,"027-96";#N/A,#N/A,FALSE,"059-96";#N/A,#N/A,FALSE,"076-96";#N/A,#N/A,FALSE,"019-97";#N/A,#N/A,FALSE,"021-97";#N/A,#N/A,FALSE,"022-97";#N/A,#N/A,FALSE,"028-97"}</definedName>
    <definedName name="VI" localSheetId="5" hidden="1">{#N/A,#N/A,FALSE,"GERAL";#N/A,#N/A,FALSE,"012-96";#N/A,#N/A,FALSE,"018-96";#N/A,#N/A,FALSE,"027-96";#N/A,#N/A,FALSE,"059-96";#N/A,#N/A,FALSE,"076-96";#N/A,#N/A,FALSE,"019-97";#N/A,#N/A,FALSE,"021-97";#N/A,#N/A,FALSE,"022-97";#N/A,#N/A,FALSE,"028-97"}</definedName>
    <definedName name="VI" localSheetId="7" hidden="1">{#N/A,#N/A,FALSE,"GERAL";#N/A,#N/A,FALSE,"012-96";#N/A,#N/A,FALSE,"018-96";#N/A,#N/A,FALSE,"027-96";#N/A,#N/A,FALSE,"059-96";#N/A,#N/A,FALSE,"076-96";#N/A,#N/A,FALSE,"019-97";#N/A,#N/A,FALSE,"021-97";#N/A,#N/A,FALSE,"022-97";#N/A,#N/A,FALSE,"028-97"}</definedName>
    <definedName name="VI" localSheetId="3" hidden="1">{#N/A,#N/A,FALSE,"GERAL";#N/A,#N/A,FALSE,"012-96";#N/A,#N/A,FALSE,"018-96";#N/A,#N/A,FALSE,"027-96";#N/A,#N/A,FALSE,"059-96";#N/A,#N/A,FALSE,"076-96";#N/A,#N/A,FALSE,"019-97";#N/A,#N/A,FALSE,"021-97";#N/A,#N/A,FALSE,"022-97";#N/A,#N/A,FALSE,"028-97"}</definedName>
    <definedName name="VI" localSheetId="0" hidden="1">{#N/A,#N/A,FALSE,"GERAL";#N/A,#N/A,FALSE,"012-96";#N/A,#N/A,FALSE,"018-96";#N/A,#N/A,FALSE,"027-96";#N/A,#N/A,FALSE,"059-96";#N/A,#N/A,FALSE,"076-96";#N/A,#N/A,FALSE,"019-97";#N/A,#N/A,FALSE,"021-97";#N/A,#N/A,FALSE,"022-97";#N/A,#N/A,FALSE,"028-97"}</definedName>
    <definedName name="VI" hidden="1">{#N/A,#N/A,FALSE,"GERAL";#N/A,#N/A,FALSE,"012-96";#N/A,#N/A,FALSE,"018-96";#N/A,#N/A,FALSE,"027-96";#N/A,#N/A,FALSE,"059-96";#N/A,#N/A,FALSE,"076-96";#N/A,#N/A,FALSE,"019-97";#N/A,#N/A,FALSE,"021-97";#N/A,#N/A,FALSE,"022-97";#N/A,#N/A,FALSE,"028-97"}</definedName>
    <definedName name="VL">#REF!</definedName>
    <definedName name="VOLUME" localSheetId="0">#REF!</definedName>
    <definedName name="VOLUME">#REF!</definedName>
    <definedName name="VT" localSheetId="0">#REF!</definedName>
    <definedName name="VT">#REF!</definedName>
    <definedName name="VTE">#REF!</definedName>
    <definedName name="VTOTAL1" hidden="1">ROUND([5]ORÇAMENTO!$T1*[5]ORÇAMENTO!$W1,15-13*[5]ORÇAMENTO!$AF$11)</definedName>
    <definedName name="VTOTALBM" localSheetId="6" hidden="1">IF([5]BM!$I1=0,0,CHOOSE(MATCH(BDI!RegimeExecucao,{"Global","Unitário"},0),ROUND(ROUND([5]BM!IT1,15-13*[5]BM!$A$9)/100*[5]BM!$I1,15-13*[5]ORÇAMENTO!$AF$11),ROUND(ROUND([5]BM!IT1,15-13*[5]BM!$A$9)*ROUND([5]BM!$H1,15-13*[5]ORÇAMENTO!$AF$10),15-13*[5]ORÇAMENTO!$AF$11)))</definedName>
    <definedName name="VTOTALBM" localSheetId="5" hidden="1">IF([5]BM!$I1=0,0,CHOOSE(MATCH('COMPOSIÇÕES AUX.'!RegimeExecucao,{"Global","Unitário"},0),ROUND(ROUND([5]BM!IT1,15-13*[5]BM!$A$9)/100*[5]BM!$I1,15-13*[5]ORÇAMENTO!$AF$11),ROUND(ROUND([5]BM!IT1,15-13*[5]BM!$A$9)*ROUND([5]BM!$H1,15-13*[5]ORÇAMENTO!$AF$10),15-13*[5]ORÇAMENTO!$AF$11)))</definedName>
    <definedName name="VTOTALBM" localSheetId="7" hidden="1">IF([5]BM!$I1=0,0,CHOOSE(MATCH(Cronograma!RegimeExecucao,{"Global","Unitário"},0),ROUND(ROUND([5]BM!IT1,15-13*[5]BM!$A$9)/100*[5]BM!$I1,15-13*[5]ORÇAMENTO!$AF$11),ROUND(ROUND([5]BM!IT1,15-13*[5]BM!$A$9)*ROUND([5]BM!$H1,15-13*[5]ORÇAMENTO!$AF$10),15-13*[5]ORÇAMENTO!$AF$11)))</definedName>
    <definedName name="VTOTALBM" localSheetId="3" hidden="1">IF([5]BM!$I1=0,0,CHOOSE(MATCH('Memória de cálculo'!RegimeExecucao,{"Global","Unitário"},0),ROUND(ROUND([5]BM!IT1,15-13*[5]BM!$A$9)/100*[5]BM!$I1,15-13*[5]ORÇAMENTO!$AF$11),ROUND(ROUND([5]BM!IT1,15-13*[5]BM!$A$9)*ROUND([5]BM!$H1,15-13*[5]ORÇAMENTO!$AF$10),15-13*[5]ORÇAMENTO!$AF$11)))</definedName>
    <definedName name="VTOTALBM" localSheetId="0" hidden="1">IF([5]BM!$I1=0,0,CHOOSE(MATCH('QCI '!RegimeExecucao,{"Global","Unitário"},0),ROUND(ROUND([5]BM!IT1,15-13*[5]BM!$A$9)/100*[5]BM!$I1,15-13*[5]ORÇAMENTO!$AF$11),ROUND(ROUND([5]BM!IT1,15-13*[5]BM!$A$9)*ROUND([5]BM!$H1,15-13*[5]ORÇAMENTO!$AF$10),15-13*[5]ORÇAMENTO!$AF$11)))</definedName>
    <definedName name="VTOTALBM" hidden="1">IF([5]BM!$I1=0,0,CHOOSE(MATCH(RegimeExecucao,{"Global","Unitário"},0),ROUND(ROUND([5]BM!IT1,15-13*[5]BM!$A$9)/100*[5]BM!$I1,15-13*[5]ORÇAMENTO!$AF$11),ROUND(ROUND([5]BM!IT1,15-13*[5]BM!$A$9)*ROUND([5]BM!$H1,15-13*[5]ORÇAMENTO!$AF$10),15-13*[5]ORÇAMENTO!$AF$11)))</definedName>
    <definedName name="vv" localSheetId="6">#N/A</definedName>
    <definedName name="vv">#N/A</definedName>
    <definedName name="w" localSheetId="6" hidden="1">{#N/A,#N/A,FALSE,"GERAL";#N/A,#N/A,FALSE,"012-96";#N/A,#N/A,FALSE,"018-96";#N/A,#N/A,FALSE,"027-96";#N/A,#N/A,FALSE,"059-96";#N/A,#N/A,FALSE,"076-96";#N/A,#N/A,FALSE,"019-97";#N/A,#N/A,FALSE,"021-97";#N/A,#N/A,FALSE,"022-97";#N/A,#N/A,FALSE,"028-97"}</definedName>
    <definedName name="w" localSheetId="5" hidden="1">{#N/A,#N/A,FALSE,"GERAL";#N/A,#N/A,FALSE,"012-96";#N/A,#N/A,FALSE,"018-96";#N/A,#N/A,FALSE,"027-96";#N/A,#N/A,FALSE,"059-96";#N/A,#N/A,FALSE,"076-96";#N/A,#N/A,FALSE,"019-97";#N/A,#N/A,FALSE,"021-97";#N/A,#N/A,FALSE,"022-97";#N/A,#N/A,FALSE,"028-97"}</definedName>
    <definedName name="w" localSheetId="7" hidden="1">{#N/A,#N/A,FALSE,"GERAL";#N/A,#N/A,FALSE,"012-96";#N/A,#N/A,FALSE,"018-96";#N/A,#N/A,FALSE,"027-96";#N/A,#N/A,FALSE,"059-96";#N/A,#N/A,FALSE,"076-96";#N/A,#N/A,FALSE,"019-97";#N/A,#N/A,FALSE,"021-97";#N/A,#N/A,FALSE,"022-97";#N/A,#N/A,FALSE,"028-97"}</definedName>
    <definedName name="w" localSheetId="3" hidden="1">{#N/A,#N/A,FALSE,"GERAL";#N/A,#N/A,FALSE,"012-96";#N/A,#N/A,FALSE,"018-96";#N/A,#N/A,FALSE,"027-96";#N/A,#N/A,FALSE,"059-96";#N/A,#N/A,FALSE,"076-96";#N/A,#N/A,FALSE,"019-97";#N/A,#N/A,FALSE,"021-97";#N/A,#N/A,FALSE,"022-97";#N/A,#N/A,FALSE,"028-97"}</definedName>
    <definedName name="w" localSheetId="0" hidden="1">{#N/A,#N/A,FALSE,"GERAL";#N/A,#N/A,FALSE,"012-96";#N/A,#N/A,FALSE,"018-96";#N/A,#N/A,FALSE,"027-96";#N/A,#N/A,FALSE,"059-96";#N/A,#N/A,FALSE,"076-96";#N/A,#N/A,FALSE,"019-97";#N/A,#N/A,FALSE,"021-97";#N/A,#N/A,FALSE,"022-97";#N/A,#N/A,FALSE,"028-97"}</definedName>
    <definedName name="w" hidden="1">{#N/A,#N/A,FALSE,"GERAL";#N/A,#N/A,FALSE,"012-96";#N/A,#N/A,FALSE,"018-96";#N/A,#N/A,FALSE,"027-96";#N/A,#N/A,FALSE,"059-96";#N/A,#N/A,FALSE,"076-96";#N/A,#N/A,FALSE,"019-97";#N/A,#N/A,FALSE,"021-97";#N/A,#N/A,FALSE,"022-97";#N/A,#N/A,FALSE,"028-97"}</definedName>
    <definedName name="WDAR" localSheetId="6">#REF!</definedName>
    <definedName name="WDAR" localSheetId="5">#REF!</definedName>
    <definedName name="WDAR" localSheetId="0">#REF!</definedName>
    <definedName name="WDAR">#REF!</definedName>
    <definedName name="WEWRWR" localSheetId="6">#N/A</definedName>
    <definedName name="WEWRWR">#N/A</definedName>
    <definedName name="WEWRWRE" localSheetId="6">#N/A</definedName>
    <definedName name="WEWRWRE">#N/A</definedName>
    <definedName name="WQWE" localSheetId="6">#N/A</definedName>
    <definedName name="WQWE">#N/A</definedName>
    <definedName name="wrn.Cronograma." localSheetId="6" hidden="1">{#N/A,#N/A,FALSE,"Cronograma";#N/A,#N/A,FALSE,"Cronogr. 2"}</definedName>
    <definedName name="wrn.Cronograma." localSheetId="5" hidden="1">{#N/A,#N/A,FALSE,"Cronograma";#N/A,#N/A,FALSE,"Cronogr. 2"}</definedName>
    <definedName name="wrn.Cronograma." localSheetId="7" hidden="1">{#N/A,#N/A,FALSE,"Cronograma";#N/A,#N/A,FALSE,"Cronogr. 2"}</definedName>
    <definedName name="wrn.Cronograma." localSheetId="3" hidden="1">{#N/A,#N/A,FALSE,"Cronograma";#N/A,#N/A,FALSE,"Cronogr. 2"}</definedName>
    <definedName name="wrn.Cronograma." localSheetId="0" hidden="1">{#N/A,#N/A,FALSE,"Cronograma";#N/A,#N/A,FALSE,"Cronogr. 2"}</definedName>
    <definedName name="wrn.Cronograma." hidden="1">{#N/A,#N/A,FALSE,"Cronograma";#N/A,#N/A,FALSE,"Cronogr. 2"}</definedName>
    <definedName name="wrn.GERAL." localSheetId="6" hidden="1">{#N/A,#N/A,FALSE,"ET-CAPA";#N/A,#N/A,FALSE,"ET-PAG1";#N/A,#N/A,FALSE,"ET-PAG2";#N/A,#N/A,FALSE,"ET-PAG3";#N/A,#N/A,FALSE,"ET-PAG4";#N/A,#N/A,FALSE,"ET-PAG5"}</definedName>
    <definedName name="wrn.GERAL." localSheetId="5" hidden="1">{#N/A,#N/A,FALSE,"ET-CAPA";#N/A,#N/A,FALSE,"ET-PAG1";#N/A,#N/A,FALSE,"ET-PAG2";#N/A,#N/A,FALSE,"ET-PAG3";#N/A,#N/A,FALSE,"ET-PAG4";#N/A,#N/A,FALSE,"ET-PAG5"}</definedName>
    <definedName name="wrn.GERAL." localSheetId="7" hidden="1">{#N/A,#N/A,FALSE,"ET-CAPA";#N/A,#N/A,FALSE,"ET-PAG1";#N/A,#N/A,FALSE,"ET-PAG2";#N/A,#N/A,FALSE,"ET-PAG3";#N/A,#N/A,FALSE,"ET-PAG4";#N/A,#N/A,FALSE,"ET-PAG5"}</definedName>
    <definedName name="wrn.GERAL." localSheetId="3" hidden="1">{#N/A,#N/A,FALSE,"ET-CAPA";#N/A,#N/A,FALSE,"ET-PAG1";#N/A,#N/A,FALSE,"ET-PAG2";#N/A,#N/A,FALSE,"ET-PAG3";#N/A,#N/A,FALSE,"ET-PAG4";#N/A,#N/A,FALSE,"ET-PAG5"}</definedName>
    <definedName name="wrn.GERAL." localSheetId="0" hidden="1">{#N/A,#N/A,FALSE,"ET-CAPA";#N/A,#N/A,FALSE,"ET-PAG1";#N/A,#N/A,FALSE,"ET-PAG2";#N/A,#N/A,FALSE,"ET-PAG3";#N/A,#N/A,FALSE,"ET-PAG4";#N/A,#N/A,FALSE,"ET-PAG5"}</definedName>
    <definedName name="wrn.GERAL." hidden="1">{#N/A,#N/A,FALSE,"ET-CAPA";#N/A,#N/A,FALSE,"ET-PAG1";#N/A,#N/A,FALSE,"ET-PAG2";#N/A,#N/A,FALSE,"ET-PAG3";#N/A,#N/A,FALSE,"ET-PAG4";#N/A,#N/A,FALSE,"ET-PAG5"}</definedName>
    <definedName name="wrn.mo2." localSheetId="6" hidden="1">{#N/A,#N/A,FALSE,"MO (2)"}</definedName>
    <definedName name="wrn.mo2." localSheetId="5" hidden="1">{#N/A,#N/A,FALSE,"MO (2)"}</definedName>
    <definedName name="wrn.mo2." localSheetId="7" hidden="1">{#N/A,#N/A,FALSE,"MO (2)"}</definedName>
    <definedName name="wrn.mo2." localSheetId="3" hidden="1">{#N/A,#N/A,FALSE,"MO (2)"}</definedName>
    <definedName name="wrn.mo2." localSheetId="0" hidden="1">{#N/A,#N/A,FALSE,"MO (2)"}</definedName>
    <definedName name="wrn.mo2." hidden="1">{#N/A,#N/A,FALSE,"MO (2)"}</definedName>
    <definedName name="wrn.Orçamento." localSheetId="6" hidden="1">{#N/A,#N/A,FALSE,"Planilha";#N/A,#N/A,FALSE,"Resumo";#N/A,#N/A,FALSE,"Fisico";#N/A,#N/A,FALSE,"Financeiro";#N/A,#N/A,FALSE,"Financeiro"}</definedName>
    <definedName name="wrn.Orçamento." localSheetId="5" hidden="1">{#N/A,#N/A,FALSE,"Planilha";#N/A,#N/A,FALSE,"Resumo";#N/A,#N/A,FALSE,"Fisico";#N/A,#N/A,FALSE,"Financeiro";#N/A,#N/A,FALSE,"Financeiro"}</definedName>
    <definedName name="wrn.Orçamento." localSheetId="7" hidden="1">{#N/A,#N/A,FALSE,"Planilha";#N/A,#N/A,FALSE,"Resumo";#N/A,#N/A,FALSE,"Fisico";#N/A,#N/A,FALSE,"Financeiro";#N/A,#N/A,FALSE,"Financeiro"}</definedName>
    <definedName name="wrn.Orçamento." localSheetId="3" hidden="1">{#N/A,#N/A,FALSE,"Planilha";#N/A,#N/A,FALSE,"Resumo";#N/A,#N/A,FALSE,"Fisico";#N/A,#N/A,FALSE,"Financeiro";#N/A,#N/A,FALSE,"Financeiro"}</definedName>
    <definedName name="wrn.Orçamento." localSheetId="0" hidden="1">{#N/A,#N/A,FALSE,"Planilha";#N/A,#N/A,FALSE,"Resumo";#N/A,#N/A,FALSE,"Fisico";#N/A,#N/A,FALSE,"Financeiro";#N/A,#N/A,FALSE,"Financeiro"}</definedName>
    <definedName name="wrn.Orçamento." hidden="1">{#N/A,#N/A,FALSE,"Planilha";#N/A,#N/A,FALSE,"Resumo";#N/A,#N/A,FALSE,"Fisico";#N/A,#N/A,FALSE,"Financeiro";#N/A,#N/A,FALSE,"Financeiro"}</definedName>
    <definedName name="wrn.PENDENCIAS." localSheetId="6" hidden="1">{#N/A,#N/A,FALSE,"GERAL";#N/A,#N/A,FALSE,"012-96";#N/A,#N/A,FALSE,"018-96";#N/A,#N/A,FALSE,"027-96";#N/A,#N/A,FALSE,"059-96";#N/A,#N/A,FALSE,"076-96";#N/A,#N/A,FALSE,"019-97";#N/A,#N/A,FALSE,"021-97";#N/A,#N/A,FALSE,"022-97";#N/A,#N/A,FALSE,"028-97"}</definedName>
    <definedName name="wrn.PENDENCIAS." localSheetId="5" hidden="1">{#N/A,#N/A,FALSE,"GERAL";#N/A,#N/A,FALSE,"012-96";#N/A,#N/A,FALSE,"018-96";#N/A,#N/A,FALSE,"027-96";#N/A,#N/A,FALSE,"059-96";#N/A,#N/A,FALSE,"076-96";#N/A,#N/A,FALSE,"019-97";#N/A,#N/A,FALSE,"021-97";#N/A,#N/A,FALSE,"022-97";#N/A,#N/A,FALSE,"028-97"}</definedName>
    <definedName name="wrn.PENDENCIAS." localSheetId="7" hidden="1">{#N/A,#N/A,FALSE,"GERAL";#N/A,#N/A,FALSE,"012-96";#N/A,#N/A,FALSE,"018-96";#N/A,#N/A,FALSE,"027-96";#N/A,#N/A,FALSE,"059-96";#N/A,#N/A,FALSE,"076-96";#N/A,#N/A,FALSE,"019-97";#N/A,#N/A,FALSE,"021-97";#N/A,#N/A,FALSE,"022-97";#N/A,#N/A,FALSE,"028-97"}</definedName>
    <definedName name="wrn.PENDENCIAS." localSheetId="3" hidden="1">{#N/A,#N/A,FALSE,"GERAL";#N/A,#N/A,FALSE,"012-96";#N/A,#N/A,FALSE,"018-96";#N/A,#N/A,FALSE,"027-96";#N/A,#N/A,FALSE,"059-96";#N/A,#N/A,FALSE,"076-96";#N/A,#N/A,FALSE,"019-97";#N/A,#N/A,FALSE,"021-97";#N/A,#N/A,FALSE,"022-97";#N/A,#N/A,FALSE,"028-97"}</definedName>
    <definedName name="wrn.PENDENCIAS." localSheetId="0"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WRTUWRTU" localSheetId="6">#N/A</definedName>
    <definedName name="WRTUWRTU">#N/A</definedName>
    <definedName name="WRTUWTU" localSheetId="6">#N/A</definedName>
    <definedName name="WRTUWTU">#N/A</definedName>
    <definedName name="WTR" localSheetId="0">#REF!</definedName>
    <definedName name="WTR">#REF!</definedName>
    <definedName name="WTUWTU" localSheetId="6">#N/A</definedName>
    <definedName name="WTUWTU">#N/A</definedName>
    <definedName name="WTWYRa" localSheetId="0">#REF!</definedName>
    <definedName name="WTWYRa">#REF!</definedName>
    <definedName name="x" localSheetId="6">[34]Equipamentos!#REF!</definedName>
    <definedName name="x" localSheetId="0">[34]Equipamentos!#REF!</definedName>
    <definedName name="x">[34]Equipamentos!#REF!</definedName>
    <definedName name="Xa" localSheetId="5">#REF!</definedName>
    <definedName name="Xa" localSheetId="7">#REF!</definedName>
    <definedName name="Xa" localSheetId="0">#REF!</definedName>
    <definedName name="Xa">#REF!</definedName>
    <definedName name="Xb" localSheetId="5">#REF!</definedName>
    <definedName name="Xb" localSheetId="0">#REF!</definedName>
    <definedName name="Xb">#REF!</definedName>
    <definedName name="Xc" localSheetId="5">#REF!</definedName>
    <definedName name="Xc" localSheetId="0">#REF!</definedName>
    <definedName name="Xc">#REF!</definedName>
    <definedName name="xfj">#REF!</definedName>
    <definedName name="XXX" localSheetId="6">#N/A</definedName>
    <definedName name="XXX">#N/A</definedName>
    <definedName name="XXXX" localSheetId="6">#N/A</definedName>
    <definedName name="XXXX">#N/A</definedName>
    <definedName name="xxxxzzz" localSheetId="0">#REF!</definedName>
    <definedName name="xxxxzzz">#REF!</definedName>
    <definedName name="xxxxzzzz" localSheetId="0">#REF!</definedName>
    <definedName name="xxxxzzzz">#REF!</definedName>
    <definedName name="Y" localSheetId="0">#REF!</definedName>
    <definedName name="Y">#REF!</definedName>
    <definedName name="YAY" localSheetId="6">#N/A</definedName>
    <definedName name="YAY">#N/A</definedName>
    <definedName name="YROYU" localSheetId="6">#N/A</definedName>
    <definedName name="YROYU">#N/A</definedName>
    <definedName name="YYYAA" localSheetId="6">#N/A</definedName>
    <definedName name="YYYAA">#N/A</definedName>
    <definedName name="YYYAERT" localSheetId="6">#N/A</definedName>
    <definedName name="YYYAERT">#N/A</definedName>
    <definedName name="Z" localSheetId="0">#REF!</definedName>
    <definedName name="Z">#REF!</definedName>
    <definedName name="ZCERTOP" localSheetId="0">#REF!</definedName>
    <definedName name="ZCERTOP">#REF!</definedName>
    <definedName name="ZCZ" localSheetId="6">#N/A</definedName>
    <definedName name="ZCZ">#N/A</definedName>
    <definedName name="ZERO" localSheetId="0">[1]COMPOS1!#REF!</definedName>
    <definedName name="ZERO">[1]COMPOS1!#REF!</definedName>
    <definedName name="ZONASUL">'[28]CUSTO ZONA SUL'!$A$3:$N$21</definedName>
    <definedName name="ZRZFFFF" localSheetId="6">#N/A</definedName>
    <definedName name="ZRZFFFF">#N/A</definedName>
    <definedName name="ZXVSERTW" localSheetId="6">#N/A</definedName>
    <definedName name="ZXVSERTW">#N/A</definedName>
  </definedNames>
  <calcPr calcId="124519" iterate="1"/>
  <fileRecoveryPr repairLoad="1"/>
</workbook>
</file>

<file path=xl/calcChain.xml><?xml version="1.0" encoding="utf-8"?>
<calcChain xmlns="http://schemas.openxmlformats.org/spreadsheetml/2006/main">
  <c r="A39" i="77"/>
  <c r="A37"/>
  <c r="A35"/>
  <c r="A33"/>
  <c r="A31"/>
  <c r="A29"/>
  <c r="A27"/>
  <c r="A26" i="23"/>
  <c r="A25"/>
  <c r="A24"/>
  <c r="A23"/>
  <c r="A22"/>
  <c r="A21"/>
  <c r="A20"/>
  <c r="B5" i="50"/>
  <c r="F40" i="87"/>
  <c r="F41" s="1"/>
  <c r="E40"/>
  <c r="E41" s="1"/>
  <c r="D40"/>
  <c r="D41" s="1"/>
  <c r="C40"/>
  <c r="C41" s="1"/>
  <c r="F36"/>
  <c r="E36"/>
  <c r="D36"/>
  <c r="C36"/>
  <c r="F29"/>
  <c r="E29"/>
  <c r="D29"/>
  <c r="C29"/>
  <c r="F17"/>
  <c r="E17"/>
  <c r="D17"/>
  <c r="C17"/>
  <c r="N331" i="79" l="1"/>
  <c r="N330" s="1"/>
  <c r="M328"/>
  <c r="G328"/>
  <c r="N328" s="1"/>
  <c r="N327" s="1"/>
  <c r="N324"/>
  <c r="N323"/>
  <c r="N321"/>
  <c r="N320"/>
  <c r="N318"/>
  <c r="N317"/>
  <c r="N316"/>
  <c r="N315"/>
  <c r="N314"/>
  <c r="N312" s="1"/>
  <c r="N308"/>
  <c r="N307" s="1"/>
  <c r="J305"/>
  <c r="N305" s="1"/>
  <c r="N304" s="1"/>
  <c r="N302"/>
  <c r="N301" s="1"/>
  <c r="G299"/>
  <c r="N299" s="1"/>
  <c r="G298"/>
  <c r="H295"/>
  <c r="H299" s="1"/>
  <c r="H294"/>
  <c r="N294" s="1"/>
  <c r="N290"/>
  <c r="N289"/>
  <c r="N288"/>
  <c r="N286"/>
  <c r="N285"/>
  <c r="N284"/>
  <c r="N282"/>
  <c r="N281"/>
  <c r="N280"/>
  <c r="N278"/>
  <c r="N277"/>
  <c r="N276"/>
  <c r="H273"/>
  <c r="N273" s="1"/>
  <c r="N272" s="1"/>
  <c r="N269"/>
  <c r="N268"/>
  <c r="G235" s="1"/>
  <c r="N235" s="1"/>
  <c r="F246" s="1"/>
  <c r="N266"/>
  <c r="N265"/>
  <c r="M234" s="1"/>
  <c r="N234" s="1"/>
  <c r="H255"/>
  <c r="N255" s="1"/>
  <c r="N254" s="1"/>
  <c r="K259" s="1"/>
  <c r="N259" s="1"/>
  <c r="N258" s="1"/>
  <c r="K262" s="1"/>
  <c r="N262" s="1"/>
  <c r="N261" s="1"/>
  <c r="H252"/>
  <c r="N252" s="1"/>
  <c r="N251" s="1"/>
  <c r="N243"/>
  <c r="K240" s="1"/>
  <c r="N232"/>
  <c r="H229"/>
  <c r="N229" s="1"/>
  <c r="N228" s="1"/>
  <c r="N225"/>
  <c r="N224"/>
  <c r="N222"/>
  <c r="N221" s="1"/>
  <c r="N219"/>
  <c r="N218"/>
  <c r="N216"/>
  <c r="N215" s="1"/>
  <c r="N213"/>
  <c r="N212"/>
  <c r="M208"/>
  <c r="N208" s="1"/>
  <c r="N207" s="1"/>
  <c r="M205"/>
  <c r="N205" s="1"/>
  <c r="N204" s="1"/>
  <c r="B4"/>
  <c r="B4" i="20"/>
  <c r="B42" i="85" l="1"/>
  <c r="B44"/>
  <c r="B36"/>
  <c r="B46"/>
  <c r="B18"/>
  <c r="B20"/>
  <c r="B28"/>
  <c r="B25"/>
  <c r="B31"/>
  <c r="B47"/>
  <c r="B35"/>
  <c r="B48"/>
  <c r="B23"/>
  <c r="B30"/>
  <c r="B12"/>
  <c r="B13"/>
  <c r="B22"/>
  <c r="B10"/>
  <c r="B27"/>
  <c r="B40"/>
  <c r="B41"/>
  <c r="B15"/>
  <c r="B24"/>
  <c r="B45"/>
  <c r="B14"/>
  <c r="B26"/>
  <c r="B19"/>
  <c r="B29"/>
  <c r="B16"/>
  <c r="B17"/>
  <c r="B5"/>
  <c r="B11"/>
  <c r="B39"/>
  <c r="B37"/>
  <c r="B9"/>
  <c r="B8"/>
  <c r="B38"/>
  <c r="B6"/>
  <c r="B21"/>
  <c r="B43"/>
  <c r="B32"/>
  <c r="B34"/>
  <c r="B7"/>
  <c r="B50"/>
  <c r="B33"/>
  <c r="B49"/>
  <c r="N275" i="79"/>
  <c r="G246"/>
  <c r="N246" s="1"/>
  <c r="H298"/>
  <c r="N298" s="1"/>
  <c r="N297" s="1"/>
  <c r="F245"/>
  <c r="N231"/>
  <c r="K239" s="1"/>
  <c r="K238" s="1"/>
  <c r="N238" s="1"/>
  <c r="N237" s="1"/>
  <c r="K249" s="1"/>
  <c r="N249" s="1"/>
  <c r="N248" s="1"/>
  <c r="N295"/>
  <c r="N293" s="1"/>
  <c r="H245"/>
  <c r="I245"/>
  <c r="L12" i="84"/>
  <c r="H106" i="20"/>
  <c r="H104"/>
  <c r="H101"/>
  <c r="H100"/>
  <c r="H98"/>
  <c r="H97"/>
  <c r="H95"/>
  <c r="H94"/>
  <c r="H93"/>
  <c r="H92"/>
  <c r="H91"/>
  <c r="H89"/>
  <c r="H81"/>
  <c r="H82"/>
  <c r="H83"/>
  <c r="H84"/>
  <c r="H85"/>
  <c r="H86"/>
  <c r="H80"/>
  <c r="H79"/>
  <c r="H72"/>
  <c r="H70"/>
  <c r="H69"/>
  <c r="H65"/>
  <c r="H64"/>
  <c r="H63"/>
  <c r="H62"/>
  <c r="H61"/>
  <c r="H56"/>
  <c r="H53"/>
  <c r="H52"/>
  <c r="H51"/>
  <c r="H50"/>
  <c r="H48"/>
  <c r="H47"/>
  <c r="H46"/>
  <c r="H45"/>
  <c r="H44"/>
  <c r="H43"/>
  <c r="H42"/>
  <c r="H40"/>
  <c r="H39"/>
  <c r="H38"/>
  <c r="H36"/>
  <c r="H35"/>
  <c r="H34"/>
  <c r="H33"/>
  <c r="H32"/>
  <c r="H31"/>
  <c r="H30"/>
  <c r="H29"/>
  <c r="H25"/>
  <c r="H24"/>
  <c r="H23"/>
  <c r="H17"/>
  <c r="H15"/>
  <c r="H14"/>
  <c r="F194" i="62"/>
  <c r="F185"/>
  <c r="F170"/>
  <c r="F160"/>
  <c r="F142"/>
  <c r="F141"/>
  <c r="F123"/>
  <c r="F96"/>
  <c r="F95"/>
  <c r="F89"/>
  <c r="F88"/>
  <c r="F78"/>
  <c r="F77"/>
  <c r="F69"/>
  <c r="F68"/>
  <c r="F52"/>
  <c r="F51"/>
  <c r="F50"/>
  <c r="F49"/>
  <c r="F48"/>
  <c r="F47"/>
  <c r="F40"/>
  <c r="F39"/>
  <c r="F38"/>
  <c r="F37"/>
  <c r="F36"/>
  <c r="F32"/>
  <c r="F31"/>
  <c r="F30"/>
  <c r="F29"/>
  <c r="F28"/>
  <c r="F27"/>
  <c r="F26"/>
  <c r="F25"/>
  <c r="F24"/>
  <c r="F23"/>
  <c r="F22"/>
  <c r="F16"/>
  <c r="F15"/>
  <c r="F193"/>
  <c r="F192"/>
  <c r="F187"/>
  <c r="F186"/>
  <c r="F182"/>
  <c r="F181"/>
  <c r="F180"/>
  <c r="F175"/>
  <c r="F174"/>
  <c r="F173"/>
  <c r="F172"/>
  <c r="F171"/>
  <c r="F169"/>
  <c r="F168"/>
  <c r="F167"/>
  <c r="F164"/>
  <c r="F159"/>
  <c r="F155"/>
  <c r="F154"/>
  <c r="F153"/>
  <c r="F152"/>
  <c r="F150"/>
  <c r="F149"/>
  <c r="F148"/>
  <c r="F147"/>
  <c r="F144"/>
  <c r="F143"/>
  <c r="F140"/>
  <c r="F139"/>
  <c r="F138"/>
  <c r="F137"/>
  <c r="F136"/>
  <c r="F135"/>
  <c r="F134"/>
  <c r="F128"/>
  <c r="F127"/>
  <c r="F126"/>
  <c r="F125"/>
  <c r="F124"/>
  <c r="F122"/>
  <c r="F121"/>
  <c r="F120"/>
  <c r="F116"/>
  <c r="F112"/>
  <c r="F111"/>
  <c r="F110"/>
  <c r="F109"/>
  <c r="F108"/>
  <c r="F106"/>
  <c r="F105"/>
  <c r="F101"/>
  <c r="F100"/>
  <c r="F94"/>
  <c r="F93"/>
  <c r="F87"/>
  <c r="F86"/>
  <c r="F82"/>
  <c r="F76"/>
  <c r="F75"/>
  <c r="F71"/>
  <c r="F70"/>
  <c r="F60"/>
  <c r="F59"/>
  <c r="F58"/>
  <c r="F57"/>
  <c r="F56"/>
  <c r="F46"/>
  <c r="F42"/>
  <c r="F41"/>
  <c r="F21"/>
  <c r="F20"/>
  <c r="F19"/>
  <c r="F14"/>
  <c r="F13"/>
  <c r="F77" i="73"/>
  <c r="F52"/>
  <c r="F47"/>
  <c r="F44"/>
  <c r="F43"/>
  <c r="F40"/>
  <c r="F37"/>
  <c r="F26"/>
  <c r="F25"/>
  <c r="F24"/>
  <c r="F23"/>
  <c r="F22"/>
  <c r="F21"/>
  <c r="F78"/>
  <c r="F76"/>
  <c r="F75"/>
  <c r="F71"/>
  <c r="F70"/>
  <c r="F69"/>
  <c r="F68"/>
  <c r="F67"/>
  <c r="F64"/>
  <c r="F63"/>
  <c r="F62"/>
  <c r="F59"/>
  <c r="F58"/>
  <c r="F57"/>
  <c r="F54"/>
  <c r="F53"/>
  <c r="F49"/>
  <c r="F48"/>
  <c r="F42"/>
  <c r="F41"/>
  <c r="F36"/>
  <c r="F35"/>
  <c r="F32"/>
  <c r="F31"/>
  <c r="F30"/>
  <c r="F29"/>
  <c r="F28"/>
  <c r="F27"/>
  <c r="F20"/>
  <c r="F13"/>
  <c r="F14"/>
  <c r="F15"/>
  <c r="F16"/>
  <c r="F12"/>
  <c r="G107" i="62"/>
  <c r="N245" i="79" l="1"/>
  <c r="N242" s="1"/>
  <c r="N309" s="1"/>
  <c r="C30" i="50"/>
  <c r="D28"/>
  <c r="D19"/>
  <c r="D45"/>
  <c r="D49"/>
  <c r="D38"/>
  <c r="D47"/>
  <c r="D22"/>
  <c r="D17"/>
  <c r="D16"/>
  <c r="D39"/>
  <c r="D32"/>
  <c r="D48"/>
  <c r="D20"/>
  <c r="D25"/>
  <c r="D14"/>
  <c r="D26"/>
  <c r="D13"/>
  <c r="D18"/>
  <c r="D27"/>
  <c r="D33"/>
  <c r="D15"/>
  <c r="D53"/>
  <c r="D43"/>
  <c r="D51"/>
  <c r="D54"/>
  <c r="D44"/>
  <c r="D55"/>
  <c r="D50"/>
  <c r="D52"/>
  <c r="D35"/>
  <c r="D23"/>
  <c r="D24"/>
  <c r="D34"/>
  <c r="D31"/>
  <c r="D37"/>
  <c r="D40"/>
  <c r="D46"/>
  <c r="D56"/>
  <c r="D30"/>
  <c r="D41"/>
  <c r="D21"/>
  <c r="D29"/>
  <c r="D36"/>
  <c r="D42"/>
  <c r="C28"/>
  <c r="C19"/>
  <c r="C45"/>
  <c r="C49"/>
  <c r="C38"/>
  <c r="C47"/>
  <c r="C22"/>
  <c r="C17"/>
  <c r="C16"/>
  <c r="C39"/>
  <c r="C32"/>
  <c r="C48"/>
  <c r="C20"/>
  <c r="C25"/>
  <c r="C14"/>
  <c r="C26"/>
  <c r="C13"/>
  <c r="C18"/>
  <c r="C27"/>
  <c r="C33"/>
  <c r="C15"/>
  <c r="C53"/>
  <c r="C43"/>
  <c r="C51"/>
  <c r="C54"/>
  <c r="C44"/>
  <c r="C55"/>
  <c r="C50"/>
  <c r="C52"/>
  <c r="C35"/>
  <c r="C23"/>
  <c r="C24"/>
  <c r="C34"/>
  <c r="C31"/>
  <c r="C37"/>
  <c r="C40"/>
  <c r="C46"/>
  <c r="C56"/>
  <c r="C41"/>
  <c r="C21"/>
  <c r="C29"/>
  <c r="C36"/>
  <c r="C42"/>
  <c r="B28"/>
  <c r="B19"/>
  <c r="B45"/>
  <c r="B49"/>
  <c r="B38"/>
  <c r="B47"/>
  <c r="B22"/>
  <c r="B17"/>
  <c r="B16"/>
  <c r="B39"/>
  <c r="B32"/>
  <c r="B48"/>
  <c r="B20"/>
  <c r="B25"/>
  <c r="B14"/>
  <c r="B26"/>
  <c r="B13"/>
  <c r="B18"/>
  <c r="B27"/>
  <c r="B33"/>
  <c r="B15"/>
  <c r="B53"/>
  <c r="B43"/>
  <c r="B51"/>
  <c r="B54"/>
  <c r="B44"/>
  <c r="B55"/>
  <c r="B50"/>
  <c r="B52"/>
  <c r="B35"/>
  <c r="B23"/>
  <c r="B24"/>
  <c r="B34"/>
  <c r="B31"/>
  <c r="B37"/>
  <c r="B40"/>
  <c r="B46"/>
  <c r="B56"/>
  <c r="B30"/>
  <c r="B41"/>
  <c r="B21"/>
  <c r="B29"/>
  <c r="B36"/>
  <c r="B42"/>
  <c r="E44" i="73" l="1"/>
  <c r="E43"/>
  <c r="E42"/>
  <c r="E41"/>
  <c r="E40"/>
  <c r="N165" i="79"/>
  <c r="N129" i="82"/>
  <c r="E18" i="84" l="1"/>
  <c r="C18"/>
  <c r="A5"/>
  <c r="F17"/>
  <c r="E17" s="1"/>
  <c r="I16"/>
  <c r="F16"/>
  <c r="B16"/>
  <c r="F18" l="1"/>
  <c r="J6" s="1"/>
  <c r="I7" s="1"/>
  <c r="C17"/>
  <c r="E16"/>
  <c r="C16" s="1"/>
  <c r="H7" l="1"/>
  <c r="J7" l="1"/>
  <c r="I49" i="20" l="1"/>
  <c r="H14" i="23"/>
  <c r="L9"/>
  <c r="J11" s="1"/>
  <c r="H11" l="1"/>
  <c r="I16" s="1"/>
  <c r="G192" i="62"/>
  <c r="G106"/>
  <c r="R116" i="82"/>
  <c r="N89" i="79"/>
  <c r="N86"/>
  <c r="N87"/>
  <c r="N88"/>
  <c r="M16" i="82"/>
  <c r="M13"/>
  <c r="M17" i="79"/>
  <c r="M13"/>
  <c r="G193" i="62" l="1"/>
  <c r="J113" i="82"/>
  <c r="N113" s="1"/>
  <c r="N112" s="1"/>
  <c r="N116"/>
  <c r="N115" s="1"/>
  <c r="N128"/>
  <c r="R127"/>
  <c r="R105" l="1"/>
  <c r="R62"/>
  <c r="R52"/>
  <c r="S53" l="1"/>
  <c r="S52"/>
  <c r="S45"/>
  <c r="S46" s="1"/>
  <c r="N40"/>
  <c r="T37"/>
  <c r="G152" i="79"/>
  <c r="N152" s="1"/>
  <c r="G151"/>
  <c r="N151" s="1"/>
  <c r="G150"/>
  <c r="N150" s="1"/>
  <c r="G149"/>
  <c r="N149" s="1"/>
  <c r="G148"/>
  <c r="N148" s="1"/>
  <c r="G147"/>
  <c r="N147" s="1"/>
  <c r="G144"/>
  <c r="N144" s="1"/>
  <c r="G143"/>
  <c r="N143" s="1"/>
  <c r="G142"/>
  <c r="N142" s="1"/>
  <c r="G139"/>
  <c r="N139" s="1"/>
  <c r="G138"/>
  <c r="N138" s="1"/>
  <c r="G137"/>
  <c r="N137" s="1"/>
  <c r="G134"/>
  <c r="N134" s="1"/>
  <c r="G133"/>
  <c r="N133" s="1"/>
  <c r="G132"/>
  <c r="N132" s="1"/>
  <c r="G131"/>
  <c r="N131" s="1"/>
  <c r="G130"/>
  <c r="N130" s="1"/>
  <c r="G129"/>
  <c r="N129" s="1"/>
  <c r="G126"/>
  <c r="N126" s="1"/>
  <c r="G125"/>
  <c r="N125" s="1"/>
  <c r="G124"/>
  <c r="N124" s="1"/>
  <c r="G116"/>
  <c r="N116" s="1"/>
  <c r="G118"/>
  <c r="N118" s="1"/>
  <c r="G117"/>
  <c r="N117" s="1"/>
  <c r="G123"/>
  <c r="N123" s="1"/>
  <c r="G122"/>
  <c r="N122" s="1"/>
  <c r="G121"/>
  <c r="N121" s="1"/>
  <c r="G113"/>
  <c r="N113" s="1"/>
  <c r="G112"/>
  <c r="N112" s="1"/>
  <c r="G111"/>
  <c r="N111" s="1"/>
  <c r="G106"/>
  <c r="N106" s="1"/>
  <c r="G107"/>
  <c r="N107" s="1"/>
  <c r="G108"/>
  <c r="N108" s="1"/>
  <c r="N158"/>
  <c r="N157" s="1"/>
  <c r="N155"/>
  <c r="N154" s="1"/>
  <c r="G194" i="62" l="1"/>
  <c r="G191" s="1"/>
  <c r="H49" i="20" s="1"/>
  <c r="N110" i="79"/>
  <c r="N146"/>
  <c r="N136"/>
  <c r="N141"/>
  <c r="N105"/>
  <c r="N120"/>
  <c r="N115"/>
  <c r="N128"/>
  <c r="N178"/>
  <c r="N94"/>
  <c r="J91"/>
  <c r="I91"/>
  <c r="M91"/>
  <c r="K59"/>
  <c r="J49" i="20" l="1"/>
  <c r="F21" i="68"/>
  <c r="F55" i="50" l="1"/>
  <c r="N49" i="85"/>
  <c r="D49" s="1"/>
  <c r="A5" i="50"/>
  <c r="B4" i="82" l="1"/>
  <c r="N110" l="1"/>
  <c r="N139"/>
  <c r="N132"/>
  <c r="N126"/>
  <c r="N125"/>
  <c r="N124"/>
  <c r="N123"/>
  <c r="N122"/>
  <c r="N98"/>
  <c r="N97"/>
  <c r="N94"/>
  <c r="N93"/>
  <c r="N90"/>
  <c r="N89"/>
  <c r="N86"/>
  <c r="N85"/>
  <c r="N84"/>
  <c r="N77"/>
  <c r="N74"/>
  <c r="N51"/>
  <c r="N33"/>
  <c r="N30"/>
  <c r="N27"/>
  <c r="N24"/>
  <c r="N21"/>
  <c r="N16"/>
  <c r="N13"/>
  <c r="N181" i="79"/>
  <c r="N180" s="1"/>
  <c r="N177"/>
  <c r="N174"/>
  <c r="N171"/>
  <c r="N168"/>
  <c r="N164"/>
  <c r="N163"/>
  <c r="N161" s="1"/>
  <c r="N103"/>
  <c r="N102"/>
  <c r="N99"/>
  <c r="N98"/>
  <c r="N92"/>
  <c r="N91" s="1"/>
  <c r="N85"/>
  <c r="N84" s="1"/>
  <c r="N81"/>
  <c r="N68"/>
  <c r="N54"/>
  <c r="N47"/>
  <c r="N51"/>
  <c r="N38"/>
  <c r="N34"/>
  <c r="N31"/>
  <c r="N28"/>
  <c r="N25"/>
  <c r="N22"/>
  <c r="N96" i="82" l="1"/>
  <c r="N88"/>
  <c r="N83"/>
  <c r="K48"/>
  <c r="E189" i="62"/>
  <c r="E188"/>
  <c r="E186"/>
  <c r="E187" s="1"/>
  <c r="E185"/>
  <c r="E184"/>
  <c r="E78" i="73"/>
  <c r="E77"/>
  <c r="E76"/>
  <c r="E75"/>
  <c r="G78" l="1"/>
  <c r="G187" i="62"/>
  <c r="E183" l="1"/>
  <c r="E71" i="73"/>
  <c r="E70"/>
  <c r="E69"/>
  <c r="E68"/>
  <c r="E67"/>
  <c r="E182" i="62"/>
  <c r="E181"/>
  <c r="E180"/>
  <c r="G77" i="73" l="1"/>
  <c r="G185" i="62"/>
  <c r="G52" i="73"/>
  <c r="B19" i="23"/>
  <c r="B29" i="84" s="1"/>
  <c r="A3" i="82"/>
  <c r="B26" i="77" l="1"/>
  <c r="N109" i="82" l="1"/>
  <c r="N138"/>
  <c r="M136"/>
  <c r="G136"/>
  <c r="N131"/>
  <c r="G107"/>
  <c r="G106"/>
  <c r="H103"/>
  <c r="H102"/>
  <c r="H81"/>
  <c r="N76"/>
  <c r="G54" s="1"/>
  <c r="N73"/>
  <c r="H63"/>
  <c r="H60"/>
  <c r="H37"/>
  <c r="N32"/>
  <c r="N29"/>
  <c r="N26"/>
  <c r="N23"/>
  <c r="N20"/>
  <c r="N15"/>
  <c r="N12"/>
  <c r="B5"/>
  <c r="A5"/>
  <c r="A4"/>
  <c r="G75" i="20" l="1"/>
  <c r="G69"/>
  <c r="M69" s="1"/>
  <c r="G101"/>
  <c r="M101" s="1"/>
  <c r="G100"/>
  <c r="M100" s="1"/>
  <c r="I53" i="82"/>
  <c r="H53"/>
  <c r="N63"/>
  <c r="N62" s="1"/>
  <c r="K67" s="1"/>
  <c r="N136"/>
  <c r="N135" s="1"/>
  <c r="G106" i="20" s="1"/>
  <c r="M36" i="85" s="1"/>
  <c r="C36" s="1"/>
  <c r="N60" i="82"/>
  <c r="N59" s="1"/>
  <c r="N81"/>
  <c r="N80" s="1"/>
  <c r="G91" i="20" s="1"/>
  <c r="M91" s="1"/>
  <c r="N37" i="82"/>
  <c r="N36" s="1"/>
  <c r="G78" i="20" s="1"/>
  <c r="H107" i="82"/>
  <c r="N107" s="1"/>
  <c r="N103"/>
  <c r="H106"/>
  <c r="N106" s="1"/>
  <c r="N102"/>
  <c r="G95" i="20"/>
  <c r="M23" i="85" s="1"/>
  <c r="C23" s="1"/>
  <c r="G107" i="20"/>
  <c r="G88"/>
  <c r="M24" i="85" s="1"/>
  <c r="C24" s="1"/>
  <c r="G105" i="20"/>
  <c r="G92"/>
  <c r="M92" s="1"/>
  <c r="G70"/>
  <c r="M70" s="1"/>
  <c r="G72"/>
  <c r="M72" s="1"/>
  <c r="G73"/>
  <c r="G74"/>
  <c r="G76"/>
  <c r="G93"/>
  <c r="M93" s="1"/>
  <c r="N92" i="82"/>
  <c r="G94" i="20" s="1"/>
  <c r="M14" i="85" s="1"/>
  <c r="C14" s="1"/>
  <c r="N120" i="82"/>
  <c r="G43"/>
  <c r="M42"/>
  <c r="C21" i="68"/>
  <c r="M106" i="20" l="1"/>
  <c r="M94"/>
  <c r="M95"/>
  <c r="G103"/>
  <c r="G99"/>
  <c r="M30" i="85" s="1"/>
  <c r="C30" s="1"/>
  <c r="R88" i="82"/>
  <c r="N101"/>
  <c r="G83" i="20"/>
  <c r="M83" s="1"/>
  <c r="N105" i="82"/>
  <c r="G104" i="20" s="1"/>
  <c r="M104" s="1"/>
  <c r="N67" i="82"/>
  <c r="N66" s="1"/>
  <c r="G84" i="20"/>
  <c r="M84" s="1"/>
  <c r="N43" i="82"/>
  <c r="F54" s="1"/>
  <c r="N54" s="1"/>
  <c r="N42"/>
  <c r="F53" l="1"/>
  <c r="N53" s="1"/>
  <c r="N50" s="1"/>
  <c r="N39"/>
  <c r="G89" i="20" s="1"/>
  <c r="M35" i="85" s="1"/>
  <c r="C35" s="1"/>
  <c r="G97" i="20"/>
  <c r="M97" s="1"/>
  <c r="G98"/>
  <c r="M98" s="1"/>
  <c r="K70" i="82"/>
  <c r="N70" s="1"/>
  <c r="N69" s="1"/>
  <c r="G85" i="20"/>
  <c r="M85" s="1"/>
  <c r="M89" l="1"/>
  <c r="K47" i="82"/>
  <c r="K46" s="1"/>
  <c r="G79" i="20"/>
  <c r="M79" s="1"/>
  <c r="G81"/>
  <c r="M81" s="1"/>
  <c r="M143" i="62"/>
  <c r="M144" s="1"/>
  <c r="G75" i="73" l="1"/>
  <c r="G86" i="20"/>
  <c r="M86" s="1"/>
  <c r="G54" i="73"/>
  <c r="G53"/>
  <c r="N46" i="82"/>
  <c r="G186" i="62"/>
  <c r="G69" i="73"/>
  <c r="G76"/>
  <c r="G67"/>
  <c r="G70"/>
  <c r="G68"/>
  <c r="G71"/>
  <c r="G181" i="62"/>
  <c r="G182"/>
  <c r="G180"/>
  <c r="B11" i="23"/>
  <c r="B21" i="84" s="1"/>
  <c r="N45" i="82" l="1"/>
  <c r="G73" i="73"/>
  <c r="F184" i="62" s="1"/>
  <c r="B11" i="77"/>
  <c r="G51" i="73"/>
  <c r="F189" i="62" s="1"/>
  <c r="G66" i="73"/>
  <c r="F183" i="62" s="1"/>
  <c r="G64"/>
  <c r="G62" s="1"/>
  <c r="K57" i="82" l="1"/>
  <c r="N57" s="1"/>
  <c r="N56" s="1"/>
  <c r="N117" s="1"/>
  <c r="H73" i="20"/>
  <c r="M73" s="1"/>
  <c r="H18"/>
  <c r="G80"/>
  <c r="M80" s="1"/>
  <c r="G82" l="1"/>
  <c r="M82" s="1"/>
  <c r="N17" i="79"/>
  <c r="N13"/>
  <c r="N18"/>
  <c r="N16"/>
  <c r="N12"/>
  <c r="A9"/>
  <c r="G109" i="20" l="1"/>
  <c r="N15" i="79"/>
  <c r="N11"/>
  <c r="B6" i="77" l="1"/>
  <c r="B5"/>
  <c r="E78" i="62"/>
  <c r="E176" l="1"/>
  <c r="E175"/>
  <c r="E174"/>
  <c r="E170"/>
  <c r="E169"/>
  <c r="E168"/>
  <c r="E167"/>
  <c r="B5" i="79" l="1"/>
  <c r="A3"/>
  <c r="A2"/>
  <c r="A1"/>
  <c r="G71"/>
  <c r="N67"/>
  <c r="N176"/>
  <c r="N173"/>
  <c r="N170"/>
  <c r="N167"/>
  <c r="M185" s="1"/>
  <c r="N80"/>
  <c r="O80" i="82" s="1"/>
  <c r="N62" i="79"/>
  <c r="N61" s="1"/>
  <c r="N53"/>
  <c r="K58" s="1"/>
  <c r="K57" s="1"/>
  <c r="N50"/>
  <c r="N48"/>
  <c r="N37"/>
  <c r="K41" s="1"/>
  <c r="N33"/>
  <c r="N30"/>
  <c r="N27"/>
  <c r="N24"/>
  <c r="N21"/>
  <c r="A5"/>
  <c r="M193" l="1"/>
  <c r="N193" s="1"/>
  <c r="M189"/>
  <c r="N189" s="1"/>
  <c r="M192"/>
  <c r="N192" s="1"/>
  <c r="N191" s="1"/>
  <c r="M188"/>
  <c r="N188" s="1"/>
  <c r="N187" s="1"/>
  <c r="G62" i="20" s="1"/>
  <c r="M62" s="1"/>
  <c r="N185" i="79"/>
  <c r="N184" s="1"/>
  <c r="G63" i="20"/>
  <c r="M50" i="85" s="1"/>
  <c r="C50" s="1"/>
  <c r="G51" i="20"/>
  <c r="M46" i="85" s="1"/>
  <c r="C46" s="1"/>
  <c r="G50" i="20"/>
  <c r="M44" i="85" s="1"/>
  <c r="C44" s="1"/>
  <c r="G49" i="20"/>
  <c r="M49" i="85" s="1"/>
  <c r="C49" s="1"/>
  <c r="E49" s="1"/>
  <c r="G48" i="20"/>
  <c r="M38" i="85" s="1"/>
  <c r="C38" s="1"/>
  <c r="G46" i="20"/>
  <c r="M45" i="85" s="1"/>
  <c r="C45" s="1"/>
  <c r="G47" i="20"/>
  <c r="M48" i="85" s="1"/>
  <c r="C48" s="1"/>
  <c r="G44" i="20"/>
  <c r="G45"/>
  <c r="M37" i="85" s="1"/>
  <c r="C37" s="1"/>
  <c r="G53" i="20"/>
  <c r="M16" i="85" s="1"/>
  <c r="C16" s="1"/>
  <c r="G52" i="20"/>
  <c r="M29" i="85" s="1"/>
  <c r="C29" s="1"/>
  <c r="N71" i="79"/>
  <c r="N70" s="1"/>
  <c r="K74" s="1"/>
  <c r="N41"/>
  <c r="N40" s="1"/>
  <c r="K44" s="1"/>
  <c r="G14" i="20"/>
  <c r="M18" i="85" s="1"/>
  <c r="C18" s="1"/>
  <c r="G15" i="20"/>
  <c r="M13" i="85" s="1"/>
  <c r="C13" s="1"/>
  <c r="G58" i="20"/>
  <c r="M31" i="85" s="1"/>
  <c r="C31" s="1"/>
  <c r="G31" i="20"/>
  <c r="M42" i="85" s="1"/>
  <c r="C42" s="1"/>
  <c r="G21" i="20"/>
  <c r="M32" i="85" s="1"/>
  <c r="C32" s="1"/>
  <c r="G60" i="20"/>
  <c r="M40" i="85" s="1"/>
  <c r="C40" s="1"/>
  <c r="G33" i="20"/>
  <c r="M19" i="85" s="1"/>
  <c r="C19" s="1"/>
  <c r="G59" i="20"/>
  <c r="M34" i="85" s="1"/>
  <c r="C34" s="1"/>
  <c r="G23" i="20"/>
  <c r="M41" i="85" s="1"/>
  <c r="C41" s="1"/>
  <c r="G57" i="20"/>
  <c r="M25" i="85" s="1"/>
  <c r="C25" s="1"/>
  <c r="G20" i="20"/>
  <c r="M43" i="85" s="1"/>
  <c r="C43" s="1"/>
  <c r="G17" i="20"/>
  <c r="M22" i="85" s="1"/>
  <c r="C22" s="1"/>
  <c r="G56" i="20"/>
  <c r="M28" i="85" s="1"/>
  <c r="C28" s="1"/>
  <c r="G38" i="20"/>
  <c r="M5" i="85" s="1"/>
  <c r="C5" s="1"/>
  <c r="G29" i="20"/>
  <c r="M26" i="85" s="1"/>
  <c r="C26" s="1"/>
  <c r="G19" i="20"/>
  <c r="M39" i="85" s="1"/>
  <c r="C39" s="1"/>
  <c r="G28" i="20"/>
  <c r="M33" i="85" s="1"/>
  <c r="C33" s="1"/>
  <c r="G18" i="20"/>
  <c r="M11" i="85" s="1"/>
  <c r="C11" s="1"/>
  <c r="G39" i="20"/>
  <c r="M10" i="85" s="1"/>
  <c r="C10" s="1"/>
  <c r="N97" i="79"/>
  <c r="G42" i="20" s="1"/>
  <c r="M27" i="85" s="1"/>
  <c r="C27" s="1"/>
  <c r="G40" i="20"/>
  <c r="M21" i="85" s="1"/>
  <c r="C21" s="1"/>
  <c r="N46" i="79"/>
  <c r="G26" i="20" s="1"/>
  <c r="M8" i="85" s="1"/>
  <c r="C8" s="1"/>
  <c r="N101" i="79"/>
  <c r="G43" i="20" s="1"/>
  <c r="M7" i="85" s="1"/>
  <c r="C7" s="1"/>
  <c r="G55" i="20"/>
  <c r="M17" i="85" s="1"/>
  <c r="C17" s="1"/>
  <c r="K196" i="79" l="1"/>
  <c r="N196" s="1"/>
  <c r="M38" i="20"/>
  <c r="M56"/>
  <c r="M23"/>
  <c r="M14"/>
  <c r="M52"/>
  <c r="M47"/>
  <c r="M50"/>
  <c r="M18"/>
  <c r="M15"/>
  <c r="M42"/>
  <c r="M31"/>
  <c r="M46"/>
  <c r="M51"/>
  <c r="M44"/>
  <c r="M40"/>
  <c r="M17"/>
  <c r="M43"/>
  <c r="M39"/>
  <c r="M29"/>
  <c r="M33"/>
  <c r="M45"/>
  <c r="M48"/>
  <c r="M63"/>
  <c r="M53"/>
  <c r="K49"/>
  <c r="M49"/>
  <c r="N44" i="79"/>
  <c r="N43" s="1"/>
  <c r="G24" i="20"/>
  <c r="N74" i="79"/>
  <c r="N73" s="1"/>
  <c r="N57"/>
  <c r="N56" s="1"/>
  <c r="G34" i="20"/>
  <c r="M6" i="85" s="1"/>
  <c r="C6" s="1"/>
  <c r="M34" i="20" l="1"/>
  <c r="M24"/>
  <c r="G25"/>
  <c r="M9" i="85" s="1"/>
  <c r="C9" s="1"/>
  <c r="K65" i="79"/>
  <c r="N65" s="1"/>
  <c r="N64" s="1"/>
  <c r="K77"/>
  <c r="G35" i="20"/>
  <c r="G30"/>
  <c r="M30" s="1"/>
  <c r="M15" i="85" l="1"/>
  <c r="C15" s="1"/>
  <c r="M25" i="20"/>
  <c r="M35"/>
  <c r="G32"/>
  <c r="N77" i="79"/>
  <c r="N76" s="1"/>
  <c r="M32" i="20" l="1"/>
  <c r="G36"/>
  <c r="M36" s="1"/>
  <c r="A2" i="77"/>
  <c r="A3"/>
  <c r="A1"/>
  <c r="A2" i="23"/>
  <c r="A3"/>
  <c r="A1"/>
  <c r="A2" i="73"/>
  <c r="A3"/>
  <c r="A1"/>
  <c r="A2" i="62"/>
  <c r="A3"/>
  <c r="A1"/>
  <c r="E21" i="73" l="1"/>
  <c r="E30" s="1"/>
  <c r="E20"/>
  <c r="E129" i="62"/>
  <c r="E128"/>
  <c r="E127"/>
  <c r="E123"/>
  <c r="E122"/>
  <c r="E121"/>
  <c r="E120"/>
  <c r="E23" i="73" l="1"/>
  <c r="E24"/>
  <c r="E25"/>
  <c r="E26"/>
  <c r="E27"/>
  <c r="E28"/>
  <c r="E29"/>
  <c r="E22"/>
  <c r="A6" i="77" l="1"/>
  <c r="A5" i="73" l="1"/>
  <c r="B4"/>
  <c r="A4"/>
  <c r="G153" i="62" l="1"/>
  <c r="G147"/>
  <c r="G36" i="73"/>
  <c r="G35"/>
  <c r="G136" i="62"/>
  <c r="G134"/>
  <c r="G135"/>
  <c r="G137"/>
  <c r="G126" l="1"/>
  <c r="G173"/>
  <c r="G124"/>
  <c r="G171"/>
  <c r="G120"/>
  <c r="G167"/>
  <c r="G27" i="73"/>
  <c r="G30"/>
  <c r="G29"/>
  <c r="G32"/>
  <c r="G128" i="62" l="1"/>
  <c r="G175"/>
  <c r="G125" l="1"/>
  <c r="G172"/>
  <c r="G155" l="1"/>
  <c r="G174"/>
  <c r="G62" i="73" l="1"/>
  <c r="G57"/>
  <c r="G164" i="62"/>
  <c r="G159"/>
  <c r="G169"/>
  <c r="G168"/>
  <c r="G58" i="73" l="1"/>
  <c r="G48"/>
  <c r="G63"/>
  <c r="G64"/>
  <c r="G59"/>
  <c r="G49"/>
  <c r="G121" i="62"/>
  <c r="G122"/>
  <c r="G56" i="73" l="1"/>
  <c r="F162" i="62" s="1"/>
  <c r="G61" i="73"/>
  <c r="F163" i="62" s="1"/>
  <c r="G184" l="1"/>
  <c r="B38" i="68" l="1"/>
  <c r="E38"/>
  <c r="I50" i="20" l="1"/>
  <c r="J50" s="1"/>
  <c r="I62"/>
  <c r="J62" s="1"/>
  <c r="I64"/>
  <c r="J64" s="1"/>
  <c r="I44"/>
  <c r="J44" s="1"/>
  <c r="I48"/>
  <c r="J48" s="1"/>
  <c r="I100"/>
  <c r="J100" s="1"/>
  <c r="K100" s="1"/>
  <c r="I65"/>
  <c r="J65" s="1"/>
  <c r="I53"/>
  <c r="I51"/>
  <c r="J51" s="1"/>
  <c r="I61"/>
  <c r="J61" s="1"/>
  <c r="I45"/>
  <c r="J45" s="1"/>
  <c r="I63"/>
  <c r="J63" s="1"/>
  <c r="I52"/>
  <c r="J52" s="1"/>
  <c r="I47"/>
  <c r="J47" s="1"/>
  <c r="I101"/>
  <c r="J101" s="1"/>
  <c r="K101" s="1"/>
  <c r="I46"/>
  <c r="J46" s="1"/>
  <c r="F51" i="50" l="1"/>
  <c r="N45" i="85"/>
  <c r="D45" s="1"/>
  <c r="E45" s="1"/>
  <c r="F35" i="50"/>
  <c r="N29" i="85"/>
  <c r="D29" s="1"/>
  <c r="E29" s="1"/>
  <c r="F54" i="50"/>
  <c r="N48" i="85"/>
  <c r="D48" s="1"/>
  <c r="E48" s="1"/>
  <c r="F43" i="50"/>
  <c r="N37" i="85"/>
  <c r="D37" s="1"/>
  <c r="E37" s="1"/>
  <c r="F52" i="50"/>
  <c r="N46" i="85"/>
  <c r="D46" s="1"/>
  <c r="E46" s="1"/>
  <c r="F44" i="50"/>
  <c r="N38" i="85"/>
  <c r="D38" s="1"/>
  <c r="E38" s="1"/>
  <c r="F56" i="50"/>
  <c r="N50" i="85"/>
  <c r="D50" s="1"/>
  <c r="E50" s="1"/>
  <c r="F53" i="50"/>
  <c r="N47" i="85"/>
  <c r="D47" s="1"/>
  <c r="F50" i="50"/>
  <c r="N44" i="85"/>
  <c r="D44" s="1"/>
  <c r="E44" s="1"/>
  <c r="K46" i="20"/>
  <c r="K45"/>
  <c r="K63"/>
  <c r="K44"/>
  <c r="K62"/>
  <c r="K47"/>
  <c r="K52"/>
  <c r="K51"/>
  <c r="K48"/>
  <c r="K50"/>
  <c r="J53"/>
  <c r="N16" i="85" s="1"/>
  <c r="D16" s="1"/>
  <c r="E16" s="1"/>
  <c r="I105" i="20"/>
  <c r="I98"/>
  <c r="J98" s="1"/>
  <c r="K98" s="1"/>
  <c r="I80"/>
  <c r="J80" s="1"/>
  <c r="K80" s="1"/>
  <c r="I103"/>
  <c r="I79"/>
  <c r="J79" s="1"/>
  <c r="K79" s="1"/>
  <c r="I104"/>
  <c r="J104" s="1"/>
  <c r="K104" s="1"/>
  <c r="I93"/>
  <c r="J93" s="1"/>
  <c r="K93" s="1"/>
  <c r="I106"/>
  <c r="J106" s="1"/>
  <c r="N36" i="85" s="1"/>
  <c r="D36" s="1"/>
  <c r="E36" s="1"/>
  <c r="I92" i="20"/>
  <c r="J92" s="1"/>
  <c r="K92" s="1"/>
  <c r="I89"/>
  <c r="J89" s="1"/>
  <c r="N35" i="85" s="1"/>
  <c r="D35" s="1"/>
  <c r="E35" s="1"/>
  <c r="I95" i="20"/>
  <c r="J95" s="1"/>
  <c r="N23" i="85" s="1"/>
  <c r="D23" s="1"/>
  <c r="E23" s="1"/>
  <c r="I86" i="20"/>
  <c r="J86" s="1"/>
  <c r="K86" s="1"/>
  <c r="I83"/>
  <c r="J83" s="1"/>
  <c r="K83" s="1"/>
  <c r="I82"/>
  <c r="J82" s="1"/>
  <c r="K82" s="1"/>
  <c r="I97"/>
  <c r="J97" s="1"/>
  <c r="K97" s="1"/>
  <c r="I107"/>
  <c r="I88"/>
  <c r="I78"/>
  <c r="I84"/>
  <c r="J84" s="1"/>
  <c r="K84" s="1"/>
  <c r="I99"/>
  <c r="I91"/>
  <c r="J91" s="1"/>
  <c r="K91" s="1"/>
  <c r="I85"/>
  <c r="J85" s="1"/>
  <c r="K85" s="1"/>
  <c r="I94"/>
  <c r="J94" s="1"/>
  <c r="N14" i="85" s="1"/>
  <c r="D14" s="1"/>
  <c r="E14" s="1"/>
  <c r="I81" i="20"/>
  <c r="J81" s="1"/>
  <c r="K81" s="1"/>
  <c r="I69"/>
  <c r="J69" s="1"/>
  <c r="K69" s="1"/>
  <c r="I73"/>
  <c r="J73" s="1"/>
  <c r="K73" s="1"/>
  <c r="I70"/>
  <c r="J70" s="1"/>
  <c r="K70" s="1"/>
  <c r="I74"/>
  <c r="I72"/>
  <c r="J72" s="1"/>
  <c r="K72" s="1"/>
  <c r="I75"/>
  <c r="I76"/>
  <c r="I21"/>
  <c r="I24"/>
  <c r="I26"/>
  <c r="I18"/>
  <c r="I57"/>
  <c r="I36"/>
  <c r="J36" s="1"/>
  <c r="I28"/>
  <c r="I38"/>
  <c r="I56"/>
  <c r="J56" s="1"/>
  <c r="I29"/>
  <c r="J29" s="1"/>
  <c r="I33"/>
  <c r="J33" s="1"/>
  <c r="I25"/>
  <c r="I55"/>
  <c r="I17"/>
  <c r="I58"/>
  <c r="I40"/>
  <c r="J40" s="1"/>
  <c r="I34"/>
  <c r="J34" s="1"/>
  <c r="I60"/>
  <c r="I43"/>
  <c r="J43" s="1"/>
  <c r="N7" i="85" s="1"/>
  <c r="D7" s="1"/>
  <c r="E7" s="1"/>
  <c r="I42" i="20"/>
  <c r="J42" s="1"/>
  <c r="I31"/>
  <c r="J31" s="1"/>
  <c r="I30"/>
  <c r="J30" s="1"/>
  <c r="I59"/>
  <c r="I32"/>
  <c r="J32" s="1"/>
  <c r="I39"/>
  <c r="J39" s="1"/>
  <c r="I23"/>
  <c r="J23" s="1"/>
  <c r="I35"/>
  <c r="J35" s="1"/>
  <c r="I20"/>
  <c r="I19"/>
  <c r="I14"/>
  <c r="J14" s="1"/>
  <c r="N18" i="85" s="1"/>
  <c r="D18" s="1"/>
  <c r="E18" s="1"/>
  <c r="I15" i="20"/>
  <c r="J15" s="1"/>
  <c r="N13" i="85" s="1"/>
  <c r="D13" s="1"/>
  <c r="E13" s="1"/>
  <c r="F27" i="50" l="1"/>
  <c r="N21" i="85"/>
  <c r="D21" s="1"/>
  <c r="E21" s="1"/>
  <c r="F32" i="50"/>
  <c r="N26" i="85"/>
  <c r="D26" s="1"/>
  <c r="E26" s="1"/>
  <c r="F14" i="50"/>
  <c r="N6" i="85"/>
  <c r="D6" s="1"/>
  <c r="E6" s="1"/>
  <c r="F33" i="50"/>
  <c r="N27" i="85"/>
  <c r="D27" s="1"/>
  <c r="E27" s="1"/>
  <c r="F26" i="50"/>
  <c r="N20" i="85"/>
  <c r="D20" s="1"/>
  <c r="F25" i="50"/>
  <c r="N19" i="85"/>
  <c r="D19" s="1"/>
  <c r="E19" s="1"/>
  <c r="F47" i="50"/>
  <c r="N41" i="85"/>
  <c r="D41" s="1"/>
  <c r="E41" s="1"/>
  <c r="F18" i="50"/>
  <c r="N10" i="85"/>
  <c r="D10" s="1"/>
  <c r="E10" s="1"/>
  <c r="F34" i="50"/>
  <c r="N28" i="85"/>
  <c r="D28" s="1"/>
  <c r="E28" s="1"/>
  <c r="F20" i="50"/>
  <c r="N12" i="85"/>
  <c r="D12" s="1"/>
  <c r="F48" i="50"/>
  <c r="N42" i="85"/>
  <c r="D42" s="1"/>
  <c r="E42" s="1"/>
  <c r="F15" i="50"/>
  <c r="K89" i="20"/>
  <c r="F21" i="50"/>
  <c r="K106" i="20"/>
  <c r="F23" i="50"/>
  <c r="K94" i="20"/>
  <c r="F29" i="50"/>
  <c r="K95" i="20"/>
  <c r="K14"/>
  <c r="K34"/>
  <c r="K56"/>
  <c r="K30"/>
  <c r="K29"/>
  <c r="K39"/>
  <c r="K32"/>
  <c r="K40"/>
  <c r="K23"/>
  <c r="K36"/>
  <c r="K31"/>
  <c r="K42"/>
  <c r="K15"/>
  <c r="K35"/>
  <c r="K33"/>
  <c r="K53"/>
  <c r="J38"/>
  <c r="J25"/>
  <c r="J24"/>
  <c r="J17"/>
  <c r="J18"/>
  <c r="K68"/>
  <c r="K43"/>
  <c r="G148" i="62"/>
  <c r="F17" i="50" l="1"/>
  <c r="N9" i="85"/>
  <c r="D9" s="1"/>
  <c r="E9" s="1"/>
  <c r="F19" i="50"/>
  <c r="N11" i="85"/>
  <c r="D11" s="1"/>
  <c r="E11" s="1"/>
  <c r="F13" i="50"/>
  <c r="N5" i="85"/>
  <c r="D5" s="1"/>
  <c r="E5" s="1"/>
  <c r="F28" i="50"/>
  <c r="N22" i="85"/>
  <c r="D22" s="1"/>
  <c r="E22" s="1"/>
  <c r="F22" i="50"/>
  <c r="N15" i="85"/>
  <c r="D15" s="1"/>
  <c r="E15" s="1"/>
  <c r="K90" i="20"/>
  <c r="K38"/>
  <c r="K37" s="1"/>
  <c r="K17"/>
  <c r="K24"/>
  <c r="K18"/>
  <c r="K25"/>
  <c r="K41"/>
  <c r="G152" i="62"/>
  <c r="G15" i="73" l="1"/>
  <c r="G116" i="62"/>
  <c r="G114" s="1"/>
  <c r="G75" l="1"/>
  <c r="G60" l="1"/>
  <c r="G59"/>
  <c r="G57"/>
  <c r="G56"/>
  <c r="G46"/>
  <c r="G82" l="1"/>
  <c r="G80" s="1"/>
  <c r="H105" i="20" l="1"/>
  <c r="H59"/>
  <c r="M59" s="1"/>
  <c r="J105" l="1"/>
  <c r="K105" s="1"/>
  <c r="M105"/>
  <c r="J59"/>
  <c r="G47" i="73"/>
  <c r="G46" s="1"/>
  <c r="G77" i="62"/>
  <c r="G39"/>
  <c r="G160"/>
  <c r="G49"/>
  <c r="G48"/>
  <c r="G21" i="73"/>
  <c r="G32" i="62"/>
  <c r="G37" i="73"/>
  <c r="G40"/>
  <c r="G23" i="62"/>
  <c r="G50"/>
  <c r="G37"/>
  <c r="G36"/>
  <c r="G51"/>
  <c r="G38"/>
  <c r="G28"/>
  <c r="G27"/>
  <c r="G141"/>
  <c r="G78"/>
  <c r="G15"/>
  <c r="G69"/>
  <c r="G142"/>
  <c r="G26" i="73"/>
  <c r="G25"/>
  <c r="G24"/>
  <c r="G44"/>
  <c r="G23"/>
  <c r="G68" i="62"/>
  <c r="G25"/>
  <c r="G30"/>
  <c r="G40"/>
  <c r="G26"/>
  <c r="G43" i="73"/>
  <c r="G22" i="62"/>
  <c r="G52"/>
  <c r="G47"/>
  <c r="G149"/>
  <c r="G108"/>
  <c r="G110"/>
  <c r="G111"/>
  <c r="G112"/>
  <c r="G41"/>
  <c r="G154"/>
  <c r="G41" i="73"/>
  <c r="G105" i="62"/>
  <c r="G138"/>
  <c r="G139"/>
  <c r="G150"/>
  <c r="F40" i="50" l="1"/>
  <c r="N34" i="85"/>
  <c r="D34" s="1"/>
  <c r="E34" s="1"/>
  <c r="K59" i="20"/>
  <c r="F161" i="62"/>
  <c r="F188"/>
  <c r="G188" s="1"/>
  <c r="G34" i="73"/>
  <c r="F151" i="62" s="1"/>
  <c r="G189"/>
  <c r="G44"/>
  <c r="G88"/>
  <c r="G95"/>
  <c r="G22" i="73"/>
  <c r="G29" i="62"/>
  <c r="G24"/>
  <c r="G31"/>
  <c r="G96"/>
  <c r="G16"/>
  <c r="G89"/>
  <c r="G140"/>
  <c r="G14"/>
  <c r="G71"/>
  <c r="G87"/>
  <c r="G94"/>
  <c r="G58"/>
  <c r="G54" s="1"/>
  <c r="G109"/>
  <c r="G103" s="1"/>
  <c r="G76"/>
  <c r="G73" s="1"/>
  <c r="G19"/>
  <c r="G42"/>
  <c r="G34" s="1"/>
  <c r="G101"/>
  <c r="G12" i="73"/>
  <c r="G21" i="62"/>
  <c r="G13"/>
  <c r="G70"/>
  <c r="G86"/>
  <c r="G93"/>
  <c r="G100"/>
  <c r="G42" i="73"/>
  <c r="G39" s="1"/>
  <c r="F156" i="62" s="1"/>
  <c r="I156" s="1"/>
  <c r="G20"/>
  <c r="G123"/>
  <c r="G170"/>
  <c r="G13" i="73"/>
  <c r="G31"/>
  <c r="G28"/>
  <c r="G14"/>
  <c r="G20"/>
  <c r="G16"/>
  <c r="H28" i="20" l="1"/>
  <c r="M28" s="1"/>
  <c r="H78"/>
  <c r="H76"/>
  <c r="H21"/>
  <c r="M21" s="1"/>
  <c r="H75"/>
  <c r="H20"/>
  <c r="M20" s="1"/>
  <c r="G91" i="62"/>
  <c r="H58" i="20" s="1"/>
  <c r="M58" s="1"/>
  <c r="G98" i="62"/>
  <c r="H99" i="20" s="1"/>
  <c r="M99" s="1"/>
  <c r="G84" i="62"/>
  <c r="H57" i="20" s="1"/>
  <c r="M57" s="1"/>
  <c r="G11" i="62"/>
  <c r="G66"/>
  <c r="G18"/>
  <c r="G18" i="73"/>
  <c r="G10"/>
  <c r="J75" i="20" l="1"/>
  <c r="K75" s="1"/>
  <c r="M75"/>
  <c r="J78"/>
  <c r="K78" s="1"/>
  <c r="K77" s="1"/>
  <c r="M78"/>
  <c r="J76"/>
  <c r="K76" s="1"/>
  <c r="M76"/>
  <c r="J20"/>
  <c r="J99"/>
  <c r="J28"/>
  <c r="J21"/>
  <c r="J58"/>
  <c r="J57"/>
  <c r="F129" i="62"/>
  <c r="F176"/>
  <c r="F130"/>
  <c r="F177"/>
  <c r="H60" i="20"/>
  <c r="M60" s="1"/>
  <c r="H107"/>
  <c r="H55"/>
  <c r="M55" s="1"/>
  <c r="H103"/>
  <c r="H74"/>
  <c r="H19"/>
  <c r="M19" s="1"/>
  <c r="G143" i="62"/>
  <c r="F37" i="50" l="1"/>
  <c r="N31" i="85"/>
  <c r="D31" s="1"/>
  <c r="E31" s="1"/>
  <c r="F39" i="50"/>
  <c r="N33" i="85"/>
  <c r="D33" s="1"/>
  <c r="E33" s="1"/>
  <c r="F31" i="50"/>
  <c r="N25" i="85"/>
  <c r="D25" s="1"/>
  <c r="E25" s="1"/>
  <c r="F38" i="50"/>
  <c r="N32" i="85"/>
  <c r="D32" s="1"/>
  <c r="E32" s="1"/>
  <c r="F36" i="50"/>
  <c r="N30" i="85"/>
  <c r="D30" s="1"/>
  <c r="E30" s="1"/>
  <c r="F49" i="50"/>
  <c r="N43" i="85"/>
  <c r="D43" s="1"/>
  <c r="E43" s="1"/>
  <c r="K99" i="20"/>
  <c r="K96" s="1"/>
  <c r="F42" i="50"/>
  <c r="K57" i="20"/>
  <c r="K58"/>
  <c r="K20"/>
  <c r="K21"/>
  <c r="K28"/>
  <c r="K27" s="1"/>
  <c r="J107"/>
  <c r="K107" s="1"/>
  <c r="M107"/>
  <c r="J74"/>
  <c r="K74" s="1"/>
  <c r="K71" s="1"/>
  <c r="M74"/>
  <c r="J103"/>
  <c r="K103" s="1"/>
  <c r="M103"/>
  <c r="J55"/>
  <c r="J60"/>
  <c r="J19"/>
  <c r="G176" i="62"/>
  <c r="G129"/>
  <c r="G183"/>
  <c r="G179" s="1"/>
  <c r="H88" i="20" s="1"/>
  <c r="M88" s="1"/>
  <c r="G177" i="62"/>
  <c r="G144"/>
  <c r="G132" s="1"/>
  <c r="G162"/>
  <c r="G151"/>
  <c r="G163"/>
  <c r="G127"/>
  <c r="F46" i="50" l="1"/>
  <c r="N40" i="85"/>
  <c r="D40" s="1"/>
  <c r="E40" s="1"/>
  <c r="F45" i="50"/>
  <c r="N39" i="85"/>
  <c r="D39" s="1"/>
  <c r="E39" s="1"/>
  <c r="F24" i="50"/>
  <c r="N17" i="85"/>
  <c r="D17" s="1"/>
  <c r="E17" s="1"/>
  <c r="K19" i="20"/>
  <c r="K60"/>
  <c r="K55"/>
  <c r="K102"/>
  <c r="J88"/>
  <c r="G166" i="62"/>
  <c r="A5"/>
  <c r="B4"/>
  <c r="A4"/>
  <c r="F30" i="50" l="1"/>
  <c r="N24" i="85"/>
  <c r="D24" s="1"/>
  <c r="E24" s="1"/>
  <c r="K88" i="20"/>
  <c r="K87" s="1"/>
  <c r="K67" s="1"/>
  <c r="F41" i="50"/>
  <c r="A4" i="20" l="1"/>
  <c r="D18" i="82" l="1"/>
  <c r="D330" i="79"/>
  <c r="E320"/>
  <c r="E293"/>
  <c r="D237"/>
  <c r="B224"/>
  <c r="B215"/>
  <c r="B293"/>
  <c r="E221"/>
  <c r="D280"/>
  <c r="D221"/>
  <c r="D212"/>
  <c r="E251"/>
  <c r="B212"/>
  <c r="E288"/>
  <c r="D251"/>
  <c r="D288"/>
  <c r="E228"/>
  <c r="B301"/>
  <c r="C265"/>
  <c r="E218"/>
  <c r="B265"/>
  <c r="D207"/>
  <c r="E323"/>
  <c r="B248"/>
  <c r="D261"/>
  <c r="E284"/>
  <c r="E242"/>
  <c r="C330"/>
  <c r="D320"/>
  <c r="E304"/>
  <c r="D293"/>
  <c r="E268"/>
  <c r="E254"/>
  <c r="B237"/>
  <c r="B320"/>
  <c r="E280"/>
  <c r="D254"/>
  <c r="B268"/>
  <c r="E231"/>
  <c r="D231"/>
  <c r="E327"/>
  <c r="B231"/>
  <c r="D301"/>
  <c r="D210"/>
  <c r="C301"/>
  <c r="B251"/>
  <c r="B288"/>
  <c r="E248"/>
  <c r="D312"/>
  <c r="C228"/>
  <c r="C312"/>
  <c r="B228"/>
  <c r="B312"/>
  <c r="D297"/>
  <c r="B297"/>
  <c r="D272"/>
  <c r="E224"/>
  <c r="B284"/>
  <c r="B242"/>
  <c r="E330"/>
  <c r="B258"/>
  <c r="C215"/>
  <c r="B330"/>
  <c r="D304"/>
  <c r="D268"/>
  <c r="B304"/>
  <c r="B254"/>
  <c r="E212"/>
  <c r="B280"/>
  <c r="E301"/>
  <c r="D327"/>
  <c r="E265"/>
  <c r="B327"/>
  <c r="D265"/>
  <c r="E312"/>
  <c r="E275"/>
  <c r="D228"/>
  <c r="D275"/>
  <c r="D218"/>
  <c r="B275"/>
  <c r="C218"/>
  <c r="E297"/>
  <c r="B218"/>
  <c r="E272"/>
  <c r="D204"/>
  <c r="E307"/>
  <c r="E258"/>
  <c r="E215"/>
  <c r="D307"/>
  <c r="D258"/>
  <c r="D215"/>
  <c r="B307"/>
  <c r="C224"/>
  <c r="B221"/>
  <c r="E207"/>
  <c r="D248"/>
  <c r="E261"/>
  <c r="D323"/>
  <c r="E204"/>
  <c r="C323"/>
  <c r="B261"/>
  <c r="B323"/>
  <c r="D284"/>
  <c r="D242"/>
  <c r="D202"/>
  <c r="B272"/>
  <c r="D224"/>
  <c r="E237"/>
  <c r="C221"/>
  <c r="E29" i="50"/>
  <c r="G29" s="1"/>
  <c r="E42"/>
  <c r="E36"/>
  <c r="G36" s="1"/>
  <c r="E21"/>
  <c r="G21" s="1"/>
  <c r="E41"/>
  <c r="E49"/>
  <c r="G49" s="1"/>
  <c r="E16"/>
  <c r="E55"/>
  <c r="G55" s="1"/>
  <c r="E50"/>
  <c r="G50" s="1"/>
  <c r="E48"/>
  <c r="G48" s="1"/>
  <c r="E43"/>
  <c r="G43" s="1"/>
  <c r="E47"/>
  <c r="G47" s="1"/>
  <c r="E33"/>
  <c r="G33" s="1"/>
  <c r="E51"/>
  <c r="E39"/>
  <c r="G39" s="1"/>
  <c r="E56"/>
  <c r="G56" s="1"/>
  <c r="E40"/>
  <c r="G40" s="1"/>
  <c r="E38"/>
  <c r="G38" s="1"/>
  <c r="E37"/>
  <c r="G37" s="1"/>
  <c r="E25"/>
  <c r="E13"/>
  <c r="G13" s="1"/>
  <c r="E45"/>
  <c r="G45" s="1"/>
  <c r="E35"/>
  <c r="G35" s="1"/>
  <c r="E44"/>
  <c r="G44" s="1"/>
  <c r="E31"/>
  <c r="G31" s="1"/>
  <c r="E54"/>
  <c r="G54" s="1"/>
  <c r="E27"/>
  <c r="G27" s="1"/>
  <c r="E32"/>
  <c r="G32" s="1"/>
  <c r="E15"/>
  <c r="G15" s="1"/>
  <c r="E19"/>
  <c r="G19" s="1"/>
  <c r="E52"/>
  <c r="G52" s="1"/>
  <c r="E18"/>
  <c r="E46"/>
  <c r="G46" s="1"/>
  <c r="E30"/>
  <c r="G30" s="1"/>
  <c r="E23"/>
  <c r="G23" s="1"/>
  <c r="E34"/>
  <c r="G34" s="1"/>
  <c r="E24"/>
  <c r="G24" s="1"/>
  <c r="E28"/>
  <c r="G28" s="1"/>
  <c r="E14"/>
  <c r="G14" s="1"/>
  <c r="E17"/>
  <c r="G17" s="1"/>
  <c r="E22"/>
  <c r="G22" s="1"/>
  <c r="E66" i="82"/>
  <c r="D69"/>
  <c r="B141" i="79"/>
  <c r="B96" i="82"/>
  <c r="E128"/>
  <c r="B109"/>
  <c r="E105"/>
  <c r="B21" i="79"/>
  <c r="E59" i="82"/>
  <c r="D128"/>
  <c r="E69"/>
  <c r="D76"/>
  <c r="B146" i="79"/>
  <c r="B101" i="82"/>
  <c r="B20"/>
  <c r="D101"/>
  <c r="B62"/>
  <c r="D39"/>
  <c r="B73"/>
  <c r="D56"/>
  <c r="B83"/>
  <c r="B120" i="79"/>
  <c r="E76" i="82"/>
  <c r="D80"/>
  <c r="B184" i="79"/>
  <c r="B105" i="82"/>
  <c r="B39"/>
  <c r="E96"/>
  <c r="B112"/>
  <c r="E135"/>
  <c r="B105" i="79"/>
  <c r="D59" i="82"/>
  <c r="E62"/>
  <c r="E80"/>
  <c r="D83"/>
  <c r="B187" i="79"/>
  <c r="B128" i="82"/>
  <c r="B45"/>
  <c r="B56"/>
  <c r="D105"/>
  <c r="D135"/>
  <c r="E39"/>
  <c r="D50"/>
  <c r="E50"/>
  <c r="B115" i="79"/>
  <c r="B128"/>
  <c r="E83" i="82"/>
  <c r="D88"/>
  <c r="B191" i="79"/>
  <c r="B131" i="82"/>
  <c r="B50"/>
  <c r="B157" i="79"/>
  <c r="B66" i="82"/>
  <c r="B69"/>
  <c r="D45"/>
  <c r="B76"/>
  <c r="B110" i="79"/>
  <c r="D66" i="82"/>
  <c r="E88"/>
  <c r="D92"/>
  <c r="B195" i="79"/>
  <c r="B135" i="82"/>
  <c r="B115"/>
  <c r="B80"/>
  <c r="B88"/>
  <c r="E92"/>
  <c r="D96"/>
  <c r="B154" i="79"/>
  <c r="B138" i="82"/>
  <c r="B59"/>
  <c r="D20"/>
  <c r="E45"/>
  <c r="E56"/>
  <c r="D62"/>
  <c r="B92"/>
  <c r="E101"/>
  <c r="D115"/>
  <c r="B136" i="79"/>
  <c r="E136"/>
  <c r="C136"/>
  <c r="D136"/>
  <c r="D112" i="82"/>
  <c r="E112"/>
  <c r="E115"/>
  <c r="E187" i="79"/>
  <c r="D187"/>
  <c r="C187"/>
  <c r="D161"/>
  <c r="C161"/>
  <c r="B161"/>
  <c r="D160"/>
  <c r="E161"/>
  <c r="D146"/>
  <c r="E146"/>
  <c r="C146"/>
  <c r="D141"/>
  <c r="E141"/>
  <c r="C141"/>
  <c r="C128"/>
  <c r="D128"/>
  <c r="E128"/>
  <c r="D115"/>
  <c r="C120"/>
  <c r="D105"/>
  <c r="D120"/>
  <c r="E120"/>
  <c r="C115"/>
  <c r="E115"/>
  <c r="D110"/>
  <c r="C105"/>
  <c r="E105"/>
  <c r="C110"/>
  <c r="E110"/>
  <c r="C157"/>
  <c r="E157"/>
  <c r="D157"/>
  <c r="C195"/>
  <c r="D154"/>
  <c r="C154"/>
  <c r="E154"/>
  <c r="D195"/>
  <c r="E195"/>
  <c r="D198"/>
  <c r="B198"/>
  <c r="E198"/>
  <c r="C198"/>
  <c r="C191"/>
  <c r="D191"/>
  <c r="E191"/>
  <c r="D184"/>
  <c r="E184"/>
  <c r="C184"/>
  <c r="G61" i="20" s="1"/>
  <c r="C167" i="79"/>
  <c r="D109" i="82"/>
  <c r="E109"/>
  <c r="D138"/>
  <c r="E138"/>
  <c r="C109"/>
  <c r="C138"/>
  <c r="D131"/>
  <c r="E131"/>
  <c r="B120"/>
  <c r="C131"/>
  <c r="C120"/>
  <c r="E120"/>
  <c r="D120"/>
  <c r="C73"/>
  <c r="D73"/>
  <c r="E73"/>
  <c r="D36"/>
  <c r="E36"/>
  <c r="B36"/>
  <c r="C36"/>
  <c r="B21" i="23"/>
  <c r="B31" i="84" s="1"/>
  <c r="C21" i="23"/>
  <c r="B22"/>
  <c r="B32" i="84" s="1"/>
  <c r="C22" i="23"/>
  <c r="B23"/>
  <c r="B33" i="84" s="1"/>
  <c r="C23" i="23"/>
  <c r="B24"/>
  <c r="B34" i="84" s="1"/>
  <c r="C24" i="23"/>
  <c r="B25"/>
  <c r="B35" i="84" s="1"/>
  <c r="C25" i="23"/>
  <c r="B26"/>
  <c r="B36" i="84" s="1"/>
  <c r="C26" i="23"/>
  <c r="C20"/>
  <c r="G30" i="84" s="1"/>
  <c r="F30" s="1"/>
  <c r="B20" i="23"/>
  <c r="B30" i="84" s="1"/>
  <c r="B26" i="82"/>
  <c r="B29"/>
  <c r="B32"/>
  <c r="D10"/>
  <c r="B23"/>
  <c r="C32"/>
  <c r="C26"/>
  <c r="C29"/>
  <c r="C23"/>
  <c r="E20"/>
  <c r="E15"/>
  <c r="D15"/>
  <c r="E12"/>
  <c r="D12"/>
  <c r="D32"/>
  <c r="E23"/>
  <c r="D29"/>
  <c r="E29"/>
  <c r="D23"/>
  <c r="E32"/>
  <c r="B13" i="23"/>
  <c r="B23" i="84" s="1"/>
  <c r="C16" i="23"/>
  <c r="G26" i="84" s="1"/>
  <c r="F26" s="1"/>
  <c r="C17" i="23"/>
  <c r="G27" i="84" s="1"/>
  <c r="F27" s="1"/>
  <c r="C15" i="23"/>
  <c r="G25" i="84" s="1"/>
  <c r="F25" s="1"/>
  <c r="B15" i="79"/>
  <c r="C15"/>
  <c r="D15"/>
  <c r="D10"/>
  <c r="B11"/>
  <c r="D11"/>
  <c r="E11"/>
  <c r="E15"/>
  <c r="C11"/>
  <c r="C21"/>
  <c r="E21"/>
  <c r="D21"/>
  <c r="B97"/>
  <c r="B67"/>
  <c r="B43"/>
  <c r="B180"/>
  <c r="B91"/>
  <c r="B64"/>
  <c r="B40"/>
  <c r="D19"/>
  <c r="B176"/>
  <c r="B84"/>
  <c r="B61"/>
  <c r="B37"/>
  <c r="B173"/>
  <c r="B80"/>
  <c r="B56"/>
  <c r="D36"/>
  <c r="B170"/>
  <c r="D79"/>
  <c r="B53"/>
  <c r="B33"/>
  <c r="B167"/>
  <c r="B76"/>
  <c r="B50"/>
  <c r="B30"/>
  <c r="D96"/>
  <c r="B73"/>
  <c r="D49"/>
  <c r="B27"/>
  <c r="B101"/>
  <c r="B70"/>
  <c r="B46"/>
  <c r="B24"/>
  <c r="C27"/>
  <c r="C40"/>
  <c r="C46"/>
  <c r="C50"/>
  <c r="C61"/>
  <c r="C43"/>
  <c r="C56"/>
  <c r="C170"/>
  <c r="C67"/>
  <c r="C76"/>
  <c r="C80"/>
  <c r="C64"/>
  <c r="C30"/>
  <c r="C91"/>
  <c r="C101"/>
  <c r="C84"/>
  <c r="C73"/>
  <c r="C173"/>
  <c r="C70"/>
  <c r="C97"/>
  <c r="C176"/>
  <c r="C180"/>
  <c r="C24"/>
  <c r="C33"/>
  <c r="C53"/>
  <c r="C37"/>
  <c r="D167"/>
  <c r="E167"/>
  <c r="E91"/>
  <c r="D91"/>
  <c r="D53"/>
  <c r="E53"/>
  <c r="D43"/>
  <c r="E43"/>
  <c r="E56"/>
  <c r="D56"/>
  <c r="D80"/>
  <c r="D97"/>
  <c r="E97"/>
  <c r="E80"/>
  <c r="E73"/>
  <c r="D67"/>
  <c r="E61"/>
  <c r="D84"/>
  <c r="E70"/>
  <c r="D61"/>
  <c r="D73"/>
  <c r="D70"/>
  <c r="E67"/>
  <c r="E84"/>
  <c r="D101"/>
  <c r="E76"/>
  <c r="D64"/>
  <c r="E64"/>
  <c r="D76"/>
  <c r="E101"/>
  <c r="D180"/>
  <c r="D46"/>
  <c r="D173"/>
  <c r="D37"/>
  <c r="D40"/>
  <c r="E46"/>
  <c r="E24"/>
  <c r="E180"/>
  <c r="E50"/>
  <c r="D24"/>
  <c r="D176"/>
  <c r="E173"/>
  <c r="E37"/>
  <c r="D170"/>
  <c r="D50"/>
  <c r="E176"/>
  <c r="E170"/>
  <c r="D33"/>
  <c r="D30"/>
  <c r="E33"/>
  <c r="E30"/>
  <c r="E40"/>
  <c r="B17" i="23"/>
  <c r="B27" i="84" s="1"/>
  <c r="B14" i="23"/>
  <c r="B24" i="84" s="1"/>
  <c r="B18" i="23"/>
  <c r="B28" i="84" s="1"/>
  <c r="B16" i="23"/>
  <c r="B26" i="84" s="1"/>
  <c r="B12" i="23"/>
  <c r="B22" i="84" s="1"/>
  <c r="E53" i="50" l="1"/>
  <c r="G53" s="1"/>
  <c r="M47" i="85"/>
  <c r="C47" s="1"/>
  <c r="E47" s="1"/>
  <c r="G51" i="50"/>
  <c r="G41"/>
  <c r="C39" i="77"/>
  <c r="I40" s="1"/>
  <c r="G36" i="84"/>
  <c r="F36" s="1"/>
  <c r="C31" i="77"/>
  <c r="G32" i="84"/>
  <c r="F32" s="1"/>
  <c r="C33" i="77"/>
  <c r="H34" s="1"/>
  <c r="G33" i="84"/>
  <c r="F33" s="1"/>
  <c r="C29" i="77"/>
  <c r="G30" s="1"/>
  <c r="G31" i="84"/>
  <c r="F31" s="1"/>
  <c r="C35" i="77"/>
  <c r="G36" s="1"/>
  <c r="G34" i="84"/>
  <c r="F34" s="1"/>
  <c r="C37" i="77"/>
  <c r="I38" s="1"/>
  <c r="G35" i="84"/>
  <c r="F35" s="1"/>
  <c r="K61" i="20"/>
  <c r="M61"/>
  <c r="B35" i="77"/>
  <c r="B12"/>
  <c r="B29"/>
  <c r="B31"/>
  <c r="B37"/>
  <c r="B33"/>
  <c r="B27"/>
  <c r="B39"/>
  <c r="C27"/>
  <c r="C19" i="23"/>
  <c r="L18" s="1"/>
  <c r="B16" i="77"/>
  <c r="B22"/>
  <c r="B14"/>
  <c r="B24"/>
  <c r="B20"/>
  <c r="I36" l="1"/>
  <c r="H36"/>
  <c r="K27"/>
  <c r="G34"/>
  <c r="H32"/>
  <c r="I32"/>
  <c r="G32"/>
  <c r="F29" i="84"/>
  <c r="H38" i="77"/>
  <c r="K13" i="20"/>
  <c r="L27" i="77" l="1"/>
  <c r="G27" s="1"/>
  <c r="G28" s="1"/>
  <c r="G43" s="1"/>
  <c r="M27"/>
  <c r="M28" s="1"/>
  <c r="N27"/>
  <c r="I27" s="1"/>
  <c r="I28" s="1"/>
  <c r="I43" s="1"/>
  <c r="C12" i="23"/>
  <c r="G161" i="62"/>
  <c r="G158" s="1"/>
  <c r="G130"/>
  <c r="G118" s="1"/>
  <c r="G156"/>
  <c r="G146" s="1"/>
  <c r="H26" i="20" s="1"/>
  <c r="M26" s="1"/>
  <c r="G22" i="84" l="1"/>
  <c r="F22" s="1"/>
  <c r="N28" i="77"/>
  <c r="H27"/>
  <c r="H28" s="1"/>
  <c r="H43" s="1"/>
  <c r="L28"/>
  <c r="J26" i="20"/>
  <c r="F16" i="50" l="1"/>
  <c r="G16" s="1"/>
  <c r="N8" i="85"/>
  <c r="D8" s="1"/>
  <c r="E8" s="1"/>
  <c r="K26" i="20"/>
  <c r="K32" i="77"/>
  <c r="K30"/>
  <c r="K22" i="20" l="1"/>
  <c r="C14" i="23" s="1"/>
  <c r="C16" i="77" l="1"/>
  <c r="G24" i="84"/>
  <c r="F24" s="1"/>
  <c r="F17" i="77" l="1"/>
  <c r="D17"/>
  <c r="E17"/>
  <c r="C22" l="1"/>
  <c r="F23" l="1"/>
  <c r="E23" l="1"/>
  <c r="D26" i="82" l="1"/>
  <c r="E26"/>
  <c r="E27" i="79" l="1"/>
  <c r="D27"/>
  <c r="B15" i="23"/>
  <c r="B25" i="84" s="1"/>
  <c r="B18" i="77" l="1"/>
  <c r="K16" i="20" l="1"/>
  <c r="C20" i="77"/>
  <c r="C18"/>
  <c r="C13" i="23" l="1"/>
  <c r="F21" i="77"/>
  <c r="D19"/>
  <c r="D21"/>
  <c r="E21"/>
  <c r="E19"/>
  <c r="C12"/>
  <c r="G23" i="84" l="1"/>
  <c r="F23" s="1"/>
  <c r="M12" i="77"/>
  <c r="M15"/>
  <c r="C41"/>
  <c r="C14"/>
  <c r="D15" l="1"/>
  <c r="L20" l="1"/>
  <c r="L12"/>
  <c r="L15"/>
  <c r="B5" i="62"/>
  <c r="B5" i="73"/>
  <c r="N195" i="79" l="1"/>
  <c r="G64" i="20" s="1"/>
  <c r="M20" i="85" s="1"/>
  <c r="C20" s="1"/>
  <c r="E20" s="1"/>
  <c r="M64" i="20" l="1"/>
  <c r="K64"/>
  <c r="E26" i="50"/>
  <c r="G26" s="1"/>
  <c r="K199" i="79"/>
  <c r="N199" s="1"/>
  <c r="N198" l="1"/>
  <c r="G65" i="20" s="1"/>
  <c r="E20" i="50" l="1"/>
  <c r="G20" s="1"/>
  <c r="M12" i="85"/>
  <c r="C12" s="1"/>
  <c r="E12" s="1"/>
  <c r="M65" i="20"/>
  <c r="G42" i="50"/>
  <c r="G18"/>
  <c r="G25"/>
  <c r="K65" i="20"/>
  <c r="K54" s="1"/>
  <c r="K12" s="1"/>
  <c r="N159" i="79"/>
  <c r="G108" i="20"/>
  <c r="L53"/>
  <c r="K11" i="50" l="1"/>
  <c r="F12" i="85"/>
  <c r="F8"/>
  <c r="F9"/>
  <c r="F50"/>
  <c r="F34"/>
  <c r="F19"/>
  <c r="F21"/>
  <c r="F41"/>
  <c r="F38"/>
  <c r="F31"/>
  <c r="F22"/>
  <c r="F32"/>
  <c r="F36"/>
  <c r="F5"/>
  <c r="G5" s="1"/>
  <c r="F33"/>
  <c r="F18"/>
  <c r="F17"/>
  <c r="F10"/>
  <c r="F44"/>
  <c r="F15"/>
  <c r="F14"/>
  <c r="F26"/>
  <c r="F42"/>
  <c r="F27"/>
  <c r="F48"/>
  <c r="F29"/>
  <c r="F6"/>
  <c r="F7"/>
  <c r="F37"/>
  <c r="F45"/>
  <c r="F40"/>
  <c r="F24"/>
  <c r="F47"/>
  <c r="H4"/>
  <c r="F46"/>
  <c r="F43"/>
  <c r="F25"/>
  <c r="F30"/>
  <c r="F16"/>
  <c r="F39"/>
  <c r="F28"/>
  <c r="F11"/>
  <c r="F35"/>
  <c r="F49"/>
  <c r="F23"/>
  <c r="F13"/>
  <c r="F20"/>
  <c r="G11" i="50"/>
  <c r="H18" s="1"/>
  <c r="K10" i="20"/>
  <c r="G6" i="85" l="1"/>
  <c r="G7" s="1"/>
  <c r="G8" s="1"/>
  <c r="G9" s="1"/>
  <c r="G10" s="1"/>
  <c r="G11" s="1"/>
  <c r="G12" s="1"/>
  <c r="G13" s="1"/>
  <c r="G14" s="1"/>
  <c r="G15" s="1"/>
  <c r="G16" s="1"/>
  <c r="G17" s="1"/>
  <c r="G18" s="1"/>
  <c r="G19" s="1"/>
  <c r="G20" s="1"/>
  <c r="G21" s="1"/>
  <c r="G22" s="1"/>
  <c r="G23" s="1"/>
  <c r="G24" s="1"/>
  <c r="G25" s="1"/>
  <c r="G26" s="1"/>
  <c r="G27" s="1"/>
  <c r="G28" s="1"/>
  <c r="G29" s="1"/>
  <c r="G30" s="1"/>
  <c r="G31" s="1"/>
  <c r="G32" s="1"/>
  <c r="G33" s="1"/>
  <c r="G34" s="1"/>
  <c r="G35" s="1"/>
  <c r="G36" s="1"/>
  <c r="G37" s="1"/>
  <c r="G38" s="1"/>
  <c r="G39" s="1"/>
  <c r="G40" s="1"/>
  <c r="G41" s="1"/>
  <c r="G42" s="1"/>
  <c r="G43" s="1"/>
  <c r="G44" s="1"/>
  <c r="G45" s="1"/>
  <c r="G46" s="1"/>
  <c r="G47" s="1"/>
  <c r="G48" s="1"/>
  <c r="G49" s="1"/>
  <c r="G50" s="1"/>
  <c r="H25" i="50"/>
  <c r="H20"/>
  <c r="K4"/>
  <c r="L7" i="20"/>
  <c r="K12" i="50" s="1"/>
  <c r="M12" s="1"/>
  <c r="H52"/>
  <c r="H50"/>
  <c r="H54"/>
  <c r="H55"/>
  <c r="H35"/>
  <c r="H44"/>
  <c r="H23"/>
  <c r="H32"/>
  <c r="H43"/>
  <c r="H21"/>
  <c r="H26"/>
  <c r="H34"/>
  <c r="H13"/>
  <c r="I13" s="1"/>
  <c r="H47"/>
  <c r="H15"/>
  <c r="H33"/>
  <c r="H14"/>
  <c r="H29"/>
  <c r="H48"/>
  <c r="H22"/>
  <c r="H19"/>
  <c r="H28"/>
  <c r="H17"/>
  <c r="H27"/>
  <c r="H56"/>
  <c r="H37"/>
  <c r="H36"/>
  <c r="H24"/>
  <c r="H39"/>
  <c r="H38"/>
  <c r="H49"/>
  <c r="H40"/>
  <c r="H46"/>
  <c r="H30"/>
  <c r="H45"/>
  <c r="H31"/>
  <c r="H41"/>
  <c r="H51"/>
  <c r="H53"/>
  <c r="H16"/>
  <c r="H42"/>
  <c r="C18" i="23"/>
  <c r="C11" s="1"/>
  <c r="I14" i="50" l="1"/>
  <c r="I15" s="1"/>
  <c r="I16" s="1"/>
  <c r="I17" s="1"/>
  <c r="I18" s="1"/>
  <c r="I19" s="1"/>
  <c r="I20" s="1"/>
  <c r="I21" s="1"/>
  <c r="I22" s="1"/>
  <c r="I23" s="1"/>
  <c r="I24" s="1"/>
  <c r="I25" s="1"/>
  <c r="I26" s="1"/>
  <c r="I27" s="1"/>
  <c r="I28" s="1"/>
  <c r="I29" s="1"/>
  <c r="I30" s="1"/>
  <c r="I31" s="1"/>
  <c r="I32" s="1"/>
  <c r="I33" s="1"/>
  <c r="I34" s="1"/>
  <c r="I35" s="1"/>
  <c r="I36" s="1"/>
  <c r="I37" s="1"/>
  <c r="I38" s="1"/>
  <c r="I39" s="1"/>
  <c r="I40" s="1"/>
  <c r="I41" s="1"/>
  <c r="I42" s="1"/>
  <c r="I43" s="1"/>
  <c r="I44" s="1"/>
  <c r="I45" s="1"/>
  <c r="I46" s="1"/>
  <c r="I47" s="1"/>
  <c r="I48" s="1"/>
  <c r="I49" s="1"/>
  <c r="I50" s="1"/>
  <c r="I51" s="1"/>
  <c r="I52" s="1"/>
  <c r="I53" s="1"/>
  <c r="I54" s="1"/>
  <c r="I55" s="1"/>
  <c r="I56" s="1"/>
  <c r="L16" i="23"/>
  <c r="G28" i="84"/>
  <c r="F28" s="1"/>
  <c r="C24" i="77"/>
  <c r="C42" s="1"/>
  <c r="F21" i="84" l="1"/>
  <c r="F38" s="1"/>
  <c r="C27" i="23"/>
  <c r="L14" s="1"/>
  <c r="H15" s="1"/>
  <c r="H18" s="1"/>
  <c r="K12" i="77"/>
  <c r="M16" s="1"/>
  <c r="F25"/>
  <c r="C47"/>
  <c r="G45" s="1"/>
  <c r="N15" l="1"/>
  <c r="N16" s="1"/>
  <c r="N12"/>
  <c r="N13" s="1"/>
  <c r="D24" i="23"/>
  <c r="D21"/>
  <c r="J14"/>
  <c r="J15" s="1"/>
  <c r="J18" s="1"/>
  <c r="D26"/>
  <c r="D17"/>
  <c r="D15"/>
  <c r="D16"/>
  <c r="D13"/>
  <c r="D12"/>
  <c r="D20"/>
  <c r="D14"/>
  <c r="D25"/>
  <c r="D23"/>
  <c r="D19"/>
  <c r="D18"/>
  <c r="D11"/>
  <c r="D22"/>
  <c r="H16"/>
  <c r="L16" i="77"/>
  <c r="D12" s="1"/>
  <c r="D13" s="1"/>
  <c r="D43" s="1"/>
  <c r="M13"/>
  <c r="E12"/>
  <c r="E13" s="1"/>
  <c r="M20"/>
  <c r="L13"/>
  <c r="H45"/>
  <c r="I45"/>
  <c r="E43" l="1"/>
  <c r="E45" s="1"/>
  <c r="J16" i="23"/>
  <c r="D27"/>
  <c r="O16" i="77"/>
  <c r="F12"/>
  <c r="F13" s="1"/>
  <c r="D44"/>
  <c r="D45"/>
  <c r="D46" s="1"/>
  <c r="F43" l="1"/>
  <c r="F45" s="1"/>
  <c r="E44"/>
  <c r="E46"/>
  <c r="K15"/>
  <c r="L30" s="1"/>
  <c r="K18"/>
  <c r="L32" s="1"/>
  <c r="F44" l="1"/>
  <c r="G44" s="1"/>
  <c r="H44" s="1"/>
  <c r="I44" s="1"/>
  <c r="F46"/>
  <c r="G46" s="1"/>
  <c r="H46" s="1"/>
  <c r="I46" s="1"/>
  <c r="I12" i="84"/>
  <c r="J12"/>
  <c r="M12"/>
  <c r="N12"/>
  <c r="H13"/>
  <c r="I13"/>
  <c r="B17"/>
  <c r="C21"/>
  <c r="E21"/>
  <c r="C22"/>
  <c r="E22"/>
  <c r="C23"/>
  <c r="E23"/>
  <c r="C24"/>
  <c r="E24"/>
  <c r="C25"/>
  <c r="E25"/>
  <c r="C26"/>
  <c r="E26"/>
  <c r="C27"/>
  <c r="E27"/>
  <c r="C28"/>
  <c r="E28"/>
  <c r="C29"/>
  <c r="E29"/>
  <c r="C30"/>
  <c r="E30"/>
  <c r="C31"/>
  <c r="E31"/>
  <c r="C32"/>
  <c r="E32"/>
  <c r="C33"/>
  <c r="E33"/>
  <c r="C34"/>
  <c r="E34"/>
  <c r="C35"/>
  <c r="E35"/>
  <c r="C36"/>
  <c r="E36"/>
  <c r="C38"/>
  <c r="E38"/>
  <c r="C40"/>
  <c r="E40"/>
  <c r="F40"/>
</calcChain>
</file>

<file path=xl/connections.xml><?xml version="1.0" encoding="utf-8"?>
<connections xmlns="http://schemas.openxmlformats.org/spreadsheetml/2006/main">
  <connection id="1" name="PEOJ.0016.03.1311" type="6" refreshedVersion="4" background="1" saveData="1">
    <textPr codePage="850" sourceFile="C:\Users\urb\Documents\Orçamento - DPP 2013\ORÇAMENTOS TRANSFORMADOS PELA NOVA TABELA EMLURB\TXT\PEOJ.0016.03.13.txt" decimal="," thousands="." semicolon="1">
      <textFields>
        <textField/>
      </textFields>
    </textPr>
  </connection>
  <connection id="2" name="PEOJ.0016.03.13111" type="6" refreshedVersion="4" background="1" saveData="1">
    <textPr codePage="850" sourceFile="C:\Users\urb\Documents\Orçamento - DPP 2013\ORÇAMENTOS TRANSFORMADOS PELA NOVA TABELA EMLURB\TXT\PEOJ.0016.03.13.txt" decimal="," thousands="." semicolon="1">
      <textFields>
        <textField/>
      </textFields>
    </textPr>
  </connection>
  <connection id="3" name="PEOJ.0016.03.131111" type="6" refreshedVersion="4" background="1" saveData="1">
    <textPr codePage="850" sourceFile="C:\Users\urb\Documents\Orçamento - DPP 2013\ORÇAMENTOS TRANSFORMADOS PELA NOVA TABELA EMLURB\TXT\PEOJ.0016.03.13.txt" decimal="," thousands="." semicolon="1">
      <textFields>
        <textField/>
      </textFields>
    </textPr>
  </connection>
  <connection id="4" name="txt novo11" type="6" refreshedVersion="4" background="1" saveData="1">
    <textPr sourceFile="E:\Tranformação\txt novo.txt" decimal="," thousands="." semicolon="1">
      <textFields>
        <textField/>
      </textFields>
    </textPr>
  </connection>
  <connection id="5" name="txt novo111" type="6" refreshedVersion="4" background="1" saveData="1">
    <textPr sourceFile="E:\Tranformação\txt novo.txt" decimal="," thousands="." semicolon="1">
      <textFields>
        <textField/>
      </textFields>
    </textPr>
  </connection>
  <connection id="6" name="txt novo21" type="6" refreshedVersion="4" background="1" saveData="1">
    <textPr sourceFile="E:\Tranformação\txt novo.txt" decimal="," thousands="." semicolon="1">
      <textFields>
        <textField/>
      </textFields>
    </textPr>
  </connection>
  <connection id="7" name="txt novo2111" type="6" refreshedVersion="4" background="1" saveData="1">
    <textPr sourceFile="E:\Tranformação\txt novo.txt" decimal="," thousands="." semicolon="1">
      <textFields>
        <textField/>
      </textFields>
    </textPr>
  </connection>
  <connection id="8" name="txt novo2121" type="6" refreshedVersion="4" background="1" saveData="1">
    <textPr sourceFile="E:\Tranformação\txt novo.txt" decimal="," thousands="." semicolon="1">
      <textFields>
        <textField/>
      </textFields>
    </textPr>
  </connection>
</connections>
</file>

<file path=xl/sharedStrings.xml><?xml version="1.0" encoding="utf-8"?>
<sst xmlns="http://schemas.openxmlformats.org/spreadsheetml/2006/main" count="30905" uniqueCount="15081">
  <si>
    <t>DISCRIMINAÇÃO</t>
  </si>
  <si>
    <t>QUANT.</t>
  </si>
  <si>
    <t>ITEM</t>
  </si>
  <si>
    <t>UNID</t>
  </si>
  <si>
    <t>TOTAL</t>
  </si>
  <si>
    <t>M</t>
  </si>
  <si>
    <t>FONTE</t>
  </si>
  <si>
    <t>%</t>
  </si>
  <si>
    <t>CÓDIGO</t>
  </si>
  <si>
    <t>UNIT. S/ BDI</t>
  </si>
  <si>
    <t>UNIT. C/ BDI</t>
  </si>
  <si>
    <t>MÊS</t>
  </si>
  <si>
    <t>TOTAL COM BDI</t>
  </si>
  <si>
    <t>DESONERADO</t>
  </si>
  <si>
    <t>DESCRIÇÃO</t>
  </si>
  <si>
    <t>COMPOSIÇÕES</t>
  </si>
  <si>
    <t>M2</t>
  </si>
  <si>
    <t>H</t>
  </si>
  <si>
    <t>CRONOGRAMA FÍSICO-FINANCEIRO</t>
  </si>
  <si>
    <t>T</t>
  </si>
  <si>
    <t>PAVIMENTAÇÃO</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</si>
  <si>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</si>
  <si>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</si>
  <si>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</si>
  <si>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</si>
  <si>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</si>
  <si>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</si>
  <si>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</si>
  <si>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</si>
  <si>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</si>
  <si>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</si>
  <si>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</si>
  <si>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</si>
  <si>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</si>
  <si>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</si>
  <si>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</si>
  <si>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</si>
  <si>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</si>
  <si>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</si>
  <si>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</si>
  <si>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</si>
  <si>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</si>
  <si>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</si>
  <si>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</si>
  <si>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</si>
  <si>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</si>
  <si>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</si>
  <si>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</si>
  <si>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</si>
  <si>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</si>
  <si>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</si>
  <si>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</si>
  <si>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</si>
  <si>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</si>
  <si>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</si>
  <si>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</si>
  <si>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</si>
  <si>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</si>
  <si>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</si>
  <si>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</si>
  <si>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</si>
  <si>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</si>
  <si>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</si>
  <si>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</si>
  <si>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</si>
  <si>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</si>
  <si>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</si>
  <si>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</si>
  <si>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</si>
  <si>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</si>
  <si>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</si>
  <si>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</si>
  <si>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</si>
  <si>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</si>
  <si>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</si>
  <si>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</si>
  <si>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</si>
  <si>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</si>
  <si>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</si>
  <si>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</si>
  <si>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</si>
  <si>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</si>
  <si>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</si>
  <si>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</si>
  <si>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</si>
  <si>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</si>
  <si>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</si>
  <si>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</si>
  <si>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</si>
  <si>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</si>
  <si>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</si>
  <si>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</si>
  <si>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</si>
  <si>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</si>
  <si>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</si>
  <si>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</si>
  <si>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</si>
  <si>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</si>
  <si>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</si>
  <si>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</si>
  <si>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</si>
  <si>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</si>
  <si>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</si>
  <si>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</si>
  <si>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</si>
  <si>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</si>
  <si>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</si>
  <si>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</si>
  <si>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</si>
  <si>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</si>
  <si>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</si>
  <si>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</si>
  <si>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</si>
  <si>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</si>
  <si>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</si>
  <si>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</si>
  <si>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</si>
  <si>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</si>
  <si>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</si>
  <si>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</si>
  <si>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</si>
  <si>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</si>
  <si>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</si>
  <si>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</si>
  <si>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</si>
  <si>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</si>
  <si>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</si>
  <si>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</si>
  <si>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</si>
  <si>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</si>
  <si>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</si>
  <si>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INVERSOR DE SOLDA MONOFÁSICO DE 160 A, POTÊNCIA DE 5400 W, TENSÃO DE 220 V, PARA SOLDA COM ELETRODOS DE 2,0 A 4,0 MM E PROCESSO TIG - CHP DIURNO. AF_06/2018</t>
  </si>
  <si>
    <t>USINA DE MISTURA ASFÁLTICA À QUENTE, TIPO CONTRA FLUXO, PROD 100 A 140 TON/HORA - CHP DIURNO. AF_12/2019</t>
  </si>
  <si>
    <t>USINA DE ASFALTO, TIPO GRAVIMÉTRICA, PROD 150 TON/HORA - CHP DIURNO. AF_12/2019</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</si>
  <si>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</si>
  <si>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</si>
  <si>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</si>
  <si>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</si>
  <si>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</si>
  <si>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</si>
  <si>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</si>
  <si>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</si>
  <si>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</si>
  <si>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</si>
  <si>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</si>
  <si>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</si>
  <si>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</si>
  <si>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</si>
  <si>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</si>
  <si>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</si>
  <si>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</si>
  <si>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</si>
  <si>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</si>
  <si>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</si>
  <si>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</si>
  <si>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</si>
  <si>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</si>
  <si>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</si>
  <si>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</si>
  <si>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</si>
  <si>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</si>
  <si>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</si>
  <si>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</si>
  <si>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</si>
  <si>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</si>
  <si>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</si>
  <si>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</si>
  <si>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</si>
  <si>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</si>
  <si>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</si>
  <si>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</si>
  <si>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</si>
  <si>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</si>
  <si>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</si>
  <si>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</si>
  <si>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</si>
  <si>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</si>
  <si>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</si>
  <si>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</si>
  <si>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</si>
  <si>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</si>
  <si>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</si>
  <si>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</si>
  <si>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</si>
  <si>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</si>
  <si>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</si>
  <si>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</si>
  <si>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</si>
  <si>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</si>
  <si>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</si>
  <si>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</si>
  <si>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</si>
  <si>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</si>
  <si>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</si>
  <si>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</si>
  <si>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</si>
  <si>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</si>
  <si>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</si>
  <si>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</si>
  <si>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</si>
  <si>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</si>
  <si>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</si>
  <si>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</si>
  <si>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</si>
  <si>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</si>
  <si>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</si>
  <si>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</si>
  <si>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</si>
  <si>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</si>
  <si>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</si>
  <si>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</si>
  <si>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</si>
  <si>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</si>
  <si>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</si>
  <si>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</si>
  <si>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</si>
  <si>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</si>
  <si>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</si>
  <si>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</si>
  <si>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</si>
  <si>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</si>
  <si>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</si>
  <si>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</si>
  <si>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</si>
  <si>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</si>
  <si>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</si>
  <si>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</si>
  <si>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</si>
  <si>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</si>
  <si>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</si>
  <si>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</si>
  <si>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</si>
  <si>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</si>
  <si>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</si>
  <si>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</si>
  <si>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</si>
  <si>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</si>
  <si>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</si>
  <si>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</si>
  <si>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</si>
  <si>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</si>
  <si>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</si>
  <si>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</si>
  <si>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INVERSOR DE SOLDA MONOFÁSICO DE 160 A, POTÊNCIA DE 5400 W, TENSÃO DE 220 V, PARA SOLDA COM ELETRODOS DE 2,0 A 4,0 MM E PROCESSO TIG - CHI DIURNO. AF_06/2018</t>
  </si>
  <si>
    <t>USINA DE MISTURA ASFÁLTICA À QUENTE, TIPO CONTRA FLUXO, PROD 100 A 140 TON/HORA - CHI DIURNO. AF_12/2019</t>
  </si>
  <si>
    <t>USINA DE ASFALTO, TIPO GRAVIMÉTRICA, PROD 150 TON/HORA - CHI DIURNO. AF_12/2019</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</si>
  <si>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</si>
  <si>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</si>
  <si>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</si>
  <si>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</si>
  <si>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</si>
  <si>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</si>
  <si>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</si>
  <si>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</si>
  <si>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</si>
  <si>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</si>
  <si>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</si>
  <si>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</si>
  <si>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</si>
  <si>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</si>
  <si>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</si>
  <si>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</si>
  <si>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</si>
  <si>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</si>
  <si>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</si>
  <si>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</si>
  <si>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</si>
  <si>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</si>
  <si>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</si>
  <si>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</si>
  <si>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</si>
  <si>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</si>
  <si>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</si>
  <si>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</si>
  <si>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</si>
  <si>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</si>
  <si>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</si>
  <si>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</si>
  <si>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</si>
  <si>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</si>
  <si>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</si>
  <si>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</si>
  <si>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</si>
  <si>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</si>
  <si>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</si>
  <si>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</si>
  <si>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</si>
  <si>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</si>
  <si>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</si>
  <si>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</si>
  <si>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</si>
  <si>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</si>
  <si>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</si>
  <si>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</si>
  <si>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</si>
  <si>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</si>
  <si>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</si>
  <si>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</si>
  <si>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</si>
  <si>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</si>
  <si>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</si>
  <si>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</si>
  <si>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</si>
  <si>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</si>
  <si>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</si>
  <si>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</si>
  <si>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</si>
  <si>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</si>
  <si>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</si>
  <si>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</si>
  <si>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</si>
  <si>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</si>
  <si>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</si>
  <si>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</si>
  <si>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</si>
  <si>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</si>
  <si>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</si>
  <si>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</si>
  <si>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</si>
  <si>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</si>
  <si>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</si>
  <si>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</si>
  <si>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</si>
  <si>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</si>
  <si>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</si>
  <si>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</si>
  <si>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</si>
  <si>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</si>
  <si>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</si>
  <si>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</si>
  <si>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</si>
  <si>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</si>
  <si>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</si>
  <si>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</si>
  <si>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</si>
  <si>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</si>
  <si>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</si>
  <si>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</si>
  <si>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</si>
  <si>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</si>
  <si>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</si>
  <si>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</si>
  <si>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</si>
  <si>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</si>
  <si>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</si>
  <si>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</si>
  <si>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</si>
  <si>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</si>
  <si>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</si>
  <si>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</si>
  <si>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</si>
  <si>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</si>
  <si>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</si>
  <si>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</si>
  <si>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</si>
  <si>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</si>
  <si>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</si>
  <si>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</si>
  <si>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</si>
  <si>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</si>
  <si>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</si>
  <si>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</si>
  <si>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</si>
  <si>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</si>
  <si>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</si>
  <si>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</si>
  <si>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</si>
  <si>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</si>
  <si>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</si>
  <si>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</si>
  <si>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</si>
  <si>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</si>
  <si>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</si>
  <si>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</si>
  <si>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</si>
  <si>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</si>
  <si>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</si>
  <si>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</si>
  <si>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</si>
  <si>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</si>
  <si>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</si>
  <si>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</si>
  <si>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</si>
  <si>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</si>
  <si>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</si>
  <si>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</si>
  <si>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</si>
  <si>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</si>
  <si>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</si>
  <si>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</si>
  <si>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</si>
  <si>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</si>
  <si>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</si>
  <si>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</si>
  <si>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</si>
  <si>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</si>
  <si>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</si>
  <si>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</si>
  <si>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</si>
  <si>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</si>
  <si>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</si>
  <si>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</si>
  <si>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</si>
  <si>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</si>
  <si>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</si>
  <si>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</si>
  <si>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</si>
  <si>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</si>
  <si>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</si>
  <si>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</si>
  <si>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</si>
  <si>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</si>
  <si>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</si>
  <si>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</si>
  <si>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</si>
  <si>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</si>
  <si>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</si>
  <si>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</si>
  <si>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</si>
  <si>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</si>
  <si>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</si>
  <si>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</si>
  <si>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</si>
  <si>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</si>
  <si>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</si>
  <si>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</si>
  <si>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</si>
  <si>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</si>
  <si>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</si>
  <si>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</si>
  <si>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</si>
  <si>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</si>
  <si>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</si>
  <si>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</si>
  <si>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</si>
  <si>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</si>
  <si>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</si>
  <si>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</si>
  <si>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</si>
  <si>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</si>
  <si>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</si>
  <si>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</si>
  <si>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</si>
  <si>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</si>
  <si>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</si>
  <si>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</si>
  <si>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</si>
  <si>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</si>
  <si>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</si>
  <si>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</si>
  <si>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</si>
  <si>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</si>
  <si>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</si>
  <si>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</si>
  <si>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</si>
  <si>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</si>
  <si>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</si>
  <si>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</si>
  <si>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</si>
  <si>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</si>
  <si>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</si>
  <si>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</si>
  <si>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</si>
  <si>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</si>
  <si>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</si>
  <si>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</si>
  <si>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</si>
  <si>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</si>
  <si>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</si>
  <si>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</si>
  <si>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</si>
  <si>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</si>
  <si>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</si>
  <si>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</si>
  <si>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</si>
  <si>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</si>
  <si>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</si>
  <si>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</si>
  <si>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</si>
  <si>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</si>
  <si>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</si>
  <si>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</si>
  <si>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</si>
  <si>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</si>
  <si>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</si>
  <si>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</si>
  <si>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</si>
  <si>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</si>
  <si>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</si>
  <si>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</si>
  <si>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</si>
  <si>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</si>
  <si>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</si>
  <si>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</si>
  <si>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</si>
  <si>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</si>
  <si>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</si>
  <si>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</si>
  <si>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</si>
  <si>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</si>
  <si>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</si>
  <si>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</si>
  <si>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</si>
  <si>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</si>
  <si>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</si>
  <si>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</si>
  <si>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</si>
  <si>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</si>
  <si>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</si>
  <si>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</si>
  <si>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</si>
  <si>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</si>
  <si>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</si>
  <si>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</si>
  <si>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</si>
  <si>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</si>
  <si>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</si>
  <si>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</si>
  <si>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</si>
  <si>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</si>
  <si>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</si>
  <si>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</si>
  <si>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</si>
  <si>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</si>
  <si>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</si>
  <si>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</si>
  <si>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</si>
  <si>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</si>
  <si>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</si>
  <si>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</si>
  <si>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</si>
  <si>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</si>
  <si>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</si>
  <si>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</si>
  <si>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</si>
  <si>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</si>
  <si>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</si>
  <si>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</si>
  <si>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</si>
  <si>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</si>
  <si>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</si>
  <si>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</si>
  <si>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</si>
  <si>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</si>
  <si>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</si>
  <si>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</si>
  <si>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</si>
  <si>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</si>
  <si>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</si>
  <si>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</si>
  <si>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</si>
  <si>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</si>
  <si>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</si>
  <si>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</si>
  <si>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</si>
  <si>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</si>
  <si>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</si>
  <si>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</si>
  <si>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</si>
  <si>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</si>
  <si>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</si>
  <si>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</si>
  <si>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</si>
  <si>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</si>
  <si>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</si>
  <si>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</si>
  <si>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</si>
  <si>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</si>
  <si>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</si>
  <si>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</si>
  <si>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</si>
  <si>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</si>
  <si>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</si>
  <si>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</si>
  <si>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</si>
  <si>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</si>
  <si>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</si>
  <si>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</si>
  <si>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</si>
  <si>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</si>
  <si>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</si>
  <si>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</si>
  <si>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</si>
  <si>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</si>
  <si>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</si>
  <si>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</si>
  <si>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</si>
  <si>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</si>
  <si>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</si>
  <si>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</si>
  <si>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</si>
  <si>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</si>
  <si>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</si>
  <si>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</si>
  <si>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</si>
  <si>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</si>
  <si>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</si>
  <si>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</si>
  <si>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</si>
  <si>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</si>
  <si>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</si>
  <si>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</si>
  <si>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</si>
  <si>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</si>
  <si>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</si>
  <si>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</si>
  <si>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</si>
  <si>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</si>
  <si>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</si>
  <si>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</si>
  <si>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</si>
  <si>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</si>
  <si>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</si>
  <si>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</si>
  <si>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</si>
  <si>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</si>
  <si>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</si>
  <si>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</si>
  <si>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</si>
  <si>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</si>
  <si>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</si>
  <si>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</si>
  <si>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</si>
  <si>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</si>
  <si>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</si>
  <si>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</si>
  <si>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</si>
  <si>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</si>
  <si>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</si>
  <si>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</si>
  <si>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</si>
  <si>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</si>
  <si>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</si>
  <si>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</si>
  <si>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</si>
  <si>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</si>
  <si>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</si>
  <si>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</si>
  <si>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</si>
  <si>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</si>
  <si>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</si>
  <si>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</si>
  <si>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</si>
  <si>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</si>
  <si>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</si>
  <si>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</si>
  <si>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</si>
  <si>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</si>
  <si>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</si>
  <si>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</si>
  <si>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</si>
  <si>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</si>
  <si>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</si>
  <si>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</si>
  <si>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</si>
  <si>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</si>
  <si>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</si>
  <si>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</si>
  <si>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</si>
  <si>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</si>
  <si>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</si>
  <si>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</si>
  <si>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</si>
  <si>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</si>
  <si>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</si>
  <si>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</si>
  <si>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</si>
  <si>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</si>
  <si>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</si>
  <si>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</si>
  <si>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</si>
  <si>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</si>
  <si>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</si>
  <si>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</si>
  <si>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</si>
  <si>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</si>
  <si>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</si>
  <si>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</si>
  <si>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</si>
  <si>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</si>
  <si>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</si>
  <si>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</si>
  <si>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</si>
  <si>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</si>
  <si>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</si>
  <si>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</si>
  <si>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</si>
  <si>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</si>
  <si>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</si>
  <si>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</si>
  <si>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</si>
  <si>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</si>
  <si>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</si>
  <si>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</si>
  <si>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</si>
  <si>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</si>
  <si>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</si>
  <si>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</si>
  <si>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</si>
  <si>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</si>
  <si>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</si>
  <si>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</si>
  <si>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</si>
  <si>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</si>
  <si>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</si>
  <si>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</si>
  <si>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</si>
  <si>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</si>
  <si>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</si>
  <si>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</si>
  <si>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</si>
  <si>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</si>
  <si>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</si>
  <si>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</si>
  <si>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</si>
  <si>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</si>
  <si>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</si>
  <si>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</si>
  <si>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</si>
  <si>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</si>
  <si>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</si>
  <si>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</si>
  <si>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</si>
  <si>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</si>
  <si>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</si>
  <si>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</si>
  <si>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</si>
  <si>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</si>
  <si>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</si>
  <si>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</si>
  <si>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</si>
  <si>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</si>
  <si>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</si>
  <si>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</si>
  <si>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</si>
  <si>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</si>
  <si>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</si>
  <si>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</si>
  <si>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</si>
  <si>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</si>
  <si>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</si>
  <si>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</si>
  <si>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</si>
  <si>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</si>
  <si>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</si>
  <si>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</si>
  <si>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</si>
  <si>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</si>
  <si>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</si>
  <si>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</si>
  <si>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</si>
  <si>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</si>
  <si>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</si>
  <si>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</si>
  <si>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</si>
  <si>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</si>
  <si>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</si>
  <si>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</si>
  <si>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</si>
  <si>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</si>
  <si>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</si>
  <si>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</si>
  <si>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</si>
  <si>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</si>
  <si>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</si>
  <si>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</si>
  <si>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</si>
  <si>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</si>
  <si>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</si>
  <si>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</si>
  <si>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</si>
  <si>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</si>
  <si>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</si>
  <si>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</si>
  <si>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</si>
  <si>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</si>
  <si>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</si>
  <si>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</si>
  <si>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</si>
  <si>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</si>
  <si>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</si>
  <si>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</si>
  <si>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</si>
  <si>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</si>
  <si>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</si>
  <si>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</si>
  <si>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</si>
  <si>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</si>
  <si>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</si>
  <si>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</si>
  <si>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</si>
  <si>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</si>
  <si>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</si>
  <si>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</si>
  <si>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</si>
  <si>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</si>
  <si>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</si>
  <si>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</si>
  <si>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</si>
  <si>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</si>
  <si>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</si>
  <si>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</si>
  <si>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KG</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</si>
  <si>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</si>
  <si>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</si>
  <si>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</si>
  <si>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</si>
  <si>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</si>
  <si>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</si>
  <si>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</si>
  <si>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</si>
  <si>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</si>
  <si>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</si>
  <si>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</si>
  <si>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</si>
  <si>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</si>
  <si>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</si>
  <si>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</si>
  <si>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</si>
  <si>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</si>
  <si>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</si>
  <si>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</si>
  <si>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</si>
  <si>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</si>
  <si>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</si>
  <si>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</si>
  <si>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</si>
  <si>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M3</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</si>
  <si>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</si>
  <si>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</si>
  <si>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</si>
  <si>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BATENTE PARA PORTA DE MADEIRA, PADRÃO MÉDIO - FORNECIMENTO E MONTAGEM.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</si>
  <si>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</si>
  <si>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</si>
  <si>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</si>
  <si>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</si>
  <si>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</si>
  <si>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</si>
  <si>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</si>
  <si>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</si>
  <si>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</si>
  <si>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</si>
  <si>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</si>
  <si>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</si>
  <si>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</si>
  <si>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</si>
  <si>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</si>
  <si>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</si>
  <si>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</si>
  <si>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</si>
  <si>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</si>
  <si>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</si>
  <si>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</si>
  <si>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</si>
  <si>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</si>
  <si>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</si>
  <si>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</si>
  <si>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</si>
  <si>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</si>
  <si>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</si>
  <si>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</si>
  <si>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</si>
  <si>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</si>
  <si>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</si>
  <si>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</si>
  <si>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</si>
  <si>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</si>
  <si>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</si>
  <si>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</si>
  <si>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</si>
  <si>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</si>
  <si>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</si>
  <si>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</si>
  <si>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</si>
  <si>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</si>
  <si>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</si>
  <si>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</si>
  <si>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</si>
  <si>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</si>
  <si>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</si>
  <si>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</si>
  <si>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</si>
  <si>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</si>
  <si>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</si>
  <si>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</si>
  <si>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</si>
  <si>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</si>
  <si>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</si>
  <si>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</si>
  <si>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</si>
  <si>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</si>
  <si>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</si>
  <si>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</si>
  <si>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</si>
  <si>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</si>
  <si>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</si>
  <si>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</si>
  <si>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</si>
  <si>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</si>
  <si>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</si>
  <si>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</si>
  <si>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</si>
  <si>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</si>
  <si>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</si>
  <si>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</si>
  <si>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</si>
  <si>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</si>
  <si>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</si>
  <si>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</si>
  <si>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</si>
  <si>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</si>
  <si>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</si>
  <si>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</si>
  <si>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</si>
  <si>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</si>
  <si>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</si>
  <si>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</si>
  <si>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</si>
  <si>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</si>
  <si>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</si>
  <si>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</si>
  <si>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</si>
  <si>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</si>
  <si>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</si>
  <si>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PORTA DE FERRO, DE ABRIR, TIPO GRADE COM CHAPA, COM GUARNIÇÕES. AF_12/2019</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</si>
  <si>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</si>
  <si>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</si>
  <si>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</si>
  <si>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</si>
  <si>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</si>
  <si>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</si>
  <si>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</si>
  <si>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</si>
  <si>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</si>
  <si>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</si>
  <si>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</si>
  <si>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</si>
  <si>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</si>
  <si>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</si>
  <si>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</si>
  <si>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</si>
  <si>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</si>
  <si>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ALARGAMENTO DE BASE DE TUBULÃO A CÉU ABERTO, ESCAVAÇÃO MANUAL, CONCRETO FEITO EM OBRA E LANÇADO COM JERICA. AF_05/2020</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</si>
  <si>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</si>
  <si>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</si>
  <si>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</si>
  <si>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</si>
  <si>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</si>
  <si>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</si>
  <si>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</si>
  <si>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</si>
  <si>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</si>
  <si>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</si>
  <si>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</si>
  <si>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</si>
  <si>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</si>
  <si>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</si>
  <si>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</si>
  <si>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</si>
  <si>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</si>
  <si>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</si>
  <si>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</si>
  <si>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</si>
  <si>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</si>
  <si>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</si>
  <si>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</si>
  <si>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</si>
  <si>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</si>
  <si>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</si>
  <si>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</si>
  <si>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</si>
  <si>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</si>
  <si>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</si>
  <si>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</si>
  <si>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</si>
  <si>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</si>
  <si>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</si>
  <si>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</si>
  <si>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</si>
  <si>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</si>
  <si>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</si>
  <si>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</si>
  <si>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</si>
  <si>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</si>
  <si>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</si>
  <si>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</si>
  <si>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</si>
  <si>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</si>
  <si>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</si>
  <si>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</si>
  <si>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</si>
  <si>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</si>
  <si>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</si>
  <si>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</si>
  <si>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</si>
  <si>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</si>
  <si>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</si>
  <si>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</si>
  <si>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</si>
  <si>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</si>
  <si>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</si>
  <si>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</si>
  <si>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</si>
  <si>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</si>
  <si>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</si>
  <si>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</si>
  <si>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</si>
  <si>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</si>
  <si>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</si>
  <si>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</si>
  <si>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</si>
  <si>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</si>
  <si>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</si>
  <si>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</si>
  <si>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</si>
  <si>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</si>
  <si>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</si>
  <si>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</si>
  <si>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</si>
  <si>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</si>
  <si>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</si>
  <si>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</si>
  <si>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</si>
  <si>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</si>
  <si>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</si>
  <si>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</si>
  <si>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</si>
  <si>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</si>
  <si>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</si>
  <si>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</si>
  <si>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</si>
  <si>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</si>
  <si>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</si>
  <si>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</si>
  <si>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</si>
  <si>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</si>
  <si>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</si>
  <si>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</si>
  <si>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</si>
  <si>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</si>
  <si>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</si>
  <si>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</si>
  <si>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</si>
  <si>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</si>
  <si>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</si>
  <si>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</si>
  <si>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</si>
  <si>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</si>
  <si>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</si>
  <si>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</si>
  <si>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</si>
  <si>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</si>
  <si>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</si>
  <si>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</si>
  <si>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</si>
  <si>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</si>
  <si>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</si>
  <si>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</si>
  <si>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</si>
  <si>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</si>
  <si>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</si>
  <si>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</si>
  <si>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</si>
  <si>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</si>
  <si>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</si>
  <si>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</si>
  <si>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</si>
  <si>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</si>
  <si>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</si>
  <si>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</si>
  <si>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</si>
  <si>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</si>
  <si>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</si>
  <si>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</si>
  <si>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</si>
  <si>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</si>
  <si>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</si>
  <si>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</si>
  <si>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</si>
  <si>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</si>
  <si>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</si>
  <si>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</si>
  <si>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</si>
  <si>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</si>
  <si>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</si>
  <si>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</si>
  <si>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</si>
  <si>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</si>
  <si>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</si>
  <si>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</si>
  <si>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</si>
  <si>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</si>
  <si>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</si>
  <si>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</si>
  <si>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LUVA DE CORRER, PVC, SOLDÁVEL, DN 25MM, INSTALADO EM RAMAL OU SUB-RAMAL DE ÁGUA - FORNECIMENTO E INSTALAÇÃO. AF_12/2014</t>
  </si>
  <si>
    <t>LUVA DE CORRER, CPVC, SOLDÁVEL, DN 22MM, INSTALADO EM RAMAL DE DISTRIBUIÇÃO DE ÁGUA   FORNECIMENTO E INSTALAÇÃO. AF_12/2014</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</si>
  <si>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</si>
  <si>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</si>
  <si>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</si>
  <si>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</si>
  <si>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SIFÃO DO TIPO FLEXÍVEL EM PVC 1  X 1.1/2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</si>
  <si>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</si>
  <si>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</si>
  <si>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</si>
  <si>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</si>
  <si>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</si>
  <si>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</si>
  <si>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</si>
  <si>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</si>
  <si>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</si>
  <si>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</si>
  <si>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</si>
  <si>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</si>
  <si>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</si>
  <si>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</si>
  <si>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</si>
  <si>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</si>
  <si>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</si>
  <si>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</si>
  <si>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</si>
  <si>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</si>
  <si>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</si>
  <si>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</si>
  <si>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</si>
  <si>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</si>
  <si>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</si>
  <si>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</si>
  <si>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</si>
  <si>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</si>
  <si>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</si>
  <si>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</si>
  <si>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</si>
  <si>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</si>
  <si>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</si>
  <si>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</si>
  <si>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</si>
  <si>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</si>
  <si>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</si>
  <si>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</si>
  <si>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</si>
  <si>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</si>
  <si>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</si>
  <si>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</si>
  <si>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</si>
  <si>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</si>
  <si>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</si>
  <si>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</si>
  <si>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</si>
  <si>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</si>
  <si>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</si>
  <si>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</si>
  <si>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</si>
  <si>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</si>
  <si>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</si>
  <si>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</si>
  <si>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</si>
  <si>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</si>
  <si>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</si>
  <si>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</si>
  <si>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</si>
  <si>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</si>
  <si>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</si>
  <si>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</si>
  <si>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</si>
  <si>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</si>
  <si>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</si>
  <si>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</si>
  <si>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</si>
  <si>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</si>
  <si>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</si>
  <si>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</si>
  <si>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</si>
  <si>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</si>
  <si>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</si>
  <si>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</si>
  <si>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</si>
  <si>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</si>
  <si>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</si>
  <si>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</si>
  <si>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</si>
  <si>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</si>
  <si>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</si>
  <si>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</si>
  <si>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</si>
  <si>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</si>
  <si>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</si>
  <si>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</si>
  <si>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</si>
  <si>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</si>
  <si>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</si>
  <si>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</si>
  <si>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</si>
  <si>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</si>
  <si>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</si>
  <si>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</si>
  <si>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</si>
  <si>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</si>
  <si>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</si>
  <si>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</si>
  <si>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</si>
  <si>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</si>
  <si>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</si>
  <si>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</si>
  <si>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</si>
  <si>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</si>
  <si>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</si>
  <si>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</si>
  <si>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</si>
  <si>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</si>
  <si>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</si>
  <si>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</si>
  <si>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</si>
  <si>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M3XKM</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</si>
  <si>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</si>
  <si>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</si>
  <si>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</si>
  <si>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</si>
  <si>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</si>
  <si>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</si>
  <si>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</si>
  <si>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</si>
  <si>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</si>
  <si>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</si>
  <si>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</si>
  <si>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</si>
  <si>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</si>
  <si>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</si>
  <si>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</si>
  <si>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</si>
  <si>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</si>
  <si>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</si>
  <si>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</si>
  <si>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</si>
  <si>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</si>
  <si>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</si>
  <si>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</si>
  <si>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</si>
  <si>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</si>
  <si>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</si>
  <si>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</si>
  <si>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</si>
  <si>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</si>
  <si>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</si>
  <si>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</si>
  <si>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</si>
  <si>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</si>
  <si>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</si>
  <si>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</si>
  <si>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</si>
  <si>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</si>
  <si>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</si>
  <si>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</si>
  <si>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</si>
  <si>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</si>
  <si>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</si>
  <si>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</si>
  <si>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</si>
  <si>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</si>
  <si>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PISO EM PEDRA PORTUGUESA ASSENTADO SOBRE ARGAMASSA SECA DE CIMENTO E AREIA, TRAÇO 1:3, REJUNTADO COM CIMENTO COMUM. AF_05/2020</t>
  </si>
  <si>
    <t>PISO EM LADRILHO HIDRÁULICO APLICADO EM AMBIENTES EXTERNOS. AF_05/2020</t>
  </si>
  <si>
    <t>PISO EM GRANITO APLICADO EM CALÇADAS OU PISOS EXTERNOS. AF_05/2020</t>
  </si>
  <si>
    <t>PISO EM MÁRMORE APLICADO EM CALÇADAS OU PISOS EXTERNOS. AF_05/2020</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</si>
  <si>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</si>
  <si>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</si>
  <si>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</si>
  <si>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</si>
  <si>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</si>
  <si>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</si>
  <si>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</si>
  <si>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</si>
  <si>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</si>
  <si>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</si>
  <si>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</si>
  <si>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</si>
  <si>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</si>
  <si>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</si>
  <si>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</si>
  <si>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</si>
  <si>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</si>
  <si>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</si>
  <si>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</si>
  <si>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</si>
  <si>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</si>
  <si>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</si>
  <si>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</si>
  <si>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</si>
  <si>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</si>
  <si>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</si>
  <si>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</si>
  <si>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</si>
  <si>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</si>
  <si>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</si>
  <si>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</si>
  <si>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</si>
  <si>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</si>
  <si>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</si>
  <si>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</si>
  <si>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</si>
  <si>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</si>
  <si>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</si>
  <si>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</si>
  <si>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</si>
  <si>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</si>
  <si>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</si>
  <si>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</si>
  <si>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</si>
  <si>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</si>
  <si>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</si>
  <si>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</si>
  <si>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</si>
  <si>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</si>
  <si>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</si>
  <si>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</si>
  <si>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</si>
  <si>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</si>
  <si>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</si>
  <si>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</si>
  <si>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</si>
  <si>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</si>
  <si>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</si>
  <si>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</si>
  <si>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</si>
  <si>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</si>
  <si>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</si>
  <si>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</si>
  <si>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</si>
  <si>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</si>
  <si>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</si>
  <si>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</si>
  <si>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</si>
  <si>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</si>
  <si>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</si>
  <si>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</si>
  <si>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</si>
  <si>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</si>
  <si>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</si>
  <si>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</si>
  <si>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</si>
  <si>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</si>
  <si>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</si>
  <si>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</si>
  <si>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</si>
  <si>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</si>
  <si>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</si>
  <si>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</si>
  <si>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</si>
  <si>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</si>
  <si>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</si>
  <si>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</si>
  <si>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</si>
  <si>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</si>
  <si>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</si>
  <si>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</si>
  <si>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</si>
  <si>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</si>
  <si>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</si>
  <si>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</si>
  <si>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</si>
  <si>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</si>
  <si>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</si>
  <si>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</si>
  <si>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</si>
  <si>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</si>
  <si>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</si>
  <si>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</si>
  <si>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</si>
  <si>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</si>
  <si>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</si>
  <si>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</si>
  <si>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</si>
  <si>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</si>
  <si>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</si>
  <si>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</si>
  <si>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</si>
  <si>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</si>
  <si>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</si>
  <si>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</si>
  <si>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</si>
  <si>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</si>
  <si>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</si>
  <si>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</si>
  <si>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</si>
  <si>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</si>
  <si>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</si>
  <si>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</si>
  <si>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</si>
  <si>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</si>
  <si>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</si>
  <si>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</si>
  <si>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</si>
  <si>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</si>
  <si>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</si>
  <si>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</si>
  <si>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</si>
  <si>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</si>
  <si>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</si>
  <si>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</si>
  <si>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</si>
  <si>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</si>
  <si>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</si>
  <si>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</si>
  <si>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</si>
  <si>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</si>
  <si>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</si>
  <si>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</si>
  <si>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</si>
  <si>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</si>
  <si>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</si>
  <si>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</si>
  <si>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</si>
  <si>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</si>
  <si>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</si>
  <si>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</si>
  <si>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</si>
  <si>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</si>
  <si>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</si>
  <si>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</si>
  <si>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</si>
  <si>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</si>
  <si>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</si>
  <si>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</si>
  <si>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</si>
  <si>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</si>
  <si>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</si>
  <si>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</si>
  <si>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</si>
  <si>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</si>
  <si>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</si>
  <si>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</si>
  <si>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</si>
  <si>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</si>
  <si>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</si>
  <si>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</si>
  <si>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</si>
  <si>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</si>
  <si>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</si>
  <si>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</si>
  <si>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</si>
  <si>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</si>
  <si>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</si>
  <si>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</si>
  <si>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</si>
  <si>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</si>
  <si>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</si>
  <si>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</si>
  <si>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</si>
  <si>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</si>
  <si>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</si>
  <si>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</si>
  <si>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</si>
  <si>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</si>
  <si>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</si>
  <si>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</si>
  <si>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</si>
  <si>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</si>
  <si>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</si>
  <si>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</si>
  <si>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</si>
  <si>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</si>
  <si>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</si>
  <si>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</si>
  <si>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</si>
  <si>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</si>
  <si>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</si>
  <si>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</si>
  <si>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</si>
  <si>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</si>
  <si>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</si>
  <si>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</si>
  <si>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</si>
  <si>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</si>
  <si>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</si>
  <si>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</si>
  <si>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</si>
  <si>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</si>
  <si>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</si>
  <si>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</si>
  <si>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</si>
  <si>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</si>
  <si>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</si>
  <si>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</si>
  <si>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</si>
  <si>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</si>
  <si>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</si>
  <si>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</si>
  <si>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</si>
  <si>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</si>
  <si>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</si>
  <si>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</si>
  <si>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</si>
  <si>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</si>
  <si>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</si>
  <si>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</si>
  <si>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</si>
  <si>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</si>
  <si>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</si>
  <si>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</si>
  <si>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</si>
  <si>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</si>
  <si>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</si>
  <si>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</si>
  <si>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</si>
  <si>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</si>
  <si>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</si>
  <si>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</si>
  <si>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</si>
  <si>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</si>
  <si>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</si>
  <si>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</si>
  <si>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</si>
  <si>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</si>
  <si>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</si>
  <si>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</si>
  <si>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</si>
  <si>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SERVIÇOS TÉCNICOS ESPECIALIZADOS PARA ACOMPANHAMENTO DE EXECUÇÃO DE FUNDAÇÕES PROFUNDAS E ESTRUTURAS DE CONTENÇÃO</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</si>
  <si>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</si>
  <si>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</si>
  <si>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</si>
  <si>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</si>
  <si>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</si>
  <si>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</si>
  <si>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</si>
  <si>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</si>
  <si>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</si>
  <si>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</si>
  <si>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</si>
  <si>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</si>
  <si>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</si>
  <si>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</si>
  <si>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</si>
  <si>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</si>
  <si>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</si>
  <si>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</si>
  <si>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</si>
  <si>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</si>
  <si>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</si>
  <si>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</si>
  <si>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</si>
  <si>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</si>
  <si>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</si>
  <si>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</si>
  <si>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</si>
  <si>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</si>
  <si>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</si>
  <si>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</si>
  <si>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</si>
  <si>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</si>
  <si>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</si>
  <si>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</si>
  <si>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</si>
  <si>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</si>
  <si>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</si>
  <si>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</si>
  <si>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</si>
  <si>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</si>
  <si>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</si>
  <si>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</si>
  <si>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</si>
  <si>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</si>
  <si>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</si>
  <si>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</si>
  <si>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</si>
  <si>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</si>
  <si>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</si>
  <si>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</si>
  <si>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</si>
  <si>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</si>
  <si>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</si>
  <si>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</si>
  <si>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</si>
  <si>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</si>
  <si>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</si>
  <si>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</si>
  <si>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</si>
  <si>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</si>
  <si>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</si>
  <si>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</si>
  <si>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</si>
  <si>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</si>
  <si>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</si>
  <si>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</si>
  <si>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</si>
  <si>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</si>
  <si>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</si>
  <si>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</si>
  <si>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</si>
  <si>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</si>
  <si>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</si>
  <si>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</si>
  <si>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</si>
  <si>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</si>
  <si>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</si>
  <si>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</si>
  <si>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</si>
  <si>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</si>
  <si>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</si>
  <si>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</si>
  <si>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</si>
  <si>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</si>
  <si>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</si>
  <si>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</si>
  <si>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</si>
  <si>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</si>
  <si>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</si>
  <si>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</si>
  <si>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</si>
  <si>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</si>
  <si>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</si>
  <si>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</si>
  <si>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</si>
  <si>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</si>
  <si>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</si>
  <si>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</si>
  <si>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</si>
  <si>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</si>
  <si>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</si>
  <si>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</si>
  <si>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</si>
  <si>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</si>
  <si>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</si>
  <si>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</si>
  <si>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</si>
  <si>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</si>
  <si>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</si>
  <si>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</si>
  <si>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</si>
  <si>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</si>
  <si>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</si>
  <si>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</si>
  <si>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</si>
  <si>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</si>
  <si>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</si>
  <si>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</si>
  <si>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</si>
  <si>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</si>
  <si>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</si>
  <si>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</si>
  <si>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</si>
  <si>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</si>
  <si>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</si>
  <si>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</si>
  <si>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</si>
  <si>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</si>
  <si>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</si>
  <si>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</si>
  <si>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</si>
  <si>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</si>
  <si>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</si>
  <si>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</si>
  <si>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</si>
  <si>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</si>
  <si>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</si>
  <si>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</si>
  <si>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</si>
  <si>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</si>
  <si>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</si>
  <si>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</si>
  <si>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</si>
  <si>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</si>
  <si>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</si>
  <si>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</si>
  <si>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</si>
  <si>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</si>
  <si>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</si>
  <si>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EM MOURÕES DE CONCRETO, COM TELA DE ARAME GALVANIZADO (INCLUSIVE MURETA EM CONCRETO). AF_05/2018</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</si>
  <si>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</si>
  <si>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</si>
  <si>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</si>
  <si>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</si>
  <si>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</si>
  <si>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</si>
  <si>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</si>
  <si>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</si>
  <si>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</si>
  <si>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</si>
  <si>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</si>
  <si>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</si>
  <si>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</si>
  <si>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</si>
  <si>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</si>
  <si>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</si>
  <si>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</si>
  <si>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</si>
  <si>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</si>
  <si>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</si>
  <si>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</si>
  <si>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</si>
  <si>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</si>
  <si>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</si>
  <si>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</si>
  <si>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</si>
  <si>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</si>
  <si>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</si>
  <si>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</si>
  <si>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</si>
  <si>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</si>
  <si>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</si>
  <si>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</si>
  <si>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</si>
  <si>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</si>
  <si>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</si>
  <si>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</si>
  <si>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</si>
  <si>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</si>
  <si>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</si>
  <si>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</si>
  <si>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</si>
  <si>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</si>
  <si>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</si>
  <si>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</si>
  <si>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</si>
  <si>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</si>
  <si>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</si>
  <si>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</si>
  <si>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</si>
  <si>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</si>
  <si>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</si>
  <si>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</si>
  <si>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</si>
  <si>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</si>
  <si>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</si>
  <si>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</si>
  <si>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</si>
  <si>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</si>
  <si>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</si>
  <si>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</si>
  <si>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</si>
  <si>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</si>
  <si>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</si>
  <si>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</si>
  <si>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</si>
  <si>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</si>
  <si>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</si>
  <si>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</si>
  <si>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</si>
  <si>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</si>
  <si>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</si>
  <si>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</si>
  <si>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</si>
  <si>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</si>
  <si>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</si>
  <si>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</si>
  <si>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</si>
  <si>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</si>
  <si>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</si>
  <si>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</si>
  <si>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</si>
  <si>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</si>
  <si>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</si>
  <si>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</si>
  <si>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</si>
  <si>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</si>
  <si>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</si>
  <si>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</si>
  <si>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</si>
  <si>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</si>
  <si>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</si>
  <si>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</si>
  <si>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</si>
  <si>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</si>
  <si>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</si>
  <si>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</si>
  <si>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</si>
  <si>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</si>
  <si>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</si>
  <si>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</si>
  <si>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</si>
  <si>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</si>
  <si>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</si>
  <si>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</si>
  <si>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</si>
  <si>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</si>
  <si>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</si>
  <si>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</si>
  <si>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</si>
  <si>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</si>
  <si>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</si>
  <si>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</si>
  <si>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</si>
  <si>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</si>
  <si>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</si>
  <si>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</si>
  <si>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</si>
  <si>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</si>
  <si>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</si>
  <si>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</si>
  <si>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</si>
  <si>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</si>
  <si>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</si>
  <si>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</si>
  <si>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</si>
  <si>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</si>
  <si>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</si>
  <si>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</si>
  <si>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</si>
  <si>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</si>
  <si>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</si>
  <si>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</si>
  <si>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</si>
  <si>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</si>
  <si>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</si>
  <si>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</si>
  <si>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</si>
  <si>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</si>
  <si>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</si>
  <si>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</si>
  <si>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</si>
  <si>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</si>
  <si>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</si>
  <si>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</si>
  <si>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</si>
  <si>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</si>
  <si>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</si>
  <si>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</si>
  <si>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</si>
  <si>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</si>
  <si>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</si>
  <si>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</si>
  <si>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</si>
  <si>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</si>
  <si>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</si>
  <si>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</si>
  <si>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</si>
  <si>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</si>
  <si>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</si>
  <si>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</si>
  <si>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</si>
  <si>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</si>
  <si>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</si>
  <si>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</si>
  <si>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</si>
  <si>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</si>
  <si>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</si>
  <si>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</si>
  <si>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</si>
  <si>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</si>
  <si>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</si>
  <si>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</si>
  <si>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</si>
  <si>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</si>
  <si>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</si>
  <si>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</si>
  <si>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</si>
  <si>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</si>
  <si>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</si>
  <si>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</si>
  <si>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</si>
  <si>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</si>
  <si>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</si>
  <si>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</si>
  <si>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</si>
  <si>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</si>
  <si>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</si>
  <si>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</si>
  <si>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</si>
  <si>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</si>
  <si>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</si>
  <si>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</si>
  <si>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</si>
  <si>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</si>
  <si>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</si>
  <si>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</si>
  <si>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</si>
  <si>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</si>
  <si>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</si>
  <si>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</si>
  <si>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</si>
  <si>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</si>
  <si>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</si>
  <si>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</si>
  <si>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</si>
  <si>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</si>
  <si>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</si>
  <si>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</si>
  <si>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</si>
  <si>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</si>
  <si>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</si>
  <si>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</si>
  <si>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</si>
  <si>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</si>
  <si>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</si>
  <si>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</si>
  <si>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</si>
  <si>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</si>
  <si>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</si>
  <si>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</si>
  <si>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</si>
  <si>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</si>
  <si>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</si>
  <si>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</si>
  <si>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</si>
  <si>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</si>
  <si>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</si>
  <si>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</si>
  <si>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</si>
  <si>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</si>
  <si>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</si>
  <si>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</si>
  <si>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</si>
  <si>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</si>
  <si>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</si>
  <si>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</si>
  <si>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</si>
  <si>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</si>
  <si>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</si>
  <si>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</si>
  <si>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</si>
  <si>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</si>
  <si>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</si>
  <si>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</si>
  <si>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</si>
  <si>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</si>
  <si>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</si>
  <si>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</si>
  <si>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</si>
  <si>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</si>
  <si>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</si>
  <si>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</si>
  <si>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</si>
  <si>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</si>
  <si>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</si>
  <si>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</si>
  <si>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</si>
  <si>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</si>
  <si>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</si>
  <si>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</si>
  <si>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</si>
  <si>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</si>
  <si>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</si>
  <si>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</si>
  <si>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</si>
  <si>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</si>
  <si>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</si>
  <si>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</si>
  <si>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</si>
  <si>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</si>
  <si>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</si>
  <si>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</si>
  <si>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</si>
  <si>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</si>
  <si>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</si>
  <si>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</si>
  <si>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</si>
  <si>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</si>
  <si>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</si>
  <si>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</si>
  <si>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</si>
  <si>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</si>
  <si>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</si>
  <si>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</si>
  <si>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</si>
  <si>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</si>
  <si>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</si>
  <si>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</si>
  <si>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</si>
  <si>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</si>
  <si>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</si>
  <si>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</si>
  <si>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</si>
  <si>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</si>
  <si>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</si>
  <si>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</si>
  <si>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</si>
  <si>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</si>
  <si>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</si>
  <si>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</si>
  <si>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</si>
  <si>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</si>
  <si>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</si>
  <si>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</si>
  <si>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</si>
  <si>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</si>
  <si>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</si>
  <si>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</si>
  <si>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</si>
  <si>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</si>
  <si>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</si>
  <si>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</si>
  <si>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</si>
  <si>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</si>
  <si>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</si>
  <si>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</si>
  <si>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</si>
  <si>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</si>
  <si>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</si>
  <si>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</si>
  <si>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</si>
  <si>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</si>
  <si>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</si>
  <si>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UNIDADE</t>
  </si>
  <si>
    <t>SC25KG</t>
  </si>
  <si>
    <t>M2XMES</t>
  </si>
  <si>
    <t>COMPOSIÇÃO</t>
  </si>
  <si>
    <t>COMPOSIÇÃO 10</t>
  </si>
  <si>
    <t>COMPOSIÇÃO 11</t>
  </si>
  <si>
    <t>COMPOSIÇÃO 12</t>
  </si>
  <si>
    <t>COMPOSIÇÃO 13</t>
  </si>
  <si>
    <t>COMPOSIÇÃO 14</t>
  </si>
  <si>
    <t>COMPOSIÇÃO 15</t>
  </si>
  <si>
    <t>COMPOSIÇÃO 16</t>
  </si>
  <si>
    <t>COMPOSIÇÃO 17</t>
  </si>
  <si>
    <t>COMPOSIÇÃO 18</t>
  </si>
  <si>
    <t>COMPOSIÇÃO 19</t>
  </si>
  <si>
    <t>COMPOSIÇÃO 20</t>
  </si>
  <si>
    <t>COMPOSIÇÃO 26</t>
  </si>
  <si>
    <t>COMPOSIÇÃO 27</t>
  </si>
  <si>
    <t>BDI Serviços</t>
  </si>
  <si>
    <t>TIPO</t>
  </si>
  <si>
    <t>TAXA</t>
  </si>
  <si>
    <t>BDI</t>
  </si>
  <si>
    <t>UN</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</si>
  <si>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</si>
  <si>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</si>
  <si>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</si>
  <si>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</si>
  <si>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</si>
  <si>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</si>
  <si>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</si>
  <si>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</si>
  <si>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</si>
  <si>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</si>
  <si>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</si>
  <si>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</si>
  <si>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</si>
  <si>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</si>
  <si>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</si>
  <si>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</si>
  <si>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</si>
  <si>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</si>
  <si>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</si>
  <si>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</si>
  <si>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</si>
  <si>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</si>
  <si>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</si>
  <si>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</si>
  <si>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</si>
  <si>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</si>
  <si>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</si>
  <si>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</si>
  <si>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</si>
  <si>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</si>
  <si>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</si>
  <si>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</si>
  <si>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</si>
  <si>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</si>
  <si>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</si>
  <si>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</si>
  <si>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</si>
  <si>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</si>
  <si>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</si>
  <si>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</si>
  <si>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</si>
  <si>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</si>
  <si>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</si>
  <si>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</si>
  <si>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</si>
  <si>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</si>
  <si>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</si>
  <si>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</si>
  <si>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</si>
  <si>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</si>
  <si>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</si>
  <si>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</si>
  <si>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</si>
  <si>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</si>
  <si>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</si>
  <si>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</si>
  <si>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</si>
  <si>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</si>
  <si>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</si>
  <si>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</si>
  <si>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</si>
  <si>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</si>
  <si>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</si>
  <si>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</si>
  <si>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</si>
  <si>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</si>
  <si>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</si>
  <si>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</si>
  <si>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</si>
  <si>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</si>
  <si>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</si>
  <si>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</si>
  <si>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</si>
  <si>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</si>
  <si>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</si>
  <si>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</si>
  <si>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</si>
  <si>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</si>
  <si>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</si>
  <si>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</si>
  <si>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</si>
  <si>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</si>
  <si>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</si>
  <si>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</si>
  <si>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</si>
  <si>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</si>
  <si>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</si>
  <si>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</si>
  <si>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</si>
  <si>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</si>
  <si>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</si>
  <si>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</si>
  <si>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</si>
  <si>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</si>
  <si>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</si>
  <si>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</si>
  <si>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</si>
  <si>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</si>
  <si>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</si>
  <si>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</si>
  <si>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</si>
  <si>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</si>
  <si>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</si>
  <si>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</si>
  <si>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</si>
  <si>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</si>
  <si>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</si>
  <si>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</si>
  <si>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</si>
  <si>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</si>
  <si>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</si>
  <si>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</si>
  <si>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</si>
  <si>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</si>
  <si>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</si>
  <si>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</si>
  <si>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</si>
  <si>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</si>
  <si>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</si>
  <si>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</si>
  <si>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</si>
  <si>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</si>
  <si>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</si>
  <si>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</si>
  <si>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</si>
  <si>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</si>
  <si>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</si>
  <si>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</si>
  <si>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</si>
  <si>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</si>
  <si>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</si>
  <si>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</si>
  <si>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</si>
  <si>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</si>
  <si>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</si>
  <si>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</si>
  <si>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</si>
  <si>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</si>
  <si>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</si>
  <si>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</si>
  <si>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</si>
  <si>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</si>
  <si>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</si>
  <si>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</si>
  <si>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</si>
  <si>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</si>
  <si>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</si>
  <si>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</si>
  <si>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</si>
  <si>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</si>
  <si>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</si>
  <si>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</si>
  <si>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</si>
  <si>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</si>
  <si>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</si>
  <si>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</si>
  <si>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</si>
  <si>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</si>
  <si>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</si>
  <si>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</si>
  <si>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</si>
  <si>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</si>
  <si>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</si>
  <si>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</si>
  <si>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</si>
  <si>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</si>
  <si>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</si>
  <si>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</si>
  <si>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</si>
  <si>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</si>
  <si>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</si>
  <si>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</si>
  <si>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</si>
  <si>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</si>
  <si>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</si>
  <si>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</si>
  <si>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</si>
  <si>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</si>
  <si>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MARTELO DEMOLIDOR ELÉTRICO, COM POTÊNCIA DE 2.000 W, 1.000 IMPACTOS POR MINUTO, PESO DE 30 KG - CHP DIURNO. AF_01/2021</t>
  </si>
  <si>
    <t>MARTELO DEMOLIDOR ELÉTRICO, COM POTÊNCIA DE 2.000 W, 1.000 IMPACTOS POR MINUTO, PESO DE 30 KG -  CHI DIURNO. AF_01/2021</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</si>
  <si>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</si>
  <si>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</si>
  <si>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</si>
  <si>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</si>
  <si>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</si>
  <si>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</si>
  <si>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</si>
  <si>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</si>
  <si>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</si>
  <si>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</si>
  <si>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</si>
  <si>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</si>
  <si>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</si>
  <si>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</si>
  <si>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</si>
  <si>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</si>
  <si>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</si>
  <si>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</si>
  <si>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</si>
  <si>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</si>
  <si>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</si>
  <si>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</si>
  <si>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</si>
  <si>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</si>
  <si>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</si>
  <si>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</si>
  <si>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</si>
  <si>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</si>
  <si>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</si>
  <si>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</si>
  <si>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</si>
  <si>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</si>
  <si>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</si>
  <si>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</si>
  <si>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</si>
  <si>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</si>
  <si>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</si>
  <si>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</si>
  <si>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</si>
  <si>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</si>
  <si>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</si>
  <si>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</si>
  <si>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</si>
  <si>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</si>
  <si>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</si>
  <si>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</si>
  <si>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</si>
  <si>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</si>
  <si>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</si>
  <si>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</si>
  <si>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</si>
  <si>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</si>
  <si>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</si>
  <si>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</si>
  <si>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</si>
  <si>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</si>
  <si>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</si>
  <si>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</si>
  <si>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</si>
  <si>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</si>
  <si>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</si>
  <si>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</si>
  <si>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</si>
  <si>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</si>
  <si>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</si>
  <si>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</si>
  <si>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</si>
  <si>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</si>
  <si>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</si>
  <si>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</si>
  <si>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</si>
  <si>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</si>
  <si>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</si>
  <si>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</si>
  <si>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</si>
  <si>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</si>
  <si>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</si>
  <si>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</si>
  <si>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</si>
  <si>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</si>
  <si>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</si>
  <si>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</si>
  <si>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</si>
  <si>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</si>
  <si>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</si>
  <si>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</si>
  <si>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</si>
  <si>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</si>
  <si>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</si>
  <si>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</si>
  <si>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</si>
  <si>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</si>
  <si>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</si>
  <si>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CIRCULAR PARA  ESGOTO, EM CONCRETO PRÉ-MOLDADO, DIÂMETRO INTERNO = 1,5 M. AF_12/2020</t>
  </si>
  <si>
    <t>ACRÉSCIMO PARA POÇO DE VISITA CIRCULAR PARA  ESGOTO, EM ALVENARIA COM TIJOLOS CERÂMICOS MACIÇOS, DIÂMETRO INTERNO = 1,5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</si>
  <si>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</si>
  <si>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</si>
  <si>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</si>
  <si>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</si>
  <si>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</si>
  <si>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</si>
  <si>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</si>
  <si>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</si>
  <si>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</si>
  <si>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</si>
  <si>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</si>
  <si>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</si>
  <si>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</si>
  <si>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</si>
  <si>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</si>
  <si>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</si>
  <si>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</si>
  <si>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</si>
  <si>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</si>
  <si>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</si>
  <si>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</si>
  <si>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</si>
  <si>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</si>
  <si>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</si>
  <si>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</si>
  <si>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</si>
  <si>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</si>
  <si>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</si>
  <si>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</si>
  <si>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</si>
  <si>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</si>
  <si>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</si>
  <si>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</si>
  <si>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</si>
  <si>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</si>
  <si>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</si>
  <si>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</si>
  <si>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</si>
  <si>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</si>
  <si>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</si>
  <si>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</si>
  <si>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</si>
  <si>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</si>
  <si>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</si>
  <si>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</si>
  <si>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</si>
  <si>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</si>
  <si>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</si>
  <si>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</si>
  <si>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</si>
  <si>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</si>
  <si>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</si>
  <si>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</si>
  <si>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</si>
  <si>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</si>
  <si>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</si>
  <si>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</si>
  <si>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</si>
  <si>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</si>
  <si>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</si>
  <si>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</si>
  <si>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</si>
  <si>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</si>
  <si>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</si>
  <si>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</si>
  <si>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</si>
  <si>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</si>
  <si>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</si>
  <si>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</si>
  <si>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</si>
  <si>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</si>
  <si>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</si>
  <si>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</si>
  <si>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</si>
  <si>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</si>
  <si>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</si>
  <si>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</si>
  <si>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</si>
  <si>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</si>
  <si>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</si>
  <si>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</si>
  <si>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</si>
  <si>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</si>
  <si>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</si>
  <si>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</si>
  <si>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</si>
  <si>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</si>
  <si>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</si>
  <si>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</si>
  <si>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</si>
  <si>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</si>
  <si>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</si>
  <si>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</si>
  <si>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</si>
  <si>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</si>
  <si>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</si>
  <si>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</si>
  <si>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</si>
  <si>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</si>
  <si>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</si>
  <si>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</si>
  <si>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</si>
  <si>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</si>
  <si>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</si>
  <si>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</si>
  <si>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</si>
  <si>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</si>
  <si>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</si>
  <si>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</si>
  <si>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</si>
  <si>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</si>
  <si>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</si>
  <si>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</si>
  <si>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</si>
  <si>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</si>
  <si>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</si>
  <si>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</si>
  <si>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</si>
  <si>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</si>
  <si>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</si>
  <si>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</si>
  <si>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</si>
  <si>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</si>
  <si>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</si>
  <si>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</si>
  <si>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</si>
  <si>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</si>
  <si>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</si>
  <si>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</si>
  <si>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</si>
  <si>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</si>
  <si>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</si>
  <si>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</si>
  <si>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</si>
  <si>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</si>
  <si>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</si>
  <si>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</si>
  <si>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</si>
  <si>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</si>
  <si>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</si>
  <si>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</si>
  <si>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</si>
  <si>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</si>
  <si>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</si>
  <si>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</si>
  <si>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</si>
  <si>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</si>
  <si>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</si>
  <si>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</si>
  <si>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</si>
  <si>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</si>
  <si>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</si>
  <si>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</si>
  <si>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</si>
  <si>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</si>
  <si>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</si>
  <si>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</si>
  <si>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</si>
  <si>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</si>
  <si>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</si>
  <si>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</si>
  <si>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</si>
  <si>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</si>
  <si>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</si>
  <si>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</si>
  <si>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</si>
  <si>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</si>
  <si>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</si>
  <si>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</si>
  <si>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</si>
  <si>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</si>
  <si>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</si>
  <si>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</si>
  <si>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</si>
  <si>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</si>
  <si>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</si>
  <si>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</si>
  <si>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</si>
  <si>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</si>
  <si>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</si>
  <si>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</si>
  <si>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</si>
  <si>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</si>
  <si>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</si>
  <si>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</si>
  <si>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</si>
  <si>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</si>
  <si>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</si>
  <si>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</si>
  <si>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</si>
  <si>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</si>
  <si>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</si>
  <si>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</si>
  <si>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</si>
  <si>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</si>
  <si>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</si>
  <si>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</si>
  <si>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</si>
  <si>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</si>
  <si>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</si>
  <si>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</si>
  <si>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</si>
  <si>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</si>
  <si>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</si>
  <si>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</si>
  <si>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</si>
  <si>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</si>
  <si>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</si>
  <si>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</si>
  <si>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MECÂNICO DE ESTACA METÁLICA, PERFIL LAMINADO TIPO  H - FAMÍLIA 250. AF_05/2021</t>
  </si>
  <si>
    <t>ARRASAMENTO MECÂNICO DE ESTACA METÁLICA, PERFIL LAMINADO TIPO  H - FAMÍLIA 310.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</si>
  <si>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</si>
  <si>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</si>
  <si>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</si>
  <si>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</si>
  <si>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</si>
  <si>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</si>
  <si>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</si>
  <si>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</si>
  <si>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</si>
  <si>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</si>
  <si>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</si>
  <si>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</si>
  <si>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</si>
  <si>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</si>
  <si>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</si>
  <si>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</si>
  <si>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</si>
  <si>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</si>
  <si>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</si>
  <si>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</si>
  <si>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</si>
  <si>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</si>
  <si>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</si>
  <si>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</si>
  <si>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</si>
  <si>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</si>
  <si>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</si>
  <si>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</si>
  <si>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</si>
  <si>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</si>
  <si>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</si>
  <si>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</si>
  <si>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</si>
  <si>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</si>
  <si>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</si>
  <si>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</si>
  <si>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</si>
  <si>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</si>
  <si>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</si>
  <si>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</si>
  <si>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</si>
  <si>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</si>
  <si>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</si>
  <si>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</si>
  <si>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</si>
  <si>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</si>
  <si>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</si>
  <si>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</si>
  <si>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</si>
  <si>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</si>
  <si>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</si>
  <si>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</si>
  <si>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</si>
  <si>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</si>
  <si>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</si>
  <si>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</si>
  <si>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</si>
  <si>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</si>
  <si>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</si>
  <si>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</si>
  <si>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</si>
  <si>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</si>
  <si>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</si>
  <si>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</si>
  <si>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</si>
  <si>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</si>
  <si>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</si>
  <si>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</si>
  <si>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</si>
  <si>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</si>
  <si>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</si>
  <si>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</si>
  <si>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</si>
  <si>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</si>
  <si>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</si>
  <si>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</si>
  <si>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</si>
  <si>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</si>
  <si>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</si>
  <si>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</si>
  <si>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</si>
  <si>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</si>
  <si>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</si>
  <si>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</si>
  <si>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</si>
  <si>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</si>
  <si>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</si>
  <si>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</si>
  <si>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</si>
  <si>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</si>
  <si>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</si>
  <si>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</si>
  <si>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</si>
  <si>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</si>
  <si>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</si>
  <si>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</si>
  <si>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</si>
  <si>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</si>
  <si>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</si>
  <si>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</si>
  <si>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</si>
  <si>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</si>
  <si>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</si>
  <si>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</si>
  <si>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</si>
  <si>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</si>
  <si>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</si>
  <si>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</si>
  <si>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</si>
  <si>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</si>
  <si>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</si>
  <si>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</si>
  <si>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</si>
  <si>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</si>
  <si>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</si>
  <si>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</si>
  <si>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</si>
  <si>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</si>
  <si>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</si>
  <si>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</si>
  <si>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</si>
  <si>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</si>
  <si>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</si>
  <si>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</si>
  <si>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</si>
  <si>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</si>
  <si>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</si>
  <si>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</si>
  <si>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</si>
  <si>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</si>
  <si>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</si>
  <si>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</si>
  <si>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</si>
  <si>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</si>
  <si>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</si>
  <si>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</si>
  <si>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</si>
  <si>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</si>
  <si>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</si>
  <si>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</si>
  <si>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</si>
  <si>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</si>
  <si>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</si>
  <si>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</si>
  <si>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</si>
  <si>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</si>
  <si>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</si>
  <si>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</si>
  <si>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</si>
  <si>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</si>
  <si>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</si>
  <si>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</si>
  <si>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</si>
  <si>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</si>
  <si>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</si>
  <si>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</si>
  <si>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</si>
  <si>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</si>
  <si>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</si>
  <si>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</si>
  <si>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</si>
  <si>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</si>
  <si>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</si>
  <si>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</si>
  <si>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</si>
  <si>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</si>
  <si>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</si>
  <si>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</si>
  <si>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</si>
  <si>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</si>
  <si>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</si>
  <si>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</si>
  <si>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</si>
  <si>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</si>
  <si>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</si>
  <si>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</si>
  <si>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</si>
  <si>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</si>
  <si>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</si>
  <si>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</si>
  <si>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</si>
  <si>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</si>
  <si>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</si>
  <si>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</si>
  <si>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</si>
  <si>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</si>
  <si>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</si>
  <si>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</si>
  <si>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</si>
  <si>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</si>
  <si>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</si>
  <si>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</si>
  <si>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</si>
  <si>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</si>
  <si>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</si>
  <si>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</si>
  <si>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</si>
  <si>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</si>
  <si>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</si>
  <si>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</si>
  <si>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</si>
  <si>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</si>
  <si>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</si>
  <si>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</si>
  <si>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</si>
  <si>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</si>
  <si>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</si>
  <si>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</si>
  <si>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</si>
  <si>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</si>
  <si>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</si>
  <si>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</si>
  <si>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</si>
  <si>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</si>
  <si>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</si>
  <si>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</si>
  <si>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</si>
  <si>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</si>
  <si>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</si>
  <si>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</si>
  <si>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</si>
  <si>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</si>
  <si>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</si>
  <si>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</si>
  <si>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</si>
  <si>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</si>
  <si>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</si>
  <si>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</si>
  <si>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</si>
  <si>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</si>
  <si>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</si>
  <si>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</si>
  <si>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</si>
  <si>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</si>
  <si>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</si>
  <si>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</si>
  <si>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</si>
  <si>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</si>
  <si>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</si>
  <si>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</si>
  <si>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</si>
  <si>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</si>
  <si>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</si>
  <si>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</si>
  <si>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</si>
  <si>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</si>
  <si>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</si>
  <si>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</si>
  <si>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</si>
  <si>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</si>
  <si>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</si>
  <si>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</si>
  <si>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</si>
  <si>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</si>
  <si>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</si>
  <si>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</si>
  <si>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</si>
  <si>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</si>
  <si>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</si>
  <si>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</si>
  <si>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</si>
  <si>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</si>
  <si>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</si>
  <si>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</si>
  <si>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</si>
  <si>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</si>
  <si>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</si>
  <si>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</si>
  <si>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</si>
  <si>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</si>
  <si>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</si>
  <si>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</si>
  <si>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</si>
  <si>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</si>
  <si>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</si>
  <si>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</si>
  <si>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</si>
  <si>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</si>
  <si>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</si>
  <si>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</si>
  <si>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</si>
  <si>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</si>
  <si>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</si>
  <si>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</si>
  <si>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</si>
  <si>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</si>
  <si>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</si>
  <si>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</si>
  <si>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</si>
  <si>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</si>
  <si>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</si>
  <si>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</si>
  <si>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</si>
  <si>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</si>
  <si>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</si>
  <si>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</si>
  <si>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</si>
  <si>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</si>
  <si>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</si>
  <si>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</si>
  <si>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</si>
  <si>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</si>
  <si>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</si>
  <si>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</si>
  <si>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</si>
  <si>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</si>
  <si>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</si>
  <si>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</si>
  <si>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</si>
  <si>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</si>
  <si>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</si>
  <si>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</si>
  <si>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</si>
  <si>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</si>
  <si>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</si>
  <si>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</si>
  <si>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</si>
  <si>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</si>
  <si>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</si>
  <si>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</si>
  <si>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</si>
  <si>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</si>
  <si>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</si>
  <si>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</si>
  <si>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</si>
  <si>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</si>
  <si>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</si>
  <si>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</si>
  <si>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</si>
  <si>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</si>
  <si>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</si>
  <si>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</si>
  <si>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</si>
  <si>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</si>
  <si>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</si>
  <si>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</si>
  <si>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</si>
  <si>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</si>
  <si>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</si>
  <si>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</si>
  <si>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</si>
  <si>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</si>
  <si>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</si>
  <si>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</si>
  <si>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</si>
  <si>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</si>
  <si>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</si>
  <si>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</si>
  <si>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</si>
  <si>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</si>
  <si>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</si>
  <si>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</si>
  <si>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</si>
  <si>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</si>
  <si>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</si>
  <si>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</si>
  <si>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</si>
  <si>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</si>
  <si>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</si>
  <si>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</si>
  <si>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</si>
  <si>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</si>
  <si>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</si>
  <si>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</si>
  <si>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</si>
  <si>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</si>
  <si>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</si>
  <si>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</si>
  <si>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</si>
  <si>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</si>
  <si>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</si>
  <si>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</si>
  <si>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</si>
  <si>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</si>
  <si>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</si>
  <si>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</si>
  <si>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</si>
  <si>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</si>
  <si>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</si>
  <si>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</si>
  <si>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</si>
  <si>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</si>
  <si>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</si>
  <si>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</si>
  <si>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</si>
  <si>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</si>
  <si>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</si>
  <si>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</si>
  <si>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</si>
  <si>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</si>
  <si>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</si>
  <si>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</si>
  <si>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</si>
  <si>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</si>
  <si>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</si>
  <si>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</si>
  <si>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</si>
  <si>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</si>
  <si>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</si>
  <si>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</si>
  <si>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RASGO E CHUMBAMENTO EM ALVENARIA PARA TUBOS DE SPLIT PAREDE DE 9000 A 24000 BTUS/H. AF_11/2021</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</si>
  <si>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</si>
  <si>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</si>
  <si>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</si>
  <si>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</si>
  <si>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</si>
  <si>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</si>
  <si>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</si>
  <si>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</si>
  <si>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</si>
  <si>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</si>
  <si>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</si>
  <si>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</si>
  <si>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</si>
  <si>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</si>
  <si>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</si>
  <si>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</si>
  <si>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</si>
  <si>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</si>
  <si>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</si>
  <si>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</si>
  <si>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</si>
  <si>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</si>
  <si>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</si>
  <si>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</si>
  <si>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</si>
  <si>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</si>
  <si>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</si>
  <si>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</si>
  <si>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</si>
  <si>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</si>
  <si>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</si>
  <si>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</si>
  <si>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</si>
  <si>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</si>
  <si>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</si>
  <si>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</si>
  <si>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</si>
  <si>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</si>
  <si>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</si>
  <si>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</si>
  <si>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</si>
  <si>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</si>
  <si>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</si>
  <si>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</si>
  <si>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</si>
  <si>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</si>
  <si>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</si>
  <si>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</si>
  <si>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</si>
  <si>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</si>
  <si>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</si>
  <si>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</si>
  <si>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</si>
  <si>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</si>
  <si>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</si>
  <si>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</si>
  <si>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</si>
  <si>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</si>
  <si>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</si>
  <si>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</si>
  <si>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</si>
  <si>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</si>
  <si>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</si>
  <si>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</si>
  <si>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</si>
  <si>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</si>
  <si>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</si>
  <si>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</si>
  <si>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</si>
  <si>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</si>
  <si>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</si>
  <si>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</si>
  <si>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</si>
  <si>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</si>
  <si>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</si>
  <si>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</si>
  <si>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</si>
  <si>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</si>
  <si>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</si>
  <si>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</si>
  <si>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</si>
  <si>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</si>
  <si>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</si>
  <si>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</si>
  <si>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</si>
  <si>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</si>
  <si>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</si>
  <si>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</si>
  <si>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</si>
  <si>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</si>
  <si>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</si>
  <si>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</si>
  <si>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</si>
  <si>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</si>
  <si>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</si>
  <si>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</si>
  <si>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</si>
  <si>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</si>
  <si>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</si>
  <si>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</si>
  <si>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</si>
  <si>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</si>
  <si>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</si>
  <si>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</si>
  <si>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</si>
  <si>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</si>
  <si>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</si>
  <si>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</si>
  <si>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</si>
  <si>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</si>
  <si>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</si>
  <si>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</si>
  <si>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</si>
  <si>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</si>
  <si>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</si>
  <si>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</si>
  <si>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</si>
  <si>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</si>
  <si>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</si>
  <si>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</si>
  <si>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</si>
  <si>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</si>
  <si>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</si>
  <si>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</si>
  <si>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</si>
  <si>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</si>
  <si>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</si>
  <si>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</si>
  <si>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</si>
  <si>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</si>
  <si>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</si>
  <si>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</si>
  <si>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</si>
  <si>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</si>
  <si>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</si>
  <si>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</si>
  <si>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</si>
  <si>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</si>
  <si>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</si>
  <si>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</si>
  <si>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</si>
  <si>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</si>
  <si>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</si>
  <si>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</si>
  <si>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</si>
  <si>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</si>
  <si>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</si>
  <si>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</si>
  <si>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</si>
  <si>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</si>
  <si>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</si>
  <si>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</si>
  <si>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</si>
  <si>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</si>
  <si>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</si>
  <si>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</si>
  <si>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</si>
  <si>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</si>
  <si>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</si>
  <si>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</si>
  <si>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</si>
  <si>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</si>
  <si>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</si>
  <si>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</si>
  <si>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</si>
  <si>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</si>
  <si>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</si>
  <si>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</si>
  <si>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</si>
  <si>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</si>
  <si>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</si>
  <si>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</si>
  <si>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</si>
  <si>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</si>
  <si>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</si>
  <si>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</si>
  <si>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</si>
  <si>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</si>
  <si>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</si>
  <si>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</si>
  <si>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</si>
  <si>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</si>
  <si>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</si>
  <si>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</si>
  <si>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</si>
  <si>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</si>
  <si>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</si>
  <si>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</si>
  <si>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</si>
  <si>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</si>
  <si>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</si>
  <si>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</si>
  <si>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</si>
  <si>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</si>
  <si>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</si>
  <si>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</si>
  <si>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</si>
  <si>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</si>
  <si>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</si>
  <si>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</si>
  <si>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</si>
  <si>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</si>
  <si>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</si>
  <si>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</si>
  <si>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</si>
  <si>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</si>
  <si>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</si>
  <si>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</si>
  <si>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</si>
  <si>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</si>
  <si>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</si>
  <si>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</si>
  <si>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</si>
  <si>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</si>
  <si>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</si>
  <si>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</si>
  <si>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</si>
  <si>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</si>
  <si>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</si>
  <si>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</si>
  <si>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</si>
  <si>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</si>
  <si>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</si>
  <si>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</si>
  <si>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</si>
  <si>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</si>
  <si>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</si>
  <si>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</si>
  <si>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</si>
  <si>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</si>
  <si>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</si>
  <si>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</si>
  <si>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</si>
  <si>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</si>
  <si>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</si>
  <si>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</si>
  <si>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</si>
  <si>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</si>
  <si>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</si>
  <si>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</si>
  <si>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</si>
  <si>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</si>
  <si>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</si>
  <si>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</si>
  <si>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</si>
  <si>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</si>
  <si>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</si>
  <si>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</si>
  <si>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</si>
  <si>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</si>
  <si>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</si>
  <si>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</si>
  <si>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</si>
  <si>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</si>
  <si>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</si>
  <si>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</si>
  <si>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</si>
  <si>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</si>
  <si>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</si>
  <si>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</si>
  <si>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</si>
  <si>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</si>
  <si>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</si>
  <si>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</si>
  <si>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</si>
  <si>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</si>
  <si>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</si>
  <si>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</si>
  <si>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</si>
  <si>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</si>
  <si>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</si>
  <si>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</si>
  <si>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</si>
  <si>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</si>
  <si>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</si>
  <si>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</si>
  <si>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</si>
  <si>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</si>
  <si>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</si>
  <si>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</si>
  <si>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</si>
  <si>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</si>
  <si>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</si>
  <si>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</si>
  <si>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</si>
  <si>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</si>
  <si>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</si>
  <si>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</si>
  <si>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</si>
  <si>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</si>
  <si>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</si>
  <si>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</si>
  <si>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</si>
  <si>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</si>
  <si>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</si>
  <si>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</si>
  <si>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</si>
  <si>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</si>
  <si>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</si>
  <si>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</si>
  <si>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</si>
  <si>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</si>
  <si>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</si>
  <si>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</si>
  <si>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</si>
  <si>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</si>
  <si>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</si>
  <si>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</si>
  <si>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</si>
  <si>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</si>
  <si>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</si>
  <si>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</si>
  <si>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</si>
  <si>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</si>
  <si>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</si>
  <si>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</si>
  <si>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</si>
  <si>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</si>
  <si>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</si>
  <si>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</si>
  <si>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</si>
  <si>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</si>
  <si>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</si>
  <si>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</si>
  <si>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</si>
  <si>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</si>
  <si>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</si>
  <si>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</si>
  <si>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</si>
  <si>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</si>
  <si>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</si>
  <si>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</si>
  <si>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</si>
  <si>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</si>
  <si>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</si>
  <si>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</si>
  <si>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</si>
  <si>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</si>
  <si>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</si>
  <si>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</si>
  <si>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</si>
  <si>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</si>
  <si>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</si>
  <si>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</si>
  <si>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</si>
  <si>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</si>
  <si>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</si>
  <si>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</si>
  <si>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</si>
  <si>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</si>
  <si>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</si>
  <si>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</si>
  <si>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</si>
  <si>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</si>
  <si>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</si>
  <si>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</si>
  <si>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</si>
  <si>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</si>
  <si>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</si>
  <si>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</si>
  <si>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</si>
  <si>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</si>
  <si>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</si>
  <si>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</si>
  <si>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</si>
  <si>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</si>
  <si>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</si>
  <si>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</si>
  <si>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</si>
  <si>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TORNEIRA CROMADA DE MESA PARA LAVATORIO, TIPO MONOCOMANDO. AF_01/2020</t>
  </si>
  <si>
    <t>VASO SANITÁRIO SIFONADO COM CAIXA ACOPLADA, LOUÇA BRANCA - PADRÃO ALTO - FORNECIMENTO E INSTALAÇÃO. AF_01/2020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</si>
  <si>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</si>
  <si>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</si>
  <si>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</si>
  <si>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</si>
  <si>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</si>
  <si>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</si>
  <si>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</si>
  <si>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</si>
  <si>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</si>
  <si>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</si>
  <si>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</si>
  <si>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</si>
  <si>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</si>
  <si>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</si>
  <si>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</si>
  <si>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</si>
  <si>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</si>
  <si>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</si>
  <si>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</si>
  <si>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</si>
  <si>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</si>
  <si>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</si>
  <si>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</si>
  <si>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</si>
  <si>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</si>
  <si>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</si>
  <si>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</si>
  <si>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</si>
  <si>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</si>
  <si>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</si>
  <si>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</si>
  <si>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</si>
  <si>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</si>
  <si>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</si>
  <si>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</si>
  <si>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</si>
  <si>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</si>
  <si>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</si>
  <si>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</si>
  <si>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</si>
  <si>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</si>
  <si>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</si>
  <si>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</si>
  <si>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</si>
  <si>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</si>
  <si>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</si>
  <si>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</si>
  <si>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</si>
  <si>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</si>
  <si>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</si>
  <si>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</si>
  <si>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</si>
  <si>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</si>
  <si>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</si>
  <si>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</si>
  <si>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</si>
  <si>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</si>
  <si>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</si>
  <si>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</si>
  <si>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</si>
  <si>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</si>
  <si>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</si>
  <si>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</si>
  <si>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</si>
  <si>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</si>
  <si>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</si>
  <si>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</si>
  <si>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</si>
  <si>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</si>
  <si>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</si>
  <si>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</si>
  <si>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</si>
  <si>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</si>
  <si>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</si>
  <si>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</si>
  <si>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</si>
  <si>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</si>
  <si>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</si>
  <si>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</si>
  <si>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</si>
  <si>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</si>
  <si>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</si>
  <si>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</si>
  <si>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</si>
  <si>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</si>
  <si>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</si>
  <si>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</si>
  <si>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</si>
  <si>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</si>
  <si>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</si>
  <si>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</si>
  <si>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</si>
  <si>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</si>
  <si>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</si>
  <si>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</si>
  <si>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</si>
  <si>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</si>
  <si>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</si>
  <si>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</si>
  <si>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</si>
  <si>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</si>
  <si>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</si>
  <si>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</si>
  <si>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</si>
  <si>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</si>
  <si>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</si>
  <si>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</si>
  <si>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</si>
  <si>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</si>
  <si>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</si>
  <si>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</si>
  <si>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</si>
  <si>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</si>
  <si>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</si>
  <si>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</si>
  <si>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</si>
  <si>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</si>
  <si>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</si>
  <si>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</si>
  <si>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</si>
  <si>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</si>
  <si>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</si>
  <si>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</si>
  <si>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</si>
  <si>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</si>
  <si>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</si>
  <si>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</si>
  <si>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</si>
  <si>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</si>
  <si>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</si>
  <si>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</si>
  <si>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</si>
  <si>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</si>
  <si>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</si>
  <si>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</si>
  <si>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</si>
  <si>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</si>
  <si>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</si>
  <si>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</si>
  <si>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</si>
  <si>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</si>
  <si>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</si>
  <si>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</si>
  <si>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</si>
  <si>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</si>
  <si>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</si>
  <si>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</si>
  <si>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</si>
  <si>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</si>
  <si>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</si>
  <si>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</si>
  <si>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</si>
  <si>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</si>
  <si>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</si>
  <si>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</si>
  <si>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</si>
  <si>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</si>
  <si>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</si>
  <si>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</si>
  <si>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</si>
  <si>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</si>
  <si>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</si>
  <si>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</si>
  <si>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</si>
  <si>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</si>
  <si>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</si>
  <si>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</si>
  <si>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</si>
  <si>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</si>
  <si>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</si>
  <si>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</si>
  <si>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</si>
  <si>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</si>
  <si>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</si>
  <si>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</si>
  <si>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</si>
  <si>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</si>
  <si>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</si>
  <si>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</si>
  <si>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</si>
  <si>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</si>
  <si>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</si>
  <si>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</si>
  <si>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</si>
  <si>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</si>
  <si>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</si>
  <si>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</si>
  <si>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</si>
  <si>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</si>
  <si>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</si>
  <si>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</si>
  <si>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</si>
  <si>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</si>
  <si>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</si>
  <si>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</si>
  <si>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</si>
  <si>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</si>
  <si>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</si>
  <si>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</si>
  <si>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</si>
  <si>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</si>
  <si>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</si>
  <si>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</si>
  <si>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</si>
  <si>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</si>
  <si>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</si>
  <si>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</si>
  <si>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</si>
  <si>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</si>
  <si>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</si>
  <si>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</si>
  <si>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</si>
  <si>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</si>
  <si>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</si>
  <si>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</si>
  <si>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</si>
  <si>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</si>
  <si>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</si>
  <si>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</si>
  <si>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</si>
  <si>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FORNECIMENTO E INSTALAÇÃO DE SUPORTE DE MADEIRA  PARA PLACAS DE SINALIZAÇÃO, EM SOLO, COM H= DE 2,5 M E SEÇÃO DE 7,5 X 7,5 CM. AF_03/2022</t>
  </si>
  <si>
    <t>FORNECIMENTO E INSTALAÇÃO DE SUPORTE DE MADEIRA PARA PLACAS DE SINALIZAÇÃO EM CONCRETO, COM H= DE 2,5 M E SEÇÃO DE 7,5 X 7,5 CM. AF_03/2022</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</si>
  <si>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</si>
  <si>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</si>
  <si>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</si>
  <si>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</si>
  <si>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</si>
  <si>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</si>
  <si>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</si>
  <si>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</si>
  <si>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</si>
  <si>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</si>
  <si>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</si>
  <si>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</si>
  <si>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</si>
  <si>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</si>
  <si>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</si>
  <si>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</si>
  <si>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</si>
  <si>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</si>
  <si>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</si>
  <si>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</si>
  <si>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</si>
  <si>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</si>
  <si>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</si>
  <si>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</si>
  <si>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</si>
  <si>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</si>
  <si>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</si>
  <si>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</si>
  <si>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</si>
  <si>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</si>
  <si>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</si>
  <si>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</si>
  <si>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</si>
  <si>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</si>
  <si>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</si>
  <si>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</si>
  <si>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</si>
  <si>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</si>
  <si>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</si>
  <si>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</si>
  <si>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</si>
  <si>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</si>
  <si>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</si>
  <si>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</si>
  <si>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</si>
  <si>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</si>
  <si>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</si>
  <si>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</si>
  <si>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</si>
  <si>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</si>
  <si>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</si>
  <si>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</si>
  <si>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</si>
  <si>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</si>
  <si>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</si>
  <si>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</si>
  <si>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</si>
  <si>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</si>
  <si>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</si>
  <si>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</si>
  <si>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</si>
  <si>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</si>
  <si>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</si>
  <si>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</si>
  <si>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</si>
  <si>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</si>
  <si>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</si>
  <si>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</si>
  <si>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</si>
  <si>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</si>
  <si>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</si>
  <si>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</si>
  <si>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</si>
  <si>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</si>
  <si>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</si>
  <si>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</si>
  <si>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</si>
  <si>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</si>
  <si>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</si>
  <si>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</si>
  <si>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</si>
  <si>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</si>
  <si>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</si>
  <si>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</si>
  <si>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</si>
  <si>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</si>
  <si>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</si>
  <si>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</si>
  <si>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</si>
  <si>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</si>
  <si>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</si>
  <si>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</si>
  <si>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</si>
  <si>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</si>
  <si>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</si>
  <si>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</si>
  <si>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</si>
  <si>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</si>
  <si>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</si>
  <si>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</si>
  <si>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</si>
  <si>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</si>
  <si>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</si>
  <si>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</si>
  <si>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</si>
  <si>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</si>
  <si>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</si>
  <si>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</si>
  <si>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</si>
  <si>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</si>
  <si>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</si>
  <si>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</si>
  <si>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</si>
  <si>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</si>
  <si>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</si>
  <si>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</si>
  <si>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</si>
  <si>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</si>
  <si>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</si>
  <si>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</si>
  <si>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</si>
  <si>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</si>
  <si>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</si>
  <si>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</si>
  <si>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</si>
  <si>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</si>
  <si>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</si>
  <si>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</si>
  <si>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</si>
  <si>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</si>
  <si>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</si>
  <si>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</si>
  <si>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</si>
  <si>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</si>
  <si>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</si>
  <si>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</si>
  <si>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</si>
  <si>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</si>
  <si>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</si>
  <si>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</si>
  <si>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</si>
  <si>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</si>
  <si>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CHAPIM SOBRE MUROS LINEARES, EM GRANITO OU MÁRMORE, L = 25 CM, ASSENTADO COM ARGAMASSA 1:6 COM ADITIVO. AF_11/2020</t>
  </si>
  <si>
    <t>CHAPIM (RUFO CAPA) EM AÇO GALVANIZADO, CORTE 33. AF_11/2020</t>
  </si>
  <si>
    <t>LIMPEZA DE PISO CERÂMICO OU PORCELANATO UTILIZANDO DETERGENTE NEUTRO E ESCOVAÇÃO MANUAL. AF_04/2019</t>
  </si>
  <si>
    <t>LIMPEZA DE REVESTIMENTO CERÂMICO EM PAREDE UTILIZANDO DETERGENTE NEUTRO E ESCOVAÇÃO MANUAL. AF_04/2019</t>
  </si>
  <si>
    <t>LIMPEZA DE PISO DE MÁRMORE/GRANITO UTILIZANDO DETERGENTE NEUTRO E ESCOVAÇÃO MANUAL. AF_04/2019</t>
  </si>
  <si>
    <t>LIMPEZA DE MÁRMORE/GRANITO EM PAREDE UTILIZANDO DETERGENTE NEUTRO E ESCOVAÇÃO MANUAL.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</si>
  <si>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</si>
  <si>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</si>
  <si>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</si>
  <si>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</si>
  <si>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</si>
  <si>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</si>
  <si>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</si>
  <si>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INTEIRAMENTE DE VIDRO. AF_04/2019</t>
  </si>
  <si>
    <t>LIMPEZA DE PORTA EM AÇO/ALUMÍNIO. AF_04/2019</t>
  </si>
  <si>
    <t>LIMPEZA DE PORTA DE VIDRO COM CAIXILHO EM AÇO/ ALUMÍNIO/ PVC. AF_04/2019</t>
  </si>
  <si>
    <t>CARGA, MANOBRA E DESCARGA MANUAL DE TUBOS PLÁSTICOS, DN 150 MM, EM CAMINHÃO CARROCERIA 9T. AF_06/2021</t>
  </si>
  <si>
    <t>CARGA, MANOBRA E DESCARGA DE TUBOS PLÁSTICOS, DN 400 MM, EM CAMINHÃO CARROCERIA COM GUINDAUTO (MUNCK) 11,7 TM. AF_07/2020</t>
  </si>
  <si>
    <t>RECOMPOSIÇÃO PARCIAL DE ARAME FARPADO Nº 14 CLASSE 250, FIXADO EM CERCA COM MOURÕES DE CONCRETO - FORNECIMENTO E INSTALAÇÃO. AF_05/2020</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</si>
  <si>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</si>
  <si>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</si>
  <si>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</si>
  <si>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</si>
  <si>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</si>
  <si>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</si>
  <si>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</si>
  <si>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</si>
  <si>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</si>
  <si>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</si>
  <si>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</si>
  <si>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</si>
  <si>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</si>
  <si>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</si>
  <si>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</si>
  <si>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</si>
  <si>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</si>
  <si>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</si>
  <si>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</si>
  <si>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</si>
  <si>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</si>
  <si>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</si>
  <si>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</si>
  <si>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 xml:space="preserve">UN    </t>
  </si>
  <si>
    <t xml:space="preserve">M2    </t>
  </si>
  <si>
    <t xml:space="preserve">M     </t>
  </si>
  <si>
    <t xml:space="preserve">KG    </t>
  </si>
  <si>
    <t xml:space="preserve">L     </t>
  </si>
  <si>
    <t xml:space="preserve">M3    </t>
  </si>
  <si>
    <t xml:space="preserve">KWH   </t>
  </si>
  <si>
    <t>1.1</t>
  </si>
  <si>
    <t>TERRAPLENAGEM</t>
  </si>
  <si>
    <t>ÁREA (M2)</t>
  </si>
  <si>
    <t>PESO  (T/KG)</t>
  </si>
  <si>
    <t>Localização:</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</si>
  <si>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</si>
  <si>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</si>
  <si>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</si>
  <si>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</si>
  <si>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</si>
  <si>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</si>
  <si>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</si>
  <si>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</si>
  <si>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</si>
  <si>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</si>
  <si>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</si>
  <si>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</si>
  <si>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</si>
  <si>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</si>
  <si>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CAIXA COM GRELHA DUPLA RETANGULAR, EM CONCRETO PRÉ-MOLDADO, DIMENSÕES INTERNAS: 0,5X2,2X1,0 M. AF_12/2020</t>
  </si>
  <si>
    <t>BATENTE PARA PORTA DE MADEIRA, FIXAÇÃO COM ARGAMASSA, PADRÃO MÉDIO - FORNECIMENTO E INSTALAÇÃO. AF_12/2019</t>
  </si>
  <si>
    <t>BATENTE PARA PORTA DE MADEIRA, FIXAÇÃO COM ARGAMASSA, PADRÃO POPULAR. FORNECIMENTO E INSTALAÇÃO. AF_12/2019</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</si>
  <si>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</si>
  <si>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</si>
  <si>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</si>
  <si>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</si>
  <si>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</si>
  <si>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</si>
  <si>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</si>
  <si>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</si>
  <si>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</si>
  <si>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</si>
  <si>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</si>
  <si>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</si>
  <si>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</si>
  <si>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</si>
  <si>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</si>
  <si>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</si>
  <si>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</si>
  <si>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</si>
  <si>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</si>
  <si>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</si>
  <si>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</si>
  <si>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</si>
  <si>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</si>
  <si>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</si>
  <si>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</si>
  <si>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</si>
  <si>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</si>
  <si>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</si>
  <si>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</si>
  <si>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</si>
  <si>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</si>
  <si>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</si>
  <si>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</si>
  <si>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</si>
  <si>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</si>
  <si>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</si>
  <si>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</si>
  <si>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</si>
  <si>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</si>
  <si>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</si>
  <si>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</si>
  <si>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</si>
  <si>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</si>
  <si>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</si>
  <si>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</si>
  <si>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</si>
  <si>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</si>
  <si>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</si>
  <si>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</si>
  <si>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</si>
  <si>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</si>
  <si>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</si>
  <si>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</si>
  <si>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</si>
  <si>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</si>
  <si>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</si>
  <si>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</si>
  <si>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</si>
  <si>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</si>
  <si>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</si>
  <si>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</si>
  <si>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</si>
  <si>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</si>
  <si>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</si>
  <si>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</si>
  <si>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</si>
  <si>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</si>
  <si>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</si>
  <si>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</si>
  <si>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</si>
  <si>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</si>
  <si>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</si>
  <si>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</si>
  <si>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</si>
  <si>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</si>
  <si>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</si>
  <si>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</si>
  <si>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</si>
  <si>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</si>
  <si>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</si>
  <si>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</si>
  <si>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</si>
  <si>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</si>
  <si>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</si>
  <si>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</si>
  <si>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</si>
  <si>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</si>
  <si>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</si>
  <si>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</si>
  <si>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</si>
  <si>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</si>
  <si>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</si>
  <si>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</si>
  <si>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</si>
  <si>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</si>
  <si>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</si>
  <si>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</si>
  <si>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</si>
  <si>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</si>
  <si>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</si>
  <si>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</si>
  <si>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</si>
  <si>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</si>
  <si>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</si>
  <si>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</si>
  <si>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</si>
  <si>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</si>
  <si>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</si>
  <si>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</si>
  <si>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</si>
  <si>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</si>
  <si>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</si>
  <si>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</si>
  <si>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</si>
  <si>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</si>
  <si>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</si>
  <si>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</si>
  <si>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</si>
  <si>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</si>
  <si>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</si>
  <si>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</si>
  <si>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</si>
  <si>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</si>
  <si>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</si>
  <si>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</si>
  <si>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</si>
  <si>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</si>
  <si>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</si>
  <si>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</si>
  <si>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</si>
  <si>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</si>
  <si>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</si>
  <si>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</si>
  <si>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</si>
  <si>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</si>
  <si>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</si>
  <si>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</si>
  <si>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</si>
  <si>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</si>
  <si>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</si>
  <si>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</si>
  <si>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</si>
  <si>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</si>
  <si>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</si>
  <si>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</si>
  <si>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</si>
  <si>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</si>
  <si>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</si>
  <si>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</si>
  <si>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</si>
  <si>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</si>
  <si>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</si>
  <si>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</si>
  <si>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</si>
  <si>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</si>
  <si>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</si>
  <si>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</si>
  <si>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</si>
  <si>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</si>
  <si>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</si>
  <si>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</si>
  <si>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</si>
  <si>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</si>
  <si>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</si>
  <si>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</si>
  <si>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</si>
  <si>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</si>
  <si>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</si>
  <si>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</si>
  <si>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</si>
  <si>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</si>
  <si>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</si>
  <si>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</si>
  <si>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</si>
  <si>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</si>
  <si>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</si>
  <si>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</si>
  <si>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</si>
  <si>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</si>
  <si>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</si>
  <si>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</si>
  <si>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</si>
  <si>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</si>
  <si>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</si>
  <si>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</si>
  <si>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</si>
  <si>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</si>
  <si>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</si>
  <si>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</si>
  <si>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</si>
  <si>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</si>
  <si>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</si>
  <si>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</si>
  <si>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</si>
  <si>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</si>
  <si>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</si>
  <si>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</si>
  <si>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</si>
  <si>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</si>
  <si>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</si>
  <si>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</si>
  <si>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</si>
  <si>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</si>
  <si>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</si>
  <si>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</si>
  <si>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</si>
  <si>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</si>
  <si>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</si>
  <si>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</si>
  <si>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</si>
  <si>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</si>
  <si>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</si>
  <si>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</si>
  <si>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</si>
  <si>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</si>
  <si>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</si>
  <si>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</si>
  <si>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</si>
  <si>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</si>
  <si>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</si>
  <si>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</si>
  <si>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</si>
  <si>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</si>
  <si>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</si>
  <si>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</si>
  <si>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</si>
  <si>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</si>
  <si>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</si>
  <si>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</si>
  <si>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</si>
  <si>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TAMPA CIRCULAR PARA ESGOTO E DRENAGEM, EM CONCRETO PRÉ-MOLDADO, DIÂMETRO INTERNO = 0,60 M E ALTURA = 0,10 M. AF_12/2020</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</si>
  <si>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</si>
  <si>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</si>
  <si>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</si>
  <si>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</si>
  <si>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</si>
  <si>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</si>
  <si>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</si>
  <si>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</si>
  <si>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</si>
  <si>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</si>
  <si>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</si>
  <si>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</si>
  <si>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</si>
  <si>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</si>
  <si>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</si>
  <si>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</si>
  <si>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</si>
  <si>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</si>
  <si>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</si>
  <si>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</si>
  <si>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</si>
  <si>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</si>
  <si>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</si>
  <si>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</si>
  <si>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</si>
  <si>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2,0 M E SEÇÃO DE 7,5 X 7,5 CM. AF_03/2022</t>
  </si>
  <si>
    <t>FORNECIMENTO E INSTALAÇÃO DE SUPORTE DE MADEIRA PARA PLACAS DE SINALIZAÇÃO, EM BASE DE CONCRETO, COM H= DE 2,0 M E SEÇÃO DE 7,5 X 7,5 CM. AF_03/2022</t>
  </si>
  <si>
    <t/>
  </si>
  <si>
    <t>LOCALIDADE: 1250 - RECIFE</t>
  </si>
  <si>
    <t xml:space="preserve">CODIGO  </t>
  </si>
  <si>
    <t>DESCRICAO DO INSUMO</t>
  </si>
  <si>
    <t>SERVIÇOS</t>
  </si>
  <si>
    <t>COMPOSIÇÃO 02</t>
  </si>
  <si>
    <t>COMPOSIÇÃO 03</t>
  </si>
  <si>
    <t>COMPOSIÇÃO 04</t>
  </si>
  <si>
    <t>ADMINISTRAÇÃO LOCAL DA OBRA</t>
  </si>
  <si>
    <t>PLANILHA ORÇAMENTÁRIA</t>
  </si>
  <si>
    <t>PASSEIOS</t>
  </si>
  <si>
    <t>COMPOSIÇÃO 05</t>
  </si>
  <si>
    <t>COMPOSIÇÃO 06</t>
  </si>
  <si>
    <t>UNID.</t>
  </si>
  <si>
    <t>UNIT.</t>
  </si>
  <si>
    <t>Os consumos foram baseados na COMPOSIÇÃO 2555/orse MAIO/2022</t>
  </si>
  <si>
    <t>COMPOSIÇÃO 07</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</si>
  <si>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</si>
  <si>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</si>
  <si>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</si>
  <si>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</si>
  <si>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</si>
  <si>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</si>
  <si>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</si>
  <si>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</si>
  <si>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</si>
  <si>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</si>
  <si>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</si>
  <si>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</si>
  <si>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</si>
  <si>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</si>
  <si>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</si>
  <si>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</si>
  <si>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</si>
  <si>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</si>
  <si>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</si>
  <si>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</si>
  <si>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</si>
  <si>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</si>
  <si>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</si>
  <si>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</si>
  <si>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</si>
  <si>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</si>
  <si>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</si>
  <si>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</si>
  <si>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</si>
  <si>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</si>
  <si>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</si>
  <si>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</si>
  <si>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</si>
  <si>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</si>
  <si>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</si>
  <si>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</si>
  <si>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</si>
  <si>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</si>
  <si>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</si>
  <si>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</si>
  <si>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</si>
  <si>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</si>
  <si>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</si>
  <si>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</si>
  <si>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</si>
  <si>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</si>
  <si>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</si>
  <si>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</si>
  <si>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</si>
  <si>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</si>
  <si>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</si>
  <si>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</si>
  <si>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</si>
  <si>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</si>
  <si>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</si>
  <si>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RACK FECHADO PARA SERVIDOR - FORNECIMENTO E INSTALAÇÃO. AF_11/2019</t>
  </si>
  <si>
    <t>BLOCO DE ENGATE RÁPIDO PARA BASTIDOR TIPO M10 - FORNECIMENTO E INSTALAÇÃO. AF_11/2019</t>
  </si>
  <si>
    <t>RACK ABERTO EM COLUNA 44U PARA SERVIDOR - FORNECIMENTO E INSTALAÇÃO. AF_11/2019</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</si>
  <si>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</si>
  <si>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</si>
  <si>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</si>
  <si>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</si>
  <si>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</si>
  <si>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</si>
  <si>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</si>
  <si>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</si>
  <si>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</si>
  <si>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</si>
  <si>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</si>
  <si>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</si>
  <si>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</si>
  <si>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</si>
  <si>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</si>
  <si>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</si>
  <si>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</si>
  <si>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SÉRIE R, ÁGUA PLUVIAL, DN 150 MM, FORNECIDO E INSTALADO EM RAMAL DE ENCAMINHAMENTO. AF_06/2022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</si>
  <si>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</si>
  <si>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</si>
  <si>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</si>
  <si>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</si>
  <si>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</si>
  <si>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</si>
  <si>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</si>
  <si>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</si>
  <si>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</si>
  <si>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</si>
  <si>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</si>
  <si>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</si>
  <si>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</si>
  <si>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</si>
  <si>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</si>
  <si>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</si>
  <si>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</si>
  <si>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</si>
  <si>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</si>
  <si>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</si>
  <si>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</si>
  <si>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</si>
  <si>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</si>
  <si>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</si>
  <si>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</si>
  <si>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</si>
  <si>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</si>
  <si>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</si>
  <si>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</si>
  <si>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</si>
  <si>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</si>
  <si>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</si>
  <si>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</si>
  <si>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</si>
  <si>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</si>
  <si>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</si>
  <si>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</si>
  <si>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</si>
  <si>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</si>
  <si>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</si>
  <si>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</si>
  <si>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</si>
  <si>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</si>
  <si>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</si>
  <si>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</si>
  <si>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</si>
  <si>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</si>
  <si>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</si>
  <si>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</si>
  <si>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</si>
  <si>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</si>
  <si>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</si>
  <si>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</si>
  <si>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</si>
  <si>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</si>
  <si>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</si>
  <si>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</si>
  <si>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</si>
  <si>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</si>
  <si>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</si>
  <si>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</si>
  <si>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</si>
  <si>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</si>
  <si>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</si>
  <si>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</si>
  <si>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</si>
  <si>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</si>
  <si>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</si>
  <si>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</si>
  <si>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</si>
  <si>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</si>
  <si>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</si>
  <si>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</si>
  <si>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</si>
  <si>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</si>
  <si>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</si>
  <si>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</si>
  <si>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</si>
  <si>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</si>
  <si>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</si>
  <si>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</si>
  <si>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</si>
  <si>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</si>
  <si>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</si>
  <si>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</si>
  <si>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</si>
  <si>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</si>
  <si>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</si>
  <si>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</si>
  <si>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</si>
  <si>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</si>
  <si>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</si>
  <si>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</si>
  <si>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</si>
  <si>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</si>
  <si>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</si>
  <si>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</si>
  <si>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</si>
  <si>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</si>
  <si>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</si>
  <si>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</si>
  <si>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</si>
  <si>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</si>
  <si>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</si>
  <si>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</si>
  <si>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</si>
  <si>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</si>
  <si>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</si>
  <si>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</si>
  <si>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</si>
  <si>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</si>
  <si>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</si>
  <si>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</si>
  <si>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</si>
  <si>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</si>
  <si>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</si>
  <si>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</si>
  <si>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</si>
  <si>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</si>
  <si>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</si>
  <si>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</si>
  <si>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</si>
  <si>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</si>
  <si>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</si>
  <si>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</si>
  <si>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</si>
  <si>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</si>
  <si>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</si>
  <si>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</si>
  <si>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</si>
  <si>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</si>
  <si>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</si>
  <si>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</si>
  <si>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</si>
  <si>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</si>
  <si>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</si>
  <si>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</si>
  <si>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</si>
  <si>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</si>
  <si>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</si>
  <si>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</si>
  <si>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</si>
  <si>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</si>
  <si>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</si>
  <si>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</si>
  <si>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</si>
  <si>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</si>
  <si>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</si>
  <si>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</si>
  <si>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</si>
  <si>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</si>
  <si>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</si>
  <si>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</si>
  <si>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</si>
  <si>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</si>
  <si>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</si>
  <si>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</si>
  <si>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</si>
  <si>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</si>
  <si>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</si>
  <si>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</si>
  <si>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</si>
  <si>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</si>
  <si>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</si>
  <si>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</si>
  <si>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</si>
  <si>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</si>
  <si>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</si>
  <si>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</si>
  <si>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</si>
  <si>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</si>
  <si>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</si>
  <si>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</si>
  <si>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</si>
  <si>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</si>
  <si>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</si>
  <si>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</si>
  <si>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</si>
  <si>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</si>
  <si>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</si>
  <si>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</si>
  <si>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</si>
  <si>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</si>
  <si>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</si>
  <si>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</si>
  <si>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</si>
  <si>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</si>
  <si>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</si>
  <si>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</si>
  <si>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</si>
  <si>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</si>
  <si>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</si>
  <si>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</si>
  <si>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</si>
  <si>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</si>
  <si>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</si>
  <si>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</si>
  <si>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</si>
  <si>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</si>
  <si>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</si>
  <si>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</si>
  <si>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</si>
  <si>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</si>
  <si>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</si>
  <si>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</si>
  <si>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</si>
  <si>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</si>
  <si>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</si>
  <si>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</si>
  <si>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</si>
  <si>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</si>
  <si>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</si>
  <si>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</si>
  <si>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</si>
  <si>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</si>
  <si>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</si>
  <si>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</si>
  <si>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</si>
  <si>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</si>
  <si>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</si>
  <si>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</si>
  <si>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</si>
  <si>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</si>
  <si>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</si>
  <si>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</si>
  <si>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</si>
  <si>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</si>
  <si>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</si>
  <si>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</si>
  <si>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</si>
  <si>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</si>
  <si>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</si>
  <si>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</si>
  <si>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</si>
  <si>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</si>
  <si>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</si>
  <si>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</si>
  <si>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</si>
  <si>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</si>
  <si>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</si>
  <si>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</si>
  <si>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</si>
  <si>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</si>
  <si>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</si>
  <si>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</si>
  <si>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</si>
  <si>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</si>
  <si>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</si>
  <si>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</si>
  <si>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</si>
  <si>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</si>
  <si>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</si>
  <si>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</si>
  <si>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</si>
  <si>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</si>
  <si>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</si>
  <si>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</si>
  <si>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</si>
  <si>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</si>
  <si>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</si>
  <si>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</si>
  <si>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</si>
  <si>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</si>
  <si>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45 GRAUS, CPVC, SOLDÁVEL, DN 28MM, INSTALADO EM RAMAL DE DISTRIBUIÇÃO DE ÁGUA   FORNECIMENTO E INSTALAÇÃO. AF_06/2022</t>
  </si>
  <si>
    <t>CURVA 90 GRAUS, CPVC, SOLDÁVEL, DN 28MM, INSTALADO EM RAMAL DE DISTRIBUIÇÃO DE ÁGUA   FORNECIMENTO E INSTALAÇÃO. AF_06/2022</t>
  </si>
  <si>
    <t>JOELHO 90 GRAUS, CPVC, SOLDÁVEL, DN 35MM, INSTALADO EM RAMAL DE DISTRIBUIÇÃO DE ÁGUA   FORNECIMENTO E INSTALAÇÃO. AF_06/2022</t>
  </si>
  <si>
    <t>JOELHO 45 GRAUS, CPVC, SOLDÁVEL, DN 35MM, INSTALADO EM RAMAL DE DISTRIBUIÇÃO DE ÁGUA   FORNECIMENTO E INSTALAÇÃO. AF_06/2022</t>
  </si>
  <si>
    <t>LUVA, CPVC, SOLDÁVEL, DN 22MM, INSTALADO EM RAMAL DE DISTRIBUIÇÃO DE ÁGUA   FORNECIMENTO E INSTALAÇÃO. AF_06/2022</t>
  </si>
  <si>
    <t>LUVA DE TRANSIÇÃO, CPVC, SOLDÁVEL, DN 22MM X 25MM, INSTALADO EM RAMAL DE DISTRIBUIÇÃO DE ÁGUA   FORNECIMENTO E INSTALAÇÃO. AF_06/2022</t>
  </si>
  <si>
    <t>UNIÃO, CPVC, SOLDÁVEL, DN 22MM, INSTALADO EM RAMAL DE DISTRIBUIÇÃO DE ÁGUA   FORNECIMENTO E INSTALAÇÃO. AF_06/2022</t>
  </si>
  <si>
    <t>ADAPTADOR, CPVC, SOLDÁVEL, DN 22MM, INSTALADO EM RAMAL DE DISTRIBUIÇÃO DE ÁGUA   FORNECIMENTO E INSTALAÇÃO. AF_06/2022</t>
  </si>
  <si>
    <t>CURVA DE TRANSPOSIÇÃO, CPVC, SOLDÁVEL, DN 22MM, INSTALADO EM RAMAL DE DISTRIBUIÇÃO DE ÁGUA   FORNECIMENTO E INSTALAÇÃO. AF_06/2022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</si>
  <si>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</si>
  <si>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</si>
  <si>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</si>
  <si>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</si>
  <si>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</si>
  <si>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</si>
  <si>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</si>
  <si>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</si>
  <si>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</si>
  <si>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</si>
  <si>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</si>
  <si>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</si>
  <si>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</si>
  <si>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</si>
  <si>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</si>
  <si>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JOELHO 90 GRAUS, CPVC, SOLDÁVEL, DN 35MM, INSTALADO EM PRUMADA DE ÁGUA   FORNECIMENTO E INSTALAÇÃO. AF_06/2022</t>
  </si>
  <si>
    <t>JOELHO 45 GRAUS, CPVC, SOLDÁVEL, DN 35MM, INSTALADO EM PRUMADA DE ÁGUA - FORNECIMENTO E INSTALAÇÃO. AF_06/2022</t>
  </si>
  <si>
    <t>JOELHO 90 GRAUS, CPVC, SOLDÁVEL, DN 42MM, INSTALADO EM PRUMADA DE ÁGUA   FORNECIMENTO E INSTALAÇÃO. AF_06/2022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</si>
  <si>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</si>
  <si>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</si>
  <si>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</si>
  <si>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</si>
  <si>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</si>
  <si>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</si>
  <si>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</si>
  <si>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</si>
  <si>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LUVA DE CORRER, CPVC, SOLDÁVEL, DN 35MM, INSTALADO EM PRUMADA DE ÁGUA   FORNECIMENTO E INSTALAÇÃO. AF_06/2022</t>
  </si>
  <si>
    <t>UNIÃO, CPVC, SOLDÁVEL, DN35MM, INSTALADO EM PRUMADA DE ÁGUA   FORNECIMENTO E INSTALAÇÃO. AF_06/2022</t>
  </si>
  <si>
    <t>CONECTOR, CPVC, SOLDÁVEL, DN 35MM X 1 1/4 , INSTALADO EM PRUMADA DE ÁGUA   FORNECIMENTO E INSTALAÇÃO. AF_06/2022</t>
  </si>
  <si>
    <t>LUVA, CPVC, SOLDÁVEL, DN 42MM, INSTALADO EM PRUMADA DE ÁGUA   FORNECIMENTO E INSTALAÇÃO. AF_06/2022</t>
  </si>
  <si>
    <t>LUVA DE CORRER, CPVC, SOLDÁVEL, DN 42MM, INSTALADO EM PRUMADA DE ÁGUA   FORNECIMENTO E INSTALAÇÃO. AF_06/2022</t>
  </si>
  <si>
    <t>LUVA DE TRANSIÇÃO, CPVC, SOLDÁVEL, DN42MM X 1.1/2 , INSTALADO EM PRUMADA DE ÁGUA   FORNECIMENTO E INSTALAÇÃO. AF_06/2022</t>
  </si>
  <si>
    <t>UNIÃO, CPVC, SOLDÁVEL, DN42MM, INSTALADO EM PRUMADA DE ÁGUA   FORNECIMENTO E INSTALAÇÃO. AF_06/2022</t>
  </si>
  <si>
    <t>CONECTOR, CPVC, SOLDÁVEL, DN 42MM X 1.1/2 , INSTALADO EM PRUMADA DE ÁGUA   FORNECIMENTO E INSTALAÇÃO. AF_06/2022</t>
  </si>
  <si>
    <t>BUCHA DE REDUÇÃO, CPVC, SOLDÁVEL, DN 42MM X 22MM, INSTALADO EM RAMAL DE DISTRIBUIÇÃO DE ÁGUA - FORNECIMENTO E INSTALAÇÃO. AF_06/2022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</si>
  <si>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</si>
  <si>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</si>
  <si>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</si>
  <si>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</si>
  <si>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</si>
  <si>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</si>
  <si>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</si>
  <si>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</si>
  <si>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</si>
  <si>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</si>
  <si>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</si>
  <si>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</si>
  <si>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</si>
  <si>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</si>
  <si>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</si>
  <si>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</si>
  <si>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15 MM, 90 GRAUS, SEM ANEL DE SOLDA, INSTALADO EM RAMAL DE DISTRIBUIÇÃO   FORNECIMENTO E INSTALAÇÃO. AF_04/2022</t>
  </si>
  <si>
    <t>LUVA COM BUCHA DE LATÃO, PVC, SOLDÁVEL, DN 32MM X 1 , INSTALADO EM RAMAL DE DISTRIBUIÇÃO DE ÁGUA   FORNECIMENTO E INSTALAÇÃO. AF_06/2022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</si>
  <si>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</si>
  <si>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</si>
  <si>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</si>
  <si>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</si>
  <si>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</si>
  <si>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</si>
  <si>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</si>
  <si>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</si>
  <si>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</si>
  <si>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</si>
  <si>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</si>
  <si>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</si>
  <si>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</si>
  <si>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</si>
  <si>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</si>
  <si>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</si>
  <si>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</si>
  <si>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</si>
  <si>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</si>
  <si>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</si>
  <si>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</si>
  <si>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</si>
  <si>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</si>
  <si>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</si>
  <si>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</si>
  <si>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</si>
  <si>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</si>
  <si>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</si>
  <si>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</si>
  <si>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</si>
  <si>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</si>
  <si>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</si>
  <si>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</si>
  <si>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</si>
  <si>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</si>
  <si>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</si>
  <si>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</si>
  <si>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</si>
  <si>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</si>
  <si>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</si>
  <si>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</si>
  <si>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</si>
  <si>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</si>
  <si>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</si>
  <si>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</si>
  <si>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</si>
  <si>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</si>
  <si>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</si>
  <si>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</si>
  <si>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</si>
  <si>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</si>
  <si>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</si>
  <si>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</si>
  <si>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</si>
  <si>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</si>
  <si>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</si>
  <si>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</si>
  <si>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UNIÃO, CPVC, SOLDÁVEL, DN 42MM, INSTALADO EM RAMAL DE DISTRIBUIÇÃO DE ÁGUA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</si>
  <si>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</si>
  <si>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</si>
  <si>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</si>
  <si>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</si>
  <si>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</si>
  <si>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</si>
  <si>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</si>
  <si>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</si>
  <si>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</si>
  <si>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</si>
  <si>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</si>
  <si>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</si>
  <si>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</si>
  <si>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</si>
  <si>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</si>
  <si>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</si>
  <si>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</si>
  <si>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</si>
  <si>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</si>
  <si>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</si>
  <si>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</si>
  <si>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</si>
  <si>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</si>
  <si>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</si>
  <si>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</si>
  <si>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</si>
  <si>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</si>
  <si>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</si>
  <si>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</si>
  <si>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</si>
  <si>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</si>
  <si>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</si>
  <si>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</si>
  <si>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</si>
  <si>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</si>
  <si>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</si>
  <si>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</si>
  <si>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</si>
  <si>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</si>
  <si>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</si>
  <si>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</si>
  <si>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</si>
  <si>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</si>
  <si>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</si>
  <si>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</si>
  <si>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</si>
  <si>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</si>
  <si>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</si>
  <si>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</si>
  <si>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</si>
  <si>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</si>
  <si>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</si>
  <si>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</si>
  <si>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PISO EM GRANILITE, MARMORITE OU GRANITINA EM AMBIENTES INTERNOS, COM ESPESSURA DE 8 MM, INCLUSO MISTURA EM BETONEIRA, COLOCAÇÃO DAS JUNTAS, APLICAÇÃO DO PISO, 4 POLIMENTOS COM POLITRIZ, ESTUCAMENTO, SELADOR E CERA. AF_06/2022</t>
  </si>
  <si>
    <t>UNXMES</t>
  </si>
  <si>
    <t>COMPOSIÇÃO 08</t>
  </si>
  <si>
    <t>COMPOSIÇÃO 09</t>
  </si>
  <si>
    <t>Comprimento Total Sinalização Diurna</t>
  </si>
  <si>
    <t>Apropriada</t>
  </si>
  <si>
    <t xml:space="preserve">EMPOLAMENTO </t>
  </si>
  <si>
    <t>SINALIZAÇÃO DE TRÂNSITO - NOTURNA</t>
  </si>
  <si>
    <t>Comprimento Total Sinalização Diurna - Extensão da via x 20%</t>
  </si>
  <si>
    <t>TELHAMENTO COM TELHA ESTRUTURAL DE FIBROCIMENTO E= 8 MM, COM ATÉ 2 ÁGUAS, INCLUSO IÇAMENTO. AF_07/2019_PS</t>
  </si>
  <si>
    <t>TRAMA DE AÇO COMPOSTA POR TERÇAS PARA TELHADOS DE ATÉ 2 ÁGUAS PARA TELHA ONDULADA DE FIBROCIMENTO, METÁLICA, PLÁSTICA OU TERMOACÚSTICA, INCLUSO TRANSPORTE VERTICAL (EM KG). AF_07/2019</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</si>
  <si>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</si>
  <si>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</si>
  <si>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</si>
  <si>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</si>
  <si>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</si>
  <si>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</si>
  <si>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</si>
  <si>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</si>
  <si>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</si>
  <si>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</si>
  <si>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</si>
  <si>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</si>
  <si>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</si>
  <si>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</si>
  <si>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</si>
  <si>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</si>
  <si>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</si>
  <si>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</si>
  <si>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</si>
  <si>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</si>
  <si>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</si>
  <si>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</si>
  <si>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</si>
  <si>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</si>
  <si>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</si>
  <si>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</si>
  <si>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</si>
  <si>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</si>
  <si>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</si>
  <si>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</si>
  <si>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</si>
  <si>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</si>
  <si>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</si>
  <si>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</si>
  <si>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</si>
  <si>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</si>
  <si>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</si>
  <si>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</si>
  <si>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</si>
  <si>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</si>
  <si>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</si>
  <si>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</si>
  <si>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</si>
  <si>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</si>
  <si>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</si>
  <si>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</si>
  <si>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</si>
  <si>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</si>
  <si>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</si>
  <si>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</si>
  <si>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</si>
  <si>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</si>
  <si>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CONDULETE DE PVC, TIPO E, PARA ELETRODUTO DE PVC SOLDÁVEL DN 20 MM (1/2''), APARENTE - FORNECIMENTO E INSTALAÇÃO. AF_10/2022</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</si>
  <si>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</si>
  <si>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</si>
  <si>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</si>
  <si>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</si>
  <si>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</si>
  <si>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</si>
  <si>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</si>
  <si>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</si>
  <si>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</si>
  <si>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</si>
  <si>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</si>
  <si>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</si>
  <si>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</si>
  <si>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</si>
  <si>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</si>
  <si>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</si>
  <si>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</si>
  <si>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</si>
  <si>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</si>
  <si>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</si>
  <si>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</si>
  <si>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</si>
  <si>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</si>
  <si>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</si>
  <si>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</si>
  <si>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</si>
  <si>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</si>
  <si>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</si>
  <si>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</si>
  <si>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</si>
  <si>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</si>
  <si>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</si>
  <si>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</si>
  <si>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</si>
  <si>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</si>
  <si>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</si>
  <si>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</si>
  <si>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</si>
  <si>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</si>
  <si>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</si>
  <si>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</si>
  <si>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</si>
  <si>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</si>
  <si>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</si>
  <si>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</si>
  <si>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</si>
  <si>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</si>
  <si>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</si>
  <si>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</si>
  <si>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</si>
  <si>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</si>
  <si>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</si>
  <si>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</si>
  <si>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</si>
  <si>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</si>
  <si>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</si>
  <si>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</si>
  <si>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</si>
  <si>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</si>
  <si>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</si>
  <si>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</si>
  <si>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</si>
  <si>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</si>
  <si>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</si>
  <si>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</si>
  <si>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</si>
  <si>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</si>
  <si>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</si>
  <si>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</si>
  <si>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</si>
  <si>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</si>
  <si>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</si>
  <si>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</si>
  <si>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</si>
  <si>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</si>
  <si>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</si>
  <si>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</si>
  <si>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</si>
  <si>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</si>
  <si>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</si>
  <si>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</si>
  <si>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</si>
  <si>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</si>
  <si>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</si>
  <si>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</si>
  <si>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</si>
  <si>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</si>
  <si>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</si>
  <si>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</si>
  <si>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</si>
  <si>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</si>
  <si>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</si>
  <si>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</si>
  <si>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</si>
  <si>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</si>
  <si>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</si>
  <si>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</si>
  <si>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</si>
  <si>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</si>
  <si>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</si>
  <si>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</si>
  <si>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</si>
  <si>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</si>
  <si>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</si>
  <si>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</si>
  <si>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</si>
  <si>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</si>
  <si>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</si>
  <si>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</si>
  <si>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</si>
  <si>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</si>
  <si>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</si>
  <si>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</si>
  <si>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</si>
  <si>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</si>
  <si>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</si>
  <si>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</si>
  <si>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</si>
  <si>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CABO COAXIAL RG11 95% - FORNECIMENTO E INSTALAÇÃO. AF_11/2019</t>
  </si>
  <si>
    <t>CABO COAXIAL RG59 95% - FORNECIMENTO E INSTALAÇÃO. AF_11/2019</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</si>
  <si>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</si>
  <si>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</si>
  <si>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</si>
  <si>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</si>
  <si>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</si>
  <si>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</si>
  <si>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</si>
  <si>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</si>
  <si>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</si>
  <si>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</si>
  <si>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</si>
  <si>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</si>
  <si>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</si>
  <si>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</si>
  <si>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</si>
  <si>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</si>
  <si>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</si>
  <si>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</si>
  <si>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</si>
  <si>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</si>
  <si>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</si>
  <si>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</si>
  <si>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</si>
  <si>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</si>
  <si>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</si>
  <si>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</si>
  <si>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</si>
  <si>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</si>
  <si>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</si>
  <si>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</si>
  <si>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</si>
  <si>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</si>
  <si>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</si>
  <si>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CPVC, SOLDÁVEL, DN 42MM, INSTALADO EM RAMAL DE DISTRIBUIÇÃO DE ÁGUA - FORNECIMENTO E INSTALAÇÃO. AF_06/2022</t>
  </si>
  <si>
    <t>TUBO, PPR, DN 20, CLASSE PN20, INSTALADO EM RAMAL OU SUB-RAMAL DE ÁGUA - FORNECIMENTO E INSTALAÇÃO. AF_08/2022</t>
  </si>
  <si>
    <t>TUBO, PPR, DN 20, CLASSE PN25, INSTALADO EM RAMAL OU SUB-RAMAL DE ÁGUA - FORNECIMENTO E INSTALAÇÃO. AF_08/2022</t>
  </si>
  <si>
    <t>LUVA DE CORRER, PVC, SOLDÁVEL, DN 40MM, INSTALADO EM PRUMADA DE ÁGUA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</si>
  <si>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</si>
  <si>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</si>
  <si>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</si>
  <si>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</si>
  <si>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</si>
  <si>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</si>
  <si>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</si>
  <si>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</si>
  <si>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</si>
  <si>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</si>
  <si>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</si>
  <si>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</si>
  <si>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</si>
  <si>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</si>
  <si>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</si>
  <si>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</si>
  <si>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</si>
  <si>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</si>
  <si>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</si>
  <si>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</si>
  <si>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</si>
  <si>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</si>
  <si>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</si>
  <si>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</si>
  <si>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</si>
  <si>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</si>
  <si>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</si>
  <si>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</si>
  <si>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</si>
  <si>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</si>
  <si>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</si>
  <si>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</si>
  <si>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</si>
  <si>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</si>
  <si>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</si>
  <si>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</si>
  <si>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</si>
  <si>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</si>
  <si>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</si>
  <si>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</si>
  <si>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</si>
  <si>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</si>
  <si>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</si>
  <si>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</si>
  <si>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</si>
  <si>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</si>
  <si>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</si>
  <si>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</si>
  <si>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</si>
  <si>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</si>
  <si>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</si>
  <si>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</si>
  <si>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</si>
  <si>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</si>
  <si>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</si>
  <si>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</si>
  <si>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</si>
  <si>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</si>
  <si>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</si>
  <si>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</si>
  <si>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</si>
  <si>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</si>
  <si>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</si>
  <si>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</si>
  <si>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</si>
  <si>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</si>
  <si>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</si>
  <si>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</si>
  <si>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</si>
  <si>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SIMPLES, PVC, SÉRIE NORMAL, ESGOTO PREDIAL, DN 150 MM, JUNTA ELÁSTICA, FORNECIDO E INSTALADO EM SUBCOLETOR AÉREO DE ESGOTO SANITÁRIO. AF_08/2022</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</si>
  <si>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</si>
  <si>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</si>
  <si>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</si>
  <si>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</si>
  <si>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</si>
  <si>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</si>
  <si>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</si>
  <si>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</si>
  <si>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</si>
  <si>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</si>
  <si>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</si>
  <si>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</si>
  <si>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</si>
  <si>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</si>
  <si>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</si>
  <si>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</si>
  <si>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</si>
  <si>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</si>
  <si>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</si>
  <si>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</si>
  <si>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</si>
  <si>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</si>
  <si>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</si>
  <si>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</si>
  <si>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</si>
  <si>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</si>
  <si>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</si>
  <si>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</si>
  <si>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</si>
  <si>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</si>
  <si>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</si>
  <si>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</si>
  <si>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</si>
  <si>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</si>
  <si>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</si>
  <si>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</si>
  <si>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</si>
  <si>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</si>
  <si>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</si>
  <si>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</si>
  <si>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</si>
  <si>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</si>
  <si>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</si>
  <si>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</si>
  <si>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</si>
  <si>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</si>
  <si>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</si>
  <si>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</si>
  <si>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</si>
  <si>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</si>
  <si>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</si>
  <si>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</si>
  <si>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</si>
  <si>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</si>
  <si>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</si>
  <si>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</si>
  <si>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</si>
  <si>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</si>
  <si>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</si>
  <si>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</si>
  <si>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</si>
  <si>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</si>
  <si>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</si>
  <si>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</si>
  <si>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</si>
  <si>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</si>
  <si>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</si>
  <si>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</si>
  <si>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</si>
  <si>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</si>
  <si>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</si>
  <si>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</si>
  <si>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</si>
  <si>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</si>
  <si>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</si>
  <si>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</si>
  <si>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</si>
  <si>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</si>
  <si>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</si>
  <si>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</si>
  <si>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</si>
  <si>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</si>
  <si>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</si>
  <si>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</si>
  <si>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</si>
  <si>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</si>
  <si>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</si>
  <si>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</si>
  <si>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</si>
  <si>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</si>
  <si>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</si>
  <si>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</si>
  <si>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</si>
  <si>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</si>
  <si>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</si>
  <si>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</si>
  <si>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</si>
  <si>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</si>
  <si>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</si>
  <si>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</si>
  <si>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</si>
  <si>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</si>
  <si>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</si>
  <si>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</si>
  <si>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</si>
  <si>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</si>
  <si>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</si>
  <si>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</si>
  <si>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</si>
  <si>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</si>
  <si>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</si>
  <si>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</si>
  <si>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</si>
  <si>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</si>
  <si>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</si>
  <si>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</si>
  <si>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</si>
  <si>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</si>
  <si>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</si>
  <si>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</si>
  <si>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</si>
  <si>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</si>
  <si>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</si>
  <si>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</si>
  <si>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</si>
  <si>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</si>
  <si>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</si>
  <si>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</si>
  <si>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TIL (TUBO DE INSPEÇÃO E LIMPEZA) RADIAL PARA ESGOTO, EM PVC, DN 300X200 MM. AF_12/2020</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</si>
  <si>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</si>
  <si>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</si>
  <si>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</si>
  <si>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</si>
  <si>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</si>
  <si>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</si>
  <si>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</si>
  <si>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</si>
  <si>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</si>
  <si>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</si>
  <si>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</si>
  <si>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</si>
  <si>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</si>
  <si>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</si>
  <si>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</si>
  <si>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</si>
  <si>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</si>
  <si>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</si>
  <si>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</si>
  <si>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</si>
  <si>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</si>
  <si>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</si>
  <si>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</si>
  <si>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PASSEIO EM PISO INTERTRAVADO, COM BLOCO RAQUETE  22 X 13,5 CM, ESPESSURA 6 CM. AF_10/2022</t>
  </si>
  <si>
    <t>EXECUÇÃO DE PAVIMENTO EM PISO INTERTRAVADO, COM BLOCO RAQUETE  22 X 13,5 CM, ESPESSURA 6 CM. AF_10/2022</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</si>
  <si>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</si>
  <si>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</si>
  <si>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</si>
  <si>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</si>
  <si>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</si>
  <si>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</si>
  <si>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</si>
  <si>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</si>
  <si>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</si>
  <si>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</si>
  <si>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</si>
  <si>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</si>
  <si>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</si>
  <si>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</si>
  <si>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</si>
  <si>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</si>
  <si>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</si>
  <si>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</si>
  <si>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</si>
  <si>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PISO PODOTÁTIL DE ALERTA OU DIRECIONAL, DE BORRACHA, ASSENTADO SOBRE ARGAMASSA. AF_05/2020</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</si>
  <si>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</si>
  <si>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</si>
  <si>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</si>
  <si>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</si>
  <si>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</si>
  <si>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</si>
  <si>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</si>
  <si>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</si>
  <si>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</si>
  <si>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</si>
  <si>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</si>
  <si>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</si>
  <si>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</si>
  <si>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</si>
  <si>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</si>
  <si>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</si>
  <si>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</si>
  <si>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</si>
  <si>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</si>
  <si>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</si>
  <si>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</si>
  <si>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</si>
  <si>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</si>
  <si>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</si>
  <si>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</si>
  <si>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</si>
  <si>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</si>
  <si>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</si>
  <si>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</si>
  <si>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</si>
  <si>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</si>
  <si>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</si>
  <si>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</si>
  <si>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</si>
  <si>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</si>
  <si>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</si>
  <si>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</si>
  <si>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</si>
  <si>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</si>
  <si>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</si>
  <si>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</si>
  <si>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</si>
  <si>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</si>
  <si>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</si>
  <si>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</si>
  <si>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</si>
  <si>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</si>
  <si>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</si>
  <si>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</si>
  <si>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</si>
  <si>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</si>
  <si>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</si>
  <si>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</si>
  <si>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</si>
  <si>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</si>
  <si>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</si>
  <si>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</si>
  <si>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</si>
  <si>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</si>
  <si>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</si>
  <si>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</si>
  <si>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</si>
  <si>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</si>
  <si>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</si>
  <si>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</si>
  <si>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</si>
  <si>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</si>
  <si>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</si>
  <si>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</si>
  <si>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</si>
  <si>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</si>
  <si>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</si>
  <si>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</si>
  <si>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</si>
  <si>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</si>
  <si>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</si>
  <si>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</si>
  <si>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</si>
  <si>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</si>
  <si>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</si>
  <si>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</si>
  <si>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</si>
  <si>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</si>
  <si>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</si>
  <si>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</si>
  <si>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</si>
  <si>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</si>
  <si>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</si>
  <si>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</si>
  <si>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</si>
  <si>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</si>
  <si>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</si>
  <si>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</si>
  <si>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</si>
  <si>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</si>
  <si>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</si>
  <si>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</si>
  <si>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</si>
  <si>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</si>
  <si>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</si>
  <si>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</si>
  <si>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</si>
  <si>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</si>
  <si>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</si>
  <si>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</si>
  <si>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</si>
  <si>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</si>
  <si>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</si>
  <si>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</si>
  <si>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</si>
  <si>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</si>
  <si>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</si>
  <si>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</si>
  <si>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</si>
  <si>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</si>
  <si>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</si>
  <si>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</si>
  <si>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</si>
  <si>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</si>
  <si>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</si>
  <si>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</si>
  <si>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</si>
  <si>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</si>
  <si>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</si>
  <si>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</si>
  <si>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</si>
  <si>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</si>
  <si>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</si>
  <si>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</si>
  <si>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</si>
  <si>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</si>
  <si>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SEMANAS</t>
  </si>
  <si>
    <t>HORAS POR SEMANA</t>
  </si>
  <si>
    <t>PREFEITURA MUNICIPAL DE OLINDA</t>
  </si>
  <si>
    <t>DISCRIMINAÇÃO DOS SERVIÇOS</t>
  </si>
  <si>
    <t xml:space="preserve">TOTAL GERAL </t>
  </si>
  <si>
    <t>PLANILHA RESUMO</t>
  </si>
  <si>
    <t>VALOR DO ITEM</t>
  </si>
  <si>
    <t>TOTAL ADMINISTRAÇÃO DA OBRA</t>
  </si>
  <si>
    <t>TOTAL DOS SERVIÇOS SEM ADMINISTRAÇÃO DA OBRA</t>
  </si>
  <si>
    <t>TOTAL GERAL</t>
  </si>
  <si>
    <t>VALOR TOTAL SEM ADMINISTRAÇÃO LOCAL</t>
  </si>
  <si>
    <t>COMPOSIÇÃO DO BDI (ACÓRDÃO 2.622 / 2013 - TCU)</t>
  </si>
  <si>
    <t>1. TIPO DE OBRA: RODOVIAS E FERROVIAS</t>
  </si>
  <si>
    <t>2. VALORES REFERENCIAIS PARA COMPOSIÇÃO DE BDI</t>
  </si>
  <si>
    <r>
      <t xml:space="preserve">ADMINISTRAÇÃO CENTRAL ( </t>
    </r>
    <r>
      <rPr>
        <b/>
        <sz val="12"/>
        <color rgb="FFFF0000"/>
        <rFont val="Arial"/>
        <family val="2"/>
      </rPr>
      <t xml:space="preserve">AC </t>
    </r>
    <r>
      <rPr>
        <b/>
        <sz val="12"/>
        <rFont val="Arial"/>
        <family val="2"/>
      </rPr>
      <t>)</t>
    </r>
  </si>
  <si>
    <r>
      <t>ADMINISTRAÇÃO CENTRAL (</t>
    </r>
    <r>
      <rPr>
        <b/>
        <sz val="12"/>
        <color rgb="FFFF0000"/>
        <rFont val="Arial"/>
        <family val="2"/>
      </rPr>
      <t xml:space="preserve"> AC</t>
    </r>
    <r>
      <rPr>
        <b/>
        <sz val="12"/>
        <rFont val="Arial"/>
        <family val="2"/>
      </rPr>
      <t xml:space="preserve"> )</t>
    </r>
  </si>
  <si>
    <r>
      <t>RISCO (</t>
    </r>
    <r>
      <rPr>
        <b/>
        <sz val="12"/>
        <color rgb="FFFF0000"/>
        <rFont val="Arial"/>
        <family val="2"/>
      </rPr>
      <t xml:space="preserve"> R </t>
    </r>
    <r>
      <rPr>
        <b/>
        <sz val="12"/>
        <rFont val="Arial"/>
        <family val="2"/>
      </rPr>
      <t>)</t>
    </r>
  </si>
  <si>
    <r>
      <t>SEGUROS E GARANTIAS (</t>
    </r>
    <r>
      <rPr>
        <b/>
        <sz val="12"/>
        <color rgb="FFFF0000"/>
        <rFont val="Arial"/>
        <family val="2"/>
      </rPr>
      <t xml:space="preserve"> SG</t>
    </r>
    <r>
      <rPr>
        <b/>
        <sz val="12"/>
        <rFont val="Arial"/>
        <family val="2"/>
      </rPr>
      <t xml:space="preserve"> )</t>
    </r>
  </si>
  <si>
    <r>
      <t>DESPESAS FINANCEIRAS (</t>
    </r>
    <r>
      <rPr>
        <sz val="12"/>
        <color rgb="FFFF0000"/>
        <rFont val="Arial"/>
        <family val="2"/>
      </rPr>
      <t xml:space="preserve"> </t>
    </r>
    <r>
      <rPr>
        <b/>
        <sz val="12"/>
        <color rgb="FFFF0000"/>
        <rFont val="Arial"/>
        <family val="2"/>
      </rPr>
      <t xml:space="preserve">DF </t>
    </r>
    <r>
      <rPr>
        <b/>
        <sz val="12"/>
        <rFont val="Arial"/>
        <family val="2"/>
      </rPr>
      <t>)</t>
    </r>
  </si>
  <si>
    <r>
      <t>LUCRO BRUTO (</t>
    </r>
    <r>
      <rPr>
        <b/>
        <sz val="12"/>
        <color rgb="FFFF0000"/>
        <rFont val="Arial"/>
        <family val="2"/>
      </rPr>
      <t xml:space="preserve"> L</t>
    </r>
    <r>
      <rPr>
        <b/>
        <sz val="12"/>
        <rFont val="Arial"/>
        <family val="2"/>
      </rPr>
      <t xml:space="preserve"> )</t>
    </r>
  </si>
  <si>
    <r>
      <t>TRIBUTOS (</t>
    </r>
    <r>
      <rPr>
        <b/>
        <sz val="12"/>
        <color rgb="FFFF0000"/>
        <rFont val="Arial"/>
        <family val="2"/>
      </rPr>
      <t xml:space="preserve"> T</t>
    </r>
    <r>
      <rPr>
        <b/>
        <sz val="12"/>
        <rFont val="Arial"/>
        <family val="2"/>
      </rPr>
      <t xml:space="preserve"> )</t>
    </r>
  </si>
  <si>
    <t>PIS</t>
  </si>
  <si>
    <t>COFINS</t>
  </si>
  <si>
    <t>ISS (Adotado no Município)</t>
  </si>
  <si>
    <t>3. FÓRMULA BDI (ACÓRDÃO Nº 2.369 / 2011 - TCU)</t>
  </si>
  <si>
    <t>ONDE:</t>
  </si>
  <si>
    <t>AC = TAXA DE ADMINISTRAÇÃO CENTRAL</t>
  </si>
  <si>
    <t>R =  RISCOS</t>
  </si>
  <si>
    <t>SG = SEGUROS E GARANTIAS</t>
  </si>
  <si>
    <t>DF = DESPESAS FINANCEIRAS</t>
  </si>
  <si>
    <t>L = TAXA DE LUCRO</t>
  </si>
  <si>
    <t>T = TAXA DE TRIBUTOS</t>
  </si>
  <si>
    <t>4. VALOR DO BDI PARA O TIPO DE OBRA ADOTADO</t>
  </si>
  <si>
    <t>BDI =</t>
  </si>
  <si>
    <t>AUX.001</t>
  </si>
  <si>
    <t>AUX.002</t>
  </si>
  <si>
    <t>AUX.003</t>
  </si>
  <si>
    <t>COMPOSIÇÕES AUXILIARES</t>
  </si>
  <si>
    <t>COMP. AUXILIAR</t>
  </si>
  <si>
    <t>AUX.004</t>
  </si>
  <si>
    <t>Lado direito</t>
  </si>
  <si>
    <t>Lado esquerdo</t>
  </si>
  <si>
    <t>SINALIZAÇÃO</t>
  </si>
  <si>
    <t>Conforme projeto de sinalização</t>
  </si>
  <si>
    <t>EXECUÇÃO DE LOMBADA</t>
  </si>
  <si>
    <t>ÁREA SEÇÃO</t>
  </si>
  <si>
    <t>R-19</t>
  </si>
  <si>
    <t>PLACA DE INDICAÇÃO DE LOMBADA A FRENTE   COM PINTURA REFLETIVA</t>
  </si>
  <si>
    <t>AUX.005</t>
  </si>
  <si>
    <t>AUX.006</t>
  </si>
  <si>
    <t>AUX.007</t>
  </si>
  <si>
    <t>AUX.008</t>
  </si>
  <si>
    <t>1.2</t>
  </si>
  <si>
    <t>LIXADEIRA DE PAREDE, COM LED, POTÊNCIA 750 W, FREQUÊNCIA 60 HZ, VELOCIDADE 1000 A 2100 RPM, DIÂMETRO DA LIXA 225 MM - MATERIAIS NA OPERAÇÃO. AF_12/2022</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</si>
  <si>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</si>
  <si>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</si>
  <si>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</si>
  <si>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</si>
  <si>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</si>
  <si>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SINAPI SERVIÇO</t>
  </si>
  <si>
    <t>AUXILIAR</t>
  </si>
  <si>
    <t>CONCRETAGEM, FCK 25 MPA, COM USO DE JERICA, LANÇAMENTO, ADENSAMENTO E ACABAMENTO.</t>
  </si>
  <si>
    <t>2.0</t>
  </si>
  <si>
    <t>2.1</t>
  </si>
  <si>
    <t>2.2</t>
  </si>
  <si>
    <t>2.3</t>
  </si>
  <si>
    <t>2.4</t>
  </si>
  <si>
    <t>2.5</t>
  </si>
  <si>
    <t>1.0</t>
  </si>
  <si>
    <t>DRENAGEM</t>
  </si>
  <si>
    <t>ok</t>
  </si>
  <si>
    <t>BGS</t>
  </si>
  <si>
    <t>M3xKM</t>
  </si>
  <si>
    <t>CONFORME DETALHE DO POÇO DE VISITA TIPO 1 B</t>
  </si>
  <si>
    <t>EXECUÇÃO E COMPACTAÇÃO DE BASE E OU SUB BASE PARA PAVIMENTAÇÃO DE MACADAME HIDRÁULICO - EXCLUSIVE CARGA E TRANSPORTE.</t>
  </si>
  <si>
    <t>REFERÊNCIA SINAPI 96400 NOV/2022</t>
  </si>
  <si>
    <t>OLINDA - PE</t>
  </si>
  <si>
    <t>SECRETARIA DE OBRAS</t>
  </si>
  <si>
    <t>3.0</t>
  </si>
  <si>
    <t>3.1</t>
  </si>
  <si>
    <t>3.2</t>
  </si>
  <si>
    <t>3.3</t>
  </si>
  <si>
    <t>3.4</t>
  </si>
  <si>
    <t>2 cavaletes por rua</t>
  </si>
  <si>
    <t>Base em BGS</t>
  </si>
  <si>
    <t>DMT - PEDREIRA GUARANY</t>
  </si>
  <si>
    <t>CAIXA DE LIGAÇÃO 0,90 X 0,90 CM COM TAMPA EM CONCRETO.</t>
  </si>
  <si>
    <t>ARMAÇÃO DE CINTA DE ALVENARIA ESTRUTURAL; DIÂMETRO DE 12,5 MM</t>
  </si>
  <si>
    <t>4.0</t>
  </si>
  <si>
    <t>RUA DO CACIMBÃO</t>
  </si>
  <si>
    <t>4.1</t>
  </si>
  <si>
    <t>4.2</t>
  </si>
  <si>
    <t>4.3</t>
  </si>
  <si>
    <t>4.4</t>
  </si>
  <si>
    <t>4.6</t>
  </si>
  <si>
    <t>4.5</t>
  </si>
  <si>
    <t>4.7</t>
  </si>
  <si>
    <t>Rua Cacimbão</t>
  </si>
  <si>
    <t>Camada vegetal + volume de bota fora escavação da canaleta</t>
  </si>
  <si>
    <t xml:space="preserve">Rua Cacimbão - Conforme projeto de drenagem </t>
  </si>
  <si>
    <t>OK</t>
  </si>
  <si>
    <t xml:space="preserve">Rua do Cacimbão - E0+3.51 A E9+4.91 </t>
  </si>
  <si>
    <t>Rua Cacimbão - Conforme mapa de cubação</t>
  </si>
  <si>
    <t>Rua Cacimbão  - Conforme mapa de cubação</t>
  </si>
  <si>
    <t>Rua do Cacimbão - E0+3.51 A E9+4.91  - Quantitativo extraído do projeto de pavimentação</t>
  </si>
  <si>
    <t>Rua Cacimbão - Quantitativo extraído do projeto de pavimentação - Lado direito</t>
  </si>
  <si>
    <t>Rua Cacimbão - Quantitativo extraído do projeto de pavimentação - Lado esquerdo</t>
  </si>
  <si>
    <t>Rua Cacimbão - Quantitativo extraído do projeto de pavimentação - Recrava</t>
  </si>
  <si>
    <t>R-1</t>
  </si>
  <si>
    <t>Rua do Cacimbão</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</si>
  <si>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</si>
  <si>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</si>
  <si>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</si>
  <si>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</si>
  <si>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</si>
  <si>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01.08.41U</t>
  </si>
  <si>
    <t>COMPESA SERVIÇO</t>
  </si>
  <si>
    <t>INSUMO COMPESA</t>
  </si>
  <si>
    <t>EXECUÇÃO DE IMPRIMAÇÃO COM ASFALTO DILUÍDO CM-30.</t>
  </si>
  <si>
    <t>PERÍODO DA OBRA (3 MESES)</t>
  </si>
  <si>
    <t>4.8</t>
  </si>
  <si>
    <t>$ PARCIAL</t>
  </si>
  <si>
    <t>$ ACUMULADO</t>
  </si>
  <si>
    <t>% PARCIAL</t>
  </si>
  <si>
    <t>% ACUMULADO</t>
  </si>
  <si>
    <t>ALARGAMENTO DE BASE DE TUBULÃO A CÉU ABERTO, ESCAVAÇÃO MANUAL, CONCRETO USINADO E LANÇADO COM BOMBA OU DIRETAMENTE DO CAMINHÃO (EXCLUSIVE BOMBEAMENTO). AF_05/2020</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</si>
  <si>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</si>
  <si>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</si>
  <si>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</si>
  <si>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</si>
  <si>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</si>
  <si>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</si>
  <si>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</si>
  <si>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</si>
  <si>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</si>
  <si>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</si>
  <si>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</si>
  <si>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</si>
  <si>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</si>
  <si>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</si>
  <si>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</si>
  <si>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</si>
  <si>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</si>
  <si>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</si>
  <si>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</si>
  <si>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</si>
  <si>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</si>
  <si>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</si>
  <si>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</si>
  <si>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</si>
  <si>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</si>
  <si>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</si>
  <si>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</si>
  <si>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</si>
  <si>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</si>
  <si>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</si>
  <si>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</si>
  <si>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</si>
  <si>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</si>
  <si>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</si>
  <si>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</si>
  <si>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</si>
  <si>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</si>
  <si>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</si>
  <si>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</si>
  <si>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</si>
  <si>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</si>
  <si>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</si>
  <si>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</si>
  <si>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</si>
  <si>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</si>
  <si>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</si>
  <si>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</si>
  <si>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</si>
  <si>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</si>
  <si>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</si>
  <si>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</si>
  <si>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</si>
  <si>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</si>
  <si>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</si>
  <si>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</si>
  <si>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</si>
  <si>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</si>
  <si>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</si>
  <si>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</si>
  <si>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</si>
  <si>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</si>
  <si>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</si>
  <si>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</si>
  <si>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</si>
  <si>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</si>
  <si>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</si>
  <si>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</si>
  <si>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</si>
  <si>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</si>
  <si>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</si>
  <si>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</si>
  <si>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</si>
  <si>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</si>
  <si>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</si>
  <si>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</si>
  <si>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</si>
  <si>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</si>
  <si>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</si>
  <si>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</si>
  <si>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</si>
  <si>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</si>
  <si>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</si>
  <si>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</si>
  <si>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</si>
  <si>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</si>
  <si>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</si>
  <si>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</si>
  <si>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</si>
  <si>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</si>
  <si>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</si>
  <si>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</si>
  <si>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</si>
  <si>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</si>
  <si>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</si>
  <si>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</si>
  <si>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</si>
  <si>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</si>
  <si>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</si>
  <si>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</si>
  <si>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</si>
  <si>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</si>
  <si>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</si>
  <si>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</si>
  <si>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</si>
  <si>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</si>
  <si>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</si>
  <si>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</si>
  <si>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</si>
  <si>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</si>
  <si>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</si>
  <si>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</si>
  <si>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</si>
  <si>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</si>
  <si>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</si>
  <si>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</si>
  <si>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</si>
  <si>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</si>
  <si>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</si>
  <si>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</si>
  <si>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</si>
  <si>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</si>
  <si>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</si>
  <si>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</si>
  <si>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</si>
  <si>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</si>
  <si>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</si>
  <si>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</si>
  <si>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</si>
  <si>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</si>
  <si>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</si>
  <si>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</si>
  <si>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</si>
  <si>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</si>
  <si>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</si>
  <si>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</si>
  <si>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</si>
  <si>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</si>
  <si>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</si>
  <si>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</si>
  <si>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</si>
  <si>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</si>
  <si>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</si>
  <si>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</si>
  <si>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</si>
  <si>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</si>
  <si>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</si>
  <si>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</si>
  <si>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</si>
  <si>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</si>
  <si>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</si>
  <si>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</si>
  <si>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</si>
  <si>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</si>
  <si>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</si>
  <si>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</si>
  <si>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</si>
  <si>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</si>
  <si>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</si>
  <si>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</si>
  <si>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</si>
  <si>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</si>
  <si>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</si>
  <si>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</si>
  <si>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</si>
  <si>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</si>
  <si>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</si>
  <si>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</si>
  <si>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</si>
  <si>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</si>
  <si>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</si>
  <si>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</si>
  <si>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</si>
  <si>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</si>
  <si>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</si>
  <si>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</si>
  <si>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</si>
  <si>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</si>
  <si>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</si>
  <si>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</si>
  <si>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</si>
  <si>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</si>
  <si>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</si>
  <si>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</si>
  <si>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</si>
  <si>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</si>
  <si>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</si>
  <si>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</si>
  <si>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</si>
  <si>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</si>
  <si>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</si>
  <si>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</si>
  <si>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</si>
  <si>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</si>
  <si>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</si>
  <si>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</si>
  <si>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</si>
  <si>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</si>
  <si>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</si>
  <si>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</si>
  <si>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</si>
  <si>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</si>
  <si>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</si>
  <si>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</si>
  <si>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</si>
  <si>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</si>
  <si>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</si>
  <si>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</si>
  <si>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</si>
  <si>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</si>
  <si>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</si>
  <si>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</si>
  <si>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</si>
  <si>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</si>
  <si>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</si>
  <si>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</si>
  <si>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</si>
  <si>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</si>
  <si>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</si>
  <si>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</si>
  <si>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</si>
  <si>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</si>
  <si>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</si>
  <si>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</si>
  <si>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</si>
  <si>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</si>
  <si>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</si>
  <si>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</si>
  <si>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</si>
  <si>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</si>
  <si>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</si>
  <si>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</si>
  <si>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</si>
  <si>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</si>
  <si>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</si>
  <si>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</si>
  <si>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</si>
  <si>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</si>
  <si>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</si>
  <si>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</si>
  <si>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</si>
  <si>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</si>
  <si>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</si>
  <si>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</si>
  <si>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</si>
  <si>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</si>
  <si>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</si>
  <si>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</si>
  <si>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</si>
  <si>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</si>
  <si>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</si>
  <si>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</si>
  <si>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</si>
  <si>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</si>
  <si>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</si>
  <si>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</si>
  <si>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</si>
  <si>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</si>
  <si>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</si>
  <si>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</si>
  <si>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</si>
  <si>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</si>
  <si>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</si>
  <si>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</si>
  <si>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</si>
  <si>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</si>
  <si>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</si>
  <si>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</si>
  <si>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</si>
  <si>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</si>
  <si>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</si>
  <si>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</si>
  <si>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</si>
  <si>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</si>
  <si>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</si>
  <si>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</si>
  <si>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</si>
  <si>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</si>
  <si>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</si>
  <si>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</si>
  <si>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</si>
  <si>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</si>
  <si>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</si>
  <si>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</si>
  <si>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</si>
  <si>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</si>
  <si>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</si>
  <si>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</si>
  <si>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</si>
  <si>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</si>
  <si>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</si>
  <si>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</si>
  <si>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</si>
  <si>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</si>
  <si>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</si>
  <si>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</si>
  <si>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</si>
  <si>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</si>
  <si>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</si>
  <si>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</si>
  <si>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</si>
  <si>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</si>
  <si>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</si>
  <si>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</si>
  <si>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</si>
  <si>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</si>
  <si>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</si>
  <si>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</si>
  <si>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</si>
  <si>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</si>
  <si>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</si>
  <si>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</si>
  <si>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</si>
  <si>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</si>
  <si>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</si>
  <si>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</si>
  <si>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</si>
  <si>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</si>
  <si>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</si>
  <si>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</si>
  <si>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</si>
  <si>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</si>
  <si>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</si>
  <si>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</si>
  <si>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</si>
  <si>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</si>
  <si>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</si>
  <si>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</si>
  <si>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</si>
  <si>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</si>
  <si>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</si>
  <si>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</si>
  <si>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</si>
  <si>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</si>
  <si>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</si>
  <si>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</si>
  <si>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</si>
  <si>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</si>
  <si>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</si>
  <si>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</si>
  <si>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</si>
  <si>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</si>
  <si>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</si>
  <si>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</si>
  <si>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</si>
  <si>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</si>
  <si>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</si>
  <si>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</si>
  <si>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</si>
  <si>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</si>
  <si>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DIVISÓRIA FIXA EM VIDRO TEMPERADO 10 MM, SEM ABERTURA. AF_01/2021_PS</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</si>
  <si>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</si>
  <si>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</si>
  <si>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</si>
  <si>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</si>
  <si>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</si>
  <si>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</si>
  <si>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</si>
  <si>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</si>
  <si>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</si>
  <si>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</si>
  <si>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</si>
  <si>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</si>
  <si>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</si>
  <si>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</si>
  <si>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</si>
  <si>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</si>
  <si>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</si>
  <si>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</si>
  <si>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</si>
  <si>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</si>
  <si>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</si>
  <si>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</si>
  <si>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</si>
  <si>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</si>
  <si>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</si>
  <si>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</si>
  <si>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</si>
  <si>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</si>
  <si>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</si>
  <si>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</si>
  <si>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</si>
  <si>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</si>
  <si>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</si>
  <si>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</si>
  <si>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</si>
  <si>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</si>
  <si>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</si>
  <si>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</si>
  <si>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</si>
  <si>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</si>
  <si>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</si>
  <si>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</si>
  <si>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</si>
  <si>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</si>
  <si>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</si>
  <si>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</si>
  <si>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</si>
  <si>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</si>
  <si>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</si>
  <si>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</si>
  <si>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</si>
  <si>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</si>
  <si>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</si>
  <si>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</si>
  <si>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</si>
  <si>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OBJETO:</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</si>
  <si>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</si>
  <si>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</si>
  <si>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</si>
  <si>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</si>
  <si>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</si>
  <si>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</si>
  <si>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</si>
  <si>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</si>
  <si>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</si>
  <si>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</si>
  <si>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</si>
  <si>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</si>
  <si>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</si>
  <si>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</si>
  <si>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</si>
  <si>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</si>
  <si>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</si>
  <si>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</si>
  <si>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</si>
  <si>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</si>
  <si>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</si>
  <si>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</si>
  <si>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</si>
  <si>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</si>
  <si>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</si>
  <si>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</si>
  <si>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</si>
  <si>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</si>
  <si>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</si>
  <si>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</si>
  <si>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</si>
  <si>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</si>
  <si>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</si>
  <si>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</si>
  <si>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</si>
  <si>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</si>
  <si>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</si>
  <si>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</si>
  <si>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</si>
  <si>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</si>
  <si>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</si>
  <si>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</si>
  <si>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</si>
  <si>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</si>
  <si>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</si>
  <si>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</si>
  <si>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</si>
  <si>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</si>
  <si>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</si>
  <si>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</si>
  <si>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</si>
  <si>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</si>
  <si>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</si>
  <si>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</si>
  <si>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</si>
  <si>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</si>
  <si>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</si>
  <si>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</si>
  <si>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</si>
  <si>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</si>
  <si>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</si>
  <si>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</si>
  <si>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</si>
  <si>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</si>
  <si>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</si>
  <si>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</si>
  <si>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</si>
  <si>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</si>
  <si>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</si>
  <si>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</si>
  <si>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</si>
  <si>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</si>
  <si>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</si>
  <si>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</si>
  <si>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</si>
  <si>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</si>
  <si>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</si>
  <si>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</si>
  <si>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</si>
  <si>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</si>
  <si>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</si>
  <si>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</si>
  <si>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</si>
  <si>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</si>
  <si>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</si>
  <si>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</si>
  <si>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</si>
  <si>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</si>
  <si>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</si>
  <si>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</si>
  <si>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</si>
  <si>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</si>
  <si>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</si>
  <si>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</si>
  <si>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</si>
  <si>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</si>
  <si>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</si>
  <si>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</si>
  <si>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</si>
  <si>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</si>
  <si>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</si>
  <si>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TANQUE DE ASFALTO ESTACIONÁRIO COM SERPENTINA, CAPACIDADE 30.000 L - CHP DIURNO. AF_05/2023</t>
  </si>
  <si>
    <t>ESPARGIDOR DE ASFALTO PRESSURIZADO, TANQUE 6 M3 COM ISOLAÇÃO TÉRMICA, AQUECIDO COM 2 MAÇARICOS, COM BARRA ESPARGIDORA 3,60 M, MONTADO SOBRE CAMINHÃO  TOCO, PBT 14.300 KG, POTÊNCIA 185 CV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</si>
  <si>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</si>
  <si>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</si>
  <si>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</si>
  <si>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</si>
  <si>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</si>
  <si>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BOMBA SUBMERSÍVEL ELÉTRICA TRIFÁSICA, POTÊNCIA 2,96 HP, Ø ROTOR 144 MM SEMI-ABERTO, BOCAL DE SAÍDA Ø 2", HM/Q = 2 MCA / 38,8 M3/H A 28 MCA / 5 M3/H - CHP DIURNO. AF_06/2014</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</si>
  <si>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</si>
  <si>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</si>
  <si>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</si>
  <si>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</si>
  <si>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</si>
  <si>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</si>
  <si>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</si>
  <si>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</si>
  <si>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</si>
  <si>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</si>
  <si>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MÁQUINA JATO DE PRESSAO PORTÁTIL, CAMARA DE 1 SAIDA, CAPACIDADE 280 L, DIAMETRO 670 MM, BICO DE JATO CURTO VENTURI DE 5/16" , MANGUEIRA DE 1" COM COMPRESSOR DE AR REBOCÁVEL 189 PCM E MOTOR DIESEL 63 CV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</si>
  <si>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</si>
  <si>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</si>
  <si>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</si>
  <si>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</si>
  <si>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</si>
  <si>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PERFURATRIZ SOBRE ESTEIRA, TORQUE MÁXIMO 600 KGF, POTÊNCIA ENTRE 50 E 60 HP, DIÂMETRO MÁXIMO 10" - CHP DIURNO. AF_11/2016</t>
  </si>
  <si>
    <t>LAVADORA DE ALTA PRESSAO (LAVA-JATO) PARA AGUA FRIA, PRESSAO DE OPERACAO ENTRE 1400 E 1900 LIB/POL2, VAZAO MAXIMA ENTRE 400 E 700 L/H - CHP DIURNO. AF_05/2023</t>
  </si>
  <si>
    <t>GRADE DE DISCO CONTROLE REMOTO REBOCÁVEL, COM 24 DISCOS 24" X 6 MM COM PNEUS PARA TRANSPORTE - CHI DIURNO. AF_06/2014</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</si>
  <si>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</si>
  <si>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</si>
  <si>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</si>
  <si>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</si>
  <si>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</si>
  <si>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</si>
  <si>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BOMBA SUBMERSÍVEL ELÉTRICA TRIFÁSICA, POTÊNCIA 2,96 HP, Ø ROTOR 144 MM SEMI-ABERTO, BOCAL DE SAÍDA Ø 2", HM/Q = 2 MCA / 38,8 M3/H A 28 MCA / 5 M3/H - CHI DIURNO. AF_06/2014</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</si>
  <si>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</si>
  <si>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</si>
  <si>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</si>
  <si>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</si>
  <si>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</si>
  <si>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ESPARGIDOR DE ASFALTO PRESSURIZADO, TANQUE 6 M3 COM ISOLAÇÃO TÉRMICA, AQUECIDO COM 2 MAÇARICOS, COM BARRA ESPARGIDORA 3,60 M, MONTADO SOBRE CAMINHÃO  TOCO, PBT 14.300 KG, POTÊNCIA 185 CV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</si>
  <si>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</si>
  <si>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</si>
  <si>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</si>
  <si>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</si>
  <si>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</si>
  <si>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MÁQUINA JATO DE PRESSAO PORTÁTIL, CAMARA DE 1 SAIDA, CAPACIDADE 280 L, DIAMETRO 670 MM, BICO DE JATO CURTO VENTURI DE 5/16" , MANGUEIRA DE 1" COM COMPRESSOR DE AR REBOCÁVEL 189 PCM E MOTOR DIESEL 63 CV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</si>
  <si>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</si>
  <si>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</si>
  <si>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</si>
  <si>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</si>
  <si>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</si>
  <si>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PERFURATRIZ SOBRE ESTEIRA, TORQUE MÁXIMO 600 KGF, POTÊNCIA ENTRE 50 E 60 HP, DIÂMETRO MÁXIMO 10" - CHI DIURNO. AF_11/2016</t>
  </si>
  <si>
    <t>LAVADORA DE ALTA PRESSAO (LAVA-JATO) PARA AGUA FRIA, PRESSAO DE OPERACAO ENTRE 1400 E 1900 LIB/POL2, VAZAO MAXIMA ENTRE 400 E 700 L/H - CHI DIURNO. AF_05/2023</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</si>
  <si>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</si>
  <si>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</si>
  <si>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</si>
  <si>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</si>
  <si>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</si>
  <si>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</si>
  <si>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BOMBA SUBMERSÍVEL ELÉTRICA TRIFÁSICA, POTÊNCIA 2,96 HP, Ø ROTOR 144 MM SEMI-ABERTO, BOCAL DE SAÍDA Ø 2", HM/Q = 2 MCA / 38,8 M3/H A 28 MCA / 5 M3/H - MATERIAIS NA OPERAÇÃO.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</si>
  <si>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</si>
  <si>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</si>
  <si>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</si>
  <si>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</si>
  <si>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</si>
  <si>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</si>
  <si>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</si>
  <si>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</si>
  <si>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</si>
  <si>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</si>
  <si>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</si>
  <si>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</si>
  <si>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</si>
  <si>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</si>
  <si>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</si>
  <si>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</si>
  <si>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</si>
  <si>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</si>
  <si>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</si>
  <si>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</si>
  <si>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</si>
  <si>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</si>
  <si>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</si>
  <si>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</si>
  <si>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</si>
  <si>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</si>
  <si>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</si>
  <si>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</si>
  <si>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</si>
  <si>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</si>
  <si>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</si>
  <si>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</si>
  <si>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</si>
  <si>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</si>
  <si>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</si>
  <si>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</si>
  <si>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</si>
  <si>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</si>
  <si>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</si>
  <si>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</si>
  <si>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</si>
  <si>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</si>
  <si>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</si>
  <si>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</si>
  <si>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</si>
  <si>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</si>
  <si>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</si>
  <si>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</si>
  <si>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</si>
  <si>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</si>
  <si>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</si>
  <si>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</si>
  <si>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</si>
  <si>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</si>
  <si>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</si>
  <si>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</si>
  <si>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</si>
  <si>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</si>
  <si>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</si>
  <si>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</si>
  <si>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</si>
  <si>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</si>
  <si>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</si>
  <si>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</si>
  <si>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PERFURATRIZ COM TORRE METÁLICA PARA EXECUÇÃO DE ESTACA HÉLICE CONTÍNUA, PROFUNDIDADE MÁXIMA DE 32 M, DIÂMETRO MÁXIMO DE 1000 MM, POTÊNCIA INSTALADA DE 350 HP, MESA ROTATIVA COM TORQUE MÁXIMO DE 263 KNM - MATERIAIS NA OPERAÇÃO. AF_01/2016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</si>
  <si>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</si>
  <si>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</si>
  <si>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</si>
  <si>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</si>
  <si>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GUINDAUTO HIDRÁULICO, CAPACIDADE MÁXIMA DE CARGA 3300 KG, MOMENTO MÁXIMO DE CARGA 5,8 TM, ALCANCE MÁXIMO HORIZONTAL 7,60 M, INCLUSIVE CAMINHÃO TOCO PBT 16.000 KG, POTÊNCIA DE 189 CV - IMPOSTOS E SEGUROS.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</si>
  <si>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</si>
  <si>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</si>
  <si>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</si>
  <si>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</si>
  <si>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</si>
  <si>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</si>
  <si>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</si>
  <si>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</si>
  <si>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</si>
  <si>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</si>
  <si>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</si>
  <si>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</si>
  <si>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DISTRIBUIDOR DE AGREGADOS AUTOPROPELIDO, CAP 3 M3, A DIESEL, POTÊNCIA 176CV - MATERIAIS NA OPERAÇÃO. AF_07/2016</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</si>
  <si>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</si>
  <si>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</si>
  <si>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</si>
  <si>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</si>
  <si>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</si>
  <si>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</si>
  <si>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</si>
  <si>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</si>
  <si>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</si>
  <si>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</si>
  <si>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</si>
  <si>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</si>
  <si>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</si>
  <si>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</si>
  <si>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</si>
  <si>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</si>
  <si>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</si>
  <si>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</si>
  <si>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</si>
  <si>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</si>
  <si>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</si>
  <si>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</si>
  <si>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</si>
  <si>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</si>
  <si>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</si>
  <si>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</si>
  <si>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</si>
  <si>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</si>
  <si>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</si>
  <si>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</si>
  <si>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</si>
  <si>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</si>
  <si>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</si>
  <si>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</si>
  <si>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</si>
  <si>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</si>
  <si>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</si>
  <si>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</si>
  <si>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</si>
  <si>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</si>
  <si>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</si>
  <si>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</si>
  <si>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</si>
  <si>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</si>
  <si>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</si>
  <si>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</si>
  <si>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 MATERIAIS NA OPERAÇÃO. AF_03/2022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</si>
  <si>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</si>
  <si>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</si>
  <si>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</si>
  <si>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</si>
  <si>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</si>
  <si>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</si>
  <si>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</si>
  <si>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</si>
  <si>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</si>
  <si>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</si>
  <si>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</si>
  <si>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</si>
  <si>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</si>
  <si>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</si>
  <si>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</si>
  <si>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</si>
  <si>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</si>
  <si>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</si>
  <si>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</si>
  <si>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</si>
  <si>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</si>
  <si>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</si>
  <si>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</si>
  <si>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</si>
  <si>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</si>
  <si>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</si>
  <si>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</si>
  <si>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</si>
  <si>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</si>
  <si>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</si>
  <si>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</si>
  <si>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</si>
  <si>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</si>
  <si>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</si>
  <si>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</si>
  <si>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</si>
  <si>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</si>
  <si>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</si>
  <si>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</si>
  <si>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</si>
  <si>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</si>
  <si>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</si>
  <si>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</si>
  <si>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</si>
  <si>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</si>
  <si>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</si>
  <si>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</si>
  <si>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</si>
  <si>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</si>
  <si>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</si>
  <si>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</si>
  <si>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</si>
  <si>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</si>
  <si>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</si>
  <si>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</si>
  <si>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</si>
  <si>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</si>
  <si>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</si>
  <si>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</si>
  <si>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</si>
  <si>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</si>
  <si>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</si>
  <si>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</si>
  <si>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</si>
  <si>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</si>
  <si>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</si>
  <si>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</si>
  <si>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</si>
  <si>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</si>
  <si>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</si>
  <si>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</si>
  <si>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</si>
  <si>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</si>
  <si>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</si>
  <si>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</si>
  <si>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</si>
  <si>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</si>
  <si>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</si>
  <si>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</si>
  <si>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</si>
  <si>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</si>
  <si>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</si>
  <si>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</si>
  <si>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</si>
  <si>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</si>
  <si>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</si>
  <si>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</si>
  <si>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</si>
  <si>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</si>
  <si>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</si>
  <si>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</si>
  <si>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</si>
  <si>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GUARDA-CORPO DE AÇO GALVANIZADO DE 1,10M, MONTANTES TUBULARES DE 1.1/4" ESPAÇADOS DE 1,20M, TRAVESSA SUPERIOR DE 1.1/2", GRADIL FORMADO POR TUBOS HORIZONTAIS DE 1" E VERTICAIS DE 3/4", FIXADO COM CHUMBADOR MECÂNICO. AF_04/2019_PS</t>
  </si>
  <si>
    <t>CORRIMÃO SIMPLES, DIÂMETRO EXTERNO = 1 1/2", EM AÇO GALVANIZADO. AF_04/2019_PS</t>
  </si>
  <si>
    <t>CORRIMÃO SIMPLES, DIÂMETRO EXTERNO = 1 1/2", EM ALUMÍNIO. AF_04/2019_PS</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</si>
  <si>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</si>
  <si>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</si>
  <si>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</si>
  <si>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</si>
  <si>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</si>
  <si>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</si>
  <si>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</si>
  <si>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</si>
  <si>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</si>
  <si>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</si>
  <si>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</si>
  <si>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</si>
  <si>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</si>
  <si>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</si>
  <si>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</si>
  <si>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</si>
  <si>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</si>
  <si>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</si>
  <si>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</si>
  <si>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</si>
  <si>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</si>
  <si>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</si>
  <si>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</si>
  <si>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</si>
  <si>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</si>
  <si>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</si>
  <si>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</si>
  <si>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</si>
  <si>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FÔRMA PARA ESCADA DUPLA COM 2 LANCES EM X E LAJE PLANA, EM MADEIRA SERRADA, E=25 MM. AF_11/2020</t>
  </si>
  <si>
    <t>FABRICAÇÃO DE FÔRMA PARA ESCADA DUPLA COM 2 LANCES EM X E LAJE CASCATA, EM MADEIRA SERRADA, E=25 MM. AF_11/2020</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</si>
  <si>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</si>
  <si>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</si>
  <si>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</si>
  <si>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</si>
  <si>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</si>
  <si>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MONTAGEM DE ARMADURA DE ESTACAS, DIÂMETRO = 32,0 MM. AF_09/2021_PS</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</si>
  <si>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</si>
  <si>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</si>
  <si>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</si>
  <si>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</si>
  <si>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</si>
  <si>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</si>
  <si>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</si>
  <si>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</si>
  <si>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</si>
  <si>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</si>
  <si>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</si>
  <si>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</si>
  <si>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</si>
  <si>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</si>
  <si>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</si>
  <si>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</si>
  <si>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</si>
  <si>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</si>
  <si>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</si>
  <si>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</si>
  <si>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</si>
  <si>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</si>
  <si>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</si>
  <si>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</si>
  <si>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</si>
  <si>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</si>
  <si>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</si>
  <si>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</si>
  <si>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</si>
  <si>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</si>
  <si>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</si>
  <si>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</si>
  <si>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</si>
  <si>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</si>
  <si>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</si>
  <si>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</si>
  <si>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</si>
  <si>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</si>
  <si>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</si>
  <si>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</si>
  <si>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</si>
  <si>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</si>
  <si>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</si>
  <si>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</si>
  <si>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</si>
  <si>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</si>
  <si>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</si>
  <si>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</si>
  <si>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</si>
  <si>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</si>
  <si>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</si>
  <si>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</si>
  <si>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</si>
  <si>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</si>
  <si>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</si>
  <si>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</si>
  <si>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</si>
  <si>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</si>
  <si>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</si>
  <si>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</si>
  <si>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</si>
  <si>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</si>
  <si>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</si>
  <si>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</si>
  <si>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</si>
  <si>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</si>
  <si>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</si>
  <si>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</si>
  <si>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</si>
  <si>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</si>
  <si>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</si>
  <si>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</si>
  <si>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</si>
  <si>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</si>
  <si>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</si>
  <si>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</si>
  <si>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</si>
  <si>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</si>
  <si>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</si>
  <si>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</si>
  <si>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</si>
  <si>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</si>
  <si>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</si>
  <si>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</si>
  <si>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</si>
  <si>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</si>
  <si>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</si>
  <si>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</si>
  <si>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</si>
  <si>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</si>
  <si>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</si>
  <si>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</si>
  <si>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</si>
  <si>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</si>
  <si>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</si>
  <si>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</si>
  <si>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</si>
  <si>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</si>
  <si>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</si>
  <si>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</si>
  <si>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</si>
  <si>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</si>
  <si>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</si>
  <si>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</si>
  <si>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</si>
  <si>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</si>
  <si>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</si>
  <si>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</si>
  <si>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</si>
  <si>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</si>
  <si>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</si>
  <si>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</si>
  <si>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</si>
  <si>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</si>
  <si>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</si>
  <si>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</si>
  <si>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</si>
  <si>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CONDULETE DE PVC, TIPO X, PARA ELETRODUTO DE PVC SOLDÁVEL DN 25 MM (3/4"), APARENTE - FORNECIMENTO E INSTALAÇÃO. AF_10/2022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</si>
  <si>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</si>
  <si>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</si>
  <si>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</si>
  <si>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</si>
  <si>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</si>
  <si>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</si>
  <si>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</si>
  <si>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</si>
  <si>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</si>
  <si>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</si>
  <si>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</si>
  <si>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</si>
  <si>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</si>
  <si>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</si>
  <si>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</si>
  <si>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</si>
  <si>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</si>
  <si>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</si>
  <si>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</si>
  <si>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</si>
  <si>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</si>
  <si>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</si>
  <si>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</si>
  <si>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</si>
  <si>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</si>
  <si>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</si>
  <si>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</si>
  <si>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</si>
  <si>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</si>
  <si>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</si>
  <si>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</si>
  <si>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</si>
  <si>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</si>
  <si>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</si>
  <si>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</si>
  <si>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</si>
  <si>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</si>
  <si>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</si>
  <si>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</si>
  <si>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PINTURA ANTICORROSIVA DE DUTO METÁLICO. AF_03/2024</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</si>
  <si>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</si>
  <si>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</si>
  <si>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</si>
  <si>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</si>
  <si>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</si>
  <si>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</si>
  <si>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</si>
  <si>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</si>
  <si>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</si>
  <si>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</si>
  <si>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</si>
  <si>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</si>
  <si>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</si>
  <si>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</si>
  <si>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</si>
  <si>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</si>
  <si>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</si>
  <si>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</si>
  <si>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</si>
  <si>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</si>
  <si>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</si>
  <si>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</si>
  <si>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</si>
  <si>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</si>
  <si>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TUBO, PPR, DN 90 MM, CLASSE PN 12,  INSTALADO EM RESERVAÇÃO PREDIAL DE ÁGUA - FORNECIMENTO E INSTALAÇÃO. AF_04/2024</t>
  </si>
  <si>
    <t>TUBO, PPR, DN 110 MM, CLASSE PN 12,  INSTALADO EM RESERVAÇÃO PREDIAL DE ÁGUA - FORNECIMENTO E INSTALAÇÃO. AF_04/2024</t>
  </si>
  <si>
    <t>TUBO, PPR, DN 20 MM, CLASSE PN 25,  INSTALADO EM RESERVAÇÃO PREDIAL DE ÁGUA - FORNECIMENTO E INSTALAÇÃO. AF_04/2024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</si>
  <si>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</si>
  <si>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</si>
  <si>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</si>
  <si>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</si>
  <si>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</si>
  <si>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</si>
  <si>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TUBO, PPR, DN 90 MM, CLASSE PN 25,  INSTALADO EM RESERVAÇÃO PREDIAL DE ÁGUA - FORNECIMENTO E INSTALAÇÃO. AF_04/2024</t>
  </si>
  <si>
    <t>TUBO, PPR, DN 110 MM, CLASSE PN 25,  INSTALADO EM RESERVAÇÃO PREDIAL DE ÁGUA - FORNECIMENTO E INSTALAÇÃO. AF_04/2024</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</si>
  <si>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</si>
  <si>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</si>
  <si>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</si>
  <si>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</si>
  <si>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</si>
  <si>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</si>
  <si>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</si>
  <si>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</si>
  <si>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</si>
  <si>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</si>
  <si>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</si>
  <si>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</si>
  <si>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</si>
  <si>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</si>
  <si>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</si>
  <si>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</si>
  <si>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</si>
  <si>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</si>
  <si>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</si>
  <si>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</si>
  <si>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</si>
  <si>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</si>
  <si>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</si>
  <si>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</si>
  <si>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</si>
  <si>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</si>
  <si>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</si>
  <si>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</si>
  <si>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</si>
  <si>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</si>
  <si>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</si>
  <si>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</si>
  <si>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</si>
  <si>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</si>
  <si>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</si>
  <si>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</si>
  <si>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</si>
  <si>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</si>
  <si>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</si>
  <si>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</si>
  <si>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</si>
  <si>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</si>
  <si>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</si>
  <si>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</si>
  <si>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</si>
  <si>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</si>
  <si>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</si>
  <si>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</si>
  <si>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</si>
  <si>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</si>
  <si>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</si>
  <si>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</si>
  <si>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</si>
  <si>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</si>
  <si>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</si>
  <si>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</si>
  <si>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</si>
  <si>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</si>
  <si>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</si>
  <si>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</si>
  <si>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</si>
  <si>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</si>
  <si>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</si>
  <si>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</si>
  <si>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</si>
  <si>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</si>
  <si>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</si>
  <si>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</si>
  <si>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</si>
  <si>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</si>
  <si>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</si>
  <si>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</si>
  <si>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</si>
  <si>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</si>
  <si>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</si>
  <si>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</si>
  <si>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</si>
  <si>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</si>
  <si>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</si>
  <si>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</si>
  <si>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</si>
  <si>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</si>
  <si>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</si>
  <si>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</si>
  <si>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</si>
  <si>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</si>
  <si>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</si>
  <si>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</si>
  <si>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</si>
  <si>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</si>
  <si>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</si>
  <si>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</si>
  <si>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</si>
  <si>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</si>
  <si>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</si>
  <si>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</si>
  <si>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</si>
  <si>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</si>
  <si>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</si>
  <si>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</si>
  <si>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</si>
  <si>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</si>
  <si>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</si>
  <si>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</si>
  <si>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</si>
  <si>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</si>
  <si>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</si>
  <si>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</si>
  <si>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</si>
  <si>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</si>
  <si>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</si>
  <si>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</si>
  <si>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</si>
  <si>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</si>
  <si>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</si>
  <si>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</si>
  <si>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</si>
  <si>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</si>
  <si>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</si>
  <si>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</si>
  <si>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</si>
  <si>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</si>
  <si>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</si>
  <si>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</si>
  <si>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</si>
  <si>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</si>
  <si>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</si>
  <si>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</si>
  <si>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</si>
  <si>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</si>
  <si>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</si>
  <si>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</si>
  <si>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</si>
  <si>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</si>
  <si>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</si>
  <si>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</si>
  <si>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</si>
  <si>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</si>
  <si>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</si>
  <si>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</si>
  <si>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</si>
  <si>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</si>
  <si>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</si>
  <si>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</si>
  <si>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</si>
  <si>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</si>
  <si>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</si>
  <si>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</si>
  <si>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</si>
  <si>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CONECTOR MACHO, PPR, 32 X 3/4", CLASSE PN 25, INSTALADO EM RAMAL DE DISTRIBUIÇÃO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</si>
  <si>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</si>
  <si>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</si>
  <si>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FÊMEA, PPR, 25 X 1/2", CLASSE PN 25, INSTALADO EM PRUMADA DE ÁGUA   FORNECIMENTO E INSTALAÇÃO .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</si>
  <si>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</si>
  <si>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</si>
  <si>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</si>
  <si>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</si>
  <si>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</si>
  <si>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</si>
  <si>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</si>
  <si>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</si>
  <si>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</si>
  <si>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</si>
  <si>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</si>
  <si>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</si>
  <si>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</si>
  <si>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</si>
  <si>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</si>
  <si>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</si>
  <si>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</si>
  <si>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</si>
  <si>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</si>
  <si>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</si>
  <si>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</si>
  <si>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</si>
  <si>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</si>
  <si>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</si>
  <si>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</si>
  <si>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</si>
  <si>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</si>
  <si>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TÊ, ROSCA FÊMEA, METÁLICO, PARA INSTALAÇÕES EM PEX ÁGUA, DN 16 MM X ½", CONEXÃO POR ANEL DESLIZANTE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</si>
  <si>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</si>
  <si>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</si>
  <si>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</si>
  <si>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</si>
  <si>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</si>
  <si>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</si>
  <si>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</si>
  <si>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</si>
  <si>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</si>
  <si>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</si>
  <si>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</si>
  <si>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</si>
  <si>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</si>
  <si>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</si>
  <si>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</si>
  <si>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</si>
  <si>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</si>
  <si>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</si>
  <si>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DE REDUÇÃO, CPVC, SOLDÁVEL, DN 28 X 22 MM, INSTALADO EM RAMAL DE DISTRIBUIÇÃO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</si>
  <si>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</si>
  <si>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</si>
  <si>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</si>
  <si>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</si>
  <si>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</si>
  <si>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</si>
  <si>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</si>
  <si>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</si>
  <si>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</si>
  <si>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</si>
  <si>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</si>
  <si>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</si>
  <si>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</si>
  <si>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</si>
  <si>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</si>
  <si>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</si>
  <si>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</si>
  <si>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</si>
  <si>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</si>
  <si>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</si>
  <si>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</si>
  <si>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</si>
  <si>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</si>
  <si>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</si>
  <si>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</si>
  <si>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</si>
  <si>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</si>
  <si>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</si>
  <si>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</si>
  <si>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</si>
  <si>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</si>
  <si>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</si>
  <si>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</si>
  <si>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</si>
  <si>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</si>
  <si>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</si>
  <si>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</si>
  <si>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</si>
  <si>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</si>
  <si>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</si>
  <si>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</si>
  <si>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</si>
  <si>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</si>
  <si>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</si>
  <si>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</si>
  <si>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</si>
  <si>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</si>
  <si>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</si>
  <si>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</si>
  <si>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</si>
  <si>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</si>
  <si>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</si>
  <si>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</si>
  <si>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</si>
  <si>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</si>
  <si>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</si>
  <si>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</si>
  <si>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</si>
  <si>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</si>
  <si>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</si>
  <si>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</si>
  <si>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</si>
  <si>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</si>
  <si>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</si>
  <si>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</si>
  <si>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</si>
  <si>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</si>
  <si>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</si>
  <si>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</si>
  <si>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</si>
  <si>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</si>
  <si>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</si>
  <si>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</si>
  <si>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</si>
  <si>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</si>
  <si>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</si>
  <si>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</si>
  <si>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</si>
  <si>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</si>
  <si>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</si>
  <si>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</si>
  <si>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</si>
  <si>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</si>
  <si>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</si>
  <si>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</si>
  <si>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</si>
  <si>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</si>
  <si>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</si>
  <si>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</si>
  <si>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</si>
  <si>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</si>
  <si>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</si>
  <si>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</si>
  <si>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</si>
  <si>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</si>
  <si>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</si>
  <si>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</si>
  <si>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</si>
  <si>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</si>
  <si>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</si>
  <si>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</si>
  <si>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</si>
  <si>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</si>
  <si>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</si>
  <si>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</si>
  <si>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</si>
  <si>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</si>
  <si>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</si>
  <si>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</si>
  <si>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</si>
  <si>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</si>
  <si>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</si>
  <si>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</si>
  <si>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</si>
  <si>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</si>
  <si>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</si>
  <si>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</si>
  <si>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</si>
  <si>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</si>
  <si>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</si>
  <si>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</si>
  <si>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</si>
  <si>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</si>
  <si>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</si>
  <si>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</si>
  <si>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</si>
  <si>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</si>
  <si>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</si>
  <si>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</si>
  <si>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</si>
  <si>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</si>
  <si>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</si>
  <si>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</si>
  <si>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</si>
  <si>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</si>
  <si>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</si>
  <si>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</si>
  <si>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</si>
  <si>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</si>
  <si>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</si>
  <si>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</si>
  <si>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</si>
  <si>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</si>
  <si>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</si>
  <si>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</si>
  <si>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</si>
  <si>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</si>
  <si>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</si>
  <si>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</si>
  <si>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</si>
  <si>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</si>
  <si>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HIDRÔMETRO DN 2" , 30 M³/H - FORNECIMENTO E INSTALAÇÃO. AF_03/2024</t>
  </si>
  <si>
    <t>HIDRÔMETRO DN 1", 7 M³/H - FORNECIMENTO E INSTALAÇÃO. AF_03/2024</t>
  </si>
  <si>
    <t>HIDRÔMETRO DN 1", 10 M³/H - FORNECIMENTO E INSTALAÇÃO. AF_03/2024</t>
  </si>
  <si>
    <t>HIDRÔMETRO DN 1 1/2", 20 M³/H - FORNECIMENTO E INSTALAÇÃO. AF_03/2024</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</si>
  <si>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</si>
  <si>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</si>
  <si>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</si>
  <si>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</si>
  <si>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</si>
  <si>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</si>
  <si>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</si>
  <si>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</si>
  <si>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</si>
  <si>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</si>
  <si>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</si>
  <si>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</si>
  <si>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</si>
  <si>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</si>
  <si>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</si>
  <si>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</si>
  <si>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</si>
  <si>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</si>
  <si>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</si>
  <si>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</si>
  <si>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</si>
  <si>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</si>
  <si>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</si>
  <si>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</si>
  <si>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</si>
  <si>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</si>
  <si>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</si>
  <si>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</si>
  <si>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</si>
  <si>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</si>
  <si>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</si>
  <si>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</si>
  <si>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</si>
  <si>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</si>
  <si>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</si>
  <si>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</si>
  <si>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</si>
  <si>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</si>
  <si>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</si>
  <si>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</si>
  <si>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</si>
  <si>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</si>
  <si>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</si>
  <si>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</si>
  <si>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</si>
  <si>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</si>
  <si>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</si>
  <si>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</si>
  <si>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</si>
  <si>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</si>
  <si>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</si>
  <si>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</si>
  <si>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</si>
  <si>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</si>
  <si>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</si>
  <si>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</si>
  <si>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</si>
  <si>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</si>
  <si>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</si>
  <si>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</si>
  <si>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</si>
  <si>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</si>
  <si>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</si>
  <si>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</si>
  <si>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</si>
  <si>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</si>
  <si>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</si>
  <si>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</si>
  <si>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</si>
  <si>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</si>
  <si>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</si>
  <si>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</si>
  <si>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</si>
  <si>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</si>
  <si>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</si>
  <si>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</si>
  <si>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</si>
  <si>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</si>
  <si>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</si>
  <si>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</si>
  <si>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</si>
  <si>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</si>
  <si>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</si>
  <si>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</si>
  <si>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</si>
  <si>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</si>
  <si>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</si>
  <si>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</si>
  <si>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</si>
  <si>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</si>
  <si>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</si>
  <si>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</si>
  <si>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</si>
  <si>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</si>
  <si>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</si>
  <si>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</si>
  <si>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</si>
  <si>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</si>
  <si>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</si>
  <si>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</si>
  <si>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</si>
  <si>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</si>
  <si>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</si>
  <si>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</si>
  <si>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</si>
  <si>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</si>
  <si>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</si>
  <si>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</si>
  <si>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</si>
  <si>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</si>
  <si>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</si>
  <si>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</si>
  <si>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</si>
  <si>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</si>
  <si>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</si>
  <si>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</si>
  <si>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</si>
  <si>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</si>
  <si>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</si>
  <si>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</si>
  <si>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</si>
  <si>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</si>
  <si>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</si>
  <si>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</si>
  <si>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ALVENARIA DE BLOCOS DE CONCRETO ESTRUTURAL 14X19X29 CM (ESPESSURA 14 CM), FBK = 14,0 MPA, UTILIZANDO PALHETA. AF_10/2022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</si>
  <si>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</si>
  <si>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</si>
  <si>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</si>
  <si>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</si>
  <si>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</si>
  <si>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</si>
  <si>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</si>
  <si>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</si>
  <si>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</si>
  <si>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</si>
  <si>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</si>
  <si>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</si>
  <si>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</si>
  <si>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</si>
  <si>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</si>
  <si>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</si>
  <si>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</si>
  <si>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</si>
  <si>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</si>
  <si>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</si>
  <si>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</si>
  <si>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</si>
  <si>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</si>
  <si>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</si>
  <si>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</si>
  <si>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</si>
  <si>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</si>
  <si>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</si>
  <si>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</si>
  <si>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</si>
  <si>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</si>
  <si>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</si>
  <si>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</si>
  <si>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</si>
  <si>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</si>
  <si>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</si>
  <si>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</si>
  <si>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</si>
  <si>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</si>
  <si>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</si>
  <si>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</si>
  <si>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</si>
  <si>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</si>
  <si>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</si>
  <si>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</si>
  <si>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</si>
  <si>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</si>
  <si>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</si>
  <si>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</si>
  <si>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</si>
  <si>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</si>
  <si>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</si>
  <si>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</si>
  <si>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</si>
  <si>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</si>
  <si>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</si>
  <si>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</si>
  <si>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</si>
  <si>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</si>
  <si>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</si>
  <si>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CONTRAPISO EM ARGAMASSA PRONTA, PREPARO MANUAL, APLICADO EM ÁREAS SECAS SOBRE LAJE, ADERIDO, ACABAMENTO NÃO REFORÇADO, ESPESSURA 2CM. AF_07/2021</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</si>
  <si>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</si>
  <si>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</si>
  <si>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</si>
  <si>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</si>
  <si>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</si>
  <si>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</si>
  <si>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</si>
  <si>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</si>
  <si>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</si>
  <si>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</si>
  <si>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</si>
  <si>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</si>
  <si>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</si>
  <si>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</si>
  <si>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</si>
  <si>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</si>
  <si>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</si>
  <si>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</si>
  <si>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</si>
  <si>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</si>
  <si>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EMBOÇO OU MASSA ÚNICA EM ARGAMASSA TRAÇO 1:2:8, PREPARO MANUAL, APLICADA MANUALMENTE EM SUPERFÍCIES EXTERNAS DA SACADA, ESPESSURA MAIOR OU IGUAL A 50 MM, SEM USO DE TELA METÁLICA DE REFORÇO CONTRA FISSURAÇÃO. AF_08/2022</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</si>
  <si>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</si>
  <si>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</si>
  <si>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</si>
  <si>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</si>
  <si>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</si>
  <si>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</si>
  <si>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</si>
  <si>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</si>
  <si>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</si>
  <si>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</si>
  <si>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</si>
  <si>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</si>
  <si>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</si>
  <si>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</si>
  <si>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</si>
  <si>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</si>
  <si>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</si>
  <si>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</si>
  <si>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</si>
  <si>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</si>
  <si>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</si>
  <si>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</si>
  <si>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</si>
  <si>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</si>
  <si>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</si>
  <si>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</si>
  <si>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</si>
  <si>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</si>
  <si>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</si>
  <si>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</si>
  <si>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</si>
  <si>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</si>
  <si>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</si>
  <si>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</si>
  <si>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</si>
  <si>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</si>
  <si>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</si>
  <si>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</si>
  <si>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</si>
  <si>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</si>
  <si>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</si>
  <si>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</si>
  <si>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</si>
  <si>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</si>
  <si>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</si>
  <si>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</si>
  <si>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</si>
  <si>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</si>
  <si>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</si>
  <si>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</si>
  <si>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</si>
  <si>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</si>
  <si>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</si>
  <si>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</si>
  <si>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</si>
  <si>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</si>
  <si>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</si>
  <si>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</si>
  <si>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</si>
  <si>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</si>
  <si>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</si>
  <si>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</si>
  <si>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</si>
  <si>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</si>
  <si>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</si>
  <si>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</si>
  <si>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</si>
  <si>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</si>
  <si>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</si>
  <si>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</si>
  <si>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</si>
  <si>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</si>
  <si>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</si>
  <si>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</si>
  <si>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</si>
  <si>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</si>
  <si>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</si>
  <si>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</si>
  <si>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</si>
  <si>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</si>
  <si>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</si>
  <si>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</si>
  <si>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</si>
  <si>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</si>
  <si>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</si>
  <si>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</si>
  <si>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</si>
  <si>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</si>
  <si>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</si>
  <si>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</si>
  <si>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</si>
  <si>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</si>
  <si>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</si>
  <si>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</si>
  <si>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</si>
  <si>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</si>
  <si>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</si>
  <si>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</si>
  <si>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</si>
  <si>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</si>
  <si>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</si>
  <si>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</si>
  <si>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</si>
  <si>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</si>
  <si>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</si>
  <si>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</si>
  <si>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</si>
  <si>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</si>
  <si>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</si>
  <si>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</si>
  <si>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</si>
  <si>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</si>
  <si>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</si>
  <si>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</si>
  <si>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</si>
  <si>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</si>
  <si>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</si>
  <si>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</si>
  <si>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</si>
  <si>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</si>
  <si>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</si>
  <si>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</si>
  <si>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</si>
  <si>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</si>
  <si>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</si>
  <si>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</si>
  <si>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</si>
  <si>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</si>
  <si>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</si>
  <si>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</si>
  <si>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</si>
  <si>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</si>
  <si>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</si>
  <si>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</si>
  <si>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</si>
  <si>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</si>
  <si>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</si>
  <si>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</si>
  <si>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</si>
  <si>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</si>
  <si>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</si>
  <si>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</si>
  <si>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</si>
  <si>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</si>
  <si>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</si>
  <si>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</si>
  <si>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</si>
  <si>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</si>
  <si>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</si>
  <si>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</si>
  <si>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</si>
  <si>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LOCAÇÃO CONVENCIONAL DE OBRA, UTILIZANDO GABARITO DE TÁBUAS CORRIDAS PONTALETADAS A CADA 2,00M -  2 UTILIZAÇÕES.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</si>
  <si>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</si>
  <si>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</si>
  <si>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</si>
  <si>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</si>
  <si>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</si>
  <si>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LOCAÇÃO CONVENCIONAL DE OBRA, UTILIZANDO GABARITO DE TÁBUAS CORRIDAS PONTALETADAS A CADA 1,50M -  2 UTILIZAÇÕES. AF_03/2024</t>
  </si>
  <si>
    <t>EXECUÇÃO DE LINHAS DE REFERÊNCIA EM GABARITO OU CAVALETE. AF_03/2024</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</si>
  <si>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</si>
  <si>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</si>
  <si>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</si>
  <si>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LIMPEZA MANUAL DE VEGETAÇÃO EM TERRENO COM ENXADA.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</si>
  <si>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</si>
  <si>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</si>
  <si>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</si>
  <si>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</si>
  <si>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</si>
  <si>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</si>
  <si>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</si>
  <si>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</si>
  <si>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</si>
  <si>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</si>
  <si>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</si>
  <si>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</si>
  <si>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</si>
  <si>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</si>
  <si>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</si>
  <si>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MOTORISTA DE VEÍCULO LEVE COM ENCARGOS COMPLEMENTARES</t>
  </si>
  <si>
    <t>4.9</t>
  </si>
  <si>
    <t>5.0</t>
  </si>
  <si>
    <t>5.1</t>
  </si>
  <si>
    <t>5.2</t>
  </si>
  <si>
    <t>5.3</t>
  </si>
  <si>
    <t>6.0</t>
  </si>
  <si>
    <t>6.1</t>
  </si>
  <si>
    <t>6.2</t>
  </si>
  <si>
    <t>7.0</t>
  </si>
  <si>
    <t>7.1</t>
  </si>
  <si>
    <t>7.2</t>
  </si>
  <si>
    <t>7.3</t>
  </si>
  <si>
    <t>7.4</t>
  </si>
  <si>
    <t>7.5</t>
  </si>
  <si>
    <t>7.6</t>
  </si>
  <si>
    <t>Data base:</t>
  </si>
  <si>
    <t xml:space="preserve"> Prefeitura Municipal de Olinda - PMO
Secretaria de Obras - SO
Secretaria Executiva de Habitação - Coordenação de Pavimentação</t>
  </si>
  <si>
    <t>Rua Compositor Ataulfo Alves</t>
  </si>
  <si>
    <t>RUA COMPOSITOR ATAULFO ALVES</t>
  </si>
  <si>
    <t>2 CAVALETES POR RUA</t>
  </si>
  <si>
    <t>EMPOLAMENTO</t>
  </si>
  <si>
    <t>BOTA FORA</t>
  </si>
  <si>
    <t>TERRAPLENAGEM E MOVIMENTO DE TERRA</t>
  </si>
  <si>
    <t>LARGURA MÉDIA</t>
  </si>
  <si>
    <t>Rua Compositor Ataulfo Alves - Conforme mapa de cubação</t>
  </si>
  <si>
    <t>Elementos de Drenagem</t>
  </si>
  <si>
    <t>Caixa com grelha</t>
  </si>
  <si>
    <t>Tubo concreto 400mm</t>
  </si>
  <si>
    <t>ESCAVAÇÃO</t>
  </si>
  <si>
    <t>REATERRO</t>
  </si>
  <si>
    <t>Volume escavado</t>
  </si>
  <si>
    <t>Volume ocupado</t>
  </si>
  <si>
    <t>Volume concreto</t>
  </si>
  <si>
    <t>Volume lastro</t>
  </si>
  <si>
    <t>CONFORME PROJETO DE DRENAGEM</t>
  </si>
  <si>
    <t>LD</t>
  </si>
  <si>
    <t>LE</t>
  </si>
  <si>
    <t>RECRAVA</t>
  </si>
  <si>
    <t>A-18*</t>
  </si>
  <si>
    <t>A-32a</t>
  </si>
  <si>
    <t>A-18</t>
  </si>
  <si>
    <t>SEÇÃO</t>
  </si>
  <si>
    <t>Conforme projeto de acessibilidade</t>
  </si>
  <si>
    <t>9.0</t>
  </si>
  <si>
    <t>9.1</t>
  </si>
  <si>
    <t>9.2</t>
  </si>
  <si>
    <t>10.0</t>
  </si>
  <si>
    <t>10.1</t>
  </si>
  <si>
    <t>10.2</t>
  </si>
  <si>
    <t>10.4</t>
  </si>
  <si>
    <t>10.5</t>
  </si>
  <si>
    <t>10.3</t>
  </si>
  <si>
    <t>SINAPI</t>
  </si>
  <si>
    <t>11.0</t>
  </si>
  <si>
    <t>11.1</t>
  </si>
  <si>
    <t>11.2</t>
  </si>
  <si>
    <t>12.0</t>
  </si>
  <si>
    <t>12.1</t>
  </si>
  <si>
    <t>12.2</t>
  </si>
  <si>
    <t>13.0</t>
  </si>
  <si>
    <t>13.1</t>
  </si>
  <si>
    <t>13.2</t>
  </si>
  <si>
    <t>14.0</t>
  </si>
  <si>
    <t>14.1</t>
  </si>
  <si>
    <t>14.2</t>
  </si>
  <si>
    <t>14.5</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</si>
  <si>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</si>
  <si>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</si>
  <si>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</si>
  <si>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</si>
  <si>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</si>
  <si>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</si>
  <si>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</si>
  <si>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</si>
  <si>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</si>
  <si>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</si>
  <si>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</si>
  <si>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</si>
  <si>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</si>
  <si>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</si>
  <si>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</si>
  <si>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</si>
  <si>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</si>
  <si>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</si>
  <si>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</si>
  <si>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</si>
  <si>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</si>
  <si>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</si>
  <si>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</si>
  <si>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</si>
  <si>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</si>
  <si>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</si>
  <si>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</si>
  <si>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</si>
  <si>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</si>
  <si>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</si>
  <si>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</si>
  <si>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</si>
  <si>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</si>
  <si>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</si>
  <si>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</si>
  <si>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</si>
  <si>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</si>
  <si>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</si>
  <si>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</si>
  <si>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</si>
  <si>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</si>
  <si>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</si>
  <si>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</si>
  <si>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</si>
  <si>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</si>
  <si>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</si>
  <si>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</si>
  <si>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</si>
  <si>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</si>
  <si>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</si>
  <si>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</si>
  <si>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</si>
  <si>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</si>
  <si>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</si>
  <si>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</si>
  <si>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</si>
  <si>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</si>
  <si>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</si>
  <si>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</si>
  <si>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</si>
  <si>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</si>
  <si>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</si>
  <si>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</si>
  <si>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</si>
  <si>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</si>
  <si>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</si>
  <si>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</si>
  <si>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</si>
  <si>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</si>
  <si>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</si>
  <si>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</si>
  <si>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</si>
  <si>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</si>
  <si>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</si>
  <si>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</si>
  <si>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</si>
  <si>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</si>
  <si>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</si>
  <si>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</si>
  <si>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</si>
  <si>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</si>
  <si>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</si>
  <si>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</si>
  <si>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</si>
  <si>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</si>
  <si>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</si>
  <si>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</si>
  <si>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</si>
  <si>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</si>
  <si>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</si>
  <si>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</si>
  <si>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</si>
  <si>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</si>
  <si>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</si>
  <si>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</si>
  <si>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</si>
  <si>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</si>
  <si>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</si>
  <si>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</si>
  <si>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</si>
  <si>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</si>
  <si>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</si>
  <si>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</si>
  <si>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</si>
  <si>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</si>
  <si>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</si>
  <si>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</si>
  <si>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</si>
  <si>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</si>
  <si>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</si>
  <si>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</si>
  <si>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</si>
  <si>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</si>
  <si>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</si>
  <si>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</si>
  <si>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</si>
  <si>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</si>
  <si>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</si>
  <si>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</si>
  <si>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</si>
  <si>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</si>
  <si>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</si>
  <si>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</si>
  <si>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</si>
  <si>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</si>
  <si>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</si>
  <si>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</si>
  <si>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</si>
  <si>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</si>
  <si>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</si>
  <si>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</si>
  <si>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</si>
  <si>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</si>
  <si>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</si>
  <si>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</si>
  <si>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</si>
  <si>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</si>
  <si>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</si>
  <si>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</si>
  <si>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</si>
  <si>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</si>
  <si>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</si>
  <si>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</si>
  <si>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</si>
  <si>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</si>
  <si>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</si>
  <si>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</si>
  <si>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</si>
  <si>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</si>
  <si>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</si>
  <si>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</si>
  <si>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</si>
  <si>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</si>
  <si>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</si>
  <si>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</si>
  <si>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</si>
  <si>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</si>
  <si>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</si>
  <si>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</si>
  <si>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</si>
  <si>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</si>
  <si>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</si>
  <si>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</si>
  <si>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</si>
  <si>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</si>
  <si>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</si>
  <si>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</si>
  <si>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</si>
  <si>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</si>
  <si>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</si>
  <si>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</si>
  <si>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</si>
  <si>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</si>
  <si>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</si>
  <si>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</si>
  <si>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</si>
  <si>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</si>
  <si>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</si>
  <si>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</si>
  <si>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</si>
  <si>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</si>
  <si>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</si>
  <si>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</si>
  <si>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</si>
  <si>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</si>
  <si>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</si>
  <si>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</si>
  <si>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</si>
  <si>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</si>
  <si>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</si>
  <si>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</si>
  <si>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</si>
  <si>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</si>
  <si>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</si>
  <si>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</si>
  <si>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</si>
  <si>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</si>
  <si>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</si>
  <si>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</si>
  <si>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</si>
  <si>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</si>
  <si>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</si>
  <si>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</si>
  <si>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</si>
  <si>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</si>
  <si>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</si>
  <si>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</si>
  <si>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</si>
  <si>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</si>
  <si>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</si>
  <si>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</si>
  <si>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</si>
  <si>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</si>
  <si>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</si>
  <si>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</si>
  <si>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</si>
  <si>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</si>
  <si>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</si>
  <si>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</si>
  <si>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</si>
  <si>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</si>
  <si>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</si>
  <si>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</si>
  <si>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</si>
  <si>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</si>
  <si>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</si>
  <si>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ESTRUTURA DE MADEIRA PROVISÓRIA PARA SUPORTE DE CAIXA DÁGUA ELEVADA DE 1000 LITROS. AF_03/2024</t>
  </si>
  <si>
    <t>ESTRUTURA DE MADEIRA PROVISÓRIA PARA SUPORTE DE CAIXA DÁGUA ELEVADA DE 3000 LITROS. AF_03/2024</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</si>
  <si>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</si>
  <si>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</si>
  <si>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</si>
  <si>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</si>
  <si>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</si>
  <si>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</si>
  <si>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</si>
  <si>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</si>
  <si>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</si>
  <si>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</si>
  <si>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</si>
  <si>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</si>
  <si>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</si>
  <si>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</si>
  <si>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</si>
  <si>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</si>
  <si>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</si>
  <si>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</si>
  <si>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</si>
  <si>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</si>
  <si>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</si>
  <si>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</si>
  <si>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</si>
  <si>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DE FÔRMA PARA PILARES CIRCULARES, EM CHAPA DE MADEIRA COMPENSADA RESINADA, PÉ-DIREITO DUPLO. AF_05/2024</t>
  </si>
  <si>
    <t>MONTAGEM E DESMONTAGEM DE FÔRMA DE PILARES CIRCULARES, PÉ-DIREITO DUPLO, EM MADEIRA, 2 UTILIZAÇÕES. AF_05/2024</t>
  </si>
  <si>
    <t>PEÇA CIRCULAR PRÉ-MOLDADA, VOLUME DE CONCRETO DE 10 A 30 LITROS, TAXA DE FIBRA DE POLIPROPILENO APROXIMADA DE 6 KG/M³. AF_03/2024_PS</t>
  </si>
  <si>
    <t>IMPERMEABILIZAÇÃO DE SUPERFÍCIE COM ARGAMASSA POLIMÉRICA / MEMBRANA ACRÍLICA, 4 DEMÃOS, REFORÇADA COM VÉU DE POLIÉSTER (MAV). AF_09/2023</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</si>
  <si>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</si>
  <si>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</si>
  <si>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</si>
  <si>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</si>
  <si>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</si>
  <si>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</si>
  <si>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</si>
  <si>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</si>
  <si>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</si>
  <si>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</si>
  <si>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</si>
  <si>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</si>
  <si>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</si>
  <si>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</si>
  <si>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</si>
  <si>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VASO SANITARIO SIFONADO CONVENCIONAL COM LOUÇA BRANCA, INCLUSO CONJUNTO DE LIGAÇÃO PARA BACIA SANITÁRIA AJUSTÁVEL - FORNECIMENTO E INSTALAÇÃO. AF_01/2020</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</si>
  <si>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</si>
  <si>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</si>
  <si>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</si>
  <si>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ARGAMASSA TRAÇO 1:1,93 (EM VOLUME DE CIMENTO E AREIA MÉDIA ÚMIDA), FCK 20MPA, PREPARO MECÂNICO COM MISTURADOR DUPLO HORIZONTAL DE ALTA TURBULÊNCIA. AF_03/2020</t>
  </si>
  <si>
    <t>CAIXA COM GRELHA SIMPLES RETANGULAR, ALVENARIA COM BLOCO DE CONCRETO 22X11X8CM, DE UMA VEZ, DIMENSÕES INTERNAS DE 0,72X0,30X1,00M.</t>
  </si>
  <si>
    <t>AUX.009</t>
  </si>
  <si>
    <t>CONCRETAGEM DE RADIER, PISO DE CONCRETO OU LAJE SOBRE SOLO, FCK 25 MPA - LANÇAMENTO, ADENSAMENTO E ACABAMENTO.</t>
  </si>
  <si>
    <t>AUX.010</t>
  </si>
  <si>
    <t>REF. 00157/ORSE SET/2023</t>
  </si>
  <si>
    <t xml:space="preserve">PISO TÁTIL  DE ALERTA , DE CONCRETO, COLORIDO PARA DEFICIENTES VISUAIS, DIMENSÕES 40X40X2,5CM.  </t>
  </si>
  <si>
    <t>QUANTIDADE</t>
  </si>
  <si>
    <t>PREÇO UNIT C/ BDI (R$)</t>
  </si>
  <si>
    <t>PREÇO TOTAL (R$)</t>
  </si>
  <si>
    <t>DIAS</t>
  </si>
  <si>
    <t>Comprimento Total Sinalização Diurna - Extensão da via x 20%  Considera-se o mesmo da Sinalização Diurna</t>
  </si>
  <si>
    <t>7.7</t>
  </si>
  <si>
    <t>7.8</t>
  </si>
  <si>
    <t>7.9</t>
  </si>
  <si>
    <t>7.10</t>
  </si>
  <si>
    <t>7.11</t>
  </si>
  <si>
    <t>6.3</t>
  </si>
  <si>
    <t>6.4</t>
  </si>
  <si>
    <t>Alegrete de 1,20 x 1,20m</t>
  </si>
  <si>
    <t>Alegrete de 5,60 x 1,50m</t>
  </si>
  <si>
    <t>Alegrete de 1,50 x 1,50m</t>
  </si>
  <si>
    <t>6.5</t>
  </si>
  <si>
    <t>6.6</t>
  </si>
  <si>
    <t>6.7</t>
  </si>
  <si>
    <t>6.8</t>
  </si>
  <si>
    <t>6.9</t>
  </si>
  <si>
    <t>SINAPI INSUMO</t>
  </si>
  <si>
    <t>6.10</t>
  </si>
  <si>
    <t xml:space="preserve">Conforme projeto de sinalização      </t>
  </si>
  <si>
    <t>DESCONTO</t>
  </si>
  <si>
    <t xml:space="preserve">Conforme projeto de sinalização     </t>
  </si>
  <si>
    <t xml:space="preserve"> DESCONTO</t>
  </si>
  <si>
    <t xml:space="preserve">    </t>
  </si>
  <si>
    <t>ÁREA</t>
  </si>
  <si>
    <t xml:space="preserve">ESPALHAMENTO DE TERRA VEGETAL PARA O PLANTIO. </t>
  </si>
  <si>
    <t>DMT(KM) - ATERRO INOVE</t>
  </si>
  <si>
    <t>DMT - ATERRO INOVE</t>
  </si>
  <si>
    <t>SECRETARIA EXECUTIVA DE OBRAS</t>
  </si>
  <si>
    <t xml:space="preserve">        PRECOS DE INSUMOS - BANCO NACIONAL</t>
  </si>
  <si>
    <t xml:space="preserve">PCI.817.01 - CUSTO DE COMPOSIÇÕES - SINTÉTICO    </t>
  </si>
  <si>
    <t xml:space="preserve">ABRANGÊNCIA : NACIONAL                                      LOCALIDADE  : RECIFE                 </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</si>
  <si>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</si>
  <si>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</si>
  <si>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</si>
  <si>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</si>
  <si>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</si>
  <si>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</si>
  <si>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</si>
  <si>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</si>
  <si>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</si>
  <si>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</si>
  <si>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ESCAVADEIRA HIDRÁULICA DE BRAÇO LONGO (LONGO ALCANCE) SOBRE ESTEIRAS, CAÇAMBA 0,52 M3, PESO OPERACIONAL 24 T, POTÊNCIA LÍQUIDA 155 HP  - CHP DIURNO. AF_06/2023</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</si>
  <si>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</si>
  <si>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</si>
  <si>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</si>
  <si>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</si>
  <si>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</si>
  <si>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</si>
  <si>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</si>
  <si>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</si>
  <si>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</si>
  <si>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</si>
  <si>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</si>
  <si>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</si>
  <si>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</si>
  <si>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</si>
  <si>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</si>
  <si>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</si>
  <si>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</si>
  <si>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</si>
  <si>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</si>
  <si>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</si>
  <si>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</si>
  <si>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</si>
  <si>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</si>
  <si>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</si>
  <si>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</si>
  <si>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</si>
  <si>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</si>
  <si>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</si>
  <si>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</si>
  <si>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</si>
  <si>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</si>
  <si>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</si>
  <si>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</si>
  <si>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</si>
  <si>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</si>
  <si>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</si>
  <si>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</si>
  <si>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</si>
  <si>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</si>
  <si>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</si>
  <si>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</si>
  <si>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</si>
  <si>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</si>
  <si>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</si>
  <si>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</si>
  <si>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</si>
  <si>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</si>
  <si>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</si>
  <si>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</si>
  <si>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</si>
  <si>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</si>
  <si>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</si>
  <si>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</si>
  <si>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</si>
  <si>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</si>
  <si>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</si>
  <si>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</si>
  <si>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</si>
  <si>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</si>
  <si>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</si>
  <si>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</si>
  <si>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</si>
  <si>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</si>
  <si>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</si>
  <si>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</si>
  <si>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</si>
  <si>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</si>
  <si>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</si>
  <si>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</si>
  <si>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</si>
  <si>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</si>
  <si>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</si>
  <si>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</si>
  <si>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</si>
  <si>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</si>
  <si>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</si>
  <si>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</si>
  <si>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</si>
  <si>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</si>
  <si>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3 M³/H DE CAPACIDADE. AF_07/2024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</si>
  <si>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</si>
  <si>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</si>
  <si>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</si>
  <si>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</si>
  <si>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</si>
  <si>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MAIOR QUE 10 M, DIÂMETRO DE 7 CM, PERFURAÇÃO COM EQUIPAMENTO MANUAL E ARMADURA COM DIÂMETRO DE 20 MM. AF_07/2024</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</si>
  <si>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</si>
  <si>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</si>
  <si>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</si>
  <si>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</si>
  <si>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</si>
  <si>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</si>
  <si>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</si>
  <si>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</si>
  <si>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</si>
  <si>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PERFURAÇÃO DE PAREDE DIAFRAGMA COM COROA DIAMANTADA DE DIÂMETRO DE 102 MM. AF_11/2023</t>
  </si>
  <si>
    <t>CONTRAMARCO DE AÇO, FIXAÇÃO COM ARGAMASSA - FORNECIMENTO E INSTALAÇÃO. AF_11/2024</t>
  </si>
  <si>
    <t>CONTRAMARCO DE AÇO, FIXAÇÃO COM PARAFUSO - FORNECIMENTO E INSTALAÇÃO. AF_11/2024</t>
  </si>
  <si>
    <t>CONTRAMARCO DE ALUMÍNIO, FIXAÇÃO COM ARGAMASSA - FORNECIMENTO E INSTALAÇÃO. AF_11/2024</t>
  </si>
  <si>
    <t>CONTRAMARCO DE ALUMÍNIO, FIXAÇÃO COM PARAFUSO - FORNECIMENTO E INSTALAÇÃO. AF_11/2024</t>
  </si>
  <si>
    <t>ARRASAMENTO MECÂNICO DE ESTACA METÁLICA, PERFIL LAMINADO TIPO  I  FAMÍLIA 250. AF_05/2021</t>
  </si>
  <si>
    <t>CORTE E DOBRA DE AÇO CA-50, DIÂMETRO DE 32 MM. AF_06/2022</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</si>
  <si>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</si>
  <si>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</si>
  <si>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</si>
  <si>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</si>
  <si>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</si>
  <si>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</si>
  <si>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</si>
  <si>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</si>
  <si>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</si>
  <si>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</si>
  <si>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</si>
  <si>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</si>
  <si>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PEÇA RETANGULAR PRÉ-MOLDADA, VOLUME DE CONCRETO DE 30 A 70 LITROS, TAXA DE AÇO APROXIMADA DE 70KG/M³. AF_03/2024</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</si>
  <si>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</si>
  <si>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</si>
  <si>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</si>
  <si>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</si>
  <si>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</si>
  <si>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</si>
  <si>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</si>
  <si>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</si>
  <si>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</si>
  <si>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</si>
  <si>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</si>
  <si>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</si>
  <si>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</si>
  <si>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</si>
  <si>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</si>
  <si>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</si>
  <si>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</si>
  <si>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</si>
  <si>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</si>
  <si>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</si>
  <si>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</si>
  <si>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</si>
  <si>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</si>
  <si>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</si>
  <si>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</si>
  <si>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</si>
  <si>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</si>
  <si>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</si>
  <si>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</si>
  <si>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</si>
  <si>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</si>
  <si>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</si>
  <si>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</si>
  <si>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</si>
  <si>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</si>
  <si>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</si>
  <si>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</si>
  <si>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</si>
  <si>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</si>
  <si>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</si>
  <si>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</si>
  <si>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</si>
  <si>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</si>
  <si>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</si>
  <si>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</si>
  <si>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</si>
  <si>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</si>
  <si>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</si>
  <si>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PVC 25 MM (3/4"), PARA 1 MEDIDOR - FORNECIMENTO E INSTALAÇÃO (EXCLUSIVE HIDRÔMETRO). AF_03/2024</t>
  </si>
  <si>
    <t>DRAGAGEM DE MATERIAIS DE 1A CATEGORIA E COMPOSTOS ORGÂNICOS E INORGÂNICOS COM ESCAVADEIRA HIDRÁULICA DE LONGO ALCANCE (CAÇAMBA: 0,52 M3/155 HP). AF_03/2024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</si>
  <si>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</si>
  <si>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</si>
  <si>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</si>
  <si>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</si>
  <si>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</si>
  <si>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</si>
  <si>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</si>
  <si>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</si>
  <si>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</si>
  <si>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</si>
  <si>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</si>
  <si>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</si>
  <si>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</si>
  <si>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</si>
  <si>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</si>
  <si>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</si>
  <si>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</si>
  <si>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</si>
  <si>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</si>
  <si>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</si>
  <si>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</si>
  <si>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</si>
  <si>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</si>
  <si>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</si>
  <si>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</si>
  <si>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</si>
  <si>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</si>
  <si>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</si>
  <si>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</si>
  <si>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</si>
  <si>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</si>
  <si>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</si>
  <si>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</si>
  <si>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</si>
  <si>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</si>
  <si>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</si>
  <si>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</si>
  <si>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</si>
  <si>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</si>
  <si>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</si>
  <si>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</si>
  <si>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</si>
  <si>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</si>
  <si>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</si>
  <si>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</si>
  <si>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</si>
  <si>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</si>
  <si>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</si>
  <si>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</si>
  <si>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</si>
  <si>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</si>
  <si>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</si>
  <si>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</si>
  <si>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</si>
  <si>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</si>
  <si>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</si>
  <si>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</si>
  <si>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</si>
  <si>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</si>
  <si>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</si>
  <si>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</si>
  <si>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</si>
  <si>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</si>
  <si>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</si>
  <si>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</si>
  <si>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</si>
  <si>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</si>
  <si>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</si>
  <si>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</si>
  <si>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</si>
  <si>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</si>
  <si>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</si>
  <si>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</si>
  <si>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</si>
  <si>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</si>
  <si>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</si>
  <si>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</si>
  <si>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</si>
  <si>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</si>
  <si>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</si>
  <si>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</si>
  <si>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</si>
  <si>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</si>
  <si>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</si>
  <si>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</si>
  <si>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</si>
  <si>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</si>
  <si>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</si>
  <si>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</si>
  <si>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</si>
  <si>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</si>
  <si>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</si>
  <si>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</si>
  <si>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</si>
  <si>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</si>
  <si>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</si>
  <si>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</si>
  <si>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</si>
  <si>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</si>
  <si>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</si>
  <si>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</si>
  <si>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</si>
  <si>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</si>
  <si>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</si>
  <si>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</si>
  <si>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</si>
  <si>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</si>
  <si>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</si>
  <si>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</si>
  <si>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</si>
  <si>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</si>
  <si>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</si>
  <si>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</si>
  <si>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</si>
  <si>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</si>
  <si>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</si>
  <si>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</si>
  <si>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</si>
  <si>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</si>
  <si>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</si>
  <si>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</si>
  <si>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</si>
  <si>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</si>
  <si>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</si>
  <si>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</si>
  <si>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</si>
  <si>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</si>
  <si>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</si>
  <si>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</si>
  <si>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</si>
  <si>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</si>
  <si>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</si>
  <si>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</si>
  <si>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</si>
  <si>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</si>
  <si>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</si>
  <si>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</si>
  <si>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</si>
  <si>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</si>
  <si>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</si>
  <si>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</si>
  <si>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</si>
  <si>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</si>
  <si>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</si>
  <si>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</si>
  <si>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</si>
  <si>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</si>
  <si>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</si>
  <si>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</si>
  <si>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</si>
  <si>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</si>
  <si>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</si>
  <si>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</si>
  <si>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</si>
  <si>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</si>
  <si>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</si>
  <si>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</si>
  <si>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</si>
  <si>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</si>
  <si>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</si>
  <si>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</si>
  <si>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</si>
  <si>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</si>
  <si>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</si>
  <si>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</si>
  <si>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</si>
  <si>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</si>
  <si>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</si>
  <si>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</si>
  <si>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</si>
  <si>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</si>
  <si>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</si>
  <si>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</si>
  <si>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</si>
  <si>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</si>
  <si>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</si>
  <si>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</si>
  <si>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</si>
  <si>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</si>
  <si>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</si>
  <si>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</si>
  <si>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</si>
  <si>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</si>
  <si>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</si>
  <si>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</si>
  <si>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</si>
  <si>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</si>
  <si>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</si>
  <si>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</si>
  <si>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</si>
  <si>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</si>
  <si>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</si>
  <si>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</si>
  <si>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</si>
  <si>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</si>
  <si>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</si>
  <si>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</si>
  <si>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</si>
  <si>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</si>
  <si>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</si>
  <si>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</si>
  <si>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</si>
  <si>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</si>
  <si>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</si>
  <si>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</si>
  <si>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</si>
  <si>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</si>
  <si>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</si>
  <si>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</si>
  <si>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</si>
  <si>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</si>
  <si>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</si>
  <si>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</si>
  <si>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</si>
  <si>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</si>
  <si>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</si>
  <si>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</si>
  <si>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</si>
  <si>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</si>
  <si>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</si>
  <si>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</si>
  <si>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</si>
  <si>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</si>
  <si>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</si>
  <si>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</si>
  <si>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</si>
  <si>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</si>
  <si>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</si>
  <si>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</si>
  <si>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</si>
  <si>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</si>
  <si>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</si>
  <si>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</si>
  <si>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</si>
  <si>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</si>
  <si>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</si>
  <si>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</si>
  <si>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</si>
  <si>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</si>
  <si>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</si>
  <si>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</si>
  <si>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</si>
  <si>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</si>
  <si>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</si>
  <si>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</si>
  <si>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</si>
  <si>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</si>
  <si>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</si>
  <si>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</si>
  <si>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</si>
  <si>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</si>
  <si>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</si>
  <si>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</si>
  <si>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</si>
  <si>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</si>
  <si>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</si>
  <si>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</si>
  <si>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</si>
  <si>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</si>
  <si>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</si>
  <si>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</si>
  <si>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</si>
  <si>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REVESTIMENTO CERÂMICO PARA PAREDES INTERNAS COM PLACAS TIPO ESMALTADA DE DIMENSÕES 20X20 CM APLICADAS NA ALTURA INTEIRA DAS PAREDES.  AF_02/2023_PE</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</si>
  <si>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</si>
  <si>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</si>
  <si>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</si>
  <si>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</si>
  <si>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</si>
  <si>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EXTERNAS, COM PLACAS TIPO GRÊS OU SEMIGRÊS, FORMATO MENOR OU IGUAL A 200 CM2,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</si>
  <si>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</si>
  <si>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</si>
  <si>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</si>
  <si>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</si>
  <si>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</si>
  <si>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</si>
  <si>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</si>
  <si>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</si>
  <si>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PONTEIRAS DE PROTEÇÃO DE PONTAS E VERGALHÕES EXPOSTOS EM FUNDAÇÕES. AF_03/2024</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</si>
  <si>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</si>
  <si>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</si>
  <si>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PLANTIO DE ARBUSTO OU  CERCA VIVA. AF_07/2024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</si>
  <si>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</si>
  <si>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</si>
  <si>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</si>
  <si>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</si>
  <si>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</si>
  <si>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</si>
  <si>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</si>
  <si>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</si>
  <si>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</si>
  <si>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</si>
  <si>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</si>
  <si>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PEDREIRO COM ENCARGOS COMPLEMENTARES.</t>
  </si>
  <si>
    <t>SERVENTE COM ENCARGOS COMPLEMENTARES.</t>
  </si>
  <si>
    <t>MEIO-FIO OU GUIA DE CONCRETO PRE-MOLDADO, TIPO CHAPEU PARA BOCA DE LOBO,  DIMENSOES *1,20* X 0,15 X 0,40 M.</t>
  </si>
  <si>
    <t>CHAPA/PAINEL DE MADEIRA COMPENSADA PLASTIFICADA (MADEIRITE PLASTIFICADO) PARA FORMA DE CONCRETO, DE 2200 X 1100 MM, E = *17* MM.</t>
  </si>
  <si>
    <t>DESMOLDANTE PROTETOR PARA FORMAS DE MADEIRA, DE BASE OLEOSA EMULSIONADA EM AGUA.</t>
  </si>
  <si>
    <t>PREGO DE ACO POLIDO COM CABECA 17 X 24 (2 1/4 X 11).</t>
  </si>
  <si>
    <t>PREGO DE ACO POLIDO COM CABECA 15 X 18 (1 1/2 X 13).</t>
  </si>
  <si>
    <t>VIBRADOR DE IMERSÃO, DIÂMETRO DE PONTEIRA 45MM, MOTOR ELÉTRICO TRIFÁSICO POTÊNCIA DE 2 CV - CHP DIURNO.</t>
  </si>
  <si>
    <t>VIBRADOR DE IMERSÃO, DIÂMETRO DE PONTEIRA 45MM, MOTOR ELÉTRICO TRIFÁSICO POTÊNCIA DE 2 CV - CHI DIURNO.</t>
  </si>
  <si>
    <t>CONCRETO FCK = 25MPA, TRAÇO 1:2,3:2,7 (EM MASSA SECA DE CIMENTO/ AREIA MÉDIA/ BRITA 1) - PREPARO MECÂNICO COM BETONEIRA 600 L.</t>
  </si>
  <si>
    <t>PREGO DE ACO POLIDO COM CABECA 15 X 15 (1 1/4 X 13).</t>
  </si>
  <si>
    <t>PREGO DE ACO POLIDO COM CABECA DUPLA 17 X 27 (2 1/2 X 11).</t>
  </si>
  <si>
    <t>AJUDANTE DE CARPINTEIRO COM ENCARGOS COMPLEMENTARES.</t>
  </si>
  <si>
    <t>CARPINTEIRO DE FORMAS COM ENCARGOS COMPLEMENTARES.</t>
  </si>
  <si>
    <t>SERRA CIRCULAR DE BANCADA COM MOTOR ELÉTRICO POTÊNCIA DE 5HP, COM COIFA PARA DISCO 10" - CHP DIURNO.</t>
  </si>
  <si>
    <t>SERRA CIRCULAR DE BANCADA COM MOTOR ELÉTRICO POTÊNCIA DE 5HP, COM COIFA PARA DISCO 10" - CHI DIURNO.</t>
  </si>
  <si>
    <t>ARMAÇÃO DE ESTRUTURAS DIVERSAS DE CONCRETO ARMADO, EXCETO VIGAS, PILARES, LAJES E FUNDAÇÕES, UTILIZANDO AÇO CA-60 DE 5,0 MM - MONTAGEM.</t>
  </si>
  <si>
    <t>ARMAÇÃO DE ESTRUTURAS DIVERSAS DE CONCRETO ARMADO, EXCETO VIGAS, PILARES, LAJES E FUNDAÇÕES, UTILIZANDO AÇO CA-50 DE 8,0 MM - MONTAGEM.</t>
  </si>
  <si>
    <t>OPERADOR DE USINA DE ASFALTO, DE SOLOS OU DE CONCRETO COM ENCARGOS COMPLEMENTARES.</t>
  </si>
  <si>
    <t>AJUDANTE ESPECIALIZADO COM ENCARGOS COMPLEMENTARES.</t>
  </si>
  <si>
    <t>CONCRETO USINADO BOMBEAVEL, CLASSE DE RESISTENCIA C20, BRITA 0 E 1, SLUMP = 100 +/- 20 MM, COM BOMBEAMENTO (DISPONIBILIZACAO DE BOMBA), SEM O LANCAMENTO (NBR 8953).</t>
  </si>
  <si>
    <t>CONCRETO ESTRUTURAL FCK 20MPA.</t>
  </si>
  <si>
    <t>CONCRETO USINADO BOMBEAVEL, CLASSE DE RESISTENCIA C25, BRITA 0 E 1, SLUMP = 100 +/- 20 MM, COM BOMBEAMENTO (DISPONIBILIZACAO DE BOMBA), SEM O LANCAMENTO (NBR 8953).</t>
  </si>
  <si>
    <t>ARMAÇÃO DE ESTRUTURAS DIVERSAS DE CONCRETO ARMADO, EXCETO VIGAS, PILARES, LAJES E FUNDAÇÕES, UTILIZANDO AÇO CA-50 DE 12,5 MM - MONTAGEM.</t>
  </si>
  <si>
    <t>TABUA *2,5 X 30 CM EM PINUS, MISTA OU EQUIVALENTE DA REGIAO - BRUTA.</t>
  </si>
  <si>
    <t>PREGO DE ACO POLIDO COM CABECA 17 X 21 (2 X 11).</t>
  </si>
  <si>
    <t>ARMAÇÃO DE CINTA DE ALVENARIA ESTRUTURAL; DIÂMETRO DE 5,0 MM.</t>
  </si>
  <si>
    <t>ACO CA-60, 4,2 MM OU 5,0 MM, DOBRADO E CORTADO.</t>
  </si>
  <si>
    <t>AJUDANTE DE ARMADOR COM ENCARGOS COMPLEMENTARES.</t>
  </si>
  <si>
    <t>ARMADOR COM ENCARGOS COMPLEMENTARES.</t>
  </si>
  <si>
    <t>ARMAÇÃO DE CINTA DE ALVENARIA ESTRUTURAL; DIÂMETRO DE 6,3 MM.</t>
  </si>
  <si>
    <t>ACO CA-50, 6,3 MM, DOBRADO E CORTADO.</t>
  </si>
  <si>
    <t>ARMAÇÃO DE CINTA DE ALVENARIA ESTRUTURAL; DIÂMETRO DE 10,0 MM.</t>
  </si>
  <si>
    <t>CORTE E DOBRA DE AÇO CA-50, DIÂMETRO DE 10,0 MM.</t>
  </si>
  <si>
    <t>CORTE E DOBRA DE AÇO CA-50, DIÂMETRO DE 12,5 MM.</t>
  </si>
  <si>
    <t>ALVENARIA TIJOLO CERÂMICO MACIÇO (5X9X19), ESP = 0,19M (DOBRADA), COM ARGAMASSA TRAÇO T5 - 1:2:8 (CIMENTO / CAL / AREIA) C/ JUNTA DE 2,0CM - R1.</t>
  </si>
  <si>
    <t>TIJOLO CERAMICO MACICO COMUM DE *5 X 10 X 20* CM (L X A X C).</t>
  </si>
  <si>
    <t>ARGAMASSA TRAÇO 1:2:8 (EM VOLUME DE CIMENTO, CAL E AREIA MÉDIA ÚMIDA) PARA EMBOÇO/MASSA ÚNICA/ASSENTAMENTO DE ALVENARIA DE VEDAÇÃO, PREPARO MECÂNICO COM BETONEIRA 400 L.</t>
  </si>
  <si>
    <t>PLACA EM CHAPA ESMALTADA DIM 45X20CM PARA IDENTIFICAÇÃO DE LOGRADOUROS.</t>
  </si>
  <si>
    <t>PLACA DE ACO ESMALTADA PARA IDENTIFICACAO DE RUA, *45 CM X 20* CM.</t>
  </si>
  <si>
    <t>BUCHA DE NYLON, DIAMETRO DO FURO 8 MM, COMPRIMENTO 40 MM, COM PARAFUSO DE ROSCA SOBERBA, CABECA CHATA, FENDA SIMPLES, 4,8 X 50 MM.</t>
  </si>
  <si>
    <t>SINALIZAÇÃO DIURNA COM CONES E TELA PLÁSTICA TIPO LARANJA (REF.SINAPI 72947 COM ADAPTAÇÕES).</t>
  </si>
  <si>
    <t>TELA PLASTICA LARANJA, TIPO TAPUME PARA SINALIZACAO, MALHA RETANGULAR, ROLO 1.20 X 50 M (L X C).</t>
  </si>
  <si>
    <t xml:space="preserve">CONE DE SINALIZACAO EM PVC FLEXIVEL, H = 70 / 76 CM (NBR 15071).                                                                                                                                                                                                                                                                                                                                                                                                                                           </t>
  </si>
  <si>
    <t>CAIBRO APARELHADO *7,5 X 7,5* CM, EM MACARANDUBA/MASSARANDUBA, ANGELIM OU EQUIVALENTE DA REGIAO.</t>
  </si>
  <si>
    <t>PREGO DE ACO POLIDO COM CABECA 18 X 27 (2 1/2 X 10).</t>
  </si>
  <si>
    <t>TABUA *2,5 X 23* CM EM PINUS, MISTA OU EQUIVALENTE DA REGIAO - BRUTA.</t>
  </si>
  <si>
    <t>PEDRA BRITADA N. 2 (19 A 38 MM) POSTO PEDREIRA/FORNECEDOR, SEM FRETE.</t>
  </si>
  <si>
    <t>PEDRA BRITADA N. 1 (9,5 A 19 MM) POSTO PEDREIRA/FORNECEDOR, SEM FRETE.</t>
  </si>
  <si>
    <t>SARRAFO *2,5 X 5* CM EM PINUS, MISTA OU EQUIVALENTE DA REGIAO - BRUTA.</t>
  </si>
  <si>
    <t>CIMENTO PORTLAND COMPOSTO CP II-32.</t>
  </si>
  <si>
    <t>FIO DE COBRE, SOLIDO, CLASSE 1, ISOLACAO EM PVC/A, ANTICHAMA BWF-B, 450/750V, SECAO NOMINAL 2,5 MM2.</t>
  </si>
  <si>
    <t>ENERGIA ELETRICA ATE 2000 KWH INDUSTRIAL, SEM DEMANDA.</t>
  </si>
  <si>
    <t>LAMPADA LED 10 W BIVOLT BRANCA, FORMATO TRADICIONAL (BASE E27).</t>
  </si>
  <si>
    <t>BALDE VERMELHO PARA SINALIZACAO DE VIAS.</t>
  </si>
  <si>
    <t>SOQUETE DE PORCELANA BASE E27, PARA USO AO TEMPO, PARA LAMPADAS.</t>
  </si>
  <si>
    <t>ELETRICISTA COM ENCARGOS COMPLEMENTARES.</t>
  </si>
  <si>
    <t>CAVALETE METÁLICO (COMP. PRÓPRIA BASEADOS NO QUANTITATIVOS PROJETO DE CAVALETE DE SINALIZAÇÃO EM ANEXO).</t>
  </si>
  <si>
    <t>SERRALHEIRO COM ENCARGOS COMPLEMENTARES.</t>
  </si>
  <si>
    <t>TUBO ACO CARBONO COM COSTURA, NBR 5580, CLASSE L, DN = 40 MM, E = 3,0 MM, 3,34 KG/M.</t>
  </si>
  <si>
    <t>CHAPA DE ACO FINA A FRIO BITOLA MSG 20, E = 0,90 MM (7,20 KG/M2).</t>
  </si>
  <si>
    <t>CANTONEIRA ACO ABAS IGUAIS (QUALQUER BITOLA), ESPESSURA ENTRE 1/8" E 1/4".</t>
  </si>
  <si>
    <t>ELETRODO REVESTIDO AWS - E6013, DIAMETRO IGUAL A 2,50 MM.</t>
  </si>
  <si>
    <t>FUNDO ANTICORROSIVO PARA METAIS FERROSOS (ZARCAO).</t>
  </si>
  <si>
    <t>TINTA ESMALTE SINTETICO PREMIUM ACETINADO.</t>
  </si>
  <si>
    <t>SERVIÇOS TOPOGRÁFICOS PARA PAVIMENTAÇÃO, INCLUSIVE NOTA DE SERVIÇOS, ACOMPANHAMENTO E GREIDE.</t>
  </si>
  <si>
    <t>AUXILIAR DE TOPÓGRAFO COM ENCARGOS COMPLEMENTARES.</t>
  </si>
  <si>
    <t>NIVELADOR COM ENCARGOS COMPLEMENTARES.</t>
  </si>
  <si>
    <t>DESENHISTA PROJETISTA COM ENCARGOS COMPLEMENTARES.</t>
  </si>
  <si>
    <t>CAMINHONETE CABINE SIMPLES COM MOTOR 1.6 FLEX, CÂMBIO MANUAL, POTÊNCIA 101/104 CV, 2 PORTAS - CHP DIURNO.</t>
  </si>
  <si>
    <t>LOCAÇÃO DE BANHEIRO QUÍMICO COM LIMPEZA DIÁRIA INCLUSO COLETA E DESTINAÇÃO FINAL DE EFLUENTES.</t>
  </si>
  <si>
    <t>FORNECIMENTO E INSTALAÇÃO DE PLACA DE SINALIZAÇÃO EM CHAPA DE AÇO EM SUPORTE DE MADEIRA.</t>
  </si>
  <si>
    <t>PREGO DE ACO POLIDO COM CABECA 17 X 27 (2 1/2 X 11).</t>
  </si>
  <si>
    <t>PLACA DE SINALIZACAO EM CHAPA DE ACO NUM 16 COM PINTURA REFLETIVA.</t>
  </si>
  <si>
    <t>AZULEJISTA OU LADRILHISTA COM ENCARGOS COMPLEMENTARES.</t>
  </si>
  <si>
    <t>ARGAMASSA COLANTE AC II.</t>
  </si>
  <si>
    <t>PISO TATIL / PODOTATIL, LADRILHO HIDRAULICO/CONCRETO, *40 X 40* CM, E= 2,5* CM, PADRAO TATIL ALERTA OU DIRECIONAL, COR NATURAL.</t>
  </si>
  <si>
    <t>CONCRETAGEM DE RADIER, PISO DE CONCRETO OU LAJE SOBRE SOLO, FCK 30 MPA - LANÇAMENTO, ADENSAMENTO E ACABAMENTO.</t>
  </si>
  <si>
    <t>PLACA DE INDICAÇÃO DE LOMBADA N°16 COM PINTURA REFLETIVA.</t>
  </si>
  <si>
    <t>PLACA DE SINALIZACAO EM CHAPA DE ALUMINIO COM PINTURA REFLETIVA, E = 2 MM.</t>
  </si>
  <si>
    <t>RAMPA DE ENTRADA DE CARRO - MÃO DE OBRA COMPLEMENTAR PARA REBAIXAMENTO DO PASSEIO E MEIO-FIO.</t>
  </si>
  <si>
    <t>VASSOURA MECÂNICA REBOCÁVEL COM ESCOVA CILÍNDRICA, LARGURA ÚTIL DE VARRIMENTO DE 2,44 M - CHP DIURNO.</t>
  </si>
  <si>
    <t>VASSOURA MECÂNICA REBOCÁVEL COM ESCOVA CILÍNDRICA, LARGURA ÚTIL DE VARRIMENTO DE 2,44 M - CHI DIURNO.</t>
  </si>
  <si>
    <t>ASFALTO DILUÍDO DE PETROLEO CM-30 (COM ICMS).</t>
  </si>
  <si>
    <t>ESPARGIDOR DE ASFALTO PRESSURIZADO, TANQUE 6 M3 COM ISOLAÇÃO TÉRMICA, AQUECIDO COM 2 MAÇARICOS, COM BARRA ESPARGIDORA 3,60 M, MONTADO SOBRE CAMINHÃO  TOCO, PBT 14.300 KG, POTÊNCIA 185 CV - CHP DIURNO.</t>
  </si>
  <si>
    <t>TRATOR DE PNEUS, POTÊNCIA 85 CV, TRAÇÃO 4X4, PESO COM LASTRO DE 4.675 KG - CHP DIURNO.</t>
  </si>
  <si>
    <t>TRATOR DE PNEUS, POTÊNCIA 85 CV, TRAÇÃO 4X4, PESO COM LASTRO DE 4.675 KG - CHI DIURNO.</t>
  </si>
  <si>
    <t>ESPARGIDOR DE ASFALTO PRESSURIZADO, TANQUE 6 M3 COM ISOLAÇÃO TÉRMICA, AQUECIDO COM 2 MAÇARICOS, COM BARRA ESPARGIDORA 3,60 M, MONTADO SOBRE CAMINHÃO  TOCO, PBT 14.300 KG, POTÊNCIA 185 CV - CHI DIURNO.</t>
  </si>
  <si>
    <t>TRANSPORTE COM CAMINHÃO BASCULANTE 10 M3 DE MASSA ASFALTICA PARA PAVIMENTAÇÃO URBANA.</t>
  </si>
  <si>
    <t>CAMINHÃO BASCULANTE 10 M3, TRUCADO CABINE SIMPLES, PESO BRUTO TOTAL 23.000 KG, CARGA ÚTIL MÁXIMA 15.935 KG, DISTÂNCIA ENTRE EIXOS 4,80 M, POTÊNCIA 230 CV INCLUSIVE CAÇAMBA METÁLICA - CHP DIURNO.</t>
  </si>
  <si>
    <t>POÇO DE VISITA TIPO GAVETA NAS DIMENSÕES INTERNAS 1,00X1,00X1,50M, PARA TUBO SIMPLES DE CONCRETO DE DIÂMETRO ATÉ 0,60M, INCLUSIVE TAMPA EM CONCRETO DE 1,45 X 1,45M (TIPO 1 B).</t>
  </si>
  <si>
    <t>PREPARO DE FUNDO DE VALA COM LARGURA MAIOR OU IGUAL A 1,5 M E MENOR QUE 2,5 M (ACERTO DO SOLO NATURAL).</t>
  </si>
  <si>
    <t>LASTRO DE CONCRETO MAGRO, APLICADO EM PISOS, LAJES SOBRE SOLO OU RADIERS.</t>
  </si>
  <si>
    <t>FABRICAÇÃO, MONTAGEM E DESMONTAGEM DE FÔRMA PARA VIGA BALDRAME, EM MADEIRA SERRADA, E=25 MM, 4 UTILIZAÇÕES.</t>
  </si>
  <si>
    <t>ARMAÇÃO DE LAJE DE ESTRUTURA CONVENCIONAL DE CONCRETO ARMADO UTILIZANDO AÇO CA-60 DE 5,0 MM - MONTAGEM.</t>
  </si>
  <si>
    <t>ARMAÇÃO DE LAJE DE ESTRUTURA CONVENCIONAL DE CONCRETO ARMADO UTILIZANDO AÇO CA-50 DE 6,3 MM - MONTAGEM.</t>
  </si>
  <si>
    <t>ARMAÇÃO DE LAJE DE ESTRUTURA CONVENCIONAL DE CONCRETO ARMADO UTILIZANDO AÇO CA-50 DE 10,0 MM - MONTAGEM.</t>
  </si>
  <si>
    <t>ALVENARIA DE BLOCOS DE CONCRETO ESTRUTURAL 14X19X39 CM (ESPESSURA 14 CM), FBK = 14 MPA, UTILIZANDO COLHER DE PEDREIRO.</t>
  </si>
  <si>
    <t>CHAPISCO APLICADO EM ALVENARIAS E ESTRUTURAS DE CONCRETO INTERNAS, COM COLHER DE PEDREIRO.  ARGAMASSA TRAÇO 1:3 COM PREPARO EM BETONEIRA 400L.</t>
  </si>
  <si>
    <t>ESCAVADEIRA HIDRÁULICA SOBRE ESTEIRAS, CAÇAMBA 0,80 M3, PESO OPERACIONAL 17 T, POTENCIA BRUTA 111 HP - CHP DIURNO.</t>
  </si>
  <si>
    <t>ESCAVADEIRA HIDRÁULICA SOBRE ESTEIRAS, CAÇAMBA 0,80 M3, PESO OPERACIONAL 17 T, POTENCIA BRUTA 111 HP - CHI DIURNO.</t>
  </si>
  <si>
    <t>ROLO COMPACTADOR VIBRATÓRIO DE UM CILINDRO AÇO LISO, POTÊNCIA 80 HP, PESO OPERACIONAL MÁXIMO 8,1 T, IMPACTO DINÂMICO 16,15 / 9,5 T, LARGURA DE TRABALHO 1,68 M - CHP DIURNO.</t>
  </si>
  <si>
    <t>ROLO COMPACTADOR VIBRATÓRIO DE UM CILINDRO AÇO LISO, POTÊNCIA 80 HP, PESO OPERACIONAL MÁXIMO 8,1 T, IMPACTO DINÂMICO 16,15 / 9,5 T, LARGURA DE TRABALHO 1,68 M - CHI DIURNO.</t>
  </si>
  <si>
    <t>MOTONIVELADORA POTÊNCIA BÁSICA LÍQUIDA (PRIMEIRA MARCHA) 125 HP, PESO BRUTO 13032 KG, LARGURA DA LÂMINA DE 3,7 M - CHP DIURNO.</t>
  </si>
  <si>
    <t>MOTONIVELADORA POTÊNCIA BÁSICA LÍQUIDA (PRIMEIRA MARCHA) 125 HP, PESO BRUTO 13032 KG, LARGURA DA LÂMINA DE 3,7 M - CHI DIURNO.</t>
  </si>
  <si>
    <t>PEDRA DE MAO OU PEDRA RACHAO PARA ARRIMO/FUNDACAO (POSTO PEDREIRA/FORNECEDOR, SEM FRETE).</t>
  </si>
  <si>
    <t>PO DE PEDRA (POSTO PEDREIRA/FORNECEDOR, SEM FRETE).</t>
  </si>
  <si>
    <t>CAMINHÃO PIPA 10.000 L TRUCADO, PESO BRUTO TOTAL 23.000 KG, CARGA ÚTIL MÁXIMA 15.935 KG, DISTÂNCIA ENTRE EIXOS 4,8 M, POTÊNCIA 230 CV, INCLUSIVE TANQUE DE AÇO PARA TRANSPORTE DE ÁGUA - CHP DIURNO.</t>
  </si>
  <si>
    <t>CAMINHÃO PIPA 10.000 L TRUCADO, PESO BRUTO TOTAL 23.000 KG, CARGA ÚTIL MÁXIMA 15.935 KG, DISTÂNCIA ENTRE EIXOS 4,8 M, POTÊNCIA 230 CV, INCLUSIVE TANQUE DE AÇO PARA TRANSPORTE DE ÁGUA - CHI DIURNO.</t>
  </si>
  <si>
    <t>CANALETA DE DRENAGEM EM ALVENARIA DE BLOCO DE CONCRETO, DIMENSÕES INTERNAS 40 X 60CM, COM TAMPA DE CONCRETO ARMADO (0,50 X 1,00M X 0,10M).</t>
  </si>
  <si>
    <t>ESCAVAÇÃO MECANIZADA DE VALA COM PROFUNDIDADE ATÉ 1,5 M (MÉDIA MONTANTE E JUSANTE/UMA COMPOSIÇÃO POR TRECHO), RETROESCAV. (0,26 M3), LARGURA DE 0,8 M A 1,5 M, EM SOLO DE 1A CATEGORIA, LOCAIS COM BAIXO NÍVEL DE INTERFERÊNCIA.</t>
  </si>
  <si>
    <t>REATERRO MECANIZADO DE VALA COM ESCAVADEIRA HIDRÁULICA (CAPACIDADE DA CAÇAMBA: 0,8 M³/POTÊNCIA: 111 HP), LARGURA DE 1,5 A 2,5 M, PROFUNDIDADE ATÉ 1,5 M, COM SOLO (SEM SUBSTITUIÇÃO) DE 1ª CATEGORIA, COM COMPACTADOR DE SOLOS DE PERCUSSÃO.</t>
  </si>
  <si>
    <t>CARGA, MANOBRA E DESCARGA DE SOLOS E MATERIAIS GRANULARES EM CAMINHÃO BASCULANTE 6 M³ - CARGA COM PÁ CARREGADEIRA (CAÇAMBA DE 1,7 A 2,8 M³ / 128 HP) E DESCARGA LIVRE (UNIDADE: M3).</t>
  </si>
  <si>
    <t>TRANSPORTE COM CAMINHÃO BASCULANTE DE 6 M³, EM VIA URBANA PAVIMENTADA, DMT ATÉ 30 KM (UNIDADE: M3XKM).</t>
  </si>
  <si>
    <t>LANÇAMENTO COM USO DE BALDES, ADENSAMENTO E ACABAMENTO DE CONCRETO EM ESTRUTURAS.</t>
  </si>
  <si>
    <t>ALVENARIA DE BLOCOS DE CONCRETO ESTRUTURAL 14X19X29 CM (ESPESSURA 14 CM), FBK = 14 MPA, UTILIZANDO COLHER DE PEDREIRO.</t>
  </si>
  <si>
    <t>CHAPISCO APLICADO EM ALVENARIAS E ESTRUTURAS DE CONCRETO INTERNAS, COM COLHER DE PEDREIRO.  ARGAMASSA TRAÇO 1:3 COM PREPARO MANUAL.</t>
  </si>
  <si>
    <t>MASSA ÚNICA, EM ARGAMASSA TRAÇO 1:2:8, PREPARO MANUAL, APLICADA MANUALMENTE EM PAREDES INTERNAS DE AMBIENTES COM ÁREA ENTRE 5M² E 10M², E = 10MM, COM TALISCAS.</t>
  </si>
  <si>
    <t>FABRICAÇÃO DE FÔRMA PARA LAJES, EM CHAPA DE MADEIRA COMPENSADA PLASTIFICADA, E = 18 MM.</t>
  </si>
  <si>
    <t>CANALETA DE CONCRETO 19 X 19 X 19 CM (CLASSE C - NBR 6136).</t>
  </si>
  <si>
    <t>ARMAÇÃO DE CINTA DE ALVENARIA ESTRUTURAL; DIÂMETRO DE 12,5 MM.</t>
  </si>
  <si>
    <t>CONCRETAGEM DE VIGAS E LAJES, FCK=25 MPA, PARA LAJES MACIÇAS OU NERVURADAS COM USO DE BOMBA - LANÇAMENTO, ADENSAMENTO E ACABAMENTO.</t>
  </si>
  <si>
    <t>PREPARO DE FUNDO DE VALA COM LARGURA MENOR QUE 1,5 M (ACERTO DO SOLO NATURAL).</t>
  </si>
  <si>
    <t>GRELHA FOFO SIMPLES COM REQUADRO, CARGA MAXIMA 12,5 T, *300 X 1000* MM, E= *15* MM, AREA ESTACIONAMENTO CARRO PASSEIO.</t>
  </si>
  <si>
    <t>EMBOÇO OU MASSA ÚNICA EM ARGAMASSA TRAÇO 1:2:8, PREPARO MANUAL, APLICADA MANUALMENTE EM PANOS DE FACHADA COM PRESENÇA DE VÃOS, ESPESSURA DE 25 MM.</t>
  </si>
  <si>
    <t>TERRA VEGETAL (GRANEL).</t>
  </si>
  <si>
    <t>JARDINEIRO COM ENCARGOS COMPLEMENTARES..</t>
  </si>
  <si>
    <t>ENCARREGADO GERAL COM ENCARGOS COMPLEMENTARES.</t>
  </si>
  <si>
    <t>ENGENHEIRO CIVIL DE OBRA JUNIOR COM ENCARGOS COMPLEMENTARES.</t>
  </si>
  <si>
    <t>FORNECIMENTO E INSTALAÇÃO DE PLACA DE OBRA COM CHAPA GALVANIZADA E ESTRUTURA DE MADEIRA.</t>
  </si>
  <si>
    <t>SINALIZAÇÃO DE TRÂNSITO - NOTURNA.</t>
  </si>
  <si>
    <t>LIMPEZA MECANIZADA DE CAMADA VEGETAL, VEGETAÇÃO E PEQUENAS ÁRVORES (DIÂMETRO DE TRONCO MENOR QUE 0,20 M), COM TRATOR DE ESTEIRAS.</t>
  </si>
  <si>
    <t>CARGA, MANOBRA E DESCARGA DE SOLOS E MATERIAIS GRANULARES EM CAMINHÃO BASCULANTE 18 M³ - CARGA COM ESCAVADEIRA HIDRÁULICA (CAÇAMBA DE 1,20 M³ / 155 HP) E DESCARGA LIVRE (UNIDADE: M3).</t>
  </si>
  <si>
    <t>TRANSPORTE COM CAMINHÃO BASCULANTE DE 18 M³, EM VIA URBANA PAVIMENTADA, DMT ATÉ 30 KM (UNIDADE: M3XKM).</t>
  </si>
  <si>
    <t>ESCAVAÇÃO HORIZONTAL EM SOLO DE 1A CATEGORIA COM TRATOR DE ESTEIRAS (170HP/LÂMINA: 5,20M3).</t>
  </si>
  <si>
    <t>EXECUÇÃO E COMPACTAÇÃO DE CORPO DE ATERRO (95% DE ENERGIA DO PROCTOR NORMAL) COM SOLO PREDOMINANTEMENTE ARENOSO ESPESSURA 15CM - EXCLUSIVE MATERIAL, ESCAVAÇÃO, CARGA E TRANSPORTE.</t>
  </si>
  <si>
    <t>TRANSPORTE COM CAMINHÃO BASCULANTE DE 10 M³, EM VIA URBANA PAVIMENTADA, DMT ATÉ 30 KM (UNIDADE: M3XKM).</t>
  </si>
  <si>
    <t>REGULARIZAÇÃO E COMPACTAÇÃO DE SUBLEITO DE SOLO PREDOMINANTEMENTE ARGILOSO, PARA OBRAS DE CONSTRUÇÃO DE PAVIMENTOS.</t>
  </si>
  <si>
    <t>CARGA, MANOBRA E DESCARGA DE SOLOS E MATERIAIS GRANULARES EM CAMINHÃO BASCULANTE 10 M³ - CARGA COM PÁ CARREGADEIRA (CAÇAMBA DE 1,7 A 2,8 M³ / 128 HP) E DESCARGA LIVRE (UNIDADE: M3).</t>
  </si>
  <si>
    <t>EXECUÇÃO DE PAVIMENTO EM PARALELEPÍPEDOS, REJUNTAMENTO COM ARGAMASSA TRAÇO 1:3 (CIMENTO E AREIA).</t>
  </si>
  <si>
    <t>ASSENTAMENTO DE GUIA (MEIO-FIO) EM TRECHO RETO, CONFECCIONADA EM CONCRETO PRÉ-FABRICADO, DIMENSÕES 100X15X13X30 CM (COMPRIMENTO X BASE INFERIOR X BASE SUPERIOR X ALTURA).</t>
  </si>
  <si>
    <t>ASSENTAMENTO DE GUIA (MEIO-FIO) EM TRECHO CURVO, CONFECCIONADA EM CONCRETO PRÉ-FABRICADO, DIMENSÕES 100X15X13X30 CM (COMPRIMENTO X BASE INFERIOR X BASE SUPERIOR X ALTURA).</t>
  </si>
  <si>
    <t>CAMADA SEPARADORA PARA EXECUÇÃO DE RADIER, PISO DE CONCRETO OU LAJE SOBRE SOLO, EM LONA PLÁSTICA.</t>
  </si>
  <si>
    <t>EXECUÇÃO DE PASSEIO (CALÇADA) OU PISO DE CONCRETO COM CONCRETO MOLDADO IN LOCO, FEITO EM OBRA, ACABAMENTO CONVENCIONAL, NÃO ARMADO.</t>
  </si>
  <si>
    <t>ESCAVAÇÃO MANUAL DE VALA.</t>
  </si>
  <si>
    <t>CONCRETO FCK = 15MPA, TRAÇO 1:3,4:3,5 (EM MASSA SECA DE CIMENTO/ AREIA MÉDIA/ BRITA 1) - PREPARO MECÂNICO COM BETONEIRA 400 L.</t>
  </si>
  <si>
    <t>MASSA ÚNICA, EM ARGAMASSA TRAÇO 1:2:8, PREPARO MECÂNICO, APLICADA MANUALMENTE EM PAREDES INTERNAS DE AMBIENTES COM ÁREA ENTRE 5M² E 10M², E = 17,5MM, COM TALISCAS.</t>
  </si>
  <si>
    <t>ESPALHAMENTO DE TERRA VEGETAL PARA O PLANTIO.</t>
  </si>
  <si>
    <t>PLANTIO DE GRAMA BATATAIS EM PLACAS.</t>
  </si>
  <si>
    <t>PINTURA LÁTEX ACRÍLICA ECONÔMICA, APLICAÇÃO MANUAL EM PAREDES, DUAS DEMÃOS.</t>
  </si>
  <si>
    <t>FORNECIMENTO E INSTALAÇÃO DE SUPORTE DE MADEIRA  PARA PLACAS DE SINALIZAÇÃO, EM SOLO, COM H= DE 2,5 M E SEÇÃO DE 7,5 X 7,5 CM.</t>
  </si>
  <si>
    <t>PLACA DE INDICAÇÃO DE LOMBADA A FRENTE   COM PINTURA REFLETIVA.</t>
  </si>
  <si>
    <t>EXECUÇÃO DE LOMBADA.</t>
  </si>
  <si>
    <t>REATERRO MANUAL DE VALAS, COM COMPACTADOR DE SOLOS DE PERCUSSÃO.</t>
  </si>
  <si>
    <t>PISO PODOTÁTIL DE ALERTA OU DIRECIONAL, DE CONCRETO, ASSENTADO SOBRE ARGAMASSA.</t>
  </si>
  <si>
    <t>RAMPA DE ACESSIBILIDADE EM CONCRETO MOLDADO IN LOCO, EM CALÇADA NOVA COM LARGURA MAIOR OU IGUAL À 3,00 M, FCK 25MPA, COM PISO PODOTÁTIL.</t>
  </si>
  <si>
    <t>CONSTRUÇÃO DE BASE E SUB-BASE PARA PAVIMENTAÇÃO DE BRITA GRADUADA SIMPLES, COM ESPESSURA DE 15 CM - EXCLUSIVE CARGA E TRANSPORTE.</t>
  </si>
  <si>
    <t>TUBO DE CONCRETO PARA REDES COLETORAS DE ÁGUAS PLUVIAIS, DIÂMETRO DE 400 MM, JUNTA RÍGIDA, INSTALADO EM LOCAL COM BAIXO NÍVEL DE INTERFERÊNCIAS - FORNECIMENTO E ASSENTAMENTO.</t>
  </si>
  <si>
    <t>EXECUÇÃO DE SARJETA DE CONCRETO USINADO, MOLDADA  IN LOCO  EM TRECHO RETO, 30 CM BASE X 15 CM ALTURA.</t>
  </si>
  <si>
    <t>EXECUÇÃO DE SARJETA DE CONCRETO USINADO, MOLDADA  IN LOCO  EM TRECHO CURVO, 30 CM BASE X 15 CM ALTURA.</t>
  </si>
  <si>
    <t>PINTURA DE FAIXA DE PEDESTRE OU ZEBRADA TINTA RETRORREFLETIVA A BASE DE RESINA ACRÍLICA COM MICROESFERAS DE VIDRO, E = 30 CM, APLICAÇÃO MANUAL.</t>
  </si>
  <si>
    <t xml:space="preserve"> Prefeitura Municipal de Olinda - PMO
Secretaria de Obras - SO
Secretaria Executiva de Obras - SEO</t>
  </si>
  <si>
    <t>VALOR ONERADO</t>
  </si>
  <si>
    <t>NÃO DESONERADO</t>
  </si>
  <si>
    <t>ONERADO</t>
  </si>
  <si>
    <t>CURVA ABC ONERADA</t>
  </si>
  <si>
    <t>6340/2023</t>
  </si>
  <si>
    <t>cacimbão</t>
  </si>
  <si>
    <t>ataulfo</t>
  </si>
  <si>
    <t>COMP.</t>
  </si>
  <si>
    <t>LARG.</t>
  </si>
  <si>
    <t>ALT.</t>
  </si>
  <si>
    <t>UND.</t>
  </si>
  <si>
    <t>VOL. (M3)</t>
  </si>
  <si>
    <t>UND</t>
  </si>
  <si>
    <t>1400017U</t>
  </si>
  <si>
    <t>PERÍODO DA OBRA ( 3 MESES)</t>
  </si>
  <si>
    <t xml:space="preserve"> Empreendimento</t>
  </si>
  <si>
    <t>REPASSE</t>
  </si>
  <si>
    <t xml:space="preserve"> Agente Executor</t>
  </si>
  <si>
    <t>Programa</t>
  </si>
  <si>
    <t>Modalidade</t>
  </si>
  <si>
    <t>Quadro de Composição de Investimento - QCI - OGU</t>
  </si>
  <si>
    <t xml:space="preserve"> Item</t>
  </si>
  <si>
    <t xml:space="preserve"> Discriminação</t>
  </si>
  <si>
    <t xml:space="preserve"> Investimento total (R$)</t>
  </si>
  <si>
    <t xml:space="preserve"> Total</t>
  </si>
  <si>
    <t xml:space="preserve"> Recursos da União</t>
  </si>
  <si>
    <t>Contrapartida</t>
  </si>
  <si>
    <t>ETAPA CONCLUÍDA</t>
  </si>
  <si>
    <t>RUA 28</t>
  </si>
  <si>
    <t>RUA 20</t>
  </si>
  <si>
    <t>ETAPA PROPOSTA</t>
  </si>
  <si>
    <t>Olinda,     _____/_____/_______</t>
  </si>
  <si>
    <t xml:space="preserve"> Local / Data</t>
  </si>
  <si>
    <t xml:space="preserve"> Assinatura do representante da equipe técnica</t>
  </si>
  <si>
    <t xml:space="preserve"> Nome:</t>
  </si>
  <si>
    <t xml:space="preserve"> Cargo:</t>
  </si>
  <si>
    <t xml:space="preserve"> CREA:</t>
  </si>
  <si>
    <t>PREFEITURA MUNICIPAL DE OLINDA - SECRETARIA DE OBRAS/ SECRETARIA EXECUTIVA DE OBRAS</t>
  </si>
  <si>
    <t>1</t>
  </si>
  <si>
    <t>CONTRAPARTIDA</t>
  </si>
  <si>
    <t>MINISTÉRIO DAS CIDADES</t>
  </si>
  <si>
    <t xml:space="preserve"> </t>
  </si>
  <si>
    <t>CR 1088.389-47/2023</t>
  </si>
  <si>
    <t>13.3</t>
  </si>
  <si>
    <t>13.4</t>
  </si>
  <si>
    <t>13.5</t>
  </si>
  <si>
    <t>SERVIÇOS PRELIMINARES</t>
  </si>
  <si>
    <t>6.11</t>
  </si>
  <si>
    <t>6.12</t>
  </si>
  <si>
    <t>14.3</t>
  </si>
  <si>
    <t>14.4</t>
  </si>
  <si>
    <t>(m2)</t>
  </si>
  <si>
    <t>% ACUM.</t>
  </si>
  <si>
    <t>TAMPA DE CONCRETO ARMADO (0,50 X 1,00 X 0,10M) PARA CANALETA EM ALVENARIA DE BLOCOS ESTRUTURAIS.</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</si>
  <si>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</si>
  <si>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</si>
  <si>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</si>
  <si>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</si>
  <si>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</si>
  <si>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</si>
  <si>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</si>
  <si>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</si>
  <si>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 DE SOLO-CIMENTO (TIJOLO ECOLÓGICO) DE 7X15X30CM  (ESPESSURA 15CM). AF_05/2020</t>
  </si>
  <si>
    <t>ARGAMASSA TRAÇO 1:0,5:4,5  (EM VOLUME DE CIMENTO, CAL E AREIA MÉDIA ÚMIDA), PREPARO MECÂNICO COM BETONEIRA 250 L. AF_08/2019</t>
  </si>
  <si>
    <t>ARGAMASSA TRAÇO 1:1,5:7,5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</si>
  <si>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</si>
  <si>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</si>
  <si>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</si>
  <si>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MÉDIA ÚMIDA),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</si>
  <si>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</si>
  <si>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</si>
  <si>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</si>
  <si>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</si>
  <si>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</si>
  <si>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</si>
  <si>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</si>
  <si>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</si>
  <si>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</si>
  <si>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</si>
  <si>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</si>
  <si>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</si>
  <si>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</si>
  <si>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</si>
  <si>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</si>
  <si>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EXECUÇÃO DE PAVIMENTO COM APLICAÇÃO DE PRÉ-MISTURADO A FRIO, CAMADA DE BINDER - EXCLUSIVE CARGA E TRANSPORTE. AF_11/2019</t>
  </si>
  <si>
    <t>EXECUÇÃO DE PAVIMENTO COM APLICAÇÃO DE PRÉ-MISTURADO A FRIO, CAMADA DE ROLAMENTO - EXCLUSIVE CARGA E TRANSPORTE. AF_11/2019</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</si>
  <si>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</si>
  <si>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</si>
  <si>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</si>
  <si>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</si>
  <si>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</si>
  <si>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</si>
  <si>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</si>
  <si>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</si>
  <si>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</si>
  <si>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</si>
  <si>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</si>
  <si>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</si>
  <si>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</si>
  <si>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</si>
  <si>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</si>
  <si>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</si>
  <si>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</si>
  <si>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</si>
  <si>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</si>
  <si>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</si>
  <si>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</si>
  <si>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</si>
  <si>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</si>
  <si>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</si>
  <si>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</si>
  <si>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</si>
  <si>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</si>
  <si>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</si>
  <si>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</si>
  <si>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</si>
  <si>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</si>
  <si>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</si>
  <si>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</si>
  <si>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</si>
  <si>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</si>
  <si>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</si>
  <si>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</si>
  <si>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</si>
  <si>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</si>
  <si>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</si>
  <si>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</si>
  <si>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</si>
  <si>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</si>
  <si>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</si>
  <si>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</si>
  <si>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</si>
  <si>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</si>
  <si>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</si>
  <si>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</si>
  <si>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</si>
  <si>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</si>
  <si>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</si>
  <si>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</si>
  <si>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</si>
  <si>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</si>
  <si>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</si>
  <si>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</si>
  <si>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</si>
  <si>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</si>
  <si>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</si>
  <si>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</si>
  <si>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</si>
  <si>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</si>
  <si>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</si>
  <si>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</si>
  <si>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</si>
  <si>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</si>
  <si>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</si>
  <si>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</si>
  <si>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</si>
  <si>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</si>
  <si>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</si>
  <si>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</si>
  <si>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</si>
  <si>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</si>
  <si>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</si>
  <si>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</si>
  <si>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</si>
  <si>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</si>
  <si>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</si>
  <si>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</si>
  <si>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</si>
  <si>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</si>
  <si>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</si>
  <si>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</si>
  <si>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</si>
  <si>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</si>
  <si>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</si>
  <si>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</si>
  <si>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</si>
  <si>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</si>
  <si>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</si>
  <si>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</si>
  <si>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</si>
  <si>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</si>
  <si>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</si>
  <si>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BOMBA CENTRÍFUGA, TRIFÁSICA, 1,5 CV OU 1,48 HP, HM 10 A 24 M, Q 6,1 A 21,9 M3/H, 2 UNIDADES, INCLUSO QUADRO ELÉTRICO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</si>
  <si>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</si>
  <si>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</si>
  <si>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</si>
  <si>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MOTO BOMBA HORIZONTAL ATÉ 10 CV, HM 75 A 80 M, Q 25,4 A 48 - FORNECIMENTO E INSTALAÇÃO.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</si>
  <si>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</si>
  <si>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</si>
  <si>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</si>
  <si>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</si>
  <si>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</si>
  <si>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</si>
  <si>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</si>
  <si>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</si>
  <si>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</si>
  <si>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</si>
  <si>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</si>
  <si>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</si>
  <si>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</si>
  <si>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</si>
  <si>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CANALETA DE CONCRETO POLIMÉRICO COM GRELHA, LARGURA DE 13 CM - FORNECIMENTO E INSTALAÇÃO. AF_08/2021</t>
  </si>
  <si>
    <t>ALAMBRADO EM PERFIS METÁLICOS RETANGULARES COM GRADIL METÁLICO (EXCLUSIVE MURETA EM CONCRETO).AF_05/2018</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</si>
  <si>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</si>
  <si>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</si>
  <si>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</si>
  <si>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</si>
  <si>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</si>
  <si>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</si>
  <si>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</si>
  <si>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</si>
  <si>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</si>
  <si>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</si>
  <si>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</si>
  <si>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</si>
  <si>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</si>
  <si>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</si>
  <si>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</si>
  <si>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</si>
  <si>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</si>
  <si>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</si>
  <si>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</si>
  <si>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</si>
  <si>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</si>
  <si>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</si>
  <si>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</si>
  <si>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</si>
  <si>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</si>
  <si>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</si>
  <si>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</si>
  <si>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</si>
  <si>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</si>
  <si>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</si>
  <si>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</si>
  <si>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</si>
  <si>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</si>
  <si>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</si>
  <si>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</si>
  <si>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</si>
  <si>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</si>
  <si>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</si>
  <si>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</si>
  <si>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</si>
  <si>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</si>
  <si>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</si>
  <si>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</si>
  <si>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</si>
  <si>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</si>
  <si>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</si>
  <si>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</si>
  <si>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</si>
  <si>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</si>
  <si>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</si>
  <si>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</si>
  <si>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</si>
  <si>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</si>
  <si>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</si>
  <si>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</si>
  <si>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</si>
  <si>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</si>
  <si>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</si>
  <si>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</si>
  <si>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</si>
  <si>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</si>
  <si>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</si>
  <si>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</si>
  <si>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</si>
  <si>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</si>
  <si>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</si>
  <si>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</si>
  <si>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</si>
  <si>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</si>
  <si>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</si>
  <si>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</si>
  <si>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</si>
  <si>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</si>
  <si>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</si>
  <si>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</si>
  <si>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</si>
  <si>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</si>
  <si>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</si>
  <si>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</si>
  <si>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</si>
  <si>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</si>
  <si>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</si>
  <si>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</si>
  <si>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</si>
  <si>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</si>
  <si>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</si>
  <si>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</si>
  <si>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</si>
  <si>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</si>
  <si>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</si>
  <si>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</si>
  <si>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</si>
  <si>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</si>
  <si>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</si>
  <si>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</si>
  <si>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</si>
  <si>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</si>
  <si>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</si>
  <si>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</si>
  <si>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</si>
  <si>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</si>
  <si>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</si>
  <si>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</si>
  <si>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</si>
  <si>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</si>
  <si>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</si>
  <si>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</si>
  <si>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</si>
  <si>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FORMER DOBRAS DIVERSAS: 220V/380V TRIFÁSICO OU MONOFÁSICO, CAPACIDADE 0,5-1,27MM, MOTOR 2CV - CHI DIURNO. AF_05/2023</t>
  </si>
  <si>
    <t>MÁQUINA FORMER DOBRAS DIVERSAS: 220V/380V TRIFÁSICO OU MONOFÁSICO, CAPACIDADE 0,5-1,27MM, MOTOR 2CV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</si>
  <si>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</si>
  <si>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</si>
  <si>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</si>
  <si>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</si>
  <si>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</si>
  <si>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</si>
  <si>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</si>
  <si>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</si>
  <si>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</si>
  <si>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</si>
  <si>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</si>
  <si>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</si>
  <si>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</si>
  <si>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</si>
  <si>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</si>
  <si>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</si>
  <si>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</si>
  <si>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</si>
  <si>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PÓRTICO ROLANTE MONOVIGA, PERFIL I, 4 PERNAS, CAPACIDADE 5 T  - CHI DIURNO. AF_04/2019</t>
  </si>
  <si>
    <t>PÓRTICO ROLANTE MONOVIGA, PERFIL I, 4 PERNAS, CAPACIDADE 5 T  - CHP DIURNO. AF_04/2019</t>
  </si>
  <si>
    <t>RETROESCAVADEIRA SOBRE RODAS COM CARREGADEIRA , PESO OPERACIONAL MÍN. 6,674, POTÊNCIA LÍQ 88 HP, COM MARTELO ROMPEDOR HIDRÁULICO ENTRE  275 A 362 KG - CHI DIURNO. AF_02/2021</t>
  </si>
  <si>
    <t>RETROESCAVADEIRA SOBRE RODAS COM CARREGADEIRA , PESO OPERACIONAL MÍN. 6,674, POTÊNCIA LÍQ 88 HP, COM MARTELO ROMPEDOR HIDRÁULICO ENTRE  275 A 362 KG - CHP DIURNO. AF_02/2021</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</si>
  <si>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</si>
  <si>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</si>
  <si>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</si>
  <si>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</si>
  <si>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TORRE, COMPOSTA POR GUINCHO MECÂNICO, GUINCHO MANUAL, CABOS DE AÇO, PITEIRA E SOQUETE  - CHI DIURNO. AF_05/2023</t>
  </si>
  <si>
    <t>TORRE, COMPOSTA POR GUINCHO MECÂNICO, GUINCHO MANUAL, CABOS DE AÇO, PITEIRA E SOQUETE  - CHP DIURNO. AF_05/2023</t>
  </si>
  <si>
    <t>UNIDADE DOSADORA AIRLESS TIPO HOT SPRAY - CHI DIURNO. AF_05/2023</t>
  </si>
  <si>
    <t>UNIDADE DOSADORA AIRLESS TIPO HOT SPRAY - CHP DIURNO. AF_05/2023</t>
  </si>
  <si>
    <t>VARREDEIRA DE GRAMA SINTÉTICA A GASOLINA, 2,4 CV, 4 TEMPOS - CHI DIURNO. AF_05/2023</t>
  </si>
  <si>
    <t>VARREDEIRA DE GRAMA SINTÉTICA A GASOLINA, 2,4 CV, 4 TEMPOS - CHP DIURNO. AF_05/2023</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</si>
  <si>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</si>
  <si>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</si>
  <si>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</si>
  <si>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</si>
  <si>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</si>
  <si>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</si>
  <si>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</si>
  <si>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</si>
  <si>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</si>
  <si>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</si>
  <si>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</si>
  <si>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</si>
  <si>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</si>
  <si>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</si>
  <si>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</si>
  <si>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</si>
  <si>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</si>
  <si>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</si>
  <si>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</si>
  <si>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</si>
  <si>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</si>
  <si>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</si>
  <si>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</si>
  <si>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</si>
  <si>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</si>
  <si>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</si>
  <si>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</si>
  <si>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</si>
  <si>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</si>
  <si>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</si>
  <si>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</si>
  <si>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</si>
  <si>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</si>
  <si>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</si>
  <si>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</si>
  <si>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</si>
  <si>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</si>
  <si>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</si>
  <si>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</si>
  <si>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</si>
  <si>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</si>
  <si>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</si>
  <si>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</si>
  <si>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</si>
  <si>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</si>
  <si>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</si>
  <si>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</si>
  <si>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</si>
  <si>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</si>
  <si>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</si>
  <si>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</si>
  <si>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</si>
  <si>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</si>
  <si>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</si>
  <si>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</si>
  <si>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</si>
  <si>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</si>
  <si>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</si>
  <si>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</si>
  <si>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</si>
  <si>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</si>
  <si>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</si>
  <si>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</si>
  <si>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</si>
  <si>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</si>
  <si>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</si>
  <si>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</si>
  <si>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</si>
  <si>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</si>
  <si>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</si>
  <si>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</si>
  <si>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</si>
  <si>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</si>
  <si>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</si>
  <si>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</si>
  <si>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</si>
  <si>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</si>
  <si>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</si>
  <si>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</si>
  <si>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</si>
  <si>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</si>
  <si>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</si>
  <si>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</si>
  <si>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</si>
  <si>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</si>
  <si>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</si>
  <si>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</si>
  <si>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</si>
  <si>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</si>
  <si>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</si>
  <si>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</si>
  <si>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</si>
  <si>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</si>
  <si>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</si>
  <si>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</si>
  <si>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</si>
  <si>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</si>
  <si>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</si>
  <si>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</si>
  <si>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</si>
  <si>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</si>
  <si>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</si>
  <si>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</si>
  <si>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</si>
  <si>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</si>
  <si>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</si>
  <si>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</si>
  <si>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</si>
  <si>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</si>
  <si>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</si>
  <si>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</si>
  <si>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</si>
  <si>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</si>
  <si>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</si>
  <si>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</si>
  <si>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</si>
  <si>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</si>
  <si>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</si>
  <si>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</si>
  <si>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</si>
  <si>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</si>
  <si>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</si>
  <si>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</si>
  <si>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</si>
  <si>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</si>
  <si>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</si>
  <si>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RETROESCAVADEIRA SOBRE RODAS COM CARREGADEIRA , PESO OPERACIONAL MÍN. 6,674, POTÊNCIA LÍQ 88 HP, COM MARTELO ROMPEDOR HIDRÁULICO ENTRE  275 A 362 KG - DEPRECIAÇÃO. AF_02/2021</t>
  </si>
  <si>
    <t>RETROESCAVADEIRA SOBRE RODAS COM CARREGADEIRA ,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</si>
  <si>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JUROS. AF_02/2021</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</si>
  <si>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</si>
  <si>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</si>
  <si>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</si>
  <si>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</si>
  <si>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</si>
  <si>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</si>
  <si>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</si>
  <si>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</si>
  <si>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</si>
  <si>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UNIDADE DOSADORA AIRLESS TIPO HOT SPRAY - DEPRECIAÇÃO. AF_05/2023</t>
  </si>
  <si>
    <t>UNIDADE DOSADORA AIRLESS TIPO HOT SPRAY - JUROS. AF_05/2023</t>
  </si>
  <si>
    <t>UNIDADE DOSADORA AIRLESS TIPO HOT SPRAY - MANUTENÇÃO. AF_05/2023</t>
  </si>
  <si>
    <t>VARREDEIRA DE GRAMA SINTÉTICA A GASOLINA, 2,4 CV, 4 TEMPOS - DEPRECIAÇÃO. AF_05/2023</t>
  </si>
  <si>
    <t>VARREDEIRA DE GRAMA SINTÉTICA A GASOLINA, 2,4 CV, 4 TEMPOS - JUROS. AF_05/2023</t>
  </si>
  <si>
    <t>VARREDEIRA DE GRAMA SINTÉTICA A GASOLINA, 2,4 CV, 4 TEMPOS - MANUTENÇÃO. AF_05/2023</t>
  </si>
  <si>
    <t>DRAGAGEM DE MATERIAIS DE 1A CATEGORIA E COMPOSTOS ORGÂNICOS E INORGÂNICOS COM DRAGLINE (CAÇAMBA: 0,76 M3/ 43 T). AF_03/2024</t>
  </si>
  <si>
    <t>CAIXA DE PASSAGEM PARA AR CONDICIONADO - FORNECIMENTO E INSTALAÇÃO. AF_08/2022</t>
  </si>
  <si>
    <t>DRENO EM MURO DE CONTENÇÃO, EXECUTADO NO PÉ DO MURO, COM TUBO DE PEAD CORRUGADO FLEXÍVEL PERFURADO, ENVOLVIDO COM GEOCOMPOSTO DRENANTE. AF_07/2021</t>
  </si>
  <si>
    <t>GEOCOMPOSTO DRENANTE, INSTALADO EM MURO DE CONTENÇÃO - EXCLUSIVE DRENO NO PÉ DO MURO. AF_07/2021</t>
  </si>
  <si>
    <t>LUVA DE PEAD, DN 100 MM, INSTALADA EM DRENO  - FORNECIMENTO E INSTALAÇÃO.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</si>
  <si>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</si>
  <si>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</si>
  <si>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</si>
  <si>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</si>
  <si>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</si>
  <si>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</si>
  <si>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</si>
  <si>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</si>
  <si>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</si>
  <si>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</si>
  <si>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</si>
  <si>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</si>
  <si>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</si>
  <si>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</si>
  <si>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</si>
  <si>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</si>
  <si>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</si>
  <si>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</si>
  <si>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</si>
  <si>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</si>
  <si>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</si>
  <si>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</si>
  <si>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</si>
  <si>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</si>
  <si>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</si>
  <si>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</si>
  <si>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</si>
  <si>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</si>
  <si>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</si>
  <si>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</si>
  <si>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</si>
  <si>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</si>
  <si>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</si>
  <si>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</si>
  <si>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</si>
  <si>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</si>
  <si>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</si>
  <si>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</si>
  <si>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</si>
  <si>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</si>
  <si>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</si>
  <si>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</si>
  <si>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</si>
  <si>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</si>
  <si>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</si>
  <si>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</si>
  <si>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</si>
  <si>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</si>
  <si>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</si>
  <si>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</si>
  <si>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</si>
  <si>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</si>
  <si>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</si>
  <si>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</si>
  <si>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</si>
  <si>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</si>
  <si>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</si>
  <si>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</si>
  <si>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</si>
  <si>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</si>
  <si>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</si>
  <si>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</si>
  <si>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</si>
  <si>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</si>
  <si>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</si>
  <si>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</si>
  <si>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</si>
  <si>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</si>
  <si>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</si>
  <si>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</si>
  <si>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</si>
  <si>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</si>
  <si>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</si>
  <si>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</si>
  <si>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</si>
  <si>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</si>
  <si>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</si>
  <si>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</si>
  <si>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</si>
  <si>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</si>
  <si>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</si>
  <si>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</si>
  <si>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</si>
  <si>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</si>
  <si>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</si>
  <si>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</si>
  <si>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</si>
  <si>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</si>
  <si>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</si>
  <si>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</si>
  <si>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</si>
  <si>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</si>
  <si>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</si>
  <si>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</si>
  <si>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</si>
  <si>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</si>
  <si>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</si>
  <si>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</si>
  <si>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</si>
  <si>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</si>
  <si>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</si>
  <si>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</si>
  <si>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</si>
  <si>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</si>
  <si>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</si>
  <si>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</si>
  <si>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</si>
  <si>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</si>
  <si>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</si>
  <si>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</si>
  <si>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</si>
  <si>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</si>
  <si>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</si>
  <si>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</si>
  <si>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</si>
  <si>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</si>
  <si>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</si>
  <si>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</si>
  <si>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</si>
  <si>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</si>
  <si>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</si>
  <si>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</si>
  <si>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</si>
  <si>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</si>
  <si>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</si>
  <si>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</si>
  <si>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</si>
  <si>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</si>
  <si>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</si>
  <si>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</si>
  <si>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</si>
  <si>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</si>
  <si>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</si>
  <si>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</si>
  <si>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</si>
  <si>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</si>
  <si>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</si>
  <si>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</si>
  <si>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À VÁCUO COM SUPORTE, RESERVATÓRIO, FIXAÇÕES E TUBOS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</si>
  <si>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</si>
  <si>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</si>
  <si>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</si>
  <si>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</si>
  <si>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</si>
  <si>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</si>
  <si>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</si>
  <si>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</si>
  <si>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</si>
  <si>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</si>
  <si>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</si>
  <si>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</si>
  <si>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</si>
  <si>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</si>
  <si>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</si>
  <si>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</si>
  <si>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</si>
  <si>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</si>
  <si>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</si>
  <si>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</si>
  <si>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</si>
  <si>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600 L - FORNECIMENTO E INSTALAÇÃO. AF_12/2021</t>
  </si>
  <si>
    <t>RESERVATÓRIO TÉRMICO/BOILER SOLAR EM AÇO INOX 800 L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</si>
  <si>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</si>
  <si>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</si>
  <si>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</si>
  <si>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</si>
  <si>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</si>
  <si>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</si>
  <si>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</si>
  <si>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</si>
  <si>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</si>
  <si>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</si>
  <si>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</si>
  <si>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</si>
  <si>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</si>
  <si>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</si>
  <si>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</si>
  <si>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</si>
  <si>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</si>
  <si>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</si>
  <si>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</si>
  <si>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</si>
  <si>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</si>
  <si>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</si>
  <si>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</si>
  <si>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</si>
  <si>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</si>
  <si>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</si>
  <si>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</si>
  <si>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</si>
  <si>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</si>
  <si>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</si>
  <si>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</si>
  <si>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</si>
  <si>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</si>
  <si>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</si>
  <si>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</si>
  <si>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</si>
  <si>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</si>
  <si>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</si>
  <si>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</si>
  <si>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</si>
  <si>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</si>
  <si>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</si>
  <si>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</si>
  <si>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</si>
  <si>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</si>
  <si>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</si>
  <si>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</si>
  <si>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</si>
  <si>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</si>
  <si>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</si>
  <si>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</si>
  <si>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</si>
  <si>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</si>
  <si>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</si>
  <si>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</si>
  <si>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</si>
  <si>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</si>
  <si>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</si>
  <si>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</si>
  <si>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</si>
  <si>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</si>
  <si>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</si>
  <si>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</si>
  <si>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</si>
  <si>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</si>
  <si>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</si>
  <si>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</si>
  <si>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</si>
  <si>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</si>
  <si>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</si>
  <si>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</si>
  <si>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</si>
  <si>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</si>
  <si>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</si>
  <si>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</si>
  <si>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</si>
  <si>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</si>
  <si>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</si>
  <si>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</si>
  <si>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</si>
  <si>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</si>
  <si>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</si>
  <si>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MENOR QUE 1,5 M - EXECUÇÃO E FORNECIMENTO,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</si>
  <si>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</si>
  <si>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MENOR QUE 1,5 M - EXECUÇÃO E FORNECIMENTO,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</si>
  <si>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</si>
  <si>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MENOR QUE 1,5 M - EXECUÇÃO E FORNECIMENTO, INCLUI MATERIAL.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</si>
  <si>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</si>
  <si>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</si>
  <si>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</si>
  <si>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FABRICAÇÃO DE CONJUNTO DE MÓDULO METÁLICO,  COMPRIMENTO DE 3,0 M E ALTURA DE 1,8 M (ESTRONCAS DE 1,00 M). AF_08/2020</t>
  </si>
  <si>
    <t>FABRICAÇÃO DE CONJUNTO DE MÓDULO METÁLICO,  COMPRIMENTO DE 3,6 M E ALTURA DE 3,0 M (ESTRONCAS DE 2,00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</si>
  <si>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</si>
  <si>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</si>
  <si>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</si>
  <si>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</si>
  <si>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</si>
  <si>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</si>
  <si>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</si>
  <si>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</si>
  <si>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</si>
  <si>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</si>
  <si>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</si>
  <si>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</si>
  <si>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</si>
  <si>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</si>
  <si>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</si>
  <si>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</si>
  <si>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</si>
  <si>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</si>
  <si>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</si>
  <si>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</si>
  <si>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</si>
  <si>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</si>
  <si>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</si>
  <si>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</si>
  <si>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</si>
  <si>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</si>
  <si>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</si>
  <si>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</si>
  <si>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</si>
  <si>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</si>
  <si>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</si>
  <si>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</si>
  <si>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</si>
  <si>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</si>
  <si>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</si>
  <si>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</si>
  <si>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</si>
  <si>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</si>
  <si>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</si>
  <si>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BATENTE DE AÇO GALVANIZADO, COM PERFIL PRÉ-FABRICADO, FIXADO COM ARGAMASSA, COM SOLDA, GRAPAS E FUROS PARA FERRAGENS INCLUSOS. AF_12/2019</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</si>
  <si>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</si>
  <si>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</si>
  <si>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</si>
  <si>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</si>
  <si>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</si>
  <si>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</si>
  <si>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</si>
  <si>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</si>
  <si>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</si>
  <si>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</si>
  <si>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</si>
  <si>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</si>
  <si>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</si>
  <si>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</si>
  <si>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</si>
  <si>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</si>
  <si>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</si>
  <si>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FUNDAÇÃO, UTILIZANDO PERFIL LAMINADO HP310X125 (EXCLUSIVE MOBILIZAÇÃO E DESMOBILIZAÇÃO). AF_01/2020</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</si>
  <si>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</si>
  <si>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</si>
  <si>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</si>
  <si>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</si>
  <si>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</si>
  <si>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</si>
  <si>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</si>
  <si>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</si>
  <si>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 DIÂMETRO DE 50 CM, INCLUSO CONCRETO FCK=30MPA E ARMADURA MÍNIMA (EXCLUSIVE BOMBEAMENTO, MOBILIZAÇÃO E DESMOBILIZAÇÃO). AF_12/2019</t>
  </si>
  <si>
    <t>ESTACA HÉLICE CONTÍNUA, DIÂMETRO DE 30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</si>
  <si>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</si>
  <si>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</si>
  <si>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</si>
  <si>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</si>
  <si>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</si>
  <si>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</si>
  <si>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</si>
  <si>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</si>
  <si>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</si>
  <si>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</si>
  <si>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</si>
  <si>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</si>
  <si>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</si>
  <si>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</si>
  <si>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</si>
  <si>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</si>
  <si>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</si>
  <si>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</si>
  <si>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</si>
  <si>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</si>
  <si>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</si>
  <si>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</si>
  <si>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</si>
  <si>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</si>
  <si>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</si>
  <si>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</si>
  <si>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</si>
  <si>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</si>
  <si>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</si>
  <si>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</si>
  <si>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</si>
  <si>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</si>
  <si>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</si>
  <si>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</si>
  <si>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</si>
  <si>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</si>
  <si>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</si>
  <si>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</si>
  <si>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</si>
  <si>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</si>
  <si>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</si>
  <si>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</si>
  <si>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</si>
  <si>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</si>
  <si>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</si>
  <si>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</si>
  <si>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</si>
  <si>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</si>
  <si>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</si>
  <si>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</si>
  <si>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</si>
  <si>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</si>
  <si>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</si>
  <si>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</si>
  <si>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</si>
  <si>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</si>
  <si>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</si>
  <si>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</si>
  <si>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</si>
  <si>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</si>
  <si>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</si>
  <si>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</si>
  <si>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</si>
  <si>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</si>
  <si>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</si>
  <si>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</si>
  <si>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</si>
  <si>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</si>
  <si>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</si>
  <si>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</si>
  <si>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</si>
  <si>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</si>
  <si>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</si>
  <si>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</si>
  <si>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</si>
  <si>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</si>
  <si>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</si>
  <si>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</si>
  <si>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</si>
  <si>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</si>
  <si>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</si>
  <si>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</si>
  <si>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</si>
  <si>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</si>
  <si>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</si>
  <si>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</si>
  <si>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</si>
  <si>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</si>
  <si>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FORRO EM FIBRA MINERAL, PARA AMBIENTES COMERCIAIS, INCLUSIVE ESTRUTURA DE FIXAÇÃO. AF_08/2023</t>
  </si>
  <si>
    <t>FORRO METÁLICO, PARA AMBIENTES COMERCIAIS, INCLUSIVE ESTRUTURA DE FIXAÇÃO. AF_08/2023</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</si>
  <si>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</si>
  <si>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</si>
  <si>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</si>
  <si>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</si>
  <si>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</si>
  <si>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</si>
  <si>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</si>
  <si>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</si>
  <si>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</si>
  <si>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</si>
  <si>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</si>
  <si>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</si>
  <si>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</si>
  <si>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</si>
  <si>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</si>
  <si>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</si>
  <si>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</si>
  <si>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</si>
  <si>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</si>
  <si>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</si>
  <si>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</si>
  <si>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</si>
  <si>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</si>
  <si>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</si>
  <si>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</si>
  <si>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</si>
  <si>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</si>
  <si>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</si>
  <si>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</si>
  <si>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</si>
  <si>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</si>
  <si>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</si>
  <si>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</si>
  <si>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</si>
  <si>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</si>
  <si>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</si>
  <si>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</si>
  <si>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</si>
  <si>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</si>
  <si>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</si>
  <si>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</si>
  <si>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</si>
  <si>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</si>
  <si>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</si>
  <si>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CORRIMÃO DUPLO, DIÂMETRO EXTERNO = 1 1/2", EM ALUMÍNIO. AF_04/2019</t>
  </si>
  <si>
    <t>CORRIMÃO DUPLO, DIÂMETRO EXTERNO = 1 1/2", EM AÇO GALVANIZADO. AF_04/2019</t>
  </si>
  <si>
    <t>CORRIMÃO DUPLO, DIÂMETRO EXTERNO = 1 1/2", EM AÇO INOX. AF_04/2019</t>
  </si>
  <si>
    <t>CORRIMÃO SIMPLES, DIÂMETRO EXTERNO = 1 1/2", EM AÇO INOX. AF_04/2019</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</si>
  <si>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</si>
  <si>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</si>
  <si>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</si>
  <si>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</si>
  <si>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</si>
  <si>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</si>
  <si>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</si>
  <si>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</si>
  <si>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</si>
  <si>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</si>
  <si>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</si>
  <si>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100X50MM ESPAÇADOS DE 1,20M, TRAVESSA SUPERIOR DE 3", GRADIL  EM CANTONEIRA 51X51X4,8 MM E BARRAS CHATAS NA VERTICAL DE 32X4,8 MM, FIXADO COM ADESIVO ESTRUTURAL EPOXI.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</si>
  <si>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</si>
  <si>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</si>
  <si>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</si>
  <si>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</si>
  <si>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</si>
  <si>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</si>
  <si>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</si>
  <si>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</si>
  <si>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</si>
  <si>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</si>
  <si>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</si>
  <si>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</si>
  <si>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</si>
  <si>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</si>
  <si>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</si>
  <si>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</si>
  <si>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</si>
  <si>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</si>
  <si>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</si>
  <si>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</si>
  <si>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</si>
  <si>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</si>
  <si>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</si>
  <si>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</si>
  <si>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</si>
  <si>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</si>
  <si>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</si>
  <si>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</si>
  <si>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</si>
  <si>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</si>
  <si>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</si>
  <si>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</si>
  <si>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</si>
  <si>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</si>
  <si>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</si>
  <si>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</si>
  <si>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</si>
  <si>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PERFIL COM FITA LED - FORNECIMENTO E INSTALAÇÃO. AF_09/2024</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</si>
  <si>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</si>
  <si>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</si>
  <si>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</si>
  <si>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</si>
  <si>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</si>
  <si>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</si>
  <si>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</si>
  <si>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</si>
  <si>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</si>
  <si>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</si>
  <si>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</si>
  <si>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</si>
  <si>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</si>
  <si>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</si>
  <si>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</si>
  <si>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</si>
  <si>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</si>
  <si>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</si>
  <si>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</si>
  <si>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</si>
  <si>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</si>
  <si>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</si>
  <si>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</si>
  <si>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CONDULETE DE ALUMÍNIO, TIPO B, PARA ELETRODUTO DE AÇO GALVANIZADO DN 32 MM (1 1/4''), APARENTE - FORNECIMENTO E INSTALAÇÃO. AF_10/2022</t>
  </si>
  <si>
    <t>CONDULETE DE ALUMÍNIO, TIPO C,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</si>
  <si>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</si>
  <si>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</si>
  <si>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</si>
  <si>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</si>
  <si>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</si>
  <si>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</si>
  <si>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</si>
  <si>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</si>
  <si>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</si>
  <si>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</si>
  <si>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</si>
  <si>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</si>
  <si>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</si>
  <si>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</si>
  <si>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</si>
  <si>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</si>
  <si>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</si>
  <si>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</si>
  <si>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</si>
  <si>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</si>
  <si>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</si>
  <si>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</si>
  <si>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</si>
  <si>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</si>
  <si>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</si>
  <si>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</si>
  <si>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</si>
  <si>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</si>
  <si>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</si>
  <si>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</si>
  <si>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</si>
  <si>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</si>
  <si>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</si>
  <si>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</si>
  <si>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</si>
  <si>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</si>
  <si>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</si>
  <si>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</si>
  <si>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COTOVELO HORIZONTAL PARA BARRAMENTO BLINDADO, 1000A - FORNECIMENTO E INSTALAÇÃO. AF_10/2020</t>
  </si>
  <si>
    <t>COTOVELO HORIZONTAL PARA BARRAMENTO BLINDADO, 1250A - FORNECIMENTO E INSTALAÇÃO. AF_10/2020</t>
  </si>
  <si>
    <t>COTOVELO HORIZONTAL PARA BARRAMENTO BLINDADO, 1600A - FORNECIMENTO E INSTALAÇÃO. AF_10/2020</t>
  </si>
  <si>
    <t>COTOVELO HORIZONTAL PARA BARRAMENTO BLINDADO, 2000A - FORNECIMENTO E INSTALAÇÃO. AF_10/2020</t>
  </si>
  <si>
    <t>COTOVELO HORIZONTAL PARA BARRAMENTO BLINDADO, 2500A - FORNECIMENTO E INSTALAÇÃO. AF_10/2020</t>
  </si>
  <si>
    <t>COTOVELO HORIZONTAL PARA BARRAMENTO BLINDADO, 250A - FORNECIMENTO E INSTALAÇÃO. AF_10/2020</t>
  </si>
  <si>
    <t>COTOVELO HORIZONTAL PARA BARRAMENTO BLINDADO, 3000A - FORNECIMENTO E INSTALAÇÃO. AF_10/2020</t>
  </si>
  <si>
    <t>COTOVELO HORIZONTAL PARA BARRAMENTO BLINDADO, 3500A. - FORNECIMENTO E INSTALAÇÃO. AF_10/2020</t>
  </si>
  <si>
    <t>COTOVELO HORIZONTAL PARA BARRAMENTO BLINDADO, 350A - FORNECIMENTO E INSTALAÇÃO. AF_10/2020</t>
  </si>
  <si>
    <t>COTOVELO HORIZONTAL PARA BARRAMENTO BLINDADO, 450A - FORNECIMENTO E INSTALAÇÃO. AF_10/2020</t>
  </si>
  <si>
    <t>COTOVELO HORIZONTAL PARA BARRAMENTO BLINDADO, 550A - FORNECIMENTO E INSTALAÇÃO. AF_10/2020</t>
  </si>
  <si>
    <t>COTOVELO HORIZONTAL PARA BARRAMENTO BLINDADO, 630A - FORNECIMENTO E INSTALAÇÃO. AF_10/2020</t>
  </si>
  <si>
    <t>COTOVELO VERTICAL PARA BARRAMENTO BLINDADO, 1000A - FORNECIMENTO E INSTALAÇÃO. AF_10/2020</t>
  </si>
  <si>
    <t>COTOVELO VERTICAL PARA BARRAMENTO BLINDADO, 1250A - FORNECIMENTO E INSTALAÇÃO. AF_10/2020</t>
  </si>
  <si>
    <t>COTOVELO VERTICAL PARA BARRAMENTO BLINDADO, 1600A - FORNECIMENTO E INSTALAÇÃO. AF_10/2020</t>
  </si>
  <si>
    <t>COTOVELO VERTICAL PARA BARRAMENTO BLINDADO, 2000A - FORNECIMENTO E INSTALAÇÃO. AF_10/2020</t>
  </si>
  <si>
    <t>COTOVELO VERTICAL PARA BARRAMENTO BLINDADO, 2500A - FORNECIMENTO E INSTALAÇÃO. AF_10/2020</t>
  </si>
  <si>
    <t>COTOVELO VERTICAL PARA BARRAMENTO BLINDADO, 250A - FORNECIMENTO E INSTALAÇÃO. AF_10/2020</t>
  </si>
  <si>
    <t>COTOVELO VERTICAL PARA BARRAMENTO BLINDADO, 3000A - FORNECIMENTO E INSTALAÇÃO. AF_10/2020</t>
  </si>
  <si>
    <t>COTOVELO VERTICAL PARA BARRAMENTO BLINDADO, 3500A - FORNECIMENTO E INSTALAÇÃO. AF_10/2020</t>
  </si>
  <si>
    <t>COTOVELO VERTICAL PARA BARRAMENTO BLINDADO, 350A - FORNECIMENTO E INSTALAÇÃO. AF_10/2020</t>
  </si>
  <si>
    <t>COTOVELO VERTICAL PARA BARRAMENTO BLINDADO, 450A - FORNECIMENTO E INSTALAÇÃO. AF_10/2020</t>
  </si>
  <si>
    <t>COTOVELO VERTICAL PARA BARRAMENTO BLINDADO, 550A - FORNECIMENTO E INSTALAÇÃO. AF_10/2020</t>
  </si>
  <si>
    <t>COTOVELO VERTICAL PARA BARRAMENTO BLINDADO, 630A - FORNECIMENTO E INSTALAÇÃO. AF_10/2020</t>
  </si>
  <si>
    <t>DISJUNTOR BIPOLAR TIPO DR, CORRENTE NOMINAL DE 25A - FORNECIMENTO E INSTALAÇÃO. AF_10/2020</t>
  </si>
  <si>
    <t>DISJUNTOR BIPOLAR TIPO DR, CORRENTE NOMINAL DE 40A - FORNECIMENTO E INSTALAÇÃO. AF_10/2020</t>
  </si>
  <si>
    <t>DISJUNTOR TETRAPOLAR TIPO DR, CORRENTE NOMINAL DE 25A - FORNECIMENTO E INSTALAÇÃO. AF_10/2020</t>
  </si>
  <si>
    <t>DISJUNTOR TETRAPOLAR TIPO DR, CORRENTE NOMINAL DE 40A - FORNECIMENTO E INSTALAÇÃO. AF_10/2020</t>
  </si>
  <si>
    <t>GABARITO PARA BARRAMENTO BLINDADO - FORNECIMENTO E INSTALAÇÃO. AF_10/2020</t>
  </si>
  <si>
    <t>PEÇA RETA DE BARRAMENTO BLINDADO, 1000A - FORNECIMENTO E INSTALAÇÃO. AF_10/2020</t>
  </si>
  <si>
    <t>PEÇA RETA DE BARRAMENTO BLINDADO, 1250A - FORNECIMENTO E INSTALAÇÃO. AF_10/2020</t>
  </si>
  <si>
    <t>PEÇA RETA DE BARRAMENTO BLINDADO, 1600A - FORNECIMENTO E INSTALAÇÃO. AF_10/2020</t>
  </si>
  <si>
    <t>PEÇA RETA DE BARRAMENTO BLINDADO, 2000A - FORNECIMENTO E INSTALAÇÃO. AF_10/2020</t>
  </si>
  <si>
    <t>PEÇA RETA DE BARRAMENTO BLINDADO, 2500A - FORNECIMENTO E INSTALAÇÃO. AF_10/2020</t>
  </si>
  <si>
    <t>PEÇA RETA DE BARRAMENTO BLINDADO, 250A - FORNECIMENTO E INSTALAÇÃO. AF_10/2020</t>
  </si>
  <si>
    <t>PEÇA RETA DE BARRAMENTO BLINDADO, 350A - FORNECIMENTO E INSTALAÇÃO. AF_10/2020</t>
  </si>
  <si>
    <t>PEÇA RETA DE BARRAMENTO BLINDADO, 450A - FORNECIMENTO E INSTALAÇÃO. AF_10/2020</t>
  </si>
  <si>
    <t>PEÇA RETA DE BARRAMENTO BLINDADO, 550A - FORNECIMENTO E INSTALAÇÃO. AF_10/2020</t>
  </si>
  <si>
    <t>PEÇA RETA DE BARRAMENTO BLINDADO, 630A - FORNECIMENTO E INSTALAÇÃO. AF_10/2020</t>
  </si>
  <si>
    <t>QUADRO DE DISTRIBUIÇÃO DE LUZ EM PVC PARA 12 DISJUNTORES - FORNECIMENTO E INSTALAÇÃO. AF_10/2020</t>
  </si>
  <si>
    <t>QUADRO DE DISTRIBUIÇÃO DE LUZ EM PVC PARA 24 DISJUNTORES - FORNECIMENTO E INSTALAÇÃO. AF_10/2020</t>
  </si>
  <si>
    <t>QUADRO DE DISTRIBUIÇÃO DE LUZ EM PVC PARA 4 DISJUNTORES - FORNECIMENTO E INSTALAÇÃO. AF_10/2020</t>
  </si>
  <si>
    <t>QUADRO DE DISTRIBUIÇÃO DE LUZ EM PVC PARA 8 DISJUNTORES - FORNECIMENTO E INSTALAÇÃO. AF_10/2020</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</si>
  <si>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</si>
  <si>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</si>
  <si>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</si>
  <si>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</si>
  <si>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</si>
  <si>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</si>
  <si>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</si>
  <si>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</si>
  <si>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</si>
  <si>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</si>
  <si>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</si>
  <si>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</si>
  <si>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</si>
  <si>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</si>
  <si>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</si>
  <si>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</si>
  <si>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</si>
  <si>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</si>
  <si>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</si>
  <si>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</si>
  <si>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</si>
  <si>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</si>
  <si>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</si>
  <si>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</si>
  <si>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</si>
  <si>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</si>
  <si>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</si>
  <si>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</si>
  <si>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</si>
  <si>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</si>
  <si>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</si>
  <si>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</si>
  <si>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</si>
  <si>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</si>
  <si>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</si>
  <si>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</si>
  <si>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</si>
  <si>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</si>
  <si>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</si>
  <si>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</si>
  <si>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</si>
  <si>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</si>
  <si>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</si>
  <si>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</si>
  <si>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</si>
  <si>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</si>
  <si>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</si>
  <si>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</si>
  <si>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</si>
  <si>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</si>
  <si>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</si>
  <si>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</si>
  <si>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</si>
  <si>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</si>
  <si>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</si>
  <si>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</si>
  <si>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</si>
  <si>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</si>
  <si>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</si>
  <si>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</si>
  <si>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</si>
  <si>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</si>
  <si>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</si>
  <si>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</si>
  <si>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</si>
  <si>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</si>
  <si>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</si>
  <si>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</si>
  <si>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</si>
  <si>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</si>
  <si>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</si>
  <si>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</si>
  <si>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</si>
  <si>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</si>
  <si>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</si>
  <si>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</si>
  <si>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</si>
  <si>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</si>
  <si>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</si>
  <si>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RALO LINEAR, EM PVC COM GRELHA INOX, JUNTA SOLDÁVEL, FORNECIDO E INSTALADO EM RAMAL DE DESCARGA OU EM RAMAL DE ESGOTO SANITÁRIO. AF_08/2022</t>
  </si>
  <si>
    <t>BOX FRONTAL DE CORRER, COM VIDRO TEMPERADO 8 MM, 190X100CM, 1 FOLHA FIXA, 1 FOLHA MÓVEL, PERFIS E FERRAGENS EM ALUMÍNIO. AF_01/2021</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</si>
  <si>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</si>
  <si>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</si>
  <si>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</si>
  <si>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</si>
  <si>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</si>
  <si>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</si>
  <si>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</si>
  <si>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</si>
  <si>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DIVISÓRIA (N3) - PAINEL/VIDRO/PAINEL MDF, LINHA 90 MM - PERFIS DE ALUMINIO EXTRUDADO. AF_01/2021</t>
  </si>
  <si>
    <t>DIVISÓRIA EM VIDRO TEMPERADO 10 MM COM PORTA DE CORRER, INCLUSIVE FERRAGENS. AF_01/2021</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</si>
  <si>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</si>
  <si>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</si>
  <si>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</si>
  <si>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</si>
  <si>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CEGO PARA DIVISÓRIA (N1)  - PAINEL CEGO MSO/COMEIA E=35MM, S/ BONECA, INCLUSO BATENTE, TESTEIRO, DOBRADIÇAS E FECHADURA. AF_01/2021</t>
  </si>
  <si>
    <t>PORTA/PAINEL CEGO PARA DIVISÓRIA (N1)  PVC E=35MM, S/ BONECA, INCLUSO BATENTE, TESTEIRO, DOBRADIÇAS E FECHADURA. AF_01/2021</t>
  </si>
  <si>
    <t>PORTA/PAINEL PARA DIVISÓRIA MDF, LINHA 90 MM, *0,80 X 2,10* M - PERFIS DE ALUMINIO EXTRUDADO, INCLUSO PORTAL, BATENTES, DOBRADIÇAS E FECHADURA. AF_01/2021</t>
  </si>
  <si>
    <t>PORTA/VIDRO PARA DIVISÓRIA (N2) - PAINEL C/ MSO/COMEIA E=35MM, S/ BONECA,  INCLUSO BATENTE, TESTEIRO, DOBRADIÇAS E FECHADURA. AF_01/2021</t>
  </si>
  <si>
    <t>PORTA/VIDRO PARA DIVISÓRIA (N2) - PAINEL DE PVC E=35MM, S/ BONECA, INCLUSO BATENTE, TESTEIRO, DOBRADIÇAS E FECHADURA. AF_01/2021</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</si>
  <si>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</si>
  <si>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</si>
  <si>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</si>
  <si>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</si>
  <si>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</si>
  <si>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</si>
  <si>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</si>
  <si>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</si>
  <si>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</si>
  <si>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</si>
  <si>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</si>
  <si>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</si>
  <si>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</si>
  <si>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</si>
  <si>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</si>
  <si>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</si>
  <si>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</si>
  <si>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</si>
  <si>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</si>
  <si>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</si>
  <si>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</si>
  <si>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</si>
  <si>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</si>
  <si>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</si>
  <si>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</si>
  <si>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</si>
  <si>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</si>
  <si>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</si>
  <si>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</si>
  <si>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</si>
  <si>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</si>
  <si>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</si>
  <si>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</si>
  <si>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</si>
  <si>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</si>
  <si>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</si>
  <si>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</si>
  <si>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</si>
  <si>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</si>
  <si>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</si>
  <si>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</si>
  <si>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</si>
  <si>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</si>
  <si>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</si>
  <si>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</si>
  <si>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</si>
  <si>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</si>
  <si>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</si>
  <si>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</si>
  <si>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</si>
  <si>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</si>
  <si>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</si>
  <si>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</si>
  <si>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</si>
  <si>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</si>
  <si>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</si>
  <si>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</si>
  <si>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</si>
  <si>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</si>
  <si>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</si>
  <si>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</si>
  <si>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</si>
  <si>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</si>
  <si>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</si>
  <si>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</si>
  <si>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</si>
  <si>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</si>
  <si>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</si>
  <si>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</si>
  <si>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</si>
  <si>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LAJE PRÉ-MOLDADA UNIDIRECIONAL, BIAPOIADA, ENCHIMENTO EM CERÂMICA, VIGOTA PROTENDIDA, ALTURA TOTAL DA LAJE (ENCHIMENTO+CAPA) = (12+4). AF_11/2020</t>
  </si>
  <si>
    <t>LAJE PRÉ-MOLDADA UNIDIRECIONAL, BIAPOIADA, ENCHIMENTO EM CERÂMICA, VIGOTA PROTENDIDA, ALTURA TOTAL DA LAJE (ENCHIMENTO+CAPA) = (16+4). AF_11/2020</t>
  </si>
  <si>
    <t>LAJE PRÉ-MOLDADA UNIDIRECIONAL, BIAPOIADA, ENCHIMENTO EM CERÂMICA, VIGOTA PROTENDIDA, ALTURA TOTAL DA LAJE (ENCHIMENTO+CAPA) = (20+5). AF_11/2020</t>
  </si>
  <si>
    <t>LAJE PRÉ-MOLDADA UNIDIRECIONAL, BIAPOIADA, ENCHIMENTO EM CERÂMICA, VIGOTA PROTENDIDA, ALTURA TOTAL DA LAJE (ENCHIMENTO+CAPA) = (8+4). AF_11/2020</t>
  </si>
  <si>
    <t>LAJE PRÉ-MOLDADA UNIDIRECIONAL, BIAPOIADA, ENCHIMENTO EM CERÂMICA, VIGOTA TRELIÇADA, ALTURA TOTAL DA LAJE (ENCHIMENTO+CAPA) = (12+4). AF_11/2020</t>
  </si>
  <si>
    <t>LAJE PRÉ-MOLDADA UNIDIRECIONAL, BIAPOIADA, ENCHIMENTO EM CERÂMICA, VIGOTA TRELIÇADA, ALTURA TOTAL DA LAJE (ENCHIMENTO+CAPA) = (16+4). AF_11/2020</t>
  </si>
  <si>
    <t>LAJE PRÉ-MOLDADA UNIDIRECIONAL, BIAPOIADA, ENCHIMENTO EM CERÂMICA, VIGOTA TRELIÇADA, ALTURA TOTAL DA LAJE (ENCHIMENTO+CAPA) = (20+5). AF_11/2020</t>
  </si>
  <si>
    <t>LAJE PRÉ-MOLDADA UNIDIRECIONAL, BIAPOIADA, ENCHIMENTO EM CERÂMICA, VIGOTA TRELIÇADA, ALTURA TOTAL DA LAJE (ENCHIMENTO+CAPA) = (8+4). AF_11/2020</t>
  </si>
  <si>
    <t>LAJE PRÉ-MOLDADA UNIDIRECIONAL, BIAPOIADA, ENCHIMENTO EM EPS, VIGOTA PROTENDIDA, ALTURA TOTAL DA LAJE (ENCHIMENTO+CAPA) = (12+4). AF_11/2020</t>
  </si>
  <si>
    <t>LAJE PRÉ-MOLDADA UNIDIRECIONAL, BIAPOIADA, ENCHIMENTO EM EPS, VIGOTA PROTENDIDA, ALTURA TOTAL DA LAJE (ENCHIMENTO+CAPA) = (16+4). AF_11/2020</t>
  </si>
  <si>
    <t>LAJE PRÉ-MOLDADA UNIDIRECIONAL, BIAPOIADA, ENCHIMENTO EM EPS, VIGOTA PROTENDIDA, ALTURA TOTAL DA LAJE (ENCHIMENTO+CAPA) = (20+5). AF_11/2020</t>
  </si>
  <si>
    <t>LAJE PRÉ-MOLDADA UNIDIRECIONAL, BIAPOIADA, ENCHIMENTO EM EPS, VIGOTA PROTENDIDA, ALTURA TOTAL DA LAJE (ENCHIMENTO+CAPA) = (8+4). AF_11/2020</t>
  </si>
  <si>
    <t>LAJE PRÉ-MOLDADA UNIDIRECIONAL, BIAPOIADA, ENCHIMENTO EM EPS, VIGOTA TRELIÇADA, ALTURA TOTAL DA LAJE (ENCHIMENTO+CAPA) = (12+4). AF_11/2020</t>
  </si>
  <si>
    <t>LAJE PRÉ-MOLDADA UNIDIRECIONAL, BIAPOIADA, ENCHIMENTO EM EPS, VIGOTA TRELIÇADA, ALTURA TOTAL DA LAJE (ENCHIMENTO+CAPA) = (16+4). AF_11/2020</t>
  </si>
  <si>
    <t>LAJE PRÉ-MOLDADA UNIDIRECIONAL, BIAPOIADA, ENCHIMENTO EM EPS, VIGOTA TRELIÇADA, ALTURA TOTAL DA LAJE (ENCHIMENTO+CAPA) = (20+5). AF_11/2020</t>
  </si>
  <si>
    <t>LAJE PRÉ-MOLDADA UNIDIRECIONAL, BIAPOIADA, ENCHIMENTO EM EPS, VIGOTA TRELIÇADA, ALTURA TOTAL DA LAJE (ENCHIMENTO+CAPA) = (8+4). AF_11/2020</t>
  </si>
  <si>
    <t>LAJE PRÉ-MOLDADA UNIDIRECIONAL, BIAPOIADA, PARA FORRO, ENCHIMENTO EM CERÂMICA, VIGOTA CONVENCIONAL, ALTURA TOTAL DA LAJE (ENCHIMENTO+CAPA) = (8+3). AF_11/2020</t>
  </si>
  <si>
    <t>LAJE PRÉ-MOLDADA UNIDIRECIONAL, BIAPOIADA, PARA PISO, ENCHIMENTO EM CERÂMICA, VIGOTA CONVENCIONAL, ALTURA TOTAL DA LAJE (ENCHIMENTO+CAPA) = (8+4). AF_11/2020</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</si>
  <si>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</si>
  <si>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</si>
  <si>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</si>
  <si>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</si>
  <si>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</si>
  <si>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</si>
  <si>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</si>
  <si>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</si>
  <si>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</si>
  <si>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LIMPEZA DE PISO UTILIZANDO DETERGENTE NEUTRO E ESCOVAÇÃO . AF_04/2019</t>
  </si>
  <si>
    <t>CURSO DE CAPACITAÇÃO PARA INSTALADOR DE PISO ELEVADO (ENCARGOS COMPLEMENTARES) - HORISTA</t>
  </si>
  <si>
    <t>CURSO DE CAPACITAÇÃO PARA MONTADOR DE FÔRMAS DO SISTEMA DE PAREDES DE CONCRETO (ENCARGOS COMPLEMENTARES) - HORISTA</t>
  </si>
  <si>
    <t>INSTALADOR DE PISO ELEVADO COM ENCARGOS COMPLEMENTARES</t>
  </si>
  <si>
    <t>MONTADOR DE FÔRMAS DO SISTEMA DE PAREDES DE CONCRETO COM ENCARGOS COMPLEMENTARES</t>
  </si>
  <si>
    <t>LOCAÇÃO COM USO EXCLUSIVO DE EQUIPAMENTO TOPOGRÁFICO. AF_03/2024</t>
  </si>
  <si>
    <t>LOCAÇÃO DE PAVIMENTAÇÃO. AF_03/2024</t>
  </si>
  <si>
    <t>LOCAÇÃO DE PONTO PARA REFERÊNCIA TOPOGRÁFICA. AF_03/2024</t>
  </si>
  <si>
    <t>MARCAÇÃO DE PONTOS EM GABARITO OU CAVALETE, COM USO DE ESTAÇÃO TOTAL. AF_03/2024</t>
  </si>
  <si>
    <t>ASSENTO SANITÁRIO PARA PCD - FORNECIMENTO E INSTALACAO.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</si>
  <si>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</si>
  <si>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</si>
  <si>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</si>
  <si>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</si>
  <si>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</si>
  <si>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</si>
  <si>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</si>
  <si>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</si>
  <si>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</si>
  <si>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</si>
  <si>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</si>
  <si>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</si>
  <si>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</si>
  <si>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</si>
  <si>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</si>
  <si>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</si>
  <si>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</si>
  <si>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</si>
  <si>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</si>
  <si>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</si>
  <si>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</si>
  <si>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</si>
  <si>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</si>
  <si>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</si>
  <si>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</si>
  <si>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</si>
  <si>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</si>
  <si>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</si>
  <si>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</si>
  <si>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</si>
  <si>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</si>
  <si>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</si>
  <si>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</si>
  <si>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</si>
  <si>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</si>
  <si>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</si>
  <si>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</si>
  <si>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</si>
  <si>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</si>
  <si>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</si>
  <si>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</si>
  <si>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</si>
  <si>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</si>
  <si>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</si>
  <si>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</si>
  <si>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MONTAGEM E DESMONTAGEM DE GRUA ASCENSIONAL, UTILIZAÇÃO DE GUINDASTE AUTOPROPELIDO 90T. AF_03/2024</t>
  </si>
  <si>
    <t>MONTAGEM E DESMONTAGEM DE GRUA ASCENSIONAL, UTILIZAÇÃO DE GUINDASTE DERRICK. AF_03/2024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</si>
  <si>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</si>
  <si>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</si>
  <si>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</si>
  <si>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PALMEIRA COM ALTURA DE MUDA MAIOR QUE 2,00 M E MENOR OU IGUAL A 4,00 M. AF_07/2024</t>
  </si>
  <si>
    <t>PLANTIO DE PALMEIRA COM ALTURA DE MUDA MAIOR QUE 4,00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</si>
  <si>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</si>
  <si>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</si>
  <si>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</si>
  <si>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4,00 M.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</si>
  <si>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</si>
  <si>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</si>
  <si>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</si>
  <si>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</si>
  <si>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</si>
  <si>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</si>
  <si>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</si>
  <si>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</si>
  <si>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</si>
  <si>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</si>
  <si>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</si>
  <si>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</si>
  <si>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</si>
  <si>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</si>
  <si>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</si>
  <si>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</si>
  <si>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</si>
  <si>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</si>
  <si>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</si>
  <si>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</si>
  <si>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</si>
  <si>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</si>
  <si>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</si>
  <si>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</si>
  <si>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</si>
  <si>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</si>
  <si>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</si>
  <si>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</si>
  <si>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</si>
  <si>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</si>
  <si>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</si>
  <si>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</si>
  <si>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</si>
  <si>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</si>
  <si>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</si>
  <si>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</si>
  <si>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</si>
  <si>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</si>
  <si>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</si>
  <si>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</si>
  <si>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</si>
  <si>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</si>
  <si>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</si>
  <si>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</si>
  <si>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</si>
  <si>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</si>
  <si>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</si>
  <si>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</si>
  <si>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</si>
  <si>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</si>
  <si>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</si>
  <si>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</si>
  <si>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</si>
  <si>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</si>
  <si>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</si>
  <si>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</si>
  <si>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</si>
  <si>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</si>
  <si>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</si>
  <si>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</si>
  <si>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</si>
  <si>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</si>
  <si>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</si>
  <si>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</si>
  <si>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</si>
  <si>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</si>
  <si>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</si>
  <si>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</si>
  <si>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</si>
  <si>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</si>
  <si>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</si>
  <si>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</si>
  <si>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</si>
  <si>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</si>
  <si>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</si>
  <si>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</si>
  <si>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</si>
  <si>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</si>
  <si>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</si>
  <si>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</si>
  <si>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</si>
  <si>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</si>
  <si>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</si>
  <si>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</si>
  <si>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</si>
  <si>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</si>
  <si>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</si>
  <si>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</si>
  <si>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</si>
  <si>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</si>
  <si>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</si>
  <si>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</si>
  <si>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</si>
  <si>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</si>
  <si>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</si>
  <si>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PAVIMENTO EM PARALELEPÍPEDOS, REJUNTAMENTO COM PEDRISCO E EMULSÃO ASFÁLTICA. AF_05/2020</t>
  </si>
  <si>
    <t>EXECUÇÃO DE PAVIMENTO EM PEDRAS POLIÉDRICAS, REJUNTAMENTO COM PEDRISCO E EMULSÃO ASFÁLTICA. AF_05/2020</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</si>
  <si>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</si>
  <si>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</si>
  <si>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</si>
  <si>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</si>
  <si>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</si>
  <si>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</si>
  <si>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</si>
  <si>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</si>
  <si>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</si>
  <si>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</si>
  <si>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</si>
  <si>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</si>
  <si>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</si>
  <si>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</si>
  <si>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</si>
  <si>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</si>
  <si>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</si>
  <si>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</si>
  <si>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</si>
  <si>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</si>
  <si>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</si>
  <si>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</si>
  <si>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</si>
  <si>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</si>
  <si>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</si>
  <si>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</si>
  <si>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</si>
  <si>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</si>
  <si>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</si>
  <si>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</si>
  <si>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</si>
  <si>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</si>
  <si>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</si>
  <si>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</si>
  <si>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</si>
  <si>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</si>
  <si>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</si>
  <si>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</si>
  <si>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</si>
  <si>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</si>
  <si>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</si>
  <si>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</si>
  <si>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</si>
  <si>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</si>
  <si>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</si>
  <si>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</si>
  <si>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</si>
  <si>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</si>
  <si>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</si>
  <si>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</si>
  <si>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</si>
  <si>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</si>
  <si>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</si>
  <si>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</si>
  <si>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</si>
  <si>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</si>
  <si>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</si>
  <si>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</si>
  <si>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</si>
  <si>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</si>
  <si>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</si>
  <si>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</si>
  <si>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</si>
  <si>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</si>
  <si>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</si>
  <si>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</si>
  <si>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</si>
  <si>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</si>
  <si>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</si>
  <si>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</si>
  <si>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</si>
  <si>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</si>
  <si>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</si>
  <si>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</si>
  <si>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</si>
  <si>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</si>
  <si>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</si>
  <si>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</si>
  <si>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</si>
  <si>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</si>
  <si>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</si>
  <si>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</si>
  <si>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</si>
  <si>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</si>
  <si>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</si>
  <si>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</si>
  <si>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</si>
  <si>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</si>
  <si>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</si>
  <si>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</si>
  <si>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</si>
  <si>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</si>
  <si>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</si>
  <si>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</si>
  <si>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</si>
  <si>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</si>
  <si>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</si>
  <si>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</si>
  <si>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</si>
  <si>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</si>
  <si>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</si>
  <si>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</si>
  <si>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</si>
  <si>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</si>
  <si>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</si>
  <si>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</si>
  <si>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</si>
  <si>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</si>
  <si>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</si>
  <si>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</si>
  <si>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</si>
  <si>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</si>
  <si>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</si>
  <si>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</si>
  <si>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</si>
  <si>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</si>
  <si>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</si>
  <si>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</si>
  <si>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</si>
  <si>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</si>
  <si>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</si>
  <si>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</si>
  <si>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</si>
  <si>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DE DEMARCAÇÃO DE VAGA COM TINTA ACRÍLICA, E = 10 CM, APLICAÇÃO MECÂNICA COM DEMARCADORA A TRAÇÃO MANUAL. AF_05/2021</t>
  </si>
  <si>
    <t>PINTURA DE EIXO VIÁRIO COM TINTA RETRORREFLETIVA A BASE DE RESINA ACRÍLICA COM MICROESFERAS DE VIDRO, APLICAÇÃO MECÂNICA COM DEMARCADORA A TRAÇÃO MANUAL. AF_05/2021</t>
  </si>
  <si>
    <t>PINTURA DE FAIXA DE PEDESTRE OU ZEBRADA COM TINTA ACRÍLICA, E  = 30 CM, APLICAÇÃO MECÂNICA COM DEMARCADORA A TRAÇÃO MANUAL. AF_05/2021</t>
  </si>
  <si>
    <t>PINTURA DE FAIXA DE PEDESTRE OU ZEBRADA COM TINTA RETRORREFLETIVA A BASE DE RESINA ACRÍLICA COM MICROESFERAS DE VIDRO, E = 30 CM, APLICAÇÃO MECÂNICA COM DEMARCADORA A TRAÇÃO MANUAL. AF_05/2021</t>
  </si>
  <si>
    <t>PINTURA DE NÚMEROS E LETRAS PARA SINALIZAÇÃO HORIZONTAL, ALTURA  100  MM, APLICADOR SPRAY E MOLDE PLÁSTICO.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</si>
  <si>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</si>
  <si>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</si>
  <si>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</si>
  <si>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</si>
  <si>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</si>
  <si>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</si>
  <si>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</si>
  <si>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</si>
  <si>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ACABAMENTO PARA PISO EM TACO DE MADEIRA.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</si>
  <si>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</si>
  <si>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</si>
  <si>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</si>
  <si>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LAMINADO EM AMBIENTES INTERNOS. AF_09/2020</t>
  </si>
  <si>
    <t>PISO PODOTÁTIL, DIRECIONAL OU ALERTA, SOLIDARIZADO AO PISO EXISTENTE (ELEMENTOS DISCRETOS). AF_05/2020</t>
  </si>
  <si>
    <t>PISO VINÍLICO FLEXÍVEL EM MANTA, PADRÃO LISO, ESPESSURA 2 MM, FIXADO COM COLA. AF_09/2020</t>
  </si>
  <si>
    <t>RODAPÉ VINÍLICO FLEXÍVEL EM MANTA, ALTURA 10 CM. AF_09/2020</t>
  </si>
  <si>
    <t>BASE PARA POCO DE VISITA RETANGULAR PARA ESGOTO E DRENAGEM, EM CONCRETO ESTRUTURAL, DIMENSÕES INTERNAS DE 90X150 M, PROFUNDIDADE DE 1,25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</si>
  <si>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</si>
  <si>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</si>
  <si>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</si>
  <si>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</si>
  <si>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</si>
  <si>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</si>
  <si>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</si>
  <si>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</si>
  <si>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</si>
  <si>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</si>
  <si>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</si>
  <si>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</si>
  <si>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</si>
  <si>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</si>
  <si>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</si>
  <si>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</si>
  <si>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RETANGULAR PARA  ESGOTO, EM ALVENARIA COM BLOCOS DE CONCRETO, DIMENSÕES INTERNAS = 1X1 M, PROFUNDIDADE = 1,40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</si>
  <si>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</si>
  <si>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</si>
  <si>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</si>
  <si>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</si>
  <si>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</si>
  <si>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</si>
  <si>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</si>
  <si>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</si>
  <si>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</si>
  <si>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</si>
  <si>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</si>
  <si>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</si>
  <si>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</si>
  <si>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</si>
  <si>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</si>
  <si>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</si>
  <si>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</si>
  <si>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</si>
  <si>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</si>
  <si>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</si>
  <si>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</si>
  <si>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</si>
  <si>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</si>
  <si>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</si>
  <si>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</si>
  <si>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</si>
  <si>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</si>
  <si>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</si>
  <si>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</si>
  <si>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</si>
  <si>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</si>
  <si>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</si>
  <si>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</si>
  <si>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</si>
  <si>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</si>
  <si>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</si>
  <si>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</si>
  <si>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</si>
  <si>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</si>
  <si>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</si>
  <si>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</si>
  <si>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</si>
  <si>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</si>
  <si>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</si>
  <si>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</si>
  <si>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</si>
  <si>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</si>
  <si>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</si>
  <si>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</si>
  <si>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</si>
  <si>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</si>
  <si>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</si>
  <si>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</si>
  <si>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</si>
  <si>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</si>
  <si>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</si>
  <si>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</si>
  <si>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</si>
  <si>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</si>
  <si>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</si>
  <si>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</si>
  <si>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</si>
  <si>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</si>
  <si>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</si>
  <si>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</si>
  <si>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</si>
  <si>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</si>
  <si>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</si>
  <si>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</si>
  <si>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</si>
  <si>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</si>
  <si>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</si>
  <si>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</si>
  <si>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</si>
  <si>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</si>
  <si>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</si>
  <si>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</si>
  <si>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</si>
  <si>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</si>
  <si>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</si>
  <si>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</si>
  <si>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</si>
  <si>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</si>
  <si>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</si>
  <si>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</si>
  <si>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</si>
  <si>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</si>
  <si>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</si>
  <si>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</si>
  <si>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</si>
  <si>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</si>
  <si>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</si>
  <si>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</si>
  <si>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</si>
  <si>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</si>
  <si>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</si>
  <si>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</si>
  <si>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</si>
  <si>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</si>
  <si>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</si>
  <si>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</si>
  <si>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</si>
  <si>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</si>
  <si>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</si>
  <si>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</si>
  <si>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</si>
  <si>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</si>
  <si>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</si>
  <si>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</si>
  <si>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</si>
  <si>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</si>
  <si>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</si>
  <si>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</si>
  <si>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</si>
  <si>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</si>
  <si>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FIXAÇÃO DE DUTOS FLEXÍVEIS CIRCULARES,  DIÂMETRO 109 MM OU 4", COM ABRAÇADEIRA METÁLICA FLEXÍVEL FIXADA DIRETAMENTE NA LAJE.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</si>
  <si>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</si>
  <si>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</si>
  <si>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</si>
  <si>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</si>
  <si>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</si>
  <si>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</si>
  <si>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</si>
  <si>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</si>
  <si>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</si>
  <si>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</si>
  <si>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</si>
  <si>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</si>
  <si>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</si>
  <si>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</si>
  <si>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</si>
  <si>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</si>
  <si>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</si>
  <si>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</si>
  <si>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</si>
  <si>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</si>
  <si>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</si>
  <si>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</si>
  <si>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</si>
  <si>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</si>
  <si>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</si>
  <si>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</si>
  <si>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</si>
  <si>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</si>
  <si>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</si>
  <si>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</si>
  <si>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</si>
  <si>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</si>
  <si>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</si>
  <si>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</si>
  <si>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</si>
  <si>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</si>
  <si>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</si>
  <si>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</si>
  <si>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</si>
  <si>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</si>
  <si>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</si>
  <si>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</si>
  <si>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</si>
  <si>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</si>
  <si>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</si>
  <si>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</si>
  <si>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</si>
  <si>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</si>
  <si>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</si>
  <si>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</si>
  <si>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</si>
  <si>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</si>
  <si>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</si>
  <si>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</si>
  <si>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</si>
  <si>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</si>
  <si>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</si>
  <si>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</si>
  <si>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</si>
  <si>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</si>
  <si>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</si>
  <si>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</si>
  <si>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</si>
  <si>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</si>
  <si>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</si>
  <si>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</si>
  <si>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</si>
  <si>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</si>
  <si>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</si>
  <si>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</si>
  <si>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</si>
  <si>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</si>
  <si>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</si>
  <si>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</si>
  <si>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</si>
  <si>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</si>
  <si>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</si>
  <si>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</si>
  <si>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</si>
  <si>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</si>
  <si>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</si>
  <si>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</si>
  <si>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</si>
  <si>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</si>
  <si>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</si>
  <si>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</si>
  <si>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</si>
  <si>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</si>
  <si>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</si>
  <si>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</si>
  <si>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</si>
  <si>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</si>
  <si>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</si>
  <si>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</si>
  <si>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</si>
  <si>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</si>
  <si>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</si>
  <si>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</si>
  <si>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</si>
  <si>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</si>
  <si>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</si>
  <si>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</si>
  <si>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</si>
  <si>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</si>
  <si>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</si>
  <si>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</si>
  <si>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</si>
  <si>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</si>
  <si>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</si>
  <si>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</si>
  <si>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</si>
  <si>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</si>
  <si>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</si>
  <si>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</si>
  <si>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</si>
  <si>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</si>
  <si>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</si>
  <si>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</si>
  <si>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</si>
  <si>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</si>
  <si>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</si>
  <si>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</si>
  <si>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</si>
  <si>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</si>
  <si>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</si>
  <si>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</si>
  <si>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</si>
  <si>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</si>
  <si>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</si>
  <si>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</si>
  <si>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</si>
  <si>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</si>
  <si>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</si>
  <si>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</si>
  <si>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</si>
  <si>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</si>
  <si>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</si>
  <si>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</si>
  <si>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</si>
  <si>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</si>
  <si>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</si>
  <si>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</si>
  <si>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</si>
  <si>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</si>
  <si>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</si>
  <si>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</si>
  <si>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</si>
  <si>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</si>
  <si>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</si>
  <si>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</si>
  <si>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</si>
  <si>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</si>
  <si>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</si>
  <si>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</si>
  <si>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</si>
  <si>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</si>
  <si>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</si>
  <si>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</si>
  <si>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</si>
  <si>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</si>
  <si>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</si>
  <si>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</si>
  <si>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CUMEEIRA NORMAL PARA TELHA TRAPEZOIDAL DE AÇO, E = 0,5 MM, INCLUSO ACESSÓRIOS DE FIXAÇÃO E IÇAMENTO. AF_07/2019</t>
  </si>
  <si>
    <t>ISOLAMENTO TERMOACÚSTICO COM LÃ MINERAL NA SUBCOBERTURA, INCLUSO TRANSPORTE VERTICAL. AF_07/2019</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</si>
  <si>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</si>
  <si>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</si>
  <si>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</si>
  <si>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</si>
  <si>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</si>
  <si>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</si>
  <si>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</si>
  <si>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</si>
  <si>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</si>
  <si>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</si>
  <si>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</si>
  <si>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</si>
  <si>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</si>
  <si>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</si>
  <si>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</si>
  <si>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</si>
  <si>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</si>
  <si>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</si>
  <si>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</si>
  <si>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</si>
  <si>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</si>
  <si>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</si>
  <si>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</si>
  <si>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</si>
  <si>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</si>
  <si>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</si>
  <si>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</si>
  <si>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</si>
  <si>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</si>
  <si>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</si>
  <si>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</si>
  <si>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</si>
  <si>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</si>
  <si>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</si>
  <si>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</si>
  <si>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</si>
  <si>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</si>
  <si>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</si>
  <si>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</si>
  <si>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</si>
  <si>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</si>
  <si>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</si>
  <si>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</si>
  <si>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</si>
  <si>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</si>
  <si>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</si>
  <si>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</si>
  <si>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</si>
  <si>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</si>
  <si>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</si>
  <si>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</si>
  <si>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</si>
  <si>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</si>
  <si>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</si>
  <si>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</si>
  <si>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</si>
  <si>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</si>
  <si>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</si>
  <si>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</si>
  <si>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</si>
  <si>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</si>
  <si>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</si>
  <si>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</si>
  <si>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</si>
  <si>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</si>
  <si>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</si>
  <si>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</si>
  <si>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</si>
  <si>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</si>
  <si>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</si>
  <si>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</si>
  <si>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</si>
  <si>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</si>
  <si>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</si>
  <si>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</si>
  <si>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</si>
  <si>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</si>
  <si>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</si>
  <si>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</si>
  <si>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</si>
  <si>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</si>
  <si>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</si>
  <si>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</si>
  <si>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</si>
  <si>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</si>
  <si>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</si>
  <si>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</si>
  <si>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</si>
  <si>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</si>
  <si>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</si>
  <si>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</si>
  <si>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</si>
  <si>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</si>
  <si>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</si>
  <si>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</si>
  <si>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</si>
  <si>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</si>
  <si>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</si>
  <si>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</si>
  <si>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</si>
  <si>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</si>
  <si>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</si>
  <si>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</si>
  <si>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</si>
  <si>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</si>
  <si>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</si>
  <si>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</si>
  <si>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</si>
  <si>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</si>
  <si>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</si>
  <si>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</si>
  <si>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</si>
  <si>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</si>
  <si>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</si>
  <si>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</si>
  <si>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</si>
  <si>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</si>
  <si>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</si>
  <si>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</si>
  <si>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</si>
  <si>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</si>
  <si>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</si>
  <si>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</si>
  <si>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</si>
  <si>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</si>
  <si>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</si>
  <si>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</si>
  <si>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</si>
  <si>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</si>
  <si>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</si>
  <si>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</si>
  <si>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</si>
  <si>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</si>
  <si>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</si>
  <si>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</si>
  <si>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CONCRETO ASFÁLTICO COM CAP 50/70 PARA CAMADA DE ROLAMENTO, PADRÃO DNIT FAIXA C, EM USINA DE ASFALTO GRAVIMÉTRICA DE 150 TON/H. AF_03/2020</t>
  </si>
  <si>
    <t>USINAGEM DE CONCRETO ASFÁLTICO COM CAP 50/70, PARA CAMADA DE BINDER, PADRÃO DNIT FAIXA B, EM USINA DE ASFALTO CONTÍNUA DE 140 TON/H. AF_03/2020</t>
  </si>
  <si>
    <t>USINAGEM DE CONCRETO ASFÁLTICO COM CAP 50/70, PARA CAMADA DE BINDER, PADRÃO DNIT FAIXA B, EM USINA DE ASFALTO CONTÍNUA DE 80 TON/H. AF_03/2020</t>
  </si>
  <si>
    <t>USINAGEM DE CONCRETO ASFÁLTICO COM CAP 50/70, PARA CAMADA DE BINDER, PADRÃO DNIT FAIXA B, EM USINA DE ASFALTO GRAVIMÉTRICA DE 150 TON/H. AF_03/2020</t>
  </si>
  <si>
    <t>USINAGEM DE CONCRETO ASFÁLTICO COM CAP 50/70, PARA CAMADA DE ROLAMENTO, PADRÃO DNIT FAIXA C, EM USINA DE ASFALTO CONTÍNUA DE 140 TON/H. AF_03/2020</t>
  </si>
  <si>
    <t>USINAGEM DE CONCRETO ASFÁLTICO COM CAP 50/70, PARA CAMADA DE ROLAMENTO, PADRÃO DNIT FAIXA C, EM USINA DE ASFALTO CONTÍNUA DE 80 TON/H. AF_03/2020</t>
  </si>
  <si>
    <t>USINAGEM DE PRÉ MISTURADO A FRIO, PARA CAMADA DE BINDER, PADRÃO DNIT FAIXA B. AF_03/2020</t>
  </si>
  <si>
    <t>USINAGEM DE PRÉ MISTURADO A FRIO, PARA CAMADA DE ROLAMENTO, PADRÃO DNIT FAIXA C. AF_03/2020</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</si>
  <si>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</si>
  <si>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</si>
  <si>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</si>
  <si>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ADERIDO COM ADESIVO FIXA-ESPELHO E FITA DUPLA-FACE. AF_01/2021</t>
  </si>
  <si>
    <t>ESPELHO CRISTAL, ESPESSURA 4 MM, SEM MOLDURA, ADERIDO COM ADESIVO FIXA-ESPELHO.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</si>
  <si>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</si>
  <si>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</si>
  <si>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</si>
  <si>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INSTALAÇÃO DE VIDRO LAMINADO, E = 12 MM (4+4+4), FIXADO COM SILICONE ESTRUTURAL. AF_01/2021</t>
  </si>
  <si>
    <t>INSTALAÇÃO DE VIDRO LAMINADO, E = 15 MM (5+5+5), FIXADO COM SILICONE ESTRUTURAL. AF_01/2021</t>
  </si>
  <si>
    <t>INSTALAÇÃO DE VIDRO LAMINADO, E = 8 MM (4+4), FIXADO COM SILICONE ESTRUTURAL. AF_01/2021</t>
  </si>
  <si>
    <t>PORTA DE CORRER EM VIDRO TEMPERADO, 2 FOLHAS DE 90X210 CM, ESPESSURA 10 MM, INCLUSIVE ACESSÓRIOS. AF_01/2021</t>
  </si>
  <si>
    <t>PORTA DE CORRER EM VIDRO TEMPERADO, 90X210 CM, ESPESSURA 10MM, INCLUSIVE ACESSÓRIOS. AF_01/2021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</si>
  <si>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</si>
  <si>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</si>
  <si>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</si>
  <si>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</si>
  <si>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</si>
  <si>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</si>
  <si>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</si>
  <si>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</si>
  <si>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</si>
  <si>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</si>
  <si>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</si>
  <si>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</si>
  <si>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</si>
  <si>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</si>
  <si>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</si>
  <si>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</si>
  <si>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</si>
  <si>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</si>
  <si>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</si>
  <si>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</si>
  <si>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</si>
  <si>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</si>
  <si>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</si>
  <si>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</si>
  <si>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</si>
  <si>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</si>
  <si>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</si>
  <si>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</si>
  <si>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</si>
  <si>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</si>
  <si>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</si>
  <si>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</si>
  <si>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</si>
  <si>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</si>
  <si>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</si>
  <si>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</si>
  <si>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</si>
  <si>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</si>
  <si>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</si>
  <si>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</si>
  <si>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</si>
  <si>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</si>
  <si>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</si>
  <si>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</si>
  <si>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</si>
  <si>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</si>
  <si>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</si>
  <si>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</si>
  <si>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</si>
  <si>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</si>
  <si>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</si>
  <si>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</si>
  <si>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</si>
  <si>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</si>
  <si>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</si>
  <si>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</si>
  <si>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</si>
  <si>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</si>
  <si>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</si>
  <si>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</si>
  <si>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</si>
  <si>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</si>
  <si>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</si>
  <si>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</si>
  <si>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</si>
  <si>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</si>
  <si>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</si>
  <si>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</si>
  <si>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</si>
  <si>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</si>
  <si>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</si>
  <si>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</si>
  <si>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</si>
  <si>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</si>
  <si>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</si>
  <si>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</si>
  <si>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</si>
  <si>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</si>
  <si>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</si>
  <si>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</si>
  <si>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</si>
  <si>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</si>
  <si>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</si>
  <si>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</si>
  <si>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</si>
  <si>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</si>
  <si>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</si>
  <si>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</si>
  <si>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</si>
  <si>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</si>
  <si>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</si>
  <si>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</si>
  <si>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</si>
  <si>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</si>
  <si>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</si>
  <si>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</si>
  <si>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</si>
  <si>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</si>
  <si>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</si>
  <si>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</si>
  <si>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</si>
  <si>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</si>
  <si>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</si>
  <si>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</si>
  <si>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</si>
  <si>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</si>
  <si>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</si>
  <si>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</si>
  <si>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</si>
  <si>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</si>
  <si>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</si>
  <si>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</si>
  <si>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</si>
  <si>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</si>
  <si>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</si>
  <si>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</si>
  <si>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</si>
  <si>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</si>
  <si>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</si>
  <si>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</si>
  <si>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</si>
  <si>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</si>
  <si>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</si>
  <si>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</si>
  <si>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</si>
  <si>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</si>
  <si>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</si>
  <si>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</si>
  <si>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</si>
  <si>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</si>
  <si>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</si>
  <si>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</si>
  <si>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</si>
  <si>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</si>
  <si>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</si>
  <si>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</si>
  <si>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</si>
  <si>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</si>
  <si>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</si>
  <si>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</si>
  <si>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</si>
  <si>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</si>
  <si>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</si>
  <si>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</si>
  <si>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</si>
  <si>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</si>
  <si>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</si>
  <si>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</si>
  <si>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</si>
  <si>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</si>
  <si>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</si>
  <si>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</si>
  <si>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</si>
  <si>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</si>
  <si>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</si>
  <si>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</si>
  <si>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</si>
  <si>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</si>
  <si>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</si>
  <si>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</si>
  <si>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</si>
  <si>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</si>
  <si>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</si>
  <si>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</si>
  <si>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</si>
  <si>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</si>
  <si>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</si>
  <si>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</si>
  <si>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</si>
  <si>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</si>
  <si>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</si>
  <si>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</si>
  <si>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</si>
  <si>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</si>
  <si>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</si>
  <si>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</si>
  <si>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</si>
  <si>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</si>
  <si>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</si>
  <si>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</si>
  <si>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</si>
  <si>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</si>
  <si>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</si>
  <si>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</si>
  <si>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</si>
  <si>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</si>
  <si>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</si>
  <si>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</si>
  <si>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</si>
  <si>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</si>
  <si>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</si>
  <si>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</si>
  <si>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</si>
  <si>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</si>
  <si>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</si>
  <si>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</si>
  <si>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</si>
  <si>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</si>
  <si>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</si>
  <si>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</si>
  <si>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</si>
  <si>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</si>
  <si>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</si>
  <si>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</si>
  <si>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</si>
  <si>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</si>
  <si>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</si>
  <si>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</si>
  <si>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</si>
  <si>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</si>
  <si>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</si>
  <si>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</si>
  <si>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</si>
  <si>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</si>
  <si>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</si>
  <si>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</si>
  <si>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</si>
  <si>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</si>
  <si>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</si>
  <si>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</si>
  <si>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</si>
  <si>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</si>
  <si>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</si>
  <si>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</si>
  <si>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</si>
  <si>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</si>
  <si>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</si>
  <si>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</si>
  <si>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</si>
  <si>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</si>
  <si>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</si>
  <si>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</si>
  <si>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</si>
  <si>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</si>
  <si>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</si>
  <si>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</si>
  <si>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</si>
  <si>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</si>
  <si>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</si>
  <si>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</si>
  <si>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</si>
  <si>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</si>
  <si>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</si>
  <si>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</si>
  <si>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</si>
  <si>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</si>
  <si>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</si>
  <si>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</si>
  <si>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</si>
  <si>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</si>
  <si>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</si>
  <si>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</si>
  <si>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</si>
  <si>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</si>
  <si>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</si>
  <si>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</si>
  <si>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</si>
  <si>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</si>
  <si>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</si>
  <si>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</si>
  <si>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</si>
  <si>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</si>
  <si>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</si>
  <si>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</si>
  <si>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</si>
  <si>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</si>
  <si>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</si>
  <si>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</si>
  <si>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</si>
  <si>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</si>
  <si>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</si>
  <si>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</si>
  <si>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</si>
  <si>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</si>
  <si>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</si>
  <si>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</si>
  <si>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</si>
  <si>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</si>
  <si>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</si>
  <si>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</si>
  <si>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</si>
  <si>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</si>
  <si>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</si>
  <si>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</si>
  <si>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</si>
  <si>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</si>
  <si>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</si>
  <si>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</si>
  <si>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</si>
  <si>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</si>
  <si>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</si>
  <si>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</si>
  <si>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</si>
  <si>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</si>
  <si>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</si>
  <si>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</si>
  <si>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</si>
  <si>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</si>
  <si>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</si>
  <si>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</si>
  <si>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</si>
  <si>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</si>
  <si>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</si>
  <si>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</si>
  <si>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</si>
  <si>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</si>
  <si>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</si>
  <si>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</si>
  <si>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</si>
  <si>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</si>
  <si>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</si>
  <si>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</si>
  <si>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</si>
  <si>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</si>
  <si>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</si>
  <si>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</si>
  <si>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</si>
  <si>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</si>
  <si>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</si>
  <si>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DE AGUA A GAS GLP/GN COM CAPACIDADE DE ARMAZENAMENTO DE 50 A 80 L</t>
  </si>
  <si>
    <t>AQUECEDOR DE AGUA ELETRICO HORIZONTAL, RESERVATORIO DE 200 L CILINDRICO EM COBRE, REFORCADO COM ACO CARBONO, MONOFASICO, TENSAO NOMINAL 220 V</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</si>
  <si>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</si>
  <si>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</si>
  <si>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</si>
  <si>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</si>
  <si>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OLEO BPF (FLUIDO) TERMICO, CAPACIDADE DE 300.000  KCAL/H</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</si>
  <si>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</si>
  <si>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</si>
  <si>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</si>
  <si>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</si>
  <si>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</si>
  <si>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</si>
  <si>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</si>
  <si>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</si>
  <si>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</si>
  <si>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</si>
  <si>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</si>
  <si>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</si>
  <si>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</si>
  <si>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</si>
  <si>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</si>
  <si>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</si>
  <si>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</si>
  <si>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</si>
  <si>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</si>
  <si>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</si>
  <si>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</si>
  <si>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</si>
  <si>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</si>
  <si>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</si>
  <si>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</si>
  <si>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</si>
  <si>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</si>
  <si>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</si>
  <si>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</si>
  <si>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</si>
  <si>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</si>
  <si>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</si>
  <si>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</si>
  <si>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</si>
  <si>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</si>
  <si>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</si>
  <si>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</si>
  <si>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</si>
  <si>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</si>
  <si>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</si>
  <si>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</si>
  <si>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</si>
  <si>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</si>
  <si>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</si>
  <si>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</si>
  <si>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</si>
  <si>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</si>
  <si>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</si>
  <si>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</si>
  <si>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</si>
  <si>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</si>
  <si>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</si>
  <si>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</si>
  <si>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</si>
  <si>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</si>
  <si>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</si>
  <si>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</si>
  <si>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</si>
  <si>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</si>
  <si>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</si>
  <si>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</si>
  <si>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</si>
  <si>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</si>
  <si>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</si>
  <si>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</si>
  <si>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</si>
  <si>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</si>
  <si>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</si>
  <si>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</si>
  <si>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</si>
  <si>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</si>
  <si>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</si>
  <si>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</si>
  <si>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</si>
  <si>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</si>
  <si>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</si>
  <si>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</si>
  <si>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</si>
  <si>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</si>
  <si>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</si>
  <si>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</si>
  <si>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</si>
  <si>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</si>
  <si>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</si>
  <si>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</si>
  <si>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</si>
  <si>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</si>
  <si>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</si>
  <si>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</si>
  <si>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</si>
  <si>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</si>
  <si>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</si>
  <si>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</si>
  <si>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</si>
  <si>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</si>
  <si>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</si>
  <si>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</si>
  <si>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</si>
  <si>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</si>
  <si>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</si>
  <si>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</si>
  <si>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</si>
  <si>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</si>
  <si>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</si>
  <si>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</si>
  <si>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</si>
  <si>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</si>
  <si>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</si>
  <si>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</si>
  <si>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</si>
  <si>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</si>
  <si>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</si>
  <si>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</si>
  <si>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</si>
  <si>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</si>
  <si>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</si>
  <si>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</si>
  <si>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</si>
  <si>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</si>
  <si>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</si>
  <si>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</si>
  <si>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</si>
  <si>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</si>
  <si>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</si>
  <si>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</si>
  <si>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</si>
  <si>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</si>
  <si>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</si>
  <si>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</si>
  <si>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</si>
  <si>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</si>
  <si>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</si>
  <si>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</si>
  <si>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</si>
  <si>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</si>
  <si>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</si>
  <si>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</si>
  <si>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</si>
  <si>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</si>
  <si>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</si>
  <si>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</si>
  <si>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</si>
  <si>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</si>
  <si>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</si>
  <si>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</si>
  <si>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</si>
  <si>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</si>
  <si>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</si>
  <si>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</si>
  <si>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</si>
  <si>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</si>
  <si>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</si>
  <si>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</si>
  <si>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</si>
  <si>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</si>
  <si>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</si>
  <si>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</si>
  <si>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</si>
  <si>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</si>
  <si>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</si>
  <si>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</si>
  <si>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</si>
  <si>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</si>
  <si>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</si>
  <si>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</si>
  <si>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</si>
  <si>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</si>
  <si>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</si>
  <si>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</si>
  <si>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</si>
  <si>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</si>
  <si>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</si>
  <si>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</si>
  <si>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</si>
  <si>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</si>
  <si>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</si>
  <si>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</si>
  <si>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</si>
  <si>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</si>
  <si>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</si>
  <si>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</si>
  <si>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</si>
  <si>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</si>
  <si>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</si>
  <si>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</si>
  <si>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</si>
  <si>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</si>
  <si>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</si>
  <si>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</si>
  <si>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</si>
  <si>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</si>
  <si>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</si>
  <si>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</si>
  <si>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</si>
  <si>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</si>
  <si>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</si>
  <si>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</si>
  <si>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</si>
  <si>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</si>
  <si>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</si>
  <si>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</si>
  <si>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</si>
  <si>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</si>
  <si>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</si>
  <si>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</si>
  <si>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</si>
  <si>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</si>
  <si>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</si>
  <si>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</si>
  <si>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</si>
  <si>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</si>
  <si>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</si>
  <si>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</si>
  <si>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</si>
  <si>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</si>
  <si>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</si>
  <si>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</si>
  <si>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</si>
  <si>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</si>
  <si>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</si>
  <si>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</si>
  <si>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</si>
  <si>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</si>
  <si>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</si>
  <si>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</si>
  <si>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</si>
  <si>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</si>
  <si>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</si>
  <si>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</si>
  <si>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</si>
  <si>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</si>
  <si>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</si>
  <si>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</si>
  <si>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</si>
  <si>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</si>
  <si>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</si>
  <si>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</si>
  <si>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</si>
  <si>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</si>
  <si>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</si>
  <si>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</si>
  <si>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</si>
  <si>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</si>
  <si>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</si>
  <si>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</si>
  <si>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</si>
  <si>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</si>
  <si>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</si>
  <si>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</si>
  <si>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</si>
  <si>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</si>
  <si>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</si>
  <si>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</si>
  <si>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</si>
  <si>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</si>
  <si>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</si>
  <si>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</si>
  <si>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</si>
  <si>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</si>
  <si>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</si>
  <si>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</si>
  <si>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</si>
  <si>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</si>
  <si>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</si>
  <si>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</si>
  <si>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</si>
  <si>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</si>
  <si>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</si>
  <si>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</si>
  <si>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</si>
  <si>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</si>
  <si>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</si>
  <si>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</si>
  <si>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</si>
  <si>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</si>
  <si>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</si>
  <si>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</si>
  <si>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</si>
  <si>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</si>
  <si>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</si>
  <si>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</si>
  <si>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</si>
  <si>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</si>
  <si>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</si>
  <si>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</si>
  <si>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</si>
  <si>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</si>
  <si>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</si>
  <si>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</si>
  <si>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</si>
  <si>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</si>
  <si>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</si>
  <si>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</si>
  <si>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</si>
  <si>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</si>
  <si>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</si>
  <si>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</si>
  <si>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</si>
  <si>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</si>
  <si>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14,8 HP, DIAMETRO DE SUCCAO X ELEVACAO 2 1/2" X 2", DIAMETRO DO ROTOR 195 MM, HM/Q: 62 M / 55,5 M3/H A 80 M / 31,50 M3/H</t>
  </si>
  <si>
    <t>BOMBA CENTRIFUGA MOTOR ELETRICO TRIFASICO 2,96HP, DIAMETRO DE SUCCAO X ELEVACAO 1 1/2" X 1 1/4", DIAMETRO DO ROTOR 148 MM, HM/Q: 34 M / 14,80 M3/H A 40 M / 8,60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</si>
  <si>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</si>
  <si>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</si>
  <si>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</si>
  <si>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</si>
  <si>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</si>
  <si>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</si>
  <si>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</si>
  <si>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</si>
  <si>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</si>
  <si>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</si>
  <si>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</si>
  <si>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</si>
  <si>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</si>
  <si>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</si>
  <si>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</si>
  <si>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</si>
  <si>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</si>
  <si>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</si>
  <si>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SUBMERSIVEL, ELETRICA, TRIFASICA, POTENCIA 6 HP, DIAMETRO DO ROTOR 127 MM, BOCAL DE SAIDA DIAMETRO DE 3 POLEGADAS, HM/Q = 7 M / 66,90 M3/H A 26 M / 2,88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</si>
  <si>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</si>
  <si>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</si>
  <si>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</si>
  <si>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</si>
  <si>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</si>
  <si>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</si>
  <si>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 PARA CHUVEIRO SIMPLES</t>
  </si>
  <si>
    <t>BRACO OU HASTE RETA COM CANOPLA PLASTICA, 1/2 ", PARA CHUVEIRO ELETRICO</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</si>
  <si>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</si>
  <si>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</si>
  <si>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</si>
  <si>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</si>
  <si>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</si>
  <si>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</si>
  <si>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</si>
  <si>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</si>
  <si>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</si>
  <si>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</si>
  <si>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</si>
  <si>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</si>
  <si>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</si>
  <si>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</si>
  <si>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</si>
  <si>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</si>
  <si>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</si>
  <si>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</si>
  <si>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</si>
  <si>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</si>
  <si>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</si>
  <si>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</si>
  <si>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</si>
  <si>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</si>
  <si>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</si>
  <si>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</si>
  <si>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</si>
  <si>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</si>
  <si>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</si>
  <si>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</si>
  <si>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</si>
  <si>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</si>
  <si>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</si>
  <si>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</si>
  <si>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</si>
  <si>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</si>
  <si>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</si>
  <si>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</si>
  <si>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</si>
  <si>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</si>
  <si>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</si>
  <si>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</si>
  <si>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</si>
  <si>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</si>
  <si>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</si>
  <si>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</si>
  <si>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</si>
  <si>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</si>
  <si>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</si>
  <si>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</si>
  <si>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</si>
  <si>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</si>
  <si>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</si>
  <si>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</si>
  <si>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</si>
  <si>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</si>
  <si>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</si>
  <si>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</si>
  <si>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</si>
  <si>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</si>
  <si>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</si>
  <si>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</si>
  <si>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</si>
  <si>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</si>
  <si>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</si>
  <si>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</si>
  <si>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</si>
  <si>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</si>
  <si>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</si>
  <si>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</si>
  <si>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</si>
  <si>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</si>
  <si>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</si>
  <si>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</si>
  <si>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</si>
  <si>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</si>
  <si>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</si>
  <si>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</si>
  <si>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</si>
  <si>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</si>
  <si>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</si>
  <si>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</si>
  <si>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</si>
  <si>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</si>
  <si>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</si>
  <si>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</si>
  <si>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</si>
  <si>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</si>
  <si>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</si>
  <si>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</si>
  <si>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</si>
  <si>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</si>
  <si>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</si>
  <si>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</si>
  <si>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</si>
  <si>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</si>
  <si>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</si>
  <si>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</si>
  <si>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</si>
  <si>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</si>
  <si>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</si>
  <si>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</si>
  <si>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</si>
  <si>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</si>
  <si>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</si>
  <si>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</si>
  <si>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</si>
  <si>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</si>
  <si>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</si>
  <si>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</si>
  <si>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</si>
  <si>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</si>
  <si>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</si>
  <si>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</si>
  <si>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</si>
  <si>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</si>
  <si>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</si>
  <si>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</si>
  <si>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</si>
  <si>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</si>
  <si>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</si>
  <si>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</si>
  <si>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</si>
  <si>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</si>
  <si>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</si>
  <si>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</si>
  <si>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</si>
  <si>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</si>
  <si>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</si>
  <si>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</si>
  <si>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</si>
  <si>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</si>
  <si>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</si>
  <si>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</si>
  <si>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</si>
  <si>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</si>
  <si>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</si>
  <si>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</si>
  <si>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</si>
  <si>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</si>
  <si>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</si>
  <si>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</si>
  <si>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</si>
  <si>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</si>
  <si>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</si>
  <si>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</si>
  <si>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</si>
  <si>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</si>
  <si>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</si>
  <si>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</si>
  <si>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</si>
  <si>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</si>
  <si>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</si>
  <si>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</si>
  <si>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</si>
  <si>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</si>
  <si>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</si>
  <si>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</si>
  <si>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</si>
  <si>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</si>
  <si>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</si>
  <si>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</si>
  <si>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</si>
  <si>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</si>
  <si>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</si>
  <si>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</si>
  <si>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</si>
  <si>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</si>
  <si>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</si>
  <si>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</si>
  <si>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</si>
  <si>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</si>
  <si>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</si>
  <si>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</si>
  <si>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</si>
  <si>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</si>
  <si>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</si>
  <si>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</si>
  <si>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</si>
  <si>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</si>
  <si>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</si>
  <si>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</si>
  <si>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</si>
  <si>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</si>
  <si>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</si>
  <si>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</si>
  <si>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</si>
  <si>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</si>
  <si>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</si>
  <si>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</si>
  <si>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</si>
  <si>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</si>
  <si>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</si>
  <si>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</si>
  <si>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</si>
  <si>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</si>
  <si>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</si>
  <si>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</si>
  <si>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</si>
  <si>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</si>
  <si>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</si>
  <si>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</si>
  <si>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</si>
  <si>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</si>
  <si>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</si>
  <si>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</si>
  <si>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</si>
  <si>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</si>
  <si>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</si>
  <si>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</si>
  <si>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</si>
  <si>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</si>
  <si>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</si>
  <si>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</si>
  <si>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</si>
  <si>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</si>
  <si>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</si>
  <si>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</si>
  <si>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</si>
  <si>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</si>
  <si>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</si>
  <si>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</si>
  <si>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</si>
  <si>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</si>
  <si>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</si>
  <si>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</si>
  <si>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</si>
  <si>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</si>
  <si>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</si>
  <si>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</si>
  <si>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</si>
  <si>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</si>
  <si>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</si>
  <si>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</si>
  <si>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</si>
  <si>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</si>
  <si>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</si>
  <si>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</si>
  <si>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</si>
  <si>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</si>
  <si>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</si>
  <si>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</si>
  <si>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</si>
  <si>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</si>
  <si>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</si>
  <si>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</si>
  <si>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</si>
  <si>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</si>
  <si>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</si>
  <si>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</si>
  <si>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</si>
  <si>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</si>
  <si>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</si>
  <si>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</si>
  <si>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</si>
  <si>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</si>
  <si>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</si>
  <si>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</si>
  <si>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</si>
  <si>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</si>
  <si>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</si>
  <si>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</si>
  <si>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</si>
  <si>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</si>
  <si>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</si>
  <si>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</si>
  <si>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</si>
  <si>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</si>
  <si>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</si>
  <si>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</si>
  <si>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</si>
  <si>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</si>
  <si>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</si>
  <si>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</si>
  <si>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</si>
  <si>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</si>
  <si>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</si>
  <si>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</si>
  <si>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</si>
  <si>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</si>
  <si>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</si>
  <si>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</si>
  <si>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</si>
  <si>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</si>
  <si>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</si>
  <si>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</si>
  <si>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</si>
  <si>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</si>
  <si>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</si>
  <si>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</si>
  <si>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</si>
  <si>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</si>
  <si>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</si>
  <si>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</si>
  <si>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</si>
  <si>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</si>
  <si>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</si>
  <si>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</si>
  <si>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t>
  </si>
  <si>
    <t>CAIXA DE INSPECAO PARA ATERRAMENTO OU OUTRO USO, EM PVC, DN = 250 X 250 MM</t>
  </si>
  <si>
    <t>CAIXA DE INSPECAO PARA ATERRAMENTO OU OUTRO USO, EM PVC, DN = 300 X *300* MM</t>
  </si>
  <si>
    <t>CAIXA DE INSPECAO PARA ATERRAMENTO OU OUTRO USO, EM PVC, DN = 300 X 250 MM</t>
  </si>
  <si>
    <t>CAIXA DE INSPECAO PARA ATERRAMENTO OU OUTRO USO, EM PVC, DN = 300 X 600 MM</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</si>
  <si>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</si>
  <si>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</si>
  <si>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</si>
  <si>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</si>
  <si>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</si>
  <si>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</si>
  <si>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</si>
  <si>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</si>
  <si>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</si>
  <si>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</si>
  <si>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</si>
  <si>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</si>
  <si>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</si>
  <si>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</si>
  <si>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</si>
  <si>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</si>
  <si>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</si>
  <si>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</si>
  <si>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</si>
  <si>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</si>
  <si>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</si>
  <si>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</si>
  <si>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</si>
  <si>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</si>
  <si>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</si>
  <si>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</si>
  <si>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</si>
  <si>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</si>
  <si>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</si>
  <si>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</si>
  <si>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</si>
  <si>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</si>
  <si>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</si>
  <si>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</si>
  <si>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</si>
  <si>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</si>
  <si>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</si>
  <si>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</si>
  <si>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</si>
  <si>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</si>
  <si>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</si>
  <si>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</si>
  <si>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</si>
  <si>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</si>
  <si>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</si>
  <si>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</si>
  <si>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</si>
  <si>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</si>
  <si>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</si>
  <si>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</si>
  <si>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</si>
  <si>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</si>
  <si>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</si>
  <si>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</si>
  <si>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</si>
  <si>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</si>
  <si>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</si>
  <si>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</si>
  <si>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</si>
  <si>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</si>
  <si>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</si>
  <si>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</si>
  <si>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</si>
  <si>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</si>
  <si>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</si>
  <si>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</si>
  <si>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</si>
  <si>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</si>
  <si>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</si>
  <si>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</si>
  <si>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</si>
  <si>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</si>
  <si>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</si>
  <si>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</si>
  <si>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</si>
  <si>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</si>
  <si>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</si>
  <si>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</si>
  <si>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</si>
  <si>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</si>
  <si>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</si>
  <si>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</si>
  <si>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</si>
  <si>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</si>
  <si>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</si>
  <si>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</si>
  <si>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</si>
  <si>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</si>
  <si>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</si>
  <si>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</si>
  <si>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</si>
  <si>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</si>
  <si>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</si>
  <si>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</si>
  <si>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</si>
  <si>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</si>
  <si>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</si>
  <si>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</si>
  <si>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</si>
  <si>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</si>
  <si>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</si>
  <si>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</si>
  <si>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</si>
  <si>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</si>
  <si>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</si>
  <si>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</si>
  <si>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</si>
  <si>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</si>
  <si>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</si>
  <si>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</si>
  <si>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</si>
  <si>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</si>
  <si>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</si>
  <si>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</si>
  <si>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</si>
  <si>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</si>
  <si>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</si>
  <si>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</si>
  <si>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</si>
  <si>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</si>
  <si>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</si>
  <si>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</si>
  <si>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</si>
  <si>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</si>
  <si>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</si>
  <si>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</si>
  <si>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</si>
  <si>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</si>
  <si>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</si>
  <si>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</si>
  <si>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</si>
  <si>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</si>
  <si>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</si>
  <si>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</si>
  <si>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</si>
  <si>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</si>
  <si>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</si>
  <si>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</si>
  <si>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</si>
  <si>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</si>
  <si>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</si>
  <si>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</si>
  <si>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</si>
  <si>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</si>
  <si>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</si>
  <si>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</si>
  <si>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</si>
  <si>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</si>
  <si>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</si>
  <si>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</si>
  <si>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</si>
  <si>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</si>
  <si>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</si>
  <si>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</si>
  <si>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</si>
  <si>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</si>
  <si>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</si>
  <si>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</si>
  <si>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</si>
  <si>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</si>
  <si>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</si>
  <si>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</si>
  <si>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</si>
  <si>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</si>
  <si>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</si>
  <si>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</si>
  <si>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</si>
  <si>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</si>
  <si>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COM 2 PNEUS PARA TRANSPORTAR TUBO CONCRETO, ALTURA ATE 1,0 M E DIAMETRO ATE 1000MM, COM ESTRUTURA EM PERFIL OU TUBO METALICO</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</si>
  <si>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</si>
  <si>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</si>
  <si>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</si>
  <si>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</si>
  <si>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</si>
  <si>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</si>
  <si>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</si>
  <si>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PARA TALHA COM ESTRUTURA EM TUBO METALICO ALTURA MINIMA 3,2 M EQUIPADO COM RODAS DE BORRACHA PARA MOVIMENTACAO DE TUBOS DE CONCRETO NA CENTRAL DE PREMOLDADOS COM CAPACIDADE DE CARGA DE 3 TONELADAS</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</si>
  <si>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</si>
  <si>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</si>
  <si>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</si>
  <si>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4X2, PESO BRUTO TOTAL COMBINADO 49000 KG, CAPACIDADE MAXIMA DE TRACAO *66000* KG, POTENCIA *360*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</si>
  <si>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</si>
  <si>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</si>
  <si>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</si>
  <si>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</si>
  <si>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</si>
  <si>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</si>
  <si>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</si>
  <si>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</si>
  <si>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</si>
  <si>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</si>
  <si>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</si>
  <si>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</si>
  <si>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</si>
  <si>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</si>
  <si>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</si>
  <si>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</si>
  <si>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</si>
  <si>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</si>
  <si>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</si>
  <si>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</si>
  <si>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</si>
  <si>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</si>
  <si>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</si>
  <si>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</si>
  <si>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</si>
  <si>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</si>
  <si>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</si>
  <si>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</si>
  <si>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</si>
  <si>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</si>
  <si>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</si>
  <si>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</si>
  <si>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</si>
  <si>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</si>
  <si>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</si>
  <si>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</si>
  <si>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</si>
  <si>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</si>
  <si>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LAMINADO MELAMINICO, LISO BRILHANTE, DE 1,25 X 3,08 METROS, ESPESSURA = 0,8 MILIMETROS</t>
  </si>
  <si>
    <t>CHAPA DE LAMINADO MELAMINICO, LISO FOSCO, DE 1,25 X 3,08 METROS, ESPESSURA = 0,8 MILIMETROS</t>
  </si>
  <si>
    <t>CHAPA DE LAMINADO MELAMINICO, TEXTURIZADO, DE 1,25 X 3,08 METROS, ESPESSURA = 0,8 MILIMETROS</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</si>
  <si>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</si>
  <si>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</si>
  <si>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</si>
  <si>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</si>
  <si>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</si>
  <si>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</si>
  <si>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</si>
  <si>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</si>
  <si>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</si>
  <si>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</si>
  <si>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</si>
  <si>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</si>
  <si>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</si>
  <si>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</si>
  <si>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</si>
  <si>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</si>
  <si>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</si>
  <si>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</si>
  <si>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</si>
  <si>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</si>
  <si>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</si>
  <si>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</si>
  <si>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</si>
  <si>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</si>
  <si>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</si>
  <si>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</si>
  <si>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</si>
  <si>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</si>
  <si>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</si>
  <si>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</si>
  <si>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</si>
  <si>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</si>
  <si>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</si>
  <si>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</si>
  <si>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</si>
  <si>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</si>
  <si>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</si>
  <si>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</si>
  <si>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</si>
  <si>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</si>
  <si>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</si>
  <si>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</si>
  <si>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</si>
  <si>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</si>
  <si>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</si>
  <si>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</si>
  <si>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</si>
  <si>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</si>
  <si>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</si>
  <si>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</si>
  <si>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</si>
  <si>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</si>
  <si>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</si>
  <si>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A BASE DE RESINA SINTETICA PARA CHAPA DE LAMINADO MELAMINICO E OUTROS</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</si>
  <si>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</si>
  <si>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</si>
  <si>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</si>
  <si>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</si>
  <si>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</si>
  <si>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</si>
  <si>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</si>
  <si>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</si>
  <si>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</si>
  <si>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</si>
  <si>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</si>
  <si>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</si>
  <si>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</si>
  <si>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</si>
  <si>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 TIPO PLACA VIBRATORIA REVERSIVEL, A GASOLINA 4 TEMPOS, PESO 150 A 175 KG, FORCA CENTRIF. 2800 A 3100 KGF, LARG. TRABALHO DE 450 A 520 MM, FREQ. VIBRACAO 4000 A 4300 RPM, VELOC. TRABALHO DE 15 A 20 M/MIN, POT. DE 6,0 A 7,0 HP</t>
  </si>
  <si>
    <t>COMPACTADOR DE SOLO, TIPO PLACA VIBRATORIA NAO REVERSIVEL, A GASOLINA 4 TEMPOS, PESO 80 A 120 KG, FORCA CENTRIF. DE 1300 A 2000 KGF, LARG. TRABALHO DE 400 A 500 MM, FREQ. VIBRACAO DE 4800 A 6000 RPM, VELOCIDADE TRABALHO DE 20 A 30 M/MIN, POT. DE 5,0 A 6,0 HP</t>
  </si>
  <si>
    <t>COMPACTADOR DE SOLO, TIPO PLACA VIBRATORIA REVERSIVEL, A DIESEL, PESO 700 A 820 KG, FORCA CENTRIF. DE 6.200 A 10.000 KGF, LARG. TRABALHO DE 650 A 720 MM, FREQ. VIBRACAO DE 3.000 A 3.500 RPM, VELOCIDADE TRABALHO DE 25 A 30 M/MIN, POT. DE 13,0 A 15,0 HP</t>
  </si>
  <si>
    <t>COMPACTADOR DE SOLO, TIPO PLACA VIBRATORIA REVERSIVEL, A GASOLINA 4 TEMPOS, PESO 160 A 265 KG, FORCA CENTRIF. DE 2750 A 4000 KGF, LARG. TRABALHO DE 430 A 550 MM, FREQ. VIBRACAO DE 4000 A 5500 RPM, VELOCIDADE TRABALHO DE 20 A 25 M/MIN, POT. DE 7,5 A 9,0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</si>
  <si>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</si>
  <si>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</si>
  <si>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</si>
  <si>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</si>
  <si>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</si>
  <si>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</si>
  <si>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</si>
  <si>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</si>
  <si>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</si>
  <si>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</si>
  <si>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</si>
  <si>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</si>
  <si>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</si>
  <si>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</si>
  <si>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</si>
  <si>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</si>
  <si>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</si>
  <si>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</si>
  <si>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</si>
  <si>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</si>
  <si>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</si>
  <si>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</si>
  <si>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</si>
  <si>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</si>
  <si>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</si>
  <si>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</si>
  <si>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</si>
  <si>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</si>
  <si>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</si>
  <si>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</si>
  <si>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</si>
  <si>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</si>
  <si>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</si>
  <si>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</si>
  <si>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</si>
  <si>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</si>
  <si>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</si>
  <si>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</si>
  <si>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</si>
  <si>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</si>
  <si>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</si>
  <si>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</si>
  <si>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</si>
  <si>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</si>
  <si>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</si>
  <si>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</si>
  <si>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</si>
  <si>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</si>
  <si>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</si>
  <si>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</si>
  <si>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</si>
  <si>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</si>
  <si>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</si>
  <si>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</si>
  <si>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</si>
  <si>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</si>
  <si>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</si>
  <si>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</si>
  <si>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</si>
  <si>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</si>
  <si>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</si>
  <si>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</si>
  <si>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</si>
  <si>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</si>
  <si>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</si>
  <si>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</si>
  <si>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</si>
  <si>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</si>
  <si>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</si>
  <si>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</si>
  <si>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</si>
  <si>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</si>
  <si>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</si>
  <si>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</si>
  <si>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</si>
  <si>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</si>
  <si>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</si>
  <si>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</si>
  <si>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</si>
  <si>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</si>
  <si>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</si>
  <si>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</si>
  <si>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</si>
  <si>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</si>
  <si>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</si>
  <si>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</si>
  <si>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</si>
  <si>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</si>
  <si>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</si>
  <si>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</si>
  <si>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</si>
  <si>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</si>
  <si>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</si>
  <si>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</si>
  <si>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</si>
  <si>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</si>
  <si>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</si>
  <si>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</si>
  <si>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</si>
  <si>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</si>
  <si>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</si>
  <si>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</si>
  <si>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</si>
  <si>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</si>
  <si>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</si>
  <si>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</si>
  <si>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</si>
  <si>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</si>
  <si>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</si>
  <si>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</si>
  <si>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</si>
  <si>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</si>
  <si>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</si>
  <si>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</si>
  <si>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</si>
  <si>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</si>
  <si>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</si>
  <si>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</si>
  <si>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</si>
  <si>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</si>
  <si>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</si>
  <si>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</si>
  <si>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</si>
  <si>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</si>
  <si>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</si>
  <si>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</si>
  <si>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</si>
  <si>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</si>
  <si>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</si>
  <si>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</si>
  <si>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</si>
  <si>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</si>
  <si>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</si>
  <si>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</si>
  <si>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</si>
  <si>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</si>
  <si>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</si>
  <si>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</si>
  <si>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</si>
  <si>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</si>
  <si>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</si>
  <si>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</si>
  <si>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</si>
  <si>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</si>
  <si>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</si>
  <si>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</si>
  <si>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</si>
  <si>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</si>
  <si>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</si>
  <si>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</si>
  <si>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</si>
  <si>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</si>
  <si>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</si>
  <si>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</si>
  <si>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</si>
  <si>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</si>
  <si>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</si>
  <si>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</si>
  <si>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</si>
  <si>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</si>
  <si>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</si>
  <si>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</si>
  <si>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</si>
  <si>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</si>
  <si>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</si>
  <si>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</si>
  <si>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</si>
  <si>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</si>
  <si>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</si>
  <si>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</si>
  <si>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</si>
  <si>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</si>
  <si>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</si>
  <si>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</si>
  <si>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</si>
  <si>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</si>
  <si>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</si>
  <si>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</si>
  <si>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</si>
  <si>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</si>
  <si>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</si>
  <si>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</si>
  <si>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</si>
  <si>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</si>
  <si>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</si>
  <si>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</si>
  <si>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</si>
  <si>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</si>
  <si>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</si>
  <si>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</si>
  <si>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</si>
  <si>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</si>
  <si>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</si>
  <si>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</si>
  <si>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</si>
  <si>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</si>
  <si>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</si>
  <si>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</si>
  <si>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</si>
  <si>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</si>
  <si>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</si>
  <si>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</si>
  <si>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</si>
  <si>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</si>
  <si>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</si>
  <si>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</si>
  <si>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</si>
  <si>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</si>
  <si>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</si>
  <si>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</si>
  <si>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</si>
  <si>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</si>
  <si>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</si>
  <si>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</si>
  <si>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</si>
  <si>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</si>
  <si>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</si>
  <si>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</si>
  <si>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</si>
  <si>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</si>
  <si>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</si>
  <si>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</si>
  <si>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</si>
  <si>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</si>
  <si>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</si>
  <si>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</si>
  <si>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</si>
  <si>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</si>
  <si>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</si>
  <si>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</si>
  <si>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</si>
  <si>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</si>
  <si>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</si>
  <si>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</si>
  <si>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</si>
  <si>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</si>
  <si>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</si>
  <si>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</si>
  <si>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</si>
  <si>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</si>
  <si>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</si>
  <si>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</si>
  <si>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</si>
  <si>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</si>
  <si>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</si>
  <si>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</si>
  <si>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</si>
  <si>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</si>
  <si>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</si>
  <si>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</si>
  <si>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</si>
  <si>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</si>
  <si>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</si>
  <si>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</si>
  <si>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</si>
  <si>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</si>
  <si>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</si>
  <si>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</si>
  <si>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</si>
  <si>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</si>
  <si>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</si>
  <si>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</si>
  <si>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</si>
  <si>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</si>
  <si>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</si>
  <si>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</si>
  <si>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</si>
  <si>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</si>
  <si>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</si>
  <si>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</si>
  <si>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</si>
  <si>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</si>
  <si>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</si>
  <si>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</si>
  <si>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</si>
  <si>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</si>
  <si>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</si>
  <si>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</si>
  <si>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</si>
  <si>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</si>
  <si>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</si>
  <si>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</si>
  <si>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</si>
  <si>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</si>
  <si>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</si>
  <si>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</si>
  <si>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</si>
  <si>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</si>
  <si>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</si>
  <si>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</si>
  <si>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</si>
  <si>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</si>
  <si>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</si>
  <si>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</si>
  <si>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</si>
  <si>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</si>
  <si>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</si>
  <si>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</si>
  <si>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</si>
  <si>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</si>
  <si>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</si>
  <si>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</si>
  <si>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</si>
  <si>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</si>
  <si>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</si>
  <si>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</si>
  <si>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</si>
  <si>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</si>
  <si>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 DE *40 X 34 X 12* CM</t>
  </si>
  <si>
    <t>CUBA ACO INOX (AISI 304) DE EMBUTIR COM VALVULA 3 1/2 ", DE *46 X 30 X 12* CM</t>
  </si>
  <si>
    <t>CUBA ACO INOX (AISI 304) DE EMBUTIR COM VALVULA DE 3 1/2 ",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</si>
  <si>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</si>
  <si>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</si>
  <si>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</si>
  <si>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</si>
  <si>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</si>
  <si>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</si>
  <si>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</si>
  <si>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</si>
  <si>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</si>
  <si>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</si>
  <si>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</si>
  <si>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</si>
  <si>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</si>
  <si>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</si>
  <si>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</si>
  <si>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</si>
  <si>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</si>
  <si>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</si>
  <si>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</si>
  <si>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</si>
  <si>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</si>
  <si>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</si>
  <si>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</si>
  <si>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</si>
  <si>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</si>
  <si>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</si>
  <si>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</si>
  <si>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</si>
  <si>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</si>
  <si>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</si>
  <si>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</si>
  <si>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</si>
  <si>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</si>
  <si>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</si>
  <si>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</si>
  <si>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</si>
  <si>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</si>
  <si>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</si>
  <si>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</si>
  <si>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</si>
  <si>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</si>
  <si>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</si>
  <si>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</si>
  <si>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</si>
  <si>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</si>
  <si>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</si>
  <si>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</si>
  <si>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</si>
  <si>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</si>
  <si>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</si>
  <si>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</si>
  <si>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</si>
  <si>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</si>
  <si>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</si>
  <si>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</si>
  <si>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</si>
  <si>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</si>
  <si>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</si>
  <si>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</si>
  <si>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</si>
  <si>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</si>
  <si>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</si>
  <si>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</si>
  <si>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</si>
  <si>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</si>
  <si>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</si>
  <si>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</si>
  <si>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</si>
  <si>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</si>
  <si>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</si>
  <si>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</si>
  <si>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</si>
  <si>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</si>
  <si>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</si>
  <si>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</si>
  <si>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</si>
  <si>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</si>
  <si>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</si>
  <si>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</si>
  <si>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</si>
  <si>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</si>
  <si>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</si>
  <si>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</si>
  <si>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</si>
  <si>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</si>
  <si>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</si>
  <si>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</si>
  <si>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</si>
  <si>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</si>
  <si>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</si>
  <si>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</si>
  <si>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</si>
  <si>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</si>
  <si>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</si>
  <si>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</si>
  <si>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</si>
  <si>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</si>
  <si>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</si>
  <si>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</si>
  <si>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</si>
  <si>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</si>
  <si>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</si>
  <si>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</si>
  <si>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</si>
  <si>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</si>
  <si>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</si>
  <si>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</si>
  <si>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</si>
  <si>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</si>
  <si>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</si>
  <si>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</si>
  <si>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</si>
  <si>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</si>
  <si>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</si>
  <si>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</si>
  <si>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</si>
  <si>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</si>
  <si>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</si>
  <si>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</si>
  <si>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</si>
  <si>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</si>
  <si>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</si>
  <si>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</si>
  <si>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</si>
  <si>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</si>
  <si>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</si>
  <si>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</si>
  <si>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</si>
  <si>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</si>
  <si>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</si>
  <si>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</si>
  <si>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</si>
  <si>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</si>
  <si>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</si>
  <si>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</si>
  <si>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</si>
  <si>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</si>
  <si>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</si>
  <si>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</si>
  <si>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</si>
  <si>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</si>
  <si>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</si>
  <si>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</si>
  <si>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</si>
  <si>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</si>
  <si>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</si>
  <si>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</si>
  <si>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</si>
  <si>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</si>
  <si>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</si>
  <si>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</si>
  <si>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</si>
  <si>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</si>
  <si>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</si>
  <si>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</si>
  <si>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</si>
  <si>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</si>
  <si>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</si>
  <si>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</si>
  <si>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</si>
  <si>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</si>
  <si>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</si>
  <si>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</si>
  <si>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</si>
  <si>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</si>
  <si>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</si>
  <si>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</si>
  <si>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</si>
  <si>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</si>
  <si>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</si>
  <si>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</si>
  <si>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</si>
  <si>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</si>
  <si>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</si>
  <si>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</si>
  <si>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</si>
  <si>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</si>
  <si>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</si>
  <si>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</si>
  <si>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</si>
  <si>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</si>
  <si>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</si>
  <si>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</si>
  <si>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</si>
  <si>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</si>
  <si>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</si>
  <si>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</si>
  <si>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</si>
  <si>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</si>
  <si>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</si>
  <si>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</si>
  <si>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</si>
  <si>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</si>
  <si>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</si>
  <si>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</si>
  <si>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</si>
  <si>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</si>
  <si>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</si>
  <si>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</si>
  <si>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</si>
  <si>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</si>
  <si>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</si>
  <si>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</si>
  <si>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</si>
  <si>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</si>
  <si>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</si>
  <si>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</si>
  <si>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</si>
  <si>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</si>
  <si>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</si>
  <si>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</si>
  <si>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</si>
  <si>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</si>
  <si>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</si>
  <si>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</si>
  <si>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</si>
  <si>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</si>
  <si>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</si>
  <si>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</si>
  <si>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</si>
  <si>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</si>
  <si>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</si>
  <si>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</si>
  <si>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</si>
  <si>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</si>
  <si>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</si>
  <si>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</si>
  <si>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</si>
  <si>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</si>
  <si>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</si>
  <si>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</si>
  <si>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</si>
  <si>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</si>
  <si>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</si>
  <si>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</si>
  <si>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</si>
  <si>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</si>
  <si>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</si>
  <si>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</si>
  <si>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</si>
  <si>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</si>
  <si>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</si>
  <si>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</si>
  <si>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</si>
  <si>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</si>
  <si>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</si>
  <si>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</si>
  <si>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</si>
  <si>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</si>
  <si>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</si>
  <si>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</si>
  <si>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</si>
  <si>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</si>
  <si>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</si>
  <si>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</si>
  <si>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</si>
  <si>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</si>
  <si>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</si>
  <si>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</si>
  <si>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</si>
  <si>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</si>
  <si>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</si>
  <si>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</si>
  <si>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</si>
  <si>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</si>
  <si>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</si>
  <si>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</si>
  <si>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</si>
  <si>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</si>
  <si>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</si>
  <si>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</si>
  <si>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</si>
  <si>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</si>
  <si>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</si>
  <si>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</si>
  <si>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</si>
  <si>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</si>
  <si>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</si>
  <si>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</si>
  <si>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</si>
  <si>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</si>
  <si>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</si>
  <si>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</si>
  <si>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</si>
  <si>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</si>
  <si>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</si>
  <si>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</si>
  <si>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</si>
  <si>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</si>
  <si>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</si>
  <si>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</si>
  <si>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</si>
  <si>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DUMPER COM CAPACIDADE DE CARGA DE 1700 KG, PARTIDA ELETRICA, MOTOR DIESEL COM POTENCIA DE 16 CV</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</si>
  <si>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</si>
  <si>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</si>
  <si>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</si>
  <si>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</si>
  <si>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</si>
  <si>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</si>
  <si>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</si>
  <si>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</si>
  <si>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</si>
  <si>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</si>
  <si>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</si>
  <si>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</si>
  <si>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</si>
  <si>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</si>
  <si>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</si>
  <si>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</si>
  <si>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</si>
  <si>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</si>
  <si>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</si>
  <si>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</si>
  <si>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</si>
  <si>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</si>
  <si>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</si>
  <si>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</si>
  <si>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</si>
  <si>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</si>
  <si>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</si>
  <si>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</si>
  <si>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</si>
  <si>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</si>
  <si>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</si>
  <si>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</si>
  <si>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</si>
  <si>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</si>
  <si>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</si>
  <si>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</si>
  <si>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</si>
  <si>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</si>
  <si>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</si>
  <si>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</si>
  <si>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</si>
  <si>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</si>
  <si>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</si>
  <si>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</si>
  <si>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</si>
  <si>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</si>
  <si>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</si>
  <si>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</si>
  <si>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</si>
  <si>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</si>
  <si>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</si>
  <si>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</si>
  <si>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</si>
  <si>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</si>
  <si>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</si>
  <si>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</si>
  <si>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</si>
  <si>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</si>
  <si>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</si>
  <si>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</si>
  <si>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</si>
  <si>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</si>
  <si>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</si>
  <si>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</si>
  <si>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</si>
  <si>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</si>
  <si>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</si>
  <si>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</si>
  <si>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</si>
  <si>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</si>
  <si>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</si>
  <si>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</si>
  <si>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</si>
  <si>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</si>
  <si>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</si>
  <si>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</si>
  <si>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</si>
  <si>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</si>
  <si>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</si>
  <si>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</si>
  <si>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</si>
  <si>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</si>
  <si>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</si>
  <si>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</si>
  <si>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</si>
  <si>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</si>
  <si>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</si>
  <si>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</si>
  <si>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</si>
  <si>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</si>
  <si>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</si>
  <si>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</si>
  <si>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</si>
  <si>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</si>
  <si>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</si>
  <si>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</si>
  <si>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</si>
  <si>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</si>
  <si>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</si>
  <si>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</si>
  <si>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</si>
  <si>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</si>
  <si>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</si>
  <si>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</si>
  <si>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</si>
  <si>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</si>
  <si>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</si>
  <si>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</si>
  <si>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</si>
  <si>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</si>
  <si>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</si>
  <si>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</si>
  <si>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</si>
  <si>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</si>
  <si>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</si>
  <si>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</si>
  <si>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</si>
  <si>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</si>
  <si>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</si>
  <si>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</si>
  <si>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</si>
  <si>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</si>
  <si>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</si>
  <si>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</si>
  <si>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</si>
  <si>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</si>
  <si>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</si>
  <si>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</si>
  <si>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</si>
  <si>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</si>
  <si>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</si>
  <si>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</si>
  <si>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</si>
  <si>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</si>
  <si>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</si>
  <si>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</si>
  <si>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</si>
  <si>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</si>
  <si>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</si>
  <si>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</si>
  <si>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</si>
  <si>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</si>
  <si>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</si>
  <si>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</si>
  <si>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</si>
  <si>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</si>
  <si>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</si>
  <si>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</si>
  <si>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</si>
  <si>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</si>
  <si>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</si>
  <si>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</si>
  <si>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</si>
  <si>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</si>
  <si>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</si>
  <si>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</si>
  <si>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</si>
  <si>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</si>
  <si>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</si>
  <si>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</si>
  <si>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</si>
  <si>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</si>
  <si>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</si>
  <si>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</si>
  <si>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</si>
  <si>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</si>
  <si>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</si>
  <si>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</si>
  <si>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</si>
  <si>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</si>
  <si>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</si>
  <si>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</si>
  <si>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</si>
  <si>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</si>
  <si>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</si>
  <si>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</si>
  <si>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</si>
  <si>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</si>
  <si>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</si>
  <si>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</si>
  <si>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</si>
  <si>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</si>
  <si>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</si>
  <si>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</si>
  <si>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EXAMES - HORISTA (COLETADO CAIXA - ENCARGOS COMPLEMENTARES)</t>
  </si>
  <si>
    <t>EXAMES - MENSALISTA (COLETADO CAIXA - ENCARGOS COMPLEMENTARES)</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</si>
  <si>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</si>
  <si>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</si>
  <si>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</si>
  <si>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</si>
  <si>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</si>
  <si>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</si>
  <si>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</si>
  <si>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</si>
  <si>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</si>
  <si>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</si>
  <si>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</si>
  <si>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</si>
  <si>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</si>
  <si>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</si>
  <si>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</si>
  <si>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</si>
  <si>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</si>
  <si>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</si>
  <si>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</si>
  <si>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</si>
  <si>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</si>
  <si>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</si>
  <si>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</si>
  <si>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</si>
  <si>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</si>
  <si>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</si>
  <si>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</si>
  <si>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</si>
  <si>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</si>
  <si>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</si>
  <si>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</si>
  <si>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</si>
  <si>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</si>
  <si>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</si>
  <si>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</si>
  <si>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</si>
  <si>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</si>
  <si>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</si>
  <si>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</si>
  <si>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</si>
  <si>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</si>
  <si>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</si>
  <si>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</si>
  <si>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</si>
  <si>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</si>
  <si>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</si>
  <si>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</si>
  <si>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</si>
  <si>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</si>
  <si>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</si>
  <si>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</si>
  <si>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</si>
  <si>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</si>
  <si>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</si>
  <si>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</si>
  <si>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</si>
  <si>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</si>
  <si>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</si>
  <si>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</si>
  <si>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</si>
  <si>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</si>
  <si>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</si>
  <si>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</si>
  <si>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</si>
  <si>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</si>
  <si>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</si>
  <si>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</si>
  <si>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</si>
  <si>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</si>
  <si>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</si>
  <si>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</si>
  <si>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</si>
  <si>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</si>
  <si>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</si>
  <si>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</si>
  <si>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</si>
  <si>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</si>
  <si>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</si>
  <si>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</si>
  <si>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</si>
  <si>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</si>
  <si>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</si>
  <si>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</si>
  <si>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</si>
  <si>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</si>
  <si>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</si>
  <si>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</si>
  <si>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</si>
  <si>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</si>
  <si>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</si>
  <si>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</si>
  <si>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</si>
  <si>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</si>
  <si>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</si>
  <si>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</si>
  <si>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</si>
  <si>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</si>
  <si>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</si>
  <si>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</si>
  <si>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</si>
  <si>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</si>
  <si>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</si>
  <si>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</si>
  <si>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</si>
  <si>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</si>
  <si>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</si>
  <si>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</si>
  <si>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</si>
  <si>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</si>
  <si>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25 M (L X C)</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</si>
  <si>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</si>
  <si>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</si>
  <si>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</si>
  <si>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</si>
  <si>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</si>
  <si>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</si>
  <si>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</si>
  <si>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</si>
  <si>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</si>
  <si>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</si>
  <si>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</si>
  <si>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</si>
  <si>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</si>
  <si>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</si>
  <si>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</si>
  <si>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</si>
  <si>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</si>
  <si>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</si>
  <si>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</si>
  <si>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</si>
  <si>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</si>
  <si>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</si>
  <si>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</si>
  <si>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</si>
  <si>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</si>
  <si>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</si>
  <si>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</si>
  <si>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</si>
  <si>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</si>
  <si>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</si>
  <si>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</si>
  <si>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</si>
  <si>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</si>
  <si>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</si>
  <si>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</si>
  <si>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</si>
  <si>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FURO PARA TORNEIRA OU OUTROS ACESSORIOS EM BANCADA DE MARMORE/ GRANITO OU OUTRO TIPO DE PEDRA NATURAL</t>
  </si>
  <si>
    <t>FUSIVEL DIAZED 20 A TAMANHO DII, CAPACIDADE DE INTERRUPCAO DE 50 KA EM VCA E 8 KA EM VCC, TENSAO NOMINAL DE 500 V</t>
  </si>
  <si>
    <t>FUSIVEL DIAZED 35 A TAMANHO DIII, CAPACIDADE DE INTERRUPCAO DE 50 KA EM VCA E 8 KA EM VCC, TENSAO NOMINAL DE 500 V</t>
  </si>
  <si>
    <t>FUSIVEL NH *36* A 80 AMPERES, TAMANHO 00, CAPACIDADE DE INTERRUPCAO DE 120 KA, TENSAO NOMINAL DE 500 V</t>
  </si>
  <si>
    <t>FUSIVEL NH 100 A TAMANHO 00, CAPACIDADE DE INTERRUPCAO DE 120 KA, TENSAO NOMINAL DE 500 V</t>
  </si>
  <si>
    <t>FUSIVEL NH 125 A TAMANHO 00, CAPACIDADE DE INTERRUPCAO DE 120 KA, TENSAO NOMINAL DE 500 V</t>
  </si>
  <si>
    <t>FUSIVEL NH 160 A TAMANHO 00, CAPACIDADE DE INTERRUPCAO DE 120 KA, TENSAO NOMINAL DE 500 V</t>
  </si>
  <si>
    <t>FUSIVEL NH 20 A TAMANHO 000, CAPACIDADE DE INTERRUPCAO DE 120 KA, TENSAO NOMINAL DE 500 V</t>
  </si>
  <si>
    <t>FUSIVEL NH 200 A 250 AMPERES, TAMANHO 1, CAPACIDADE DE INTERRUPCAO DE 120 KA, TENSAO NOMINAL DE 500 V</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</si>
  <si>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</si>
  <si>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</si>
  <si>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</si>
  <si>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</si>
  <si>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</si>
  <si>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</si>
  <si>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</si>
  <si>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</si>
  <si>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</si>
  <si>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</si>
  <si>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</si>
  <si>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</si>
  <si>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</si>
  <si>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</si>
  <si>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</si>
  <si>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</si>
  <si>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</si>
  <si>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</si>
  <si>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</si>
  <si>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</si>
  <si>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</si>
  <si>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</si>
  <si>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</si>
  <si>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</si>
  <si>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</si>
  <si>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</si>
  <si>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</si>
  <si>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</si>
  <si>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</si>
  <si>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</si>
  <si>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</si>
  <si>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</si>
  <si>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</si>
  <si>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</si>
  <si>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</si>
  <si>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</si>
  <si>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</si>
  <si>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</si>
  <si>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</si>
  <si>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</si>
  <si>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</si>
  <si>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</si>
  <si>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</si>
  <si>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</si>
  <si>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</si>
  <si>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</si>
  <si>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</si>
  <si>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</si>
  <si>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</si>
  <si>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</si>
  <si>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</si>
  <si>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</si>
  <si>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</si>
  <si>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</si>
  <si>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</si>
  <si>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</si>
  <si>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</si>
  <si>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</si>
  <si>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</si>
  <si>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</si>
  <si>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</si>
  <si>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</si>
  <si>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</si>
  <si>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</si>
  <si>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</si>
  <si>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</si>
  <si>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</si>
  <si>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</si>
  <si>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</si>
  <si>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</si>
  <si>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</si>
  <si>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</si>
  <si>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</si>
  <si>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</si>
  <si>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</si>
  <si>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</si>
  <si>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</si>
  <si>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</si>
  <si>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</si>
  <si>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</si>
  <si>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</si>
  <si>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</si>
  <si>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</si>
  <si>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</si>
  <si>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</si>
  <si>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</si>
  <si>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</si>
  <si>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</si>
  <si>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</si>
  <si>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</si>
  <si>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</si>
  <si>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</si>
  <si>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</si>
  <si>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</si>
  <si>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</si>
  <si>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</si>
  <si>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</si>
  <si>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</si>
  <si>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</si>
  <si>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3,2 T COM 20 M DE CABO DE ACO DIAMETRO 16,3 MM</t>
  </si>
  <si>
    <t>GUINCHO DE ALAVANCA MANUAL, CAPACIDADE DE 1,6 T, COM 20 M DE CABO DE ACO (AQUISICAO)</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</si>
  <si>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</si>
  <si>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</si>
  <si>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</si>
  <si>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</si>
  <si>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</si>
  <si>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</si>
  <si>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ALCANCE MAXIMO HORIZONTAL 22,00 M, PARA MONTAGEM SOBRE CHASSI DE CAMINHAO PBT MINIMO 30000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</si>
  <si>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</si>
  <si>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</si>
  <si>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</si>
  <si>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</si>
  <si>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</si>
  <si>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</si>
  <si>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</si>
  <si>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</si>
  <si>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</si>
  <si>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</si>
  <si>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</si>
  <si>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</si>
  <si>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</si>
  <si>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</si>
  <si>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</si>
  <si>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</si>
  <si>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</si>
  <si>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</si>
  <si>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</si>
  <si>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</si>
  <si>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</si>
  <si>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</si>
  <si>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</si>
  <si>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</si>
  <si>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</si>
  <si>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</si>
  <si>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</si>
  <si>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</si>
  <si>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</si>
  <si>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</si>
  <si>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</si>
  <si>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</si>
  <si>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</si>
  <si>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</si>
  <si>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</si>
  <si>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</si>
  <si>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</si>
  <si>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</si>
  <si>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</si>
  <si>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</si>
  <si>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</si>
  <si>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</si>
  <si>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</si>
  <si>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</si>
  <si>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</si>
  <si>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</si>
  <si>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</si>
  <si>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</si>
  <si>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</si>
  <si>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</si>
  <si>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</si>
  <si>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</si>
  <si>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</si>
  <si>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</si>
  <si>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</si>
  <si>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</si>
  <si>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</si>
  <si>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</si>
  <si>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</si>
  <si>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</si>
  <si>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</si>
  <si>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</si>
  <si>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</si>
  <si>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</si>
  <si>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</si>
  <si>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</si>
  <si>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</si>
  <si>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</si>
  <si>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</si>
  <si>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</si>
  <si>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</si>
  <si>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</si>
  <si>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</si>
  <si>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</si>
  <si>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</si>
  <si>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</si>
  <si>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</si>
  <si>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</si>
  <si>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</si>
  <si>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</si>
  <si>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</si>
  <si>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</si>
  <si>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</si>
  <si>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</si>
  <si>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</si>
  <si>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</si>
  <si>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</si>
  <si>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</si>
  <si>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</si>
  <si>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</si>
  <si>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</si>
  <si>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</si>
  <si>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</si>
  <si>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</si>
  <si>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</si>
  <si>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</si>
  <si>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</si>
  <si>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</si>
  <si>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</si>
  <si>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</si>
  <si>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</si>
  <si>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</si>
  <si>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</si>
  <si>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</si>
  <si>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</si>
  <si>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</si>
  <si>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</si>
  <si>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</si>
  <si>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</si>
  <si>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</si>
  <si>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</si>
  <si>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</si>
  <si>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</si>
  <si>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</si>
  <si>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</si>
  <si>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</si>
  <si>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</si>
  <si>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</si>
  <si>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</si>
  <si>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</si>
  <si>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</si>
  <si>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</si>
  <si>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</si>
  <si>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</si>
  <si>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</si>
  <si>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</si>
  <si>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</si>
  <si>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</si>
  <si>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</si>
  <si>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</si>
  <si>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</si>
  <si>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</si>
  <si>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</si>
  <si>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</si>
  <si>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</si>
  <si>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</si>
  <si>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</si>
  <si>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</si>
  <si>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</si>
  <si>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</si>
  <si>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</si>
  <si>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</si>
  <si>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</si>
  <si>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</si>
  <si>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</si>
  <si>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</si>
  <si>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</si>
  <si>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</si>
  <si>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</si>
  <si>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</si>
  <si>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</si>
  <si>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</si>
  <si>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</si>
  <si>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</si>
  <si>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</si>
  <si>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</si>
  <si>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</si>
  <si>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</si>
  <si>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</si>
  <si>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</si>
  <si>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</si>
  <si>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</si>
  <si>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</si>
  <si>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</si>
  <si>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</si>
  <si>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</si>
  <si>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</si>
  <si>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</si>
  <si>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</si>
  <si>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</si>
  <si>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</si>
  <si>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</si>
  <si>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</si>
  <si>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</si>
  <si>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</si>
  <si>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</si>
  <si>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</si>
  <si>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</si>
  <si>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</si>
  <si>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</si>
  <si>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</si>
  <si>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</si>
  <si>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</si>
  <si>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</si>
  <si>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</si>
  <si>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</si>
  <si>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</si>
  <si>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</si>
  <si>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</si>
  <si>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</si>
  <si>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</si>
  <si>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</si>
  <si>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</si>
  <si>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</si>
  <si>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</si>
  <si>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</si>
  <si>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</si>
  <si>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</si>
  <si>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</si>
  <si>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</si>
  <si>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</si>
  <si>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</si>
  <si>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</si>
  <si>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</si>
  <si>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</si>
  <si>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</si>
  <si>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</si>
  <si>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</si>
  <si>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</si>
  <si>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</si>
  <si>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</si>
  <si>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</si>
  <si>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</si>
  <si>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</si>
  <si>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</si>
  <si>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</si>
  <si>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</si>
  <si>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</si>
  <si>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</si>
  <si>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</si>
  <si>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</si>
  <si>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</si>
  <si>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</si>
  <si>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</si>
  <si>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</si>
  <si>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</si>
  <si>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</si>
  <si>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</si>
  <si>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</si>
  <si>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</si>
  <si>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</si>
  <si>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</si>
  <si>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</si>
  <si>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</si>
  <si>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</si>
  <si>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</si>
  <si>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</si>
  <si>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</si>
  <si>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</si>
  <si>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</si>
  <si>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</si>
  <si>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</si>
  <si>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</si>
  <si>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</si>
  <si>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</si>
  <si>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</si>
  <si>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</si>
  <si>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</si>
  <si>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</si>
  <si>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</si>
  <si>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 *390* X *900* MM (L X H), CONEXAO COM ANEL DESLIZANTE (CONJUNTO COMPLETO)</t>
  </si>
  <si>
    <t>KIT CHUVEIRO, INSTAL. PEX, QUADRO METALICO C/2 TRAVESSAS, SUPERIOR C/ ESPERA P/ CHUVEIRO E INFERIOR C/2 REGISTROS DE PRESSAO 1/2 ",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</si>
  <si>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</si>
  <si>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</si>
  <si>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</si>
  <si>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</si>
  <si>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</si>
  <si>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</si>
  <si>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</si>
  <si>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</si>
  <si>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</si>
  <si>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</si>
  <si>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</si>
  <si>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</si>
  <si>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</si>
  <si>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</si>
  <si>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</si>
  <si>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</si>
  <si>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</si>
  <si>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</si>
  <si>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</si>
  <si>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</si>
  <si>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</si>
  <si>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</si>
  <si>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</si>
  <si>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</si>
  <si>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</si>
  <si>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</si>
  <si>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100 KG/M2, VAO ATE 5,00 M (SEM COLOCACAO)</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</si>
  <si>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</si>
  <si>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</si>
  <si>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PISO, UNIDIRECIONAL, SOBRECARGA 350 KG/M2 VAO ATE 3,50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</si>
  <si>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</si>
  <si>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</si>
  <si>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</si>
  <si>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</si>
  <si>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</si>
  <si>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</si>
  <si>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</si>
  <si>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</si>
  <si>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</si>
  <si>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</si>
  <si>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</si>
  <si>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</si>
  <si>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</si>
  <si>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</si>
  <si>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</si>
  <si>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</si>
  <si>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</si>
  <si>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</si>
  <si>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</si>
  <si>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</si>
  <si>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</si>
  <si>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</si>
  <si>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</si>
  <si>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</si>
  <si>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</si>
  <si>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</si>
  <si>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</si>
  <si>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</si>
  <si>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</si>
  <si>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</si>
  <si>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</si>
  <si>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</si>
  <si>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</si>
  <si>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</si>
  <si>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PARA PEDREIRO LISA, 0,8 MM X 100 M</t>
  </si>
  <si>
    <t>LIXA D'AGUA EM FOLHA, COR PRETA, GRAO 100</t>
  </si>
  <si>
    <t>LIXA EM FOLHA PARA FERRO, NUMERO 150</t>
  </si>
  <si>
    <t>LIXA EM FOLHA PARA PAREDE OU MADEIRA, NUMERO 120, COR VERMELHA</t>
  </si>
  <si>
    <t>LIXADEIRA ELETRICA ANGULAR PARA CONCRETO, POTENCIA 1.400 W, PRATO DIAMANTADO DE 5"</t>
  </si>
  <si>
    <t>LIXADEIRA ELETRICA ANGULAR, PARA DISCO DE 7"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</si>
  <si>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</si>
  <si>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</si>
  <si>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</si>
  <si>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</si>
  <si>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</si>
  <si>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</si>
  <si>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</si>
  <si>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</si>
  <si>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</si>
  <si>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</si>
  <si>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</si>
  <si>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</si>
  <si>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</si>
  <si>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</si>
  <si>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</si>
  <si>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</si>
  <si>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</si>
  <si>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</si>
  <si>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</si>
  <si>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</si>
  <si>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</si>
  <si>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</si>
  <si>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</si>
  <si>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</si>
  <si>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</si>
  <si>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</si>
  <si>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</si>
  <si>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</si>
  <si>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</si>
  <si>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</si>
  <si>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</si>
  <si>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</si>
  <si>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</si>
  <si>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</si>
  <si>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</si>
  <si>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</si>
  <si>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</si>
  <si>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</si>
  <si>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</si>
  <si>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</si>
  <si>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</si>
  <si>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</si>
  <si>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</si>
  <si>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</si>
  <si>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</si>
  <si>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</si>
  <si>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</si>
  <si>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</si>
  <si>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</si>
  <si>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</si>
  <si>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</si>
  <si>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</si>
  <si>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</si>
  <si>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</si>
  <si>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</si>
  <si>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</si>
  <si>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</si>
  <si>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</si>
  <si>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</si>
  <si>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</si>
  <si>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</si>
  <si>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</si>
  <si>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</si>
  <si>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</si>
  <si>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</si>
  <si>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</si>
  <si>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</si>
  <si>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</si>
  <si>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</si>
  <si>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</si>
  <si>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</si>
  <si>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</si>
  <si>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</si>
  <si>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</si>
  <si>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</si>
  <si>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</si>
  <si>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</si>
  <si>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</si>
  <si>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</si>
  <si>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</si>
  <si>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</si>
  <si>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</si>
  <si>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</si>
  <si>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</si>
  <si>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</si>
  <si>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</si>
  <si>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</si>
  <si>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</si>
  <si>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</si>
  <si>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</si>
  <si>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</si>
  <si>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</si>
  <si>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</si>
  <si>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</si>
  <si>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</si>
  <si>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</si>
  <si>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</si>
  <si>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</si>
  <si>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</si>
  <si>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</si>
  <si>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</si>
  <si>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</si>
  <si>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</si>
  <si>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</si>
  <si>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</si>
  <si>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</si>
  <si>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</si>
  <si>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</si>
  <si>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</si>
  <si>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</si>
  <si>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</si>
  <si>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</si>
  <si>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</si>
  <si>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</si>
  <si>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</si>
  <si>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</si>
  <si>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</si>
  <si>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</si>
  <si>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</si>
  <si>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</si>
  <si>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</si>
  <si>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</si>
  <si>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</si>
  <si>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</si>
  <si>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</si>
  <si>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</si>
  <si>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</si>
  <si>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</si>
  <si>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</si>
  <si>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</si>
  <si>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</si>
  <si>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</si>
  <si>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</si>
  <si>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</si>
  <si>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</si>
  <si>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</si>
  <si>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</si>
  <si>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</si>
  <si>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</si>
  <si>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</si>
  <si>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</si>
  <si>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</si>
  <si>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</si>
  <si>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</si>
  <si>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</si>
  <si>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</si>
  <si>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</si>
  <si>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</si>
  <si>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</si>
  <si>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</si>
  <si>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</si>
  <si>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</si>
  <si>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</si>
  <si>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</si>
  <si>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</si>
  <si>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</si>
  <si>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</si>
  <si>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</si>
  <si>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</si>
  <si>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</si>
  <si>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</si>
  <si>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</si>
  <si>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</si>
  <si>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</si>
  <si>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</si>
  <si>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</si>
  <si>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</si>
  <si>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</si>
  <si>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</si>
  <si>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</si>
  <si>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</si>
  <si>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</si>
  <si>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</si>
  <si>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</si>
  <si>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</si>
  <si>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</si>
  <si>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</si>
  <si>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</si>
  <si>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</si>
  <si>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</si>
  <si>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</si>
  <si>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</si>
  <si>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</si>
  <si>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</si>
  <si>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</si>
  <si>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</si>
  <si>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</si>
  <si>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</si>
  <si>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</si>
  <si>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</si>
  <si>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</si>
  <si>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</si>
  <si>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</si>
  <si>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</si>
  <si>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</si>
  <si>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</si>
  <si>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</si>
  <si>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</si>
  <si>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</si>
  <si>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</si>
  <si>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</si>
  <si>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</si>
  <si>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</si>
  <si>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</si>
  <si>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</si>
  <si>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</si>
  <si>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</si>
  <si>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</si>
  <si>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</si>
  <si>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</si>
  <si>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</si>
  <si>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</si>
  <si>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</si>
  <si>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</si>
  <si>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</si>
  <si>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</si>
  <si>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</si>
  <si>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</si>
  <si>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</si>
  <si>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</si>
  <si>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</si>
  <si>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</si>
  <si>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</si>
  <si>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</si>
  <si>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</si>
  <si>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</si>
  <si>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</si>
  <si>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</si>
  <si>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</si>
  <si>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</si>
  <si>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</si>
  <si>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</si>
  <si>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</si>
  <si>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</si>
  <si>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</si>
  <si>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</si>
  <si>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</si>
  <si>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</si>
  <si>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</si>
  <si>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</si>
  <si>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</si>
  <si>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</si>
  <si>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</si>
  <si>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</si>
  <si>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</si>
  <si>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</si>
  <si>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</si>
  <si>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</si>
  <si>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</si>
  <si>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</si>
  <si>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</si>
  <si>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</si>
  <si>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</si>
  <si>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</si>
  <si>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</si>
  <si>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</si>
  <si>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</si>
  <si>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</si>
  <si>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</si>
  <si>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</si>
  <si>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</si>
  <si>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</si>
  <si>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</si>
  <si>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</si>
  <si>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</si>
  <si>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</si>
  <si>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</si>
  <si>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</si>
  <si>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</si>
  <si>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</si>
  <si>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</si>
  <si>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</si>
  <si>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</si>
  <si>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</si>
  <si>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</si>
  <si>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</si>
  <si>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</si>
  <si>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</si>
  <si>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</si>
  <si>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</si>
  <si>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</si>
  <si>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</si>
  <si>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</si>
  <si>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</si>
  <si>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</si>
  <si>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</si>
  <si>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</si>
  <si>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</si>
  <si>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</si>
  <si>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</si>
  <si>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</si>
  <si>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</si>
  <si>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</si>
  <si>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</si>
  <si>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</si>
  <si>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</si>
  <si>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</si>
  <si>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</si>
  <si>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</si>
  <si>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</si>
  <si>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</si>
  <si>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</si>
  <si>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</si>
  <si>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</si>
  <si>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</si>
  <si>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</si>
  <si>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</si>
  <si>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</si>
  <si>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</si>
  <si>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</si>
  <si>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</si>
  <si>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</si>
  <si>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</si>
  <si>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</si>
  <si>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</si>
  <si>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</si>
  <si>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</si>
  <si>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</si>
  <si>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</si>
  <si>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</si>
  <si>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</si>
  <si>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</si>
  <si>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</si>
  <si>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</si>
  <si>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 NBR 15352)</t>
  </si>
  <si>
    <t>MANTA TERMOPLASTICA, PEAD, GEOMEMBRANA TEXTURIZADA EM AMBAS AS FACES, E = 0,75 MM ( NBR 15352)</t>
  </si>
  <si>
    <t>MANTA TERMOPLASTICA, PEAD, GEOMEMBRANA TEXTURIZADA EM AMBAS AS FACES, E = 0,80 MM ( NBR 15352)</t>
  </si>
  <si>
    <t>MANTA TERMOPLASTICA, PEAD, GEOMEMBRANA TEXTURIZADA EM AMBAS AS FACES, E = 1,00 MM ( NBR 15352)</t>
  </si>
  <si>
    <t>MANTA TERMOPLASTICA, PEAD, GEOMEMBRANA TEXTURIZADA EM AMBAS AS FACES, E = 1,50 MM ( NBR 15352)</t>
  </si>
  <si>
    <t>MANTA TERMOPLASTICA, PEAD, GEOMEMBRANA TEXTURIZADA EM AMBAS AS FACES, E = 2,00 MM ( NBR 15352)</t>
  </si>
  <si>
    <t>MANTA TERMOPLASTICA, PEAD, GEOMEMBRANA TEXTURIZADA EM AMBAS AS FACES, E = 2,50 MM (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</si>
  <si>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</si>
  <si>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</si>
  <si>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</si>
  <si>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</si>
  <si>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</si>
  <si>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</si>
  <si>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</si>
  <si>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</si>
  <si>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</si>
  <si>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</si>
  <si>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COM POTENCIA DE 20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</si>
  <si>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</si>
  <si>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</si>
  <si>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</si>
  <si>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</si>
  <si>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</si>
  <si>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</si>
  <si>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</si>
  <si>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</si>
  <si>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</si>
  <si>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</si>
  <si>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</si>
  <si>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</si>
  <si>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</si>
  <si>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</si>
  <si>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</si>
  <si>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</si>
  <si>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</si>
  <si>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</si>
  <si>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</si>
  <si>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</si>
  <si>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</si>
  <si>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</si>
  <si>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</si>
  <si>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</si>
  <si>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</si>
  <si>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</si>
  <si>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</si>
  <si>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</si>
  <si>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</si>
  <si>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</si>
  <si>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</si>
  <si>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</si>
  <si>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</si>
  <si>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</si>
  <si>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</si>
  <si>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</si>
  <si>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</si>
  <si>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</si>
  <si>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</si>
  <si>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</si>
  <si>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</si>
  <si>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</si>
  <si>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</si>
  <si>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</si>
  <si>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</si>
  <si>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</si>
  <si>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</si>
  <si>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</si>
  <si>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</si>
  <si>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</si>
  <si>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</si>
  <si>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</si>
  <si>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</si>
  <si>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</si>
  <si>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</si>
  <si>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</si>
  <si>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</si>
  <si>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</si>
  <si>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</si>
  <si>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</si>
  <si>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</si>
  <si>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</si>
  <si>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</si>
  <si>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</si>
  <si>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</si>
  <si>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</si>
  <si>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</si>
  <si>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</si>
  <si>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</si>
  <si>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</si>
  <si>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</si>
  <si>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</si>
  <si>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</si>
  <si>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</si>
  <si>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</si>
  <si>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</si>
  <si>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</si>
  <si>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</si>
  <si>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</si>
  <si>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</si>
  <si>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</si>
  <si>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</si>
  <si>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</si>
  <si>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</si>
  <si>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</si>
  <si>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</si>
  <si>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</si>
  <si>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</si>
  <si>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</si>
  <si>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</si>
  <si>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</si>
  <si>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</si>
  <si>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</si>
  <si>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</si>
  <si>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</si>
  <si>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</si>
  <si>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</si>
  <si>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</si>
  <si>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</si>
  <si>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</si>
  <si>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</si>
  <si>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</si>
  <si>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</si>
  <si>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</si>
  <si>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</si>
  <si>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</si>
  <si>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</si>
  <si>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</si>
  <si>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</si>
  <si>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</si>
  <si>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</si>
  <si>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</si>
  <si>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</si>
  <si>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</si>
  <si>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</si>
  <si>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</si>
  <si>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</si>
  <si>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</si>
  <si>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</si>
  <si>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</si>
  <si>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</si>
  <si>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</si>
  <si>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</si>
  <si>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</si>
  <si>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</si>
  <si>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</si>
  <si>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</si>
  <si>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</si>
  <si>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</si>
  <si>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</si>
  <si>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</si>
  <si>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</si>
  <si>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</si>
  <si>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</si>
  <si>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</si>
  <si>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</si>
  <si>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</si>
  <si>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</si>
  <si>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</si>
  <si>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</si>
  <si>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</si>
  <si>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</si>
  <si>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</si>
  <si>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</si>
  <si>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</si>
  <si>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</si>
  <si>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</si>
  <si>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</si>
  <si>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</si>
  <si>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</si>
  <si>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</si>
  <si>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</si>
  <si>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</si>
  <si>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</si>
  <si>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</si>
  <si>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</si>
  <si>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</si>
  <si>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</si>
  <si>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</si>
  <si>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</si>
  <si>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</si>
  <si>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</si>
  <si>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</si>
  <si>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</si>
  <si>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</si>
  <si>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</si>
  <si>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</si>
  <si>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</si>
  <si>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</si>
  <si>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</si>
  <si>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</si>
  <si>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</si>
  <si>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</si>
  <si>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</si>
  <si>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</si>
  <si>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</si>
  <si>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</si>
  <si>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</si>
  <si>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</si>
  <si>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</si>
  <si>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</si>
  <si>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</si>
  <si>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</si>
  <si>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</si>
  <si>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</si>
  <si>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</si>
  <si>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</si>
  <si>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</si>
  <si>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</si>
  <si>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</si>
  <si>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</si>
  <si>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</si>
  <si>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</si>
  <si>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</si>
  <si>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</si>
  <si>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</si>
  <si>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</si>
  <si>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</si>
  <si>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</si>
  <si>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</si>
  <si>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</si>
  <si>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</si>
  <si>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</si>
  <si>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</si>
  <si>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</si>
  <si>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</si>
  <si>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</si>
  <si>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</si>
  <si>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</si>
  <si>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</si>
  <si>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</si>
  <si>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</si>
  <si>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</si>
  <si>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</si>
  <si>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</si>
  <si>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</si>
  <si>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</si>
  <si>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</si>
  <si>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</si>
  <si>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</si>
  <si>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</si>
  <si>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</si>
  <si>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</si>
  <si>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</si>
  <si>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</si>
  <si>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</si>
  <si>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</si>
  <si>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</si>
  <si>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</si>
  <si>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</si>
  <si>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</si>
  <si>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</si>
  <si>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</si>
  <si>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</si>
  <si>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</si>
  <si>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</si>
  <si>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</si>
  <si>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</si>
  <si>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</si>
  <si>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</si>
  <si>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</si>
  <si>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</si>
  <si>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</si>
  <si>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</si>
  <si>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</si>
  <si>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</si>
  <si>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</si>
  <si>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</si>
  <si>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</si>
  <si>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</si>
  <si>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</si>
  <si>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</si>
  <si>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</si>
  <si>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</si>
  <si>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</si>
  <si>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</si>
  <si>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</si>
  <si>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</si>
  <si>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</si>
  <si>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</si>
  <si>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</si>
  <si>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</si>
  <si>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</si>
  <si>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</si>
  <si>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</si>
  <si>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</si>
  <si>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</si>
  <si>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</si>
  <si>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</si>
  <si>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</si>
  <si>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</si>
  <si>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</si>
  <si>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</si>
  <si>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</si>
  <si>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</si>
  <si>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</si>
  <si>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</si>
  <si>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</si>
  <si>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</si>
  <si>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</si>
  <si>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</si>
  <si>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</si>
  <si>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</si>
  <si>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</si>
  <si>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</si>
  <si>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</si>
  <si>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</si>
  <si>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</si>
  <si>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</si>
  <si>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</si>
  <si>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</si>
  <si>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</si>
  <si>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</si>
  <si>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</si>
  <si>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</si>
  <si>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</si>
  <si>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</si>
  <si>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</si>
  <si>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</si>
  <si>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</si>
  <si>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</si>
  <si>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</si>
  <si>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</si>
  <si>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</si>
  <si>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</si>
  <si>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</si>
  <si>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</si>
  <si>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</si>
  <si>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</si>
  <si>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</si>
  <si>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</si>
  <si>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</si>
  <si>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</si>
  <si>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</si>
  <si>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</si>
  <si>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</si>
  <si>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</si>
  <si>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</si>
  <si>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</si>
  <si>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</si>
  <si>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</si>
  <si>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</si>
  <si>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</si>
  <si>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</si>
  <si>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</si>
  <si>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</si>
  <si>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</si>
  <si>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</si>
  <si>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</si>
  <si>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</si>
  <si>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</si>
  <si>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</si>
  <si>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</si>
  <si>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</si>
  <si>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</si>
  <si>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</si>
  <si>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</si>
  <si>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</si>
  <si>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</si>
  <si>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</si>
  <si>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</si>
  <si>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</si>
  <si>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</si>
  <si>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</si>
  <si>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</si>
  <si>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</si>
  <si>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</si>
  <si>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</si>
  <si>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</si>
  <si>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</si>
  <si>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</si>
  <si>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</si>
  <si>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</si>
  <si>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</si>
  <si>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</si>
  <si>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</si>
  <si>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</si>
  <si>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</si>
  <si>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</si>
  <si>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</si>
  <si>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</si>
  <si>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</si>
  <si>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</si>
  <si>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</si>
  <si>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</si>
  <si>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</si>
  <si>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</si>
  <si>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</si>
  <si>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</si>
  <si>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</si>
  <si>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</si>
  <si>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</si>
  <si>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</si>
  <si>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</si>
  <si>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</si>
  <si>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</si>
  <si>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</si>
  <si>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</si>
  <si>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</si>
  <si>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</si>
  <si>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</si>
  <si>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</si>
  <si>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</si>
  <si>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</si>
  <si>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</si>
  <si>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</si>
  <si>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</si>
  <si>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</si>
  <si>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</si>
  <si>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</si>
  <si>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</si>
  <si>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</si>
  <si>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</si>
  <si>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</si>
  <si>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</si>
  <si>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</si>
  <si>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</si>
  <si>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</si>
  <si>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</si>
  <si>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</si>
  <si>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</si>
  <si>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</si>
  <si>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</si>
  <si>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</si>
  <si>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</si>
  <si>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</si>
  <si>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</si>
  <si>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</si>
  <si>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</si>
  <si>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</si>
  <si>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</si>
  <si>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</si>
  <si>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</si>
  <si>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PNEUMATICA MANUAL DE PESO MEDIO, 18KG, COMPRIMENTO DE CURSO DE 6 M, DIAMETRO DO PISTAO DE 5,5 CM</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</si>
  <si>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</si>
  <si>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</si>
  <si>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</si>
  <si>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</si>
  <si>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</si>
  <si>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</si>
  <si>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</si>
  <si>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</si>
  <si>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</si>
  <si>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</si>
  <si>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</si>
  <si>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</si>
  <si>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</si>
  <si>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</si>
  <si>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</si>
  <si>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</si>
  <si>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</si>
  <si>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</si>
  <si>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</si>
  <si>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</si>
  <si>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</si>
  <si>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</si>
  <si>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</si>
  <si>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</si>
  <si>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</si>
  <si>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</si>
  <si>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</si>
  <si>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</si>
  <si>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</si>
  <si>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</si>
  <si>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</si>
  <si>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</si>
  <si>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</si>
  <si>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</si>
  <si>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</si>
  <si>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</si>
  <si>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</si>
  <si>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</si>
  <si>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</si>
  <si>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</si>
  <si>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</si>
  <si>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</si>
  <si>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</si>
  <si>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</si>
  <si>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</si>
  <si>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</si>
  <si>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</si>
  <si>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</si>
  <si>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</si>
  <si>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</si>
  <si>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</si>
  <si>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</si>
  <si>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</si>
  <si>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</si>
  <si>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</si>
  <si>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</si>
  <si>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</si>
  <si>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</si>
  <si>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</si>
  <si>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</si>
  <si>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</si>
  <si>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</si>
  <si>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</si>
  <si>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</si>
  <si>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</si>
  <si>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</si>
  <si>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</si>
  <si>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</si>
  <si>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</si>
  <si>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</si>
  <si>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</si>
  <si>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</si>
  <si>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</si>
  <si>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</si>
  <si>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</si>
  <si>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</si>
  <si>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</si>
  <si>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</si>
  <si>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</si>
  <si>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</si>
  <si>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</si>
  <si>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</si>
  <si>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</si>
  <si>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</si>
  <si>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</si>
  <si>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</si>
  <si>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</si>
  <si>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</si>
  <si>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</si>
  <si>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</si>
  <si>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</si>
  <si>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</si>
  <si>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</si>
  <si>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</si>
  <si>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</si>
  <si>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</si>
  <si>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</si>
  <si>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</si>
  <si>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</si>
  <si>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</si>
  <si>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</si>
  <si>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</si>
  <si>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</si>
  <si>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</si>
  <si>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</si>
  <si>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</si>
  <si>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</si>
  <si>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</si>
  <si>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</si>
  <si>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</si>
  <si>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</si>
  <si>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</si>
  <si>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</si>
  <si>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</si>
  <si>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</si>
  <si>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</si>
  <si>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</si>
  <si>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PARA MARTELO ROMPEDOR, DIAMETRO = *28* MM, COMPRIMENTO = *520* MM, ENCAIXE  SEXTAVADO</t>
  </si>
  <si>
    <t>PORCA OLHAL EM ACO GALVANIZADO, ESPESSURA 16MM, ABERTURA 21MM</t>
  </si>
  <si>
    <t>PORCA OLHAL M 16, EM ACO GALVANIZADO, DIAMETRO = 16 MM</t>
  </si>
  <si>
    <t>PORCA UNIAO/JUNCAO ZINCADA SEXTAVADA 1/4 ", CHAVE 7/16 ",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</si>
  <si>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</si>
  <si>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</si>
  <si>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</si>
  <si>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</si>
  <si>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</si>
  <si>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</si>
  <si>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</si>
  <si>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</si>
  <si>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</si>
  <si>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</si>
  <si>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</si>
  <si>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</si>
  <si>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</si>
  <si>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</si>
  <si>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</si>
  <si>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</si>
  <si>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</si>
  <si>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</si>
  <si>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</si>
  <si>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</si>
  <si>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</si>
  <si>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</si>
  <si>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</si>
  <si>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</si>
  <si>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</si>
  <si>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</si>
  <si>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</si>
  <si>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</si>
  <si>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</si>
  <si>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</si>
  <si>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</si>
  <si>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</si>
  <si>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</si>
  <si>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</si>
  <si>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</si>
  <si>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</si>
  <si>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</si>
  <si>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</si>
  <si>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</si>
  <si>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</si>
  <si>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</si>
  <si>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</si>
  <si>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</si>
  <si>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</si>
  <si>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</si>
  <si>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</si>
  <si>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</si>
  <si>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</si>
  <si>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</si>
  <si>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</si>
  <si>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</si>
  <si>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</si>
  <si>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</si>
  <si>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</si>
  <si>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</si>
  <si>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</si>
  <si>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</si>
  <si>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</si>
  <si>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</si>
  <si>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</si>
  <si>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</si>
  <si>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</si>
  <si>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</si>
  <si>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</si>
  <si>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</si>
  <si>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</si>
  <si>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</si>
  <si>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</si>
  <si>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</si>
  <si>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</si>
  <si>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</si>
  <si>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</si>
  <si>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</si>
  <si>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</si>
  <si>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</si>
  <si>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</si>
  <si>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</si>
  <si>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</si>
  <si>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</si>
  <si>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</si>
  <si>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</si>
  <si>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</si>
  <si>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</si>
  <si>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</si>
  <si>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</si>
  <si>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</si>
  <si>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</si>
  <si>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</si>
  <si>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</si>
  <si>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</si>
  <si>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</si>
  <si>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</si>
  <si>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</si>
  <si>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</si>
  <si>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</si>
  <si>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</si>
  <si>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</si>
  <si>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</si>
  <si>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</si>
  <si>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</si>
  <si>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</si>
  <si>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</si>
  <si>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</si>
  <si>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</si>
  <si>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</si>
  <si>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</si>
  <si>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</si>
  <si>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</si>
  <si>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</si>
  <si>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</si>
  <si>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</si>
  <si>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</si>
  <si>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</si>
  <si>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</si>
  <si>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</si>
  <si>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</si>
  <si>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</si>
  <si>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</si>
  <si>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</si>
  <si>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</si>
  <si>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</si>
  <si>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</si>
  <si>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</si>
  <si>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</si>
  <si>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</si>
  <si>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</si>
  <si>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</si>
  <si>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</si>
  <si>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</si>
  <si>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</si>
  <si>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</si>
  <si>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</si>
  <si>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</si>
  <si>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</si>
  <si>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</si>
  <si>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</si>
  <si>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</si>
  <si>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</si>
  <si>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</si>
  <si>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</si>
  <si>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</si>
  <si>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</si>
  <si>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</si>
  <si>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</si>
  <si>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</si>
  <si>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36 (3 1/4  X  9)</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</si>
  <si>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</si>
  <si>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</si>
  <si>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</si>
  <si>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</si>
  <si>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</si>
  <si>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</si>
  <si>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</si>
  <si>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</si>
  <si>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</si>
  <si>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</si>
  <si>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</si>
  <si>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</si>
  <si>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</si>
  <si>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</si>
  <si>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</si>
  <si>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</si>
  <si>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</si>
  <si>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</si>
  <si>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</si>
  <si>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</si>
  <si>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</si>
  <si>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</si>
  <si>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</si>
  <si>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</si>
  <si>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</si>
  <si>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</si>
  <si>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</si>
  <si>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</si>
  <si>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</si>
  <si>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</si>
  <si>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</si>
  <si>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</si>
  <si>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</si>
  <si>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</si>
  <si>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</si>
  <si>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</si>
  <si>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</si>
  <si>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</si>
  <si>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</si>
  <si>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</si>
  <si>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</si>
  <si>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</si>
  <si>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</si>
  <si>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</si>
  <si>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</si>
  <si>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</si>
  <si>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</si>
  <si>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</si>
  <si>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</si>
  <si>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</si>
  <si>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</si>
  <si>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</si>
  <si>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</si>
  <si>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</si>
  <si>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</si>
  <si>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</si>
  <si>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</si>
  <si>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</si>
  <si>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</si>
  <si>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</si>
  <si>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</si>
  <si>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</si>
  <si>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</si>
  <si>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</si>
  <si>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</si>
  <si>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</si>
  <si>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</si>
  <si>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</si>
  <si>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</si>
  <si>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</si>
  <si>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</si>
  <si>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</si>
  <si>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</si>
  <si>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</si>
  <si>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</si>
  <si>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</si>
  <si>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</si>
  <si>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</si>
  <si>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</si>
  <si>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</si>
  <si>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</si>
  <si>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</si>
  <si>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</si>
  <si>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</si>
  <si>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</si>
  <si>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</si>
  <si>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</si>
  <si>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</si>
  <si>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</si>
  <si>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</si>
  <si>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</si>
  <si>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</si>
  <si>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</si>
  <si>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</si>
  <si>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</si>
  <si>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</si>
  <si>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</si>
  <si>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</si>
  <si>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</si>
  <si>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</si>
  <si>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</si>
  <si>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</si>
  <si>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</si>
  <si>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</si>
  <si>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</si>
  <si>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</si>
  <si>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</si>
  <si>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</si>
  <si>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</si>
  <si>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</si>
  <si>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</si>
  <si>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</si>
  <si>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</si>
  <si>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</si>
  <si>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</si>
  <si>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</si>
  <si>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</si>
  <si>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</si>
  <si>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</si>
  <si>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</si>
  <si>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</si>
  <si>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</si>
  <si>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</si>
  <si>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</si>
  <si>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</si>
  <si>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</si>
  <si>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</si>
  <si>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</si>
  <si>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</si>
  <si>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</si>
  <si>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</si>
  <si>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</si>
  <si>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</si>
  <si>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</si>
  <si>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</si>
  <si>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</si>
  <si>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REGUA VIBRATORIA DE CONCRETO TRELICADA, EQUIPADA COM MOTOR A GASOLINA DE 9 HP</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</si>
  <si>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</si>
  <si>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</si>
  <si>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</si>
  <si>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</si>
  <si>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</si>
  <si>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</si>
  <si>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</si>
  <si>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</si>
  <si>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</si>
  <si>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</si>
  <si>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</si>
  <si>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</si>
  <si>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</si>
  <si>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</si>
  <si>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</si>
  <si>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</si>
  <si>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</si>
  <si>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</si>
  <si>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</si>
  <si>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</si>
  <si>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</si>
  <si>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</si>
  <si>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</si>
  <si>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</si>
  <si>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</si>
  <si>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</si>
  <si>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</si>
  <si>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</si>
  <si>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</si>
  <si>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</si>
  <si>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</si>
  <si>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</si>
  <si>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</si>
  <si>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</si>
  <si>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</si>
  <si>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</si>
  <si>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</si>
  <si>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</si>
  <si>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</si>
  <si>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</si>
  <si>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</si>
  <si>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</si>
  <si>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</si>
  <si>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</si>
  <si>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</si>
  <si>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</si>
  <si>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</si>
  <si>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</si>
  <si>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</si>
  <si>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</si>
  <si>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</si>
  <si>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</si>
  <si>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</si>
  <si>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</si>
  <si>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</si>
  <si>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</si>
  <si>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</si>
  <si>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</si>
  <si>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</si>
  <si>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</si>
  <si>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</si>
  <si>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</si>
  <si>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</si>
  <si>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</si>
  <si>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</si>
  <si>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</si>
  <si>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</si>
  <si>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</si>
  <si>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</si>
  <si>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</si>
  <si>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</si>
  <si>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</si>
  <si>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</si>
  <si>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</si>
  <si>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</si>
  <si>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</si>
  <si>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</si>
  <si>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</si>
  <si>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</si>
  <si>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</si>
  <si>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</si>
  <si>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</si>
  <si>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</si>
  <si>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</si>
  <si>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</si>
  <si>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</si>
  <si>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</si>
  <si>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</si>
  <si>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</si>
  <si>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</si>
  <si>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</si>
  <si>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</si>
  <si>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</si>
  <si>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</si>
  <si>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</si>
  <si>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</si>
  <si>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</si>
  <si>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</si>
  <si>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</si>
  <si>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</si>
  <si>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</si>
  <si>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</si>
  <si>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</si>
  <si>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</si>
  <si>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</si>
  <si>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</si>
  <si>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</si>
  <si>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</si>
  <si>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</si>
  <si>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</si>
  <si>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</si>
  <si>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</si>
  <si>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</si>
  <si>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</si>
  <si>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</si>
  <si>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</si>
  <si>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</si>
  <si>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</si>
  <si>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</si>
  <si>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</si>
  <si>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</si>
  <si>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</si>
  <si>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</si>
  <si>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</si>
  <si>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</si>
  <si>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</si>
  <si>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</si>
  <si>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</si>
  <si>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</si>
  <si>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SOLVENTE PARA COLA A BASE DE RESINA SINTETICA (PARA COLA DE LAMINADO MELAMINICO E OUTRAS SUPERFICIES)</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</si>
  <si>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</si>
  <si>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</si>
  <si>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</si>
  <si>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</si>
  <si>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</si>
  <si>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</si>
  <si>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</si>
  <si>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</si>
  <si>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</si>
  <si>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</si>
  <si>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</si>
  <si>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</si>
  <si>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</si>
  <si>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</si>
  <si>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</si>
  <si>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</si>
  <si>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</si>
  <si>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</si>
  <si>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</si>
  <si>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</si>
  <si>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</si>
  <si>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</si>
  <si>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</si>
  <si>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</si>
  <si>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</si>
  <si>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</si>
  <si>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</si>
  <si>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</si>
  <si>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</si>
  <si>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</si>
  <si>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</si>
  <si>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</si>
  <si>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</si>
  <si>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</si>
  <si>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</si>
  <si>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</si>
  <si>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</si>
  <si>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</si>
  <si>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</si>
  <si>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</si>
  <si>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</si>
  <si>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</si>
  <si>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</si>
  <si>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</si>
  <si>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</si>
  <si>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</si>
  <si>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</si>
  <si>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</si>
  <si>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</si>
  <si>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</si>
  <si>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</si>
  <si>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</si>
  <si>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</si>
  <si>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</si>
  <si>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</si>
  <si>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</si>
  <si>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</si>
  <si>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</si>
  <si>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</si>
  <si>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</si>
  <si>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</si>
  <si>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</si>
  <si>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</si>
  <si>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</si>
  <si>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</si>
  <si>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</si>
  <si>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</si>
  <si>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</si>
  <si>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</si>
  <si>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</si>
  <si>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</si>
  <si>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</si>
  <si>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</si>
  <si>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</si>
  <si>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</si>
  <si>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</si>
  <si>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</si>
  <si>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</si>
  <si>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</si>
  <si>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</si>
  <si>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</si>
  <si>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</si>
  <si>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</si>
  <si>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</si>
  <si>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</si>
  <si>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</si>
  <si>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</si>
  <si>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</si>
  <si>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</si>
  <si>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</si>
  <si>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</si>
  <si>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</si>
  <si>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</si>
  <si>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</si>
  <si>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</si>
  <si>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</si>
  <si>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</si>
  <si>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</si>
  <si>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</si>
  <si>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</si>
  <si>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</si>
  <si>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</si>
  <si>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</si>
  <si>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</si>
  <si>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</si>
  <si>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</si>
  <si>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</si>
  <si>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</si>
  <si>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</si>
  <si>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</si>
  <si>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</si>
  <si>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</si>
  <si>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</si>
  <si>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</si>
  <si>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</si>
  <si>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</si>
  <si>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</si>
  <si>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</si>
  <si>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</si>
  <si>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</si>
  <si>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</si>
  <si>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</si>
  <si>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</si>
  <si>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</si>
  <si>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</si>
  <si>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</si>
  <si>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</si>
  <si>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</si>
  <si>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</si>
  <si>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</si>
  <si>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</si>
  <si>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</si>
  <si>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</si>
  <si>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</si>
  <si>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</si>
  <si>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</si>
  <si>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</si>
  <si>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</si>
  <si>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</si>
  <si>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</si>
  <si>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</si>
  <si>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</si>
  <si>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</si>
  <si>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</si>
  <si>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</si>
  <si>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</si>
  <si>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</si>
  <si>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</si>
  <si>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</si>
  <si>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</si>
  <si>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</si>
  <si>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</si>
  <si>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</si>
  <si>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</si>
  <si>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</si>
  <si>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</si>
  <si>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</si>
  <si>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</si>
  <si>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</si>
  <si>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</si>
  <si>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</si>
  <si>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</si>
  <si>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</si>
  <si>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</si>
  <si>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</si>
  <si>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</si>
  <si>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</si>
  <si>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</si>
  <si>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</si>
  <si>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</si>
  <si>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</si>
  <si>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</si>
  <si>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</si>
  <si>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</si>
  <si>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</si>
  <si>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</si>
  <si>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</si>
  <si>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</si>
  <si>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</si>
  <si>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</si>
  <si>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</si>
  <si>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</si>
  <si>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</si>
  <si>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</si>
  <si>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</si>
  <si>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</si>
  <si>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</si>
  <si>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</si>
  <si>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</si>
  <si>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</si>
  <si>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</si>
  <si>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</si>
  <si>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</si>
  <si>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</si>
  <si>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</si>
  <si>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</si>
  <si>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</si>
  <si>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</si>
  <si>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</si>
  <si>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</si>
  <si>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</si>
  <si>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</si>
  <si>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</si>
  <si>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</si>
  <si>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</si>
  <si>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</si>
  <si>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</si>
  <si>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</si>
  <si>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</si>
  <si>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</si>
  <si>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</si>
  <si>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</si>
  <si>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</si>
  <si>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</si>
  <si>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</si>
  <si>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</si>
  <si>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</si>
  <si>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</si>
  <si>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</si>
  <si>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</si>
  <si>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</si>
  <si>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</si>
  <si>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</si>
  <si>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</si>
  <si>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</si>
  <si>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</si>
  <si>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</si>
  <si>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</si>
  <si>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</si>
  <si>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</si>
  <si>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</si>
  <si>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</si>
  <si>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</si>
  <si>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</si>
  <si>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</si>
  <si>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</si>
  <si>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</si>
  <si>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</si>
  <si>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</si>
  <si>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</si>
  <si>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</si>
  <si>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</si>
  <si>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</si>
  <si>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</si>
  <si>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</si>
  <si>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</si>
  <si>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</si>
  <si>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</si>
  <si>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</si>
  <si>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</si>
  <si>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</si>
  <si>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</si>
  <si>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</si>
  <si>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</si>
  <si>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</si>
  <si>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</si>
  <si>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</si>
  <si>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</si>
  <si>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</si>
  <si>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</si>
  <si>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</si>
  <si>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</si>
  <si>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</si>
  <si>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</si>
  <si>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</si>
  <si>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</si>
  <si>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</si>
  <si>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</si>
  <si>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</si>
  <si>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</si>
  <si>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</si>
  <si>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</si>
  <si>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</si>
  <si>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</si>
  <si>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</si>
  <si>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</si>
  <si>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</si>
  <si>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</si>
  <si>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</si>
  <si>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</si>
  <si>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</si>
  <si>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</si>
  <si>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</si>
  <si>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</si>
  <si>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</si>
  <si>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</si>
  <si>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</si>
  <si>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</si>
  <si>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</si>
  <si>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</si>
  <si>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</si>
  <si>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</si>
  <si>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</si>
  <si>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</si>
  <si>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</si>
  <si>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</si>
  <si>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</si>
  <si>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</si>
  <si>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</si>
  <si>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</si>
  <si>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</si>
  <si>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</si>
  <si>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</si>
  <si>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</si>
  <si>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</si>
  <si>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</si>
  <si>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</si>
  <si>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</si>
  <si>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</si>
  <si>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</si>
  <si>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</si>
  <si>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</si>
  <si>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</si>
  <si>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</si>
  <si>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</si>
  <si>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</si>
  <si>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</si>
  <si>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</si>
  <si>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</si>
  <si>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</si>
  <si>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</si>
  <si>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</si>
  <si>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</si>
  <si>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</si>
  <si>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</si>
  <si>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</si>
  <si>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</si>
  <si>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</si>
  <si>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</si>
  <si>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</si>
  <si>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</si>
  <si>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</si>
  <si>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</si>
  <si>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</si>
  <si>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</si>
  <si>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</si>
  <si>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</si>
  <si>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</si>
  <si>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</si>
  <si>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</si>
  <si>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</si>
  <si>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</si>
  <si>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</si>
  <si>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</si>
  <si>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</si>
  <si>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</si>
  <si>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</si>
  <si>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</si>
  <si>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</si>
  <si>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</si>
  <si>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</si>
  <si>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</si>
  <si>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</si>
  <si>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</si>
  <si>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</si>
  <si>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</si>
  <si>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</si>
  <si>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</si>
  <si>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</si>
  <si>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</si>
  <si>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</si>
  <si>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</si>
  <si>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</si>
  <si>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</si>
  <si>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</si>
  <si>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</si>
  <si>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</si>
  <si>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</si>
  <si>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</si>
  <si>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</si>
  <si>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</si>
  <si>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</si>
  <si>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</si>
  <si>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</si>
  <si>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</si>
  <si>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</si>
  <si>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</si>
  <si>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</si>
  <si>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</si>
  <si>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</si>
  <si>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</si>
  <si>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</si>
  <si>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</si>
  <si>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</si>
  <si>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</si>
  <si>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</si>
  <si>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</si>
  <si>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</si>
  <si>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</si>
  <si>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</si>
  <si>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</si>
  <si>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</si>
  <si>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</si>
  <si>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</si>
  <si>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</si>
  <si>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</si>
  <si>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</si>
  <si>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</si>
  <si>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</si>
  <si>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</si>
  <si>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</si>
  <si>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</si>
  <si>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</si>
  <si>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</si>
  <si>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</si>
  <si>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</si>
  <si>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</si>
  <si>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</si>
  <si>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</si>
  <si>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</si>
  <si>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</si>
  <si>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</si>
  <si>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</si>
  <si>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</si>
  <si>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</si>
  <si>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</si>
  <si>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</si>
  <si>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</si>
  <si>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</si>
  <si>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</si>
  <si>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</si>
  <si>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</si>
  <si>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</si>
  <si>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</si>
  <si>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</si>
  <si>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</si>
  <si>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</si>
  <si>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</si>
  <si>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</si>
  <si>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</si>
  <si>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</si>
  <si>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</si>
  <si>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</si>
  <si>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</si>
  <si>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</si>
  <si>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</si>
  <si>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</si>
  <si>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</si>
  <si>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</si>
  <si>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</si>
  <si>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</si>
  <si>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</si>
  <si>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</si>
  <si>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</si>
  <si>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</si>
  <si>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</si>
  <si>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</si>
  <si>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</si>
  <si>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</si>
  <si>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</si>
  <si>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</si>
  <si>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</si>
  <si>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</si>
  <si>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</si>
  <si>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 COM HASTE, TORNEIRA E BALAO METALICOS</t>
  </si>
  <si>
    <t>TORNEIRA DE BOIA BALAO METALICO, VAZAO TOTAL, PARA CAIXA D'AGUA, AGUA QUENTE, ROSCA 3/4 ",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</si>
  <si>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</si>
  <si>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</si>
  <si>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</si>
  <si>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</si>
  <si>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</si>
  <si>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</si>
  <si>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</si>
  <si>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</si>
  <si>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</si>
  <si>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</si>
  <si>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</si>
  <si>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</si>
  <si>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</si>
  <si>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</si>
  <si>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</si>
  <si>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</si>
  <si>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</si>
  <si>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</si>
  <si>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</si>
  <si>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</si>
  <si>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</si>
  <si>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</si>
  <si>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</si>
  <si>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</si>
  <si>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</si>
  <si>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</si>
  <si>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</si>
  <si>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</si>
  <si>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</si>
  <si>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</si>
  <si>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</si>
  <si>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</si>
  <si>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</si>
  <si>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</si>
  <si>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</si>
  <si>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</si>
  <si>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</si>
  <si>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</si>
  <si>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</si>
  <si>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</si>
  <si>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</si>
  <si>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</si>
  <si>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</si>
  <si>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</si>
  <si>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</si>
  <si>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</si>
  <si>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</si>
  <si>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</si>
  <si>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</si>
  <si>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</si>
  <si>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</si>
  <si>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</si>
  <si>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</si>
  <si>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</si>
  <si>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</si>
  <si>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</si>
  <si>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</si>
  <si>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</si>
  <si>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</si>
  <si>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</si>
  <si>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</si>
  <si>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</si>
  <si>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</si>
  <si>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</si>
  <si>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</si>
  <si>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</si>
  <si>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</si>
  <si>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TROLEY MANUAL CAPACIDADE 1 T</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</si>
  <si>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</si>
  <si>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</si>
  <si>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</si>
  <si>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</si>
  <si>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</si>
  <si>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</si>
  <si>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</si>
  <si>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</si>
  <si>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</si>
  <si>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</si>
  <si>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</si>
  <si>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</si>
  <si>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</si>
  <si>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</si>
  <si>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</si>
  <si>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</si>
  <si>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</si>
  <si>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</si>
  <si>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</si>
  <si>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</si>
  <si>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</si>
  <si>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</si>
  <si>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</si>
  <si>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</si>
  <si>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</si>
  <si>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</si>
  <si>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</si>
  <si>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</si>
  <si>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</si>
  <si>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</si>
  <si>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</si>
  <si>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</si>
  <si>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</si>
  <si>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</si>
  <si>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</si>
  <si>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</si>
  <si>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</si>
  <si>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</si>
  <si>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</si>
  <si>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</si>
  <si>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</si>
  <si>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</si>
  <si>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</si>
  <si>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</si>
  <si>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</si>
  <si>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</si>
  <si>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</si>
  <si>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</si>
  <si>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</si>
  <si>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</si>
  <si>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</si>
  <si>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</si>
  <si>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</si>
  <si>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</si>
  <si>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</si>
  <si>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</si>
  <si>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</si>
  <si>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</si>
  <si>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</si>
  <si>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</si>
  <si>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</si>
  <si>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</si>
  <si>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</si>
  <si>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</si>
  <si>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</si>
  <si>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</si>
  <si>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</si>
  <si>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</si>
  <si>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</si>
  <si>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</si>
  <si>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</si>
  <si>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</si>
  <si>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</si>
  <si>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</si>
  <si>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</si>
  <si>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</si>
  <si>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</si>
  <si>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</si>
  <si>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</si>
  <si>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</si>
  <si>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</si>
  <si>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</si>
  <si>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</si>
  <si>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</si>
  <si>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</si>
  <si>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</si>
  <si>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</si>
  <si>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</si>
  <si>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</si>
  <si>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</si>
  <si>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</si>
  <si>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</si>
  <si>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</si>
  <si>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</si>
  <si>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</si>
  <si>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</si>
  <si>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</si>
  <si>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</si>
  <si>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</si>
  <si>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</si>
  <si>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</si>
  <si>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</si>
  <si>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</si>
  <si>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</si>
  <si>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</si>
  <si>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</si>
  <si>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</si>
  <si>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</si>
  <si>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</si>
  <si>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</si>
  <si>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</si>
  <si>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</si>
  <si>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</si>
  <si>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</si>
  <si>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</si>
  <si>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</si>
  <si>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</si>
  <si>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</si>
  <si>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</si>
  <si>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</si>
  <si>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</si>
  <si>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</si>
  <si>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</si>
  <si>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</si>
  <si>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</si>
  <si>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</si>
  <si>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</si>
  <si>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</si>
  <si>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</si>
  <si>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</si>
  <si>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</si>
  <si>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</si>
  <si>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</si>
  <si>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</si>
  <si>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</si>
  <si>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</si>
  <si>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</si>
  <si>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</si>
  <si>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</si>
  <si>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</si>
  <si>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</si>
  <si>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</si>
  <si>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</si>
  <si>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</si>
  <si>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</si>
  <si>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</si>
  <si>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</si>
  <si>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</si>
  <si>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</si>
  <si>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</si>
  <si>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</si>
  <si>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</si>
  <si>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</si>
  <si>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</si>
  <si>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</si>
  <si>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</si>
  <si>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</si>
  <si>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</si>
  <si>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</si>
  <si>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</si>
  <si>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</si>
  <si>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</si>
  <si>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</si>
  <si>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</si>
  <si>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</si>
  <si>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</si>
  <si>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</si>
  <si>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</si>
  <si>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</si>
  <si>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</si>
  <si>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</si>
  <si>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</si>
  <si>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</si>
  <si>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</si>
  <si>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</si>
  <si>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</si>
  <si>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</si>
  <si>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</si>
  <si>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</si>
  <si>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</si>
  <si>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</si>
  <si>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</si>
  <si>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</si>
  <si>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</si>
  <si>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</si>
  <si>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</si>
  <si>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</si>
  <si>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</si>
  <si>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</si>
  <si>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</si>
  <si>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</si>
  <si>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</si>
  <si>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</si>
  <si>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</si>
  <si>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</si>
  <si>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</si>
  <si>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</si>
  <si>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</si>
  <si>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</si>
  <si>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</si>
  <si>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</si>
  <si>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</si>
  <si>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</si>
  <si>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</si>
  <si>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</si>
  <si>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</si>
  <si>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</si>
  <si>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</si>
  <si>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</si>
  <si>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</si>
  <si>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</si>
  <si>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</si>
  <si>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</si>
  <si>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</si>
  <si>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</si>
  <si>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</si>
  <si>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</si>
  <si>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</si>
  <si>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</si>
  <si>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</si>
  <si>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</si>
  <si>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</si>
  <si>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</si>
  <si>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</si>
  <si>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</si>
  <si>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</si>
  <si>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</si>
  <si>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</si>
  <si>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</si>
  <si>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</si>
  <si>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</si>
  <si>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</si>
  <si>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</si>
  <si>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</si>
  <si>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</si>
  <si>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</si>
  <si>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</si>
  <si>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</si>
  <si>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</si>
  <si>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</si>
  <si>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</si>
  <si>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</si>
  <si>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</si>
  <si>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</si>
  <si>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</si>
  <si>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</si>
  <si>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</si>
  <si>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</si>
  <si>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</si>
  <si>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</si>
  <si>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</si>
  <si>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</si>
  <si>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</si>
  <si>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</si>
  <si>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</si>
  <si>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</si>
  <si>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</si>
  <si>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</si>
  <si>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</si>
  <si>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</si>
  <si>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</si>
  <si>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</si>
  <si>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</si>
  <si>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</si>
  <si>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</si>
  <si>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</si>
  <si>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</si>
  <si>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</si>
  <si>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</si>
  <si>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</si>
  <si>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</si>
  <si>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</si>
  <si>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</si>
  <si>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</si>
  <si>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</si>
  <si>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</si>
  <si>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</si>
  <si>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</si>
  <si>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</si>
  <si>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</si>
  <si>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</si>
  <si>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</si>
  <si>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</si>
  <si>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</si>
  <si>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</si>
  <si>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</si>
  <si>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</si>
  <si>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</si>
  <si>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</si>
  <si>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</si>
  <si>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</si>
  <si>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</si>
  <si>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</si>
  <si>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</si>
  <si>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</si>
  <si>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</si>
  <si>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</si>
  <si>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</si>
  <si>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</si>
  <si>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</si>
  <si>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</si>
  <si>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</si>
  <si>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</si>
  <si>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</si>
  <si>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</si>
  <si>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</si>
  <si>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</si>
  <si>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</si>
  <si>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</si>
  <si>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</si>
  <si>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</si>
  <si>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</si>
  <si>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</si>
  <si>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</si>
  <si>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</si>
  <si>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</si>
  <si>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</si>
  <si>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</si>
  <si>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</si>
  <si>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</si>
  <si>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</si>
  <si>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</si>
  <si>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</si>
  <si>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</si>
  <si>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</si>
  <si>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</si>
  <si>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</si>
  <si>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</si>
  <si>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</si>
  <si>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</si>
  <si>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</si>
  <si>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</si>
  <si>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</si>
  <si>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</si>
  <si>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</si>
  <si>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</si>
  <si>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</si>
  <si>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</si>
  <si>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</si>
  <si>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</si>
  <si>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</si>
  <si>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</si>
  <si>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</si>
  <si>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</si>
  <si>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</si>
  <si>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</si>
  <si>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</si>
  <si>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</si>
  <si>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</si>
  <si>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</si>
  <si>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</si>
  <si>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</si>
  <si>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</si>
  <si>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</si>
  <si>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</si>
  <si>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</si>
  <si>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</si>
  <si>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</si>
  <si>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</si>
  <si>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</si>
  <si>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</si>
  <si>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</si>
  <si>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</si>
  <si>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</si>
  <si>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</si>
  <si>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</si>
  <si>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</si>
  <si>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</si>
  <si>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</si>
  <si>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</si>
  <si>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</si>
  <si>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</si>
  <si>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</si>
  <si>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</si>
  <si>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</si>
  <si>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</si>
  <si>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</si>
  <si>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</si>
  <si>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</si>
  <si>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</si>
  <si>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</si>
  <si>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</si>
  <si>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</si>
  <si>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</si>
  <si>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</si>
  <si>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</si>
  <si>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</si>
  <si>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</si>
  <si>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</si>
  <si>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</si>
  <si>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</si>
  <si>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</si>
  <si>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</si>
  <si>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</si>
  <si>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</si>
  <si>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</si>
  <si>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</si>
  <si>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</si>
  <si>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</si>
  <si>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</si>
  <si>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</si>
  <si>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</si>
  <si>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</si>
  <si>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</si>
  <si>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</si>
  <si>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</si>
  <si>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 SEM UNHO, COM LADRAO</t>
  </si>
  <si>
    <t>VALVULA EM PLASTICO BRANCO PARA TANQUE 1.1/4" X 1.1/2 ", SEM UNHO E SEM LADRAO</t>
  </si>
  <si>
    <t>VALVULA EM PLASTICO BRANCO PARA TANQUE OU LAVATORIO 1 ", SEM UNHO E SEM LADRAO</t>
  </si>
  <si>
    <t>VALVULA EM PLASTICO CROMADO PARA LAVATORIO 1 ", SEM UNHO, COM LADRAO</t>
  </si>
  <si>
    <t>VALVULA EM PLASTICO CROMADO TIPO AMERICANA PARA PIA DE COZINHA 3.1/2"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</si>
  <si>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</si>
  <si>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</si>
  <si>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</si>
  <si>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</si>
  <si>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</si>
  <si>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</si>
  <si>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</si>
  <si>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</si>
  <si>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</si>
  <si>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</si>
  <si>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</si>
  <si>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</si>
  <si>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</si>
  <si>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</si>
  <si>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</si>
  <si>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</si>
  <si>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</si>
  <si>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</si>
  <si>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</si>
  <si>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</si>
  <si>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</si>
  <si>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</si>
  <si>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</si>
  <si>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</si>
  <si>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</si>
  <si>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</si>
  <si>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</si>
  <si>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</si>
  <si>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</si>
  <si>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</si>
  <si>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</si>
  <si>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</si>
  <si>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</si>
  <si>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</si>
  <si>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</si>
  <si>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</si>
  <si>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</si>
  <si>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</si>
  <si>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</si>
  <si>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</si>
  <si>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</si>
  <si>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</si>
  <si>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</si>
  <si>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</si>
  <si>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</si>
  <si>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</si>
  <si>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</si>
  <si>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</si>
  <si>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</si>
  <si>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</si>
  <si>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</si>
  <si>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</si>
  <si>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</si>
  <si>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</si>
  <si>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</si>
  <si>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</si>
  <si>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</si>
  <si>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</si>
  <si>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</si>
  <si>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</si>
  <si>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</si>
  <si>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</si>
  <si>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</si>
  <si>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</si>
  <si>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</si>
  <si>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</si>
  <si>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</si>
  <si>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</si>
  <si>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</si>
  <si>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</si>
  <si>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MES DE COLETA: 03/2025</t>
  </si>
  <si>
    <t>ENCARGOS SOCIAIS NÃO DESONERADOS (%) HORISTA  113,84  MENSALISTA  70,11</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</si>
  <si>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</si>
  <si>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</si>
  <si>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</si>
  <si>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</si>
  <si>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</si>
  <si>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</si>
  <si>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DATA DE EMISSÃO: 11/04/2025             DATA DE RT: 03/2025</t>
  </si>
  <si>
    <t>DATA DE PREÇO   : 04/2025 REFERÊNCIA COLETA : MEDIANO</t>
  </si>
  <si>
    <t>ENCARGOS SOCIAIS NÃO DESONERADOS: 113,84%(HORA)     70,11%(MÊS)</t>
  </si>
  <si>
    <t>x</t>
  </si>
  <si>
    <r>
      <t xml:space="preserve">MEMÓRIA DE CÁLCULO  </t>
    </r>
    <r>
      <rPr>
        <b/>
        <sz val="12"/>
        <color rgb="FFFF0000"/>
        <rFont val="Calibri"/>
        <family val="2"/>
        <scheme val="minor"/>
      </rPr>
      <t>* A memória de cálculo deve ser consolidada para as duas ruas</t>
    </r>
  </si>
  <si>
    <t>Tabelas de referência: SINAPI (03/2025) e COMPESA (2024.2)</t>
  </si>
  <si>
    <r>
      <rPr>
        <b/>
        <sz val="12"/>
        <rFont val="Calibri"/>
        <family val="1"/>
      </rPr>
      <t>Encargos</t>
    </r>
    <r>
      <rPr>
        <sz val="12"/>
        <rFont val="Times New Roman"/>
        <family val="1"/>
      </rPr>
      <t xml:space="preserve"> </t>
    </r>
    <r>
      <rPr>
        <b/>
        <sz val="12"/>
        <rFont val="Calibri"/>
        <family val="1"/>
      </rPr>
      <t>Sociais</t>
    </r>
    <r>
      <rPr>
        <sz val="12"/>
        <rFont val="Times New Roman"/>
        <family val="1"/>
      </rPr>
      <t xml:space="preserve"> </t>
    </r>
    <r>
      <rPr>
        <b/>
        <sz val="12"/>
        <rFont val="Calibri"/>
        <family val="1"/>
      </rPr>
      <t>– Pernambuco</t>
    </r>
  </si>
  <si>
    <r>
      <rPr>
        <b/>
        <sz val="9.5"/>
        <color rgb="FFFFFFFF"/>
        <rFont val="Calibri"/>
        <family val="1"/>
      </rPr>
      <t>ENCARGOS</t>
    </r>
    <r>
      <rPr>
        <sz val="9.5"/>
        <color rgb="FFFFFFFF"/>
        <rFont val="Times New Roman"/>
        <family val="1"/>
      </rPr>
      <t xml:space="preserve">   </t>
    </r>
    <r>
      <rPr>
        <b/>
        <sz val="9.5"/>
        <color rgb="FFFFFFFF"/>
        <rFont val="Calibri"/>
        <family val="1"/>
      </rPr>
      <t>SOCIAIS</t>
    </r>
    <r>
      <rPr>
        <sz val="9.5"/>
        <color rgb="FFFFFFFF"/>
        <rFont val="Times New Roman"/>
        <family val="1"/>
      </rPr>
      <t xml:space="preserve">   </t>
    </r>
    <r>
      <rPr>
        <b/>
        <sz val="9.5"/>
        <color rgb="FFFFFFFF"/>
        <rFont val="Calibri"/>
        <family val="1"/>
      </rPr>
      <t>SOBRE</t>
    </r>
    <r>
      <rPr>
        <sz val="9.5"/>
        <color rgb="FFFFFFFF"/>
        <rFont val="Times New Roman"/>
        <family val="1"/>
      </rPr>
      <t xml:space="preserve">   </t>
    </r>
    <r>
      <rPr>
        <b/>
        <sz val="9.5"/>
        <color rgb="FFFFFFFF"/>
        <rFont val="Calibri"/>
        <family val="1"/>
      </rPr>
      <t>A</t>
    </r>
    <r>
      <rPr>
        <sz val="9.5"/>
        <color rgb="FFFFFFFF"/>
        <rFont val="Times New Roman"/>
        <family val="1"/>
      </rPr>
      <t xml:space="preserve">   </t>
    </r>
    <r>
      <rPr>
        <b/>
        <sz val="9.5"/>
        <color rgb="FFFFFFFF"/>
        <rFont val="Calibri"/>
        <family val="1"/>
      </rPr>
      <t>MÃO</t>
    </r>
    <r>
      <rPr>
        <sz val="9.5"/>
        <color rgb="FFFFFFFF"/>
        <rFont val="Times New Roman"/>
        <family val="1"/>
      </rPr>
      <t xml:space="preserve">   </t>
    </r>
    <r>
      <rPr>
        <b/>
        <sz val="9.5"/>
        <color rgb="FFFFFFFF"/>
        <rFont val="Calibri"/>
        <family val="1"/>
      </rPr>
      <t>DE</t>
    </r>
    <r>
      <rPr>
        <sz val="9.5"/>
        <color rgb="FFFFFFFF"/>
        <rFont val="Times New Roman"/>
        <family val="1"/>
      </rPr>
      <t xml:space="preserve">   </t>
    </r>
    <r>
      <rPr>
        <b/>
        <sz val="9.5"/>
        <color rgb="FFFFFFFF"/>
        <rFont val="Calibri"/>
        <family val="1"/>
      </rPr>
      <t>OBRA</t>
    </r>
  </si>
  <si>
    <r>
      <rPr>
        <b/>
        <sz val="9.5"/>
        <rFont val="Calibri"/>
        <family val="1"/>
      </rPr>
      <t>CÓDIGO</t>
    </r>
  </si>
  <si>
    <r>
      <rPr>
        <b/>
        <sz val="9.5"/>
        <rFont val="Calibri"/>
        <family val="1"/>
      </rPr>
      <t>DESCRIÇÃO</t>
    </r>
  </si>
  <si>
    <r>
      <rPr>
        <b/>
        <sz val="9.5"/>
        <color rgb="FFFFFFFF"/>
        <rFont val="Calibri"/>
        <family val="1"/>
      </rPr>
      <t>COM</t>
    </r>
    <r>
      <rPr>
        <sz val="9.5"/>
        <color rgb="FFFFFFFF"/>
        <rFont val="Times New Roman"/>
        <family val="1"/>
      </rPr>
      <t xml:space="preserve"> </t>
    </r>
    <r>
      <rPr>
        <b/>
        <sz val="9.5"/>
        <color rgb="FFFFFFFF"/>
        <rFont val="Calibri"/>
        <family val="1"/>
      </rPr>
      <t>DESONERAÇÃO</t>
    </r>
  </si>
  <si>
    <r>
      <rPr>
        <b/>
        <sz val="9.5"/>
        <color rgb="FFFFFFFF"/>
        <rFont val="Calibri"/>
        <family val="1"/>
      </rPr>
      <t>SEM</t>
    </r>
    <r>
      <rPr>
        <sz val="9.5"/>
        <color rgb="FFFFFFFF"/>
        <rFont val="Times New Roman"/>
        <family val="1"/>
      </rPr>
      <t xml:space="preserve"> </t>
    </r>
    <r>
      <rPr>
        <b/>
        <sz val="9.5"/>
        <color rgb="FFFFFFFF"/>
        <rFont val="Calibri"/>
        <family val="1"/>
      </rPr>
      <t>DESONERAÇÃO</t>
    </r>
  </si>
  <si>
    <r>
      <rPr>
        <b/>
        <sz val="9.5"/>
        <rFont val="Calibri"/>
        <family val="1"/>
      </rPr>
      <t xml:space="preserve">HORISTA
</t>
    </r>
    <r>
      <rPr>
        <b/>
        <sz val="9.5"/>
        <rFont val="Calibri"/>
        <family val="1"/>
      </rPr>
      <t>%</t>
    </r>
  </si>
  <si>
    <r>
      <rPr>
        <b/>
        <sz val="9.5"/>
        <rFont val="Calibri"/>
        <family val="1"/>
      </rPr>
      <t xml:space="preserve">MENSALISTA
</t>
    </r>
    <r>
      <rPr>
        <b/>
        <sz val="9.5"/>
        <rFont val="Calibri"/>
        <family val="1"/>
      </rPr>
      <t>%</t>
    </r>
  </si>
  <si>
    <r>
      <rPr>
        <b/>
        <sz val="9.5"/>
        <color rgb="FFFFFFFF"/>
        <rFont val="Calibri"/>
        <family val="1"/>
      </rPr>
      <t>GRUPO</t>
    </r>
    <r>
      <rPr>
        <sz val="9.5"/>
        <color rgb="FFFFFFFF"/>
        <rFont val="Times New Roman"/>
        <family val="1"/>
      </rPr>
      <t xml:space="preserve"> </t>
    </r>
    <r>
      <rPr>
        <b/>
        <sz val="9.5"/>
        <color rgb="FFFFFFFF"/>
        <rFont val="Calibri"/>
        <family val="1"/>
      </rPr>
      <t>A</t>
    </r>
  </si>
  <si>
    <r>
      <rPr>
        <sz val="9.5"/>
        <rFont val="Calibri"/>
        <family val="1"/>
      </rPr>
      <t>A1</t>
    </r>
  </si>
  <si>
    <r>
      <rPr>
        <sz val="9.5"/>
        <rFont val="Calibri"/>
        <family val="1"/>
      </rPr>
      <t>INSS</t>
    </r>
  </si>
  <si>
    <r>
      <rPr>
        <sz val="9.5"/>
        <rFont val="Calibri"/>
        <family val="1"/>
      </rPr>
      <t>A2</t>
    </r>
  </si>
  <si>
    <r>
      <rPr>
        <sz val="9.5"/>
        <rFont val="Calibri"/>
        <family val="1"/>
      </rPr>
      <t>SESI</t>
    </r>
  </si>
  <si>
    <r>
      <rPr>
        <sz val="9.5"/>
        <rFont val="Calibri"/>
        <family val="1"/>
      </rPr>
      <t>A3</t>
    </r>
  </si>
  <si>
    <r>
      <rPr>
        <sz val="9.5"/>
        <rFont val="Calibri"/>
        <family val="1"/>
      </rPr>
      <t>SENAI</t>
    </r>
  </si>
  <si>
    <r>
      <rPr>
        <sz val="9.5"/>
        <rFont val="Calibri"/>
        <family val="1"/>
      </rPr>
      <t>A4</t>
    </r>
  </si>
  <si>
    <r>
      <rPr>
        <sz val="9.5"/>
        <rFont val="Calibri"/>
        <family val="1"/>
      </rPr>
      <t>INCRA</t>
    </r>
  </si>
  <si>
    <r>
      <rPr>
        <sz val="9.5"/>
        <rFont val="Calibri"/>
        <family val="1"/>
      </rPr>
      <t>A5</t>
    </r>
  </si>
  <si>
    <r>
      <rPr>
        <sz val="9.5"/>
        <rFont val="Calibri"/>
        <family val="1"/>
      </rPr>
      <t>SEBRAE</t>
    </r>
  </si>
  <si>
    <r>
      <rPr>
        <sz val="9.5"/>
        <rFont val="Calibri"/>
        <family val="1"/>
      </rPr>
      <t>A6</t>
    </r>
  </si>
  <si>
    <r>
      <rPr>
        <sz val="9.5"/>
        <rFont val="Calibri"/>
        <family val="1"/>
      </rPr>
      <t>Salário</t>
    </r>
    <r>
      <rPr>
        <sz val="9.5"/>
        <rFont val="Times New Roman"/>
        <family val="1"/>
      </rPr>
      <t xml:space="preserve"> </t>
    </r>
    <r>
      <rPr>
        <sz val="9.5"/>
        <rFont val="Calibri"/>
        <family val="1"/>
      </rPr>
      <t>Educação</t>
    </r>
  </si>
  <si>
    <r>
      <rPr>
        <sz val="9.5"/>
        <rFont val="Calibri"/>
        <family val="1"/>
      </rPr>
      <t>A7</t>
    </r>
  </si>
  <si>
    <r>
      <rPr>
        <sz val="9.5"/>
        <rFont val="Calibri"/>
        <family val="1"/>
      </rPr>
      <t>Seguro</t>
    </r>
    <r>
      <rPr>
        <sz val="9.5"/>
        <rFont val="Times New Roman"/>
        <family val="1"/>
      </rPr>
      <t xml:space="preserve"> </t>
    </r>
    <r>
      <rPr>
        <sz val="9.5"/>
        <rFont val="Calibri"/>
        <family val="1"/>
      </rPr>
      <t>Contra</t>
    </r>
    <r>
      <rPr>
        <sz val="9.5"/>
        <rFont val="Times New Roman"/>
        <family val="1"/>
      </rPr>
      <t xml:space="preserve"> </t>
    </r>
    <r>
      <rPr>
        <sz val="9.5"/>
        <rFont val="Calibri"/>
        <family val="1"/>
      </rPr>
      <t>Acidentes</t>
    </r>
    <r>
      <rPr>
        <sz val="9.5"/>
        <rFont val="Times New Roman"/>
        <family val="1"/>
      </rPr>
      <t xml:space="preserve"> </t>
    </r>
    <r>
      <rPr>
        <sz val="9.5"/>
        <rFont val="Calibri"/>
        <family val="1"/>
      </rPr>
      <t>de</t>
    </r>
    <r>
      <rPr>
        <sz val="9.5"/>
        <rFont val="Times New Roman"/>
        <family val="1"/>
      </rPr>
      <t xml:space="preserve"> </t>
    </r>
    <r>
      <rPr>
        <sz val="9.5"/>
        <rFont val="Calibri"/>
        <family val="1"/>
      </rPr>
      <t>Trabalho</t>
    </r>
  </si>
  <si>
    <r>
      <rPr>
        <sz val="9.5"/>
        <rFont val="Calibri"/>
        <family val="1"/>
      </rPr>
      <t>A8</t>
    </r>
  </si>
  <si>
    <r>
      <rPr>
        <sz val="9.5"/>
        <rFont val="Calibri"/>
        <family val="1"/>
      </rPr>
      <t>FGTS</t>
    </r>
  </si>
  <si>
    <r>
      <rPr>
        <sz val="9.5"/>
        <rFont val="Calibri"/>
        <family val="1"/>
      </rPr>
      <t>A9</t>
    </r>
  </si>
  <si>
    <r>
      <rPr>
        <sz val="9.5"/>
        <rFont val="Calibri"/>
        <family val="1"/>
      </rPr>
      <t>SECONCI</t>
    </r>
  </si>
  <si>
    <r>
      <rPr>
        <b/>
        <sz val="9.5"/>
        <rFont val="Calibri"/>
        <family val="1"/>
      </rPr>
      <t>A</t>
    </r>
  </si>
  <si>
    <r>
      <rPr>
        <b/>
        <sz val="9.5"/>
        <rFont val="Calibri"/>
        <family val="1"/>
      </rPr>
      <t>Total</t>
    </r>
  </si>
  <si>
    <r>
      <rPr>
        <b/>
        <sz val="9.5"/>
        <color rgb="FFFFFFFF"/>
        <rFont val="Calibri"/>
        <family val="1"/>
      </rPr>
      <t>GRUPO</t>
    </r>
    <r>
      <rPr>
        <sz val="9.5"/>
        <color rgb="FFFFFFFF"/>
        <rFont val="Times New Roman"/>
        <family val="1"/>
      </rPr>
      <t xml:space="preserve"> </t>
    </r>
    <r>
      <rPr>
        <b/>
        <sz val="9.5"/>
        <color rgb="FFFFFFFF"/>
        <rFont val="Calibri"/>
        <family val="1"/>
      </rPr>
      <t>B</t>
    </r>
  </si>
  <si>
    <r>
      <rPr>
        <sz val="9.5"/>
        <rFont val="Calibri"/>
        <family val="1"/>
      </rPr>
      <t>B1</t>
    </r>
  </si>
  <si>
    <r>
      <rPr>
        <sz val="9.5"/>
        <rFont val="Calibri"/>
        <family val="1"/>
      </rPr>
      <t>Repouso</t>
    </r>
    <r>
      <rPr>
        <sz val="9.5"/>
        <rFont val="Times New Roman"/>
        <family val="1"/>
      </rPr>
      <t xml:space="preserve"> </t>
    </r>
    <r>
      <rPr>
        <sz val="9.5"/>
        <rFont val="Calibri"/>
        <family val="1"/>
      </rPr>
      <t>Semanal</t>
    </r>
    <r>
      <rPr>
        <sz val="9.5"/>
        <rFont val="Times New Roman"/>
        <family val="1"/>
      </rPr>
      <t xml:space="preserve"> </t>
    </r>
    <r>
      <rPr>
        <sz val="9.5"/>
        <rFont val="Calibri"/>
        <family val="1"/>
      </rPr>
      <t>Remunerado</t>
    </r>
  </si>
  <si>
    <r>
      <rPr>
        <sz val="9.5"/>
        <rFont val="Calibri"/>
        <family val="1"/>
      </rPr>
      <t>Não</t>
    </r>
    <r>
      <rPr>
        <sz val="9.5"/>
        <rFont val="Times New Roman"/>
        <family val="1"/>
      </rPr>
      <t xml:space="preserve"> </t>
    </r>
    <r>
      <rPr>
        <sz val="9.5"/>
        <rFont val="Calibri"/>
        <family val="1"/>
      </rPr>
      <t>incide</t>
    </r>
  </si>
  <si>
    <r>
      <rPr>
        <sz val="9.5"/>
        <rFont val="Calibri"/>
        <family val="1"/>
      </rPr>
      <t>B2</t>
    </r>
  </si>
  <si>
    <r>
      <rPr>
        <sz val="9.5"/>
        <rFont val="Calibri"/>
        <family val="1"/>
      </rPr>
      <t>Feriados</t>
    </r>
  </si>
  <si>
    <r>
      <rPr>
        <sz val="9.5"/>
        <rFont val="Calibri"/>
        <family val="1"/>
      </rPr>
      <t>B3</t>
    </r>
  </si>
  <si>
    <r>
      <rPr>
        <sz val="9.5"/>
        <rFont val="Calibri"/>
        <family val="1"/>
      </rPr>
      <t>Auxílio</t>
    </r>
    <r>
      <rPr>
        <sz val="9.5"/>
        <rFont val="Times New Roman"/>
        <family val="1"/>
      </rPr>
      <t xml:space="preserve"> </t>
    </r>
    <r>
      <rPr>
        <sz val="9.5"/>
        <rFont val="Calibri"/>
        <family val="1"/>
      </rPr>
      <t>-</t>
    </r>
    <r>
      <rPr>
        <sz val="9.5"/>
        <rFont val="Times New Roman"/>
        <family val="1"/>
      </rPr>
      <t xml:space="preserve"> </t>
    </r>
    <r>
      <rPr>
        <sz val="9.5"/>
        <rFont val="Calibri"/>
        <family val="1"/>
      </rPr>
      <t>Enfermidade</t>
    </r>
  </si>
  <si>
    <r>
      <rPr>
        <sz val="9.5"/>
        <rFont val="Calibri"/>
        <family val="1"/>
      </rPr>
      <t>B4</t>
    </r>
  </si>
  <si>
    <r>
      <rPr>
        <sz val="9.5"/>
        <rFont val="Calibri"/>
        <family val="1"/>
      </rPr>
      <t>13º</t>
    </r>
    <r>
      <rPr>
        <sz val="9.5"/>
        <rFont val="Times New Roman"/>
        <family val="1"/>
      </rPr>
      <t xml:space="preserve"> </t>
    </r>
    <r>
      <rPr>
        <sz val="9.5"/>
        <rFont val="Calibri"/>
        <family val="1"/>
      </rPr>
      <t>Salário</t>
    </r>
  </si>
  <si>
    <r>
      <rPr>
        <sz val="9.5"/>
        <rFont val="Calibri"/>
        <family val="1"/>
      </rPr>
      <t>B5</t>
    </r>
  </si>
  <si>
    <r>
      <rPr>
        <sz val="9.5"/>
        <rFont val="Calibri"/>
        <family val="1"/>
      </rPr>
      <t>Licença</t>
    </r>
    <r>
      <rPr>
        <sz val="9.5"/>
        <rFont val="Times New Roman"/>
        <family val="1"/>
      </rPr>
      <t xml:space="preserve"> </t>
    </r>
    <r>
      <rPr>
        <sz val="9.5"/>
        <rFont val="Calibri"/>
        <family val="1"/>
      </rPr>
      <t>Paternidade</t>
    </r>
  </si>
  <si>
    <r>
      <rPr>
        <sz val="9.5"/>
        <rFont val="Calibri"/>
        <family val="1"/>
      </rPr>
      <t>B6</t>
    </r>
  </si>
  <si>
    <r>
      <rPr>
        <sz val="9.5"/>
        <rFont val="Calibri"/>
        <family val="1"/>
      </rPr>
      <t>Faltas</t>
    </r>
    <r>
      <rPr>
        <sz val="9.5"/>
        <rFont val="Times New Roman"/>
        <family val="1"/>
      </rPr>
      <t xml:space="preserve"> </t>
    </r>
    <r>
      <rPr>
        <sz val="9.5"/>
        <rFont val="Calibri"/>
        <family val="1"/>
      </rPr>
      <t>Justificadas</t>
    </r>
  </si>
  <si>
    <r>
      <rPr>
        <sz val="9.5"/>
        <rFont val="Calibri"/>
        <family val="1"/>
      </rPr>
      <t>B7</t>
    </r>
  </si>
  <si>
    <r>
      <rPr>
        <sz val="9.5"/>
        <rFont val="Calibri"/>
        <family val="1"/>
      </rPr>
      <t>Dias</t>
    </r>
    <r>
      <rPr>
        <sz val="9.5"/>
        <rFont val="Times New Roman"/>
        <family val="1"/>
      </rPr>
      <t xml:space="preserve"> </t>
    </r>
    <r>
      <rPr>
        <sz val="9.5"/>
        <rFont val="Calibri"/>
        <family val="1"/>
      </rPr>
      <t>de</t>
    </r>
    <r>
      <rPr>
        <sz val="9.5"/>
        <rFont val="Times New Roman"/>
        <family val="1"/>
      </rPr>
      <t xml:space="preserve"> </t>
    </r>
    <r>
      <rPr>
        <sz val="9.5"/>
        <rFont val="Calibri"/>
        <family val="1"/>
      </rPr>
      <t>Chuvas</t>
    </r>
  </si>
  <si>
    <r>
      <rPr>
        <sz val="9.5"/>
        <rFont val="Calibri"/>
        <family val="1"/>
      </rPr>
      <t>B8</t>
    </r>
  </si>
  <si>
    <r>
      <rPr>
        <sz val="9.5"/>
        <rFont val="Calibri"/>
        <family val="1"/>
      </rPr>
      <t>Auxílio</t>
    </r>
    <r>
      <rPr>
        <sz val="9.5"/>
        <rFont val="Times New Roman"/>
        <family val="1"/>
      </rPr>
      <t xml:space="preserve"> </t>
    </r>
    <r>
      <rPr>
        <sz val="9.5"/>
        <rFont val="Calibri"/>
        <family val="1"/>
      </rPr>
      <t>Acidente</t>
    </r>
    <r>
      <rPr>
        <sz val="9.5"/>
        <rFont val="Times New Roman"/>
        <family val="1"/>
      </rPr>
      <t xml:space="preserve"> </t>
    </r>
    <r>
      <rPr>
        <sz val="9.5"/>
        <rFont val="Calibri"/>
        <family val="1"/>
      </rPr>
      <t>de</t>
    </r>
    <r>
      <rPr>
        <sz val="9.5"/>
        <rFont val="Times New Roman"/>
        <family val="1"/>
      </rPr>
      <t xml:space="preserve"> </t>
    </r>
    <r>
      <rPr>
        <sz val="9.5"/>
        <rFont val="Calibri"/>
        <family val="1"/>
      </rPr>
      <t>Trabalho</t>
    </r>
  </si>
  <si>
    <r>
      <rPr>
        <sz val="9.5"/>
        <rFont val="Calibri"/>
        <family val="1"/>
      </rPr>
      <t>B9</t>
    </r>
  </si>
  <si>
    <r>
      <rPr>
        <sz val="9.5"/>
        <rFont val="Calibri"/>
        <family val="1"/>
      </rPr>
      <t>Férias</t>
    </r>
    <r>
      <rPr>
        <sz val="9.5"/>
        <rFont val="Times New Roman"/>
        <family val="1"/>
      </rPr>
      <t xml:space="preserve"> </t>
    </r>
    <r>
      <rPr>
        <sz val="9.5"/>
        <rFont val="Calibri"/>
        <family val="1"/>
      </rPr>
      <t>Gozadas</t>
    </r>
  </si>
  <si>
    <r>
      <rPr>
        <sz val="9.5"/>
        <rFont val="Calibri"/>
        <family val="1"/>
      </rPr>
      <t>B10</t>
    </r>
  </si>
  <si>
    <r>
      <rPr>
        <sz val="9.5"/>
        <rFont val="Calibri"/>
        <family val="1"/>
      </rPr>
      <t>Salário</t>
    </r>
    <r>
      <rPr>
        <sz val="9.5"/>
        <rFont val="Times New Roman"/>
        <family val="1"/>
      </rPr>
      <t xml:space="preserve"> </t>
    </r>
    <r>
      <rPr>
        <sz val="9.5"/>
        <rFont val="Calibri"/>
        <family val="1"/>
      </rPr>
      <t>Maternidade</t>
    </r>
  </si>
  <si>
    <r>
      <rPr>
        <b/>
        <sz val="9.5"/>
        <rFont val="Calibri"/>
        <family val="1"/>
      </rPr>
      <t>B</t>
    </r>
  </si>
  <si>
    <r>
      <rPr>
        <b/>
        <sz val="9.5"/>
        <color rgb="FFFFFFFF"/>
        <rFont val="Calibri"/>
        <family val="1"/>
      </rPr>
      <t>GRUPO</t>
    </r>
    <r>
      <rPr>
        <sz val="9.5"/>
        <color rgb="FFFFFFFF"/>
        <rFont val="Times New Roman"/>
        <family val="1"/>
      </rPr>
      <t xml:space="preserve"> </t>
    </r>
    <r>
      <rPr>
        <b/>
        <sz val="9.5"/>
        <color rgb="FFFFFFFF"/>
        <rFont val="Calibri"/>
        <family val="1"/>
      </rPr>
      <t>C</t>
    </r>
  </si>
  <si>
    <r>
      <rPr>
        <sz val="9.5"/>
        <rFont val="Calibri"/>
        <family val="1"/>
      </rPr>
      <t>C1</t>
    </r>
  </si>
  <si>
    <r>
      <rPr>
        <sz val="9.5"/>
        <rFont val="Calibri"/>
        <family val="1"/>
      </rPr>
      <t>Aviso</t>
    </r>
    <r>
      <rPr>
        <sz val="9.5"/>
        <rFont val="Times New Roman"/>
        <family val="1"/>
      </rPr>
      <t xml:space="preserve"> </t>
    </r>
    <r>
      <rPr>
        <sz val="9.5"/>
        <rFont val="Calibri"/>
        <family val="1"/>
      </rPr>
      <t>Prévio</t>
    </r>
    <r>
      <rPr>
        <sz val="9.5"/>
        <rFont val="Times New Roman"/>
        <family val="1"/>
      </rPr>
      <t xml:space="preserve"> </t>
    </r>
    <r>
      <rPr>
        <sz val="9.5"/>
        <rFont val="Calibri"/>
        <family val="1"/>
      </rPr>
      <t>Indenizado</t>
    </r>
  </si>
  <si>
    <r>
      <rPr>
        <sz val="9.5"/>
        <rFont val="Calibri"/>
        <family val="1"/>
      </rPr>
      <t>C2</t>
    </r>
  </si>
  <si>
    <r>
      <rPr>
        <sz val="9.5"/>
        <rFont val="Calibri"/>
        <family val="1"/>
      </rPr>
      <t>Aviso</t>
    </r>
    <r>
      <rPr>
        <sz val="9.5"/>
        <rFont val="Times New Roman"/>
        <family val="1"/>
      </rPr>
      <t xml:space="preserve"> </t>
    </r>
    <r>
      <rPr>
        <sz val="9.5"/>
        <rFont val="Calibri"/>
        <family val="1"/>
      </rPr>
      <t>Prévio</t>
    </r>
    <r>
      <rPr>
        <sz val="9.5"/>
        <rFont val="Times New Roman"/>
        <family val="1"/>
      </rPr>
      <t xml:space="preserve"> </t>
    </r>
    <r>
      <rPr>
        <sz val="9.5"/>
        <rFont val="Calibri"/>
        <family val="1"/>
      </rPr>
      <t>Trabalhado</t>
    </r>
  </si>
  <si>
    <r>
      <rPr>
        <sz val="9.5"/>
        <rFont val="Calibri"/>
        <family val="1"/>
      </rPr>
      <t>C3</t>
    </r>
  </si>
  <si>
    <r>
      <rPr>
        <sz val="9.5"/>
        <rFont val="Calibri"/>
        <family val="1"/>
      </rPr>
      <t>Férias</t>
    </r>
    <r>
      <rPr>
        <sz val="9.5"/>
        <rFont val="Times New Roman"/>
        <family val="1"/>
      </rPr>
      <t xml:space="preserve"> </t>
    </r>
    <r>
      <rPr>
        <sz val="9.5"/>
        <rFont val="Calibri"/>
        <family val="1"/>
      </rPr>
      <t>Indenizadas</t>
    </r>
  </si>
  <si>
    <r>
      <rPr>
        <sz val="9.5"/>
        <rFont val="Calibri"/>
        <family val="1"/>
      </rPr>
      <t>C4</t>
    </r>
  </si>
  <si>
    <r>
      <rPr>
        <sz val="9.5"/>
        <rFont val="Calibri"/>
        <family val="1"/>
      </rPr>
      <t>Depósito</t>
    </r>
    <r>
      <rPr>
        <sz val="9.5"/>
        <rFont val="Times New Roman"/>
        <family val="1"/>
      </rPr>
      <t xml:space="preserve"> </t>
    </r>
    <r>
      <rPr>
        <sz val="9.5"/>
        <rFont val="Calibri"/>
        <family val="1"/>
      </rPr>
      <t>Rescisão</t>
    </r>
    <r>
      <rPr>
        <sz val="9.5"/>
        <rFont val="Times New Roman"/>
        <family val="1"/>
      </rPr>
      <t xml:space="preserve"> </t>
    </r>
    <r>
      <rPr>
        <sz val="9.5"/>
        <rFont val="Calibri"/>
        <family val="1"/>
      </rPr>
      <t>Sem</t>
    </r>
    <r>
      <rPr>
        <sz val="9.5"/>
        <rFont val="Times New Roman"/>
        <family val="1"/>
      </rPr>
      <t xml:space="preserve"> </t>
    </r>
    <r>
      <rPr>
        <sz val="9.5"/>
        <rFont val="Calibri"/>
        <family val="1"/>
      </rPr>
      <t>Justa</t>
    </r>
    <r>
      <rPr>
        <sz val="9.5"/>
        <rFont val="Times New Roman"/>
        <family val="1"/>
      </rPr>
      <t xml:space="preserve"> </t>
    </r>
    <r>
      <rPr>
        <sz val="9.5"/>
        <rFont val="Calibri"/>
        <family val="1"/>
      </rPr>
      <t>Causa</t>
    </r>
  </si>
  <si>
    <r>
      <rPr>
        <sz val="9.5"/>
        <rFont val="Calibri"/>
        <family val="1"/>
      </rPr>
      <t>C5</t>
    </r>
  </si>
  <si>
    <r>
      <rPr>
        <sz val="9.5"/>
        <rFont val="Calibri"/>
        <family val="1"/>
      </rPr>
      <t>Indenização</t>
    </r>
    <r>
      <rPr>
        <sz val="9.5"/>
        <rFont val="Times New Roman"/>
        <family val="1"/>
      </rPr>
      <t xml:space="preserve"> </t>
    </r>
    <r>
      <rPr>
        <sz val="9.5"/>
        <rFont val="Calibri"/>
        <family val="1"/>
      </rPr>
      <t>Adicional</t>
    </r>
  </si>
  <si>
    <r>
      <rPr>
        <b/>
        <sz val="9.5"/>
        <rFont val="Calibri"/>
        <family val="1"/>
      </rPr>
      <t>C</t>
    </r>
  </si>
  <si>
    <r>
      <rPr>
        <b/>
        <sz val="9.5"/>
        <color rgb="FFFFFFFF"/>
        <rFont val="Calibri"/>
        <family val="1"/>
      </rPr>
      <t>GRUPO</t>
    </r>
    <r>
      <rPr>
        <sz val="9.5"/>
        <color rgb="FFFFFFFF"/>
        <rFont val="Times New Roman"/>
        <family val="1"/>
      </rPr>
      <t xml:space="preserve"> </t>
    </r>
    <r>
      <rPr>
        <b/>
        <sz val="9.5"/>
        <color rgb="FFFFFFFF"/>
        <rFont val="Calibri"/>
        <family val="1"/>
      </rPr>
      <t>D</t>
    </r>
  </si>
  <si>
    <r>
      <rPr>
        <sz val="9.5"/>
        <rFont val="Calibri"/>
        <family val="1"/>
      </rPr>
      <t>D1</t>
    </r>
  </si>
  <si>
    <r>
      <rPr>
        <sz val="9.5"/>
        <rFont val="Calibri"/>
        <family val="1"/>
      </rPr>
      <t>Reincidência</t>
    </r>
    <r>
      <rPr>
        <sz val="9.5"/>
        <rFont val="Times New Roman"/>
        <family val="1"/>
      </rPr>
      <t xml:space="preserve"> </t>
    </r>
    <r>
      <rPr>
        <sz val="9.5"/>
        <rFont val="Calibri"/>
        <family val="1"/>
      </rPr>
      <t>de</t>
    </r>
    <r>
      <rPr>
        <sz val="9.5"/>
        <rFont val="Times New Roman"/>
        <family val="1"/>
      </rPr>
      <t xml:space="preserve"> </t>
    </r>
    <r>
      <rPr>
        <sz val="9.5"/>
        <rFont val="Calibri"/>
        <family val="1"/>
      </rPr>
      <t>Grupo</t>
    </r>
    <r>
      <rPr>
        <sz val="9.5"/>
        <rFont val="Times New Roman"/>
        <family val="1"/>
      </rPr>
      <t xml:space="preserve"> </t>
    </r>
    <r>
      <rPr>
        <sz val="9.5"/>
        <rFont val="Calibri"/>
        <family val="1"/>
      </rPr>
      <t>A</t>
    </r>
    <r>
      <rPr>
        <sz val="9.5"/>
        <rFont val="Times New Roman"/>
        <family val="1"/>
      </rPr>
      <t xml:space="preserve"> </t>
    </r>
    <r>
      <rPr>
        <sz val="9.5"/>
        <rFont val="Calibri"/>
        <family val="1"/>
      </rPr>
      <t>sobre</t>
    </r>
    <r>
      <rPr>
        <sz val="9.5"/>
        <rFont val="Times New Roman"/>
        <family val="1"/>
      </rPr>
      <t xml:space="preserve"> </t>
    </r>
    <r>
      <rPr>
        <sz val="9.5"/>
        <rFont val="Calibri"/>
        <family val="1"/>
      </rPr>
      <t>Grupo</t>
    </r>
    <r>
      <rPr>
        <sz val="9.5"/>
        <rFont val="Times New Roman"/>
        <family val="1"/>
      </rPr>
      <t xml:space="preserve"> </t>
    </r>
    <r>
      <rPr>
        <sz val="9.5"/>
        <rFont val="Calibri"/>
        <family val="1"/>
      </rPr>
      <t>B</t>
    </r>
    <r>
      <rPr>
        <sz val="9.5"/>
        <rFont val="Times New Roman"/>
        <family val="1"/>
      </rPr>
      <t xml:space="preserve"> </t>
    </r>
    <r>
      <rPr>
        <sz val="9.5"/>
        <rFont val="Calibri"/>
        <family val="1"/>
      </rPr>
      <t xml:space="preserve">(sem
</t>
    </r>
    <r>
      <rPr>
        <sz val="9.5"/>
        <rFont val="Calibri"/>
        <family val="1"/>
      </rPr>
      <t>considerar</t>
    </r>
    <r>
      <rPr>
        <sz val="9.5"/>
        <rFont val="Times New Roman"/>
        <family val="1"/>
      </rPr>
      <t xml:space="preserve"> </t>
    </r>
    <r>
      <rPr>
        <sz val="9.5"/>
        <rFont val="Calibri"/>
        <family val="1"/>
      </rPr>
      <t>INNS</t>
    </r>
    <r>
      <rPr>
        <sz val="9.5"/>
        <rFont val="Times New Roman"/>
        <family val="1"/>
      </rPr>
      <t xml:space="preserve"> </t>
    </r>
    <r>
      <rPr>
        <sz val="9.5"/>
        <rFont val="Calibri"/>
        <family val="1"/>
      </rPr>
      <t>sobre</t>
    </r>
    <r>
      <rPr>
        <sz val="9.5"/>
        <rFont val="Times New Roman"/>
        <family val="1"/>
      </rPr>
      <t xml:space="preserve"> </t>
    </r>
    <r>
      <rPr>
        <sz val="9.5"/>
        <rFont val="Calibri"/>
        <family val="1"/>
      </rPr>
      <t>13º,</t>
    </r>
    <r>
      <rPr>
        <sz val="9.5"/>
        <rFont val="Times New Roman"/>
        <family val="1"/>
      </rPr>
      <t xml:space="preserve"> </t>
    </r>
    <r>
      <rPr>
        <sz val="9.5"/>
        <rFont val="Calibri"/>
        <family val="1"/>
      </rPr>
      <t>conforme</t>
    </r>
    <r>
      <rPr>
        <sz val="9.5"/>
        <rFont val="Times New Roman"/>
        <family val="1"/>
      </rPr>
      <t xml:space="preserve"> </t>
    </r>
    <r>
      <rPr>
        <sz val="9.5"/>
        <rFont val="Calibri"/>
        <family val="1"/>
      </rPr>
      <t>Lei</t>
    </r>
    <r>
      <rPr>
        <sz val="9.5"/>
        <rFont val="Times New Roman"/>
        <family val="1"/>
      </rPr>
      <t xml:space="preserve"> </t>
    </r>
    <r>
      <rPr>
        <sz val="9.5"/>
        <rFont val="Calibri"/>
        <family val="1"/>
      </rPr>
      <t>nº</t>
    </r>
    <r>
      <rPr>
        <sz val="9.5"/>
        <rFont val="Times New Roman"/>
        <family val="1"/>
      </rPr>
      <t xml:space="preserve"> </t>
    </r>
    <r>
      <rPr>
        <sz val="9.5"/>
        <rFont val="Calibri"/>
        <family val="1"/>
      </rPr>
      <t>14.973/2024)</t>
    </r>
  </si>
  <si>
    <r>
      <rPr>
        <sz val="9.5"/>
        <rFont val="Calibri"/>
        <family val="1"/>
      </rPr>
      <t>D2</t>
    </r>
  </si>
  <si>
    <r>
      <rPr>
        <sz val="9.5"/>
        <rFont val="Calibri"/>
        <family val="1"/>
      </rPr>
      <t>Reincidência</t>
    </r>
    <r>
      <rPr>
        <sz val="9.5"/>
        <rFont val="Times New Roman"/>
        <family val="1"/>
      </rPr>
      <t xml:space="preserve"> </t>
    </r>
    <r>
      <rPr>
        <sz val="9.5"/>
        <rFont val="Calibri"/>
        <family val="1"/>
      </rPr>
      <t>de</t>
    </r>
    <r>
      <rPr>
        <sz val="9.5"/>
        <rFont val="Times New Roman"/>
        <family val="1"/>
      </rPr>
      <t xml:space="preserve"> </t>
    </r>
    <r>
      <rPr>
        <sz val="9.5"/>
        <rFont val="Calibri"/>
        <family val="1"/>
      </rPr>
      <t>Grupo</t>
    </r>
    <r>
      <rPr>
        <sz val="9.5"/>
        <rFont val="Times New Roman"/>
        <family val="1"/>
      </rPr>
      <t xml:space="preserve"> </t>
    </r>
    <r>
      <rPr>
        <sz val="9.5"/>
        <rFont val="Calibri"/>
        <family val="1"/>
      </rPr>
      <t>A</t>
    </r>
    <r>
      <rPr>
        <sz val="9.5"/>
        <rFont val="Times New Roman"/>
        <family val="1"/>
      </rPr>
      <t xml:space="preserve"> </t>
    </r>
    <r>
      <rPr>
        <sz val="9.5"/>
        <rFont val="Calibri"/>
        <family val="1"/>
      </rPr>
      <t>sobre</t>
    </r>
    <r>
      <rPr>
        <sz val="9.5"/>
        <rFont val="Times New Roman"/>
        <family val="1"/>
      </rPr>
      <t xml:space="preserve"> </t>
    </r>
    <r>
      <rPr>
        <sz val="9.5"/>
        <rFont val="Calibri"/>
        <family val="1"/>
      </rPr>
      <t>Aviso</t>
    </r>
    <r>
      <rPr>
        <sz val="9.5"/>
        <rFont val="Times New Roman"/>
        <family val="1"/>
      </rPr>
      <t xml:space="preserve"> </t>
    </r>
    <r>
      <rPr>
        <sz val="9.5"/>
        <rFont val="Calibri"/>
        <family val="1"/>
      </rPr>
      <t>Prévio</t>
    </r>
    <r>
      <rPr>
        <sz val="9.5"/>
        <rFont val="Times New Roman"/>
        <family val="1"/>
      </rPr>
      <t xml:space="preserve"> </t>
    </r>
    <r>
      <rPr>
        <sz val="9.5"/>
        <rFont val="Calibri"/>
        <family val="1"/>
      </rPr>
      <t>Trabalhado</t>
    </r>
    <r>
      <rPr>
        <sz val="9.5"/>
        <rFont val="Times New Roman"/>
        <family val="1"/>
      </rPr>
      <t xml:space="preserve"> </t>
    </r>
    <r>
      <rPr>
        <sz val="9.5"/>
        <rFont val="Calibri"/>
        <family val="1"/>
      </rPr>
      <t>e</t>
    </r>
    <r>
      <rPr>
        <sz val="9.5"/>
        <rFont val="Times New Roman"/>
        <family val="1"/>
      </rPr>
      <t xml:space="preserve"> </t>
    </r>
    <r>
      <rPr>
        <sz val="9.5"/>
        <rFont val="Calibri"/>
        <family val="1"/>
      </rPr>
      <t>Reincidência</t>
    </r>
    <r>
      <rPr>
        <sz val="9.5"/>
        <rFont val="Times New Roman"/>
        <family val="1"/>
      </rPr>
      <t xml:space="preserve"> </t>
    </r>
    <r>
      <rPr>
        <sz val="9.5"/>
        <rFont val="Calibri"/>
        <family val="1"/>
      </rPr>
      <t>do</t>
    </r>
    <r>
      <rPr>
        <sz val="9.5"/>
        <rFont val="Times New Roman"/>
        <family val="1"/>
      </rPr>
      <t xml:space="preserve"> </t>
    </r>
    <r>
      <rPr>
        <sz val="9.5"/>
        <rFont val="Calibri"/>
        <family val="1"/>
      </rPr>
      <t>FGTS</t>
    </r>
    <r>
      <rPr>
        <sz val="9.5"/>
        <rFont val="Times New Roman"/>
        <family val="1"/>
      </rPr>
      <t xml:space="preserve"> </t>
    </r>
    <r>
      <rPr>
        <sz val="9.5"/>
        <rFont val="Calibri"/>
        <family val="1"/>
      </rPr>
      <t>sobre</t>
    </r>
    <r>
      <rPr>
        <sz val="9.5"/>
        <rFont val="Times New Roman"/>
        <family val="1"/>
      </rPr>
      <t xml:space="preserve"> </t>
    </r>
    <r>
      <rPr>
        <sz val="9.5"/>
        <rFont val="Calibri"/>
        <family val="1"/>
      </rPr>
      <t xml:space="preserve">Aviso
</t>
    </r>
    <r>
      <rPr>
        <sz val="9.5"/>
        <rFont val="Calibri"/>
        <family val="1"/>
      </rPr>
      <t>Prévio</t>
    </r>
    <r>
      <rPr>
        <sz val="9.5"/>
        <rFont val="Times New Roman"/>
        <family val="1"/>
      </rPr>
      <t xml:space="preserve"> </t>
    </r>
    <r>
      <rPr>
        <sz val="9.5"/>
        <rFont val="Calibri"/>
        <family val="1"/>
      </rPr>
      <t>Indenizado</t>
    </r>
  </si>
  <si>
    <r>
      <rPr>
        <b/>
        <sz val="9.5"/>
        <rFont val="Calibri"/>
        <family val="1"/>
      </rPr>
      <t>D</t>
    </r>
  </si>
  <si>
    <r>
      <rPr>
        <b/>
        <sz val="9.5"/>
        <color rgb="FFFFFFFF"/>
        <rFont val="Calibri"/>
        <family val="1"/>
      </rPr>
      <t>TOTAL(A+B+C+D)</t>
    </r>
  </si>
  <si>
    <r>
      <rPr>
        <sz val="7"/>
        <rFont val="Calibri"/>
        <family val="1"/>
      </rPr>
      <t>Fonte: Informação Dias de Chuva – INMET</t>
    </r>
  </si>
  <si>
    <t>ENC. SOCIAIS NÃO DESONERADOS: 113,84% (HORA) / 70,11% (MÊS)</t>
  </si>
  <si>
    <t>PERNAMBUCO                                                                                             VIGÊNCIA A PARTIR DE 01/2025</t>
  </si>
  <si>
    <t>MEMÓRIA DE CÁLCULO</t>
  </si>
  <si>
    <t>CONTRATAÇÃO DE EMPRESA ESPECIALIZADA PARA EXECUÇÃO DE OBRAS DE TERRAPLENAGEM, PAVIMENTAÇÃO, DRENAGEM, ACESSIBILIDADE E SINALIZAÇÃO DA RUA CACIMBÃO NO BAIRRO DE SALGADINHO E RUA COMPOSITOR ATAULFO ALVES NO BAIRRO FRAGOSO, NO MUNICÍPIO DE OLINDA-PE, CONTRATO DE REPASSE: 1088.389-47/2023.</t>
  </si>
  <si>
    <t>Localização: OLINDA - PE</t>
  </si>
  <si>
    <t>DATA BASE: 09/05/2025</t>
  </si>
  <si>
    <t>8.0</t>
  </si>
  <si>
    <t>8.1</t>
  </si>
  <si>
    <t>8.2</t>
  </si>
  <si>
    <t>9.3</t>
  </si>
  <si>
    <t>9.4</t>
  </si>
  <si>
    <t>9.5</t>
  </si>
  <si>
    <t>10.6</t>
  </si>
  <si>
    <t>10.7</t>
  </si>
  <si>
    <t>10.8</t>
  </si>
  <si>
    <t>10.9</t>
  </si>
  <si>
    <t>12.3</t>
  </si>
  <si>
    <t>12.4</t>
  </si>
  <si>
    <t>12.5</t>
  </si>
</sst>
</file>

<file path=xl/styles.xml><?xml version="1.0" encoding="utf-8"?>
<styleSheet xmlns="http://schemas.openxmlformats.org/spreadsheetml/2006/main">
  <numFmts count="92">
    <numFmt numFmtId="5" formatCode="&quot;R$&quot;\ #,##0;\-&quot;R$&quot;\ #,##0"/>
    <numFmt numFmtId="6" formatCode="&quot;R$&quot;\ #,##0;[Red]\-&quot;R$&quot;\ #,##0"/>
    <numFmt numFmtId="41" formatCode="_-* #,##0_-;\-* #,##0_-;_-* &quot;-&quot;_-;_-@_-"/>
    <numFmt numFmtId="44" formatCode="_-&quot;R$&quot;\ * #,##0.00_-;\-&quot;R$&quot;\ * #,##0.00_-;_-&quot;R$&quot;\ * &quot;-&quot;??_-;_-@_-"/>
    <numFmt numFmtId="43" formatCode="_-* #,##0.00_-;\-* #,##0.00_-;_-* &quot;-&quot;??_-;_-@_-"/>
    <numFmt numFmtId="164" formatCode="_(* #,##0_);_(* \(#,##0\);_(* &quot;-&quot;_);_(@_)"/>
    <numFmt numFmtId="165" formatCode="_(&quot;$&quot;* #,##0.00_);_(&quot;$&quot;* \(#,##0.00\);_(&quot;$&quot;* &quot;-&quot;??_);_(@_)"/>
    <numFmt numFmtId="166" formatCode="_(* #,##0.00_);_(* \(#,##0.00\);_(* &quot;-&quot;??_);_(@_)"/>
    <numFmt numFmtId="167" formatCode="_-&quot;R$&quot;* #,##0_-;\-&quot;R$&quot;* #,##0_-;_-&quot;R$&quot;* &quot;-&quot;_-;_-@_-"/>
    <numFmt numFmtId="168" formatCode="_(&quot;R$&quot;* #,##0.00_);_(&quot;R$&quot;* \(#,##0.00\);_(&quot;R$&quot;* &quot;-&quot;??_);_(@_)"/>
    <numFmt numFmtId="169" formatCode="&quot;R$ &quot;#,##0_);[Red]\(&quot;R$ &quot;#,##0\)"/>
    <numFmt numFmtId="170" formatCode="_(&quot;R$ &quot;* #,##0.00_);_(&quot;R$ &quot;* \(#,##0.00\);_(&quot;R$ &quot;* &quot;-&quot;??_);_(@_)"/>
    <numFmt numFmtId="171" formatCode="0.0000"/>
    <numFmt numFmtId="172" formatCode="&quot;E = &quot;0.00&quot; m&quot;"/>
    <numFmt numFmtId="173" formatCode="&quot;V = &quot;0.00&quot; t&quot;"/>
    <numFmt numFmtId="174" formatCode="_([$€]* #,##0.00_);_([$€]* \(#,##0.00\);_([$€]* &quot;-&quot;??_);_(@_)"/>
    <numFmt numFmtId="175" formatCode="\$#,##0\ ;\(\$#,##0\)"/>
    <numFmt numFmtId="176" formatCode="&quot;R$&quot;\ #,##0_);[Red]\(&quot;R$&quot;\ #,##0\)"/>
    <numFmt numFmtId="177" formatCode="&quot;R$&quot;\ #,##0.00_);\(&quot;R$&quot;\ #,##0.00\)"/>
    <numFmt numFmtId="178" formatCode="_(&quot;Cr$&quot;* #,##0.00_);_(&quot;Cr$&quot;* \(#,##0.00\);_(&quot;Cr$&quot;* &quot;-&quot;??_);_(@_)"/>
    <numFmt numFmtId="179" formatCode="#,"/>
    <numFmt numFmtId="180" formatCode="&quot;Total=&quot;0.00&quot; und&quot;"/>
    <numFmt numFmtId="181" formatCode="&quot;R$&quot;#,##0_);[Red]\(&quot;R$&quot;#,##0\)"/>
    <numFmt numFmtId="182" formatCode="General_)"/>
    <numFmt numFmtId="183" formatCode="&quot;Cr$&quot;#,##0.00_);\(&quot;Cr$&quot;#,##0.00\)"/>
    <numFmt numFmtId="184" formatCode="0.000"/>
    <numFmt numFmtId="185" formatCode="#,##0.00&quot; &quot;;&quot; (&quot;#,##0.00&quot;)&quot;;&quot; -&quot;#&quot; &quot;;@&quot; &quot;"/>
    <numFmt numFmtId="186" formatCode="_(#,##0_);\(#,##0\)"/>
    <numFmt numFmtId="187" formatCode="#,#00"/>
    <numFmt numFmtId="188" formatCode="_(&quot;$&quot;\ * #,##0_);_(&quot;$&quot;\ * \(#,##0\);_(&quot;$&quot;\ * &quot;-&quot;_);_(@_)"/>
    <numFmt numFmtId="189" formatCode="_(&quot;$&quot;\ * #,##0.00_);_(&quot;$&quot;\ * \(#,##0.00\);_(&quot;$&quot;\ * &quot;-&quot;??_);_(@_)"/>
    <numFmt numFmtId="190" formatCode="#,##0;\(0,000\)"/>
    <numFmt numFmtId="191" formatCode="0.00%;\(0.00%\)"/>
    <numFmt numFmtId="192" formatCode="#,##0.00;\(#,##0.00\)"/>
    <numFmt numFmtId="193" formatCode="[$-416]mmm\-yy;@"/>
    <numFmt numFmtId="194" formatCode="%#,#00"/>
    <numFmt numFmtId="195" formatCode="#.##000"/>
    <numFmt numFmtId="196" formatCode="#,##0.0000000;[Red]\-#,##0.0000000"/>
    <numFmt numFmtId="197" formatCode="_(* #,##0.00000_);_(* \(#,##0.00000\);_(* &quot;-&quot;??_);_(@_)"/>
    <numFmt numFmtId="198" formatCode="&quot;R$&quot;#,##0.00;[Red]&quot;R$&quot;#,##0.00"/>
    <numFmt numFmtId="199" formatCode="&quot;R$ &quot;#,##0.00_);[Red]\(&quot;R$ &quot;#,##0.00\)"/>
    <numFmt numFmtId="200" formatCode="#,##0.00_ ;\-#,##0.00\ "/>
    <numFmt numFmtId="201" formatCode="&quot;R$ &quot;#,##0_);\(&quot;R$ &quot;#,##0\)"/>
    <numFmt numFmtId="202" formatCode="dd/mm/yy;@"/>
    <numFmt numFmtId="203" formatCode="&quot;A = &quot;0.00&quot; m²&quot;"/>
    <numFmt numFmtId="204" formatCode="#.##0,"/>
    <numFmt numFmtId="205" formatCode="\$#."/>
    <numFmt numFmtId="206" formatCode="#,##0.00&quot; &quot;;&quot;-&quot;#,##0.00&quot; &quot;;&quot; -&quot;#&quot; &quot;;@&quot; &quot;"/>
    <numFmt numFmtId="207" formatCode="#.00"/>
    <numFmt numFmtId="208" formatCode="&quot;Qt = &quot;0.00&quot; unidade&quot;"/>
    <numFmt numFmtId="209" formatCode="0.00_)"/>
    <numFmt numFmtId="210" formatCode="%#.00"/>
    <numFmt numFmtId="211" formatCode="#\,##0.00"/>
    <numFmt numFmtId="212" formatCode="[$R$-416]&quot; &quot;#,##0.00;[Red]&quot;-&quot;[$R$-416]&quot; &quot;#,##0.00"/>
    <numFmt numFmtId="213" formatCode="#,##0.000000"/>
    <numFmt numFmtId="214" formatCode="&quot;Qt = &quot;0.00&quot; unidades&quot;"/>
    <numFmt numFmtId="215" formatCode="_-* #,##0.00_-;\-* #,##0.00_-;_-* \-??_-;_-@_-"/>
    <numFmt numFmtId="216" formatCode="#,##0.0000_);\(#,##0.0000\)"/>
    <numFmt numFmtId="217" formatCode="#,##0.00\ ;&quot; (&quot;#,##0.00\);&quot; -&quot;#\ ;@\ "/>
    <numFmt numFmtId="218" formatCode="_(* #,##0.0000_);_(* \(#,##0.0000\);_(* &quot;-&quot;??_);_(@_)"/>
    <numFmt numFmtId="219" formatCode="_(* #,##0_);_(* \(#,##0\);_(* &quot;-&quot;??_);_(@_)"/>
    <numFmt numFmtId="220" formatCode="#,##0.0000"/>
    <numFmt numFmtId="221" formatCode="_-&quot;R$&quot;* #,##0.00_-;\-&quot;R$&quot;* #,##0.00_-;_-&quot;R$&quot;* &quot;-&quot;??_-;_-@_-"/>
    <numFmt numFmtId="222" formatCode="&quot;R$ &quot;#,##0.00_);\(&quot;R$ &quot;#,##0.00\)"/>
    <numFmt numFmtId="223" formatCode="#,##0.0"/>
    <numFmt numFmtId="224" formatCode="&quot;R$ &quot;#,##0.00"/>
    <numFmt numFmtId="225" formatCode="#,##0.00\ ;\-#,##0.00\ ;&quot; -&quot;#\ ;@\ "/>
    <numFmt numFmtId="226" formatCode="#\,##0."/>
    <numFmt numFmtId="227" formatCode="_([$€-2]* #,##0.00_);_([$€-2]* \(#,##0.00\);_([$€-2]* &quot;-&quot;??_)"/>
    <numFmt numFmtId="228" formatCode="[$€]#,##0.00_);[Red]\([$€]#,##0.00\)"/>
    <numFmt numFmtId="229" formatCode="&quot;Total=&quot;0,000.00&quot;m²&quot;"/>
    <numFmt numFmtId="230" formatCode="0.00###"/>
    <numFmt numFmtId="231" formatCode="0\.0"/>
    <numFmt numFmtId="232" formatCode="[$-416]General"/>
    <numFmt numFmtId="233" formatCode="&quot; R$ &quot;#,##0.00&quot; &quot;;&quot; R$ (&quot;#,##0.00&quot;)&quot;;&quot; R$ -&quot;#&quot; &quot;;@&quot; &quot;"/>
    <numFmt numFmtId="234" formatCode="#,##0\ &quot;€&quot;;[Red]\-#,##0\ &quot;€&quot;"/>
    <numFmt numFmtId="235" formatCode="[$-416]0%"/>
    <numFmt numFmtId="236" formatCode="_ * #,##0.00_ ;_ * \-#,##0.00_ ;_ * &quot;-&quot;??_ ;_ @_ "/>
    <numFmt numFmtId="237" formatCode="_(* #,##0.00_);_(* \(#,##0.00\);_(* \-??_);_(@_)"/>
    <numFmt numFmtId="238" formatCode="_ * #\,##0\.00_ ;_ * \-#\,##0\.00_ ;_ * &quot;-&quot;??_ ;_ @_ "/>
    <numFmt numFmtId="239" formatCode="#,##0.000"/>
    <numFmt numFmtId="240" formatCode="#,##0.0000000"/>
    <numFmt numFmtId="241" formatCode="_-* #,##0.000_-;\-* #,##0.000_-;_-* &quot;-&quot;??_-;_-@_-"/>
    <numFmt numFmtId="242" formatCode="_-* #,##0.000_-;\-* #,##0.000_-;_-* &quot;-&quot;???_-;_-@_-"/>
    <numFmt numFmtId="243" formatCode="0.000000"/>
    <numFmt numFmtId="244" formatCode="_(&quot;R$&quot;* #,##0.00000_);_(&quot;R$&quot;* \(#,##0.00000\);_(&quot;R$&quot;* &quot;-&quot;??_);_(@_)"/>
    <numFmt numFmtId="245" formatCode="_-&quot;R$ &quot;* #,##0.00_-;&quot;-R$ &quot;* #,##0.00_-;_-&quot;R$ &quot;* \-??_-;_-@_-"/>
    <numFmt numFmtId="246" formatCode="_(&quot;R$ &quot;* #,##0.00_);_(&quot;R$ &quot;* \(#,##0.00\);_(&quot;R$ &quot;* \-??_);_(@_)"/>
    <numFmt numFmtId="247" formatCode="_-&quot;R$ &quot;* #,##0.000000_-;&quot;-R$ &quot;* #,##0.000000_-;_-&quot;R$ &quot;* \-??_-;_-@_-"/>
    <numFmt numFmtId="248" formatCode="&quot;Total=&quot;0.00&quot;m&quot;"/>
    <numFmt numFmtId="249" formatCode="_-* #,##0.0000_-;\-* #,##0.0000_-;_-* &quot;-&quot;????_-;_-@_-"/>
    <numFmt numFmtId="250" formatCode="_(* #,##0.0_);_(* \(#,##0.0\);_(* &quot;-&quot;??_);_(@_)"/>
  </numFmts>
  <fonts count="19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8"/>
      <name val="Arial"/>
      <family val="2"/>
    </font>
    <font>
      <sz val="10"/>
      <name val="Arial"/>
      <family val="2"/>
    </font>
    <font>
      <sz val="11"/>
      <color indexed="8"/>
      <name val="Calibri"/>
      <family val="2"/>
    </font>
    <font>
      <sz val="11"/>
      <name val="Times New Roman"/>
      <family val="1"/>
    </font>
    <font>
      <b/>
      <sz val="8"/>
      <name val="Arial"/>
      <family val="2"/>
    </font>
    <font>
      <sz val="11"/>
      <color indexed="8"/>
      <name val="Calibri"/>
      <family val="2"/>
    </font>
    <font>
      <sz val="10"/>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0"/>
      <name val="Times New Roman"/>
      <family val="1"/>
    </font>
    <font>
      <b/>
      <sz val="16"/>
      <color indexed="24"/>
      <name val="Arial"/>
      <family val="2"/>
    </font>
    <font>
      <b/>
      <sz val="12"/>
      <color indexed="24"/>
      <name val="Arial"/>
      <family val="2"/>
    </font>
    <font>
      <sz val="10"/>
      <color indexed="24"/>
      <name val="Arial"/>
      <family val="2"/>
    </font>
    <font>
      <sz val="12"/>
      <color indexed="24"/>
      <name val="Arial"/>
      <family val="2"/>
    </font>
    <font>
      <b/>
      <sz val="12"/>
      <name val="Helv"/>
    </font>
    <font>
      <sz val="10"/>
      <name val="Courier"/>
      <family val="3"/>
    </font>
    <font>
      <sz val="11"/>
      <name val="‚l‚r ‚oƒSƒVƒbƒN"/>
      <family val="3"/>
      <charset val="128"/>
    </font>
    <font>
      <b/>
      <sz val="11"/>
      <name val="Helv"/>
    </font>
    <font>
      <sz val="11"/>
      <name val="‚l‚r ‚o–¾’©"/>
      <family val="1"/>
      <charset val="128"/>
    </font>
    <font>
      <sz val="1"/>
      <color indexed="18"/>
      <name val="Courier"/>
      <family val="3"/>
    </font>
    <font>
      <sz val="10"/>
      <name val="Arial"/>
      <family val="2"/>
    </font>
    <font>
      <sz val="11"/>
      <color theme="1"/>
      <name val="Calibri"/>
      <family val="2"/>
      <scheme val="minor"/>
    </font>
    <font>
      <b/>
      <sz val="11"/>
      <name val="Times New Roman"/>
      <family val="1"/>
    </font>
    <font>
      <b/>
      <sz val="10"/>
      <name val="Arial"/>
      <family val="2"/>
    </font>
    <font>
      <b/>
      <sz val="11"/>
      <name val="Arial"/>
      <family val="2"/>
    </font>
    <font>
      <sz val="10"/>
      <color indexed="8"/>
      <name val="Arial"/>
      <family val="2"/>
    </font>
    <font>
      <b/>
      <sz val="10"/>
      <color indexed="8"/>
      <name val="Arial"/>
      <family val="2"/>
    </font>
    <font>
      <sz val="12"/>
      <name val="Arial"/>
      <family val="2"/>
    </font>
    <font>
      <sz val="11"/>
      <color theme="1"/>
      <name val="Times New Roman"/>
      <family val="2"/>
    </font>
    <font>
      <sz val="10"/>
      <name val="Arial"/>
      <family val="2"/>
    </font>
    <font>
      <b/>
      <sz val="9"/>
      <name val="Arial"/>
      <family val="2"/>
    </font>
    <font>
      <sz val="11"/>
      <color indexed="47"/>
      <name val="Calibri"/>
      <family val="2"/>
    </font>
    <font>
      <sz val="12"/>
      <name val="Helv"/>
    </font>
    <font>
      <b/>
      <sz val="1"/>
      <color indexed="8"/>
      <name val="Courier"/>
      <family val="3"/>
    </font>
    <font>
      <b/>
      <sz val="10"/>
      <color indexed="18"/>
      <name val="Arial"/>
      <family val="2"/>
    </font>
    <font>
      <sz val="14"/>
      <color indexed="24"/>
      <name val="Arial"/>
      <family val="2"/>
    </font>
    <font>
      <b/>
      <sz val="11"/>
      <color indexed="10"/>
      <name val="Calibri"/>
      <family val="2"/>
    </font>
    <font>
      <b/>
      <sz val="11"/>
      <color indexed="47"/>
      <name val="Calibri"/>
      <family val="2"/>
    </font>
    <font>
      <sz val="10"/>
      <name val="MS Sans Serif"/>
      <family val="2"/>
    </font>
    <font>
      <sz val="1"/>
      <color indexed="8"/>
      <name val="Courier"/>
      <family val="3"/>
    </font>
    <font>
      <b/>
      <sz val="11"/>
      <color indexed="62"/>
      <name val="Calibri"/>
      <family val="2"/>
    </font>
    <font>
      <sz val="10"/>
      <color rgb="FF000000"/>
      <name val="Arial1"/>
    </font>
    <font>
      <sz val="12"/>
      <name val="Times New Roman"/>
      <family val="1"/>
    </font>
    <font>
      <b/>
      <sz val="48"/>
      <color indexed="12"/>
      <name val="Lucida Console"/>
      <family val="3"/>
    </font>
    <font>
      <sz val="10"/>
      <color indexed="18"/>
      <name val="Arial"/>
      <family val="2"/>
    </font>
    <font>
      <b/>
      <sz val="15"/>
      <color indexed="62"/>
      <name val="Calibri"/>
      <family val="2"/>
    </font>
    <font>
      <b/>
      <sz val="13"/>
      <color indexed="62"/>
      <name val="Calibri"/>
      <family val="2"/>
    </font>
    <font>
      <b/>
      <sz val="18"/>
      <color indexed="24"/>
      <name val="Arial"/>
      <family val="2"/>
    </font>
    <font>
      <sz val="11"/>
      <color indexed="19"/>
      <name val="Calibri"/>
      <family val="2"/>
    </font>
    <font>
      <sz val="10"/>
      <name val="Palatino"/>
      <family val="1"/>
    </font>
    <font>
      <b/>
      <sz val="8"/>
      <name val="Times New Roman"/>
      <family val="1"/>
    </font>
    <font>
      <b/>
      <sz val="8"/>
      <color indexed="10"/>
      <name val="Arial"/>
      <family val="2"/>
    </font>
    <font>
      <b/>
      <sz val="7"/>
      <color indexed="10"/>
      <name val="Arial"/>
      <family val="2"/>
    </font>
    <font>
      <b/>
      <sz val="10"/>
      <name val="MS Sans Serif"/>
      <family val="2"/>
    </font>
    <font>
      <b/>
      <sz val="18"/>
      <color indexed="62"/>
      <name val="Cambria"/>
      <family val="2"/>
    </font>
    <font>
      <sz val="7"/>
      <name val="Arial"/>
      <family val="2"/>
    </font>
    <font>
      <sz val="10"/>
      <color indexed="8"/>
      <name val="MS Sans Serif"/>
      <family val="2"/>
    </font>
    <font>
      <sz val="10"/>
      <name val="Helv"/>
      <charset val="204"/>
    </font>
    <font>
      <sz val="11"/>
      <color rgb="FF000000"/>
      <name val="Calibri"/>
      <family val="2"/>
    </font>
    <font>
      <u/>
      <sz val="6"/>
      <color indexed="36"/>
      <name val="MS Sans Serif"/>
      <family val="2"/>
    </font>
    <font>
      <b/>
      <i/>
      <sz val="16"/>
      <color rgb="FF000000"/>
      <name val="Arial"/>
      <family val="2"/>
    </font>
    <font>
      <u/>
      <sz val="11"/>
      <color indexed="12"/>
      <name val="Arial"/>
      <family val="2"/>
    </font>
    <font>
      <b/>
      <i/>
      <sz val="16"/>
      <name val="Helv"/>
    </font>
    <font>
      <sz val="11"/>
      <color rgb="FF000000"/>
      <name val="Calibri"/>
      <family val="2"/>
      <scheme val="minor"/>
    </font>
    <font>
      <sz val="11"/>
      <color rgb="FF000000"/>
      <name val="Arial"/>
      <family val="2"/>
    </font>
    <font>
      <sz val="11"/>
      <color indexed="8"/>
      <name val="Calibri"/>
      <family val="2"/>
      <charset val="1"/>
    </font>
    <font>
      <b/>
      <sz val="14"/>
      <name val="Arial"/>
      <family val="2"/>
    </font>
    <font>
      <b/>
      <i/>
      <u/>
      <sz val="11"/>
      <color rgb="FF000000"/>
      <name val="Arial"/>
      <family val="2"/>
    </font>
    <font>
      <b/>
      <sz val="18"/>
      <color indexed="48"/>
      <name val="Cambria"/>
      <family val="2"/>
    </font>
    <font>
      <b/>
      <sz val="11"/>
      <color indexed="8"/>
      <name val="Calibri"/>
      <family val="2"/>
    </font>
    <font>
      <sz val="11"/>
      <color indexed="8"/>
      <name val="Arial"/>
      <family val="2"/>
    </font>
    <font>
      <b/>
      <sz val="11"/>
      <color rgb="FFFF0000"/>
      <name val="Times New Roman"/>
      <family val="1"/>
    </font>
    <font>
      <b/>
      <u/>
      <sz val="11"/>
      <name val="Times New Roman"/>
      <family val="1"/>
    </font>
    <font>
      <i/>
      <sz val="11"/>
      <name val="Times New Roman"/>
      <family val="1"/>
    </font>
    <font>
      <sz val="11"/>
      <color rgb="FFFF0000"/>
      <name val="Times New Roman"/>
      <family val="1"/>
    </font>
    <font>
      <u/>
      <sz val="11"/>
      <color theme="10"/>
      <name val="Calibri"/>
      <family val="2"/>
      <scheme val="minor"/>
    </font>
    <font>
      <sz val="10"/>
      <name val="Arial"/>
      <family val="2"/>
    </font>
    <font>
      <b/>
      <sz val="12"/>
      <name val="Times New Roman"/>
      <family val="1"/>
    </font>
    <font>
      <sz val="11"/>
      <name val="Arial"/>
      <family val="2"/>
    </font>
    <font>
      <sz val="8"/>
      <name val="Arial"/>
      <family val="2"/>
    </font>
    <font>
      <sz val="11"/>
      <color rgb="FF000000"/>
      <name val="Calibri"/>
      <family val="2"/>
      <charset val="1"/>
    </font>
    <font>
      <b/>
      <sz val="15"/>
      <color theme="3"/>
      <name val="Calibri"/>
      <family val="2"/>
      <scheme val="minor"/>
    </font>
    <font>
      <b/>
      <sz val="13"/>
      <color theme="3"/>
      <name val="Calibri"/>
      <family val="2"/>
      <scheme val="minor"/>
    </font>
    <font>
      <b/>
      <sz val="11"/>
      <color theme="3"/>
      <name val="Calibri"/>
      <family val="2"/>
      <scheme val="minor"/>
    </font>
    <font>
      <sz val="11"/>
      <color rgb="FF9C0006"/>
      <name val="Calibri"/>
      <family val="2"/>
      <scheme val="minor"/>
    </font>
    <font>
      <b/>
      <sz val="11"/>
      <color rgb="FF3F3F3F"/>
      <name val="Calibri"/>
      <family val="2"/>
      <scheme val="minor"/>
    </font>
    <font>
      <b/>
      <sz val="11"/>
      <color rgb="FFFA7D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indexed="12"/>
      <name val="Arial"/>
      <family val="2"/>
    </font>
    <font>
      <sz val="11"/>
      <name val="Arial"/>
      <family val="2"/>
      <charset val="1"/>
    </font>
    <font>
      <u/>
      <sz val="11"/>
      <color theme="10"/>
      <name val="Calibri"/>
      <family val="2"/>
    </font>
    <font>
      <b/>
      <sz val="18"/>
      <color theme="3"/>
      <name val="Cambria"/>
      <family val="2"/>
      <scheme val="major"/>
    </font>
    <font>
      <sz val="10"/>
      <name val="Arial"/>
      <family val="2"/>
      <charset val="134"/>
    </font>
    <font>
      <sz val="11"/>
      <color indexed="8"/>
      <name val="Calibri"/>
      <family val="2"/>
      <charset val="134"/>
    </font>
    <font>
      <b/>
      <i/>
      <sz val="16"/>
      <color indexed="8"/>
      <name val="Arial"/>
      <family val="2"/>
    </font>
    <font>
      <b/>
      <i/>
      <u/>
      <sz val="11"/>
      <color indexed="8"/>
      <name val="Arial"/>
      <family val="2"/>
    </font>
    <font>
      <b/>
      <i/>
      <sz val="10"/>
      <name val="Arial"/>
      <family val="2"/>
    </font>
    <font>
      <u/>
      <sz val="10"/>
      <color theme="10"/>
      <name val="Arial"/>
      <family val="2"/>
    </font>
    <font>
      <sz val="10"/>
      <name val="Courier New"/>
      <family val="3"/>
    </font>
    <font>
      <sz val="10"/>
      <color rgb="FFFF0000"/>
      <name val="Arial"/>
      <family val="2"/>
    </font>
    <font>
      <i/>
      <sz val="10"/>
      <name val="Arial"/>
      <family val="2"/>
    </font>
    <font>
      <b/>
      <sz val="12"/>
      <name val="Arial"/>
      <family val="2"/>
    </font>
    <font>
      <b/>
      <sz val="16"/>
      <name val="Arial"/>
      <family val="2"/>
    </font>
    <font>
      <b/>
      <u/>
      <sz val="10"/>
      <name val="Arial"/>
      <family val="2"/>
    </font>
    <font>
      <b/>
      <sz val="12"/>
      <color rgb="FFFF0000"/>
      <name val="Arial"/>
      <family val="2"/>
    </font>
    <font>
      <sz val="12"/>
      <color rgb="FFFF0000"/>
      <name val="Arial"/>
      <family val="2"/>
    </font>
    <font>
      <sz val="8"/>
      <name val="Arial"/>
      <family val="2"/>
    </font>
    <font>
      <sz val="8"/>
      <name val="Arial"/>
      <family val="2"/>
    </font>
    <font>
      <b/>
      <sz val="14"/>
      <name val="Times New Roman"/>
      <family val="1"/>
    </font>
    <font>
      <sz val="12"/>
      <name val="Calibri"/>
      <family val="2"/>
      <scheme val="minor"/>
    </font>
    <font>
      <b/>
      <sz val="12"/>
      <name val="Calibri"/>
      <family val="2"/>
      <scheme val="minor"/>
    </font>
    <font>
      <i/>
      <sz val="12"/>
      <name val="Calibri"/>
      <family val="2"/>
      <scheme val="minor"/>
    </font>
    <font>
      <sz val="12"/>
      <color rgb="FFFF0000"/>
      <name val="Calibri"/>
      <family val="2"/>
      <scheme val="minor"/>
    </font>
    <font>
      <b/>
      <sz val="12"/>
      <color rgb="FFFF0000"/>
      <name val="Calibri"/>
      <family val="2"/>
      <scheme val="minor"/>
    </font>
    <font>
      <b/>
      <sz val="12"/>
      <color rgb="FFFF0000"/>
      <name val="Calibri"/>
      <family val="2"/>
    </font>
    <font>
      <sz val="8"/>
      <color theme="1"/>
      <name val="Courier"/>
      <family val="2"/>
    </font>
    <font>
      <sz val="9"/>
      <name val="Times New Roman"/>
      <family val="1"/>
    </font>
    <font>
      <b/>
      <sz val="9"/>
      <name val="Times New Roman"/>
      <family val="1"/>
    </font>
    <font>
      <b/>
      <sz val="11"/>
      <color theme="1"/>
      <name val="Times New Roman"/>
      <family val="1"/>
    </font>
    <font>
      <sz val="11"/>
      <color theme="1"/>
      <name val="Times New Roman"/>
      <family val="1"/>
    </font>
    <font>
      <sz val="12"/>
      <color theme="1"/>
      <name val="Calibri"/>
      <family val="2"/>
      <scheme val="minor"/>
    </font>
    <font>
      <sz val="10"/>
      <name val="Calibri"/>
      <family val="2"/>
      <scheme val="minor"/>
    </font>
    <font>
      <sz val="12"/>
      <color theme="0"/>
      <name val="Calibri"/>
      <family val="2"/>
      <scheme val="minor"/>
    </font>
    <font>
      <b/>
      <sz val="15"/>
      <color indexed="54"/>
      <name val="Calibri"/>
      <family val="2"/>
    </font>
    <font>
      <b/>
      <sz val="13"/>
      <color indexed="54"/>
      <name val="Calibri"/>
      <family val="2"/>
    </font>
    <font>
      <b/>
      <sz val="11"/>
      <color indexed="54"/>
      <name val="Calibri"/>
      <family val="2"/>
    </font>
    <font>
      <sz val="18"/>
      <color indexed="54"/>
      <name val="Calibri Light"/>
      <family val="2"/>
    </font>
    <font>
      <b/>
      <i/>
      <sz val="11"/>
      <name val="Times New Roman"/>
      <family val="1"/>
    </font>
    <font>
      <sz val="10"/>
      <color theme="1"/>
      <name val="Arial"/>
      <family val="2"/>
    </font>
    <font>
      <i/>
      <sz val="12"/>
      <color rgb="FFFF0000"/>
      <name val="Calibri"/>
      <family val="2"/>
      <scheme val="minor"/>
    </font>
    <font>
      <i/>
      <sz val="11"/>
      <color theme="1"/>
      <name val="Times New Roman"/>
      <family val="1"/>
    </font>
    <font>
      <b/>
      <sz val="12"/>
      <color theme="1"/>
      <name val="Calibri"/>
      <family val="2"/>
      <scheme val="minor"/>
    </font>
    <font>
      <sz val="12"/>
      <name val="Times New Roman"/>
      <family val="1"/>
      <charset val="204"/>
    </font>
    <font>
      <b/>
      <sz val="12"/>
      <name val="Calibri"/>
      <family val="1"/>
    </font>
    <font>
      <sz val="11"/>
      <color rgb="FFFFFFFF"/>
      <name val="Times New Roman"/>
      <family val="1"/>
    </font>
    <font>
      <sz val="11"/>
      <color rgb="FF000000"/>
      <name val="Times New Roman"/>
      <family val="1"/>
    </font>
    <font>
      <b/>
      <sz val="9.5"/>
      <color rgb="FFFFFFFF"/>
      <name val="Calibri"/>
      <family val="1"/>
    </font>
    <font>
      <sz val="9.5"/>
      <color rgb="FFFFFFFF"/>
      <name val="Times New Roman"/>
      <family val="1"/>
    </font>
    <font>
      <b/>
      <sz val="9.5"/>
      <name val="Calibri"/>
    </font>
    <font>
      <b/>
      <sz val="9.5"/>
      <name val="Calibri"/>
      <family val="1"/>
    </font>
    <font>
      <sz val="9.5"/>
      <name val="Calibri"/>
    </font>
    <font>
      <sz val="9.5"/>
      <name val="Calibri"/>
      <family val="1"/>
    </font>
    <font>
      <sz val="9.5"/>
      <color rgb="FF000000"/>
      <name val="Calibri"/>
      <family val="2"/>
    </font>
    <font>
      <sz val="9.5"/>
      <name val="Times New Roman"/>
      <family val="1"/>
    </font>
    <font>
      <b/>
      <sz val="9.5"/>
      <color rgb="FF000000"/>
      <name val="Calibri"/>
      <family val="2"/>
    </font>
    <font>
      <b/>
      <sz val="9.5"/>
      <color rgb="FFFFFFFF"/>
      <name val="Calibri"/>
      <family val="2"/>
    </font>
    <font>
      <sz val="7"/>
      <name val="Calibri"/>
    </font>
    <font>
      <sz val="7"/>
      <name val="Calibri"/>
      <family val="1"/>
    </font>
    <font>
      <sz val="10"/>
      <color rgb="FF000000"/>
      <name val="Times New Roman"/>
      <charset val="204"/>
    </font>
    <font>
      <b/>
      <sz val="12"/>
      <color theme="1"/>
      <name val="Times New Roman"/>
      <family val="1"/>
    </font>
  </fonts>
  <fills count="11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indexed="9"/>
      </patternFill>
    </fill>
    <fill>
      <patternFill patternType="solid">
        <fgColor indexed="56"/>
      </patternFill>
    </fill>
    <fill>
      <patternFill patternType="solid">
        <fgColor indexed="54"/>
      </patternFill>
    </fill>
    <fill>
      <patternFill patternType="solid">
        <fgColor indexed="26"/>
        <bgColor indexed="64"/>
      </patternFill>
    </fill>
    <fill>
      <patternFill patternType="solid">
        <fgColor indexed="55"/>
        <bgColor indexed="64"/>
      </patternFill>
    </fill>
    <fill>
      <patternFill patternType="solid">
        <fgColor indexed="27"/>
        <bgColor indexed="64"/>
      </patternFill>
    </fill>
    <fill>
      <patternFill patternType="solid">
        <fgColor indexed="22"/>
        <bgColor indexed="64"/>
      </patternFill>
    </fill>
    <fill>
      <patternFill patternType="solid">
        <fgColor indexed="43"/>
        <bgColor indexed="64"/>
      </patternFill>
    </fill>
    <fill>
      <patternFill patternType="solid">
        <fgColor indexed="48"/>
        <bgColor indexed="64"/>
      </patternFill>
    </fill>
    <fill>
      <patternFill patternType="solid">
        <fgColor indexed="8"/>
        <bgColor indexed="64"/>
      </patternFill>
    </fill>
    <fill>
      <patternFill patternType="solid">
        <fgColor indexed="44"/>
        <bgColor indexed="64"/>
      </patternFill>
    </fill>
    <fill>
      <patternFill patternType="solid">
        <fgColor indexed="53"/>
        <bgColor indexed="64"/>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52"/>
        <bgColor indexed="64"/>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6" tint="0.39997558519241921"/>
        <bgColor indexed="64"/>
      </patternFill>
    </fill>
    <fill>
      <patternFill patternType="solid">
        <fgColor rgb="FFFFC7CE"/>
      </patternFill>
    </fill>
    <fill>
      <patternFill patternType="solid">
        <fgColor rgb="FFF2F2F2"/>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2"/>
        <bgColor indexed="64"/>
      </patternFill>
    </fill>
    <fill>
      <patternFill patternType="solid">
        <fgColor indexed="31"/>
        <bgColor indexed="64"/>
      </patternFill>
    </fill>
    <fill>
      <patternFill patternType="solid">
        <fgColor indexed="45"/>
        <bgColor indexed="64"/>
      </patternFill>
    </fill>
    <fill>
      <patternFill patternType="solid">
        <fgColor indexed="46"/>
        <bgColor indexed="64"/>
      </patternFill>
    </fill>
    <fill>
      <patternFill patternType="solid">
        <fgColor indexed="47"/>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
      <patternFill patternType="solid">
        <fgColor rgb="FF92D050"/>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indexed="9"/>
        <bgColor indexed="26"/>
      </patternFill>
    </fill>
    <fill>
      <patternFill patternType="solid">
        <fgColor rgb="FFFFFFCC"/>
        <bgColor indexed="26"/>
      </patternFill>
    </fill>
    <fill>
      <patternFill patternType="solid">
        <fgColor theme="9" tint="0.79998168889431442"/>
        <bgColor indexed="26"/>
      </patternFill>
    </fill>
    <fill>
      <patternFill patternType="solid">
        <fgColor rgb="FFFFFFCC"/>
        <bgColor indexed="64"/>
      </patternFill>
    </fill>
    <fill>
      <patternFill patternType="solid">
        <fgColor indexed="47"/>
        <bgColor indexed="42"/>
      </patternFill>
    </fill>
    <fill>
      <patternFill patternType="solid">
        <fgColor indexed="42"/>
        <bgColor indexed="31"/>
      </patternFill>
    </fill>
    <fill>
      <patternFill patternType="solid">
        <fgColor indexed="24"/>
        <bgColor indexed="46"/>
      </patternFill>
    </fill>
    <fill>
      <patternFill patternType="solid">
        <fgColor indexed="22"/>
        <bgColor indexed="44"/>
      </patternFill>
    </fill>
    <fill>
      <patternFill patternType="solid">
        <fgColor indexed="9"/>
        <bgColor indexed="41"/>
      </patternFill>
    </fill>
    <fill>
      <patternFill patternType="solid">
        <fgColor indexed="55"/>
        <bgColor indexed="46"/>
      </patternFill>
    </fill>
    <fill>
      <patternFill patternType="solid">
        <fgColor rgb="FF7F7F7F"/>
      </patternFill>
    </fill>
    <fill>
      <patternFill patternType="solid">
        <fgColor rgb="FF538CD3"/>
      </patternFill>
    </fill>
    <fill>
      <patternFill patternType="solid">
        <fgColor rgb="FFB8CCE4"/>
      </patternFill>
    </fill>
  </fills>
  <borders count="29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medium">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bottom/>
      <diagonal/>
    </border>
    <border>
      <left/>
      <right style="thin">
        <color indexed="64"/>
      </right>
      <top/>
      <bottom/>
      <diagonal/>
    </border>
    <border>
      <left style="medium">
        <color indexed="64"/>
      </left>
      <right style="hair">
        <color indexed="64"/>
      </right>
      <top/>
      <bottom style="hair">
        <color indexed="64"/>
      </bottom>
      <diagonal/>
    </border>
    <border>
      <left style="double">
        <color indexed="64"/>
      </left>
      <right/>
      <top style="double">
        <color indexed="64"/>
      </top>
      <bottom style="double">
        <color indexed="64"/>
      </bottom>
      <diagonal/>
    </border>
    <border>
      <left style="thin">
        <color indexed="55"/>
      </left>
      <right style="thin">
        <color indexed="55"/>
      </right>
      <top style="thin">
        <color indexed="55"/>
      </top>
      <bottom style="thin">
        <color indexed="55"/>
      </bottom>
      <diagonal/>
    </border>
    <border>
      <left style="medium">
        <color indexed="64"/>
      </left>
      <right style="hair">
        <color indexed="64"/>
      </right>
      <top style="hair">
        <color indexed="64"/>
      </top>
      <bottom style="hair">
        <color indexed="64"/>
      </bottom>
      <diagonal/>
    </border>
    <border>
      <left/>
      <right style="double">
        <color indexed="64"/>
      </right>
      <top/>
      <bottom/>
      <diagonal/>
    </border>
    <border>
      <left style="double">
        <color indexed="64"/>
      </left>
      <right style="double">
        <color indexed="64"/>
      </right>
      <top style="thin">
        <color indexed="22"/>
      </top>
      <bottom style="thin">
        <color indexed="22"/>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double">
        <color indexed="64"/>
      </left>
      <right style="thin">
        <color indexed="64"/>
      </right>
      <top style="double">
        <color indexed="64"/>
      </top>
      <bottom/>
      <diagonal/>
    </border>
    <border>
      <left style="double">
        <color indexed="64"/>
      </left>
      <right/>
      <top style="double">
        <color indexed="64"/>
      </top>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style="thin">
        <color indexed="23"/>
      </top>
      <bottom/>
      <diagonal/>
    </border>
    <border>
      <left style="medium">
        <color indexed="64"/>
      </left>
      <right/>
      <top style="thin">
        <color indexed="64"/>
      </top>
      <bottom style="thin">
        <color indexed="64"/>
      </bottom>
      <diagonal/>
    </border>
    <border>
      <left/>
      <right/>
      <top/>
      <bottom style="thick">
        <color indexed="49"/>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55"/>
      </left>
      <right style="thin">
        <color indexed="55"/>
      </right>
      <top style="thin">
        <color indexed="55"/>
      </top>
      <bottom style="thin">
        <color indexed="55"/>
      </bottom>
      <diagonal/>
    </border>
    <border>
      <left style="double">
        <color indexed="64"/>
      </left>
      <right style="double">
        <color indexed="64"/>
      </right>
      <top style="thin">
        <color indexed="22"/>
      </top>
      <bottom style="thin">
        <color indexed="22"/>
      </bottom>
      <diagonal/>
    </border>
    <border>
      <left style="thin">
        <color indexed="64"/>
      </left>
      <right style="thin">
        <color indexed="64"/>
      </right>
      <top style="thin">
        <color indexed="23"/>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55"/>
      </left>
      <right style="thin">
        <color indexed="55"/>
      </right>
      <top style="thin">
        <color indexed="55"/>
      </top>
      <bottom style="thin">
        <color indexed="55"/>
      </bottom>
      <diagonal/>
    </border>
    <border>
      <left style="double">
        <color indexed="64"/>
      </left>
      <right style="double">
        <color indexed="64"/>
      </right>
      <top style="thin">
        <color indexed="22"/>
      </top>
      <bottom style="thin">
        <color indexed="22"/>
      </bottom>
      <diagonal/>
    </border>
    <border>
      <left style="thin">
        <color indexed="64"/>
      </left>
      <right style="thin">
        <color indexed="64"/>
      </right>
      <top style="thin">
        <color indexed="23"/>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55"/>
      </left>
      <right style="thin">
        <color indexed="55"/>
      </right>
      <top style="thin">
        <color indexed="55"/>
      </top>
      <bottom style="thin">
        <color indexed="55"/>
      </bottom>
      <diagonal/>
    </border>
    <border>
      <left style="double">
        <color indexed="64"/>
      </left>
      <right style="double">
        <color indexed="64"/>
      </right>
      <top style="thin">
        <color indexed="22"/>
      </top>
      <bottom style="thin">
        <color indexed="22"/>
      </bottom>
      <diagonal/>
    </border>
    <border>
      <left style="thin">
        <color indexed="64"/>
      </left>
      <right style="thin">
        <color indexed="64"/>
      </right>
      <top style="thin">
        <color indexed="23"/>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55"/>
      </left>
      <right style="thin">
        <color indexed="55"/>
      </right>
      <top style="thin">
        <color indexed="55"/>
      </top>
      <bottom style="thin">
        <color indexed="55"/>
      </bottom>
      <diagonal/>
    </border>
    <border>
      <left style="double">
        <color indexed="64"/>
      </left>
      <right style="double">
        <color indexed="64"/>
      </right>
      <top style="thin">
        <color indexed="22"/>
      </top>
      <bottom style="thin">
        <color indexed="22"/>
      </bottom>
      <diagonal/>
    </border>
    <border>
      <left style="thin">
        <color indexed="64"/>
      </left>
      <right style="thin">
        <color indexed="64"/>
      </right>
      <top style="thin">
        <color indexed="23"/>
      </top>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55"/>
      </left>
      <right style="thin">
        <color indexed="55"/>
      </right>
      <top style="thin">
        <color indexed="55"/>
      </top>
      <bottom style="thin">
        <color indexed="55"/>
      </bottom>
      <diagonal/>
    </border>
    <border>
      <left style="double">
        <color indexed="64"/>
      </left>
      <right style="double">
        <color indexed="64"/>
      </right>
      <top style="thin">
        <color indexed="22"/>
      </top>
      <bottom style="thin">
        <color indexed="22"/>
      </bottom>
      <diagonal/>
    </border>
    <border>
      <left style="thin">
        <color indexed="64"/>
      </left>
      <right style="thin">
        <color indexed="64"/>
      </right>
      <top style="thin">
        <color indexed="23"/>
      </top>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55"/>
      </left>
      <right style="thin">
        <color indexed="55"/>
      </right>
      <top style="thin">
        <color indexed="55"/>
      </top>
      <bottom style="thin">
        <color indexed="55"/>
      </bottom>
      <diagonal/>
    </border>
    <border>
      <left style="double">
        <color indexed="64"/>
      </left>
      <right style="double">
        <color indexed="64"/>
      </right>
      <top style="thin">
        <color indexed="22"/>
      </top>
      <bottom style="thin">
        <color indexed="22"/>
      </bottom>
      <diagonal/>
    </border>
    <border>
      <left style="thin">
        <color indexed="64"/>
      </left>
      <right style="thin">
        <color indexed="64"/>
      </right>
      <top style="thin">
        <color indexed="23"/>
      </top>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55"/>
      </left>
      <right style="thin">
        <color indexed="55"/>
      </right>
      <top style="thin">
        <color indexed="55"/>
      </top>
      <bottom style="thin">
        <color indexed="55"/>
      </bottom>
      <diagonal/>
    </border>
    <border>
      <left style="double">
        <color indexed="64"/>
      </left>
      <right style="double">
        <color indexed="64"/>
      </right>
      <top style="thin">
        <color indexed="22"/>
      </top>
      <bottom style="thin">
        <color indexed="22"/>
      </bottom>
      <diagonal/>
    </border>
    <border>
      <left style="thin">
        <color indexed="64"/>
      </left>
      <right style="thin">
        <color indexed="64"/>
      </right>
      <top style="thin">
        <color indexed="23"/>
      </top>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55"/>
      </left>
      <right style="thin">
        <color indexed="55"/>
      </right>
      <top style="thin">
        <color indexed="55"/>
      </top>
      <bottom style="thin">
        <color indexed="55"/>
      </bottom>
      <diagonal/>
    </border>
    <border>
      <left style="double">
        <color indexed="64"/>
      </left>
      <right style="double">
        <color indexed="64"/>
      </right>
      <top style="thin">
        <color indexed="22"/>
      </top>
      <bottom style="thin">
        <color indexed="22"/>
      </bottom>
      <diagonal/>
    </border>
    <border>
      <left style="thin">
        <color indexed="64"/>
      </left>
      <right style="thin">
        <color indexed="64"/>
      </right>
      <top style="thin">
        <color indexed="23"/>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55"/>
      </left>
      <right style="thin">
        <color indexed="55"/>
      </right>
      <top style="thin">
        <color indexed="55"/>
      </top>
      <bottom style="thin">
        <color indexed="55"/>
      </bottom>
      <diagonal/>
    </border>
    <border>
      <left style="double">
        <color indexed="64"/>
      </left>
      <right style="double">
        <color indexed="64"/>
      </right>
      <top style="thin">
        <color indexed="22"/>
      </top>
      <bottom style="thin">
        <color indexed="22"/>
      </bottom>
      <diagonal/>
    </border>
    <border>
      <left style="thin">
        <color indexed="64"/>
      </left>
      <right style="thin">
        <color indexed="64"/>
      </right>
      <top style="thin">
        <color indexed="23"/>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55"/>
      </left>
      <right style="thin">
        <color indexed="55"/>
      </right>
      <top style="thin">
        <color indexed="55"/>
      </top>
      <bottom style="thin">
        <color indexed="55"/>
      </bottom>
      <diagonal/>
    </border>
    <border>
      <left style="double">
        <color indexed="64"/>
      </left>
      <right style="double">
        <color indexed="64"/>
      </right>
      <top style="thin">
        <color indexed="22"/>
      </top>
      <bottom style="thin">
        <color indexed="22"/>
      </bottom>
      <diagonal/>
    </border>
    <border>
      <left style="thin">
        <color indexed="64"/>
      </left>
      <right style="thin">
        <color indexed="64"/>
      </right>
      <top style="thin">
        <color indexed="23"/>
      </top>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55"/>
      </left>
      <right style="thin">
        <color indexed="55"/>
      </right>
      <top style="thin">
        <color indexed="55"/>
      </top>
      <bottom style="thin">
        <color indexed="55"/>
      </bottom>
      <diagonal/>
    </border>
    <border>
      <left style="double">
        <color indexed="64"/>
      </left>
      <right style="double">
        <color indexed="64"/>
      </right>
      <top style="thin">
        <color indexed="22"/>
      </top>
      <bottom style="thin">
        <color indexed="22"/>
      </bottom>
      <diagonal/>
    </border>
    <border>
      <left style="thin">
        <color indexed="64"/>
      </left>
      <right style="thin">
        <color indexed="64"/>
      </right>
      <top style="thin">
        <color indexed="23"/>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55"/>
      </left>
      <right style="thin">
        <color indexed="55"/>
      </right>
      <top style="thin">
        <color indexed="55"/>
      </top>
      <bottom style="thin">
        <color indexed="55"/>
      </bottom>
      <diagonal/>
    </border>
    <border>
      <left style="double">
        <color indexed="64"/>
      </left>
      <right style="double">
        <color indexed="64"/>
      </right>
      <top style="thin">
        <color indexed="22"/>
      </top>
      <bottom style="thin">
        <color indexed="22"/>
      </bottom>
      <diagonal/>
    </border>
    <border>
      <left style="thin">
        <color indexed="64"/>
      </left>
      <right style="thin">
        <color indexed="64"/>
      </right>
      <top style="thin">
        <color indexed="23"/>
      </top>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55"/>
      </left>
      <right style="thin">
        <color indexed="55"/>
      </right>
      <top style="thin">
        <color indexed="55"/>
      </top>
      <bottom style="thin">
        <color indexed="55"/>
      </bottom>
      <diagonal/>
    </border>
    <border>
      <left style="double">
        <color indexed="64"/>
      </left>
      <right style="double">
        <color indexed="64"/>
      </right>
      <top style="thin">
        <color indexed="22"/>
      </top>
      <bottom style="thin">
        <color indexed="22"/>
      </bottom>
      <diagonal/>
    </border>
    <border>
      <left style="thin">
        <color indexed="64"/>
      </left>
      <right style="thin">
        <color indexed="64"/>
      </right>
      <top style="thin">
        <color indexed="23"/>
      </top>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55"/>
      </left>
      <right style="thin">
        <color indexed="55"/>
      </right>
      <top style="thin">
        <color indexed="55"/>
      </top>
      <bottom style="thin">
        <color indexed="55"/>
      </bottom>
      <diagonal/>
    </border>
    <border>
      <left style="double">
        <color indexed="64"/>
      </left>
      <right style="double">
        <color indexed="64"/>
      </right>
      <top style="thin">
        <color indexed="22"/>
      </top>
      <bottom style="thin">
        <color indexed="22"/>
      </bottom>
      <diagonal/>
    </border>
    <border>
      <left style="thin">
        <color indexed="64"/>
      </left>
      <right style="thin">
        <color indexed="64"/>
      </right>
      <top style="thin">
        <color indexed="23"/>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55"/>
      </left>
      <right style="thin">
        <color indexed="55"/>
      </right>
      <top style="thin">
        <color indexed="55"/>
      </top>
      <bottom style="thin">
        <color indexed="55"/>
      </bottom>
      <diagonal/>
    </border>
    <border>
      <left style="double">
        <color indexed="64"/>
      </left>
      <right style="double">
        <color indexed="64"/>
      </right>
      <top style="thin">
        <color indexed="22"/>
      </top>
      <bottom style="thin">
        <color indexed="22"/>
      </bottom>
      <diagonal/>
    </border>
    <border>
      <left style="thin">
        <color indexed="64"/>
      </left>
      <right style="thin">
        <color indexed="64"/>
      </right>
      <top style="thin">
        <color indexed="23"/>
      </top>
      <bottom/>
      <diagonal/>
    </border>
    <border>
      <left/>
      <right/>
      <top style="thin">
        <color indexed="62"/>
      </top>
      <bottom style="double">
        <color indexed="6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8"/>
      </left>
      <right style="thin">
        <color indexed="8"/>
      </right>
      <top style="double">
        <color indexed="8"/>
      </top>
      <bottom style="hair">
        <color indexed="8"/>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55"/>
      </left>
      <right style="thin">
        <color indexed="55"/>
      </right>
      <top style="thin">
        <color indexed="55"/>
      </top>
      <bottom style="thin">
        <color indexed="55"/>
      </bottom>
      <diagonal/>
    </border>
    <border>
      <left style="double">
        <color indexed="64"/>
      </left>
      <right style="double">
        <color indexed="64"/>
      </right>
      <top style="thin">
        <color indexed="22"/>
      </top>
      <bottom style="thin">
        <color indexed="22"/>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55"/>
      </left>
      <right style="thin">
        <color indexed="55"/>
      </right>
      <top style="thin">
        <color indexed="55"/>
      </top>
      <bottom style="thin">
        <color indexed="55"/>
      </bottom>
      <diagonal/>
    </border>
    <border>
      <left style="double">
        <color indexed="64"/>
      </left>
      <right style="double">
        <color indexed="64"/>
      </right>
      <top style="thin">
        <color indexed="22"/>
      </top>
      <bottom style="thin">
        <color indexed="22"/>
      </bottom>
      <diagonal/>
    </border>
    <border>
      <left style="thin">
        <color indexed="64"/>
      </left>
      <right style="thin">
        <color indexed="64"/>
      </right>
      <top style="thin">
        <color indexed="23"/>
      </top>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55"/>
      </left>
      <right style="thin">
        <color indexed="55"/>
      </right>
      <top style="thin">
        <color indexed="55"/>
      </top>
      <bottom style="thin">
        <color indexed="55"/>
      </bottom>
      <diagonal/>
    </border>
    <border>
      <left style="double">
        <color indexed="64"/>
      </left>
      <right style="double">
        <color indexed="64"/>
      </right>
      <top style="thin">
        <color indexed="22"/>
      </top>
      <bottom style="thin">
        <color indexed="22"/>
      </bottom>
      <diagonal/>
    </border>
    <border>
      <left style="thin">
        <color indexed="64"/>
      </left>
      <right style="thin">
        <color indexed="64"/>
      </right>
      <top style="thin">
        <color indexed="23"/>
      </top>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55"/>
      </left>
      <right style="thin">
        <color indexed="55"/>
      </right>
      <top style="thin">
        <color indexed="55"/>
      </top>
      <bottom style="thin">
        <color indexed="55"/>
      </bottom>
      <diagonal/>
    </border>
    <border>
      <left style="double">
        <color indexed="64"/>
      </left>
      <right style="double">
        <color indexed="64"/>
      </right>
      <top style="thin">
        <color indexed="22"/>
      </top>
      <bottom style="thin">
        <color indexed="22"/>
      </bottom>
      <diagonal/>
    </border>
    <border>
      <left style="thin">
        <color indexed="64"/>
      </left>
      <right style="thin">
        <color indexed="64"/>
      </right>
      <top style="thin">
        <color indexed="23"/>
      </top>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55"/>
      </left>
      <right style="thin">
        <color indexed="55"/>
      </right>
      <top style="thin">
        <color indexed="55"/>
      </top>
      <bottom style="thin">
        <color indexed="55"/>
      </bottom>
      <diagonal/>
    </border>
    <border>
      <left style="double">
        <color indexed="64"/>
      </left>
      <right style="double">
        <color indexed="64"/>
      </right>
      <top style="thin">
        <color indexed="22"/>
      </top>
      <bottom style="thin">
        <color indexed="22"/>
      </bottom>
      <diagonal/>
    </border>
    <border>
      <left style="thin">
        <color indexed="64"/>
      </left>
      <right style="thin">
        <color indexed="64"/>
      </right>
      <top style="thin">
        <color indexed="23"/>
      </top>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55"/>
      </left>
      <right style="thin">
        <color indexed="55"/>
      </right>
      <top style="thin">
        <color indexed="55"/>
      </top>
      <bottom style="thin">
        <color indexed="55"/>
      </bottom>
      <diagonal/>
    </border>
    <border>
      <left style="double">
        <color indexed="64"/>
      </left>
      <right style="double">
        <color indexed="64"/>
      </right>
      <top style="thin">
        <color indexed="22"/>
      </top>
      <bottom style="thin">
        <color indexed="22"/>
      </bottom>
      <diagonal/>
    </border>
    <border>
      <left style="thin">
        <color indexed="64"/>
      </left>
      <right style="thin">
        <color indexed="64"/>
      </right>
      <top style="thin">
        <color indexed="23"/>
      </top>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indexed="64"/>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style="thin">
        <color indexed="64"/>
      </bottom>
      <diagonal/>
    </border>
    <border>
      <left/>
      <right style="medium">
        <color indexed="64"/>
      </right>
      <top style="thin">
        <color auto="1"/>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auto="1"/>
      </right>
      <top style="thin">
        <color auto="1"/>
      </top>
      <bottom style="thin">
        <color auto="1"/>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auto="1"/>
      </right>
      <top style="thin">
        <color indexed="64"/>
      </top>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thin">
        <color indexed="64"/>
      </right>
      <top/>
      <bottom style="medium">
        <color indexed="64"/>
      </bottom>
      <diagonal/>
    </border>
    <border>
      <left style="thin">
        <color auto="1"/>
      </left>
      <right style="medium">
        <color indexed="64"/>
      </right>
      <top/>
      <bottom style="medium">
        <color indexed="64"/>
      </bottom>
      <diagonal/>
    </border>
    <border>
      <left style="medium">
        <color indexed="64"/>
      </left>
      <right/>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auto="1"/>
      </right>
      <top style="medium">
        <color indexed="64"/>
      </top>
      <bottom style="medium">
        <color indexed="64"/>
      </bottom>
      <diagonal/>
    </border>
    <border>
      <left style="medium">
        <color indexed="64"/>
      </left>
      <right/>
      <top style="thin">
        <color auto="1"/>
      </top>
      <bottom style="thin">
        <color auto="1"/>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auto="1"/>
      </right>
      <top style="thin">
        <color auto="1"/>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8"/>
      </right>
      <top/>
      <bottom style="medium">
        <color indexed="64"/>
      </bottom>
      <diagonal/>
    </border>
    <border>
      <left style="medium">
        <color indexed="8"/>
      </left>
      <right style="medium">
        <color indexed="8"/>
      </right>
      <top/>
      <bottom style="medium">
        <color indexed="64"/>
      </bottom>
      <diagonal/>
    </border>
    <border>
      <left style="medium">
        <color indexed="8"/>
      </left>
      <right style="medium">
        <color indexed="64"/>
      </right>
      <top/>
      <bottom style="medium">
        <color indexed="64"/>
      </bottom>
      <diagonal/>
    </border>
    <border>
      <left style="medium">
        <color indexed="64"/>
      </left>
      <right/>
      <top/>
      <bottom style="thin">
        <color indexed="8"/>
      </bottom>
      <diagonal/>
    </border>
    <border>
      <left/>
      <right/>
      <top/>
      <bottom style="thin">
        <color indexed="8"/>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thin">
        <color indexed="22"/>
      </left>
      <right style="thin">
        <color indexed="22"/>
      </right>
      <top style="thin">
        <color indexed="22"/>
      </top>
      <bottom style="thin">
        <color indexed="2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23"/>
      </top>
      <bottom/>
      <diagonal/>
    </border>
    <border>
      <left/>
      <right/>
      <top/>
      <bottom style="thick">
        <color indexed="24"/>
      </bottom>
      <diagonal/>
    </border>
    <border>
      <left/>
      <right/>
      <top/>
      <bottom style="medium">
        <color indexed="24"/>
      </bottom>
      <diagonal/>
    </border>
    <border>
      <left/>
      <right/>
      <top style="thin">
        <color indexed="62"/>
      </top>
      <bottom style="double">
        <color indexed="62"/>
      </bottom>
      <diagonal/>
    </border>
    <border>
      <left/>
      <right/>
      <top style="thin">
        <color indexed="49"/>
      </top>
      <bottom style="double">
        <color indexed="49"/>
      </bottom>
      <diagonal/>
    </border>
    <border>
      <left style="medium">
        <color indexed="64"/>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style="thin">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thin">
        <color auto="1"/>
      </left>
      <right/>
      <top style="thin">
        <color auto="1"/>
      </top>
      <bottom style="medium">
        <color indexed="64"/>
      </bottom>
      <diagonal/>
    </border>
    <border>
      <left/>
      <right style="medium">
        <color auto="1"/>
      </right>
      <top style="thin">
        <color auto="1"/>
      </top>
      <bottom style="medium">
        <color indexed="64"/>
      </bottom>
      <diagonal/>
    </border>
    <border>
      <left style="thin">
        <color auto="1"/>
      </left>
      <right style="medium">
        <color auto="1"/>
      </right>
      <top style="thin">
        <color auto="1"/>
      </top>
      <bottom style="thin">
        <color auto="1"/>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top style="thin">
        <color auto="1"/>
      </top>
      <bottom style="thin">
        <color auto="1"/>
      </bottom>
      <diagonal/>
    </border>
  </borders>
  <cellStyleXfs count="22963">
    <xf numFmtId="0" fontId="0" fillId="0" borderId="0"/>
    <xf numFmtId="0" fontId="26" fillId="2" borderId="0" applyNumberFormat="0" applyBorder="0" applyAlignment="0" applyProtection="0"/>
    <xf numFmtId="0" fontId="26" fillId="3" borderId="0" applyNumberFormat="0" applyBorder="0" applyAlignment="0" applyProtection="0"/>
    <xf numFmtId="0" fontId="26" fillId="4" borderId="0" applyNumberFormat="0" applyBorder="0" applyAlignment="0" applyProtection="0"/>
    <xf numFmtId="0" fontId="26" fillId="5" borderId="0" applyNumberFormat="0" applyBorder="0" applyAlignment="0" applyProtection="0"/>
    <xf numFmtId="0" fontId="26" fillId="6" borderId="0" applyNumberFormat="0" applyBorder="0" applyAlignment="0" applyProtection="0"/>
    <xf numFmtId="0" fontId="26" fillId="7" borderId="0" applyNumberFormat="0" applyBorder="0" applyAlignment="0" applyProtection="0"/>
    <xf numFmtId="0" fontId="26" fillId="2" borderId="0" applyNumberFormat="0" applyBorder="0" applyAlignment="0" applyProtection="0"/>
    <xf numFmtId="0" fontId="26" fillId="3" borderId="0" applyNumberFormat="0" applyBorder="0" applyAlignment="0" applyProtection="0"/>
    <xf numFmtId="0" fontId="26" fillId="4" borderId="0" applyNumberFormat="0" applyBorder="0" applyAlignment="0" applyProtection="0"/>
    <xf numFmtId="0" fontId="26" fillId="5" borderId="0" applyNumberFormat="0" applyBorder="0" applyAlignment="0" applyProtection="0"/>
    <xf numFmtId="0" fontId="26" fillId="6" borderId="0" applyNumberFormat="0" applyBorder="0" applyAlignment="0" applyProtection="0"/>
    <xf numFmtId="0" fontId="26" fillId="7" borderId="0" applyNumberFormat="0" applyBorder="0" applyAlignment="0" applyProtection="0"/>
    <xf numFmtId="0" fontId="26" fillId="8"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8" borderId="0" applyNumberFormat="0" applyBorder="0" applyAlignment="0" applyProtection="0"/>
    <xf numFmtId="0" fontId="26" fillId="11" borderId="0" applyNumberFormat="0" applyBorder="0" applyAlignment="0" applyProtection="0"/>
    <xf numFmtId="0" fontId="26" fillId="8"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8" borderId="0" applyNumberFormat="0" applyBorder="0" applyAlignment="0" applyProtection="0"/>
    <xf numFmtId="0" fontId="26" fillId="11" borderId="0" applyNumberFormat="0" applyBorder="0" applyAlignment="0" applyProtection="0"/>
    <xf numFmtId="0" fontId="34" fillId="12" borderId="0" applyNumberFormat="0" applyBorder="0" applyAlignment="0" applyProtection="0"/>
    <xf numFmtId="0" fontId="34" fillId="9" borderId="0" applyNumberFormat="0" applyBorder="0" applyAlignment="0" applyProtection="0"/>
    <xf numFmtId="0" fontId="34" fillId="10" borderId="0" applyNumberFormat="0" applyBorder="0" applyAlignment="0" applyProtection="0"/>
    <xf numFmtId="0" fontId="34" fillId="13" borderId="0" applyNumberFormat="0" applyBorder="0" applyAlignment="0" applyProtection="0"/>
    <xf numFmtId="0" fontId="34" fillId="14" borderId="0" applyNumberFormat="0" applyBorder="0" applyAlignment="0" applyProtection="0"/>
    <xf numFmtId="0" fontId="34" fillId="15" borderId="0" applyNumberFormat="0" applyBorder="0" applyAlignment="0" applyProtection="0"/>
    <xf numFmtId="0" fontId="34" fillId="12" borderId="0" applyNumberFormat="0" applyBorder="0" applyAlignment="0" applyProtection="0"/>
    <xf numFmtId="0" fontId="34" fillId="9" borderId="0" applyNumberFormat="0" applyBorder="0" applyAlignment="0" applyProtection="0"/>
    <xf numFmtId="0" fontId="34" fillId="10" borderId="0" applyNumberFormat="0" applyBorder="0" applyAlignment="0" applyProtection="0"/>
    <xf numFmtId="0" fontId="34" fillId="13" borderId="0" applyNumberFormat="0" applyBorder="0" applyAlignment="0" applyProtection="0"/>
    <xf numFmtId="0" fontId="34" fillId="14" borderId="0" applyNumberFormat="0" applyBorder="0" applyAlignment="0" applyProtection="0"/>
    <xf numFmtId="0" fontId="34" fillId="15" borderId="0" applyNumberFormat="0" applyBorder="0" applyAlignment="0" applyProtection="0"/>
    <xf numFmtId="0" fontId="34" fillId="16" borderId="0" applyNumberFormat="0" applyBorder="0" applyAlignment="0" applyProtection="0"/>
    <xf numFmtId="0" fontId="34" fillId="17" borderId="0" applyNumberFormat="0" applyBorder="0" applyAlignment="0" applyProtection="0"/>
    <xf numFmtId="0" fontId="34" fillId="18" borderId="0" applyNumberFormat="0" applyBorder="0" applyAlignment="0" applyProtection="0"/>
    <xf numFmtId="0" fontId="34" fillId="13" borderId="0" applyNumberFormat="0" applyBorder="0" applyAlignment="0" applyProtection="0"/>
    <xf numFmtId="0" fontId="34" fillId="14" borderId="0" applyNumberFormat="0" applyBorder="0" applyAlignment="0" applyProtection="0"/>
    <xf numFmtId="0" fontId="34" fillId="19" borderId="0" applyNumberFormat="0" applyBorder="0" applyAlignment="0" applyProtection="0"/>
    <xf numFmtId="0" fontId="40" fillId="3" borderId="0" applyNumberFormat="0" applyBorder="0" applyAlignment="0" applyProtection="0"/>
    <xf numFmtId="0" fontId="35" fillId="4" borderId="0" applyNumberFormat="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36" fillId="20" borderId="1" applyNumberFormat="0" applyAlignment="0" applyProtection="0"/>
    <xf numFmtId="0" fontId="36" fillId="20" borderId="1" applyNumberFormat="0" applyAlignment="0" applyProtection="0"/>
    <xf numFmtId="0" fontId="37" fillId="21" borderId="2" applyNumberFormat="0" applyAlignment="0" applyProtection="0"/>
    <xf numFmtId="0" fontId="38" fillId="0" borderId="3" applyNumberFormat="0" applyFill="0" applyAlignment="0" applyProtection="0"/>
    <xf numFmtId="0" fontId="37" fillId="21" borderId="2" applyNumberFormat="0" applyAlignment="0" applyProtection="0"/>
    <xf numFmtId="3" fontId="52" fillId="0" borderId="0" applyFont="0" applyFill="0" applyBorder="0" applyAlignment="0" applyProtection="0"/>
    <xf numFmtId="0" fontId="53" fillId="0" borderId="0" applyFont="0" applyFill="0" applyBorder="0" applyAlignment="0" applyProtection="0"/>
    <xf numFmtId="0" fontId="34" fillId="16" borderId="0" applyNumberFormat="0" applyBorder="0" applyAlignment="0" applyProtection="0"/>
    <xf numFmtId="0" fontId="34" fillId="17" borderId="0" applyNumberFormat="0" applyBorder="0" applyAlignment="0" applyProtection="0"/>
    <xf numFmtId="0" fontId="34" fillId="18" borderId="0" applyNumberFormat="0" applyBorder="0" applyAlignment="0" applyProtection="0"/>
    <xf numFmtId="0" fontId="34" fillId="13" borderId="0" applyNumberFormat="0" applyBorder="0" applyAlignment="0" applyProtection="0"/>
    <xf numFmtId="0" fontId="34" fillId="14" borderId="0" applyNumberFormat="0" applyBorder="0" applyAlignment="0" applyProtection="0"/>
    <xf numFmtId="0" fontId="34" fillId="19" borderId="0" applyNumberFormat="0" applyBorder="0" applyAlignment="0" applyProtection="0"/>
    <xf numFmtId="0" fontId="39" fillId="7" borderId="1" applyNumberFormat="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0" fontId="44" fillId="0" borderId="0" applyNumberFormat="0" applyFill="0" applyBorder="0" applyAlignment="0" applyProtection="0"/>
    <xf numFmtId="2" fontId="53" fillId="0" borderId="0" applyFont="0" applyFill="0" applyBorder="0" applyAlignment="0" applyProtection="0"/>
    <xf numFmtId="0" fontId="35" fillId="4" borderId="0" applyNumberFormat="0" applyBorder="0" applyAlignment="0" applyProtection="0"/>
    <xf numFmtId="0" fontId="54" fillId="0" borderId="0">
      <alignment horizontal="left"/>
    </xf>
    <xf numFmtId="0" fontId="46" fillId="0" borderId="4" applyNumberFormat="0" applyFill="0" applyAlignment="0" applyProtection="0"/>
    <xf numFmtId="0" fontId="47" fillId="0" borderId="5" applyNumberFormat="0" applyFill="0" applyAlignment="0" applyProtection="0"/>
    <xf numFmtId="0" fontId="48" fillId="0" borderId="6" applyNumberFormat="0" applyFill="0" applyAlignment="0" applyProtection="0"/>
    <xf numFmtId="0" fontId="48" fillId="0" borderId="0" applyNumberFormat="0" applyFill="0" applyBorder="0" applyAlignment="0" applyProtection="0"/>
    <xf numFmtId="0" fontId="40" fillId="3" borderId="0" applyNumberFormat="0" applyBorder="0" applyAlignment="0" applyProtection="0"/>
    <xf numFmtId="0" fontId="55" fillId="0" borderId="0"/>
    <xf numFmtId="0" fontId="39" fillId="7" borderId="1" applyNumberFormat="0" applyAlignment="0" applyProtection="0"/>
    <xf numFmtId="0" fontId="38" fillId="0" borderId="3" applyNumberFormat="0" applyFill="0" applyAlignment="0" applyProtection="0"/>
    <xf numFmtId="38" fontId="56" fillId="0" borderId="0" applyFont="0" applyFill="0" applyBorder="0" applyAlignment="0" applyProtection="0"/>
    <xf numFmtId="40" fontId="56" fillId="0" borderId="0" applyFont="0" applyFill="0" applyBorder="0" applyAlignment="0" applyProtection="0"/>
    <xf numFmtId="0" fontId="57" fillId="0" borderId="7"/>
    <xf numFmtId="168" fontId="33" fillId="0" borderId="0" applyFont="0" applyFill="0" applyBorder="0" applyAlignment="0" applyProtection="0"/>
    <xf numFmtId="168"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6"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2" fontId="28" fillId="0" borderId="0" applyFont="0" applyFill="0" applyBorder="0" applyAlignment="0" applyProtection="0"/>
    <xf numFmtId="170" fontId="60" fillId="0" borderId="0" applyFont="0" applyFill="0" applyBorder="0" applyAlignment="0" applyProtection="0"/>
    <xf numFmtId="175" fontId="53" fillId="0" borderId="0" applyFont="0" applyFill="0" applyBorder="0" applyAlignment="0" applyProtection="0"/>
    <xf numFmtId="176" fontId="28" fillId="0" borderId="0" applyFont="0" applyFill="0" applyBorder="0" applyAlignment="0" applyProtection="0"/>
    <xf numFmtId="177" fontId="28" fillId="0" borderId="0" applyFont="0" applyFill="0" applyBorder="0" applyAlignment="0" applyProtection="0"/>
    <xf numFmtId="178" fontId="28" fillId="0" borderId="0" applyFont="0" applyFill="0" applyBorder="0" applyAlignment="0" applyProtection="0"/>
    <xf numFmtId="178" fontId="28" fillId="0" borderId="0" applyFont="0" applyFill="0" applyBorder="0" applyAlignment="0" applyProtection="0"/>
    <xf numFmtId="0" fontId="41" fillId="22" borderId="0" applyNumberFormat="0" applyBorder="0" applyAlignment="0" applyProtection="0"/>
    <xf numFmtId="0" fontId="41" fillId="22" borderId="0" applyNumberFormat="0" applyBorder="0" applyAlignment="0" applyProtection="0"/>
    <xf numFmtId="0" fontId="28" fillId="0" borderId="0"/>
    <xf numFmtId="0" fontId="28" fillId="0" borderId="0"/>
    <xf numFmtId="0" fontId="61" fillId="0" borderId="0"/>
    <xf numFmtId="0" fontId="61" fillId="0" borderId="0"/>
    <xf numFmtId="0" fontId="61" fillId="0" borderId="0"/>
    <xf numFmtId="0" fontId="61"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32" fillId="0" borderId="0"/>
    <xf numFmtId="0" fontId="28" fillId="0" borderId="0"/>
    <xf numFmtId="0" fontId="28" fillId="0" borderId="0"/>
    <xf numFmtId="0" fontId="33"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61" fillId="0" borderId="0"/>
    <xf numFmtId="0" fontId="61" fillId="0" borderId="0"/>
    <xf numFmtId="0" fontId="61" fillId="0" borderId="0"/>
    <xf numFmtId="0" fontId="26" fillId="0" borderId="0"/>
    <xf numFmtId="0" fontId="61" fillId="0" borderId="0"/>
    <xf numFmtId="0" fontId="26" fillId="0" borderId="0"/>
    <xf numFmtId="0" fontId="33" fillId="0" borderId="0"/>
    <xf numFmtId="0" fontId="61" fillId="0" borderId="0"/>
    <xf numFmtId="0" fontId="61" fillId="0" borderId="0"/>
    <xf numFmtId="0" fontId="26" fillId="0" borderId="0"/>
    <xf numFmtId="0" fontId="61" fillId="0" borderId="0"/>
    <xf numFmtId="0" fontId="61" fillId="0" borderId="0"/>
    <xf numFmtId="0" fontId="26" fillId="0" borderId="0"/>
    <xf numFmtId="0" fontId="61" fillId="0" borderId="0"/>
    <xf numFmtId="0" fontId="61" fillId="0" borderId="0"/>
    <xf numFmtId="0" fontId="28" fillId="0" borderId="0"/>
    <xf numFmtId="0" fontId="61" fillId="0" borderId="0"/>
    <xf numFmtId="0" fontId="28" fillId="23" borderId="8" applyNumberFormat="0" applyFont="0" applyAlignment="0" applyProtection="0"/>
    <xf numFmtId="0" fontId="33" fillId="23" borderId="8" applyNumberFormat="0" applyFont="0" applyAlignment="0" applyProtection="0"/>
    <xf numFmtId="40" fontId="58" fillId="0" borderId="0" applyFont="0" applyFill="0" applyBorder="0" applyAlignment="0" applyProtection="0"/>
    <xf numFmtId="38" fontId="58" fillId="0" borderId="0" applyFont="0" applyFill="0" applyBorder="0" applyAlignment="0" applyProtection="0"/>
    <xf numFmtId="0" fontId="42" fillId="20" borderId="9" applyNumberFormat="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6"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6"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0" fontId="42" fillId="20" borderId="9" applyNumberFormat="0" applyAlignment="0" applyProtection="0"/>
    <xf numFmtId="179" fontId="59" fillId="0" borderId="0">
      <protection locked="0"/>
    </xf>
    <xf numFmtId="166" fontId="28" fillId="0" borderId="0" applyFont="0" applyFill="0" applyBorder="0" applyAlignment="0" applyProtection="0"/>
    <xf numFmtId="166" fontId="60"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80"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80" fontId="28" fillId="0" borderId="0" applyFont="0" applyFill="0" applyBorder="0" applyAlignment="0" applyProtection="0"/>
    <xf numFmtId="169"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6" fillId="0" borderId="0" applyFont="0" applyFill="0" applyBorder="0" applyAlignment="0" applyProtection="0"/>
    <xf numFmtId="166" fontId="26"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80"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81" fontId="28" fillId="0" borderId="0" applyFill="0" applyBorder="0" applyAlignment="0" applyProtection="0"/>
    <xf numFmtId="166" fontId="61"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73" fontId="28" fillId="0" borderId="0" applyFont="0" applyFill="0" applyBorder="0" applyAlignment="0" applyProtection="0"/>
    <xf numFmtId="166" fontId="28" fillId="0" borderId="0" applyFont="0" applyFill="0" applyBorder="0" applyAlignment="0" applyProtection="0"/>
    <xf numFmtId="0" fontId="57" fillId="0" borderId="0"/>
    <xf numFmtId="0" fontId="43"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6" fillId="0" borderId="4" applyNumberFormat="0" applyFill="0" applyAlignment="0" applyProtection="0"/>
    <xf numFmtId="0" fontId="47" fillId="0" borderId="5" applyNumberFormat="0" applyFill="0" applyAlignment="0" applyProtection="0"/>
    <xf numFmtId="0" fontId="48" fillId="0" borderId="6" applyNumberFormat="0" applyFill="0" applyAlignment="0" applyProtection="0"/>
    <xf numFmtId="0" fontId="48" fillId="0" borderId="0" applyNumberFormat="0" applyFill="0" applyBorder="0" applyAlignment="0" applyProtection="0"/>
    <xf numFmtId="0" fontId="45" fillId="0" borderId="0" applyNumberFormat="0" applyFill="0" applyBorder="0" applyAlignment="0" applyProtection="0"/>
    <xf numFmtId="166" fontId="29" fillId="0" borderId="0" applyFont="0" applyFill="0" applyBorder="0" applyAlignment="0" applyProtection="0"/>
    <xf numFmtId="166" fontId="26"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6" fillId="0" borderId="0" applyFont="0" applyFill="0" applyBorder="0" applyAlignment="0" applyProtection="0"/>
    <xf numFmtId="166" fontId="28" fillId="0" borderId="0" applyFont="0" applyFill="0" applyBorder="0" applyAlignment="0" applyProtection="0"/>
    <xf numFmtId="3" fontId="53" fillId="0" borderId="0" applyFont="0" applyFill="0" applyBorder="0" applyAlignment="0" applyProtection="0"/>
    <xf numFmtId="0" fontId="43" fillId="0" borderId="0" applyNumberFormat="0" applyFill="0" applyBorder="0" applyAlignment="0" applyProtection="0"/>
    <xf numFmtId="0" fontId="25" fillId="0" borderId="0"/>
    <xf numFmtId="170" fontId="26" fillId="0" borderId="0" applyFont="0" applyFill="0" applyBorder="0" applyAlignment="0" applyProtection="0"/>
    <xf numFmtId="166" fontId="24" fillId="0" borderId="0" applyFont="0" applyFill="0" applyBorder="0" applyAlignment="0" applyProtection="0"/>
    <xf numFmtId="0" fontId="24" fillId="0" borderId="0"/>
    <xf numFmtId="166" fontId="23" fillId="0" borderId="0" applyFont="0" applyFill="0" applyBorder="0" applyAlignment="0" applyProtection="0"/>
    <xf numFmtId="0" fontId="23" fillId="0" borderId="0"/>
    <xf numFmtId="166" fontId="26" fillId="0" borderId="0" applyFont="0" applyFill="0" applyBorder="0" applyAlignment="0" applyProtection="0"/>
    <xf numFmtId="166" fontId="26" fillId="0" borderId="0" applyFont="0" applyFill="0" applyBorder="0" applyAlignment="0" applyProtection="0"/>
    <xf numFmtId="166" fontId="28" fillId="0" borderId="0" applyFont="0" applyFill="0" applyBorder="0" applyAlignment="0" applyProtection="0"/>
    <xf numFmtId="0" fontId="22" fillId="0" borderId="0"/>
    <xf numFmtId="0" fontId="22" fillId="0" borderId="0"/>
    <xf numFmtId="166" fontId="28" fillId="0" borderId="0" applyFont="0" applyFill="0" applyBorder="0" applyAlignment="0" applyProtection="0"/>
    <xf numFmtId="166" fontId="28" fillId="0" borderId="0" applyFont="0" applyFill="0" applyBorder="0" applyAlignment="0" applyProtection="0"/>
    <xf numFmtId="166" fontId="26" fillId="0" borderId="0" applyFont="0" applyFill="0" applyBorder="0" applyAlignment="0" applyProtection="0"/>
    <xf numFmtId="168" fontId="28" fillId="0" borderId="0" applyFont="0" applyFill="0" applyBorder="0" applyAlignment="0" applyProtection="0"/>
    <xf numFmtId="0" fontId="28" fillId="0" borderId="0"/>
    <xf numFmtId="166" fontId="21" fillId="0" borderId="0" applyFont="0" applyFill="0" applyBorder="0" applyAlignment="0" applyProtection="0"/>
    <xf numFmtId="166" fontId="68" fillId="0" borderId="0" applyFont="0" applyFill="0" applyBorder="0" applyAlignment="0" applyProtection="0"/>
    <xf numFmtId="0" fontId="20" fillId="0" borderId="0"/>
    <xf numFmtId="166" fontId="26" fillId="0" borderId="0" applyFont="0" applyFill="0" applyBorder="0" applyAlignment="0" applyProtection="0"/>
    <xf numFmtId="168" fontId="28" fillId="0" borderId="0" applyFont="0" applyFill="0" applyBorder="0" applyAlignment="0" applyProtection="0"/>
    <xf numFmtId="166" fontId="20" fillId="0" borderId="0" applyFont="0" applyFill="0" applyBorder="0" applyAlignment="0" applyProtection="0"/>
    <xf numFmtId="9" fontId="69" fillId="0" borderId="0" applyFont="0" applyFill="0" applyBorder="0" applyAlignment="0" applyProtection="0"/>
    <xf numFmtId="0" fontId="28" fillId="0" borderId="0"/>
    <xf numFmtId="182" fontId="64" fillId="0" borderId="20" applyBorder="0" applyAlignment="0">
      <alignment horizontal="center" vertical="center"/>
    </xf>
    <xf numFmtId="166" fontId="27" fillId="0" borderId="0"/>
    <xf numFmtId="182" fontId="63" fillId="0" borderId="20" applyBorder="0" applyAlignment="0">
      <alignment horizontal="center"/>
    </xf>
    <xf numFmtId="182" fontId="70" fillId="0" borderId="20" applyBorder="0" applyAlignment="0">
      <alignment horizontal="center" vertical="center"/>
    </xf>
    <xf numFmtId="182" fontId="31" fillId="0" borderId="20" applyBorder="0" applyAlignment="0">
      <alignment horizontal="center" vertical="center"/>
    </xf>
    <xf numFmtId="0" fontId="26" fillId="8" borderId="0" applyNumberFormat="0" applyBorder="0" applyAlignment="0" applyProtection="0"/>
    <xf numFmtId="0" fontId="26" fillId="9" borderId="0" applyNumberFormat="0" applyBorder="0" applyAlignment="0" applyProtection="0"/>
    <xf numFmtId="0" fontId="26" fillId="23" borderId="0" applyNumberFormat="0" applyBorder="0" applyAlignment="0" applyProtection="0"/>
    <xf numFmtId="0" fontId="26" fillId="7" borderId="0" applyNumberFormat="0" applyBorder="0" applyAlignment="0" applyProtection="0"/>
    <xf numFmtId="0" fontId="26" fillId="23" borderId="0" applyNumberFormat="0" applyBorder="0" applyAlignment="0" applyProtection="0"/>
    <xf numFmtId="0" fontId="26" fillId="29" borderId="0" applyNumberFormat="0" applyBorder="0" applyAlignment="0" applyProtection="0"/>
    <xf numFmtId="0" fontId="26" fillId="7" borderId="0" applyNumberFormat="0" applyBorder="0" applyAlignment="0" applyProtection="0"/>
    <xf numFmtId="0" fontId="26" fillId="23" borderId="0" applyNumberFormat="0" applyBorder="0" applyAlignment="0" applyProtection="0"/>
    <xf numFmtId="0" fontId="26" fillId="29" borderId="0" applyNumberFormat="0" applyBorder="0" applyAlignment="0" applyProtection="0"/>
    <xf numFmtId="0" fontId="26" fillId="6" borderId="0" applyNumberFormat="0" applyBorder="0" applyAlignment="0" applyProtection="0"/>
    <xf numFmtId="0" fontId="26" fillId="7" borderId="0" applyNumberFormat="0" applyBorder="0" applyAlignment="0" applyProtection="0"/>
    <xf numFmtId="0" fontId="26" fillId="6" borderId="0" applyNumberFormat="0" applyBorder="0" applyAlignment="0" applyProtection="0"/>
    <xf numFmtId="0" fontId="26" fillId="22" borderId="0" applyNumberFormat="0" applyBorder="0" applyAlignment="0" applyProtection="0"/>
    <xf numFmtId="0" fontId="26" fillId="3" borderId="0" applyNumberFormat="0" applyBorder="0" applyAlignment="0" applyProtection="0"/>
    <xf numFmtId="0" fontId="26" fillId="6" borderId="0" applyNumberFormat="0" applyBorder="0" applyAlignment="0" applyProtection="0"/>
    <xf numFmtId="0" fontId="26" fillId="23" borderId="0" applyNumberFormat="0" applyBorder="0" applyAlignment="0" applyProtection="0"/>
    <xf numFmtId="0" fontId="26" fillId="20" borderId="0" applyNumberFormat="0" applyBorder="0" applyAlignment="0" applyProtection="0"/>
    <xf numFmtId="0" fontId="26" fillId="9" borderId="0" applyNumberFormat="0" applyBorder="0" applyAlignment="0" applyProtection="0"/>
    <xf numFmtId="0" fontId="26" fillId="22" borderId="0" applyNumberFormat="0" applyBorder="0" applyAlignment="0" applyProtection="0"/>
    <xf numFmtId="0" fontId="26" fillId="20" borderId="0" applyNumberFormat="0" applyBorder="0" applyAlignment="0" applyProtection="0"/>
    <xf numFmtId="0" fontId="26" fillId="8" borderId="0" applyNumberFormat="0" applyBorder="0" applyAlignment="0" applyProtection="0"/>
    <xf numFmtId="0" fontId="26" fillId="7" borderId="0" applyNumberFormat="0" applyBorder="0" applyAlignment="0" applyProtection="0"/>
    <xf numFmtId="0" fontId="34" fillId="6"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3" borderId="0" applyNumberFormat="0" applyBorder="0" applyAlignment="0" applyProtection="0"/>
    <xf numFmtId="0" fontId="34" fillId="6" borderId="0" applyNumberFormat="0" applyBorder="0" applyAlignment="0" applyProtection="0"/>
    <xf numFmtId="0" fontId="34" fillId="9" borderId="0" applyNumberFormat="0" applyBorder="0" applyAlignment="0" applyProtection="0"/>
    <xf numFmtId="0" fontId="71" fillId="14" borderId="0" applyNumberFormat="0" applyBorder="0" applyAlignment="0" applyProtection="0"/>
    <xf numFmtId="0" fontId="71" fillId="9" borderId="0" applyNumberFormat="0" applyBorder="0" applyAlignment="0" applyProtection="0"/>
    <xf numFmtId="0" fontId="71" fillId="22" borderId="0" applyNumberFormat="0" applyBorder="0" applyAlignment="0" applyProtection="0"/>
    <xf numFmtId="0" fontId="71" fillId="20" borderId="0" applyNumberFormat="0" applyBorder="0" applyAlignment="0" applyProtection="0"/>
    <xf numFmtId="0" fontId="71" fillId="14" borderId="0" applyNumberFormat="0" applyBorder="0" applyAlignment="0" applyProtection="0"/>
    <xf numFmtId="0" fontId="71" fillId="7" borderId="0" applyNumberFormat="0" applyBorder="0" applyAlignment="0" applyProtection="0"/>
    <xf numFmtId="37" fontId="72" fillId="0" borderId="0"/>
    <xf numFmtId="0" fontId="34" fillId="30"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31" borderId="0" applyNumberFormat="0" applyBorder="0" applyAlignment="0" applyProtection="0"/>
    <xf numFmtId="0" fontId="34" fillId="17" borderId="0" applyNumberFormat="0" applyBorder="0" applyAlignment="0" applyProtection="0"/>
    <xf numFmtId="10" fontId="28" fillId="32" borderId="0" applyFont="0" applyBorder="0" applyAlignment="0">
      <protection locked="0"/>
    </xf>
    <xf numFmtId="171" fontId="28" fillId="32" borderId="0" applyBorder="0" applyAlignment="0">
      <protection locked="0"/>
    </xf>
    <xf numFmtId="0" fontId="40" fillId="5" borderId="0" applyNumberFormat="0" applyBorder="0" applyAlignment="0" applyProtection="0"/>
    <xf numFmtId="0" fontId="35" fillId="4" borderId="0" applyNumberFormat="0" applyBorder="0" applyAlignment="0" applyProtection="0"/>
    <xf numFmtId="183" fontId="73" fillId="0" borderId="0">
      <protection locked="0"/>
    </xf>
    <xf numFmtId="183" fontId="73" fillId="0" borderId="0">
      <protection locked="0"/>
    </xf>
    <xf numFmtId="14" fontId="74" fillId="33" borderId="21" applyBorder="0" applyAlignment="0">
      <alignment horizontal="center" vertical="center"/>
    </xf>
    <xf numFmtId="0" fontId="74" fillId="34" borderId="21" applyNumberFormat="0" applyBorder="0" applyAlignment="0">
      <alignment horizontal="center" vertical="center"/>
    </xf>
    <xf numFmtId="0" fontId="53" fillId="0" borderId="0" applyNumberFormat="0" applyFill="0" applyBorder="0" applyAlignment="0" applyProtection="0"/>
    <xf numFmtId="0" fontId="75" fillId="0" borderId="0" applyNumberFormat="0" applyFill="0" applyBorder="0" applyAlignment="0" applyProtection="0"/>
    <xf numFmtId="0" fontId="76" fillId="29" borderId="1" applyNumberFormat="0" applyAlignment="0" applyProtection="0"/>
    <xf numFmtId="0" fontId="28" fillId="35" borderId="22"/>
    <xf numFmtId="0" fontId="28" fillId="35" borderId="22"/>
    <xf numFmtId="0" fontId="28" fillId="35" borderId="22"/>
    <xf numFmtId="0" fontId="28" fillId="35" borderId="22">
      <alignment horizontal="left"/>
    </xf>
    <xf numFmtId="0" fontId="28" fillId="35" borderId="22">
      <alignment horizontal="left"/>
    </xf>
    <xf numFmtId="0" fontId="28" fillId="35" borderId="22">
      <alignment horizontal="left"/>
    </xf>
    <xf numFmtId="184" fontId="65" fillId="35" borderId="22"/>
    <xf numFmtId="0" fontId="28" fillId="0" borderId="0"/>
    <xf numFmtId="0" fontId="77" fillId="21" borderId="2" applyNumberFormat="0" applyAlignment="0" applyProtection="0"/>
    <xf numFmtId="0" fontId="38" fillId="0" borderId="3" applyNumberFormat="0" applyFill="0" applyAlignment="0" applyProtection="0"/>
    <xf numFmtId="0" fontId="49" fillId="0" borderId="0" applyNumberFormat="0" applyFont="0" applyFill="0" applyBorder="0" applyProtection="0">
      <alignment horizontal="center" vertical="center" wrapText="1"/>
    </xf>
    <xf numFmtId="164" fontId="28" fillId="0" borderId="0" applyFont="0" applyFill="0" applyBorder="0" applyAlignment="0" applyProtection="0"/>
    <xf numFmtId="166" fontId="67" fillId="0" borderId="0" applyFont="0" applyFill="0" applyBorder="0" applyAlignment="0" applyProtection="0"/>
    <xf numFmtId="166" fontId="28" fillId="36" borderId="0" applyNumberFormat="0" applyFont="0" applyBorder="0" applyAlignment="0" applyProtection="0"/>
    <xf numFmtId="49" fontId="66" fillId="34" borderId="23" applyNumberFormat="0" applyBorder="0" applyAlignment="0">
      <alignment horizontal="left" vertical="center"/>
    </xf>
    <xf numFmtId="167" fontId="28" fillId="0" borderId="0" applyFont="0" applyFill="0" applyBorder="0" applyAlignment="0" applyProtection="0"/>
    <xf numFmtId="0" fontId="79" fillId="0" borderId="0">
      <protection locked="0"/>
    </xf>
    <xf numFmtId="0" fontId="80" fillId="0" borderId="0" applyNumberFormat="0" applyFill="0" applyBorder="0" applyAlignment="0" applyProtection="0"/>
    <xf numFmtId="0" fontId="71" fillId="14" borderId="0" applyNumberFormat="0" applyBorder="0" applyAlignment="0" applyProtection="0"/>
    <xf numFmtId="0" fontId="71" fillId="17" borderId="0" applyNumberFormat="0" applyBorder="0" applyAlignment="0" applyProtection="0"/>
    <xf numFmtId="0" fontId="71" fillId="18" borderId="0" applyNumberFormat="0" applyBorder="0" applyAlignment="0" applyProtection="0"/>
    <xf numFmtId="0" fontId="71" fillId="31" borderId="0" applyNumberFormat="0" applyBorder="0" applyAlignment="0" applyProtection="0"/>
    <xf numFmtId="0" fontId="71" fillId="14" borderId="0" applyNumberFormat="0" applyBorder="0" applyAlignment="0" applyProtection="0"/>
    <xf numFmtId="0" fontId="71" fillId="19" borderId="0" applyNumberFormat="0" applyBorder="0" applyAlignment="0" applyProtection="0"/>
    <xf numFmtId="0" fontId="55" fillId="0" borderId="0">
      <alignment vertical="center"/>
    </xf>
    <xf numFmtId="174" fontId="28" fillId="0" borderId="0" applyFont="0" applyFill="0" applyBorder="0" applyAlignment="0" applyProtection="0"/>
    <xf numFmtId="185" fontId="81" fillId="0" borderId="0" applyBorder="0" applyProtection="0"/>
    <xf numFmtId="0" fontId="26" fillId="0" borderId="0"/>
    <xf numFmtId="186" fontId="82" fillId="0" borderId="0"/>
    <xf numFmtId="0" fontId="49" fillId="0" borderId="0" applyFont="0" applyFill="0" applyBorder="0" applyAlignment="0" applyProtection="0"/>
    <xf numFmtId="2" fontId="49" fillId="0" borderId="0" applyFont="0" applyFill="0" applyBorder="0" applyAlignment="0" applyProtection="0"/>
    <xf numFmtId="187" fontId="79" fillId="0" borderId="0">
      <protection locked="0"/>
    </xf>
    <xf numFmtId="0" fontId="83" fillId="32" borderId="0" applyNumberFormat="0" applyFont="0" applyBorder="0" applyAlignment="0" applyProtection="0">
      <alignment horizontal="centerContinuous"/>
    </xf>
    <xf numFmtId="0" fontId="83" fillId="37" borderId="0" applyNumberFormat="0" applyFont="0" applyBorder="0" applyAlignment="0" applyProtection="0">
      <alignment horizontal="centerContinuous"/>
    </xf>
    <xf numFmtId="0" fontId="84" fillId="35" borderId="24" applyNumberFormat="0" applyFont="0" applyBorder="0" applyAlignment="0"/>
    <xf numFmtId="0" fontId="28" fillId="32" borderId="25" applyNumberFormat="0" applyFont="0" applyBorder="0" applyAlignment="0" applyProtection="0"/>
    <xf numFmtId="10" fontId="28" fillId="32" borderId="0" applyNumberFormat="0" applyFont="0" applyBorder="0" applyAlignment="0"/>
    <xf numFmtId="0" fontId="35" fillId="6" borderId="0" applyNumberFormat="0" applyBorder="0" applyAlignment="0" applyProtection="0"/>
    <xf numFmtId="0" fontId="85" fillId="0" borderId="26" applyNumberFormat="0" applyFill="0" applyAlignment="0" applyProtection="0"/>
    <xf numFmtId="0" fontId="86" fillId="0" borderId="27" applyNumberFormat="0" applyFill="0" applyAlignment="0" applyProtection="0"/>
    <xf numFmtId="0" fontId="80" fillId="0" borderId="28" applyNumberFormat="0" applyFill="0" applyAlignment="0" applyProtection="0"/>
    <xf numFmtId="0" fontId="80" fillId="0" borderId="0" applyNumberFormat="0" applyFill="0" applyBorder="0" applyAlignment="0" applyProtection="0"/>
    <xf numFmtId="0" fontId="87" fillId="0" borderId="0" applyNumberFormat="0" applyFill="0" applyBorder="0" applyAlignment="0" applyProtection="0"/>
    <xf numFmtId="0" fontId="51" fillId="0" borderId="0" applyNumberFormat="0" applyFill="0" applyBorder="0" applyAlignment="0" applyProtection="0"/>
    <xf numFmtId="0" fontId="40" fillId="3" borderId="0" applyNumberFormat="0" applyBorder="0" applyAlignment="0" applyProtection="0"/>
    <xf numFmtId="0" fontId="39" fillId="22" borderId="1" applyNumberFormat="0" applyAlignment="0" applyProtection="0"/>
    <xf numFmtId="0" fontId="27" fillId="24" borderId="0"/>
    <xf numFmtId="0" fontId="43" fillId="0" borderId="29" applyNumberFormat="0" applyFill="0" applyAlignment="0" applyProtection="0"/>
    <xf numFmtId="164" fontId="28" fillId="0" borderId="0" applyFont="0" applyFill="0" applyBorder="0" applyAlignment="0" applyProtection="0"/>
    <xf numFmtId="166" fontId="28" fillId="0" borderId="0" applyFont="0" applyFill="0" applyBorder="0" applyAlignment="0" applyProtection="0"/>
    <xf numFmtId="168" fontId="28" fillId="0" borderId="0" applyFont="0" applyFill="0" applyBorder="0" applyAlignment="0" applyProtection="0"/>
    <xf numFmtId="170" fontId="28" fillId="0" borderId="0" applyFont="0" applyFill="0" applyBorder="0" applyAlignment="0" applyProtection="0"/>
    <xf numFmtId="170" fontId="19" fillId="0" borderId="0" applyFont="0" applyFill="0" applyBorder="0" applyAlignment="0" applyProtection="0"/>
    <xf numFmtId="168" fontId="49" fillId="0" borderId="0" applyFont="0" applyFill="0" applyBorder="0" applyAlignment="0" applyProtection="0"/>
    <xf numFmtId="168" fontId="28" fillId="0" borderId="0" applyFont="0" applyFill="0" applyBorder="0" applyAlignment="0" applyProtection="0"/>
    <xf numFmtId="0" fontId="28" fillId="0" borderId="0" applyFont="0" applyFill="0" applyBorder="0" applyAlignment="0" applyProtection="0"/>
    <xf numFmtId="170" fontId="19" fillId="0" borderId="0" applyFont="0" applyFill="0" applyBorder="0" applyAlignment="0" applyProtection="0"/>
    <xf numFmtId="170" fontId="19" fillId="0" borderId="0" applyFont="0" applyFill="0" applyBorder="0" applyAlignment="0" applyProtection="0"/>
    <xf numFmtId="170" fontId="19" fillId="0" borderId="0" applyFont="0" applyFill="0" applyBorder="0" applyAlignment="0" applyProtection="0"/>
    <xf numFmtId="170" fontId="19" fillId="0" borderId="0" applyFont="0" applyFill="0" applyBorder="0" applyAlignment="0" applyProtection="0"/>
    <xf numFmtId="170" fontId="19" fillId="0" borderId="0" applyFont="0" applyFill="0" applyBorder="0" applyAlignment="0" applyProtection="0"/>
    <xf numFmtId="168" fontId="26" fillId="0" borderId="0" applyFont="0" applyFill="0" applyBorder="0" applyAlignment="0" applyProtection="0"/>
    <xf numFmtId="168" fontId="19" fillId="0" borderId="0" applyFont="0" applyFill="0" applyBorder="0" applyAlignment="0" applyProtection="0"/>
    <xf numFmtId="188" fontId="28" fillId="0" borderId="0" applyFont="0" applyFill="0" applyBorder="0" applyAlignment="0" applyProtection="0"/>
    <xf numFmtId="189" fontId="28" fillId="0" borderId="0" applyFont="0" applyFill="0" applyBorder="0" applyAlignment="0" applyProtection="0"/>
    <xf numFmtId="190" fontId="28" fillId="0" borderId="0" applyFont="0" applyFill="0" applyBorder="0" applyAlignment="0" applyProtection="0"/>
    <xf numFmtId="0" fontId="88" fillId="22" borderId="0" applyNumberFormat="0" applyBorder="0" applyAlignment="0" applyProtection="0"/>
    <xf numFmtId="0" fontId="55" fillId="0" borderId="0"/>
    <xf numFmtId="191" fontId="89" fillId="0" borderId="0"/>
    <xf numFmtId="192" fontId="89" fillId="0" borderId="0"/>
    <xf numFmtId="0" fontId="19" fillId="0" borderId="0"/>
    <xf numFmtId="0" fontId="19" fillId="0" borderId="0"/>
    <xf numFmtId="0" fontId="28" fillId="0" borderId="0"/>
    <xf numFmtId="0" fontId="19" fillId="0" borderId="0"/>
    <xf numFmtId="0" fontId="26" fillId="0" borderId="0"/>
    <xf numFmtId="0" fontId="19" fillId="0" borderId="0"/>
    <xf numFmtId="0" fontId="19" fillId="0" borderId="0"/>
    <xf numFmtId="0" fontId="26" fillId="0" borderId="0"/>
    <xf numFmtId="0" fontId="26" fillId="0" borderId="0"/>
    <xf numFmtId="0" fontId="19" fillId="0" borderId="0"/>
    <xf numFmtId="0" fontId="19" fillId="0" borderId="0"/>
    <xf numFmtId="0" fontId="19" fillId="0" borderId="0"/>
    <xf numFmtId="0" fontId="19" fillId="0" borderId="0"/>
    <xf numFmtId="0" fontId="19" fillId="0" borderId="0"/>
    <xf numFmtId="0" fontId="28" fillId="0" borderId="0"/>
    <xf numFmtId="0" fontId="28" fillId="0" borderId="0"/>
    <xf numFmtId="0" fontId="28" fillId="0" borderId="0"/>
    <xf numFmtId="0" fontId="28" fillId="0" borderId="0"/>
    <xf numFmtId="0" fontId="19" fillId="0" borderId="0"/>
    <xf numFmtId="0" fontId="28" fillId="0" borderId="0"/>
    <xf numFmtId="0" fontId="28" fillId="0" borderId="0"/>
    <xf numFmtId="0" fontId="19" fillId="0" borderId="0"/>
    <xf numFmtId="0" fontId="28" fillId="0" borderId="0"/>
    <xf numFmtId="0" fontId="19" fillId="0" borderId="0"/>
    <xf numFmtId="0" fontId="19" fillId="0" borderId="0"/>
    <xf numFmtId="0" fontId="67" fillId="0" borderId="10"/>
    <xf numFmtId="193" fontId="28" fillId="0" borderId="0"/>
    <xf numFmtId="0" fontId="19" fillId="0" borderId="0"/>
    <xf numFmtId="0" fontId="19" fillId="0" borderId="0"/>
    <xf numFmtId="0" fontId="19" fillId="0" borderId="0"/>
    <xf numFmtId="0" fontId="26" fillId="0" borderId="0"/>
    <xf numFmtId="0" fontId="67" fillId="0" borderId="0"/>
    <xf numFmtId="0" fontId="67" fillId="0" borderId="0"/>
    <xf numFmtId="0" fontId="67" fillId="0" borderId="0"/>
    <xf numFmtId="0" fontId="67" fillId="0" borderId="0"/>
    <xf numFmtId="0" fontId="67" fillId="0" borderId="0"/>
    <xf numFmtId="0" fontId="67" fillId="0" borderId="0"/>
    <xf numFmtId="0" fontId="19" fillId="0" borderId="0"/>
    <xf numFmtId="0" fontId="19" fillId="0" borderId="0"/>
    <xf numFmtId="0" fontId="26" fillId="0" borderId="0"/>
    <xf numFmtId="0" fontId="26" fillId="0" borderId="0"/>
    <xf numFmtId="0" fontId="19" fillId="0" borderId="0"/>
    <xf numFmtId="0" fontId="2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6" fillId="0" borderId="0"/>
    <xf numFmtId="0" fontId="19" fillId="0" borderId="0"/>
    <xf numFmtId="0" fontId="19" fillId="0" borderId="0"/>
    <xf numFmtId="0" fontId="26" fillId="23" borderId="8" applyNumberFormat="0" applyFont="0" applyAlignment="0" applyProtection="0"/>
    <xf numFmtId="0" fontId="27" fillId="24" borderId="0" applyFont="0"/>
    <xf numFmtId="0" fontId="42" fillId="29" borderId="9" applyNumberFormat="0" applyAlignment="0" applyProtection="0"/>
    <xf numFmtId="0" fontId="63" fillId="38" borderId="10" applyNumberFormat="0" applyFont="0" applyBorder="0" applyAlignment="0" applyProtection="0">
      <alignment horizontal="center"/>
    </xf>
    <xf numFmtId="194" fontId="79" fillId="0" borderId="0">
      <protection locked="0"/>
    </xf>
    <xf numFmtId="193" fontId="90" fillId="0" borderId="30" applyNumberFormat="0" applyFont="0" applyBorder="0" applyAlignment="0"/>
    <xf numFmtId="0" fontId="90" fillId="0" borderId="30" applyNumberFormat="0" applyFont="0" applyBorder="0" applyAlignment="0"/>
    <xf numFmtId="0" fontId="90" fillId="0" borderId="30" applyNumberFormat="0" applyFont="0" applyBorder="0" applyAlignment="0"/>
    <xf numFmtId="195" fontId="79" fillId="0" borderId="0">
      <protection locked="0"/>
    </xf>
    <xf numFmtId="9" fontId="28" fillId="0" borderId="0" applyFont="0" applyFill="0" applyBorder="0" applyAlignment="0" applyProtection="0"/>
    <xf numFmtId="9" fontId="49" fillId="0" borderId="0" applyFont="0" applyFill="0" applyBorder="0" applyAlignment="0" applyProtection="0"/>
    <xf numFmtId="9" fontId="28" fillId="0" borderId="0" applyFont="0" applyFill="0" applyBorder="0" applyAlignment="0" applyProtection="0"/>
    <xf numFmtId="9" fontId="26" fillId="0" borderId="0" applyFont="0" applyFill="0" applyBorder="0" applyAlignment="0" applyProtection="0"/>
    <xf numFmtId="9" fontId="49" fillId="0" borderId="0" applyFont="0" applyFill="0" applyBorder="0" applyAlignment="0" applyProtection="0"/>
    <xf numFmtId="10" fontId="49" fillId="0" borderId="0" applyFont="0" applyFill="0" applyBorder="0" applyAlignment="0" applyProtection="0"/>
    <xf numFmtId="0" fontId="63" fillId="39" borderId="31" applyNumberFormat="0" applyFont="0" applyBorder="0" applyAlignment="0" applyProtection="0"/>
    <xf numFmtId="14" fontId="74" fillId="40" borderId="32" applyNumberFormat="0" applyFont="0" applyBorder="0" applyAlignment="0" applyProtection="0">
      <alignment horizontal="center" vertical="center"/>
    </xf>
    <xf numFmtId="3" fontId="52" fillId="0" borderId="0" applyFont="0" applyFill="0" applyBorder="0" applyAlignment="0" applyProtection="0"/>
    <xf numFmtId="4" fontId="91" fillId="36" borderId="33" applyBorder="0" applyProtection="0"/>
    <xf numFmtId="0" fontId="42" fillId="29" borderId="9" applyNumberFormat="0" applyAlignment="0" applyProtection="0"/>
    <xf numFmtId="196" fontId="26" fillId="0" borderId="0" applyFont="0" applyFill="0" applyBorder="0" applyAlignment="0" applyProtection="0"/>
    <xf numFmtId="196" fontId="26" fillId="0" borderId="0" applyFont="0" applyFill="0" applyBorder="0" applyAlignment="0" applyProtection="0"/>
    <xf numFmtId="166" fontId="28"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7" fontId="28" fillId="0" borderId="0" applyFont="0" applyFill="0" applyBorder="0" applyAlignment="0" applyProtection="0"/>
    <xf numFmtId="184" fontId="28" fillId="0" borderId="0" applyFont="0" applyFill="0" applyBorder="0" applyAlignment="0" applyProtection="0"/>
    <xf numFmtId="166" fontId="28" fillId="0" borderId="0" applyFont="0" applyFill="0" applyBorder="0" applyAlignment="0" applyProtection="0"/>
    <xf numFmtId="198" fontId="28" fillId="0" borderId="0" applyFont="0" applyFill="0" applyBorder="0" applyAlignment="0" applyProtection="0"/>
    <xf numFmtId="199" fontId="26" fillId="0" borderId="0" applyFont="0" applyFill="0" applyBorder="0" applyAlignment="0" applyProtection="0"/>
    <xf numFmtId="166" fontId="26" fillId="0" borderId="0" applyFont="0" applyFill="0" applyBorder="0" applyAlignment="0" applyProtection="0"/>
    <xf numFmtId="166" fontId="49"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66" fontId="19" fillId="0" borderId="0" applyFont="0" applyFill="0" applyBorder="0" applyAlignment="0" applyProtection="0"/>
    <xf numFmtId="0" fontId="28" fillId="0" borderId="0" applyFont="0" applyFill="0" applyBorder="0" applyAlignment="0" applyProtection="0"/>
    <xf numFmtId="198" fontId="28" fillId="0" borderId="0" applyFont="0" applyFill="0" applyBorder="0" applyAlignment="0" applyProtection="0"/>
    <xf numFmtId="200"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8"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9" fontId="28" fillId="0" borderId="0" applyFont="0" applyFill="0" applyBorder="0" applyAlignment="0" applyProtection="0"/>
    <xf numFmtId="201" fontId="28" fillId="0" borderId="0" applyFont="0" applyFill="0" applyBorder="0" applyAlignment="0" applyProtection="0"/>
    <xf numFmtId="199" fontId="28" fillId="0" borderId="0" applyFont="0" applyFill="0" applyBorder="0" applyAlignment="0" applyProtection="0"/>
    <xf numFmtId="199" fontId="28"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202" fontId="28" fillId="0" borderId="0" applyFont="0" applyFill="0" applyBorder="0" applyAlignment="0" applyProtection="0"/>
    <xf numFmtId="203" fontId="28" fillId="0" borderId="0" applyFont="0" applyFill="0" applyBorder="0" applyAlignment="0" applyProtection="0"/>
    <xf numFmtId="166" fontId="19" fillId="0" borderId="0" applyFont="0" applyFill="0" applyBorder="0" applyAlignment="0" applyProtection="0"/>
    <xf numFmtId="0" fontId="78" fillId="0" borderId="0"/>
    <xf numFmtId="0" fontId="91" fillId="32" borderId="34" applyNumberFormat="0" applyBorder="0" applyAlignment="0">
      <alignment horizontal="left" vertical="center" indent="1"/>
    </xf>
    <xf numFmtId="0" fontId="92" fillId="0" borderId="34" applyNumberFormat="0" applyBorder="0" applyAlignment="0">
      <alignment horizontal="center" vertical="center"/>
    </xf>
    <xf numFmtId="0" fontId="43"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179" fontId="73" fillId="0" borderId="0">
      <protection locked="0"/>
    </xf>
    <xf numFmtId="179" fontId="73" fillId="0" borderId="0">
      <protection locked="0"/>
    </xf>
    <xf numFmtId="0" fontId="95" fillId="0" borderId="23" applyBorder="0" applyAlignment="0">
      <alignment horizontal="center" vertical="center"/>
    </xf>
    <xf numFmtId="195" fontId="79" fillId="0" borderId="0">
      <protection locked="0"/>
    </xf>
    <xf numFmtId="204" fontId="79" fillId="0" borderId="0">
      <protection locked="0"/>
    </xf>
    <xf numFmtId="203" fontId="28" fillId="0" borderId="0" applyFont="0" applyFill="0" applyBorder="0" applyAlignment="0" applyProtection="0"/>
    <xf numFmtId="166" fontId="28" fillId="0" borderId="0" applyFont="0" applyFill="0" applyBorder="0" applyAlignment="0" applyProtection="0"/>
    <xf numFmtId="199" fontId="28" fillId="0" borderId="0" applyFont="0" applyFill="0" applyBorder="0" applyAlignment="0" applyProtection="0"/>
    <xf numFmtId="199"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6" fillId="0" borderId="0" applyFont="0" applyFill="0" applyBorder="0" applyAlignment="0" applyProtection="0"/>
    <xf numFmtId="166" fontId="28" fillId="0" borderId="0" applyFont="0" applyFill="0" applyBorder="0" applyAlignment="0" applyProtection="0"/>
    <xf numFmtId="166" fontId="26" fillId="0" borderId="0" applyFont="0" applyFill="0" applyBorder="0" applyAlignment="0" applyProtection="0"/>
    <xf numFmtId="166" fontId="19" fillId="0" borderId="0" applyFont="0" applyFill="0" applyBorder="0" applyAlignment="0" applyProtection="0"/>
    <xf numFmtId="166" fontId="28" fillId="0" borderId="0" applyFont="0" applyFill="0" applyBorder="0" applyAlignment="0" applyProtection="0"/>
    <xf numFmtId="166" fontId="19" fillId="0" borderId="0" applyFont="0" applyFill="0" applyBorder="0" applyAlignment="0" applyProtection="0"/>
    <xf numFmtId="166" fontId="26" fillId="0" borderId="0" applyFont="0" applyFill="0" applyBorder="0" applyAlignment="0" applyProtection="0"/>
    <xf numFmtId="166" fontId="19" fillId="0" borderId="0" applyFont="0" applyFill="0" applyBorder="0" applyAlignment="0" applyProtection="0"/>
    <xf numFmtId="0" fontId="19" fillId="0" borderId="0"/>
    <xf numFmtId="0" fontId="26" fillId="8" borderId="0" applyNumberFormat="0" applyBorder="0" applyAlignment="0" applyProtection="0"/>
    <xf numFmtId="0" fontId="26" fillId="9" borderId="0" applyNumberFormat="0" applyBorder="0" applyAlignment="0" applyProtection="0"/>
    <xf numFmtId="0" fontId="26" fillId="23" borderId="0" applyNumberFormat="0" applyBorder="0" applyAlignment="0" applyProtection="0"/>
    <xf numFmtId="0" fontId="26" fillId="7" borderId="0" applyNumberFormat="0" applyBorder="0" applyAlignment="0" applyProtection="0"/>
    <xf numFmtId="0" fontId="26" fillId="23" borderId="0" applyNumberFormat="0" applyBorder="0" applyAlignment="0" applyProtection="0"/>
    <xf numFmtId="0" fontId="26" fillId="6" borderId="0" applyNumberFormat="0" applyBorder="0" applyAlignment="0" applyProtection="0"/>
    <xf numFmtId="0" fontId="26" fillId="22" borderId="0" applyNumberFormat="0" applyBorder="0" applyAlignment="0" applyProtection="0"/>
    <xf numFmtId="0" fontId="26" fillId="3" borderId="0" applyNumberFormat="0" applyBorder="0" applyAlignment="0" applyProtection="0"/>
    <xf numFmtId="0" fontId="26" fillId="6" borderId="0" applyNumberFormat="0" applyBorder="0" applyAlignment="0" applyProtection="0"/>
    <xf numFmtId="0" fontId="26" fillId="23" borderId="0" applyNumberFormat="0" applyBorder="0" applyAlignment="0" applyProtection="0"/>
    <xf numFmtId="0" fontId="34" fillId="6"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3" borderId="0" applyNumberFormat="0" applyBorder="0" applyAlignment="0" applyProtection="0"/>
    <xf numFmtId="0" fontId="34" fillId="6" borderId="0" applyNumberFormat="0" applyBorder="0" applyAlignment="0" applyProtection="0"/>
    <xf numFmtId="0" fontId="34" fillId="9" borderId="0" applyNumberFormat="0" applyBorder="0" applyAlignment="0" applyProtection="0"/>
    <xf numFmtId="0" fontId="34" fillId="30"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31" borderId="0" applyNumberFormat="0" applyBorder="0" applyAlignment="0" applyProtection="0"/>
    <xf numFmtId="0" fontId="34" fillId="17" borderId="0" applyNumberFormat="0" applyBorder="0" applyAlignment="0" applyProtection="0"/>
    <xf numFmtId="0" fontId="40" fillId="5" borderId="0" applyNumberFormat="0" applyBorder="0" applyAlignment="0" applyProtection="0"/>
    <xf numFmtId="0" fontId="76" fillId="29" borderId="1" applyNumberFormat="0" applyAlignment="0" applyProtection="0"/>
    <xf numFmtId="0" fontId="79" fillId="0" borderId="0">
      <protection locked="0"/>
    </xf>
    <xf numFmtId="174" fontId="49" fillId="0" borderId="0" applyFont="0" applyFill="0" applyBorder="0" applyAlignment="0" applyProtection="0"/>
    <xf numFmtId="187" fontId="79" fillId="0" borderId="0">
      <protection locked="0"/>
    </xf>
    <xf numFmtId="0" fontId="35" fillId="6" borderId="0" applyNumberFormat="0" applyBorder="0" applyAlignment="0" applyProtection="0"/>
    <xf numFmtId="0" fontId="85" fillId="0" borderId="26" applyNumberFormat="0" applyFill="0" applyAlignment="0" applyProtection="0"/>
    <xf numFmtId="0" fontId="86" fillId="0" borderId="27" applyNumberFormat="0" applyFill="0" applyAlignment="0" applyProtection="0"/>
    <xf numFmtId="0" fontId="80" fillId="0" borderId="28" applyNumberFormat="0" applyFill="0" applyAlignment="0" applyProtection="0"/>
    <xf numFmtId="0" fontId="80" fillId="0" borderId="0" applyNumberFormat="0" applyFill="0" applyBorder="0" applyAlignment="0" applyProtection="0"/>
    <xf numFmtId="0" fontId="39" fillId="22" borderId="1" applyNumberFormat="0" applyAlignment="0" applyProtection="0"/>
    <xf numFmtId="0" fontId="43" fillId="0" borderId="29" applyNumberFormat="0" applyFill="0" applyAlignment="0" applyProtection="0"/>
    <xf numFmtId="168" fontId="19" fillId="0" borderId="0" applyFont="0" applyFill="0" applyBorder="0" applyAlignment="0" applyProtection="0"/>
    <xf numFmtId="168" fontId="28" fillId="0" borderId="0" applyFont="0" applyFill="0" applyBorder="0" applyAlignment="0" applyProtection="0"/>
    <xf numFmtId="168" fontId="28" fillId="0" borderId="0" applyFont="0" applyFill="0" applyBorder="0" applyAlignment="0" applyProtection="0"/>
    <xf numFmtId="0" fontId="28" fillId="0" borderId="0" applyFont="0" applyFill="0" applyBorder="0" applyAlignment="0" applyProtection="0"/>
    <xf numFmtId="170" fontId="19" fillId="0" borderId="0" applyFont="0" applyFill="0" applyBorder="0" applyAlignment="0" applyProtection="0"/>
    <xf numFmtId="170" fontId="19" fillId="0" borderId="0" applyFont="0" applyFill="0" applyBorder="0" applyAlignment="0" applyProtection="0"/>
    <xf numFmtId="168" fontId="26" fillId="0" borderId="0" applyFont="0" applyFill="0" applyBorder="0" applyAlignment="0" applyProtection="0"/>
    <xf numFmtId="170" fontId="19" fillId="0" borderId="0" applyFont="0" applyFill="0" applyBorder="0" applyAlignment="0" applyProtection="0"/>
    <xf numFmtId="0" fontId="88" fillId="22"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26" fillId="0" borderId="0"/>
    <xf numFmtId="0" fontId="19" fillId="0" borderId="0"/>
    <xf numFmtId="0" fontId="19" fillId="0" borderId="0"/>
    <xf numFmtId="0" fontId="67" fillId="0" borderId="10"/>
    <xf numFmtId="0" fontId="19" fillId="0" borderId="0"/>
    <xf numFmtId="0" fontId="19" fillId="0" borderId="0"/>
    <xf numFmtId="0" fontId="19" fillId="0" borderId="0"/>
    <xf numFmtId="0" fontId="19" fillId="0" borderId="0"/>
    <xf numFmtId="0" fontId="19" fillId="0" borderId="0"/>
    <xf numFmtId="0" fontId="19" fillId="0" borderId="0"/>
    <xf numFmtId="0" fontId="26" fillId="0" borderId="0"/>
    <xf numFmtId="0" fontId="19" fillId="0" borderId="0"/>
    <xf numFmtId="0" fontId="19" fillId="0" borderId="0"/>
    <xf numFmtId="0" fontId="19" fillId="0" borderId="0"/>
    <xf numFmtId="0" fontId="28" fillId="0" borderId="0"/>
    <xf numFmtId="0" fontId="19" fillId="0" borderId="0"/>
    <xf numFmtId="0" fontId="19" fillId="0" borderId="0"/>
    <xf numFmtId="0" fontId="78" fillId="23" borderId="8" applyNumberFormat="0" applyFont="0" applyAlignment="0" applyProtection="0"/>
    <xf numFmtId="0" fontId="42" fillId="29" borderId="9" applyNumberFormat="0" applyAlignment="0" applyProtection="0"/>
    <xf numFmtId="9" fontId="19" fillId="0" borderId="0" applyFont="0" applyFill="0" applyBorder="0" applyAlignment="0" applyProtection="0"/>
    <xf numFmtId="197" fontId="28" fillId="0" borderId="0" applyFont="0" applyFill="0" applyBorder="0" applyAlignment="0" applyProtection="0"/>
    <xf numFmtId="184" fontId="28" fillId="0" borderId="0" applyFont="0" applyFill="0" applyBorder="0" applyAlignment="0" applyProtection="0"/>
    <xf numFmtId="198" fontId="28" fillId="0" borderId="0" applyFont="0" applyFill="0" applyBorder="0" applyAlignment="0" applyProtection="0"/>
    <xf numFmtId="166" fontId="26" fillId="0" borderId="0" applyFont="0" applyFill="0" applyBorder="0" applyAlignment="0" applyProtection="0"/>
    <xf numFmtId="198" fontId="28" fillId="0" borderId="0" applyFont="0" applyFill="0" applyBorder="0" applyAlignment="0" applyProtection="0"/>
    <xf numFmtId="200"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98" fontId="28" fillId="0" borderId="0" applyFont="0" applyFill="0" applyBorder="0" applyAlignment="0" applyProtection="0"/>
    <xf numFmtId="166" fontId="28" fillId="0" borderId="0" applyFont="0" applyFill="0" applyBorder="0" applyAlignment="0" applyProtection="0"/>
    <xf numFmtId="199" fontId="28" fillId="0" borderId="0" applyFont="0" applyFill="0" applyBorder="0" applyAlignment="0" applyProtection="0"/>
    <xf numFmtId="199" fontId="28" fillId="0" borderId="0" applyFont="0" applyFill="0" applyBorder="0" applyAlignment="0" applyProtection="0"/>
    <xf numFmtId="201" fontId="28" fillId="0" borderId="0" applyFont="0" applyFill="0" applyBorder="0" applyAlignment="0" applyProtection="0"/>
    <xf numFmtId="199" fontId="28" fillId="0" borderId="0" applyFont="0" applyFill="0" applyBorder="0" applyAlignment="0" applyProtection="0"/>
    <xf numFmtId="202" fontId="28" fillId="0" borderId="0" applyFont="0" applyFill="0" applyBorder="0" applyAlignment="0" applyProtection="0"/>
    <xf numFmtId="166" fontId="19" fillId="0" borderId="0" applyFont="0" applyFill="0" applyBorder="0" applyAlignment="0" applyProtection="0"/>
    <xf numFmtId="0" fontId="94" fillId="0" borderId="0" applyNumberFormat="0" applyFill="0" applyBorder="0" applyAlignment="0" applyProtection="0"/>
    <xf numFmtId="166" fontId="19" fillId="0" borderId="0" applyFont="0" applyFill="0" applyBorder="0" applyAlignment="0" applyProtection="0"/>
    <xf numFmtId="198" fontId="28" fillId="0" borderId="0" applyFont="0" applyFill="0" applyBorder="0" applyAlignment="0" applyProtection="0"/>
    <xf numFmtId="166" fontId="19" fillId="0" borderId="0" applyFont="0" applyFill="0" applyBorder="0" applyAlignment="0" applyProtection="0"/>
    <xf numFmtId="0" fontId="28" fillId="0" borderId="0"/>
    <xf numFmtId="170" fontId="28" fillId="0" borderId="0" applyFont="0" applyFill="0" applyBorder="0" applyAlignment="0" applyProtection="0"/>
    <xf numFmtId="166"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8" fillId="23" borderId="8" applyNumberFormat="0" applyFont="0" applyAlignment="0" applyProtection="0"/>
    <xf numFmtId="166" fontId="28" fillId="0" borderId="0" applyFont="0" applyFill="0" applyBorder="0" applyAlignment="0" applyProtection="0"/>
    <xf numFmtId="166" fontId="18" fillId="0" borderId="0" applyFont="0" applyFill="0" applyBorder="0" applyAlignment="0" applyProtection="0"/>
    <xf numFmtId="0" fontId="28" fillId="0" borderId="0"/>
    <xf numFmtId="0" fontId="18" fillId="0" borderId="0"/>
    <xf numFmtId="166" fontId="18" fillId="0" borderId="0" applyFont="0" applyFill="0" applyBorder="0" applyAlignment="0" applyProtection="0"/>
    <xf numFmtId="0" fontId="18" fillId="0" borderId="0"/>
    <xf numFmtId="166" fontId="18" fillId="0" borderId="0" applyFont="0" applyFill="0" applyBorder="0" applyAlignment="0" applyProtection="0"/>
    <xf numFmtId="0" fontId="18" fillId="0" borderId="0"/>
    <xf numFmtId="0" fontId="18" fillId="0" borderId="0"/>
    <xf numFmtId="0" fontId="18" fillId="0" borderId="0"/>
    <xf numFmtId="166" fontId="18" fillId="0" borderId="0" applyFont="0" applyFill="0" applyBorder="0" applyAlignment="0" applyProtection="0"/>
    <xf numFmtId="0" fontId="18" fillId="0" borderId="0"/>
    <xf numFmtId="166" fontId="18" fillId="0" borderId="0" applyFont="0" applyFill="0" applyBorder="0" applyAlignment="0" applyProtection="0"/>
    <xf numFmtId="166" fontId="2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68" fontId="18" fillId="0" borderId="0" applyFont="0" applyFill="0" applyBorder="0" applyAlignment="0" applyProtection="0"/>
    <xf numFmtId="0" fontId="2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8" fillId="0" borderId="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0" fontId="18" fillId="0" borderId="0"/>
    <xf numFmtId="168"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200"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0" fontId="17" fillId="0" borderId="0"/>
    <xf numFmtId="0" fontId="96" fillId="0" borderId="0"/>
    <xf numFmtId="0" fontId="81" fillId="0" borderId="0" applyNumberFormat="0" applyBorder="0" applyProtection="0"/>
    <xf numFmtId="0" fontId="26" fillId="41" borderId="0" applyNumberFormat="0" applyBorder="0" applyAlignment="0" applyProtection="0"/>
    <xf numFmtId="0" fontId="26" fillId="42" borderId="0" applyNumberFormat="0" applyBorder="0" applyAlignment="0" applyProtection="0"/>
    <xf numFmtId="0" fontId="26" fillId="43" borderId="0" applyNumberFormat="0" applyBorder="0" applyAlignment="0" applyProtection="0"/>
    <xf numFmtId="0" fontId="26" fillId="44" borderId="0" applyNumberFormat="0" applyBorder="0" applyAlignment="0" applyProtection="0"/>
    <xf numFmtId="0" fontId="26" fillId="45" borderId="0" applyNumberFormat="0" applyBorder="0" applyAlignment="0" applyProtection="0"/>
    <xf numFmtId="0" fontId="26" fillId="46" borderId="0" applyNumberFormat="0" applyBorder="0" applyAlignment="0" applyProtection="0"/>
    <xf numFmtId="0" fontId="26" fillId="47" borderId="0" applyNumberFormat="0" applyBorder="0" applyAlignment="0" applyProtection="0"/>
    <xf numFmtId="0" fontId="26" fillId="48" borderId="0" applyNumberFormat="0" applyBorder="0" applyAlignment="0" applyProtection="0"/>
    <xf numFmtId="0" fontId="26" fillId="49" borderId="0" applyNumberFormat="0" applyBorder="0" applyAlignment="0" applyProtection="0"/>
    <xf numFmtId="0" fontId="26" fillId="44" borderId="0" applyNumberFormat="0" applyBorder="0" applyAlignment="0" applyProtection="0"/>
    <xf numFmtId="0" fontId="26" fillId="47" borderId="0" applyNumberFormat="0" applyBorder="0" applyAlignment="0" applyProtection="0"/>
    <xf numFmtId="0" fontId="26" fillId="50" borderId="0" applyNumberFormat="0" applyBorder="0" applyAlignment="0" applyProtection="0"/>
    <xf numFmtId="0" fontId="34" fillId="51" borderId="0" applyNumberFormat="0" applyBorder="0" applyAlignment="0" applyProtection="0"/>
    <xf numFmtId="0" fontId="34" fillId="48" borderId="0" applyNumberFormat="0" applyBorder="0" applyAlignment="0" applyProtection="0"/>
    <xf numFmtId="0" fontId="34" fillId="49" borderId="0" applyNumberFormat="0" applyBorder="0" applyAlignment="0" applyProtection="0"/>
    <xf numFmtId="0" fontId="34" fillId="52" borderId="0" applyNumberFormat="0" applyBorder="0" applyAlignment="0" applyProtection="0"/>
    <xf numFmtId="0" fontId="34" fillId="53" borderId="0" applyNumberFormat="0" applyBorder="0" applyAlignment="0" applyProtection="0"/>
    <xf numFmtId="0" fontId="34" fillId="54" borderId="0" applyNumberFormat="0" applyBorder="0" applyAlignment="0" applyProtection="0"/>
    <xf numFmtId="0" fontId="81" fillId="0" borderId="0" applyNumberFormat="0" applyBorder="0" applyProtection="0"/>
    <xf numFmtId="0" fontId="35" fillId="43" borderId="0" applyNumberFormat="0" applyBorder="0" applyAlignment="0" applyProtection="0"/>
    <xf numFmtId="0" fontId="36" fillId="55" borderId="1" applyNumberFormat="0" applyAlignment="0" applyProtection="0"/>
    <xf numFmtId="0" fontId="37" fillId="56" borderId="2" applyNumberFormat="0" applyAlignment="0" applyProtection="0"/>
    <xf numFmtId="166" fontId="28" fillId="0" borderId="0" applyFont="0" applyFill="0" applyBorder="0" applyAlignment="0" applyProtection="0"/>
    <xf numFmtId="0" fontId="63" fillId="57" borderId="12" applyFill="0" applyBorder="0" applyAlignment="0" applyProtection="0">
      <alignment vertical="center"/>
      <protection locked="0"/>
    </xf>
    <xf numFmtId="165" fontId="28" fillId="0" borderId="0" applyFont="0" applyFill="0" applyBorder="0" applyAlignment="0" applyProtection="0"/>
    <xf numFmtId="205" fontId="79" fillId="0" borderId="0">
      <protection locked="0"/>
    </xf>
    <xf numFmtId="0" fontId="28" fillId="0" borderId="0" applyFill="0" applyProtection="0">
      <alignment vertical="top"/>
    </xf>
    <xf numFmtId="0" fontId="79" fillId="0" borderId="0">
      <protection locked="0"/>
    </xf>
    <xf numFmtId="0" fontId="34" fillId="58" borderId="0" applyNumberFormat="0" applyBorder="0" applyAlignment="0" applyProtection="0"/>
    <xf numFmtId="0" fontId="34" fillId="59" borderId="0" applyNumberFormat="0" applyBorder="0" applyAlignment="0" applyProtection="0"/>
    <xf numFmtId="0" fontId="34" fillId="60" borderId="0" applyNumberFormat="0" applyBorder="0" applyAlignment="0" applyProtection="0"/>
    <xf numFmtId="0" fontId="34" fillId="52" borderId="0" applyNumberFormat="0" applyBorder="0" applyAlignment="0" applyProtection="0"/>
    <xf numFmtId="0" fontId="34" fillId="53" borderId="0" applyNumberFormat="0" applyBorder="0" applyAlignment="0" applyProtection="0"/>
    <xf numFmtId="0" fontId="34" fillId="61" borderId="0" applyNumberFormat="0" applyBorder="0" applyAlignment="0" applyProtection="0"/>
    <xf numFmtId="0" fontId="39" fillId="46" borderId="1" applyNumberFormat="0" applyAlignment="0" applyProtection="0"/>
    <xf numFmtId="0" fontId="97" fillId="0" borderId="0"/>
    <xf numFmtId="185" fontId="81" fillId="0" borderId="0" applyBorder="0" applyProtection="0"/>
    <xf numFmtId="185" fontId="81" fillId="0" borderId="0" applyBorder="0" applyProtection="0"/>
    <xf numFmtId="0" fontId="26" fillId="0" borderId="0"/>
    <xf numFmtId="0" fontId="98" fillId="0" borderId="0" applyNumberFormat="0" applyBorder="0" applyProtection="0"/>
    <xf numFmtId="0" fontId="26" fillId="0" borderId="0"/>
    <xf numFmtId="206" fontId="98" fillId="0" borderId="0" applyBorder="0" applyProtection="0"/>
    <xf numFmtId="207" fontId="79" fillId="0" borderId="0">
      <protection locked="0"/>
    </xf>
    <xf numFmtId="2" fontId="28" fillId="0" borderId="0" applyFill="0" applyProtection="0">
      <alignment vertical="top"/>
    </xf>
    <xf numFmtId="0" fontId="99" fillId="0" borderId="0" applyNumberFormat="0" applyFill="0" applyBorder="0" applyAlignment="0" applyProtection="0">
      <alignment vertical="top"/>
      <protection locked="0"/>
    </xf>
    <xf numFmtId="38" fontId="27" fillId="35" borderId="0" applyNumberFormat="0" applyBorder="0" applyAlignment="0" applyProtection="0"/>
    <xf numFmtId="0" fontId="100" fillId="0" borderId="0" applyNumberFormat="0" applyBorder="0" applyProtection="0">
      <alignment horizontal="center"/>
    </xf>
    <xf numFmtId="0" fontId="100" fillId="0" borderId="0" applyNumberFormat="0" applyBorder="0" applyProtection="0">
      <alignment horizontal="center" textRotation="90"/>
    </xf>
    <xf numFmtId="0" fontId="101" fillId="0" borderId="0" applyNumberFormat="0" applyFill="0" applyBorder="0" applyAlignment="0" applyProtection="0">
      <alignment vertical="top"/>
      <protection locked="0"/>
    </xf>
    <xf numFmtId="0" fontId="40" fillId="42" borderId="0" applyNumberFormat="0" applyBorder="0" applyAlignment="0" applyProtection="0"/>
    <xf numFmtId="10" fontId="27" fillId="32" borderId="10" applyNumberFormat="0" applyBorder="0" applyAlignment="0" applyProtection="0"/>
    <xf numFmtId="0" fontId="28" fillId="0" borderId="0">
      <alignment horizontal="centerContinuous" vertical="justify"/>
    </xf>
    <xf numFmtId="0" fontId="82" fillId="0" borderId="0" applyAlignment="0">
      <alignment horizontal="center"/>
    </xf>
    <xf numFmtId="208" fontId="28" fillId="0" borderId="0" applyFont="0" applyFill="0" applyBorder="0" applyAlignment="0" applyProtection="0"/>
    <xf numFmtId="201" fontId="28" fillId="0" borderId="0" applyFont="0" applyFill="0" applyBorder="0" applyAlignment="0" applyProtection="0"/>
    <xf numFmtId="168" fontId="28" fillId="0" borderId="0" applyFont="0" applyFill="0" applyBorder="0" applyAlignment="0" applyProtection="0"/>
    <xf numFmtId="168" fontId="28" fillId="0" borderId="0" applyFont="0" applyFill="0" applyBorder="0" applyAlignment="0" applyProtection="0"/>
    <xf numFmtId="168" fontId="28"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3" fontId="28" fillId="0" borderId="0" applyFill="0" applyBorder="0" applyAlignment="0" applyProtection="0"/>
    <xf numFmtId="0" fontId="41" fillId="62" borderId="0" applyNumberFormat="0" applyBorder="0" applyAlignment="0" applyProtection="0"/>
    <xf numFmtId="209" fontId="102" fillId="0" borderId="0"/>
    <xf numFmtId="0" fontId="28" fillId="0" borderId="0"/>
    <xf numFmtId="0" fontId="17" fillId="0" borderId="0"/>
    <xf numFmtId="0" fontId="17" fillId="0" borderId="0"/>
    <xf numFmtId="0" fontId="17" fillId="0" borderId="0"/>
    <xf numFmtId="0" fontId="17" fillId="0" borderId="0"/>
    <xf numFmtId="0" fontId="17" fillId="0" borderId="0"/>
    <xf numFmtId="0" fontId="17" fillId="0" borderId="0"/>
    <xf numFmtId="0" fontId="28" fillId="0" borderId="0"/>
    <xf numFmtId="0" fontId="17" fillId="0" borderId="0"/>
    <xf numFmtId="0" fontId="17" fillId="0" borderId="0"/>
    <xf numFmtId="0" fontId="17" fillId="0" borderId="0"/>
    <xf numFmtId="0" fontId="28" fillId="0" borderId="0"/>
    <xf numFmtId="0" fontId="28" fillId="0" borderId="0"/>
    <xf numFmtId="0" fontId="103" fillId="0" borderId="0"/>
    <xf numFmtId="0" fontId="103" fillId="0" borderId="0"/>
    <xf numFmtId="0" fontId="17" fillId="0" borderId="0"/>
    <xf numFmtId="0" fontId="104" fillId="0" borderId="0"/>
    <xf numFmtId="0" fontId="17" fillId="0" borderId="0"/>
    <xf numFmtId="0" fontId="17" fillId="0" borderId="0"/>
    <xf numFmtId="0" fontId="65" fillId="0" borderId="0" applyBorder="0" applyProtection="0"/>
    <xf numFmtId="0" fontId="55" fillId="0" borderId="0"/>
    <xf numFmtId="0" fontId="104" fillId="0" borderId="0"/>
    <xf numFmtId="0" fontId="28" fillId="0" borderId="0"/>
    <xf numFmtId="0" fontId="17" fillId="0" borderId="0"/>
    <xf numFmtId="0" fontId="17" fillId="0" borderId="0"/>
    <xf numFmtId="0" fontId="28" fillId="0" borderId="0"/>
    <xf numFmtId="0" fontId="17" fillId="0" borderId="0"/>
    <xf numFmtId="0" fontId="17" fillId="0" borderId="0"/>
    <xf numFmtId="0" fontId="17" fillId="0" borderId="0"/>
    <xf numFmtId="0" fontId="28" fillId="0" borderId="0"/>
    <xf numFmtId="0" fontId="105" fillId="0" borderId="0"/>
    <xf numFmtId="0" fontId="28" fillId="0" borderId="0"/>
    <xf numFmtId="0" fontId="28" fillId="0" borderId="0"/>
    <xf numFmtId="0" fontId="17" fillId="0" borderId="0"/>
    <xf numFmtId="0" fontId="28" fillId="0" borderId="0"/>
    <xf numFmtId="0" fontId="17" fillId="0" borderId="0"/>
    <xf numFmtId="0" fontId="103"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6" fillId="0" borderId="0">
      <alignment horizontal="left" vertical="center" indent="12"/>
    </xf>
    <xf numFmtId="0" fontId="27" fillId="0" borderId="12" applyBorder="0">
      <alignment horizontal="left" vertical="center" wrapText="1" indent="2"/>
      <protection locked="0"/>
    </xf>
    <xf numFmtId="0" fontId="27" fillId="0" borderId="12" applyBorder="0">
      <alignment horizontal="left" vertical="center" wrapText="1" indent="3"/>
      <protection locked="0"/>
    </xf>
    <xf numFmtId="0" fontId="26" fillId="63" borderId="8" applyNumberFormat="0" applyAlignment="0" applyProtection="0"/>
    <xf numFmtId="0" fontId="26" fillId="23" borderId="8" applyNumberFormat="0" applyFont="0" applyAlignment="0" applyProtection="0"/>
    <xf numFmtId="10" fontId="28" fillId="0" borderId="0" applyFont="0" applyFill="0" applyBorder="0" applyAlignment="0" applyProtection="0"/>
    <xf numFmtId="210" fontId="79" fillId="0" borderId="0">
      <protection locked="0"/>
    </xf>
    <xf numFmtId="210" fontId="79" fillId="0" borderId="0">
      <protection locked="0"/>
    </xf>
    <xf numFmtId="211" fontId="79" fillId="0" borderId="0">
      <protection locked="0"/>
    </xf>
    <xf numFmtId="9" fontId="17" fillId="0" borderId="0" applyFont="0" applyFill="0" applyBorder="0" applyAlignment="0" applyProtection="0"/>
    <xf numFmtId="9" fontId="26" fillId="0" borderId="0" applyFont="0" applyFill="0" applyBorder="0" applyAlignment="0" applyProtection="0"/>
    <xf numFmtId="9" fontId="17"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17" fillId="0" borderId="0" applyFont="0" applyFill="0" applyBorder="0" applyAlignment="0" applyProtection="0"/>
    <xf numFmtId="9" fontId="28"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26" fillId="0" borderId="0" applyFill="0" applyBorder="0" applyAlignment="0" applyProtection="0"/>
    <xf numFmtId="0" fontId="107" fillId="0" borderId="0" applyNumberFormat="0" applyBorder="0" applyProtection="0"/>
    <xf numFmtId="212" fontId="107" fillId="0" borderId="0" applyBorder="0" applyProtection="0"/>
    <xf numFmtId="0" fontId="42" fillId="55" borderId="9" applyNumberFormat="0" applyAlignment="0" applyProtection="0"/>
    <xf numFmtId="38" fontId="78" fillId="0" borderId="0" applyFont="0" applyFill="0" applyBorder="0" applyAlignment="0" applyProtection="0"/>
    <xf numFmtId="213" fontId="26" fillId="0" borderId="0"/>
    <xf numFmtId="166" fontId="17" fillId="0" borderId="0" applyFont="0" applyFill="0" applyBorder="0" applyAlignment="0" applyProtection="0"/>
    <xf numFmtId="213" fontId="26" fillId="0" borderId="0"/>
    <xf numFmtId="166" fontId="17" fillId="0" borderId="0" applyFont="0" applyFill="0" applyBorder="0" applyAlignment="0" applyProtection="0"/>
    <xf numFmtId="166" fontId="17" fillId="0" borderId="0" applyFont="0" applyFill="0" applyBorder="0" applyAlignment="0" applyProtection="0"/>
    <xf numFmtId="166" fontId="105" fillId="0" borderId="0"/>
    <xf numFmtId="166" fontId="26" fillId="0" borderId="0" applyFont="0" applyFill="0" applyBorder="0" applyAlignment="0" applyProtection="0"/>
    <xf numFmtId="166" fontId="17" fillId="0" borderId="0" applyFont="0" applyFill="0" applyBorder="0" applyAlignment="0" applyProtection="0"/>
    <xf numFmtId="198" fontId="28" fillId="0" borderId="0" applyFont="0" applyFill="0" applyBorder="0" applyAlignment="0" applyProtection="0"/>
    <xf numFmtId="214" fontId="28" fillId="0" borderId="0" applyFont="0" applyFill="0" applyBorder="0" applyAlignment="0" applyProtection="0"/>
    <xf numFmtId="198" fontId="28" fillId="0" borderId="0" applyFont="0" applyFill="0" applyBorder="0" applyAlignment="0" applyProtection="0"/>
    <xf numFmtId="198" fontId="28" fillId="0" borderId="0" applyFont="0" applyFill="0" applyBorder="0" applyAlignment="0" applyProtection="0"/>
    <xf numFmtId="198" fontId="28" fillId="0" borderId="0" applyFont="0" applyFill="0" applyBorder="0" applyAlignment="0" applyProtection="0"/>
    <xf numFmtId="215" fontId="28" fillId="0" borderId="0" applyFont="0" applyFill="0" applyBorder="0" applyAlignment="0" applyProtection="0"/>
    <xf numFmtId="0" fontId="28" fillId="0" borderId="0" applyFont="0" applyFill="0" applyBorder="0" applyAlignment="0" applyProtection="0"/>
    <xf numFmtId="216" fontId="26" fillId="0" borderId="0" applyFont="0" applyFill="0" applyBorder="0" applyAlignment="0" applyProtection="0"/>
    <xf numFmtId="198" fontId="28" fillId="0" borderId="0" applyFont="0" applyFill="0" applyBorder="0" applyAlignment="0" applyProtection="0"/>
    <xf numFmtId="216" fontId="26" fillId="0" borderId="0" applyFont="0" applyFill="0" applyBorder="0" applyAlignment="0" applyProtection="0"/>
    <xf numFmtId="201" fontId="26" fillId="0" borderId="0" applyFont="0" applyFill="0" applyBorder="0" applyAlignment="0" applyProtection="0"/>
    <xf numFmtId="169" fontId="26" fillId="0" borderId="0" applyFont="0" applyFill="0" applyBorder="0" applyAlignment="0" applyProtection="0"/>
    <xf numFmtId="198" fontId="26" fillId="0" borderId="0" applyFont="0" applyFill="0" applyBorder="0" applyAlignment="0" applyProtection="0"/>
    <xf numFmtId="198" fontId="26" fillId="0" borderId="0" applyFont="0" applyFill="0" applyBorder="0" applyAlignment="0" applyProtection="0"/>
    <xf numFmtId="198" fontId="26" fillId="0" borderId="0" applyFont="0" applyFill="0" applyBorder="0" applyAlignment="0" applyProtection="0"/>
    <xf numFmtId="217" fontId="28" fillId="0" borderId="0" applyFont="0" applyFill="0" applyBorder="0" applyAlignment="0" applyProtection="0"/>
    <xf numFmtId="166" fontId="26" fillId="0" borderId="0" applyFont="0" applyFill="0" applyBorder="0" applyAlignment="0" applyProtection="0"/>
    <xf numFmtId="166" fontId="26" fillId="0" borderId="0" applyFont="0" applyFill="0" applyBorder="0" applyAlignment="0" applyProtection="0"/>
    <xf numFmtId="166" fontId="26" fillId="0" borderId="0" applyFont="0" applyFill="0" applyBorder="0" applyAlignment="0" applyProtection="0"/>
    <xf numFmtId="215" fontId="26" fillId="0" borderId="0" applyFont="0" applyFill="0" applyBorder="0" applyAlignment="0" applyProtection="0"/>
    <xf numFmtId="166" fontId="26" fillId="0" borderId="0" applyFont="0" applyFill="0" applyBorder="0" applyAlignment="0" applyProtection="0"/>
    <xf numFmtId="166" fontId="28" fillId="0" borderId="0" applyFont="0" applyFill="0" applyBorder="0" applyAlignment="0" applyProtection="0"/>
    <xf numFmtId="166" fontId="26" fillId="0" borderId="0" applyFont="0" applyFill="0" applyBorder="0" applyAlignment="0" applyProtection="0"/>
    <xf numFmtId="166" fontId="26" fillId="0" borderId="0" applyFont="0" applyFill="0" applyBorder="0" applyAlignment="0" applyProtection="0"/>
    <xf numFmtId="166" fontId="28" fillId="0" borderId="0" applyFont="0" applyFill="0" applyBorder="0" applyAlignment="0" applyProtection="0"/>
    <xf numFmtId="216" fontId="26" fillId="0" borderId="0" applyFont="0" applyFill="0" applyBorder="0" applyAlignment="0" applyProtection="0"/>
    <xf numFmtId="170" fontId="28" fillId="0" borderId="0" applyFont="0" applyFill="0" applyBorder="0" applyAlignment="0" applyProtection="0"/>
    <xf numFmtId="216" fontId="26" fillId="0" borderId="0" applyFont="0" applyFill="0" applyBorder="0" applyAlignment="0" applyProtection="0"/>
    <xf numFmtId="216" fontId="26" fillId="0" borderId="0" applyFont="0" applyFill="0" applyBorder="0" applyAlignment="0" applyProtection="0"/>
    <xf numFmtId="166" fontId="17" fillId="0" borderId="0" applyFont="0" applyFill="0" applyBorder="0" applyAlignment="0" applyProtection="0"/>
    <xf numFmtId="216" fontId="26" fillId="0" borderId="0" applyFont="0" applyFill="0" applyBorder="0" applyAlignment="0" applyProtection="0"/>
    <xf numFmtId="216" fontId="26" fillId="0" borderId="0" applyFont="0" applyFill="0" applyBorder="0" applyAlignment="0" applyProtection="0"/>
    <xf numFmtId="166" fontId="28" fillId="0" borderId="0" applyFont="0" applyFill="0" applyBorder="0" applyAlignment="0" applyProtection="0"/>
    <xf numFmtId="216" fontId="26" fillId="0" borderId="0" applyFont="0" applyFill="0" applyBorder="0" applyAlignment="0" applyProtection="0"/>
    <xf numFmtId="216" fontId="26" fillId="0" borderId="0" applyFont="0" applyFill="0" applyBorder="0" applyAlignment="0" applyProtection="0"/>
    <xf numFmtId="216" fontId="26" fillId="0" borderId="0" applyFont="0" applyFill="0" applyBorder="0" applyAlignment="0" applyProtection="0"/>
    <xf numFmtId="166" fontId="28" fillId="0" borderId="0" applyFont="0" applyFill="0" applyBorder="0" applyAlignment="0" applyProtection="0"/>
    <xf numFmtId="198" fontId="28" fillId="0" borderId="0" applyFont="0" applyFill="0" applyBorder="0" applyAlignment="0" applyProtection="0"/>
    <xf numFmtId="215" fontId="26" fillId="0" borderId="0" applyFont="0" applyFill="0" applyBorder="0" applyAlignment="0" applyProtection="0"/>
    <xf numFmtId="166" fontId="26" fillId="0" borderId="0" applyFont="0" applyFill="0" applyBorder="0" applyAlignment="0" applyProtection="0"/>
    <xf numFmtId="164" fontId="49" fillId="0" borderId="0" applyFont="0" applyFill="0" applyBorder="0" applyAlignment="0" applyProtection="0"/>
    <xf numFmtId="0" fontId="85" fillId="0" borderId="35" applyNumberFormat="0" applyFill="0" applyAlignment="0" applyProtection="0"/>
    <xf numFmtId="0" fontId="46" fillId="0" borderId="4" applyNumberFormat="0" applyFill="0" applyAlignment="0" applyProtection="0"/>
    <xf numFmtId="0" fontId="45" fillId="0" borderId="0" applyNumberFormat="0" applyFill="0" applyBorder="0" applyAlignment="0" applyProtection="0"/>
    <xf numFmtId="0" fontId="108" fillId="0" borderId="0" applyNumberFormat="0" applyFill="0" applyBorder="0" applyAlignment="0" applyProtection="0"/>
    <xf numFmtId="0" fontId="73" fillId="0" borderId="0">
      <protection locked="0"/>
    </xf>
    <xf numFmtId="0" fontId="73" fillId="0" borderId="0">
      <protection locked="0"/>
    </xf>
    <xf numFmtId="0" fontId="109" fillId="0" borderId="36" applyNumberFormat="0" applyFill="0" applyAlignment="0" applyProtection="0"/>
    <xf numFmtId="166" fontId="110" fillId="0" borderId="0" applyFont="0" applyFill="0" applyBorder="0" applyAlignment="0" applyProtection="0"/>
    <xf numFmtId="165" fontId="28" fillId="0" borderId="0" applyFont="0" applyFill="0" applyBorder="0" applyAlignment="0" applyProtection="0"/>
    <xf numFmtId="166" fontId="26" fillId="0" borderId="0" applyFont="0" applyFill="0" applyBorder="0" applyAlignment="0" applyProtection="0"/>
    <xf numFmtId="166" fontId="26" fillId="0" borderId="0" applyFont="0" applyFill="0" applyBorder="0" applyAlignment="0" applyProtection="0"/>
    <xf numFmtId="166" fontId="17" fillId="0" borderId="0" applyFont="0" applyFill="0" applyBorder="0" applyAlignment="0" applyProtection="0"/>
    <xf numFmtId="166" fontId="110"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0" fontId="105" fillId="0" borderId="0"/>
    <xf numFmtId="166" fontId="28" fillId="0" borderId="0" applyFont="0" applyFill="0" applyBorder="0" applyAlignment="0" applyProtection="0"/>
    <xf numFmtId="166" fontId="17" fillId="0" borderId="0" applyFont="0" applyFill="0" applyBorder="0" applyAlignment="0" applyProtection="0"/>
    <xf numFmtId="166" fontId="28"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215" fontId="26" fillId="0" borderId="0" applyFill="0" applyBorder="0" applyAlignment="0" applyProtection="0"/>
    <xf numFmtId="3" fontId="28" fillId="0" borderId="0" applyFill="0" applyBorder="0" applyAlignment="0" applyProtection="0"/>
    <xf numFmtId="0" fontId="16" fillId="0" borderId="0"/>
    <xf numFmtId="0" fontId="103" fillId="0" borderId="0"/>
    <xf numFmtId="212" fontId="104" fillId="0" borderId="0"/>
    <xf numFmtId="0" fontId="16" fillId="0" borderId="0"/>
    <xf numFmtId="43" fontId="116" fillId="0" borderId="0" applyFont="0" applyFill="0" applyBorder="0" applyAlignment="0" applyProtection="0"/>
    <xf numFmtId="44" fontId="26" fillId="0" borderId="0" applyFont="0" applyFill="0" applyBorder="0" applyAlignment="0" applyProtection="0"/>
    <xf numFmtId="0" fontId="28" fillId="0" borderId="0"/>
    <xf numFmtId="0" fontId="28" fillId="0" borderId="0"/>
    <xf numFmtId="0" fontId="15" fillId="0" borderId="0"/>
    <xf numFmtId="9" fontId="28" fillId="0" borderId="0" applyFont="0" applyFill="0" applyBorder="0" applyAlignment="0" applyProtection="0"/>
    <xf numFmtId="0" fontId="14" fillId="0" borderId="0"/>
    <xf numFmtId="0" fontId="14" fillId="0" borderId="0"/>
    <xf numFmtId="0" fontId="13" fillId="0" borderId="0"/>
    <xf numFmtId="0" fontId="13" fillId="0" borderId="0"/>
    <xf numFmtId="0" fontId="28" fillId="0" borderId="0"/>
    <xf numFmtId="0" fontId="28" fillId="35" borderId="58">
      <alignment horizontal="left"/>
    </xf>
    <xf numFmtId="0" fontId="36" fillId="20" borderId="41" applyNumberFormat="0" applyAlignment="0" applyProtection="0"/>
    <xf numFmtId="0" fontId="36" fillId="20" borderId="41" applyNumberFormat="0" applyAlignment="0" applyProtection="0"/>
    <xf numFmtId="0" fontId="42" fillId="29" borderId="50" applyNumberFormat="0" applyAlignment="0" applyProtection="0"/>
    <xf numFmtId="43" fontId="12" fillId="0" borderId="0" applyFont="0" applyFill="0" applyBorder="0" applyAlignment="0" applyProtection="0"/>
    <xf numFmtId="0" fontId="39" fillId="22" borderId="55" applyNumberFormat="0" applyAlignment="0" applyProtection="0"/>
    <xf numFmtId="0" fontId="39" fillId="7" borderId="41" applyNumberFormat="0" applyAlignment="0" applyProtection="0"/>
    <xf numFmtId="0" fontId="39" fillId="7" borderId="41" applyNumberFormat="0" applyAlignment="0" applyProtection="0"/>
    <xf numFmtId="44" fontId="28" fillId="0" borderId="0" applyFont="0" applyFill="0" applyBorder="0" applyAlignment="0" applyProtection="0"/>
    <xf numFmtId="44" fontId="28" fillId="0" borderId="0" applyFont="0" applyFill="0" applyBorder="0" applyAlignment="0" applyProtection="0"/>
    <xf numFmtId="0" fontId="28" fillId="35" borderId="51"/>
    <xf numFmtId="43" fontId="12" fillId="0" borderId="0" applyFont="0" applyFill="0" applyBorder="0" applyAlignment="0" applyProtection="0"/>
    <xf numFmtId="43" fontId="12" fillId="0" borderId="0" applyFont="0" applyFill="0" applyBorder="0" applyAlignment="0" applyProtection="0"/>
    <xf numFmtId="0" fontId="28" fillId="0" borderId="0"/>
    <xf numFmtId="0" fontId="12" fillId="0" borderId="0"/>
    <xf numFmtId="0" fontId="12" fillId="0" borderId="0"/>
    <xf numFmtId="0" fontId="12" fillId="0" borderId="0"/>
    <xf numFmtId="0" fontId="12" fillId="0" borderId="0"/>
    <xf numFmtId="0" fontId="28" fillId="23" borderId="49" applyNumberFormat="0" applyFont="0" applyAlignment="0" applyProtection="0"/>
    <xf numFmtId="0" fontId="42" fillId="20" borderId="50" applyNumberFormat="0" applyAlignment="0" applyProtection="0"/>
    <xf numFmtId="0" fontId="42" fillId="20" borderId="57" applyNumberFormat="0" applyAlignment="0" applyProtection="0"/>
    <xf numFmtId="0" fontId="28" fillId="0" borderId="0"/>
    <xf numFmtId="0" fontId="28" fillId="32" borderId="66" applyNumberFormat="0" applyFont="0" applyBorder="0" applyAlignment="0" applyProtection="0"/>
    <xf numFmtId="0" fontId="12" fillId="0" borderId="0"/>
    <xf numFmtId="0" fontId="12" fillId="0" borderId="0"/>
    <xf numFmtId="0" fontId="12" fillId="0" borderId="0"/>
    <xf numFmtId="0" fontId="12" fillId="0" borderId="0"/>
    <xf numFmtId="0" fontId="26" fillId="23" borderId="49" applyNumberFormat="0" applyFont="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28" fillId="23" borderId="42" applyNumberFormat="0" applyFont="0" applyAlignment="0" applyProtection="0"/>
    <xf numFmtId="0" fontId="28" fillId="23" borderId="42" applyNumberFormat="0" applyFont="0" applyAlignment="0" applyProtection="0"/>
    <xf numFmtId="0" fontId="28" fillId="23" borderId="63" applyNumberFormat="0" applyFont="0" applyAlignment="0" applyProtection="0"/>
    <xf numFmtId="0" fontId="42" fillId="20" borderId="43" applyNumberFormat="0" applyAlignment="0" applyProtection="0"/>
    <xf numFmtId="0" fontId="42" fillId="20" borderId="43" applyNumberFormat="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6" fontId="28" fillId="0" borderId="0" applyFill="0" applyBorder="0" applyAlignment="0" applyProtection="0"/>
    <xf numFmtId="43" fontId="12"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0" fontId="28"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0" fontId="12" fillId="0" borderId="0"/>
    <xf numFmtId="0" fontId="12" fillId="0" borderId="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4" fontId="28" fillId="0" borderId="0" applyFont="0" applyFill="0" applyBorder="0" applyAlignment="0" applyProtection="0"/>
    <xf numFmtId="43" fontId="12" fillId="0" borderId="0" applyFont="0" applyFill="0" applyBorder="0" applyAlignment="0" applyProtection="0"/>
    <xf numFmtId="43" fontId="68" fillId="0" borderId="0" applyFont="0" applyFill="0" applyBorder="0" applyAlignment="0" applyProtection="0"/>
    <xf numFmtId="0" fontId="12" fillId="0" borderId="0"/>
    <xf numFmtId="43" fontId="26" fillId="0" borderId="0" applyFont="0" applyFill="0" applyBorder="0" applyAlignment="0" applyProtection="0"/>
    <xf numFmtId="44" fontId="28" fillId="0" borderId="0" applyFont="0" applyFill="0" applyBorder="0" applyAlignment="0" applyProtection="0"/>
    <xf numFmtId="43" fontId="12" fillId="0" borderId="0" applyFont="0" applyFill="0" applyBorder="0" applyAlignment="0" applyProtection="0"/>
    <xf numFmtId="43" fontId="27" fillId="0" borderId="0"/>
    <xf numFmtId="4" fontId="91" fillId="36" borderId="53" applyBorder="0" applyProtection="0"/>
    <xf numFmtId="0" fontId="76" fillId="29" borderId="48" applyNumberFormat="0" applyAlignment="0" applyProtection="0"/>
    <xf numFmtId="0" fontId="36" fillId="20" borderId="62" applyNumberFormat="0" applyAlignment="0" applyProtection="0"/>
    <xf numFmtId="0" fontId="39" fillId="22" borderId="48" applyNumberFormat="0" applyAlignment="0" applyProtection="0"/>
    <xf numFmtId="0" fontId="28" fillId="35" borderId="44"/>
    <xf numFmtId="0" fontId="28" fillId="35" borderId="44"/>
    <xf numFmtId="0" fontId="28" fillId="35" borderId="44"/>
    <xf numFmtId="0" fontId="28" fillId="35" borderId="44">
      <alignment horizontal="left"/>
    </xf>
    <xf numFmtId="0" fontId="28" fillId="35" borderId="44">
      <alignment horizontal="left"/>
    </xf>
    <xf numFmtId="0" fontId="28" fillId="35" borderId="44">
      <alignment horizontal="left"/>
    </xf>
    <xf numFmtId="41" fontId="28" fillId="0" borderId="0" applyFont="0" applyFill="0" applyBorder="0" applyAlignment="0" applyProtection="0"/>
    <xf numFmtId="43" fontId="28" fillId="36" borderId="0" applyNumberFormat="0" applyFont="0" applyBorder="0" applyAlignment="0" applyProtection="0"/>
    <xf numFmtId="0" fontId="28" fillId="32" borderId="45" applyNumberFormat="0" applyFont="0" applyBorder="0" applyAlignment="0" applyProtection="0"/>
    <xf numFmtId="170" fontId="12" fillId="0" borderId="0" applyFont="0" applyFill="0" applyBorder="0" applyAlignment="0" applyProtection="0"/>
    <xf numFmtId="44" fontId="49"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8" fillId="23" borderId="56" applyNumberFormat="0" applyFont="0" applyAlignment="0" applyProtection="0"/>
    <xf numFmtId="0" fontId="42" fillId="29" borderId="57" applyNumberFormat="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26" fillId="23" borderId="42" applyNumberFormat="0" applyFont="0" applyAlignment="0" applyProtection="0"/>
    <xf numFmtId="0" fontId="42" fillId="29" borderId="57" applyNumberFormat="0" applyAlignment="0" applyProtection="0"/>
    <xf numFmtId="4" fontId="91" fillId="36" borderId="46" applyBorder="0" applyProtection="0"/>
    <xf numFmtId="0" fontId="42" fillId="29" borderId="43" applyNumberFormat="0" applyAlignment="0" applyProtection="0"/>
    <xf numFmtId="43" fontId="28" fillId="0" borderId="0" applyFont="0" applyFill="0" applyBorder="0" applyAlignment="0" applyProtection="0"/>
    <xf numFmtId="0" fontId="28" fillId="35" borderId="58"/>
    <xf numFmtId="43" fontId="28" fillId="0" borderId="0" applyFont="0" applyFill="0" applyBorder="0" applyAlignment="0" applyProtection="0"/>
    <xf numFmtId="43" fontId="26" fillId="0" borderId="0" applyFont="0" applyFill="0" applyBorder="0" applyAlignment="0" applyProtection="0"/>
    <xf numFmtId="43" fontId="49" fillId="0" borderId="0" applyFont="0" applyFill="0" applyBorder="0" applyAlignment="0" applyProtection="0"/>
    <xf numFmtId="0" fontId="76" fillId="29" borderId="62" applyNumberFormat="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42" fillId="55" borderId="64" applyNumberFormat="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0" fontId="39" fillId="46" borderId="62" applyNumberFormat="0" applyAlignment="0" applyProtection="0"/>
    <xf numFmtId="0" fontId="28" fillId="23" borderId="63" applyNumberFormat="0" applyFont="0" applyAlignment="0" applyProtection="0"/>
    <xf numFmtId="0" fontId="28" fillId="35" borderId="58"/>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12"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12" fillId="0" borderId="0" applyFont="0" applyFill="0" applyBorder="0" applyAlignment="0" applyProtection="0"/>
    <xf numFmtId="0" fontId="12" fillId="0" borderId="0"/>
    <xf numFmtId="0" fontId="28" fillId="35" borderId="58">
      <alignment horizontal="left"/>
    </xf>
    <xf numFmtId="0" fontId="26" fillId="23" borderId="63" applyNumberFormat="0" applyFont="0" applyAlignment="0" applyProtection="0"/>
    <xf numFmtId="0" fontId="26" fillId="63" borderId="56" applyNumberFormat="0" applyAlignment="0" applyProtection="0"/>
    <xf numFmtId="0" fontId="36" fillId="20" borderId="55" applyNumberFormat="0" applyAlignment="0" applyProtection="0"/>
    <xf numFmtId="0" fontId="76" fillId="29" borderId="41" applyNumberFormat="0" applyAlignment="0" applyProtection="0"/>
    <xf numFmtId="0" fontId="36" fillId="55" borderId="48" applyNumberFormat="0" applyAlignment="0" applyProtection="0"/>
    <xf numFmtId="0" fontId="39" fillId="22" borderId="41" applyNumberFormat="0" applyAlignment="0" applyProtection="0"/>
    <xf numFmtId="44" fontId="12"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44" fontId="26" fillId="0" borderId="0" applyFont="0" applyFill="0" applyBorder="0" applyAlignment="0" applyProtection="0"/>
    <xf numFmtId="170"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8" fillId="23" borderId="42" applyNumberFormat="0" applyFont="0" applyAlignment="0" applyProtection="0"/>
    <xf numFmtId="0" fontId="42" fillId="29" borderId="43" applyNumberFormat="0" applyAlignment="0" applyProtection="0"/>
    <xf numFmtId="9" fontId="12" fillId="0" borderId="0" applyFont="0" applyFill="0" applyBorder="0" applyAlignment="0" applyProtection="0"/>
    <xf numFmtId="43" fontId="26" fillId="0" borderId="0" applyFont="0" applyFill="0" applyBorder="0" applyAlignment="0" applyProtection="0"/>
    <xf numFmtId="200"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28"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28" fillId="23" borderId="42" applyNumberFormat="0" applyFont="0" applyAlignment="0" applyProtection="0"/>
    <xf numFmtId="43" fontId="28"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28"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2" fillId="0" borderId="0"/>
    <xf numFmtId="44"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9" fontId="12" fillId="0" borderId="0" applyFont="0" applyFill="0" applyBorder="0" applyAlignment="0" applyProtection="0"/>
    <xf numFmtId="200"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2" fillId="0" borderId="0"/>
    <xf numFmtId="4" fontId="91" fillId="36" borderId="60" applyBorder="0" applyProtection="0"/>
    <xf numFmtId="0" fontId="26" fillId="63" borderId="63" applyNumberFormat="0" applyAlignment="0" applyProtection="0"/>
    <xf numFmtId="0" fontId="36" fillId="55" borderId="41" applyNumberFormat="0" applyAlignment="0" applyProtection="0"/>
    <xf numFmtId="43" fontId="28" fillId="0" borderId="0" applyFont="0" applyFill="0" applyBorder="0" applyAlignment="0" applyProtection="0"/>
    <xf numFmtId="0" fontId="28" fillId="32" borderId="59" applyNumberFormat="0" applyFont="0" applyBorder="0" applyAlignment="0" applyProtection="0"/>
    <xf numFmtId="0" fontId="39" fillId="46" borderId="41" applyNumberFormat="0" applyAlignment="0" applyProtection="0"/>
    <xf numFmtId="0" fontId="42" fillId="20" borderId="64" applyNumberFormat="0" applyAlignment="0" applyProtection="0"/>
    <xf numFmtId="0" fontId="42" fillId="29" borderId="64" applyNumberFormat="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39" fillId="7" borderId="62" applyNumberFormat="0" applyAlignment="0" applyProtection="0"/>
    <xf numFmtId="0" fontId="12" fillId="0" borderId="0"/>
    <xf numFmtId="0" fontId="12" fillId="0" borderId="0"/>
    <xf numFmtId="0" fontId="12" fillId="0" borderId="0"/>
    <xf numFmtId="0" fontId="12" fillId="0" borderId="0"/>
    <xf numFmtId="0" fontId="12" fillId="0" borderId="0"/>
    <xf numFmtId="0" fontId="28" fillId="35" borderId="65"/>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26" fillId="63" borderId="42" applyNumberFormat="0" applyAlignment="0" applyProtection="0"/>
    <xf numFmtId="0" fontId="26" fillId="23" borderId="42" applyNumberFormat="0" applyFont="0" applyAlignment="0" applyProtection="0"/>
    <xf numFmtId="0" fontId="28" fillId="23" borderId="56" applyNumberFormat="0" applyFont="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0" fontId="42" fillId="55" borderId="43" applyNumberFormat="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05" fillId="0" borderId="0"/>
    <xf numFmtId="43" fontId="26" fillId="0" borderId="0" applyFont="0" applyFill="0" applyBorder="0" applyAlignment="0" applyProtection="0"/>
    <xf numFmtId="43" fontId="12" fillId="0" borderId="0" applyFont="0" applyFill="0" applyBorder="0" applyAlignment="0" applyProtection="0"/>
    <xf numFmtId="0" fontId="28" fillId="35" borderId="58">
      <alignment horizontal="left"/>
    </xf>
    <xf numFmtId="0" fontId="28" fillId="23" borderId="49"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0" fontId="39" fillId="7" borderId="41" applyNumberFormat="0" applyAlignment="0" applyProtection="0"/>
    <xf numFmtId="43" fontId="12"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0" fontId="26" fillId="23" borderId="49" applyNumberFormat="0" applyFont="0" applyAlignment="0" applyProtection="0"/>
    <xf numFmtId="43" fontId="26" fillId="0" borderId="0" applyFont="0" applyFill="0" applyBorder="0" applyAlignment="0" applyProtection="0"/>
    <xf numFmtId="0" fontId="109" fillId="0" borderId="47" applyNumberFormat="0" applyFill="0" applyAlignment="0" applyProtection="0"/>
    <xf numFmtId="43" fontId="11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2" fillId="0" borderId="0" applyFont="0" applyFill="0" applyBorder="0" applyAlignment="0" applyProtection="0"/>
    <xf numFmtId="43" fontId="110"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28" fillId="0" borderId="0" applyFont="0" applyFill="0" applyBorder="0" applyAlignment="0" applyProtection="0"/>
    <xf numFmtId="43" fontId="12" fillId="0" borderId="0" applyFont="0" applyFill="0" applyBorder="0" applyAlignment="0" applyProtection="0"/>
    <xf numFmtId="43" fontId="28"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0" fontId="39" fillId="7" borderId="55" applyNumberFormat="0" applyAlignment="0" applyProtection="0"/>
    <xf numFmtId="43" fontId="28" fillId="0" borderId="0" applyFont="0" applyFill="0" applyBorder="0" applyAlignment="0" applyProtection="0"/>
    <xf numFmtId="44" fontId="26" fillId="0" borderId="0" applyFont="0" applyFill="0" applyBorder="0" applyAlignment="0" applyProtection="0"/>
    <xf numFmtId="0" fontId="12" fillId="0" borderId="0"/>
    <xf numFmtId="0" fontId="42" fillId="20" borderId="57" applyNumberFormat="0" applyAlignment="0" applyProtection="0"/>
    <xf numFmtId="0" fontId="12" fillId="0" borderId="0"/>
    <xf numFmtId="0" fontId="12" fillId="0" borderId="0"/>
    <xf numFmtId="0" fontId="39" fillId="7" borderId="48" applyNumberFormat="0" applyAlignment="0" applyProtection="0"/>
    <xf numFmtId="0" fontId="36" fillId="20" borderId="48" applyNumberFormat="0" applyAlignment="0" applyProtection="0"/>
    <xf numFmtId="0" fontId="36" fillId="20" borderId="48" applyNumberFormat="0" applyAlignment="0" applyProtection="0"/>
    <xf numFmtId="0" fontId="26" fillId="23" borderId="63" applyNumberFormat="0" applyFont="0" applyAlignment="0" applyProtection="0"/>
    <xf numFmtId="0" fontId="42" fillId="55" borderId="50" applyNumberFormat="0" applyAlignment="0" applyProtection="0"/>
    <xf numFmtId="0" fontId="78" fillId="23" borderId="63" applyNumberFormat="0" applyFont="0" applyAlignment="0" applyProtection="0"/>
    <xf numFmtId="0" fontId="36" fillId="20" borderId="55" applyNumberFormat="0" applyAlignment="0" applyProtection="0"/>
    <xf numFmtId="0" fontId="28" fillId="35" borderId="65">
      <alignment horizontal="left"/>
    </xf>
    <xf numFmtId="0" fontId="26" fillId="23" borderId="56" applyNumberFormat="0" applyFont="0" applyAlignment="0" applyProtection="0"/>
    <xf numFmtId="0" fontId="76" fillId="29" borderId="55" applyNumberFormat="0" applyAlignment="0" applyProtection="0"/>
    <xf numFmtId="0" fontId="39" fillId="7" borderId="55" applyNumberFormat="0" applyAlignment="0" applyProtection="0"/>
    <xf numFmtId="0" fontId="39" fillId="22" borderId="62" applyNumberFormat="0" applyAlignment="0" applyProtection="0"/>
    <xf numFmtId="0" fontId="42" fillId="20" borderId="64" applyNumberFormat="0" applyAlignment="0" applyProtection="0"/>
    <xf numFmtId="0" fontId="28" fillId="35" borderId="51">
      <alignment horizontal="left"/>
    </xf>
    <xf numFmtId="0" fontId="28" fillId="23" borderId="63" applyNumberFormat="0" applyFont="0" applyAlignment="0" applyProtection="0"/>
    <xf numFmtId="0" fontId="78" fillId="23" borderId="49" applyNumberFormat="0" applyFont="0" applyAlignment="0" applyProtection="0"/>
    <xf numFmtId="0" fontId="39" fillId="46" borderId="55" applyNumberFormat="0" applyAlignment="0" applyProtection="0"/>
    <xf numFmtId="0" fontId="28" fillId="35" borderId="51">
      <alignment horizontal="left"/>
    </xf>
    <xf numFmtId="0" fontId="36" fillId="55" borderId="55" applyNumberFormat="0" applyAlignment="0" applyProtection="0"/>
    <xf numFmtId="0" fontId="109" fillId="0" borderId="68" applyNumberFormat="0" applyFill="0" applyAlignment="0" applyProtection="0"/>
    <xf numFmtId="0" fontId="42" fillId="29" borderId="50" applyNumberFormat="0" applyAlignment="0" applyProtection="0"/>
    <xf numFmtId="0" fontId="26" fillId="23" borderId="56" applyNumberFormat="0" applyFont="0" applyAlignment="0" applyProtection="0"/>
    <xf numFmtId="0" fontId="28" fillId="23" borderId="56" applyNumberFormat="0" applyFont="0" applyAlignment="0" applyProtection="0"/>
    <xf numFmtId="0" fontId="109" fillId="0" borderId="54" applyNumberFormat="0" applyFill="0" applyAlignment="0" applyProtection="0"/>
    <xf numFmtId="0" fontId="39" fillId="7" borderId="55" applyNumberFormat="0" applyAlignment="0" applyProtection="0"/>
    <xf numFmtId="0" fontId="28" fillId="23" borderId="56" applyNumberFormat="0" applyFont="0" applyAlignment="0" applyProtection="0"/>
    <xf numFmtId="0" fontId="28" fillId="35" borderId="65"/>
    <xf numFmtId="0" fontId="26" fillId="63" borderId="49" applyNumberFormat="0" applyAlignment="0" applyProtection="0"/>
    <xf numFmtId="0" fontId="39" fillId="46" borderId="48" applyNumberFormat="0" applyAlignment="0" applyProtection="0"/>
    <xf numFmtId="4" fontId="91" fillId="36" borderId="67" applyBorder="0" applyProtection="0"/>
    <xf numFmtId="0" fontId="28" fillId="35" borderId="65">
      <alignment horizontal="left"/>
    </xf>
    <xf numFmtId="0" fontId="42" fillId="29" borderId="64" applyNumberFormat="0" applyAlignment="0" applyProtection="0"/>
    <xf numFmtId="0" fontId="28" fillId="35" borderId="58"/>
    <xf numFmtId="0" fontId="28" fillId="35" borderId="65"/>
    <xf numFmtId="0" fontId="28" fillId="35" borderId="65">
      <alignment horizontal="left"/>
    </xf>
    <xf numFmtId="0" fontId="28" fillId="32" borderId="52" applyNumberFormat="0" applyFont="0" applyBorder="0" applyAlignment="0" applyProtection="0"/>
    <xf numFmtId="0" fontId="28" fillId="35" borderId="51">
      <alignment horizontal="left"/>
    </xf>
    <xf numFmtId="0" fontId="28" fillId="35" borderId="51"/>
    <xf numFmtId="0" fontId="28" fillId="35" borderId="51"/>
    <xf numFmtId="0" fontId="42" fillId="55" borderId="57" applyNumberFormat="0" applyAlignment="0" applyProtection="0"/>
    <xf numFmtId="43" fontId="12" fillId="0" borderId="0" applyFont="0" applyFill="0" applyBorder="0" applyAlignment="0" applyProtection="0"/>
    <xf numFmtId="0" fontId="28" fillId="0" borderId="0"/>
    <xf numFmtId="0" fontId="39" fillId="7" borderId="62" applyNumberFormat="0" applyAlignment="0" applyProtection="0"/>
    <xf numFmtId="0" fontId="42" fillId="20" borderId="50" applyNumberFormat="0" applyAlignment="0" applyProtection="0"/>
    <xf numFmtId="0" fontId="28" fillId="23" borderId="49" applyNumberFormat="0" applyFont="0" applyAlignment="0" applyProtection="0"/>
    <xf numFmtId="0" fontId="36" fillId="55" borderId="62" applyNumberFormat="0" applyAlignment="0" applyProtection="0"/>
    <xf numFmtId="0" fontId="36" fillId="20" borderId="62" applyNumberFormat="0" applyAlignment="0" applyProtection="0"/>
    <xf numFmtId="0" fontId="39" fillId="7" borderId="48" applyNumberFormat="0" applyAlignment="0" applyProtection="0"/>
    <xf numFmtId="43" fontId="12" fillId="0" borderId="0" applyFont="0" applyFill="0" applyBorder="0" applyAlignment="0" applyProtection="0"/>
    <xf numFmtId="0" fontId="109" fillId="0" borderId="61" applyNumberFormat="0" applyFill="0" applyAlignment="0" applyProtection="0"/>
    <xf numFmtId="0" fontId="28" fillId="0" borderId="0"/>
    <xf numFmtId="0" fontId="28" fillId="0" borderId="0"/>
    <xf numFmtId="0" fontId="39" fillId="7" borderId="62" applyNumberFormat="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44"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200"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44"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200"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28" fillId="0" borderId="0" applyFont="0" applyFill="0" applyBorder="0" applyAlignment="0" applyProtection="0"/>
    <xf numFmtId="44" fontId="26"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0" fillId="0" borderId="0" applyFont="0" applyFill="0" applyBorder="0" applyAlignment="0" applyProtection="0"/>
    <xf numFmtId="0" fontId="28" fillId="0" borderId="0"/>
    <xf numFmtId="0" fontId="109" fillId="0" borderId="142" applyNumberFormat="0" applyFill="0" applyAlignment="0" applyProtection="0"/>
    <xf numFmtId="0" fontId="36" fillId="55" borderId="144" applyNumberFormat="0" applyAlignment="0" applyProtection="0"/>
    <xf numFmtId="0" fontId="63" fillId="57" borderId="88" applyFill="0" applyBorder="0" applyAlignment="0" applyProtection="0">
      <alignment vertical="center"/>
      <protection locked="0"/>
    </xf>
    <xf numFmtId="0" fontId="39" fillId="7" borderId="98" applyNumberFormat="0" applyAlignment="0" applyProtection="0"/>
    <xf numFmtId="0" fontId="26" fillId="23" borderId="122" applyNumberFormat="0" applyFont="0" applyAlignment="0" applyProtection="0"/>
    <xf numFmtId="0" fontId="28" fillId="32" borderId="109" applyNumberFormat="0" applyFont="0" applyBorder="0" applyAlignment="0" applyProtection="0"/>
    <xf numFmtId="0" fontId="36" fillId="20" borderId="112" applyNumberFormat="0" applyAlignment="0" applyProtection="0"/>
    <xf numFmtId="0" fontId="109" fillId="0" borderId="157" applyNumberFormat="0" applyFill="0" applyAlignment="0" applyProtection="0"/>
    <xf numFmtId="0" fontId="27" fillId="0" borderId="143" applyBorder="0">
      <alignment horizontal="left" vertical="center" wrapText="1" indent="3"/>
      <protection locked="0"/>
    </xf>
    <xf numFmtId="0" fontId="26" fillId="63" borderId="99" applyNumberFormat="0" applyAlignment="0" applyProtection="0"/>
    <xf numFmtId="0" fontId="28" fillId="35" borderId="154">
      <alignment horizontal="left"/>
    </xf>
    <xf numFmtId="0" fontId="39" fillId="7" borderId="151" applyNumberFormat="0" applyAlignment="0" applyProtection="0"/>
    <xf numFmtId="0" fontId="42" fillId="20" borderId="107" applyNumberFormat="0" applyAlignment="0" applyProtection="0"/>
    <xf numFmtId="0" fontId="42" fillId="20" borderId="130" applyNumberFormat="0" applyAlignment="0" applyProtection="0"/>
    <xf numFmtId="0" fontId="109" fillId="0" borderId="95" applyNumberFormat="0" applyFill="0" applyAlignment="0" applyProtection="0"/>
    <xf numFmtId="0" fontId="28" fillId="23" borderId="99" applyNumberFormat="0" applyFont="0" applyAlignment="0" applyProtection="0"/>
    <xf numFmtId="0" fontId="26" fillId="23" borderId="99" applyNumberFormat="0" applyFont="0" applyAlignment="0" applyProtection="0"/>
    <xf numFmtId="0" fontId="28" fillId="32" borderId="102" applyNumberFormat="0" applyFont="0" applyBorder="0" applyAlignment="0" applyProtection="0"/>
    <xf numFmtId="0" fontId="36" fillId="20" borderId="73" applyNumberFormat="0" applyAlignment="0" applyProtection="0"/>
    <xf numFmtId="0" fontId="36" fillId="20" borderId="73" applyNumberFormat="0" applyAlignment="0" applyProtection="0"/>
    <xf numFmtId="0" fontId="28" fillId="35" borderId="101">
      <alignment horizontal="left"/>
    </xf>
    <xf numFmtId="0" fontId="28" fillId="35" borderId="154">
      <alignment horizontal="left"/>
    </xf>
    <xf numFmtId="0" fontId="39" fillId="7" borderId="73" applyNumberFormat="0" applyAlignment="0" applyProtection="0"/>
    <xf numFmtId="4" fontId="91" fillId="36" borderId="117" applyBorder="0" applyProtection="0"/>
    <xf numFmtId="0" fontId="28" fillId="32" borderId="116" applyNumberFormat="0" applyFont="0" applyBorder="0" applyAlignment="0" applyProtection="0"/>
    <xf numFmtId="0" fontId="36" fillId="55" borderId="112" applyNumberFormat="0" applyAlignment="0" applyProtection="0"/>
    <xf numFmtId="0" fontId="42" fillId="20" borderId="123" applyNumberFormat="0" applyAlignment="0" applyProtection="0"/>
    <xf numFmtId="0" fontId="42" fillId="20" borderId="123" applyNumberFormat="0" applyAlignment="0" applyProtection="0"/>
    <xf numFmtId="0" fontId="39" fillId="7" borderId="73" applyNumberFormat="0" applyAlignment="0" applyProtection="0"/>
    <xf numFmtId="0" fontId="76" fillId="29" borderId="136" applyNumberFormat="0" applyAlignment="0" applyProtection="0"/>
    <xf numFmtId="0" fontId="76" fillId="29" borderId="151" applyNumberFormat="0" applyAlignment="0" applyProtection="0"/>
    <xf numFmtId="0" fontId="26" fillId="63" borderId="99" applyNumberFormat="0" applyAlignment="0" applyProtection="0"/>
    <xf numFmtId="0" fontId="39" fillId="7" borderId="89" applyNumberFormat="0" applyAlignment="0" applyProtection="0"/>
    <xf numFmtId="0" fontId="39" fillId="7" borderId="73" applyNumberFormat="0" applyAlignment="0" applyProtection="0"/>
    <xf numFmtId="0" fontId="76" fillId="29" borderId="105" applyNumberFormat="0" applyAlignment="0" applyProtection="0"/>
    <xf numFmtId="0" fontId="26" fillId="23" borderId="152" applyNumberFormat="0" applyFont="0" applyAlignment="0" applyProtection="0"/>
    <xf numFmtId="0" fontId="39" fillId="7" borderId="112" applyNumberFormat="0" applyAlignment="0" applyProtection="0"/>
    <xf numFmtId="0" fontId="28" fillId="35" borderId="101"/>
    <xf numFmtId="0" fontId="28" fillId="35" borderId="101"/>
    <xf numFmtId="0" fontId="39" fillId="7" borderId="98" applyNumberFormat="0" applyAlignment="0" applyProtection="0"/>
    <xf numFmtId="0" fontId="26" fillId="63" borderId="145" applyNumberFormat="0" applyAlignment="0" applyProtection="0"/>
    <xf numFmtId="4" fontId="91" fillId="36" borderId="103" applyBorder="0" applyProtection="0"/>
    <xf numFmtId="0" fontId="28" fillId="23" borderId="122" applyNumberFormat="0" applyFont="0" applyAlignment="0" applyProtection="0"/>
    <xf numFmtId="0" fontId="42" fillId="29" borderId="123" applyNumberFormat="0" applyAlignment="0" applyProtection="0"/>
    <xf numFmtId="0" fontId="28" fillId="35" borderId="124">
      <alignment horizontal="left"/>
    </xf>
    <xf numFmtId="0" fontId="28" fillId="35" borderId="115"/>
    <xf numFmtId="0" fontId="26" fillId="23" borderId="122" applyNumberFormat="0" applyFont="0" applyAlignment="0" applyProtection="0"/>
    <xf numFmtId="0" fontId="42" fillId="29" borderId="123" applyNumberFormat="0" applyAlignment="0" applyProtection="0"/>
    <xf numFmtId="0" fontId="28" fillId="23" borderId="99" applyNumberFormat="0" applyFont="0" applyAlignment="0" applyProtection="0"/>
    <xf numFmtId="0" fontId="39" fillId="46" borderId="105" applyNumberFormat="0" applyAlignment="0" applyProtection="0"/>
    <xf numFmtId="0" fontId="28" fillId="0" borderId="0"/>
    <xf numFmtId="0" fontId="39" fillId="46" borderId="112" applyNumberFormat="0" applyAlignment="0" applyProtection="0"/>
    <xf numFmtId="0" fontId="39" fillId="7" borderId="112" applyNumberFormat="0" applyAlignment="0" applyProtection="0"/>
    <xf numFmtId="0" fontId="42" fillId="55" borderId="91" applyNumberFormat="0" applyAlignment="0" applyProtection="0"/>
    <xf numFmtId="0" fontId="26" fillId="23" borderId="113" applyNumberFormat="0" applyFont="0" applyAlignment="0" applyProtection="0"/>
    <xf numFmtId="0" fontId="42" fillId="55" borderId="123" applyNumberFormat="0" applyAlignment="0" applyProtection="0"/>
    <xf numFmtId="0" fontId="28" fillId="35" borderId="131">
      <alignment horizontal="left"/>
    </xf>
    <xf numFmtId="4" fontId="91" fillId="36" borderId="141" applyBorder="0" applyProtection="0"/>
    <xf numFmtId="0" fontId="42" fillId="55" borderId="138" applyNumberFormat="0" applyAlignment="0" applyProtection="0"/>
    <xf numFmtId="0" fontId="78" fillId="23" borderId="122" applyNumberFormat="0" applyFont="0" applyAlignment="0" applyProtection="0"/>
    <xf numFmtId="0" fontId="26" fillId="63" borderId="122" applyNumberFormat="0" applyAlignment="0" applyProtection="0"/>
    <xf numFmtId="0" fontId="9" fillId="0" borderId="0"/>
    <xf numFmtId="0" fontId="9" fillId="0" borderId="0"/>
    <xf numFmtId="0" fontId="9" fillId="0" borderId="0"/>
    <xf numFmtId="0" fontId="9" fillId="0" borderId="0"/>
    <xf numFmtId="0" fontId="42" fillId="29" borderId="138" applyNumberFormat="0" applyAlignment="0" applyProtection="0"/>
    <xf numFmtId="0" fontId="36" fillId="20" borderId="121" applyNumberFormat="0" applyAlignment="0" applyProtection="0"/>
    <xf numFmtId="0" fontId="28" fillId="35" borderId="139">
      <alignment horizontal="left"/>
    </xf>
    <xf numFmtId="0" fontId="28" fillId="23" borderId="99" applyNumberFormat="0" applyFont="0" applyAlignment="0" applyProtection="0"/>
    <xf numFmtId="0" fontId="39" fillId="7" borderId="89" applyNumberFormat="0" applyAlignment="0" applyProtection="0"/>
    <xf numFmtId="0" fontId="36" fillId="55" borderId="98" applyNumberFormat="0" applyAlignment="0" applyProtection="0"/>
    <xf numFmtId="0" fontId="42" fillId="29" borderId="100" applyNumberFormat="0" applyAlignment="0" applyProtection="0"/>
    <xf numFmtId="0" fontId="78" fillId="23" borderId="99" applyNumberFormat="0" applyFont="0" applyAlignment="0" applyProtection="0"/>
    <xf numFmtId="0" fontId="42" fillId="20" borderId="138" applyNumberFormat="0" applyAlignment="0" applyProtection="0"/>
    <xf numFmtId="0" fontId="39" fillId="46" borderId="112" applyNumberFormat="0" applyAlignment="0" applyProtection="0"/>
    <xf numFmtId="0" fontId="36" fillId="20" borderId="121" applyNumberFormat="0" applyAlignment="0" applyProtection="0"/>
    <xf numFmtId="0" fontId="109" fillId="0" borderId="118" applyNumberFormat="0" applyFill="0" applyAlignment="0" applyProtection="0"/>
    <xf numFmtId="0" fontId="67" fillId="0" borderId="119"/>
    <xf numFmtId="0" fontId="28" fillId="23" borderId="137" applyNumberFormat="0" applyFont="0" applyAlignment="0" applyProtection="0"/>
    <xf numFmtId="0" fontId="39" fillId="7" borderId="121" applyNumberFormat="0" applyAlignment="0" applyProtection="0"/>
    <xf numFmtId="0" fontId="28" fillId="35" borderId="124">
      <alignment horizontal="left"/>
    </xf>
    <xf numFmtId="0" fontId="36" fillId="55" borderId="98" applyNumberFormat="0" applyAlignment="0" applyProtection="0"/>
    <xf numFmtId="0" fontId="28" fillId="32" borderId="116" applyNumberFormat="0" applyFont="0" applyBorder="0" applyAlignment="0" applyProtection="0"/>
    <xf numFmtId="0" fontId="36" fillId="20" borderId="98" applyNumberFormat="0" applyAlignment="0" applyProtection="0"/>
    <xf numFmtId="0" fontId="28" fillId="23" borderId="137" applyNumberFormat="0" applyFont="0" applyAlignment="0" applyProtection="0"/>
    <xf numFmtId="0" fontId="26" fillId="63" borderId="122" applyNumberFormat="0" applyAlignment="0" applyProtection="0"/>
    <xf numFmtId="0" fontId="28" fillId="23" borderId="106" applyNumberFormat="0" applyFont="0" applyAlignment="0" applyProtection="0"/>
    <xf numFmtId="0" fontId="39" fillId="7" borderId="121" applyNumberFormat="0" applyAlignment="0" applyProtection="0"/>
    <xf numFmtId="0" fontId="28" fillId="23" borderId="106" applyNumberFormat="0" applyFont="0" applyAlignment="0" applyProtection="0"/>
    <xf numFmtId="0" fontId="36" fillId="20" borderId="121" applyNumberFormat="0" applyAlignment="0" applyProtection="0"/>
    <xf numFmtId="0" fontId="27" fillId="0" borderId="88" applyBorder="0">
      <alignment horizontal="left" vertical="center" wrapText="1" indent="3"/>
      <protection locked="0"/>
    </xf>
    <xf numFmtId="0" fontId="28" fillId="35" borderId="139"/>
    <xf numFmtId="0" fontId="26" fillId="23" borderId="113" applyNumberFormat="0" applyFont="0" applyAlignment="0" applyProtection="0"/>
    <xf numFmtId="0" fontId="28" fillId="35" borderId="108">
      <alignment horizontal="left"/>
    </xf>
    <xf numFmtId="0" fontId="28" fillId="23" borderId="99" applyNumberFormat="0" applyFont="0" applyAlignment="0" applyProtection="0"/>
    <xf numFmtId="0" fontId="9" fillId="0" borderId="0"/>
    <xf numFmtId="0" fontId="9" fillId="0" borderId="0"/>
    <xf numFmtId="0" fontId="9" fillId="0" borderId="0"/>
    <xf numFmtId="0" fontId="9" fillId="0" borderId="0"/>
    <xf numFmtId="0" fontId="78" fillId="23" borderId="129" applyNumberFormat="0" applyFont="0" applyAlignment="0" applyProtection="0"/>
    <xf numFmtId="0" fontId="28" fillId="23" borderId="113" applyNumberFormat="0" applyFont="0" applyAlignment="0" applyProtection="0"/>
    <xf numFmtId="0" fontId="9" fillId="0" borderId="0"/>
    <xf numFmtId="0" fontId="9" fillId="0" borderId="0"/>
    <xf numFmtId="0" fontId="78" fillId="23" borderId="152" applyNumberFormat="0" applyFont="0" applyAlignment="0" applyProtection="0"/>
    <xf numFmtId="0" fontId="9" fillId="0" borderId="0"/>
    <xf numFmtId="0" fontId="9" fillId="0" borderId="0"/>
    <xf numFmtId="0" fontId="9" fillId="0" borderId="0"/>
    <xf numFmtId="0" fontId="9" fillId="0" borderId="0"/>
    <xf numFmtId="0" fontId="9" fillId="0" borderId="0"/>
    <xf numFmtId="0" fontId="28" fillId="23" borderId="74" applyNumberFormat="0" applyFont="0" applyAlignment="0" applyProtection="0"/>
    <xf numFmtId="0" fontId="28" fillId="23" borderId="74" applyNumberFormat="0" applyFont="0" applyAlignment="0" applyProtection="0"/>
    <xf numFmtId="0" fontId="27" fillId="0" borderId="143" applyBorder="0">
      <alignment horizontal="left" vertical="center" wrapText="1" indent="2"/>
      <protection locked="0"/>
    </xf>
    <xf numFmtId="0" fontId="28" fillId="23" borderId="106" applyNumberFormat="0" applyFont="0" applyAlignment="0" applyProtection="0"/>
    <xf numFmtId="0" fontId="39" fillId="22" borderId="136" applyNumberFormat="0" applyAlignment="0" applyProtection="0"/>
    <xf numFmtId="0" fontId="39" fillId="22" borderId="112" applyNumberFormat="0" applyAlignment="0" applyProtection="0"/>
    <xf numFmtId="0" fontId="28" fillId="35" borderId="154"/>
    <xf numFmtId="0" fontId="28" fillId="23" borderId="152" applyNumberFormat="0" applyFont="0" applyAlignment="0" applyProtection="0"/>
    <xf numFmtId="0" fontId="28" fillId="23" borderId="122" applyNumberFormat="0" applyFont="0" applyAlignment="0" applyProtection="0"/>
    <xf numFmtId="0" fontId="28" fillId="35" borderId="147"/>
    <xf numFmtId="0" fontId="42" fillId="55" borderId="153" applyNumberFormat="0" applyAlignment="0" applyProtection="0"/>
    <xf numFmtId="0" fontId="36" fillId="20" borderId="98" applyNumberFormat="0" applyAlignment="0" applyProtection="0"/>
    <xf numFmtId="0" fontId="39" fillId="7" borderId="98" applyNumberFormat="0" applyAlignment="0" applyProtection="0"/>
    <xf numFmtId="0" fontId="42" fillId="55" borderId="114" applyNumberFormat="0" applyAlignment="0" applyProtection="0"/>
    <xf numFmtId="0" fontId="28" fillId="35" borderId="124">
      <alignment horizontal="left"/>
    </xf>
    <xf numFmtId="0" fontId="26" fillId="23" borderId="106" applyNumberFormat="0" applyFont="0" applyAlignment="0" applyProtection="0"/>
    <xf numFmtId="0" fontId="26" fillId="63" borderId="152" applyNumberFormat="0" applyAlignment="0" applyProtection="0"/>
    <xf numFmtId="0" fontId="26" fillId="63" borderId="137" applyNumberFormat="0" applyAlignment="0" applyProtection="0"/>
    <xf numFmtId="0" fontId="28" fillId="35" borderId="115">
      <alignment horizontal="left"/>
    </xf>
    <xf numFmtId="0" fontId="36" fillId="20" borderId="121" applyNumberFormat="0" applyAlignment="0" applyProtection="0"/>
    <xf numFmtId="0" fontId="39" fillId="7" borderId="136" applyNumberFormat="0" applyAlignment="0" applyProtection="0"/>
    <xf numFmtId="0" fontId="28" fillId="35" borderId="108">
      <alignment horizontal="left"/>
    </xf>
    <xf numFmtId="0" fontId="39" fillId="46" borderId="105" applyNumberFormat="0" applyAlignment="0" applyProtection="0"/>
    <xf numFmtId="0" fontId="28" fillId="35" borderId="92">
      <alignment horizontal="left"/>
    </xf>
    <xf numFmtId="0" fontId="28" fillId="23" borderId="113" applyNumberFormat="0" applyFont="0" applyAlignment="0" applyProtection="0"/>
    <xf numFmtId="0" fontId="28" fillId="35" borderId="147">
      <alignment horizontal="left"/>
    </xf>
    <xf numFmtId="0" fontId="28" fillId="23" borderId="122" applyNumberFormat="0" applyFont="0" applyAlignment="0" applyProtection="0"/>
    <xf numFmtId="0" fontId="36" fillId="55" borderId="98" applyNumberFormat="0" applyAlignment="0" applyProtection="0"/>
    <xf numFmtId="0" fontId="28" fillId="23" borderId="99" applyNumberFormat="0" applyFont="0" applyAlignment="0" applyProtection="0"/>
    <xf numFmtId="0" fontId="28" fillId="23" borderId="106" applyNumberFormat="0" applyFont="0" applyAlignment="0" applyProtection="0"/>
    <xf numFmtId="0" fontId="76" fillId="29" borderId="112" applyNumberFormat="0" applyAlignment="0" applyProtection="0"/>
    <xf numFmtId="0" fontId="78" fillId="23" borderId="137" applyNumberFormat="0" applyFont="0" applyAlignment="0" applyProtection="0"/>
    <xf numFmtId="0" fontId="39" fillId="22" borderId="105" applyNumberFormat="0" applyAlignment="0" applyProtection="0"/>
    <xf numFmtId="0" fontId="28" fillId="32" borderId="132" applyNumberFormat="0" applyFont="0" applyBorder="0" applyAlignment="0" applyProtection="0"/>
    <xf numFmtId="0" fontId="28" fillId="23" borderId="122" applyNumberFormat="0" applyFont="0" applyAlignment="0" applyProtection="0"/>
    <xf numFmtId="166" fontId="9" fillId="0" borderId="0" applyFont="0" applyFill="0" applyBorder="0" applyAlignment="0" applyProtection="0"/>
    <xf numFmtId="0" fontId="78" fillId="23" borderId="122" applyNumberFormat="0" applyFont="0" applyAlignment="0" applyProtection="0"/>
    <xf numFmtId="0" fontId="39" fillId="7" borderId="105" applyNumberFormat="0" applyAlignment="0" applyProtection="0"/>
    <xf numFmtId="0" fontId="42" fillId="20" borderId="153" applyNumberFormat="0" applyAlignment="0" applyProtection="0"/>
    <xf numFmtId="0" fontId="39" fillId="22" borderId="144" applyNumberFormat="0" applyAlignment="0" applyProtection="0"/>
    <xf numFmtId="166" fontId="9" fillId="0" borderId="0" applyFont="0" applyFill="0" applyBorder="0" applyAlignment="0" applyProtection="0"/>
    <xf numFmtId="0" fontId="28" fillId="35" borderId="139">
      <alignment horizontal="left"/>
    </xf>
    <xf numFmtId="0" fontId="28" fillId="35" borderId="115"/>
    <xf numFmtId="0" fontId="28" fillId="23" borderId="99" applyNumberFormat="0" applyFont="0" applyAlignment="0" applyProtection="0"/>
    <xf numFmtId="0" fontId="42" fillId="29" borderId="138" applyNumberFormat="0" applyAlignment="0" applyProtection="0"/>
    <xf numFmtId="0" fontId="78" fillId="23" borderId="106" applyNumberFormat="0" applyFont="0" applyAlignment="0" applyProtection="0"/>
    <xf numFmtId="166" fontId="9" fillId="0" borderId="0" applyFont="0" applyFill="0" applyBorder="0" applyAlignment="0" applyProtection="0"/>
    <xf numFmtId="0" fontId="36" fillId="20" borderId="105" applyNumberFormat="0" applyAlignment="0" applyProtection="0"/>
    <xf numFmtId="0" fontId="28" fillId="0" borderId="0"/>
    <xf numFmtId="0" fontId="28" fillId="35" borderId="124">
      <alignment horizontal="left"/>
    </xf>
    <xf numFmtId="0" fontId="28" fillId="32" borderId="140" applyNumberFormat="0" applyFont="0" applyBorder="0" applyAlignment="0" applyProtection="0"/>
    <xf numFmtId="0" fontId="28" fillId="23" borderId="106" applyNumberFormat="0" applyFont="0" applyAlignment="0" applyProtection="0"/>
    <xf numFmtId="0" fontId="28" fillId="35" borderId="139">
      <alignment horizontal="left"/>
    </xf>
    <xf numFmtId="0" fontId="9" fillId="0" borderId="0"/>
    <xf numFmtId="166" fontId="9" fillId="0" borderId="0" applyFont="0" applyFill="0" applyBorder="0" applyAlignment="0" applyProtection="0"/>
    <xf numFmtId="0" fontId="9" fillId="0" borderId="0"/>
    <xf numFmtId="166" fontId="9" fillId="0" borderId="0" applyFont="0" applyFill="0" applyBorder="0" applyAlignment="0" applyProtection="0"/>
    <xf numFmtId="0" fontId="9" fillId="0" borderId="0"/>
    <xf numFmtId="0" fontId="26" fillId="23" borderId="106" applyNumberFormat="0" applyFont="0" applyAlignment="0" applyProtection="0"/>
    <xf numFmtId="0" fontId="109" fillId="0" borderId="111" applyNumberFormat="0" applyFill="0" applyAlignment="0" applyProtection="0"/>
    <xf numFmtId="0" fontId="9" fillId="0" borderId="0"/>
    <xf numFmtId="0" fontId="9" fillId="0" borderId="0"/>
    <xf numFmtId="166" fontId="9" fillId="0" borderId="0" applyFont="0" applyFill="0" applyBorder="0" applyAlignment="0" applyProtection="0"/>
    <xf numFmtId="0" fontId="9" fillId="0" borderId="0"/>
    <xf numFmtId="166" fontId="9" fillId="0" borderId="0" applyFont="0" applyFill="0" applyBorder="0" applyAlignment="0" applyProtection="0"/>
    <xf numFmtId="0" fontId="28" fillId="35" borderId="139">
      <alignment horizontal="left"/>
    </xf>
    <xf numFmtId="0" fontId="28" fillId="23" borderId="152" applyNumberFormat="0" applyFont="0" applyAlignment="0" applyProtection="0"/>
    <xf numFmtId="0" fontId="42" fillId="20" borderId="123" applyNumberFormat="0" applyAlignment="0" applyProtection="0"/>
    <xf numFmtId="0" fontId="42" fillId="29" borderId="138" applyNumberFormat="0" applyAlignment="0" applyProtection="0"/>
    <xf numFmtId="0" fontId="42" fillId="55" borderId="100" applyNumberFormat="0" applyAlignment="0" applyProtection="0"/>
    <xf numFmtId="0" fontId="26" fillId="23" borderId="99" applyNumberFormat="0" applyFont="0" applyAlignment="0" applyProtection="0"/>
    <xf numFmtId="0" fontId="39" fillId="22" borderId="121" applyNumberFormat="0" applyAlignment="0" applyProtection="0"/>
    <xf numFmtId="0" fontId="39" fillId="7" borderId="121" applyNumberFormat="0" applyAlignment="0" applyProtection="0"/>
    <xf numFmtId="0" fontId="42" fillId="20" borderId="138" applyNumberFormat="0" applyAlignment="0" applyProtection="0"/>
    <xf numFmtId="0" fontId="28" fillId="35" borderId="139"/>
    <xf numFmtId="0" fontId="76" fillId="29" borderId="98" applyNumberFormat="0" applyAlignment="0" applyProtection="0"/>
    <xf numFmtId="0" fontId="42" fillId="29" borderId="100" applyNumberFormat="0" applyAlignment="0" applyProtection="0"/>
    <xf numFmtId="0" fontId="28" fillId="35" borderId="124">
      <alignment horizontal="left"/>
    </xf>
    <xf numFmtId="0" fontId="28" fillId="23" borderId="99" applyNumberFormat="0" applyFont="0" applyAlignment="0" applyProtection="0"/>
    <xf numFmtId="0" fontId="27" fillId="0" borderId="120" applyBorder="0">
      <alignment horizontal="left" vertical="center" wrapText="1" indent="2"/>
      <protection locked="0"/>
    </xf>
    <xf numFmtId="0" fontId="42" fillId="29" borderId="114" applyNumberFormat="0" applyAlignment="0" applyProtection="0"/>
    <xf numFmtId="0" fontId="109" fillId="0" borderId="127" applyNumberFormat="0" applyFill="0" applyAlignment="0" applyProtection="0"/>
    <xf numFmtId="0" fontId="42" fillId="20" borderId="123" applyNumberFormat="0" applyAlignment="0" applyProtection="0"/>
    <xf numFmtId="0" fontId="39" fillId="7" borderId="105" applyNumberFormat="0" applyAlignment="0" applyProtection="0"/>
    <xf numFmtId="0" fontId="28" fillId="35" borderId="101">
      <alignment horizontal="left"/>
    </xf>
    <xf numFmtId="0" fontId="26" fillId="23" borderId="122" applyNumberFormat="0" applyFont="0" applyAlignment="0" applyProtection="0"/>
    <xf numFmtId="0" fontId="28" fillId="32" borderId="155" applyNumberFormat="0" applyFont="0" applyBorder="0" applyAlignment="0" applyProtection="0"/>
    <xf numFmtId="0" fontId="28" fillId="35" borderId="147"/>
    <xf numFmtId="0" fontId="26" fillId="23" borderId="137" applyNumberFormat="0" applyFont="0" applyAlignment="0" applyProtection="0"/>
    <xf numFmtId="0" fontId="28" fillId="23" borderId="99" applyNumberFormat="0" applyFont="0" applyAlignment="0" applyProtection="0"/>
    <xf numFmtId="4" fontId="91" fillId="36" borderId="117" applyBorder="0" applyProtection="0"/>
    <xf numFmtId="0" fontId="26" fillId="63" borderId="152" applyNumberFormat="0" applyAlignment="0" applyProtection="0"/>
    <xf numFmtId="0" fontId="28" fillId="35" borderId="108">
      <alignment horizontal="left"/>
    </xf>
    <xf numFmtId="0" fontId="28" fillId="35" borderId="115">
      <alignment horizontal="left"/>
    </xf>
    <xf numFmtId="0" fontId="26" fillId="23" borderId="122" applyNumberFormat="0" applyFont="0" applyAlignment="0" applyProtection="0"/>
    <xf numFmtId="0" fontId="39" fillId="22" borderId="98" applyNumberFormat="0" applyAlignment="0" applyProtection="0"/>
    <xf numFmtId="0" fontId="28" fillId="35" borderId="101"/>
    <xf numFmtId="0" fontId="39" fillId="7" borderId="98" applyNumberFormat="0" applyAlignment="0" applyProtection="0"/>
    <xf numFmtId="0" fontId="28" fillId="35" borderId="101"/>
    <xf numFmtId="0" fontId="36" fillId="55" borderId="136" applyNumberFormat="0" applyAlignment="0" applyProtection="0"/>
    <xf numFmtId="0" fontId="36" fillId="20" borderId="136" applyNumberFormat="0" applyAlignment="0" applyProtection="0"/>
    <xf numFmtId="0" fontId="28" fillId="35" borderId="115">
      <alignment horizontal="left"/>
    </xf>
    <xf numFmtId="4" fontId="91" fillId="36" borderId="110" applyBorder="0" applyProtection="0"/>
    <xf numFmtId="0" fontId="36" fillId="20" borderId="151" applyNumberFormat="0" applyAlignment="0" applyProtection="0"/>
    <xf numFmtId="4" fontId="91" fillId="36" borderId="117" applyBorder="0" applyProtection="0"/>
    <xf numFmtId="170" fontId="9" fillId="0" borderId="0" applyFont="0" applyFill="0" applyBorder="0" applyAlignment="0" applyProtection="0"/>
    <xf numFmtId="0" fontId="39" fillId="7" borderId="121" applyNumberFormat="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68" fontId="9" fillId="0" borderId="0" applyFont="0" applyFill="0" applyBorder="0" applyAlignment="0" applyProtection="0"/>
    <xf numFmtId="0" fontId="28" fillId="35" borderId="124">
      <alignment horizontal="left"/>
    </xf>
    <xf numFmtId="0" fontId="28" fillId="23" borderId="90" applyNumberFormat="0" applyFont="0" applyAlignment="0" applyProtection="0"/>
    <xf numFmtId="0" fontId="28" fillId="23" borderId="90" applyNumberFormat="0" applyFont="0" applyAlignment="0" applyProtection="0"/>
    <xf numFmtId="0" fontId="42" fillId="55" borderId="123" applyNumberFormat="0" applyAlignment="0" applyProtection="0"/>
    <xf numFmtId="0" fontId="42" fillId="20" borderId="123" applyNumberFormat="0" applyAlignment="0" applyProtection="0"/>
    <xf numFmtId="0" fontId="9" fillId="0" borderId="0"/>
    <xf numFmtId="0" fontId="109" fillId="0" borderId="118" applyNumberFormat="0" applyFill="0" applyAlignment="0" applyProtection="0"/>
    <xf numFmtId="0" fontId="39" fillId="7" borderId="105" applyNumberFormat="0" applyAlignment="0" applyProtection="0"/>
    <xf numFmtId="0" fontId="9" fillId="0" borderId="0"/>
    <xf numFmtId="0" fontId="9" fillId="0" borderId="0"/>
    <xf numFmtId="0" fontId="9" fillId="0" borderId="0"/>
    <xf numFmtId="0" fontId="28" fillId="35" borderId="124"/>
    <xf numFmtId="0" fontId="26" fillId="23" borderId="90" applyNumberFormat="0" applyFont="0" applyAlignment="0" applyProtection="0"/>
    <xf numFmtId="0" fontId="28" fillId="35" borderId="154">
      <alignment horizontal="left"/>
    </xf>
    <xf numFmtId="0" fontId="9" fillId="0" borderId="0"/>
    <xf numFmtId="0" fontId="9" fillId="0" borderId="0"/>
    <xf numFmtId="0" fontId="76" fillId="29" borderId="89" applyNumberFormat="0" applyAlignment="0" applyProtection="0"/>
    <xf numFmtId="0" fontId="9" fillId="0" borderId="0"/>
    <xf numFmtId="0" fontId="42" fillId="29" borderId="107" applyNumberFormat="0" applyAlignment="0" applyProtection="0"/>
    <xf numFmtId="0" fontId="109" fillId="0" borderId="104" applyNumberFormat="0" applyFill="0" applyAlignment="0" applyProtection="0"/>
    <xf numFmtId="0" fontId="39" fillId="22" borderId="98" applyNumberFormat="0" applyAlignment="0" applyProtection="0"/>
    <xf numFmtId="0" fontId="28" fillId="35" borderId="131"/>
    <xf numFmtId="0" fontId="9" fillId="0" borderId="0"/>
    <xf numFmtId="0" fontId="28" fillId="35" borderId="154"/>
    <xf numFmtId="0" fontId="36" fillId="20" borderId="98" applyNumberFormat="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8" fillId="35" borderId="139"/>
    <xf numFmtId="0" fontId="26" fillId="23" borderId="74" applyNumberFormat="0" applyFont="0" applyAlignment="0" applyProtection="0"/>
    <xf numFmtId="0" fontId="26" fillId="23" borderId="137" applyNumberFormat="0" applyFont="0" applyAlignment="0" applyProtection="0"/>
    <xf numFmtId="0" fontId="28" fillId="0" borderId="0"/>
    <xf numFmtId="0" fontId="26" fillId="23" borderId="137" applyNumberFormat="0" applyFont="0" applyAlignment="0" applyProtection="0"/>
    <xf numFmtId="0" fontId="39" fillId="46" borderId="98" applyNumberFormat="0" applyAlignment="0" applyProtection="0"/>
    <xf numFmtId="0" fontId="28" fillId="23" borderId="122" applyNumberFormat="0" applyFont="0" applyAlignment="0" applyProtection="0"/>
    <xf numFmtId="0" fontId="39" fillId="7" borderId="98" applyNumberFormat="0" applyAlignment="0" applyProtection="0"/>
    <xf numFmtId="0" fontId="109" fillId="0" borderId="127" applyNumberFormat="0" applyFill="0" applyAlignment="0" applyProtection="0"/>
    <xf numFmtId="0" fontId="26" fillId="23" borderId="137" applyNumberFormat="0" applyFont="0" applyAlignment="0" applyProtection="0"/>
    <xf numFmtId="0" fontId="42" fillId="29" borderId="100" applyNumberFormat="0" applyAlignment="0" applyProtection="0"/>
    <xf numFmtId="0" fontId="26" fillId="23" borderId="90" applyNumberFormat="0" applyFont="0" applyAlignment="0" applyProtection="0"/>
    <xf numFmtId="166" fontId="9" fillId="0" borderId="0" applyFont="0" applyFill="0" applyBorder="0" applyAlignment="0" applyProtection="0"/>
    <xf numFmtId="0" fontId="28" fillId="32" borderId="125" applyNumberFormat="0" applyFont="0" applyBorder="0" applyAlignment="0" applyProtection="0"/>
    <xf numFmtId="0" fontId="76" fillId="29" borderId="112" applyNumberFormat="0" applyAlignment="0" applyProtection="0"/>
    <xf numFmtId="166" fontId="9" fillId="0" borderId="0" applyFont="0" applyFill="0" applyBorder="0" applyAlignment="0" applyProtection="0"/>
    <xf numFmtId="166" fontId="9" fillId="0" borderId="0" applyFont="0" applyFill="0" applyBorder="0" applyAlignment="0" applyProtection="0"/>
    <xf numFmtId="0" fontId="39" fillId="7" borderId="151" applyNumberFormat="0" applyAlignment="0" applyProtection="0"/>
    <xf numFmtId="0" fontId="42" fillId="20" borderId="138" applyNumberFormat="0" applyAlignment="0" applyProtection="0"/>
    <xf numFmtId="0" fontId="39" fillId="46" borderId="121" applyNumberFormat="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0" fontId="39" fillId="22" borderId="105" applyNumberFormat="0" applyAlignment="0" applyProtection="0"/>
    <xf numFmtId="0" fontId="76" fillId="29" borderId="121" applyNumberFormat="0" applyAlignment="0" applyProtection="0"/>
    <xf numFmtId="0" fontId="28" fillId="23" borderId="152" applyNumberFormat="0" applyFont="0" applyAlignment="0" applyProtection="0"/>
    <xf numFmtId="0" fontId="28" fillId="35" borderId="154"/>
    <xf numFmtId="0" fontId="42" fillId="29" borderId="114" applyNumberFormat="0" applyAlignment="0" applyProtection="0"/>
    <xf numFmtId="0" fontId="28" fillId="35" borderId="108"/>
    <xf numFmtId="0" fontId="36" fillId="20" borderId="98" applyNumberFormat="0" applyAlignment="0" applyProtection="0"/>
    <xf numFmtId="0" fontId="78" fillId="23" borderId="113" applyNumberFormat="0" applyFont="0" applyAlignment="0" applyProtection="0"/>
    <xf numFmtId="0" fontId="39" fillId="22" borderId="98" applyNumberFormat="0" applyAlignment="0" applyProtection="0"/>
    <xf numFmtId="166" fontId="9" fillId="0" borderId="0" applyFont="0" applyFill="0" applyBorder="0" applyAlignment="0" applyProtection="0"/>
    <xf numFmtId="0" fontId="39" fillId="7" borderId="121" applyNumberFormat="0" applyAlignment="0" applyProtection="0"/>
    <xf numFmtId="0" fontId="39" fillId="7" borderId="98" applyNumberFormat="0" applyAlignment="0" applyProtection="0"/>
    <xf numFmtId="0" fontId="39" fillId="7" borderId="112" applyNumberFormat="0" applyAlignment="0" applyProtection="0"/>
    <xf numFmtId="166" fontId="9" fillId="0" borderId="0" applyFont="0" applyFill="0" applyBorder="0" applyAlignment="0" applyProtection="0"/>
    <xf numFmtId="166" fontId="9" fillId="0" borderId="0" applyFont="0" applyFill="0" applyBorder="0" applyAlignment="0" applyProtection="0"/>
    <xf numFmtId="0" fontId="9" fillId="0" borderId="0"/>
    <xf numFmtId="0" fontId="42" fillId="20" borderId="107" applyNumberFormat="0" applyAlignment="0" applyProtection="0"/>
    <xf numFmtId="0" fontId="28" fillId="32" borderId="102" applyNumberFormat="0" applyFont="0" applyBorder="0" applyAlignment="0" applyProtection="0"/>
    <xf numFmtId="0" fontId="28" fillId="35" borderId="154"/>
    <xf numFmtId="0" fontId="39" fillId="7" borderId="98" applyNumberFormat="0" applyAlignment="0" applyProtection="0"/>
    <xf numFmtId="0" fontId="36" fillId="55" borderId="105" applyNumberFormat="0" applyAlignment="0" applyProtection="0"/>
    <xf numFmtId="0" fontId="26" fillId="23" borderId="152" applyNumberFormat="0" applyFont="0" applyAlignment="0" applyProtection="0"/>
    <xf numFmtId="0" fontId="26" fillId="23" borderId="99" applyNumberFormat="0" applyFont="0" applyAlignment="0" applyProtection="0"/>
    <xf numFmtId="0" fontId="78" fillId="23" borderId="99" applyNumberFormat="0" applyFont="0" applyAlignment="0" applyProtection="0"/>
    <xf numFmtId="0" fontId="36" fillId="55" borderId="112" applyNumberFormat="0" applyAlignment="0" applyProtection="0"/>
    <xf numFmtId="0" fontId="76" fillId="29" borderId="73" applyNumberFormat="0" applyAlignment="0" applyProtection="0"/>
    <xf numFmtId="0" fontId="76" fillId="29" borderId="105" applyNumberFormat="0" applyAlignment="0" applyProtection="0"/>
    <xf numFmtId="0" fontId="26" fillId="23" borderId="99" applyNumberFormat="0" applyFont="0" applyAlignment="0" applyProtection="0"/>
    <xf numFmtId="0" fontId="26" fillId="63" borderId="113" applyNumberFormat="0" applyAlignment="0" applyProtection="0"/>
    <xf numFmtId="0" fontId="28" fillId="35" borderId="147">
      <alignment horizontal="left"/>
    </xf>
    <xf numFmtId="0" fontId="39" fillId="22" borderId="73" applyNumberFormat="0" applyAlignment="0" applyProtection="0"/>
    <xf numFmtId="168" fontId="9" fillId="0" borderId="0" applyFont="0" applyFill="0" applyBorder="0" applyAlignment="0" applyProtection="0"/>
    <xf numFmtId="0" fontId="28" fillId="32" borderId="140" applyNumberFormat="0" applyFont="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 fontId="91" fillId="36" borderId="141" applyBorder="0" applyProtection="0"/>
    <xf numFmtId="0" fontId="9" fillId="0" borderId="0"/>
    <xf numFmtId="0" fontId="9" fillId="0" borderId="0"/>
    <xf numFmtId="0" fontId="9" fillId="0" borderId="0"/>
    <xf numFmtId="0" fontId="9" fillId="0" borderId="0"/>
    <xf numFmtId="0" fontId="9" fillId="0" borderId="0"/>
    <xf numFmtId="0" fontId="9" fillId="0" borderId="0"/>
    <xf numFmtId="0" fontId="28" fillId="35" borderId="124"/>
    <xf numFmtId="0" fontId="9" fillId="0" borderId="0"/>
    <xf numFmtId="0" fontId="9" fillId="0" borderId="0"/>
    <xf numFmtId="0" fontId="9" fillId="0" borderId="0"/>
    <xf numFmtId="0" fontId="26" fillId="23" borderId="129" applyNumberFormat="0" applyFont="0" applyAlignment="0" applyProtection="0"/>
    <xf numFmtId="0" fontId="9" fillId="0" borderId="0"/>
    <xf numFmtId="0" fontId="9" fillId="0" borderId="0"/>
    <xf numFmtId="0" fontId="78" fillId="23" borderId="74" applyNumberFormat="0" applyFont="0" applyAlignment="0" applyProtection="0"/>
    <xf numFmtId="0" fontId="42" fillId="29" borderId="91" applyNumberFormat="0" applyAlignment="0" applyProtection="0"/>
    <xf numFmtId="9" fontId="9" fillId="0" borderId="0" applyFont="0" applyFill="0" applyBorder="0" applyAlignment="0" applyProtection="0"/>
    <xf numFmtId="0" fontId="42" fillId="20" borderId="123" applyNumberFormat="0" applyAlignment="0" applyProtection="0"/>
    <xf numFmtId="200"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0" fontId="39" fillId="7" borderId="112" applyNumberFormat="0" applyAlignment="0" applyProtection="0"/>
    <xf numFmtId="0" fontId="42" fillId="20" borderId="91" applyNumberFormat="0" applyAlignment="0" applyProtection="0"/>
    <xf numFmtId="0" fontId="36" fillId="55" borderId="105" applyNumberFormat="0" applyAlignment="0" applyProtection="0"/>
    <xf numFmtId="0" fontId="26" fillId="23" borderId="122" applyNumberFormat="0" applyFont="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0" fontId="42" fillId="20" borderId="138" applyNumberFormat="0" applyAlignment="0" applyProtection="0"/>
    <xf numFmtId="166"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8" fillId="23" borderId="74" applyNumberFormat="0" applyFont="0" applyAlignment="0" applyProtection="0"/>
    <xf numFmtId="0" fontId="28" fillId="35" borderId="101">
      <alignment horizontal="left"/>
    </xf>
    <xf numFmtId="166" fontId="9" fillId="0" borderId="0" applyFont="0" applyFill="0" applyBorder="0" applyAlignment="0" applyProtection="0"/>
    <xf numFmtId="0" fontId="9" fillId="0" borderId="0"/>
    <xf numFmtId="166" fontId="9" fillId="0" borderId="0" applyFont="0" applyFill="0" applyBorder="0" applyAlignment="0" applyProtection="0"/>
    <xf numFmtId="0" fontId="9" fillId="0" borderId="0"/>
    <xf numFmtId="166" fontId="9" fillId="0" borderId="0" applyFont="0" applyFill="0" applyBorder="0" applyAlignment="0" applyProtection="0"/>
    <xf numFmtId="0" fontId="9" fillId="0" borderId="0"/>
    <xf numFmtId="0" fontId="9" fillId="0" borderId="0"/>
    <xf numFmtId="0" fontId="9" fillId="0" borderId="0"/>
    <xf numFmtId="166" fontId="9" fillId="0" borderId="0" applyFont="0" applyFill="0" applyBorder="0" applyAlignment="0" applyProtection="0"/>
    <xf numFmtId="0" fontId="9" fillId="0" borderId="0"/>
    <xf numFmtId="166"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68"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8" fillId="35" borderId="154"/>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0" fontId="9" fillId="0" borderId="0"/>
    <xf numFmtId="168"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200"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0" fontId="9" fillId="0" borderId="0"/>
    <xf numFmtId="0" fontId="28" fillId="35" borderId="139">
      <alignment horizontal="left"/>
    </xf>
    <xf numFmtId="0" fontId="42" fillId="29" borderId="153" applyNumberFormat="0" applyAlignment="0" applyProtection="0"/>
    <xf numFmtId="0" fontId="39" fillId="7" borderId="151" applyNumberFormat="0" applyAlignment="0" applyProtection="0"/>
    <xf numFmtId="0" fontId="26" fillId="23" borderId="106" applyNumberFormat="0" applyFont="0" applyAlignment="0" applyProtection="0"/>
    <xf numFmtId="0" fontId="28" fillId="35" borderId="108"/>
    <xf numFmtId="0" fontId="28" fillId="35" borderId="154"/>
    <xf numFmtId="0" fontId="28" fillId="35" borderId="101">
      <alignment horizontal="left"/>
    </xf>
    <xf numFmtId="0" fontId="26" fillId="63" borderId="99" applyNumberFormat="0" applyAlignment="0" applyProtection="0"/>
    <xf numFmtId="0" fontId="76" fillId="29" borderId="128" applyNumberFormat="0" applyAlignment="0" applyProtection="0"/>
    <xf numFmtId="0" fontId="42" fillId="20" borderId="100" applyNumberFormat="0" applyAlignment="0" applyProtection="0"/>
    <xf numFmtId="0" fontId="36" fillId="55" borderId="73" applyNumberFormat="0" applyAlignment="0" applyProtection="0"/>
    <xf numFmtId="0" fontId="28" fillId="35" borderId="139"/>
    <xf numFmtId="0" fontId="63" fillId="57" borderId="38" applyFill="0" applyBorder="0" applyAlignment="0" applyProtection="0">
      <alignment vertical="center"/>
      <protection locked="0"/>
    </xf>
    <xf numFmtId="0" fontId="39" fillId="46" borderId="151" applyNumberFormat="0" applyAlignment="0" applyProtection="0"/>
    <xf numFmtId="0" fontId="28" fillId="35" borderId="101"/>
    <xf numFmtId="0" fontId="28" fillId="32" borderId="140" applyNumberFormat="0" applyFont="0" applyBorder="0" applyAlignment="0" applyProtection="0"/>
    <xf numFmtId="0" fontId="39" fillId="46" borderId="73" applyNumberFormat="0" applyAlignment="0" applyProtection="0"/>
    <xf numFmtId="0" fontId="28" fillId="35" borderId="101">
      <alignment horizontal="left"/>
    </xf>
    <xf numFmtId="0" fontId="39" fillId="7" borderId="151" applyNumberFormat="0" applyAlignment="0" applyProtection="0"/>
    <xf numFmtId="0" fontId="39" fillId="7" borderId="89" applyNumberFormat="0" applyAlignment="0" applyProtection="0"/>
    <xf numFmtId="0" fontId="109" fillId="0" borderId="150" applyNumberFormat="0" applyFill="0" applyAlignment="0" applyProtection="0"/>
    <xf numFmtId="0" fontId="39" fillId="22" borderId="136" applyNumberFormat="0" applyAlignment="0" applyProtection="0"/>
    <xf numFmtId="0" fontId="36" fillId="20" borderId="89" applyNumberFormat="0" applyAlignment="0" applyProtection="0"/>
    <xf numFmtId="0" fontId="42" fillId="20" borderId="153" applyNumberFormat="0" applyAlignment="0" applyProtection="0"/>
    <xf numFmtId="0" fontId="28" fillId="35" borderId="108">
      <alignment horizontal="left"/>
    </xf>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0" fontId="39" fillId="22" borderId="121" applyNumberFormat="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2" fillId="29" borderId="100" applyNumberFormat="0" applyAlignment="0" applyProtection="0"/>
    <xf numFmtId="0" fontId="42" fillId="20" borderId="100" applyNumberFormat="0" applyAlignment="0" applyProtection="0"/>
    <xf numFmtId="0" fontId="109" fillId="0" borderId="104" applyNumberFormat="0" applyFill="0" applyAlignment="0" applyProtection="0"/>
    <xf numFmtId="0" fontId="9" fillId="0" borderId="0"/>
    <xf numFmtId="0" fontId="9" fillId="0" borderId="0"/>
    <xf numFmtId="0" fontId="9" fillId="0" borderId="0"/>
    <xf numFmtId="0" fontId="28" fillId="35" borderId="131">
      <alignment horizontal="left"/>
    </xf>
    <xf numFmtId="0" fontId="42" fillId="55" borderId="130" applyNumberFormat="0" applyAlignment="0" applyProtection="0"/>
    <xf numFmtId="0" fontId="28" fillId="23" borderId="90" applyNumberFormat="0" applyFont="0" applyAlignment="0" applyProtection="0"/>
    <xf numFmtId="0" fontId="9" fillId="0" borderId="0"/>
    <xf numFmtId="0" fontId="9" fillId="0" borderId="0"/>
    <xf numFmtId="0" fontId="9" fillId="0" borderId="0"/>
    <xf numFmtId="0" fontId="9" fillId="0" borderId="0"/>
    <xf numFmtId="0" fontId="9" fillId="0" borderId="0"/>
    <xf numFmtId="0" fontId="28" fillId="35" borderId="154"/>
    <xf numFmtId="0" fontId="28" fillId="35" borderId="101"/>
    <xf numFmtId="0" fontId="78" fillId="23" borderId="122" applyNumberFormat="0" applyFont="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6" fillId="63" borderId="106" applyNumberFormat="0" applyAlignment="0" applyProtection="0"/>
    <xf numFmtId="0" fontId="27" fillId="0" borderId="38" applyBorder="0">
      <alignment horizontal="left" vertical="center" wrapText="1" indent="2"/>
      <protection locked="0"/>
    </xf>
    <xf numFmtId="0" fontId="27" fillId="0" borderId="38" applyBorder="0">
      <alignment horizontal="left" vertical="center" wrapText="1" indent="3"/>
      <protection locked="0"/>
    </xf>
    <xf numFmtId="0" fontId="26" fillId="63" borderId="74" applyNumberFormat="0" applyAlignment="0" applyProtection="0"/>
    <xf numFmtId="0" fontId="26" fillId="23" borderId="74" applyNumberFormat="0" applyFont="0" applyAlignment="0" applyProtection="0"/>
    <xf numFmtId="0" fontId="28" fillId="35" borderId="115">
      <alignment horizontal="left"/>
    </xf>
    <xf numFmtId="9" fontId="9" fillId="0" borderId="0" applyFont="0" applyFill="0" applyBorder="0" applyAlignment="0" applyProtection="0"/>
    <xf numFmtId="0" fontId="28" fillId="35" borderId="115">
      <alignment horizontal="left"/>
    </xf>
    <xf numFmtId="9" fontId="9" fillId="0" borderId="0" applyFont="0" applyFill="0" applyBorder="0" applyAlignment="0" applyProtection="0"/>
    <xf numFmtId="4" fontId="91" fillId="36" borderId="126" applyBorder="0" applyProtection="0"/>
    <xf numFmtId="9" fontId="9" fillId="0" borderId="0" applyFont="0" applyFill="0" applyBorder="0" applyAlignment="0" applyProtection="0"/>
    <xf numFmtId="0" fontId="39" fillId="7" borderId="136" applyNumberFormat="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28" fillId="35" borderId="124"/>
    <xf numFmtId="0" fontId="28" fillId="35" borderId="101"/>
    <xf numFmtId="0" fontId="42" fillId="55" borderId="107" applyNumberFormat="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0" fontId="28" fillId="35" borderId="124">
      <alignment horizontal="left"/>
    </xf>
    <xf numFmtId="166" fontId="9" fillId="0" borderId="0" applyFont="0" applyFill="0" applyBorder="0" applyAlignment="0" applyProtection="0"/>
    <xf numFmtId="0" fontId="36" fillId="20" borderId="112" applyNumberFormat="0" applyAlignment="0" applyProtection="0"/>
    <xf numFmtId="0" fontId="67" fillId="0" borderId="135"/>
    <xf numFmtId="0" fontId="39" fillId="7" borderId="136" applyNumberFormat="0" applyAlignment="0" applyProtection="0"/>
    <xf numFmtId="0" fontId="26" fillId="63" borderId="106" applyNumberFormat="0" applyAlignment="0" applyProtection="0"/>
    <xf numFmtId="0" fontId="39" fillId="46" borderId="121" applyNumberFormat="0" applyAlignment="0" applyProtection="0"/>
    <xf numFmtId="0" fontId="28" fillId="32" borderId="155" applyNumberFormat="0" applyFont="0" applyBorder="0" applyAlignment="0" applyProtection="0"/>
    <xf numFmtId="0" fontId="28" fillId="0" borderId="0"/>
    <xf numFmtId="0" fontId="28" fillId="35" borderId="124"/>
    <xf numFmtId="0" fontId="39" fillId="22" borderId="112" applyNumberFormat="0" applyAlignment="0" applyProtection="0"/>
    <xf numFmtId="0" fontId="76" fillId="29" borderId="121" applyNumberFormat="0" applyAlignment="0" applyProtection="0"/>
    <xf numFmtId="0" fontId="27" fillId="0" borderId="97" applyBorder="0">
      <alignment horizontal="left" vertical="center" wrapText="1" indent="2"/>
      <protection locked="0"/>
    </xf>
    <xf numFmtId="0" fontId="42" fillId="20" borderId="107" applyNumberFormat="0" applyAlignment="0" applyProtection="0"/>
    <xf numFmtId="166" fontId="9" fillId="0" borderId="0" applyFont="0" applyFill="0" applyBorder="0" applyAlignment="0" applyProtection="0"/>
    <xf numFmtId="0" fontId="28" fillId="35" borderId="115">
      <alignment horizontal="left"/>
    </xf>
    <xf numFmtId="0" fontId="28" fillId="35" borderId="108"/>
    <xf numFmtId="0" fontId="42" fillId="29" borderId="107" applyNumberFormat="0" applyAlignment="0" applyProtection="0"/>
    <xf numFmtId="0" fontId="39" fillId="7" borderId="73" applyNumberFormat="0" applyAlignment="0" applyProtection="0"/>
    <xf numFmtId="0" fontId="28" fillId="35" borderId="154">
      <alignment horizontal="left"/>
    </xf>
    <xf numFmtId="0" fontId="109" fillId="0" borderId="104" applyNumberFormat="0" applyFill="0" applyAlignment="0" applyProtection="0"/>
    <xf numFmtId="0" fontId="63" fillId="38" borderId="119" applyNumberFormat="0" applyFont="0" applyBorder="0" applyAlignment="0" applyProtection="0">
      <alignment horizontal="center"/>
    </xf>
    <xf numFmtId="0" fontId="28" fillId="35" borderId="92"/>
    <xf numFmtId="166" fontId="9" fillId="0" borderId="0" applyFont="0" applyFill="0" applyBorder="0" applyAlignment="0" applyProtection="0"/>
    <xf numFmtId="0" fontId="28" fillId="35" borderId="115"/>
    <xf numFmtId="0" fontId="36" fillId="55" borderId="105" applyNumberFormat="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0" fontId="9" fillId="0" borderId="0"/>
    <xf numFmtId="0" fontId="26" fillId="63" borderId="90" applyNumberFormat="0" applyAlignment="0" applyProtection="0"/>
    <xf numFmtId="0" fontId="9" fillId="0" borderId="0"/>
    <xf numFmtId="0" fontId="28" fillId="23" borderId="113" applyNumberFormat="0" applyFont="0" applyAlignment="0" applyProtection="0"/>
    <xf numFmtId="0" fontId="42" fillId="29" borderId="100" applyNumberFormat="0" applyAlignment="0" applyProtection="0"/>
    <xf numFmtId="0" fontId="9" fillId="0" borderId="0"/>
    <xf numFmtId="0" fontId="9" fillId="0" borderId="0"/>
    <xf numFmtId="0" fontId="9" fillId="0" borderId="0"/>
    <xf numFmtId="0" fontId="9" fillId="0" borderId="0"/>
    <xf numFmtId="0" fontId="9" fillId="0" borderId="0"/>
    <xf numFmtId="0" fontId="28" fillId="35" borderId="76">
      <alignment horizontal="left"/>
    </xf>
    <xf numFmtId="0" fontId="36" fillId="20" borderId="73" applyNumberFormat="0" applyAlignment="0" applyProtection="0"/>
    <xf numFmtId="0" fontId="36" fillId="20" borderId="73" applyNumberFormat="0" applyAlignment="0" applyProtection="0"/>
    <xf numFmtId="0" fontId="42" fillId="29" borderId="75" applyNumberFormat="0" applyAlignment="0" applyProtection="0"/>
    <xf numFmtId="43" fontId="9" fillId="0" borderId="0" applyFont="0" applyFill="0" applyBorder="0" applyAlignment="0" applyProtection="0"/>
    <xf numFmtId="0" fontId="39" fillId="22" borderId="73" applyNumberFormat="0" applyAlignment="0" applyProtection="0"/>
    <xf numFmtId="0" fontId="39" fillId="7" borderId="73" applyNumberFormat="0" applyAlignment="0" applyProtection="0"/>
    <xf numFmtId="0" fontId="39" fillId="7" borderId="73" applyNumberFormat="0" applyAlignment="0" applyProtection="0"/>
    <xf numFmtId="0" fontId="39" fillId="7" borderId="105" applyNumberFormat="0" applyAlignment="0" applyProtection="0"/>
    <xf numFmtId="0" fontId="28" fillId="35" borderId="76"/>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28" fillId="23" borderId="74" applyNumberFormat="0" applyFont="0" applyAlignment="0" applyProtection="0"/>
    <xf numFmtId="0" fontId="42" fillId="20" borderId="75" applyNumberFormat="0" applyAlignment="0" applyProtection="0"/>
    <xf numFmtId="0" fontId="42" fillId="20" borderId="75" applyNumberFormat="0" applyAlignment="0" applyProtection="0"/>
    <xf numFmtId="0" fontId="28" fillId="32" borderId="77" applyNumberFormat="0" applyFont="0" applyBorder="0" applyAlignment="0" applyProtection="0"/>
    <xf numFmtId="0" fontId="9" fillId="0" borderId="0"/>
    <xf numFmtId="0" fontId="9" fillId="0" borderId="0"/>
    <xf numFmtId="0" fontId="9" fillId="0" borderId="0"/>
    <xf numFmtId="0" fontId="9" fillId="0" borderId="0"/>
    <xf numFmtId="0" fontId="26" fillId="23" borderId="74" applyNumberFormat="0" applyFont="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8" fillId="23" borderId="74" applyNumberFormat="0" applyFont="0" applyAlignment="0" applyProtection="0"/>
    <xf numFmtId="0" fontId="28" fillId="23" borderId="74" applyNumberFormat="0" applyFont="0" applyAlignment="0" applyProtection="0"/>
    <xf numFmtId="0" fontId="28" fillId="23" borderId="74" applyNumberFormat="0" applyFont="0" applyAlignment="0" applyProtection="0"/>
    <xf numFmtId="0" fontId="42" fillId="20" borderId="75" applyNumberFormat="0" applyAlignment="0" applyProtection="0"/>
    <xf numFmtId="0" fontId="42" fillId="20" borderId="75" applyNumberFormat="0" applyAlignment="0" applyProtection="0"/>
    <xf numFmtId="0" fontId="109" fillId="0" borderId="127" applyNumberFormat="0" applyFill="0" applyAlignment="0" applyProtection="0"/>
    <xf numFmtId="0" fontId="28" fillId="35" borderId="101"/>
    <xf numFmtId="0" fontId="28" fillId="35" borderId="101"/>
    <xf numFmtId="0" fontId="28" fillId="35" borderId="108"/>
    <xf numFmtId="0" fontId="36" fillId="20" borderId="112" applyNumberFormat="0" applyAlignment="0" applyProtection="0"/>
    <xf numFmtId="0" fontId="36" fillId="55" borderId="121" applyNumberFormat="0" applyAlignment="0" applyProtection="0"/>
    <xf numFmtId="0" fontId="28" fillId="32" borderId="93" applyNumberFormat="0" applyFont="0" applyBorder="0" applyAlignment="0" applyProtection="0"/>
    <xf numFmtId="0" fontId="42" fillId="20" borderId="114" applyNumberFormat="0" applyAlignment="0" applyProtection="0"/>
    <xf numFmtId="0" fontId="36" fillId="20" borderId="151" applyNumberFormat="0" applyAlignment="0" applyProtection="0"/>
    <xf numFmtId="0" fontId="42" fillId="20" borderId="138" applyNumberFormat="0" applyAlignment="0" applyProtection="0"/>
    <xf numFmtId="0" fontId="76" fillId="29" borderId="121" applyNumberFormat="0" applyAlignment="0" applyProtection="0"/>
    <xf numFmtId="0" fontId="28" fillId="35" borderId="124"/>
    <xf numFmtId="0" fontId="109" fillId="0" borderId="104" applyNumberFormat="0" applyFill="0" applyAlignment="0" applyProtection="0"/>
    <xf numFmtId="0" fontId="28" fillId="35" borderId="101">
      <alignment horizontal="left"/>
    </xf>
    <xf numFmtId="0" fontId="42" fillId="20" borderId="100" applyNumberFormat="0" applyAlignment="0" applyProtection="0"/>
    <xf numFmtId="0" fontId="36" fillId="20" borderId="112" applyNumberFormat="0" applyAlignment="0" applyProtection="0"/>
    <xf numFmtId="0" fontId="28" fillId="35" borderId="115"/>
    <xf numFmtId="0" fontId="42" fillId="29" borderId="114" applyNumberFormat="0" applyAlignment="0" applyProtection="0"/>
    <xf numFmtId="0" fontId="67" fillId="0" borderId="80"/>
    <xf numFmtId="0" fontId="28" fillId="35" borderId="115"/>
    <xf numFmtId="0" fontId="28" fillId="23" borderId="122" applyNumberFormat="0" applyFont="0" applyAlignment="0" applyProtection="0"/>
    <xf numFmtId="0" fontId="26" fillId="23" borderId="113" applyNumberFormat="0" applyFont="0" applyAlignment="0" applyProtection="0"/>
    <xf numFmtId="0" fontId="28" fillId="35" borderId="124">
      <alignment horizontal="left"/>
    </xf>
    <xf numFmtId="0" fontId="78" fillId="23" borderId="152" applyNumberFormat="0" applyFont="0" applyAlignment="0" applyProtection="0"/>
    <xf numFmtId="0" fontId="42" fillId="29" borderId="107" applyNumberFormat="0" applyAlignment="0" applyProtection="0"/>
    <xf numFmtId="43" fontId="9" fillId="0" borderId="0" applyFont="0" applyFill="0" applyBorder="0" applyAlignment="0" applyProtection="0"/>
    <xf numFmtId="0" fontId="39" fillId="7" borderId="112" applyNumberFormat="0" applyAlignment="0" applyProtection="0"/>
    <xf numFmtId="4" fontId="91" fillId="36" borderId="156" applyBorder="0" applyProtection="0"/>
    <xf numFmtId="0" fontId="28" fillId="23" borderId="113" applyNumberFormat="0" applyFont="0" applyAlignment="0" applyProtection="0"/>
    <xf numFmtId="0" fontId="28" fillId="23" borderId="152" applyNumberFormat="0" applyFont="0" applyAlignment="0" applyProtection="0"/>
    <xf numFmtId="0" fontId="28" fillId="32" borderId="109" applyNumberFormat="0" applyFont="0" applyBorder="0" applyAlignment="0" applyProtection="0"/>
    <xf numFmtId="4" fontId="91" fillId="36" borderId="110" applyBorder="0" applyProtection="0"/>
    <xf numFmtId="0" fontId="28" fillId="35" borderId="108">
      <alignment horizontal="left"/>
    </xf>
    <xf numFmtId="0" fontId="28"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36" fillId="20" borderId="105" applyNumberFormat="0" applyAlignment="0" applyProtection="0"/>
    <xf numFmtId="0" fontId="9" fillId="0" borderId="0"/>
    <xf numFmtId="0" fontId="9" fillId="0" borderId="0"/>
    <xf numFmtId="4" fontId="91" fillId="36" borderId="141" applyBorder="0" applyProtection="0"/>
    <xf numFmtId="43" fontId="9" fillId="0" borderId="0" applyFont="0" applyFill="0" applyBorder="0" applyAlignment="0" applyProtection="0"/>
    <xf numFmtId="0" fontId="39" fillId="7" borderId="121" applyNumberFormat="0" applyAlignment="0" applyProtection="0"/>
    <xf numFmtId="0" fontId="9" fillId="0" borderId="0"/>
    <xf numFmtId="43" fontId="9" fillId="0" borderId="0" applyFont="0" applyFill="0" applyBorder="0" applyAlignment="0" applyProtection="0"/>
    <xf numFmtId="0" fontId="28" fillId="23" borderId="113" applyNumberFormat="0" applyFont="0" applyAlignment="0" applyProtection="0"/>
    <xf numFmtId="4" fontId="91" fillId="36" borderId="78" applyBorder="0" applyProtection="0"/>
    <xf numFmtId="0" fontId="76" fillId="29" borderId="73" applyNumberFormat="0" applyAlignment="0" applyProtection="0"/>
    <xf numFmtId="0" fontId="36" fillId="20" borderId="73" applyNumberFormat="0" applyAlignment="0" applyProtection="0"/>
    <xf numFmtId="0" fontId="39" fillId="22" borderId="73" applyNumberFormat="0" applyAlignment="0" applyProtection="0"/>
    <xf numFmtId="0" fontId="28" fillId="35" borderId="76"/>
    <xf numFmtId="0" fontId="28" fillId="35" borderId="76"/>
    <xf numFmtId="0" fontId="28" fillId="35" borderId="76"/>
    <xf numFmtId="0" fontId="28" fillId="35" borderId="76">
      <alignment horizontal="left"/>
    </xf>
    <xf numFmtId="0" fontId="28" fillId="35" borderId="76">
      <alignment horizontal="left"/>
    </xf>
    <xf numFmtId="0" fontId="28" fillId="35" borderId="76">
      <alignment horizontal="left"/>
    </xf>
    <xf numFmtId="0" fontId="28" fillId="32" borderId="77" applyNumberFormat="0" applyFont="0" applyBorder="0" applyAlignment="0" applyProtection="0"/>
    <xf numFmtId="170" fontId="9" fillId="0" borderId="0" applyFont="0" applyFill="0" applyBorder="0" applyAlignment="0" applyProtection="0"/>
    <xf numFmtId="0" fontId="42" fillId="20" borderId="146" applyNumberFormat="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78" fillId="23" borderId="74" applyNumberFormat="0" applyFont="0" applyAlignment="0" applyProtection="0"/>
    <xf numFmtId="0" fontId="42" fillId="29" borderId="75" applyNumberFormat="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6" fillId="23" borderId="74" applyNumberFormat="0" applyFont="0" applyAlignment="0" applyProtection="0"/>
    <xf numFmtId="0" fontId="42" fillId="29" borderId="75" applyNumberFormat="0" applyAlignment="0" applyProtection="0"/>
    <xf numFmtId="4" fontId="91" fillId="36" borderId="78" applyBorder="0" applyProtection="0"/>
    <xf numFmtId="0" fontId="42" fillId="29" borderId="75" applyNumberFormat="0" applyAlignment="0" applyProtection="0"/>
    <xf numFmtId="0" fontId="26" fillId="63" borderId="99" applyNumberFormat="0" applyAlignment="0" applyProtection="0"/>
    <xf numFmtId="0" fontId="28" fillId="35" borderId="76"/>
    <xf numFmtId="0" fontId="42" fillId="29" borderId="123" applyNumberFormat="0" applyAlignment="0" applyProtection="0"/>
    <xf numFmtId="0" fontId="28" fillId="35" borderId="92"/>
    <xf numFmtId="0" fontId="76" fillId="29" borderId="73" applyNumberFormat="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42" fillId="55" borderId="75" applyNumberFormat="0" applyAlignment="0" applyProtection="0"/>
    <xf numFmtId="0" fontId="28" fillId="23" borderId="122" applyNumberFormat="0" applyFont="0" applyAlignment="0" applyProtection="0"/>
    <xf numFmtId="0" fontId="39" fillId="46" borderId="73" applyNumberFormat="0" applyAlignment="0" applyProtection="0"/>
    <xf numFmtId="0" fontId="28" fillId="23" borderId="74" applyNumberFormat="0" applyFont="0" applyAlignment="0" applyProtection="0"/>
    <xf numFmtId="0" fontId="28" fillId="35" borderId="76"/>
    <xf numFmtId="0" fontId="28" fillId="23" borderId="129" applyNumberFormat="0" applyFont="0" applyAlignment="0" applyProtection="0"/>
    <xf numFmtId="0" fontId="36" fillId="20" borderId="89" applyNumberFormat="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28" fillId="35" borderId="76">
      <alignment horizontal="left"/>
    </xf>
    <xf numFmtId="0" fontId="26" fillId="23" borderId="74" applyNumberFormat="0" applyFont="0" applyAlignment="0" applyProtection="0"/>
    <xf numFmtId="0" fontId="26" fillId="63" borderId="74" applyNumberFormat="0" applyAlignment="0" applyProtection="0"/>
    <xf numFmtId="0" fontId="36" fillId="20" borderId="73" applyNumberFormat="0" applyAlignment="0" applyProtection="0"/>
    <xf numFmtId="0" fontId="76" fillId="29" borderId="73" applyNumberFormat="0" applyAlignment="0" applyProtection="0"/>
    <xf numFmtId="0" fontId="36" fillId="55" borderId="73" applyNumberFormat="0" applyAlignment="0" applyProtection="0"/>
    <xf numFmtId="0" fontId="39" fillId="22" borderId="73" applyNumberFormat="0" applyAlignment="0" applyProtection="0"/>
    <xf numFmtId="44" fontId="9" fillId="0" borderId="0" applyFont="0" applyFill="0" applyBorder="0" applyAlignment="0" applyProtection="0"/>
    <xf numFmtId="0" fontId="28" fillId="35" borderId="115">
      <alignment horizontal="left"/>
    </xf>
    <xf numFmtId="0" fontId="42" fillId="20" borderId="146" applyNumberFormat="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78" fillId="23" borderId="74" applyNumberFormat="0" applyFont="0" applyAlignment="0" applyProtection="0"/>
    <xf numFmtId="0" fontId="42" fillId="29" borderId="75" applyNumberFormat="0" applyAlignment="0" applyProtection="0"/>
    <xf numFmtId="9" fontId="9" fillId="0" borderId="0" applyFont="0" applyFill="0" applyBorder="0" applyAlignment="0" applyProtection="0"/>
    <xf numFmtId="0" fontId="28" fillId="23" borderId="113" applyNumberFormat="0" applyFont="0" applyAlignment="0" applyProtection="0"/>
    <xf numFmtId="200"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8" fillId="23" borderId="74" applyNumberFormat="0" applyFont="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4"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200"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 fontId="91" fillId="36" borderId="78" applyBorder="0" applyProtection="0"/>
    <xf numFmtId="0" fontId="26" fillId="63" borderId="74" applyNumberFormat="0" applyAlignment="0" applyProtection="0"/>
    <xf numFmtId="0" fontId="36" fillId="55" borderId="73" applyNumberFormat="0" applyAlignment="0" applyProtection="0"/>
    <xf numFmtId="0" fontId="28" fillId="32" borderId="77" applyNumberFormat="0" applyFont="0" applyBorder="0" applyAlignment="0" applyProtection="0"/>
    <xf numFmtId="0" fontId="39" fillId="46" borderId="73" applyNumberFormat="0" applyAlignment="0" applyProtection="0"/>
    <xf numFmtId="0" fontId="42" fillId="20" borderId="75" applyNumberFormat="0" applyAlignment="0" applyProtection="0"/>
    <xf numFmtId="0" fontId="42" fillId="29" borderId="75" applyNumberFormat="0" applyAlignment="0" applyProtection="0"/>
    <xf numFmtId="4" fontId="91" fillId="36" borderId="103" applyBorder="0" applyProtection="0"/>
    <xf numFmtId="0" fontId="63" fillId="57" borderId="120" applyFill="0" applyBorder="0" applyAlignment="0" applyProtection="0">
      <alignment vertical="center"/>
      <protection locked="0"/>
    </xf>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9" fillId="7" borderId="73" applyNumberFormat="0" applyAlignment="0" applyProtection="0"/>
    <xf numFmtId="0" fontId="9" fillId="0" borderId="0"/>
    <xf numFmtId="0" fontId="9" fillId="0" borderId="0"/>
    <xf numFmtId="0" fontId="9" fillId="0" borderId="0"/>
    <xf numFmtId="0" fontId="9" fillId="0" borderId="0"/>
    <xf numFmtId="0" fontId="9" fillId="0" borderId="0"/>
    <xf numFmtId="0" fontId="28" fillId="35" borderId="76"/>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6" fillId="63" borderId="74" applyNumberFormat="0" applyAlignment="0" applyProtection="0"/>
    <xf numFmtId="0" fontId="26" fillId="23" borderId="74" applyNumberFormat="0" applyFont="0" applyAlignment="0" applyProtection="0"/>
    <xf numFmtId="0" fontId="28" fillId="23" borderId="74" applyNumberFormat="0" applyFont="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42" fillId="55" borderId="75" applyNumberFormat="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28" fillId="35" borderId="115">
      <alignment horizontal="left"/>
    </xf>
    <xf numFmtId="0" fontId="109" fillId="0" borderId="118" applyNumberFormat="0" applyFill="0" applyAlignment="0" applyProtection="0"/>
    <xf numFmtId="43" fontId="9" fillId="0" borderId="0" applyFont="0" applyFill="0" applyBorder="0" applyAlignment="0" applyProtection="0"/>
    <xf numFmtId="0" fontId="28" fillId="35" borderId="76">
      <alignment horizontal="left"/>
    </xf>
    <xf numFmtId="0" fontId="28" fillId="23" borderId="74" applyNumberFormat="0" applyFont="0" applyAlignment="0" applyProtection="0"/>
    <xf numFmtId="0" fontId="39" fillId="46" borderId="136" applyNumberFormat="0" applyAlignment="0" applyProtection="0"/>
    <xf numFmtId="0" fontId="39" fillId="7" borderId="128" applyNumberFormat="0" applyAlignment="0" applyProtection="0"/>
    <xf numFmtId="0" fontId="63" fillId="38" borderId="80" applyNumberFormat="0" applyFont="0" applyBorder="0" applyAlignment="0" applyProtection="0">
      <alignment horizontal="center"/>
    </xf>
    <xf numFmtId="0" fontId="39" fillId="7" borderId="112" applyNumberFormat="0" applyAlignment="0" applyProtection="0"/>
    <xf numFmtId="0" fontId="39" fillId="7" borderId="73" applyNumberFormat="0" applyAlignment="0" applyProtection="0"/>
    <xf numFmtId="43" fontId="9" fillId="0" borderId="0" applyFont="0" applyFill="0" applyBorder="0" applyAlignment="0" applyProtection="0"/>
    <xf numFmtId="0" fontId="26" fillId="23" borderId="74" applyNumberFormat="0" applyFont="0" applyAlignment="0" applyProtection="0"/>
    <xf numFmtId="0" fontId="109" fillId="0" borderId="79" applyNumberFormat="0" applyFill="0" applyAlignment="0" applyProtection="0"/>
    <xf numFmtId="0" fontId="39" fillId="46" borderId="136" applyNumberFormat="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39" fillId="7" borderId="73" applyNumberFormat="0" applyAlignment="0" applyProtection="0"/>
    <xf numFmtId="0" fontId="26" fillId="23" borderId="113" applyNumberFormat="0" applyFont="0" applyAlignment="0" applyProtection="0"/>
    <xf numFmtId="0" fontId="9" fillId="0" borderId="0"/>
    <xf numFmtId="0" fontId="42" fillId="20" borderId="75" applyNumberFormat="0" applyAlignment="0" applyProtection="0"/>
    <xf numFmtId="0" fontId="9" fillId="0" borderId="0"/>
    <xf numFmtId="0" fontId="9" fillId="0" borderId="0"/>
    <xf numFmtId="0" fontId="39" fillId="7" borderId="73" applyNumberFormat="0" applyAlignment="0" applyProtection="0"/>
    <xf numFmtId="0" fontId="36" fillId="20" borderId="73" applyNumberFormat="0" applyAlignment="0" applyProtection="0"/>
    <xf numFmtId="0" fontId="36" fillId="20" borderId="73" applyNumberFormat="0" applyAlignment="0" applyProtection="0"/>
    <xf numFmtId="0" fontId="26" fillId="23" borderId="74" applyNumberFormat="0" applyFont="0" applyAlignment="0" applyProtection="0"/>
    <xf numFmtId="0" fontId="42" fillId="55" borderId="75" applyNumberFormat="0" applyAlignment="0" applyProtection="0"/>
    <xf numFmtId="0" fontId="78" fillId="23" borderId="74" applyNumberFormat="0" applyFont="0" applyAlignment="0" applyProtection="0"/>
    <xf numFmtId="0" fontId="36" fillId="20" borderId="73" applyNumberFormat="0" applyAlignment="0" applyProtection="0"/>
    <xf numFmtId="0" fontId="28" fillId="35" borderId="76">
      <alignment horizontal="left"/>
    </xf>
    <xf numFmtId="0" fontId="26" fillId="23" borderId="74" applyNumberFormat="0" applyFont="0" applyAlignment="0" applyProtection="0"/>
    <xf numFmtId="0" fontId="76" fillId="29" borderId="73" applyNumberFormat="0" applyAlignment="0" applyProtection="0"/>
    <xf numFmtId="0" fontId="39" fillId="7" borderId="73" applyNumberFormat="0" applyAlignment="0" applyProtection="0"/>
    <xf numFmtId="0" fontId="39" fillId="22" borderId="73" applyNumberFormat="0" applyAlignment="0" applyProtection="0"/>
    <xf numFmtId="0" fontId="42" fillId="20" borderId="75" applyNumberFormat="0" applyAlignment="0" applyProtection="0"/>
    <xf numFmtId="0" fontId="28" fillId="35" borderId="76">
      <alignment horizontal="left"/>
    </xf>
    <xf numFmtId="0" fontId="28" fillId="23" borderId="74" applyNumberFormat="0" applyFont="0" applyAlignment="0" applyProtection="0"/>
    <xf numFmtId="0" fontId="78" fillId="23" borderId="74" applyNumberFormat="0" applyFont="0" applyAlignment="0" applyProtection="0"/>
    <xf numFmtId="0" fontId="39" fillId="46" borderId="73" applyNumberFormat="0" applyAlignment="0" applyProtection="0"/>
    <xf numFmtId="0" fontId="28" fillId="35" borderId="76">
      <alignment horizontal="left"/>
    </xf>
    <xf numFmtId="0" fontId="36" fillId="55" borderId="73" applyNumberFormat="0" applyAlignment="0" applyProtection="0"/>
    <xf numFmtId="0" fontId="109" fillId="0" borderId="79" applyNumberFormat="0" applyFill="0" applyAlignment="0" applyProtection="0"/>
    <xf numFmtId="0" fontId="42" fillId="29" borderId="75" applyNumberFormat="0" applyAlignment="0" applyProtection="0"/>
    <xf numFmtId="0" fontId="26" fillId="23" borderId="74" applyNumberFormat="0" applyFont="0" applyAlignment="0" applyProtection="0"/>
    <xf numFmtId="0" fontId="28" fillId="23" borderId="74" applyNumberFormat="0" applyFont="0" applyAlignment="0" applyProtection="0"/>
    <xf numFmtId="0" fontId="109" fillId="0" borderId="79" applyNumberFormat="0" applyFill="0" applyAlignment="0" applyProtection="0"/>
    <xf numFmtId="0" fontId="39" fillId="7" borderId="73" applyNumberFormat="0" applyAlignment="0" applyProtection="0"/>
    <xf numFmtId="0" fontId="28" fillId="23" borderId="74" applyNumberFormat="0" applyFont="0" applyAlignment="0" applyProtection="0"/>
    <xf numFmtId="0" fontId="28" fillId="35" borderId="76"/>
    <xf numFmtId="0" fontId="26" fillId="63" borderId="74" applyNumberFormat="0" applyAlignment="0" applyProtection="0"/>
    <xf numFmtId="0" fontId="39" fillId="46" borderId="73" applyNumberFormat="0" applyAlignment="0" applyProtection="0"/>
    <xf numFmtId="4" fontId="91" fillId="36" borderId="78" applyBorder="0" applyProtection="0"/>
    <xf numFmtId="0" fontId="28" fillId="35" borderId="76">
      <alignment horizontal="left"/>
    </xf>
    <xf numFmtId="0" fontId="42" fillId="29" borderId="75" applyNumberFormat="0" applyAlignment="0" applyProtection="0"/>
    <xf numFmtId="0" fontId="28" fillId="35" borderId="76"/>
    <xf numFmtId="0" fontId="28" fillId="35" borderId="76"/>
    <xf numFmtId="0" fontId="28" fillId="35" borderId="76">
      <alignment horizontal="left"/>
    </xf>
    <xf numFmtId="0" fontId="28" fillId="32" borderId="77" applyNumberFormat="0" applyFont="0" applyBorder="0" applyAlignment="0" applyProtection="0"/>
    <xf numFmtId="0" fontId="28" fillId="35" borderId="76">
      <alignment horizontal="left"/>
    </xf>
    <xf numFmtId="0" fontId="28" fillId="35" borderId="76"/>
    <xf numFmtId="0" fontId="28" fillId="35" borderId="76"/>
    <xf numFmtId="0" fontId="42" fillId="55" borderId="75" applyNumberFormat="0" applyAlignment="0" applyProtection="0"/>
    <xf numFmtId="43" fontId="9" fillId="0" borderId="0" applyFont="0" applyFill="0" applyBorder="0" applyAlignment="0" applyProtection="0"/>
    <xf numFmtId="0" fontId="28" fillId="35" borderId="101"/>
    <xf numFmtId="0" fontId="39" fillId="7" borderId="73" applyNumberFormat="0" applyAlignment="0" applyProtection="0"/>
    <xf numFmtId="0" fontId="42" fillId="20" borderId="75" applyNumberFormat="0" applyAlignment="0" applyProtection="0"/>
    <xf numFmtId="0" fontId="28" fillId="23" borderId="74" applyNumberFormat="0" applyFont="0" applyAlignment="0" applyProtection="0"/>
    <xf numFmtId="0" fontId="36" fillId="55" borderId="73" applyNumberFormat="0" applyAlignment="0" applyProtection="0"/>
    <xf numFmtId="0" fontId="36" fillId="20" borderId="73" applyNumberFormat="0" applyAlignment="0" applyProtection="0"/>
    <xf numFmtId="0" fontId="39" fillId="7" borderId="73" applyNumberFormat="0" applyAlignment="0" applyProtection="0"/>
    <xf numFmtId="43" fontId="9" fillId="0" borderId="0" applyFont="0" applyFill="0" applyBorder="0" applyAlignment="0" applyProtection="0"/>
    <xf numFmtId="0" fontId="109" fillId="0" borderId="79" applyNumberFormat="0" applyFill="0" applyAlignment="0" applyProtection="0"/>
    <xf numFmtId="0" fontId="42" fillId="55" borderId="114" applyNumberFormat="0" applyAlignment="0" applyProtection="0"/>
    <xf numFmtId="0" fontId="39" fillId="7" borderId="73" applyNumberFormat="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4"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200"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4"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200"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28" fillId="23" borderId="106" applyNumberFormat="0" applyFont="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36" fillId="20" borderId="121" applyNumberFormat="0" applyAlignment="0" applyProtection="0"/>
    <xf numFmtId="0" fontId="42" fillId="29" borderId="123" applyNumberFormat="0" applyAlignment="0" applyProtection="0"/>
    <xf numFmtId="0" fontId="28" fillId="35" borderId="108"/>
    <xf numFmtId="0" fontId="39" fillId="7" borderId="121" applyNumberFormat="0" applyAlignment="0" applyProtection="0"/>
    <xf numFmtId="0" fontId="39" fillId="7" borderId="112" applyNumberFormat="0" applyAlignment="0" applyProtection="0"/>
    <xf numFmtId="0" fontId="28" fillId="35" borderId="115"/>
    <xf numFmtId="0" fontId="42" fillId="20" borderId="138" applyNumberFormat="0" applyAlignment="0" applyProtection="0"/>
    <xf numFmtId="4" fontId="91" fillId="36" borderId="117" applyBorder="0" applyProtection="0"/>
    <xf numFmtId="0" fontId="28" fillId="35" borderId="108">
      <alignment horizontal="left"/>
    </xf>
    <xf numFmtId="0" fontId="39" fillId="46" borderId="89" applyNumberFormat="0" applyAlignment="0" applyProtection="0"/>
    <xf numFmtId="0" fontId="28" fillId="32" borderId="155" applyNumberFormat="0" applyFont="0" applyBorder="0" applyAlignment="0" applyProtection="0"/>
    <xf numFmtId="0" fontId="39" fillId="7" borderId="136" applyNumberFormat="0" applyAlignment="0" applyProtection="0"/>
    <xf numFmtId="0" fontId="28" fillId="35" borderId="101"/>
    <xf numFmtId="0" fontId="42" fillId="29" borderId="146" applyNumberFormat="0" applyAlignment="0" applyProtection="0"/>
    <xf numFmtId="0" fontId="26" fillId="23" borderId="145" applyNumberFormat="0" applyFont="0" applyAlignment="0" applyProtection="0"/>
    <xf numFmtId="0" fontId="28" fillId="35" borderId="101"/>
    <xf numFmtId="0" fontId="28" fillId="35" borderId="101">
      <alignment horizontal="left"/>
    </xf>
    <xf numFmtId="0" fontId="39" fillId="46" borderId="98" applyNumberFormat="0" applyAlignment="0" applyProtection="0"/>
    <xf numFmtId="0" fontId="28" fillId="23" borderId="99" applyNumberFormat="0" applyFont="0" applyAlignment="0" applyProtection="0"/>
    <xf numFmtId="0" fontId="39" fillId="46" borderId="98" applyNumberFormat="0" applyAlignment="0" applyProtection="0"/>
    <xf numFmtId="4" fontId="91" fillId="36" borderId="103" applyBorder="0" applyProtection="0"/>
    <xf numFmtId="0" fontId="28" fillId="35" borderId="101">
      <alignment horizontal="left"/>
    </xf>
    <xf numFmtId="0" fontId="42" fillId="55" borderId="100" applyNumberFormat="0" applyAlignment="0" applyProtection="0"/>
    <xf numFmtId="0" fontId="39" fillId="7" borderId="98" applyNumberFormat="0" applyAlignment="0" applyProtection="0"/>
    <xf numFmtId="0" fontId="39" fillId="46" borderId="151" applyNumberFormat="0" applyAlignment="0" applyProtection="0"/>
    <xf numFmtId="0" fontId="26" fillId="23" borderId="106" applyNumberFormat="0" applyFont="0" applyAlignment="0" applyProtection="0"/>
    <xf numFmtId="0" fontId="28" fillId="23" borderId="122" applyNumberFormat="0" applyFont="0" applyAlignment="0" applyProtection="0"/>
    <xf numFmtId="0" fontId="39" fillId="7" borderId="112" applyNumberFormat="0" applyAlignment="0" applyProtection="0"/>
    <xf numFmtId="10" fontId="27" fillId="32" borderId="135" applyNumberFormat="0" applyBorder="0" applyAlignment="0" applyProtection="0"/>
    <xf numFmtId="0" fontId="28" fillId="35" borderId="108">
      <alignment horizontal="left"/>
    </xf>
    <xf numFmtId="0" fontId="78" fillId="23" borderId="145" applyNumberFormat="0" applyFont="0" applyAlignment="0" applyProtection="0"/>
    <xf numFmtId="0" fontId="39" fillId="7" borderId="121" applyNumberFormat="0" applyAlignment="0" applyProtection="0"/>
    <xf numFmtId="0" fontId="42" fillId="29" borderId="114" applyNumberFormat="0" applyAlignment="0" applyProtection="0"/>
    <xf numFmtId="0" fontId="28" fillId="35" borderId="124"/>
    <xf numFmtId="0" fontId="26" fillId="63" borderId="137" applyNumberFormat="0" applyAlignment="0" applyProtection="0"/>
    <xf numFmtId="0" fontId="39" fillId="7" borderId="112" applyNumberFormat="0" applyAlignment="0" applyProtection="0"/>
    <xf numFmtId="0" fontId="26" fillId="23" borderId="106" applyNumberFormat="0" applyFont="0" applyAlignment="0" applyProtection="0"/>
    <xf numFmtId="0" fontId="28" fillId="35" borderId="92">
      <alignment horizontal="left"/>
    </xf>
    <xf numFmtId="0" fontId="28" fillId="23" borderId="113" applyNumberFormat="0" applyFont="0" applyAlignment="0" applyProtection="0"/>
    <xf numFmtId="0" fontId="28" fillId="32" borderId="109" applyNumberFormat="0" applyFont="0" applyBorder="0" applyAlignment="0" applyProtection="0"/>
    <xf numFmtId="0" fontId="42" fillId="55" borderId="114" applyNumberFormat="0" applyAlignment="0" applyProtection="0"/>
    <xf numFmtId="0" fontId="42" fillId="55" borderId="138" applyNumberFormat="0" applyAlignment="0" applyProtection="0"/>
    <xf numFmtId="0" fontId="28" fillId="23" borderId="129" applyNumberFormat="0" applyFont="0" applyAlignment="0" applyProtection="0"/>
    <xf numFmtId="0" fontId="42" fillId="29" borderId="100" applyNumberFormat="0" applyAlignment="0" applyProtection="0"/>
    <xf numFmtId="0" fontId="76" fillId="29" borderId="98" applyNumberFormat="0" applyAlignment="0" applyProtection="0"/>
    <xf numFmtId="4" fontId="91" fillId="36" borderId="110" applyBorder="0" applyProtection="0"/>
    <xf numFmtId="0" fontId="78" fillId="23" borderId="106" applyNumberFormat="0" applyFont="0" applyAlignment="0" applyProtection="0"/>
    <xf numFmtId="0" fontId="36" fillId="55" borderId="98" applyNumberFormat="0" applyAlignment="0" applyProtection="0"/>
    <xf numFmtId="0" fontId="39" fillId="46" borderId="144" applyNumberFormat="0" applyAlignment="0" applyProtection="0"/>
    <xf numFmtId="0" fontId="28" fillId="35" borderId="139">
      <alignment horizontal="left"/>
    </xf>
    <xf numFmtId="4" fontId="91" fillId="36" borderId="126" applyBorder="0" applyProtection="0"/>
    <xf numFmtId="0" fontId="28" fillId="35" borderId="115"/>
    <xf numFmtId="0" fontId="26" fillId="23" borderId="99" applyNumberFormat="0" applyFont="0" applyAlignment="0" applyProtection="0"/>
    <xf numFmtId="0" fontId="39" fillId="7" borderId="98" applyNumberFormat="0" applyAlignment="0" applyProtection="0"/>
    <xf numFmtId="0" fontId="28" fillId="35" borderId="124"/>
    <xf numFmtId="0" fontId="39" fillId="7" borderId="121" applyNumberFormat="0" applyAlignment="0" applyProtection="0"/>
    <xf numFmtId="0" fontId="39" fillId="22" borderId="151" applyNumberFormat="0" applyAlignment="0" applyProtection="0"/>
    <xf numFmtId="0" fontId="28" fillId="35" borderId="154">
      <alignment horizontal="left"/>
    </xf>
    <xf numFmtId="0" fontId="28" fillId="32" borderId="125" applyNumberFormat="0" applyFont="0" applyBorder="0" applyAlignment="0" applyProtection="0"/>
    <xf numFmtId="0" fontId="28" fillId="0" borderId="0"/>
    <xf numFmtId="0" fontId="28" fillId="23" borderId="122" applyNumberFormat="0" applyFont="0" applyAlignment="0" applyProtection="0"/>
    <xf numFmtId="0" fontId="42" fillId="20" borderId="153" applyNumberFormat="0" applyAlignment="0" applyProtection="0"/>
    <xf numFmtId="0" fontId="28" fillId="35" borderId="154"/>
    <xf numFmtId="0" fontId="76" fillId="29" borderId="105" applyNumberFormat="0" applyAlignment="0" applyProtection="0"/>
    <xf numFmtId="0" fontId="42" fillId="29" borderId="107" applyNumberFormat="0" applyAlignment="0" applyProtection="0"/>
    <xf numFmtId="0" fontId="28" fillId="23" borderId="113" applyNumberFormat="0" applyFont="0" applyAlignment="0" applyProtection="0"/>
    <xf numFmtId="0" fontId="36" fillId="20" borderId="136" applyNumberFormat="0" applyAlignment="0" applyProtection="0"/>
    <xf numFmtId="0" fontId="26" fillId="63" borderId="106" applyNumberFormat="0" applyAlignment="0" applyProtection="0"/>
    <xf numFmtId="0" fontId="39" fillId="46" borderId="105" applyNumberFormat="0" applyAlignment="0" applyProtection="0"/>
    <xf numFmtId="0" fontId="28" fillId="35" borderId="101">
      <alignment horizontal="left"/>
    </xf>
    <xf numFmtId="0" fontId="36" fillId="55" borderId="151" applyNumberFormat="0" applyAlignment="0" applyProtection="0"/>
    <xf numFmtId="0" fontId="28" fillId="35" borderId="108">
      <alignment horizontal="left"/>
    </xf>
    <xf numFmtId="0" fontId="78" fillId="23" borderId="106" applyNumberFormat="0" applyFont="0" applyAlignment="0" applyProtection="0"/>
    <xf numFmtId="0" fontId="28" fillId="35" borderId="84">
      <alignment horizontal="left"/>
    </xf>
    <xf numFmtId="0" fontId="36" fillId="20" borderId="81" applyNumberFormat="0" applyAlignment="0" applyProtection="0"/>
    <xf numFmtId="0" fontId="36" fillId="20" borderId="81" applyNumberFormat="0" applyAlignment="0" applyProtection="0"/>
    <xf numFmtId="0" fontId="42" fillId="29" borderId="83" applyNumberFormat="0" applyAlignment="0" applyProtection="0"/>
    <xf numFmtId="0" fontId="78" fillId="23" borderId="99" applyNumberFormat="0" applyFont="0" applyAlignment="0" applyProtection="0"/>
    <xf numFmtId="0" fontId="39" fillId="22" borderId="81" applyNumberFormat="0" applyAlignment="0" applyProtection="0"/>
    <xf numFmtId="0" fontId="39" fillId="7" borderId="81" applyNumberFormat="0" applyAlignment="0" applyProtection="0"/>
    <xf numFmtId="0" fontId="39" fillId="7" borderId="81" applyNumberFormat="0" applyAlignment="0" applyProtection="0"/>
    <xf numFmtId="0" fontId="42" fillId="29" borderId="123" applyNumberFormat="0" applyAlignment="0" applyProtection="0"/>
    <xf numFmtId="0" fontId="28" fillId="35" borderId="84"/>
    <xf numFmtId="0" fontId="28" fillId="35" borderId="139">
      <alignment horizontal="left"/>
    </xf>
    <xf numFmtId="0" fontId="39" fillId="7" borderId="112" applyNumberFormat="0" applyAlignment="0" applyProtection="0"/>
    <xf numFmtId="0" fontId="27" fillId="0" borderId="120" applyBorder="0">
      <alignment horizontal="left" vertical="center" wrapText="1" indent="3"/>
      <protection locked="0"/>
    </xf>
    <xf numFmtId="0" fontId="42" fillId="29" borderId="153" applyNumberFormat="0" applyAlignment="0" applyProtection="0"/>
    <xf numFmtId="0" fontId="28" fillId="23" borderId="82" applyNumberFormat="0" applyFont="0" applyAlignment="0" applyProtection="0"/>
    <xf numFmtId="0" fontId="42" fillId="20" borderId="83" applyNumberFormat="0" applyAlignment="0" applyProtection="0"/>
    <xf numFmtId="0" fontId="42" fillId="20" borderId="83" applyNumberFormat="0" applyAlignment="0" applyProtection="0"/>
    <xf numFmtId="0" fontId="28" fillId="35" borderId="108">
      <alignment horizontal="left"/>
    </xf>
    <xf numFmtId="0" fontId="28" fillId="32" borderId="85" applyNumberFormat="0" applyFont="0" applyBorder="0" applyAlignment="0" applyProtection="0"/>
    <xf numFmtId="0" fontId="26" fillId="23" borderId="82" applyNumberFormat="0" applyFont="0" applyAlignment="0" applyProtection="0"/>
    <xf numFmtId="0" fontId="42" fillId="20" borderId="130" applyNumberFormat="0" applyAlignment="0" applyProtection="0"/>
    <xf numFmtId="0" fontId="28" fillId="23" borderId="82" applyNumberFormat="0" applyFont="0" applyAlignment="0" applyProtection="0"/>
    <xf numFmtId="0" fontId="28" fillId="23" borderId="82" applyNumberFormat="0" applyFont="0" applyAlignment="0" applyProtection="0"/>
    <xf numFmtId="0" fontId="28" fillId="23" borderId="82" applyNumberFormat="0" applyFont="0" applyAlignment="0" applyProtection="0"/>
    <xf numFmtId="0" fontId="42" fillId="20" borderId="83" applyNumberFormat="0" applyAlignment="0" applyProtection="0"/>
    <xf numFmtId="0" fontId="42" fillId="20" borderId="83" applyNumberFormat="0" applyAlignment="0" applyProtection="0"/>
    <xf numFmtId="0" fontId="28" fillId="35" borderId="154"/>
    <xf numFmtId="0" fontId="28" fillId="35" borderId="139"/>
    <xf numFmtId="0" fontId="36" fillId="55" borderId="121" applyNumberFormat="0" applyAlignment="0" applyProtection="0"/>
    <xf numFmtId="0" fontId="39" fillId="7" borderId="128" applyNumberFormat="0" applyAlignment="0" applyProtection="0"/>
    <xf numFmtId="0" fontId="28" fillId="35" borderId="108"/>
    <xf numFmtId="0" fontId="28" fillId="35" borderId="108">
      <alignment horizontal="left"/>
    </xf>
    <xf numFmtId="0" fontId="28" fillId="35" borderId="154">
      <alignment horizontal="left"/>
    </xf>
    <xf numFmtId="0" fontId="36" fillId="20" borderId="105" applyNumberFormat="0" applyAlignment="0" applyProtection="0"/>
    <xf numFmtId="0" fontId="109" fillId="0" borderId="157" applyNumberFormat="0" applyFill="0" applyAlignment="0" applyProtection="0"/>
    <xf numFmtId="0" fontId="26" fillId="23" borderId="122" applyNumberFormat="0" applyFont="0" applyAlignment="0" applyProtection="0"/>
    <xf numFmtId="0" fontId="28" fillId="35" borderId="108"/>
    <xf numFmtId="0" fontId="26" fillId="63" borderId="152" applyNumberFormat="0" applyAlignment="0" applyProtection="0"/>
    <xf numFmtId="0" fontId="42" fillId="55" borderId="107" applyNumberFormat="0" applyAlignment="0" applyProtection="0"/>
    <xf numFmtId="0" fontId="109" fillId="0" borderId="142" applyNumberFormat="0" applyFill="0" applyAlignment="0" applyProtection="0"/>
    <xf numFmtId="0" fontId="42" fillId="29" borderId="107" applyNumberFormat="0" applyAlignment="0" applyProtection="0"/>
    <xf numFmtId="0" fontId="28" fillId="23" borderId="106" applyNumberFormat="0" applyFont="0" applyAlignment="0" applyProtection="0"/>
    <xf numFmtId="0" fontId="39" fillId="7" borderId="105" applyNumberFormat="0" applyAlignment="0" applyProtection="0"/>
    <xf numFmtId="0" fontId="28" fillId="35" borderId="108"/>
    <xf numFmtId="0" fontId="42" fillId="20" borderId="107" applyNumberFormat="0" applyAlignment="0" applyProtection="0"/>
    <xf numFmtId="0" fontId="109" fillId="0" borderId="111" applyNumberFormat="0" applyFill="0" applyAlignment="0" applyProtection="0"/>
    <xf numFmtId="0" fontId="27" fillId="0" borderId="97" applyBorder="0">
      <alignment horizontal="left" vertical="center" wrapText="1" indent="3"/>
      <protection locked="0"/>
    </xf>
    <xf numFmtId="0" fontId="36" fillId="20" borderId="144" applyNumberFormat="0" applyAlignment="0" applyProtection="0"/>
    <xf numFmtId="0" fontId="42" fillId="20" borderId="153" applyNumberFormat="0" applyAlignment="0" applyProtection="0"/>
    <xf numFmtId="0" fontId="28" fillId="23" borderId="152" applyNumberFormat="0" applyFont="0" applyAlignment="0" applyProtection="0"/>
    <xf numFmtId="0" fontId="28" fillId="23" borderId="137" applyNumberFormat="0" applyFont="0" applyAlignment="0" applyProtection="0"/>
    <xf numFmtId="166" fontId="9" fillId="0" borderId="0" applyFont="0" applyFill="0" applyBorder="0" applyAlignment="0" applyProtection="0"/>
    <xf numFmtId="0" fontId="28" fillId="35" borderId="124"/>
    <xf numFmtId="4" fontId="91" fillId="36" borderId="156" applyBorder="0" applyProtection="0"/>
    <xf numFmtId="0" fontId="28" fillId="35" borderId="92">
      <alignment horizontal="left"/>
    </xf>
    <xf numFmtId="0" fontId="28" fillId="35" borderId="92"/>
    <xf numFmtId="0" fontId="76" fillId="29" borderId="136" applyNumberFormat="0" applyAlignment="0" applyProtection="0"/>
    <xf numFmtId="0" fontId="28" fillId="35" borderId="124"/>
    <xf numFmtId="0" fontId="42" fillId="29" borderId="114" applyNumberFormat="0" applyAlignment="0" applyProtection="0"/>
    <xf numFmtId="0" fontId="26" fillId="63" borderId="113" applyNumberFormat="0" applyAlignment="0" applyProtection="0"/>
    <xf numFmtId="0" fontId="109" fillId="0" borderId="127" applyNumberFormat="0" applyFill="0" applyAlignment="0" applyProtection="0"/>
    <xf numFmtId="0" fontId="28" fillId="35" borderId="139">
      <alignment horizontal="left"/>
    </xf>
    <xf numFmtId="0" fontId="39" fillId="22" borderId="105" applyNumberFormat="0" applyAlignment="0" applyProtection="0"/>
    <xf numFmtId="4" fontId="91" fillId="36" borderId="86" applyBorder="0" applyProtection="0"/>
    <xf numFmtId="0" fontId="76" fillId="29" borderId="81" applyNumberFormat="0" applyAlignment="0" applyProtection="0"/>
    <xf numFmtId="0" fontId="36" fillId="20" borderId="81" applyNumberFormat="0" applyAlignment="0" applyProtection="0"/>
    <xf numFmtId="0" fontId="39" fillId="22" borderId="81" applyNumberFormat="0" applyAlignment="0" applyProtection="0"/>
    <xf numFmtId="0" fontId="28" fillId="35" borderId="84"/>
    <xf numFmtId="0" fontId="28" fillId="35" borderId="84"/>
    <xf numFmtId="0" fontId="28" fillId="35" borderId="84"/>
    <xf numFmtId="0" fontId="28" fillId="35" borderId="84">
      <alignment horizontal="left"/>
    </xf>
    <xf numFmtId="0" fontId="28" fillId="35" borderId="84">
      <alignment horizontal="left"/>
    </xf>
    <xf numFmtId="0" fontId="28" fillId="35" borderId="84">
      <alignment horizontal="left"/>
    </xf>
    <xf numFmtId="0" fontId="36" fillId="20" borderId="98" applyNumberFormat="0" applyAlignment="0" applyProtection="0"/>
    <xf numFmtId="0" fontId="28" fillId="32" borderId="85" applyNumberFormat="0" applyFont="0" applyBorder="0" applyAlignment="0" applyProtection="0"/>
    <xf numFmtId="0" fontId="78" fillId="23" borderId="99" applyNumberFormat="0" applyFont="0" applyAlignment="0" applyProtection="0"/>
    <xf numFmtId="0" fontId="42" fillId="55" borderId="100" applyNumberFormat="0" applyAlignment="0" applyProtection="0"/>
    <xf numFmtId="0" fontId="28" fillId="23" borderId="99" applyNumberFormat="0" applyFont="0" applyAlignment="0" applyProtection="0"/>
    <xf numFmtId="0" fontId="28" fillId="35" borderId="101">
      <alignment horizontal="left"/>
    </xf>
    <xf numFmtId="0" fontId="36" fillId="20" borderId="151" applyNumberFormat="0" applyAlignment="0" applyProtection="0"/>
    <xf numFmtId="0" fontId="78" fillId="23" borderId="82" applyNumberFormat="0" applyFont="0" applyAlignment="0" applyProtection="0"/>
    <xf numFmtId="0" fontId="42" fillId="29" borderId="83" applyNumberFormat="0" applyAlignment="0" applyProtection="0"/>
    <xf numFmtId="0" fontId="39" fillId="22" borderId="105" applyNumberFormat="0" applyAlignment="0" applyProtection="0"/>
    <xf numFmtId="0" fontId="26" fillId="63" borderId="106" applyNumberFormat="0" applyAlignment="0" applyProtection="0"/>
    <xf numFmtId="0" fontId="39" fillId="22" borderId="89" applyNumberFormat="0" applyAlignment="0" applyProtection="0"/>
    <xf numFmtId="0" fontId="28" fillId="23" borderId="106" applyNumberFormat="0" applyFont="0" applyAlignment="0" applyProtection="0"/>
    <xf numFmtId="0" fontId="76" fillId="29" borderId="105" applyNumberFormat="0" applyAlignment="0" applyProtection="0"/>
    <xf numFmtId="0" fontId="26" fillId="23" borderId="82" applyNumberFormat="0" applyFont="0" applyAlignment="0" applyProtection="0"/>
    <xf numFmtId="0" fontId="42" fillId="29" borderId="83" applyNumberFormat="0" applyAlignment="0" applyProtection="0"/>
    <xf numFmtId="4" fontId="91" fillId="36" borderId="86" applyBorder="0" applyProtection="0"/>
    <xf numFmtId="0" fontId="42" fillId="29" borderId="83" applyNumberFormat="0" applyAlignment="0" applyProtection="0"/>
    <xf numFmtId="0" fontId="39" fillId="46" borderId="121" applyNumberFormat="0" applyAlignment="0" applyProtection="0"/>
    <xf numFmtId="0" fontId="28" fillId="35" borderId="84"/>
    <xf numFmtId="0" fontId="36" fillId="20" borderId="105" applyNumberFormat="0" applyAlignment="0" applyProtection="0"/>
    <xf numFmtId="0" fontId="28" fillId="23" borderId="106" applyNumberFormat="0" applyFont="0" applyAlignment="0" applyProtection="0"/>
    <xf numFmtId="0" fontId="76" fillId="29" borderId="81" applyNumberFormat="0" applyAlignment="0" applyProtection="0"/>
    <xf numFmtId="0" fontId="36" fillId="55" borderId="136" applyNumberFormat="0" applyAlignment="0" applyProtection="0"/>
    <xf numFmtId="0" fontId="36" fillId="20" borderId="128" applyNumberFormat="0" applyAlignment="0" applyProtection="0"/>
    <xf numFmtId="0" fontId="39" fillId="22" borderId="112" applyNumberFormat="0" applyAlignment="0" applyProtection="0"/>
    <xf numFmtId="0" fontId="42" fillId="55" borderId="83" applyNumberFormat="0" applyAlignment="0" applyProtection="0"/>
    <xf numFmtId="0" fontId="42" fillId="29" borderId="114" applyNumberFormat="0" applyAlignment="0" applyProtection="0"/>
    <xf numFmtId="0" fontId="26" fillId="23" borderId="122" applyNumberFormat="0" applyFont="0" applyAlignment="0" applyProtection="0"/>
    <xf numFmtId="0" fontId="42" fillId="20" borderId="91" applyNumberFormat="0" applyAlignment="0" applyProtection="0"/>
    <xf numFmtId="0" fontId="39" fillId="46" borderId="81" applyNumberFormat="0" applyAlignment="0" applyProtection="0"/>
    <xf numFmtId="0" fontId="28" fillId="23" borderId="82" applyNumberFormat="0" applyFont="0" applyAlignment="0" applyProtection="0"/>
    <xf numFmtId="0" fontId="28" fillId="35" borderId="84"/>
    <xf numFmtId="0" fontId="76" fillId="29" borderId="112" applyNumberFormat="0" applyAlignment="0" applyProtection="0"/>
    <xf numFmtId="0" fontId="36" fillId="20" borderId="105" applyNumberFormat="0" applyAlignment="0" applyProtection="0"/>
    <xf numFmtId="0" fontId="28" fillId="35" borderId="84">
      <alignment horizontal="left"/>
    </xf>
    <xf numFmtId="0" fontId="26" fillId="23" borderId="82" applyNumberFormat="0" applyFont="0" applyAlignment="0" applyProtection="0"/>
    <xf numFmtId="0" fontId="26" fillId="63" borderId="82" applyNumberFormat="0" applyAlignment="0" applyProtection="0"/>
    <xf numFmtId="0" fontId="36" fillId="20" borderId="81" applyNumberFormat="0" applyAlignment="0" applyProtection="0"/>
    <xf numFmtId="0" fontId="76" fillId="29" borderId="81" applyNumberFormat="0" applyAlignment="0" applyProtection="0"/>
    <xf numFmtId="0" fontId="36" fillId="55" borderId="81" applyNumberFormat="0" applyAlignment="0" applyProtection="0"/>
    <xf numFmtId="0" fontId="39" fillId="22" borderId="81" applyNumberFormat="0" applyAlignment="0" applyProtection="0"/>
    <xf numFmtId="0" fontId="28" fillId="23" borderId="113" applyNumberFormat="0" applyFont="0" applyAlignment="0" applyProtection="0"/>
    <xf numFmtId="0" fontId="28" fillId="32" borderId="102" applyNumberFormat="0" applyFont="0" applyBorder="0" applyAlignment="0" applyProtection="0"/>
    <xf numFmtId="4" fontId="91" fillId="36" borderId="103" applyBorder="0" applyProtection="0"/>
    <xf numFmtId="0" fontId="28" fillId="35" borderId="139">
      <alignment horizontal="left"/>
    </xf>
    <xf numFmtId="0" fontId="109" fillId="0" borderId="157" applyNumberFormat="0" applyFill="0" applyAlignment="0" applyProtection="0"/>
    <xf numFmtId="0" fontId="36" fillId="55" borderId="89" applyNumberFormat="0" applyAlignment="0" applyProtection="0"/>
    <xf numFmtId="0" fontId="36" fillId="20" borderId="121" applyNumberFormat="0" applyAlignment="0" applyProtection="0"/>
    <xf numFmtId="0" fontId="78" fillId="23" borderId="82" applyNumberFormat="0" applyFont="0" applyAlignment="0" applyProtection="0"/>
    <xf numFmtId="0" fontId="42" fillId="29" borderId="83" applyNumberFormat="0" applyAlignment="0" applyProtection="0"/>
    <xf numFmtId="0" fontId="39" fillId="7" borderId="105" applyNumberFormat="0" applyAlignment="0" applyProtection="0"/>
    <xf numFmtId="0" fontId="109" fillId="0" borderId="157" applyNumberFormat="0" applyFill="0" applyAlignment="0" applyProtection="0"/>
    <xf numFmtId="0" fontId="28" fillId="35" borderId="131"/>
    <xf numFmtId="0" fontId="28" fillId="35" borderId="108"/>
    <xf numFmtId="0" fontId="26" fillId="23" borderId="113" applyNumberFormat="0" applyFont="0" applyAlignment="0" applyProtection="0"/>
    <xf numFmtId="0" fontId="36" fillId="20" borderId="105" applyNumberFormat="0" applyAlignment="0" applyProtection="0"/>
    <xf numFmtId="0" fontId="39" fillId="46" borderId="151" applyNumberFormat="0" applyAlignment="0" applyProtection="0"/>
    <xf numFmtId="0" fontId="42" fillId="20" borderId="138" applyNumberFormat="0" applyAlignment="0" applyProtection="0"/>
    <xf numFmtId="0" fontId="28" fillId="23" borderId="82" applyNumberFormat="0" applyFont="0" applyAlignment="0" applyProtection="0"/>
    <xf numFmtId="0" fontId="26" fillId="63" borderId="129" applyNumberFormat="0" applyAlignment="0" applyProtection="0"/>
    <xf numFmtId="0" fontId="42" fillId="55" borderId="107" applyNumberFormat="0" applyAlignment="0" applyProtection="0"/>
    <xf numFmtId="0" fontId="36" fillId="20" borderId="98" applyNumberFormat="0" applyAlignment="0" applyProtection="0"/>
    <xf numFmtId="0" fontId="42" fillId="20" borderId="114" applyNumberFormat="0" applyAlignment="0" applyProtection="0"/>
    <xf numFmtId="0" fontId="39" fillId="7" borderId="136" applyNumberFormat="0" applyAlignment="0" applyProtection="0"/>
    <xf numFmtId="0" fontId="42" fillId="29" borderId="153" applyNumberFormat="0" applyAlignment="0" applyProtection="0"/>
    <xf numFmtId="0" fontId="36" fillId="55" borderId="112" applyNumberFormat="0" applyAlignment="0" applyProtection="0"/>
    <xf numFmtId="0" fontId="39" fillId="46" borderId="98" applyNumberFormat="0" applyAlignment="0" applyProtection="0"/>
    <xf numFmtId="0" fontId="28" fillId="35" borderId="139"/>
    <xf numFmtId="0" fontId="42" fillId="20" borderId="100" applyNumberFormat="0" applyAlignment="0" applyProtection="0"/>
    <xf numFmtId="0" fontId="78" fillId="23" borderId="137" applyNumberFormat="0" applyFont="0" applyAlignment="0" applyProtection="0"/>
    <xf numFmtId="0" fontId="42" fillId="29" borderId="100" applyNumberFormat="0" applyAlignment="0" applyProtection="0"/>
    <xf numFmtId="0" fontId="36" fillId="20" borderId="112" applyNumberFormat="0" applyAlignment="0" applyProtection="0"/>
    <xf numFmtId="0" fontId="42" fillId="55" borderId="138" applyNumberFormat="0" applyAlignment="0" applyProtection="0"/>
    <xf numFmtId="0" fontId="78" fillId="23" borderId="122" applyNumberFormat="0" applyFont="0" applyAlignment="0" applyProtection="0"/>
    <xf numFmtId="0" fontId="28" fillId="23" borderId="152" applyNumberFormat="0" applyFont="0" applyAlignment="0" applyProtection="0"/>
    <xf numFmtId="0" fontId="36" fillId="55" borderId="105" applyNumberFormat="0" applyAlignment="0" applyProtection="0"/>
    <xf numFmtId="0" fontId="39" fillId="7" borderId="105" applyNumberFormat="0" applyAlignment="0" applyProtection="0"/>
    <xf numFmtId="0" fontId="28" fillId="35" borderId="139"/>
    <xf numFmtId="0" fontId="36" fillId="55" borderId="112" applyNumberFormat="0" applyAlignment="0" applyProtection="0"/>
    <xf numFmtId="0" fontId="27" fillId="0" borderId="88" applyBorder="0">
      <alignment horizontal="left" vertical="center" wrapText="1" indent="2"/>
      <protection locked="0"/>
    </xf>
    <xf numFmtId="0" fontId="39" fillId="22" borderId="151" applyNumberFormat="0" applyAlignment="0" applyProtection="0"/>
    <xf numFmtId="0" fontId="26" fillId="23" borderId="99" applyNumberFormat="0" applyFont="0" applyAlignment="0" applyProtection="0"/>
    <xf numFmtId="0" fontId="39" fillId="7" borderId="105" applyNumberFormat="0" applyAlignment="0" applyProtection="0"/>
    <xf numFmtId="0" fontId="36" fillId="20" borderId="98" applyNumberFormat="0" applyAlignment="0" applyProtection="0"/>
    <xf numFmtId="0" fontId="28" fillId="35" borderId="115"/>
    <xf numFmtId="0" fontId="26" fillId="63" borderId="137" applyNumberFormat="0" applyAlignment="0" applyProtection="0"/>
    <xf numFmtId="0" fontId="28" fillId="23" borderId="113" applyNumberFormat="0" applyFont="0" applyAlignment="0" applyProtection="0"/>
    <xf numFmtId="0" fontId="26" fillId="63" borderId="122" applyNumberFormat="0" applyAlignment="0" applyProtection="0"/>
    <xf numFmtId="0" fontId="28" fillId="23" borderId="137" applyNumberFormat="0" applyFont="0" applyAlignment="0" applyProtection="0"/>
    <xf numFmtId="0" fontId="42" fillId="29" borderId="130" applyNumberFormat="0" applyAlignment="0" applyProtection="0"/>
    <xf numFmtId="0" fontId="28" fillId="23" borderId="113" applyNumberFormat="0" applyFont="0" applyAlignment="0" applyProtection="0"/>
    <xf numFmtId="0" fontId="109" fillId="0" borderId="118" applyNumberFormat="0" applyFill="0" applyAlignment="0" applyProtection="0"/>
    <xf numFmtId="0" fontId="39" fillId="22" borderId="136" applyNumberFormat="0" applyAlignment="0" applyProtection="0"/>
    <xf numFmtId="0" fontId="39" fillId="46" borderId="105" applyNumberFormat="0" applyAlignment="0" applyProtection="0"/>
    <xf numFmtId="4" fontId="91" fillId="36" borderId="86" applyBorder="0" applyProtection="0"/>
    <xf numFmtId="0" fontId="26" fillId="63" borderId="82" applyNumberFormat="0" applyAlignment="0" applyProtection="0"/>
    <xf numFmtId="0" fontId="36" fillId="55" borderId="81" applyNumberFormat="0" applyAlignment="0" applyProtection="0"/>
    <xf numFmtId="0" fontId="26" fillId="63" borderId="122" applyNumberFormat="0" applyAlignment="0" applyProtection="0"/>
    <xf numFmtId="0" fontId="28" fillId="32" borderId="85" applyNumberFormat="0" applyFont="0" applyBorder="0" applyAlignment="0" applyProtection="0"/>
    <xf numFmtId="0" fontId="39" fillId="46" borderId="81" applyNumberFormat="0" applyAlignment="0" applyProtection="0"/>
    <xf numFmtId="0" fontId="42" fillId="20" borderId="83" applyNumberFormat="0" applyAlignment="0" applyProtection="0"/>
    <xf numFmtId="0" fontId="42" fillId="29" borderId="83" applyNumberFormat="0" applyAlignment="0" applyProtection="0"/>
    <xf numFmtId="0" fontId="28" fillId="35" borderId="108"/>
    <xf numFmtId="0" fontId="28" fillId="35" borderId="154">
      <alignment horizontal="left"/>
    </xf>
    <xf numFmtId="0" fontId="63" fillId="57" borderId="97" applyFill="0" applyBorder="0" applyAlignment="0" applyProtection="0">
      <alignment vertical="center"/>
      <protection locked="0"/>
    </xf>
    <xf numFmtId="0" fontId="76" fillId="29" borderId="98" applyNumberFormat="0" applyAlignment="0" applyProtection="0"/>
    <xf numFmtId="0" fontId="39" fillId="46" borderId="112" applyNumberFormat="0" applyAlignment="0" applyProtection="0"/>
    <xf numFmtId="0" fontId="39" fillId="22" borderId="121" applyNumberFormat="0" applyAlignment="0" applyProtection="0"/>
    <xf numFmtId="0" fontId="39" fillId="7" borderId="144" applyNumberFormat="0" applyAlignment="0" applyProtection="0"/>
    <xf numFmtId="0" fontId="39" fillId="7" borderId="81" applyNumberFormat="0" applyAlignment="0" applyProtection="0"/>
    <xf numFmtId="0" fontId="26" fillId="23" borderId="129" applyNumberFormat="0" applyFont="0" applyAlignment="0" applyProtection="0"/>
    <xf numFmtId="0" fontId="39" fillId="22" borderId="112" applyNumberFormat="0" applyAlignment="0" applyProtection="0"/>
    <xf numFmtId="0" fontId="28" fillId="23" borderId="106" applyNumberFormat="0" applyFont="0" applyAlignment="0" applyProtection="0"/>
    <xf numFmtId="0" fontId="28" fillId="23" borderId="137" applyNumberFormat="0" applyFont="0" applyAlignment="0" applyProtection="0"/>
    <xf numFmtId="0" fontId="28" fillId="35" borderId="84"/>
    <xf numFmtId="0" fontId="36" fillId="20" borderId="151" applyNumberFormat="0" applyAlignment="0" applyProtection="0"/>
    <xf numFmtId="0" fontId="42" fillId="55" borderId="153" applyNumberFormat="0" applyAlignment="0" applyProtection="0"/>
    <xf numFmtId="0" fontId="78" fillId="23" borderId="90" applyNumberFormat="0" applyFont="0" applyAlignment="0" applyProtection="0"/>
    <xf numFmtId="0" fontId="42" fillId="29" borderId="138" applyNumberFormat="0" applyAlignment="0" applyProtection="0"/>
    <xf numFmtId="0" fontId="42" fillId="29" borderId="138" applyNumberFormat="0" applyAlignment="0" applyProtection="0"/>
    <xf numFmtId="0" fontId="39" fillId="7" borderId="136" applyNumberFormat="0" applyAlignment="0" applyProtection="0"/>
    <xf numFmtId="0" fontId="26" fillId="63" borderId="82" applyNumberFormat="0" applyAlignment="0" applyProtection="0"/>
    <xf numFmtId="0" fontId="26" fillId="23" borderId="82" applyNumberFormat="0" applyFont="0" applyAlignment="0" applyProtection="0"/>
    <xf numFmtId="0" fontId="28" fillId="23" borderId="82" applyNumberFormat="0" applyFont="0" applyAlignment="0" applyProtection="0"/>
    <xf numFmtId="0" fontId="42" fillId="29" borderId="138" applyNumberFormat="0" applyAlignment="0" applyProtection="0"/>
    <xf numFmtId="0" fontId="42" fillId="29" borderId="91" applyNumberFormat="0" applyAlignment="0" applyProtection="0"/>
    <xf numFmtId="0" fontId="28" fillId="32" borderId="125" applyNumberFormat="0" applyFont="0" applyBorder="0" applyAlignment="0" applyProtection="0"/>
    <xf numFmtId="0" fontId="42" fillId="55" borderId="83" applyNumberFormat="0" applyAlignment="0" applyProtection="0"/>
    <xf numFmtId="0" fontId="28" fillId="32" borderId="116" applyNumberFormat="0" applyFont="0" applyBorder="0" applyAlignment="0" applyProtection="0"/>
    <xf numFmtId="0" fontId="42" fillId="29" borderId="138" applyNumberFormat="0" applyAlignment="0" applyProtection="0"/>
    <xf numFmtId="0" fontId="36" fillId="20" borderId="136" applyNumberFormat="0" applyAlignment="0" applyProtection="0"/>
    <xf numFmtId="0" fontId="28" fillId="35" borderId="84">
      <alignment horizontal="left"/>
    </xf>
    <xf numFmtId="0" fontId="28" fillId="23" borderId="82" applyNumberFormat="0" applyFont="0" applyAlignment="0" applyProtection="0"/>
    <xf numFmtId="0" fontId="42" fillId="20" borderId="114" applyNumberFormat="0" applyAlignment="0" applyProtection="0"/>
    <xf numFmtId="0" fontId="28" fillId="32" borderId="125" applyNumberFormat="0" applyFont="0" applyBorder="0" applyAlignment="0" applyProtection="0"/>
    <xf numFmtId="0" fontId="36" fillId="20" borderId="112" applyNumberFormat="0" applyAlignment="0" applyProtection="0"/>
    <xf numFmtId="0" fontId="39" fillId="7" borderId="81" applyNumberFormat="0" applyAlignment="0" applyProtection="0"/>
    <xf numFmtId="0" fontId="26" fillId="23" borderId="82" applyNumberFormat="0" applyFont="0" applyAlignment="0" applyProtection="0"/>
    <xf numFmtId="0" fontId="39" fillId="22" borderId="151" applyNumberFormat="0" applyAlignment="0" applyProtection="0"/>
    <xf numFmtId="0" fontId="109" fillId="0" borderId="87" applyNumberFormat="0" applyFill="0" applyAlignment="0" applyProtection="0"/>
    <xf numFmtId="0" fontId="28" fillId="35" borderId="115">
      <alignment horizontal="left"/>
    </xf>
    <xf numFmtId="0" fontId="39" fillId="46" borderId="121" applyNumberFormat="0" applyAlignment="0" applyProtection="0"/>
    <xf numFmtId="0" fontId="63" fillId="38" borderId="135" applyNumberFormat="0" applyFont="0" applyBorder="0" applyAlignment="0" applyProtection="0">
      <alignment horizontal="center"/>
    </xf>
    <xf numFmtId="0" fontId="39" fillId="7" borderId="105" applyNumberFormat="0" applyAlignment="0" applyProtection="0"/>
    <xf numFmtId="0" fontId="42" fillId="55" borderId="107" applyNumberFormat="0" applyAlignment="0" applyProtection="0"/>
    <xf numFmtId="0" fontId="36" fillId="55" borderId="136" applyNumberFormat="0" applyAlignment="0" applyProtection="0"/>
    <xf numFmtId="0" fontId="42" fillId="29" borderId="107" applyNumberFormat="0" applyAlignment="0" applyProtection="0"/>
    <xf numFmtId="0" fontId="36" fillId="20" borderId="112" applyNumberFormat="0" applyAlignment="0" applyProtection="0"/>
    <xf numFmtId="0" fontId="42" fillId="20" borderId="107" applyNumberFormat="0" applyAlignment="0" applyProtection="0"/>
    <xf numFmtId="0" fontId="42" fillId="20" borderId="100" applyNumberFormat="0" applyAlignment="0" applyProtection="0"/>
    <xf numFmtId="0" fontId="39" fillId="7" borderId="81" applyNumberFormat="0" applyAlignment="0" applyProtection="0"/>
    <xf numFmtId="0" fontId="28" fillId="35" borderId="101">
      <alignment horizontal="left"/>
    </xf>
    <xf numFmtId="0" fontId="42" fillId="20" borderId="83" applyNumberFormat="0" applyAlignment="0" applyProtection="0"/>
    <xf numFmtId="0" fontId="39" fillId="7" borderId="81" applyNumberFormat="0" applyAlignment="0" applyProtection="0"/>
    <xf numFmtId="0" fontId="36" fillId="20" borderId="81" applyNumberFormat="0" applyAlignment="0" applyProtection="0"/>
    <xf numFmtId="0" fontId="36" fillId="20" borderId="81" applyNumberFormat="0" applyAlignment="0" applyProtection="0"/>
    <xf numFmtId="0" fontId="26" fillId="23" borderId="82" applyNumberFormat="0" applyFont="0" applyAlignment="0" applyProtection="0"/>
    <xf numFmtId="0" fontId="42" fillId="55" borderId="83" applyNumberFormat="0" applyAlignment="0" applyProtection="0"/>
    <xf numFmtId="0" fontId="78" fillId="23" borderId="82" applyNumberFormat="0" applyFont="0" applyAlignment="0" applyProtection="0"/>
    <xf numFmtId="0" fontId="36" fillId="20" borderId="81" applyNumberFormat="0" applyAlignment="0" applyProtection="0"/>
    <xf numFmtId="0" fontId="28" fillId="35" borderId="84">
      <alignment horizontal="left"/>
    </xf>
    <xf numFmtId="0" fontId="26" fillId="23" borderId="82" applyNumberFormat="0" applyFont="0" applyAlignment="0" applyProtection="0"/>
    <xf numFmtId="0" fontId="76" fillId="29" borderId="81" applyNumberFormat="0" applyAlignment="0" applyProtection="0"/>
    <xf numFmtId="0" fontId="39" fillId="7" borderId="81" applyNumberFormat="0" applyAlignment="0" applyProtection="0"/>
    <xf numFmtId="0" fontId="39" fillId="22" borderId="81" applyNumberFormat="0" applyAlignment="0" applyProtection="0"/>
    <xf numFmtId="0" fontId="42" fillId="20" borderId="83" applyNumberFormat="0" applyAlignment="0" applyProtection="0"/>
    <xf numFmtId="0" fontId="28" fillId="35" borderId="84">
      <alignment horizontal="left"/>
    </xf>
    <xf numFmtId="0" fontId="28" fillId="23" borderId="82" applyNumberFormat="0" applyFont="0" applyAlignment="0" applyProtection="0"/>
    <xf numFmtId="0" fontId="78" fillId="23" borderId="82" applyNumberFormat="0" applyFont="0" applyAlignment="0" applyProtection="0"/>
    <xf numFmtId="0" fontId="39" fillId="46" borderId="81" applyNumberFormat="0" applyAlignment="0" applyProtection="0"/>
    <xf numFmtId="0" fontId="28" fillId="35" borderId="84">
      <alignment horizontal="left"/>
    </xf>
    <xf numFmtId="0" fontId="36" fillId="55" borderId="81" applyNumberFormat="0" applyAlignment="0" applyProtection="0"/>
    <xf numFmtId="0" fontId="109" fillId="0" borderId="87" applyNumberFormat="0" applyFill="0" applyAlignment="0" applyProtection="0"/>
    <xf numFmtId="0" fontId="42" fillId="29" borderId="83" applyNumberFormat="0" applyAlignment="0" applyProtection="0"/>
    <xf numFmtId="0" fontId="26" fillId="23" borderId="82" applyNumberFormat="0" applyFont="0" applyAlignment="0" applyProtection="0"/>
    <xf numFmtId="0" fontId="28" fillId="23" borderId="82" applyNumberFormat="0" applyFont="0" applyAlignment="0" applyProtection="0"/>
    <xf numFmtId="0" fontId="109" fillId="0" borderId="87" applyNumberFormat="0" applyFill="0" applyAlignment="0" applyProtection="0"/>
    <xf numFmtId="0" fontId="39" fillId="7" borderId="81" applyNumberFormat="0" applyAlignment="0" applyProtection="0"/>
    <xf numFmtId="0" fontId="28" fillId="23" borderId="82" applyNumberFormat="0" applyFont="0" applyAlignment="0" applyProtection="0"/>
    <xf numFmtId="0" fontId="28" fillId="35" borderId="84"/>
    <xf numFmtId="0" fontId="26" fillId="63" borderId="82" applyNumberFormat="0" applyAlignment="0" applyProtection="0"/>
    <xf numFmtId="0" fontId="39" fillId="46" borderId="81" applyNumberFormat="0" applyAlignment="0" applyProtection="0"/>
    <xf numFmtId="4" fontId="91" fillId="36" borderId="86" applyBorder="0" applyProtection="0"/>
    <xf numFmtId="0" fontId="28" fillId="35" borderId="84">
      <alignment horizontal="left"/>
    </xf>
    <xf numFmtId="0" fontId="42" fillId="29" borderId="83" applyNumberFormat="0" applyAlignment="0" applyProtection="0"/>
    <xf numFmtId="0" fontId="28" fillId="35" borderId="84"/>
    <xf numFmtId="0" fontId="28" fillId="35" borderId="84"/>
    <xf numFmtId="0" fontId="28" fillId="35" borderId="84">
      <alignment horizontal="left"/>
    </xf>
    <xf numFmtId="0" fontId="28" fillId="32" borderId="85" applyNumberFormat="0" applyFont="0" applyBorder="0" applyAlignment="0" applyProtection="0"/>
    <xf numFmtId="0" fontId="28" fillId="35" borderId="84">
      <alignment horizontal="left"/>
    </xf>
    <xf numFmtId="0" fontId="28" fillId="35" borderId="84"/>
    <xf numFmtId="0" fontId="28" fillId="35" borderId="84"/>
    <xf numFmtId="0" fontId="42" fillId="55" borderId="83" applyNumberFormat="0" applyAlignment="0" applyProtection="0"/>
    <xf numFmtId="10" fontId="27" fillId="32" borderId="80" applyNumberFormat="0" applyBorder="0" applyAlignment="0" applyProtection="0"/>
    <xf numFmtId="0" fontId="39" fillId="7" borderId="81" applyNumberFormat="0" applyAlignment="0" applyProtection="0"/>
    <xf numFmtId="0" fontId="42" fillId="20" borderId="83" applyNumberFormat="0" applyAlignment="0" applyProtection="0"/>
    <xf numFmtId="0" fontId="28" fillId="23" borderId="82" applyNumberFormat="0" applyFont="0" applyAlignment="0" applyProtection="0"/>
    <xf numFmtId="0" fontId="36" fillId="55" borderId="81" applyNumberFormat="0" applyAlignment="0" applyProtection="0"/>
    <xf numFmtId="0" fontId="36" fillId="20" borderId="81" applyNumberFormat="0" applyAlignment="0" applyProtection="0"/>
    <xf numFmtId="0" fontId="39" fillId="7" borderId="81" applyNumberFormat="0" applyAlignment="0" applyProtection="0"/>
    <xf numFmtId="0" fontId="42" fillId="55" borderId="100" applyNumberFormat="0" applyAlignment="0" applyProtection="0"/>
    <xf numFmtId="0" fontId="109" fillId="0" borderId="87" applyNumberFormat="0" applyFill="0" applyAlignment="0" applyProtection="0"/>
    <xf numFmtId="0" fontId="28" fillId="35" borderId="108"/>
    <xf numFmtId="0" fontId="28" fillId="35" borderId="108">
      <alignment horizontal="left"/>
    </xf>
    <xf numFmtId="0" fontId="39" fillId="7" borderId="81" applyNumberFormat="0" applyAlignment="0" applyProtection="0"/>
    <xf numFmtId="0" fontId="42" fillId="20" borderId="114" applyNumberFormat="0" applyAlignment="0" applyProtection="0"/>
    <xf numFmtId="0" fontId="42" fillId="29" borderId="107" applyNumberFormat="0" applyAlignment="0" applyProtection="0"/>
    <xf numFmtId="0" fontId="42" fillId="29" borderId="107" applyNumberFormat="0" applyAlignment="0" applyProtection="0"/>
    <xf numFmtId="0" fontId="42" fillId="29" borderId="114" applyNumberFormat="0" applyAlignment="0" applyProtection="0"/>
    <xf numFmtId="0" fontId="26" fillId="23" borderId="113" applyNumberFormat="0" applyFont="0" applyAlignment="0" applyProtection="0"/>
    <xf numFmtId="0" fontId="28" fillId="35" borderId="124">
      <alignment horizontal="left"/>
    </xf>
    <xf numFmtId="0" fontId="26" fillId="23" borderId="99" applyNumberFormat="0" applyFont="0" applyAlignment="0" applyProtection="0"/>
    <xf numFmtId="0" fontId="28" fillId="35" borderId="139">
      <alignment horizontal="left"/>
    </xf>
    <xf numFmtId="0" fontId="36" fillId="20" borderId="128" applyNumberFormat="0" applyAlignment="0" applyProtection="0"/>
    <xf numFmtId="0" fontId="28" fillId="23" borderId="122" applyNumberFormat="0" applyFont="0" applyAlignment="0" applyProtection="0"/>
    <xf numFmtId="0" fontId="28" fillId="23" borderId="99" applyNumberFormat="0" applyFont="0" applyAlignment="0" applyProtection="0"/>
    <xf numFmtId="0" fontId="26" fillId="23" borderId="99" applyNumberFormat="0" applyFont="0" applyAlignment="0" applyProtection="0"/>
    <xf numFmtId="0" fontId="28" fillId="35" borderId="139">
      <alignment horizontal="left"/>
    </xf>
    <xf numFmtId="0" fontId="39" fillId="7" borderId="105" applyNumberFormat="0" applyAlignment="0" applyProtection="0"/>
    <xf numFmtId="0" fontId="42" fillId="20" borderId="107" applyNumberFormat="0" applyAlignment="0" applyProtection="0"/>
    <xf numFmtId="0" fontId="26" fillId="23" borderId="113" applyNumberFormat="0" applyFont="0" applyAlignment="0" applyProtection="0"/>
    <xf numFmtId="0" fontId="26" fillId="23" borderId="106" applyNumberFormat="0" applyFont="0" applyAlignment="0" applyProtection="0"/>
    <xf numFmtId="0" fontId="39" fillId="7" borderId="151" applyNumberFormat="0" applyAlignment="0" applyProtection="0"/>
    <xf numFmtId="0" fontId="42" fillId="20" borderId="153" applyNumberFormat="0" applyAlignment="0" applyProtection="0"/>
    <xf numFmtId="0" fontId="28" fillId="23" borderId="152" applyNumberFormat="0" applyFont="0" applyAlignment="0" applyProtection="0"/>
    <xf numFmtId="0" fontId="26" fillId="63" borderId="113" applyNumberFormat="0" applyAlignment="0" applyProtection="0"/>
    <xf numFmtId="0" fontId="26" fillId="23" borderId="137" applyNumberFormat="0" applyFont="0" applyAlignment="0" applyProtection="0"/>
    <xf numFmtId="0" fontId="42" fillId="20" borderId="107" applyNumberFormat="0" applyAlignment="0" applyProtection="0"/>
    <xf numFmtId="0" fontId="39" fillId="7" borderId="105" applyNumberFormat="0" applyAlignment="0" applyProtection="0"/>
    <xf numFmtId="0" fontId="76" fillId="29" borderId="112" applyNumberFormat="0" applyAlignment="0" applyProtection="0"/>
    <xf numFmtId="0" fontId="28" fillId="23" borderId="137" applyNumberFormat="0" applyFont="0" applyAlignment="0" applyProtection="0"/>
    <xf numFmtId="4" fontId="91" fillId="36" borderId="156" applyBorder="0" applyProtection="0"/>
    <xf numFmtId="0" fontId="28" fillId="32" borderId="109" applyNumberFormat="0" applyFont="0" applyBorder="0" applyAlignment="0" applyProtection="0"/>
    <xf numFmtId="0" fontId="42" fillId="20" borderId="100" applyNumberFormat="0" applyAlignment="0" applyProtection="0"/>
    <xf numFmtId="0" fontId="78" fillId="23" borderId="113" applyNumberFormat="0" applyFont="0" applyAlignment="0" applyProtection="0"/>
    <xf numFmtId="0" fontId="39" fillId="7" borderId="112" applyNumberFormat="0" applyAlignment="0" applyProtection="0"/>
    <xf numFmtId="0" fontId="42" fillId="20" borderId="107" applyNumberFormat="0" applyAlignment="0" applyProtection="0"/>
    <xf numFmtId="0" fontId="109" fillId="0" borderId="111" applyNumberFormat="0" applyFill="0" applyAlignment="0" applyProtection="0"/>
    <xf numFmtId="0" fontId="28" fillId="35" borderId="115">
      <alignment horizontal="left"/>
    </xf>
    <xf numFmtId="0" fontId="39" fillId="7" borderId="105" applyNumberFormat="0" applyAlignment="0" applyProtection="0"/>
    <xf numFmtId="0" fontId="39" fillId="7" borderId="98" applyNumberFormat="0" applyAlignment="0" applyProtection="0"/>
    <xf numFmtId="0" fontId="26" fillId="63" borderId="152" applyNumberFormat="0" applyAlignment="0" applyProtection="0"/>
    <xf numFmtId="0" fontId="26" fillId="23" borderId="122" applyNumberFormat="0" applyFont="0" applyAlignment="0" applyProtection="0"/>
    <xf numFmtId="0" fontId="42" fillId="29" borderId="100" applyNumberFormat="0" applyAlignment="0" applyProtection="0"/>
    <xf numFmtId="0" fontId="42" fillId="20" borderId="100" applyNumberFormat="0" applyAlignment="0" applyProtection="0"/>
    <xf numFmtId="0" fontId="36" fillId="20" borderId="98" applyNumberFormat="0" applyAlignment="0" applyProtection="0"/>
    <xf numFmtId="0" fontId="42" fillId="20" borderId="114" applyNumberFormat="0" applyAlignment="0" applyProtection="0"/>
    <xf numFmtId="0" fontId="42" fillId="55" borderId="114" applyNumberFormat="0" applyAlignment="0" applyProtection="0"/>
    <xf numFmtId="0" fontId="26" fillId="23" borderId="106" applyNumberFormat="0" applyFont="0" applyAlignment="0" applyProtection="0"/>
    <xf numFmtId="0" fontId="28" fillId="23" borderId="106" applyNumberFormat="0" applyFont="0" applyAlignment="0" applyProtection="0"/>
    <xf numFmtId="4" fontId="91" fillId="36" borderId="126" applyBorder="0" applyProtection="0"/>
    <xf numFmtId="0" fontId="78" fillId="23" borderId="106" applyNumberFormat="0" applyFont="0" applyAlignment="0" applyProtection="0"/>
    <xf numFmtId="0" fontId="109" fillId="0" borderId="142" applyNumberFormat="0" applyFill="0" applyAlignment="0" applyProtection="0"/>
    <xf numFmtId="0" fontId="109" fillId="0" borderId="134" applyNumberFormat="0" applyFill="0" applyAlignment="0" applyProtection="0"/>
    <xf numFmtId="0" fontId="28" fillId="35" borderId="115">
      <alignment horizontal="left"/>
    </xf>
    <xf numFmtId="0" fontId="28" fillId="23" borderId="122" applyNumberFormat="0" applyFont="0" applyAlignment="0" applyProtection="0"/>
    <xf numFmtId="0" fontId="42" fillId="29" borderId="114" applyNumberFormat="0" applyAlignment="0" applyProtection="0"/>
    <xf numFmtId="0" fontId="76" fillId="29" borderId="98" applyNumberFormat="0" applyAlignment="0" applyProtection="0"/>
    <xf numFmtId="0" fontId="28" fillId="35" borderId="115">
      <alignment horizontal="left"/>
    </xf>
    <xf numFmtId="0" fontId="28" fillId="23" borderId="152" applyNumberFormat="0" applyFont="0" applyAlignment="0" applyProtection="0"/>
    <xf numFmtId="0" fontId="42" fillId="29" borderId="153" applyNumberFormat="0" applyAlignment="0" applyProtection="0"/>
    <xf numFmtId="0" fontId="28" fillId="32" borderId="116" applyNumberFormat="0" applyFont="0" applyBorder="0" applyAlignment="0" applyProtection="0"/>
    <xf numFmtId="0" fontId="28" fillId="35" borderId="115"/>
    <xf numFmtId="0" fontId="109" fillId="0" borderId="111" applyNumberFormat="0" applyFill="0" applyAlignment="0" applyProtection="0"/>
    <xf numFmtId="0" fontId="39" fillId="22" borderId="98" applyNumberFormat="0" applyAlignment="0" applyProtection="0"/>
    <xf numFmtId="0" fontId="28" fillId="23" borderId="137" applyNumberFormat="0" applyFont="0" applyAlignment="0" applyProtection="0"/>
    <xf numFmtId="0" fontId="39" fillId="7" borderId="136" applyNumberFormat="0" applyAlignment="0" applyProtection="0"/>
    <xf numFmtId="0" fontId="28" fillId="32" borderId="102" applyNumberFormat="0" applyFont="0" applyBorder="0" applyAlignment="0" applyProtection="0"/>
    <xf numFmtId="0" fontId="39" fillId="7" borderId="98" applyNumberFormat="0" applyAlignment="0" applyProtection="0"/>
    <xf numFmtId="0" fontId="28" fillId="23" borderId="122" applyNumberFormat="0" applyFont="0" applyAlignment="0" applyProtection="0"/>
    <xf numFmtId="0" fontId="26" fillId="23" borderId="137" applyNumberFormat="0" applyFont="0" applyAlignment="0" applyProtection="0"/>
    <xf numFmtId="0" fontId="28" fillId="23" borderId="106" applyNumberFormat="0" applyFont="0" applyAlignment="0" applyProtection="0"/>
    <xf numFmtId="166" fontId="9" fillId="0" borderId="0" applyFont="0" applyFill="0" applyBorder="0" applyAlignment="0" applyProtection="0"/>
    <xf numFmtId="0" fontId="39" fillId="7" borderId="136" applyNumberFormat="0" applyAlignment="0" applyProtection="0"/>
    <xf numFmtId="4" fontId="91" fillId="36" borderId="94" applyBorder="0" applyProtection="0"/>
    <xf numFmtId="0" fontId="26" fillId="63" borderId="113" applyNumberFormat="0" applyAlignment="0" applyProtection="0"/>
    <xf numFmtId="0" fontId="39" fillId="7" borderId="121" applyNumberFormat="0" applyAlignment="0" applyProtection="0"/>
    <xf numFmtId="0" fontId="28" fillId="35" borderId="108">
      <alignment horizontal="left"/>
    </xf>
    <xf numFmtId="0" fontId="36" fillId="20" borderId="105" applyNumberFormat="0" applyAlignment="0" applyProtection="0"/>
    <xf numFmtId="0" fontId="39" fillId="7" borderId="151" applyNumberFormat="0" applyAlignment="0" applyProtection="0"/>
    <xf numFmtId="0" fontId="36" fillId="20" borderId="151" applyNumberFormat="0" applyAlignment="0" applyProtection="0"/>
    <xf numFmtId="0" fontId="42" fillId="20" borderId="100" applyNumberFormat="0" applyAlignment="0" applyProtection="0"/>
    <xf numFmtId="0" fontId="36" fillId="55" borderId="151" applyNumberFormat="0" applyAlignment="0" applyProtection="0"/>
    <xf numFmtId="0" fontId="28" fillId="35" borderId="101">
      <alignment horizontal="left"/>
    </xf>
    <xf numFmtId="4" fontId="91" fillId="36" borderId="149" applyBorder="0" applyProtection="0"/>
    <xf numFmtId="0" fontId="28" fillId="23" borderId="99" applyNumberFormat="0" applyFont="0" applyAlignment="0" applyProtection="0"/>
    <xf numFmtId="0" fontId="26" fillId="23" borderId="106" applyNumberFormat="0" applyFont="0" applyAlignment="0" applyProtection="0"/>
    <xf numFmtId="0" fontId="109" fillId="0" borderId="142" applyNumberFormat="0" applyFill="0" applyAlignment="0" applyProtection="0"/>
    <xf numFmtId="0" fontId="28" fillId="35" borderId="139"/>
    <xf numFmtId="0" fontId="39" fillId="7" borderId="112" applyNumberFormat="0" applyAlignment="0" applyProtection="0"/>
    <xf numFmtId="0" fontId="39" fillId="7" borderId="151" applyNumberFormat="0" applyAlignment="0" applyProtection="0"/>
    <xf numFmtId="0" fontId="39" fillId="46" borderId="136" applyNumberFormat="0" applyAlignment="0" applyProtection="0"/>
    <xf numFmtId="0" fontId="39" fillId="7" borderId="121" applyNumberFormat="0" applyAlignment="0" applyProtection="0"/>
    <xf numFmtId="0" fontId="39" fillId="46" borderId="151" applyNumberFormat="0" applyAlignment="0" applyProtection="0"/>
    <xf numFmtId="0" fontId="28" fillId="35" borderId="139"/>
    <xf numFmtId="4" fontId="91" fillId="36" borderId="110" applyBorder="0" applyProtection="0"/>
    <xf numFmtId="0" fontId="26" fillId="23" borderId="137" applyNumberFormat="0" applyFont="0" applyAlignment="0" applyProtection="0"/>
    <xf numFmtId="0" fontId="28" fillId="35" borderId="124"/>
    <xf numFmtId="0" fontId="28" fillId="35" borderId="115"/>
    <xf numFmtId="0" fontId="78" fillId="23" borderId="137" applyNumberFormat="0" applyFont="0" applyAlignment="0" applyProtection="0"/>
    <xf numFmtId="0" fontId="39" fillId="7" borderId="151" applyNumberFormat="0" applyAlignment="0" applyProtection="0"/>
    <xf numFmtId="0" fontId="42" fillId="55" borderId="153" applyNumberFormat="0" applyAlignment="0" applyProtection="0"/>
    <xf numFmtId="0" fontId="28" fillId="35" borderId="108"/>
    <xf numFmtId="0" fontId="36" fillId="20" borderId="136" applyNumberFormat="0" applyAlignment="0" applyProtection="0"/>
    <xf numFmtId="0" fontId="26" fillId="23" borderId="152" applyNumberFormat="0" applyFont="0" applyAlignment="0" applyProtection="0"/>
    <xf numFmtId="0" fontId="42" fillId="29" borderId="130" applyNumberFormat="0" applyAlignment="0" applyProtection="0"/>
    <xf numFmtId="0" fontId="36" fillId="20" borderId="105" applyNumberFormat="0" applyAlignment="0" applyProtection="0"/>
    <xf numFmtId="0" fontId="42" fillId="20" borderId="153" applyNumberFormat="0" applyAlignment="0" applyProtection="0"/>
    <xf numFmtId="0" fontId="78" fillId="23" borderId="113" applyNumberFormat="0" applyFont="0" applyAlignment="0" applyProtection="0"/>
    <xf numFmtId="0" fontId="28" fillId="23" borderId="145" applyNumberFormat="0" applyFont="0" applyAlignment="0" applyProtection="0"/>
    <xf numFmtId="0" fontId="36" fillId="55" borderId="121" applyNumberFormat="0" applyAlignment="0" applyProtection="0"/>
    <xf numFmtId="0" fontId="39" fillId="22" borderId="136" applyNumberFormat="0" applyAlignment="0" applyProtection="0"/>
    <xf numFmtId="0" fontId="28" fillId="35" borderId="124">
      <alignment horizontal="left"/>
    </xf>
    <xf numFmtId="0" fontId="26" fillId="63" borderId="137" applyNumberFormat="0" applyAlignment="0" applyProtection="0"/>
    <xf numFmtId="0" fontId="36" fillId="20" borderId="136" applyNumberFormat="0" applyAlignment="0" applyProtection="0"/>
    <xf numFmtId="0" fontId="28" fillId="35" borderId="154">
      <alignment horizontal="left"/>
    </xf>
    <xf numFmtId="0" fontId="42" fillId="20" borderId="138" applyNumberFormat="0" applyAlignment="0" applyProtection="0"/>
    <xf numFmtId="0" fontId="39" fillId="7" borderId="151" applyNumberFormat="0" applyAlignment="0" applyProtection="0"/>
    <xf numFmtId="0" fontId="78" fillId="23" borderId="113" applyNumberFormat="0" applyFont="0" applyAlignment="0" applyProtection="0"/>
    <xf numFmtId="0" fontId="42" fillId="20" borderId="114" applyNumberFormat="0" applyAlignment="0" applyProtection="0"/>
    <xf numFmtId="0" fontId="28" fillId="35" borderId="124"/>
    <xf numFmtId="0" fontId="28" fillId="0" borderId="0"/>
    <xf numFmtId="0" fontId="76" fillId="29" borderId="136" applyNumberFormat="0" applyAlignment="0" applyProtection="0"/>
    <xf numFmtId="0" fontId="28" fillId="23" borderId="129" applyNumberFormat="0" applyFont="0" applyAlignment="0" applyProtection="0"/>
    <xf numFmtId="0" fontId="42" fillId="29" borderId="123" applyNumberFormat="0" applyAlignment="0" applyProtection="0"/>
    <xf numFmtId="0" fontId="28" fillId="0" borderId="0"/>
    <xf numFmtId="0" fontId="36" fillId="20" borderId="136" applyNumberFormat="0" applyAlignment="0" applyProtection="0"/>
    <xf numFmtId="0" fontId="39" fillId="22" borderId="151" applyNumberFormat="0" applyAlignment="0" applyProtection="0"/>
    <xf numFmtId="0" fontId="42" fillId="55" borderId="123" applyNumberFormat="0" applyAlignment="0" applyProtection="0"/>
    <xf numFmtId="0" fontId="78" fillId="23" borderId="152" applyNumberFormat="0" applyFont="0" applyAlignment="0" applyProtection="0"/>
    <xf numFmtId="0" fontId="42" fillId="20" borderId="114" applyNumberFormat="0" applyAlignment="0" applyProtection="0"/>
    <xf numFmtId="0" fontId="28" fillId="23" borderId="137" applyNumberFormat="0" applyFont="0" applyAlignment="0" applyProtection="0"/>
    <xf numFmtId="0" fontId="36" fillId="20" borderId="121" applyNumberFormat="0" applyAlignment="0" applyProtection="0"/>
    <xf numFmtId="0" fontId="28" fillId="23" borderId="113" applyNumberFormat="0" applyFont="0" applyAlignment="0" applyProtection="0"/>
    <xf numFmtId="0" fontId="26" fillId="23" borderId="113" applyNumberFormat="0" applyFont="0" applyAlignment="0" applyProtection="0"/>
    <xf numFmtId="0" fontId="36" fillId="20" borderId="144" applyNumberFormat="0" applyAlignment="0" applyProtection="0"/>
    <xf numFmtId="0" fontId="39" fillId="7" borderId="136" applyNumberFormat="0" applyAlignment="0" applyProtection="0"/>
    <xf numFmtId="0" fontId="76" fillId="29" borderId="151" applyNumberFormat="0" applyAlignment="0" applyProtection="0"/>
    <xf numFmtId="0" fontId="42" fillId="20" borderId="153" applyNumberFormat="0" applyAlignment="0" applyProtection="0"/>
    <xf numFmtId="0" fontId="42" fillId="20" borderId="123" applyNumberFormat="0" applyAlignment="0" applyProtection="0"/>
    <xf numFmtId="0" fontId="36" fillId="55" borderId="121" applyNumberFormat="0" applyAlignment="0" applyProtection="0"/>
    <xf numFmtId="0" fontId="28" fillId="23" borderId="152" applyNumberFormat="0" applyFont="0" applyAlignment="0" applyProtection="0"/>
    <xf numFmtId="0" fontId="28" fillId="35" borderId="154">
      <alignment horizontal="left"/>
    </xf>
    <xf numFmtId="0" fontId="28" fillId="35" borderId="131"/>
    <xf numFmtId="0" fontId="39" fillId="7" borderId="144" applyNumberFormat="0" applyAlignment="0" applyProtection="0"/>
    <xf numFmtId="0" fontId="28" fillId="23" borderId="137" applyNumberFormat="0" applyFont="0" applyAlignment="0" applyProtection="0"/>
    <xf numFmtId="0" fontId="28" fillId="23" borderId="145" applyNumberFormat="0" applyFont="0" applyAlignment="0" applyProtection="0"/>
    <xf numFmtId="0" fontId="28" fillId="23" borderId="145" applyNumberFormat="0" applyFont="0" applyAlignment="0" applyProtection="0"/>
    <xf numFmtId="0" fontId="42" fillId="29" borderId="123" applyNumberFormat="0" applyAlignment="0" applyProtection="0"/>
    <xf numFmtId="0" fontId="28" fillId="23" borderId="137" applyNumberFormat="0" applyFont="0" applyAlignment="0" applyProtection="0"/>
    <xf numFmtId="0" fontId="28" fillId="35" borderId="124"/>
    <xf numFmtId="0" fontId="36" fillId="20" borderId="112" applyNumberFormat="0" applyAlignment="0" applyProtection="0"/>
    <xf numFmtId="0" fontId="39" fillId="46" borderId="112" applyNumberFormat="0" applyAlignment="0" applyProtection="0"/>
    <xf numFmtId="0" fontId="28" fillId="35" borderId="115"/>
    <xf numFmtId="0" fontId="42" fillId="29" borderId="138" applyNumberFormat="0" applyAlignment="0" applyProtection="0"/>
    <xf numFmtId="0" fontId="42" fillId="20" borderId="114" applyNumberFormat="0" applyAlignment="0" applyProtection="0"/>
    <xf numFmtId="0" fontId="42" fillId="29" borderId="123" applyNumberFormat="0" applyAlignment="0" applyProtection="0"/>
    <xf numFmtId="0" fontId="42" fillId="20" borderId="123" applyNumberFormat="0" applyAlignment="0" applyProtection="0"/>
    <xf numFmtId="0" fontId="42" fillId="55" borderId="153" applyNumberFormat="0" applyAlignment="0" applyProtection="0"/>
    <xf numFmtId="0" fontId="28" fillId="35" borderId="154">
      <alignment horizontal="left"/>
    </xf>
    <xf numFmtId="0" fontId="28" fillId="35" borderId="131">
      <alignment horizontal="left"/>
    </xf>
    <xf numFmtId="166" fontId="9" fillId="0" borderId="0" applyFont="0" applyFill="0" applyBorder="0" applyAlignment="0" applyProtection="0"/>
    <xf numFmtId="0" fontId="42" fillId="55" borderId="123" applyNumberFormat="0" applyAlignment="0" applyProtection="0"/>
    <xf numFmtId="0" fontId="28" fillId="32" borderId="155" applyNumberFormat="0" applyFont="0" applyBorder="0" applyAlignment="0" applyProtection="0"/>
    <xf numFmtId="0" fontId="76" fillId="29" borderId="151" applyNumberFormat="0" applyAlignment="0" applyProtection="0"/>
    <xf numFmtId="0" fontId="28" fillId="35" borderId="115"/>
    <xf numFmtId="0" fontId="42" fillId="29" borderId="146" applyNumberFormat="0" applyAlignment="0" applyProtection="0"/>
    <xf numFmtId="0" fontId="28" fillId="35" borderId="147"/>
    <xf numFmtId="0" fontId="28" fillId="35" borderId="154">
      <alignment horizontal="left"/>
    </xf>
    <xf numFmtId="0" fontId="28" fillId="35" borderId="139">
      <alignment horizontal="left"/>
    </xf>
    <xf numFmtId="0" fontId="28" fillId="23" borderId="152" applyNumberFormat="0" applyFont="0" applyAlignment="0" applyProtection="0"/>
    <xf numFmtId="0" fontId="42" fillId="20" borderId="153" applyNumberFormat="0" applyAlignment="0" applyProtection="0"/>
    <xf numFmtId="0" fontId="26" fillId="23" borderId="152" applyNumberFormat="0" applyFont="0" applyAlignment="0" applyProtection="0"/>
    <xf numFmtId="0" fontId="28" fillId="35" borderId="124">
      <alignment horizontal="left"/>
    </xf>
    <xf numFmtId="0" fontId="26" fillId="23" borderId="137" applyNumberFormat="0" applyFont="0" applyAlignment="0" applyProtection="0"/>
    <xf numFmtId="0" fontId="36" fillId="20" borderId="151" applyNumberFormat="0" applyAlignment="0" applyProtection="0"/>
    <xf numFmtId="0" fontId="28" fillId="35" borderId="124">
      <alignment horizontal="left"/>
    </xf>
    <xf numFmtId="4" fontId="91" fillId="36" borderId="126" applyBorder="0" applyProtection="0"/>
    <xf numFmtId="0" fontId="39" fillId="22" borderId="121" applyNumberFormat="0" applyAlignment="0" applyProtection="0"/>
    <xf numFmtId="0" fontId="36" fillId="20" borderId="121" applyNumberFormat="0" applyAlignment="0" applyProtection="0"/>
    <xf numFmtId="0" fontId="76" fillId="29" borderId="136" applyNumberFormat="0" applyAlignment="0" applyProtection="0"/>
    <xf numFmtId="0" fontId="26" fillId="23" borderId="152" applyNumberFormat="0" applyFont="0" applyAlignment="0" applyProtection="0"/>
    <xf numFmtId="0" fontId="28" fillId="35" borderId="154"/>
    <xf numFmtId="0" fontId="39" fillId="7" borderId="136" applyNumberFormat="0" applyAlignment="0" applyProtection="0"/>
    <xf numFmtId="0" fontId="36" fillId="20" borderId="136" applyNumberFormat="0" applyAlignment="0" applyProtection="0"/>
    <xf numFmtId="0" fontId="76" fillId="29" borderId="144" applyNumberFormat="0" applyAlignment="0" applyProtection="0"/>
    <xf numFmtId="0" fontId="42" fillId="29" borderId="153" applyNumberFormat="0" applyAlignment="0" applyProtection="0"/>
    <xf numFmtId="0" fontId="76" fillId="29" borderId="121" applyNumberFormat="0" applyAlignment="0" applyProtection="0"/>
    <xf numFmtId="0" fontId="39" fillId="46" borderId="136" applyNumberFormat="0" applyAlignment="0" applyProtection="0"/>
    <xf numFmtId="0" fontId="42" fillId="29" borderId="153" applyNumberFormat="0" applyAlignment="0" applyProtection="0"/>
    <xf numFmtId="0" fontId="26" fillId="23" borderId="152" applyNumberFormat="0" applyFont="0" applyAlignment="0" applyProtection="0"/>
    <xf numFmtId="0" fontId="78" fillId="23" borderId="137" applyNumberFormat="0" applyFont="0" applyAlignment="0" applyProtection="0"/>
    <xf numFmtId="0" fontId="28" fillId="23" borderId="137" applyNumberFormat="0" applyFont="0" applyAlignment="0" applyProtection="0"/>
    <xf numFmtId="0" fontId="36" fillId="20" borderId="136" applyNumberFormat="0" applyAlignment="0" applyProtection="0"/>
    <xf numFmtId="0" fontId="26" fillId="23" borderId="152" applyNumberFormat="0" applyFont="0" applyAlignment="0" applyProtection="0"/>
    <xf numFmtId="0" fontId="26" fillId="23" borderId="152" applyNumberFormat="0" applyFont="0" applyAlignment="0" applyProtection="0"/>
    <xf numFmtId="0" fontId="36" fillId="55" borderId="151" applyNumberFormat="0" applyAlignment="0" applyProtection="0"/>
    <xf numFmtId="0" fontId="39" fillId="22" borderId="128" applyNumberFormat="0" applyAlignment="0" applyProtection="0"/>
    <xf numFmtId="0" fontId="36" fillId="55" borderId="151" applyNumberFormat="0" applyAlignment="0" applyProtection="0"/>
    <xf numFmtId="0" fontId="39" fillId="7" borderId="151" applyNumberFormat="0" applyAlignment="0" applyProtection="0"/>
    <xf numFmtId="0" fontId="28" fillId="35" borderId="147">
      <alignment horizontal="left"/>
    </xf>
    <xf numFmtId="0" fontId="28" fillId="32" borderId="140" applyNumberFormat="0" applyFont="0" applyBorder="0" applyAlignment="0" applyProtection="0"/>
    <xf numFmtId="4" fontId="91" fillId="36" borderId="141" applyBorder="0" applyProtection="0"/>
    <xf numFmtId="0" fontId="36" fillId="55" borderId="128" applyNumberFormat="0" applyAlignment="0" applyProtection="0"/>
    <xf numFmtId="0" fontId="42" fillId="55" borderId="146" applyNumberFormat="0" applyAlignment="0" applyProtection="0"/>
    <xf numFmtId="0" fontId="42" fillId="29" borderId="153" applyNumberFormat="0" applyAlignment="0" applyProtection="0"/>
    <xf numFmtId="0" fontId="28" fillId="35" borderId="154">
      <alignment horizontal="left"/>
    </xf>
    <xf numFmtId="0" fontId="36" fillId="55" borderId="136" applyNumberFormat="0" applyAlignment="0" applyProtection="0"/>
    <xf numFmtId="0" fontId="28" fillId="35" borderId="139"/>
    <xf numFmtId="0" fontId="42" fillId="55" borderId="138" applyNumberFormat="0" applyAlignment="0" applyProtection="0"/>
    <xf numFmtId="0" fontId="28" fillId="32" borderId="148" applyNumberFormat="0" applyFont="0" applyBorder="0" applyAlignment="0" applyProtection="0"/>
    <xf numFmtId="0" fontId="28" fillId="35" borderId="139"/>
    <xf numFmtId="0" fontId="39" fillId="7" borderId="136" applyNumberFormat="0" applyAlignment="0" applyProtection="0"/>
    <xf numFmtId="0" fontId="39" fillId="46" borderId="128" applyNumberFormat="0" applyAlignment="0" applyProtection="0"/>
    <xf numFmtId="0" fontId="28" fillId="35" borderId="154"/>
    <xf numFmtId="4" fontId="91" fillId="36" borderId="133" applyBorder="0" applyProtection="0"/>
    <xf numFmtId="0" fontId="28" fillId="23" borderId="152" applyNumberFormat="0" applyFont="0" applyAlignment="0" applyProtection="0"/>
    <xf numFmtId="0" fontId="36" fillId="20" borderId="151" applyNumberFormat="0" applyAlignment="0" applyProtection="0"/>
    <xf numFmtId="0" fontId="39" fillId="7" borderId="151" applyNumberFormat="0" applyAlignment="0" applyProtection="0"/>
    <xf numFmtId="0" fontId="28" fillId="23" borderId="137" applyNumberFormat="0" applyFont="0" applyAlignment="0" applyProtection="0"/>
    <xf numFmtId="0" fontId="28" fillId="35" borderId="139"/>
    <xf numFmtId="0" fontId="42" fillId="29" borderId="153" applyNumberFormat="0" applyAlignment="0" applyProtection="0"/>
    <xf numFmtId="10" fontId="27" fillId="32" borderId="119" applyNumberFormat="0" applyBorder="0" applyAlignment="0" applyProtection="0"/>
    <xf numFmtId="4" fontId="91" fillId="36" borderId="156" applyBorder="0" applyProtection="0"/>
    <xf numFmtId="0" fontId="28" fillId="23" borderId="152" applyNumberFormat="0" applyFont="0" applyAlignment="0" applyProtection="0"/>
    <xf numFmtId="0" fontId="28" fillId="35" borderId="154"/>
    <xf numFmtId="0" fontId="78" fillId="23" borderId="152" applyNumberFormat="0" applyFont="0" applyAlignment="0" applyProtection="0"/>
    <xf numFmtId="0" fontId="76" fillId="29" borderId="151" applyNumberFormat="0" applyAlignment="0" applyProtection="0"/>
    <xf numFmtId="0" fontId="63" fillId="57" borderId="143" applyFill="0" applyBorder="0" applyAlignment="0" applyProtection="0">
      <alignment vertical="center"/>
      <protection locked="0"/>
    </xf>
    <xf numFmtId="0" fontId="36" fillId="20" borderId="151" applyNumberFormat="0" applyAlignment="0" applyProtection="0"/>
    <xf numFmtId="0" fontId="26" fillId="23" borderId="145" applyNumberFormat="0" applyFont="0" applyAlignment="0" applyProtection="0"/>
    <xf numFmtId="166" fontId="28" fillId="0" borderId="0" applyFont="0" applyFill="0" applyBorder="0" applyAlignment="0" applyProtection="0"/>
    <xf numFmtId="43" fontId="105" fillId="0" borderId="0" applyFont="0" applyFill="0" applyBorder="0" applyAlignment="0" applyProtection="0"/>
    <xf numFmtId="0" fontId="120" fillId="0" borderId="0"/>
    <xf numFmtId="9" fontId="120" fillId="0" borderId="0" applyBorder="0" applyProtection="0"/>
    <xf numFmtId="0" fontId="105" fillId="0" borderId="0"/>
    <xf numFmtId="0" fontId="120" fillId="0" borderId="0"/>
    <xf numFmtId="9" fontId="105" fillId="0" borderId="0" applyBorder="0" applyProtection="0"/>
    <xf numFmtId="215" fontId="105" fillId="0" borderId="0" applyBorder="0" applyProtection="0"/>
    <xf numFmtId="221" fontId="28" fillId="0" borderId="0" applyFill="0" applyBorder="0" applyAlignment="0" applyProtection="0"/>
    <xf numFmtId="43" fontId="8" fillId="0" borderId="0" applyFont="0" applyFill="0" applyBorder="0" applyAlignment="0" applyProtection="0"/>
    <xf numFmtId="0" fontId="8" fillId="0" borderId="0"/>
    <xf numFmtId="43" fontId="105" fillId="0" borderId="0" applyFont="0" applyFill="0" applyBorder="0" applyAlignment="0" applyProtection="0"/>
    <xf numFmtId="0" fontId="105" fillId="0" borderId="0"/>
    <xf numFmtId="44" fontId="8" fillId="0" borderId="0" applyFont="0" applyFill="0" applyBorder="0" applyAlignment="0" applyProtection="0"/>
    <xf numFmtId="0" fontId="105" fillId="0" borderId="0"/>
    <xf numFmtId="0" fontId="120" fillId="0" borderId="0"/>
    <xf numFmtId="0" fontId="105" fillId="0" borderId="0"/>
    <xf numFmtId="215" fontId="105" fillId="0" borderId="0" applyBorder="0" applyProtection="0"/>
    <xf numFmtId="0" fontId="8" fillId="0" borderId="0"/>
    <xf numFmtId="0" fontId="8" fillId="0" borderId="0"/>
    <xf numFmtId="0" fontId="120" fillId="0" borderId="0"/>
    <xf numFmtId="215" fontId="105" fillId="0" borderId="0" applyBorder="0" applyProtection="0"/>
    <xf numFmtId="0" fontId="7" fillId="0" borderId="0"/>
    <xf numFmtId="0" fontId="7" fillId="0" borderId="0"/>
    <xf numFmtId="166" fontId="7" fillId="0" borderId="0" applyFont="0" applyFill="0" applyBorder="0" applyAlignment="0" applyProtection="0"/>
    <xf numFmtId="9" fontId="7" fillId="0" borderId="0" applyFont="0" applyFill="0" applyBorder="0" applyAlignment="0" applyProtection="0"/>
    <xf numFmtId="0" fontId="128" fillId="0" borderId="163" applyNumberFormat="0" applyFill="0" applyAlignment="0" applyProtection="0"/>
    <xf numFmtId="0" fontId="6" fillId="0" borderId="0"/>
    <xf numFmtId="0" fontId="28" fillId="0" borderId="0"/>
    <xf numFmtId="0" fontId="6" fillId="68" borderId="0" applyNumberFormat="0" applyBorder="0" applyAlignment="0" applyProtection="0"/>
    <xf numFmtId="0" fontId="6" fillId="72" borderId="0" applyNumberFormat="0" applyBorder="0" applyAlignment="0" applyProtection="0"/>
    <xf numFmtId="0" fontId="6" fillId="76" borderId="0" applyNumberFormat="0" applyBorder="0" applyAlignment="0" applyProtection="0"/>
    <xf numFmtId="0" fontId="6" fillId="80" borderId="0" applyNumberFormat="0" applyBorder="0" applyAlignment="0" applyProtection="0"/>
    <xf numFmtId="0" fontId="6" fillId="84" borderId="0" applyNumberFormat="0" applyBorder="0" applyAlignment="0" applyProtection="0"/>
    <xf numFmtId="0" fontId="6" fillId="88" borderId="0" applyNumberFormat="0" applyBorder="0" applyAlignment="0" applyProtection="0"/>
    <xf numFmtId="0" fontId="6" fillId="69" borderId="0" applyNumberFormat="0" applyBorder="0" applyAlignment="0" applyProtection="0"/>
    <xf numFmtId="0" fontId="6" fillId="73" borderId="0" applyNumberFormat="0" applyBorder="0" applyAlignment="0" applyProtection="0"/>
    <xf numFmtId="0" fontId="6" fillId="77" borderId="0" applyNumberFormat="0" applyBorder="0" applyAlignment="0" applyProtection="0"/>
    <xf numFmtId="0" fontId="6" fillId="81" borderId="0" applyNumberFormat="0" applyBorder="0" applyAlignment="0" applyProtection="0"/>
    <xf numFmtId="0" fontId="6" fillId="85" borderId="0" applyNumberFormat="0" applyBorder="0" applyAlignment="0" applyProtection="0"/>
    <xf numFmtId="0" fontId="6" fillId="89" borderId="0" applyNumberFormat="0" applyBorder="0" applyAlignment="0" applyProtection="0"/>
    <xf numFmtId="0" fontId="129" fillId="70" borderId="0" applyNumberFormat="0" applyBorder="0" applyAlignment="0" applyProtection="0"/>
    <xf numFmtId="0" fontId="129" fillId="74" borderId="0" applyNumberFormat="0" applyBorder="0" applyAlignment="0" applyProtection="0"/>
    <xf numFmtId="0" fontId="129" fillId="78" borderId="0" applyNumberFormat="0" applyBorder="0" applyAlignment="0" applyProtection="0"/>
    <xf numFmtId="0" fontId="129" fillId="82" borderId="0" applyNumberFormat="0" applyBorder="0" applyAlignment="0" applyProtection="0"/>
    <xf numFmtId="0" fontId="129" fillId="86" borderId="0" applyNumberFormat="0" applyBorder="0" applyAlignment="0" applyProtection="0"/>
    <xf numFmtId="0" fontId="129" fillId="90" borderId="0" applyNumberFormat="0" applyBorder="0" applyAlignment="0" applyProtection="0"/>
    <xf numFmtId="0" fontId="129" fillId="67" borderId="0" applyNumberFormat="0" applyBorder="0" applyAlignment="0" applyProtection="0"/>
    <xf numFmtId="0" fontId="129" fillId="71" borderId="0" applyNumberFormat="0" applyBorder="0" applyAlignment="0" applyProtection="0"/>
    <xf numFmtId="0" fontId="129" fillId="75" borderId="0" applyNumberFormat="0" applyBorder="0" applyAlignment="0" applyProtection="0"/>
    <xf numFmtId="0" fontId="129" fillId="79" borderId="0" applyNumberFormat="0" applyBorder="0" applyAlignment="0" applyProtection="0"/>
    <xf numFmtId="0" fontId="129" fillId="83" borderId="0" applyNumberFormat="0" applyBorder="0" applyAlignment="0" applyProtection="0"/>
    <xf numFmtId="0" fontId="129" fillId="87" borderId="0" applyNumberFormat="0" applyBorder="0" applyAlignment="0" applyProtection="0"/>
    <xf numFmtId="0" fontId="124" fillId="65" borderId="0" applyNumberFormat="0" applyBorder="0" applyAlignment="0" applyProtection="0"/>
    <xf numFmtId="0" fontId="35" fillId="4" borderId="0" applyNumberFormat="0" applyBorder="0" applyAlignment="0" applyProtection="0"/>
    <xf numFmtId="0" fontId="126" fillId="66" borderId="161" applyNumberFormat="0" applyAlignment="0" applyProtection="0"/>
    <xf numFmtId="0" fontId="37" fillId="21" borderId="2" applyNumberFormat="0" applyAlignment="0" applyProtection="0"/>
    <xf numFmtId="0" fontId="38" fillId="0" borderId="3" applyNumberFormat="0" applyFill="0" applyAlignment="0" applyProtection="0"/>
    <xf numFmtId="43" fontId="26" fillId="0" borderId="0" applyFont="0" applyFill="0" applyBorder="0" applyAlignment="0" applyProtection="0"/>
    <xf numFmtId="226" fontId="79" fillId="0" borderId="0">
      <protection locked="0"/>
    </xf>
    <xf numFmtId="44" fontId="26" fillId="0" borderId="0" applyFont="0" applyFill="0" applyBorder="0" applyAlignment="0" applyProtection="0"/>
    <xf numFmtId="0" fontId="39" fillId="7" borderId="62" applyNumberFormat="0" applyAlignment="0" applyProtection="0"/>
    <xf numFmtId="227" fontId="28" fillId="0" borderId="0" applyFont="0" applyFill="0" applyBorder="0" applyAlignment="0" applyProtection="0"/>
    <xf numFmtId="228" fontId="55" fillId="0" borderId="0" applyFont="0" applyFill="0" applyBorder="0" applyAlignment="0" applyProtection="0"/>
    <xf numFmtId="227" fontId="28" fillId="0" borderId="0" applyFont="0" applyFill="0" applyBorder="0" applyAlignment="0" applyProtection="0"/>
    <xf numFmtId="0" fontId="26" fillId="0" borderId="0"/>
    <xf numFmtId="0" fontId="131" fillId="0" borderId="0"/>
    <xf numFmtId="0" fontId="127" fillId="0" borderId="0" applyNumberFormat="0" applyFill="0" applyBorder="0" applyAlignment="0" applyProtection="0"/>
    <xf numFmtId="0" fontId="121" fillId="0" borderId="158" applyNumberFormat="0" applyFill="0" applyAlignment="0" applyProtection="0"/>
    <xf numFmtId="0" fontId="122" fillId="0" borderId="159" applyNumberFormat="0" applyFill="0" applyAlignment="0" applyProtection="0"/>
    <xf numFmtId="0" fontId="123" fillId="0" borderId="160" applyNumberFormat="0" applyFill="0" applyAlignment="0" applyProtection="0"/>
    <xf numFmtId="0" fontId="123" fillId="0" borderId="0" applyNumberFormat="0" applyFill="0" applyBorder="0" applyAlignment="0" applyProtection="0"/>
    <xf numFmtId="0" fontId="130" fillId="0" borderId="0" applyNumberFormat="0" applyFill="0" applyBorder="0" applyAlignment="0" applyProtection="0">
      <alignment vertical="top"/>
      <protection locked="0"/>
    </xf>
    <xf numFmtId="0" fontId="130" fillId="0" borderId="0" applyNumberFormat="0" applyFill="0" applyBorder="0" applyAlignment="0" applyProtection="0">
      <alignment vertical="top"/>
      <protection locked="0"/>
    </xf>
    <xf numFmtId="0" fontId="132" fillId="0" borderId="0" applyNumberFormat="0" applyFill="0" applyBorder="0" applyAlignment="0" applyProtection="0">
      <alignment vertical="top"/>
      <protection locked="0"/>
    </xf>
    <xf numFmtId="0" fontId="39" fillId="7" borderId="62" applyNumberFormat="0" applyAlignment="0" applyProtection="0"/>
    <xf numFmtId="216" fontId="28" fillId="0" borderId="0" applyFont="0" applyFill="0" applyBorder="0" applyAlignment="0" applyProtection="0"/>
    <xf numFmtId="170" fontId="26" fillId="0" borderId="0" applyFont="0" applyFill="0" applyBorder="0" applyAlignment="0" applyProtection="0"/>
    <xf numFmtId="223" fontId="28" fillId="0" borderId="0" applyFont="0" applyFill="0" applyBorder="0" applyAlignment="0" applyProtection="0"/>
    <xf numFmtId="44" fontId="28" fillId="0" borderId="0" applyFont="0" applyFill="0" applyBorder="0" applyAlignment="0" applyProtection="0"/>
    <xf numFmtId="170"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41" fillId="22"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8" fillId="0" borderId="0"/>
    <xf numFmtId="0" fontId="5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28" fillId="0" borderId="0"/>
    <xf numFmtId="0" fontId="28" fillId="0" borderId="0"/>
    <xf numFmtId="0" fontId="28" fillId="0" borderId="0"/>
    <xf numFmtId="0" fontId="28" fillId="0" borderId="0"/>
    <xf numFmtId="0" fontId="28" fillId="0" borderId="0"/>
    <xf numFmtId="0" fontId="28" fillId="0" borderId="0"/>
    <xf numFmtId="0" fontId="6" fillId="0" borderId="0"/>
    <xf numFmtId="0" fontId="6" fillId="0" borderId="0"/>
    <xf numFmtId="0" fontId="28" fillId="0" borderId="0"/>
    <xf numFmtId="0" fontId="28" fillId="0" borderId="0"/>
    <xf numFmtId="0" fontId="28" fillId="0" borderId="0"/>
    <xf numFmtId="0" fontId="28" fillId="0" borderId="0"/>
    <xf numFmtId="0" fontId="28" fillId="0" borderId="0"/>
    <xf numFmtId="0" fontId="10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8" fillId="0" borderId="0"/>
    <xf numFmtId="0" fontId="28"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8" fillId="0" borderId="0"/>
    <xf numFmtId="0" fontId="26" fillId="23" borderId="63" applyNumberFormat="0" applyFont="0" applyAlignment="0" applyProtection="0"/>
    <xf numFmtId="0" fontId="125" fillId="66" borderId="162" applyNumberFormat="0" applyAlignment="0" applyProtection="0"/>
    <xf numFmtId="210" fontId="79" fillId="0" borderId="0">
      <protection locked="0"/>
    </xf>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43" fontId="26" fillId="0" borderId="0" applyFont="0" applyFill="0" applyBorder="0" applyAlignment="0" applyProtection="0"/>
    <xf numFmtId="198" fontId="26" fillId="0" borderId="0" applyFont="0" applyFill="0" applyBorder="0" applyAlignment="0" applyProtection="0"/>
    <xf numFmtId="198"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225" fontId="26" fillId="0" borderId="0"/>
    <xf numFmtId="43" fontId="26" fillId="0" borderId="0" applyFont="0" applyFill="0" applyBorder="0" applyAlignment="0" applyProtection="0"/>
    <xf numFmtId="43" fontId="26" fillId="0" borderId="0" applyFont="0" applyFill="0" applyBorder="0" applyAlignment="0" applyProtection="0"/>
    <xf numFmtId="216" fontId="26" fillId="0" borderId="0" applyFont="0" applyFill="0" applyBorder="0" applyAlignment="0" applyProtection="0"/>
    <xf numFmtId="216" fontId="26" fillId="0" borderId="0" applyFont="0" applyFill="0" applyBorder="0" applyAlignment="0" applyProtection="0"/>
    <xf numFmtId="224" fontId="28" fillId="0" borderId="0" applyFont="0" applyFill="0" applyBorder="0" applyAlignment="0" applyProtection="0"/>
    <xf numFmtId="229"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216" fontId="26" fillId="0" borderId="0" applyFont="0" applyFill="0" applyBorder="0" applyAlignment="0" applyProtection="0"/>
    <xf numFmtId="216" fontId="26" fillId="0" borderId="0" applyFont="0" applyFill="0" applyBorder="0" applyAlignment="0" applyProtection="0"/>
    <xf numFmtId="43" fontId="26" fillId="0" borderId="0" applyFont="0" applyFill="0" applyBorder="0" applyAlignment="0" applyProtection="0"/>
    <xf numFmtId="0" fontId="43" fillId="0" borderId="0" applyNumberFormat="0" applyFill="0" applyBorder="0" applyAlignment="0" applyProtection="0"/>
    <xf numFmtId="0" fontId="133" fillId="0" borderId="0" applyNumberForma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4" fontId="26" fillId="0" borderId="0" applyFont="0" applyFill="0" applyBorder="0" applyAlignment="0" applyProtection="0"/>
    <xf numFmtId="0" fontId="28" fillId="0" borderId="0">
      <alignment vertical="center"/>
    </xf>
    <xf numFmtId="43" fontId="28" fillId="0" borderId="0" applyFont="0" applyFill="0" applyBorder="0" applyAlignment="0" applyProtection="0">
      <alignment vertical="center"/>
    </xf>
    <xf numFmtId="43" fontId="28" fillId="0" borderId="0" applyFont="0" applyFill="0" applyBorder="0" applyAlignment="0" applyProtection="0">
      <alignment vertical="center"/>
    </xf>
    <xf numFmtId="0" fontId="135" fillId="0" borderId="0">
      <alignment vertical="center"/>
    </xf>
    <xf numFmtId="0" fontId="134" fillId="0" borderId="0">
      <alignment vertical="center"/>
    </xf>
    <xf numFmtId="0" fontId="28" fillId="0" borderId="0"/>
    <xf numFmtId="0" fontId="28" fillId="0" borderId="0"/>
    <xf numFmtId="230" fontId="26" fillId="0" borderId="0" applyFont="0" applyBorder="0">
      <alignment horizontal="center"/>
    </xf>
    <xf numFmtId="230" fontId="26" fillId="0" borderId="0" applyFont="0" applyBorder="0">
      <alignment horizontal="center"/>
    </xf>
    <xf numFmtId="231" fontId="28" fillId="0" borderId="0">
      <alignment horizontal="center" vertical="top"/>
    </xf>
    <xf numFmtId="231" fontId="28" fillId="0" borderId="0">
      <alignment horizontal="center" vertical="top"/>
    </xf>
    <xf numFmtId="0"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26" fillId="0" borderId="0" applyFont="0" applyFill="0" applyBorder="0" applyAlignment="0" applyProtection="0"/>
    <xf numFmtId="43" fontId="26" fillId="0" borderId="0" applyFont="0" applyFill="0" applyBorder="0" applyAlignment="0" applyProtection="0"/>
    <xf numFmtId="0" fontId="28" fillId="0" borderId="0" applyFill="0" applyProtection="0">
      <alignment vertical="top"/>
    </xf>
    <xf numFmtId="174" fontId="26" fillId="0" borderId="0" applyFont="0" applyFill="0" applyBorder="0" applyAlignment="0" applyProtection="0"/>
    <xf numFmtId="174" fontId="26" fillId="0" borderId="0" applyFont="0" applyFill="0" applyBorder="0" applyAlignment="0" applyProtection="0"/>
    <xf numFmtId="227" fontId="26" fillId="0" borderId="0" applyFont="0" applyFill="0" applyBorder="0" applyAlignment="0" applyProtection="0"/>
    <xf numFmtId="227" fontId="26" fillId="0" borderId="0" applyFont="0" applyFill="0" applyBorder="0" applyAlignment="0" applyProtection="0"/>
    <xf numFmtId="227" fontId="26" fillId="0" borderId="0" applyFont="0" applyFill="0" applyBorder="0" applyAlignment="0" applyProtection="0"/>
    <xf numFmtId="227" fontId="26" fillId="0" borderId="0" applyFont="0" applyFill="0" applyBorder="0" applyAlignment="0" applyProtection="0"/>
    <xf numFmtId="199" fontId="26" fillId="0" borderId="0"/>
    <xf numFmtId="199" fontId="26" fillId="0" borderId="0"/>
    <xf numFmtId="222" fontId="26" fillId="0" borderId="0"/>
    <xf numFmtId="222" fontId="26" fillId="0" borderId="0"/>
    <xf numFmtId="2" fontId="28" fillId="0" borderId="0" applyFill="0" applyProtection="0">
      <alignment vertical="top"/>
    </xf>
    <xf numFmtId="0" fontId="136" fillId="0" borderId="0">
      <alignment horizontal="center"/>
    </xf>
    <xf numFmtId="0" fontId="136" fillId="0" borderId="0">
      <alignment horizontal="center" textRotation="90"/>
    </xf>
    <xf numFmtId="232" fontId="136" fillId="0" borderId="0">
      <alignment horizontal="center" textRotation="90"/>
    </xf>
    <xf numFmtId="233" fontId="26" fillId="0" borderId="0"/>
    <xf numFmtId="233" fontId="26" fillId="0" borderId="0"/>
    <xf numFmtId="233" fontId="26" fillId="0" borderId="0"/>
    <xf numFmtId="170" fontId="26" fillId="0" borderId="0" applyFont="0" applyFill="0" applyBorder="0" applyAlignment="0" applyProtection="0"/>
    <xf numFmtId="170" fontId="26" fillId="0" borderId="0" applyFont="0" applyFill="0" applyBorder="0" applyAlignment="0" applyProtection="0"/>
    <xf numFmtId="233" fontId="26" fillId="0" borderId="0"/>
    <xf numFmtId="44" fontId="26" fillId="0" borderId="0" applyFont="0" applyFill="0" applyBorder="0" applyAlignment="0" applyProtection="0"/>
    <xf numFmtId="44"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233" fontId="26" fillId="0" borderId="0"/>
    <xf numFmtId="233" fontId="26" fillId="0" borderId="0"/>
    <xf numFmtId="233" fontId="26" fillId="0" borderId="0"/>
    <xf numFmtId="233" fontId="26" fillId="0" borderId="0"/>
    <xf numFmtId="233" fontId="26" fillId="0" borderId="0"/>
    <xf numFmtId="43" fontId="26" fillId="0" borderId="0" applyFont="0" applyFill="0" applyBorder="0" applyAlignment="0" applyProtection="0"/>
    <xf numFmtId="43" fontId="26" fillId="0" borderId="0" applyFont="0" applyFill="0" applyBorder="0" applyAlignment="0" applyProtection="0"/>
    <xf numFmtId="233" fontId="26" fillId="0" borderId="0"/>
    <xf numFmtId="233" fontId="26" fillId="0" borderId="0"/>
    <xf numFmtId="234" fontId="26" fillId="0" borderId="0" applyFill="0" applyBorder="0" applyAlignment="0" applyProtection="0"/>
    <xf numFmtId="233" fontId="26" fillId="0" borderId="0"/>
    <xf numFmtId="170" fontId="26" fillId="0" borderId="0" applyFont="0" applyFill="0" applyBorder="0" applyAlignment="0" applyProtection="0"/>
    <xf numFmtId="170" fontId="26" fillId="0" borderId="0" applyFont="0" applyFill="0" applyBorder="0" applyAlignment="0" applyProtection="0"/>
    <xf numFmtId="44" fontId="26" fillId="0" borderId="0" applyFont="0" applyFill="0" applyBorder="0" applyAlignment="0" applyProtection="0"/>
    <xf numFmtId="0" fontId="28" fillId="0" borderId="0"/>
    <xf numFmtId="0" fontId="28" fillId="0" borderId="0"/>
    <xf numFmtId="0" fontId="28" fillId="0" borderId="0"/>
    <xf numFmtId="0" fontId="67" fillId="0" borderId="37"/>
    <xf numFmtId="0" fontId="67" fillId="0" borderId="37"/>
    <xf numFmtId="0" fontId="28" fillId="0" borderId="0"/>
    <xf numFmtId="0" fontId="28" fillId="0" borderId="0"/>
    <xf numFmtId="0" fontId="67" fillId="0" borderId="37"/>
    <xf numFmtId="0" fontId="26" fillId="0" borderId="0"/>
    <xf numFmtId="0" fontId="26" fillId="0" borderId="0"/>
    <xf numFmtId="0" fontId="28" fillId="0" borderId="0"/>
    <xf numFmtId="0" fontId="26" fillId="0" borderId="0"/>
    <xf numFmtId="0" fontId="26" fillId="0" borderId="0"/>
    <xf numFmtId="0" fontId="28" fillId="0" borderId="0"/>
    <xf numFmtId="0" fontId="28" fillId="0" borderId="0"/>
    <xf numFmtId="0" fontId="2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232" fontId="65" fillId="0" borderId="0"/>
    <xf numFmtId="0" fontId="28" fillId="0" borderId="0"/>
    <xf numFmtId="0" fontId="28" fillId="0" borderId="0"/>
    <xf numFmtId="0" fontId="28" fillId="0" borderId="0"/>
    <xf numFmtId="0" fontId="26" fillId="0" borderId="0"/>
    <xf numFmtId="0" fontId="26" fillId="0" borderId="0"/>
    <xf numFmtId="0" fontId="26" fillId="0" borderId="0"/>
    <xf numFmtId="0" fontId="28" fillId="0" borderId="0"/>
    <xf numFmtId="0" fontId="28" fillId="0" borderId="0"/>
    <xf numFmtId="0" fontId="28" fillId="0" borderId="0"/>
    <xf numFmtId="0" fontId="28" fillId="0" borderId="0"/>
    <xf numFmtId="0" fontId="28" fillId="0" borderId="0" applyNumberFormat="0" applyBorder="0">
      <alignment horizontal="center" vertical="center"/>
    </xf>
    <xf numFmtId="0" fontId="28" fillId="0" borderId="0" applyNumberFormat="0" applyBorder="0">
      <alignment horizontal="center" vertical="center"/>
    </xf>
    <xf numFmtId="0" fontId="26" fillId="38" borderId="37" applyNumberFormat="0" applyFont="0" applyBorder="0" applyAlignment="0" applyProtection="0">
      <alignment horizontal="center"/>
    </xf>
    <xf numFmtId="0" fontId="26" fillId="38" borderId="37" applyNumberFormat="0" applyFont="0" applyBorder="0" applyAlignment="0" applyProtection="0">
      <alignment horizontal="center"/>
    </xf>
    <xf numFmtId="0" fontId="26" fillId="0" borderId="30" applyNumberFormat="0" applyFont="0" applyBorder="0" applyAlignment="0"/>
    <xf numFmtId="0" fontId="26" fillId="0" borderId="30" applyNumberFormat="0" applyFont="0" applyBorder="0" applyAlignment="0"/>
    <xf numFmtId="9" fontId="26" fillId="0" borderId="0" applyFont="0" applyFill="0" applyBorder="0" applyAlignment="0" applyProtection="0"/>
    <xf numFmtId="235" fontId="26" fillId="0" borderId="0"/>
    <xf numFmtId="235" fontId="26" fillId="0" borderId="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235" fontId="26" fillId="0" borderId="0"/>
    <xf numFmtId="235" fontId="26" fillId="0" borderId="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235" fontId="26" fillId="0" borderId="0"/>
    <xf numFmtId="235" fontId="26" fillId="0" borderId="0"/>
    <xf numFmtId="235" fontId="26" fillId="0" borderId="0"/>
    <xf numFmtId="235" fontId="26" fillId="0" borderId="0"/>
    <xf numFmtId="0" fontId="137" fillId="0" borderId="0"/>
    <xf numFmtId="232" fontId="137" fillId="0" borderId="0"/>
    <xf numFmtId="212" fontId="137" fillId="0" borderId="0"/>
    <xf numFmtId="212" fontId="137" fillId="0" borderId="0"/>
    <xf numFmtId="43" fontId="26"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202" fontId="26" fillId="0" borderId="0" applyFont="0" applyFill="0" applyBorder="0" applyAlignment="0" applyProtection="0"/>
    <xf numFmtId="236"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26" fillId="0" borderId="0" applyFont="0" applyFill="0" applyBorder="0" applyAlignment="0" applyProtection="0"/>
    <xf numFmtId="202" fontId="26" fillId="0" borderId="0" applyFont="0" applyFill="0" applyBorder="0" applyAlignment="0" applyProtection="0"/>
    <xf numFmtId="202"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0"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236" fontId="26" fillId="0" borderId="0" applyFont="0" applyFill="0" applyBorder="0" applyAlignment="0" applyProtection="0"/>
    <xf numFmtId="236"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216" fontId="26" fillId="0" borderId="0" applyFont="0" applyFill="0" applyBorder="0" applyAlignment="0" applyProtection="0"/>
    <xf numFmtId="43" fontId="26" fillId="0" borderId="0" applyFont="0" applyFill="0" applyBorder="0" applyAlignment="0" applyProtection="0"/>
    <xf numFmtId="216"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26" fillId="0" borderId="0" applyFont="0" applyFill="0" applyBorder="0" applyAlignment="0" applyProtection="0"/>
    <xf numFmtId="237" fontId="138" fillId="0" borderId="164"/>
    <xf numFmtId="43" fontId="26" fillId="0" borderId="0" applyFont="0" applyFill="0" applyBorder="0" applyAlignment="0" applyProtection="0"/>
    <xf numFmtId="43" fontId="26" fillId="0" borderId="0" applyFont="0" applyFill="0" applyBorder="0" applyAlignment="0" applyProtection="0"/>
    <xf numFmtId="185" fontId="26" fillId="0" borderId="0"/>
    <xf numFmtId="185" fontId="26" fillId="0" borderId="0"/>
    <xf numFmtId="185" fontId="26"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85" fontId="26" fillId="0" borderId="0"/>
    <xf numFmtId="185" fontId="26"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85" fontId="26" fillId="0" borderId="0"/>
    <xf numFmtId="185" fontId="26" fillId="0" borderId="0"/>
    <xf numFmtId="185" fontId="26" fillId="0" borderId="0"/>
    <xf numFmtId="185" fontId="26" fillId="0" borderId="0"/>
    <xf numFmtId="185" fontId="26" fillId="0" borderId="0"/>
    <xf numFmtId="185" fontId="26"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238"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98" fontId="28" fillId="0" borderId="0" applyFont="0" applyFill="0" applyBorder="0" applyAlignment="0" applyProtection="0"/>
    <xf numFmtId="43" fontId="28" fillId="0" borderId="0" applyFont="0" applyFill="0" applyBorder="0" applyAlignment="0" applyProtection="0">
      <alignment vertical="center"/>
    </xf>
    <xf numFmtId="5" fontId="26" fillId="0" borderId="0" applyFont="0" applyFill="0" applyBorder="0" applyAlignment="0" applyProtection="0"/>
    <xf numFmtId="5" fontId="26" fillId="0" borderId="0" applyFont="0" applyFill="0" applyBorder="0" applyAlignment="0" applyProtection="0"/>
    <xf numFmtId="0" fontId="26" fillId="92" borderId="0" applyNumberFormat="0" applyBorder="0" applyAlignment="0" applyProtection="0"/>
    <xf numFmtId="0" fontId="26" fillId="93" borderId="0" applyNumberFormat="0" applyBorder="0" applyAlignment="0" applyProtection="0"/>
    <xf numFmtId="0" fontId="26" fillId="91" borderId="0" applyNumberFormat="0" applyBorder="0" applyAlignment="0" applyProtection="0"/>
    <xf numFmtId="0" fontId="26" fillId="94" borderId="0" applyNumberFormat="0" applyBorder="0" applyAlignment="0" applyProtection="0"/>
    <xf numFmtId="0" fontId="26" fillId="34" borderId="0" applyNumberFormat="0" applyBorder="0" applyAlignment="0" applyProtection="0"/>
    <xf numFmtId="0" fontId="26" fillId="95" borderId="0" applyNumberFormat="0" applyBorder="0" applyAlignment="0" applyProtection="0"/>
    <xf numFmtId="0" fontId="26" fillId="39" borderId="0" applyNumberFormat="0" applyBorder="0" applyAlignment="0" applyProtection="0"/>
    <xf numFmtId="0" fontId="26" fillId="96" borderId="0" applyNumberFormat="0" applyBorder="0" applyAlignment="0" applyProtection="0"/>
    <xf numFmtId="0" fontId="26" fillId="97" borderId="0" applyNumberFormat="0" applyBorder="0" applyAlignment="0" applyProtection="0"/>
    <xf numFmtId="0" fontId="26" fillId="94" borderId="0" applyNumberFormat="0" applyBorder="0" applyAlignment="0" applyProtection="0"/>
    <xf numFmtId="0" fontId="26" fillId="39" borderId="0" applyNumberFormat="0" applyBorder="0" applyAlignment="0" applyProtection="0"/>
    <xf numFmtId="0" fontId="26" fillId="98" borderId="0" applyNumberFormat="0" applyBorder="0" applyAlignment="0" applyProtection="0"/>
    <xf numFmtId="0" fontId="67" fillId="0" borderId="37"/>
    <xf numFmtId="0" fontId="109" fillId="0" borderId="165" applyNumberFormat="0" applyFill="0" applyAlignment="0" applyProtection="0"/>
    <xf numFmtId="9" fontId="6" fillId="0" borderId="0" applyFont="0" applyFill="0" applyBorder="0" applyAlignment="0" applyProtection="0"/>
    <xf numFmtId="0" fontId="6" fillId="0" borderId="0"/>
    <xf numFmtId="0" fontId="6" fillId="0" borderId="0"/>
    <xf numFmtId="0" fontId="6" fillId="0" borderId="0"/>
    <xf numFmtId="0" fontId="139" fillId="0" borderId="0" applyNumberFormat="0" applyFill="0" applyBorder="0" applyAlignment="0" applyProtection="0"/>
    <xf numFmtId="0" fontId="115" fillId="0" borderId="0" applyNumberFormat="0" applyFill="0" applyBorder="0" applyAlignment="0" applyProtection="0"/>
    <xf numFmtId="0" fontId="28" fillId="0" borderId="0"/>
    <xf numFmtId="44" fontId="26" fillId="0" borderId="0" applyFont="0" applyFill="0" applyBorder="0" applyAlignment="0" applyProtection="0"/>
    <xf numFmtId="0" fontId="76" fillId="29" borderId="166" applyNumberFormat="0" applyAlignment="0" applyProtection="0"/>
    <xf numFmtId="0" fontId="36" fillId="55" borderId="166" applyNumberFormat="0" applyAlignment="0" applyProtection="0"/>
    <xf numFmtId="0" fontId="28" fillId="35" borderId="167"/>
    <xf numFmtId="0" fontId="28" fillId="35" borderId="167"/>
    <xf numFmtId="0" fontId="28" fillId="35" borderId="167"/>
    <xf numFmtId="0" fontId="28" fillId="35" borderId="167">
      <alignment horizontal="left"/>
    </xf>
    <xf numFmtId="0" fontId="28" fillId="35" borderId="167">
      <alignment horizontal="left"/>
    </xf>
    <xf numFmtId="0" fontId="28" fillId="35" borderId="167">
      <alignment horizontal="left"/>
    </xf>
    <xf numFmtId="43" fontId="6" fillId="0" borderId="0" applyFont="0" applyFill="0" applyBorder="0" applyAlignment="0" applyProtection="0"/>
    <xf numFmtId="43" fontId="6" fillId="0" borderId="0" applyFont="0" applyFill="0" applyBorder="0" applyAlignment="0" applyProtection="0"/>
    <xf numFmtId="0" fontId="39" fillId="46" borderId="166" applyNumberFormat="0" applyAlignment="0" applyProtection="0"/>
    <xf numFmtId="0" fontId="28" fillId="32" borderId="168" applyNumberFormat="0" applyFont="0" applyBorder="0" applyAlignment="0" applyProtection="0"/>
    <xf numFmtId="10" fontId="27" fillId="32" borderId="37" applyNumberFormat="0" applyBorder="0" applyAlignment="0" applyProtection="0"/>
    <xf numFmtId="0" fontId="39" fillId="22" borderId="166" applyNumberFormat="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44"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8" fillId="0" borderId="0"/>
    <xf numFmtId="43" fontId="68" fillId="0" borderId="0" applyFont="0" applyFill="0" applyBorder="0" applyAlignment="0" applyProtection="0"/>
    <xf numFmtId="0" fontId="28" fillId="0" borderId="0"/>
    <xf numFmtId="44" fontId="28" fillId="0" borderId="0" applyFont="0" applyFill="0" applyBorder="0" applyAlignment="0" applyProtection="0"/>
    <xf numFmtId="43" fontId="6" fillId="0" borderId="0" applyFont="0" applyFill="0" applyBorder="0" applyAlignment="0" applyProtection="0"/>
    <xf numFmtId="0" fontId="36" fillId="20" borderId="171" applyNumberFormat="0" applyAlignment="0" applyProtection="0"/>
    <xf numFmtId="0" fontId="36" fillId="20" borderId="171" applyNumberFormat="0" applyAlignment="0" applyProtection="0"/>
    <xf numFmtId="0" fontId="39" fillId="7" borderId="171" applyNumberFormat="0" applyAlignment="0" applyProtection="0"/>
    <xf numFmtId="0" fontId="39" fillId="7" borderId="171"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8" fillId="23" borderId="172" applyNumberFormat="0" applyFont="0" applyAlignment="0" applyProtection="0"/>
    <xf numFmtId="0" fontId="28" fillId="23" borderId="172" applyNumberFormat="0" applyFont="0" applyAlignment="0" applyProtection="0"/>
    <xf numFmtId="0" fontId="42" fillId="20" borderId="173" applyNumberFormat="0" applyAlignment="0" applyProtection="0"/>
    <xf numFmtId="0" fontId="42" fillId="20" borderId="173" applyNumberFormat="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28" fillId="35" borderId="174"/>
    <xf numFmtId="0" fontId="28" fillId="35" borderId="174"/>
    <xf numFmtId="0" fontId="28" fillId="35" borderId="174"/>
    <xf numFmtId="0" fontId="28" fillId="35" borderId="174">
      <alignment horizontal="left"/>
    </xf>
    <xf numFmtId="0" fontId="28" fillId="35" borderId="174">
      <alignment horizontal="left"/>
    </xf>
    <xf numFmtId="0" fontId="28" fillId="35" borderId="174">
      <alignment horizontal="left"/>
    </xf>
    <xf numFmtId="0" fontId="28" fillId="32" borderId="175" applyNumberFormat="0" applyFont="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6" fillId="23" borderId="172" applyNumberFormat="0" applyFont="0" applyAlignment="0" applyProtection="0"/>
    <xf numFmtId="4" fontId="91" fillId="36" borderId="176" applyBorder="0" applyProtection="0"/>
    <xf numFmtId="0" fontId="42" fillId="29" borderId="173" applyNumberFormat="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76" fillId="29" borderId="171" applyNumberFormat="0" applyAlignment="0" applyProtection="0"/>
    <xf numFmtId="0" fontId="39" fillId="22" borderId="171" applyNumberFormat="0" applyAlignment="0" applyProtection="0"/>
    <xf numFmtId="44"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8" fillId="23" borderId="172" applyNumberFormat="0" applyFont="0" applyAlignment="0" applyProtection="0"/>
    <xf numFmtId="0" fontId="42" fillId="29" borderId="173" applyNumberFormat="0" applyAlignment="0" applyProtection="0"/>
    <xf numFmtId="9" fontId="5" fillId="0" borderId="0" applyFont="0" applyFill="0" applyBorder="0" applyAlignment="0" applyProtection="0"/>
    <xf numFmtId="200"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8" fillId="23" borderId="172" applyNumberFormat="0" applyFont="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4"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200"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36" fillId="55" borderId="171" applyNumberFormat="0" applyAlignment="0" applyProtection="0"/>
    <xf numFmtId="0" fontId="39" fillId="46" borderId="171" applyNumberFormat="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6" fillId="63" borderId="172" applyNumberFormat="0" applyAlignment="0" applyProtection="0"/>
    <xf numFmtId="0" fontId="26" fillId="23" borderId="172"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42" fillId="55" borderId="173" applyNumberFormat="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109" fillId="0" borderId="177" applyNumberFormat="0" applyFill="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43" fontId="28" fillId="0" borderId="0" applyFont="0" applyFill="0" applyBorder="0" applyAlignment="0" applyProtection="0"/>
    <xf numFmtId="44" fontId="26"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28" fillId="35" borderId="183">
      <alignment horizontal="left"/>
    </xf>
    <xf numFmtId="0" fontId="36" fillId="20" borderId="180" applyNumberFormat="0" applyAlignment="0" applyProtection="0"/>
    <xf numFmtId="0" fontId="36" fillId="20" borderId="180" applyNumberFormat="0" applyAlignment="0" applyProtection="0"/>
    <xf numFmtId="0" fontId="42" fillId="29" borderId="182" applyNumberFormat="0" applyAlignment="0" applyProtection="0"/>
    <xf numFmtId="43" fontId="5" fillId="0" borderId="0" applyFont="0" applyFill="0" applyBorder="0" applyAlignment="0" applyProtection="0"/>
    <xf numFmtId="0" fontId="39" fillId="22" borderId="180" applyNumberFormat="0" applyAlignment="0" applyProtection="0"/>
    <xf numFmtId="0" fontId="39" fillId="7" borderId="180" applyNumberFormat="0" applyAlignment="0" applyProtection="0"/>
    <xf numFmtId="0" fontId="39" fillId="7" borderId="180" applyNumberFormat="0" applyAlignment="0" applyProtection="0"/>
    <xf numFmtId="44" fontId="28" fillId="0" borderId="0" applyFont="0" applyFill="0" applyBorder="0" applyAlignment="0" applyProtection="0"/>
    <xf numFmtId="44" fontId="28" fillId="0" borderId="0" applyFont="0" applyFill="0" applyBorder="0" applyAlignment="0" applyProtection="0"/>
    <xf numFmtId="0" fontId="28" fillId="35" borderId="183"/>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28" fillId="23" borderId="181" applyNumberFormat="0" applyFont="0" applyAlignment="0" applyProtection="0"/>
    <xf numFmtId="0" fontId="42" fillId="20" borderId="182" applyNumberFormat="0" applyAlignment="0" applyProtection="0"/>
    <xf numFmtId="0" fontId="42" fillId="20" borderId="182" applyNumberFormat="0" applyAlignment="0" applyProtection="0"/>
    <xf numFmtId="0" fontId="28" fillId="32" borderId="184" applyNumberFormat="0" applyFont="0" applyBorder="0" applyAlignment="0" applyProtection="0"/>
    <xf numFmtId="0" fontId="5" fillId="0" borderId="0"/>
    <xf numFmtId="0" fontId="5" fillId="0" borderId="0"/>
    <xf numFmtId="0" fontId="5" fillId="0" borderId="0"/>
    <xf numFmtId="0" fontId="5" fillId="0" borderId="0"/>
    <xf numFmtId="0" fontId="26" fillId="23" borderId="181"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8" fillId="23" borderId="181" applyNumberFormat="0" applyFont="0" applyAlignment="0" applyProtection="0"/>
    <xf numFmtId="0" fontId="28" fillId="23" borderId="181" applyNumberFormat="0" applyFont="0" applyAlignment="0" applyProtection="0"/>
    <xf numFmtId="0" fontId="28" fillId="23" borderId="181" applyNumberFormat="0" applyFont="0" applyAlignment="0" applyProtection="0"/>
    <xf numFmtId="0" fontId="42" fillId="20" borderId="182" applyNumberFormat="0" applyAlignment="0" applyProtection="0"/>
    <xf numFmtId="0" fontId="42" fillId="20" borderId="182" applyNumberFormat="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6" fontId="28" fillId="0" borderId="0" applyFill="0" applyBorder="0" applyAlignment="0" applyProtection="0"/>
    <xf numFmtId="43" fontId="5"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0" fontId="5" fillId="0" borderId="0"/>
    <xf numFmtId="0" fontId="5" fillId="0" borderId="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4" fontId="28" fillId="0" borderId="0" applyFont="0" applyFill="0" applyBorder="0" applyAlignment="0" applyProtection="0"/>
    <xf numFmtId="43" fontId="5" fillId="0" borderId="0" applyFont="0" applyFill="0" applyBorder="0" applyAlignment="0" applyProtection="0"/>
    <xf numFmtId="43" fontId="68" fillId="0" borderId="0" applyFont="0" applyFill="0" applyBorder="0" applyAlignment="0" applyProtection="0"/>
    <xf numFmtId="0" fontId="5" fillId="0" borderId="0"/>
    <xf numFmtId="43" fontId="26" fillId="0" borderId="0" applyFont="0" applyFill="0" applyBorder="0" applyAlignment="0" applyProtection="0"/>
    <xf numFmtId="44" fontId="28" fillId="0" borderId="0" applyFont="0" applyFill="0" applyBorder="0" applyAlignment="0" applyProtection="0"/>
    <xf numFmtId="43" fontId="5" fillId="0" borderId="0" applyFont="0" applyFill="0" applyBorder="0" applyAlignment="0" applyProtection="0"/>
    <xf numFmtId="43" fontId="27" fillId="0" borderId="0"/>
    <xf numFmtId="4" fontId="91" fillId="36" borderId="185" applyBorder="0" applyProtection="0"/>
    <xf numFmtId="0" fontId="76" fillId="29" borderId="180" applyNumberFormat="0" applyAlignment="0" applyProtection="0"/>
    <xf numFmtId="0" fontId="36" fillId="20" borderId="180" applyNumberFormat="0" applyAlignment="0" applyProtection="0"/>
    <xf numFmtId="0" fontId="39" fillId="22" borderId="180" applyNumberFormat="0" applyAlignment="0" applyProtection="0"/>
    <xf numFmtId="0" fontId="28" fillId="35" borderId="183"/>
    <xf numFmtId="0" fontId="28" fillId="35" borderId="183"/>
    <xf numFmtId="0" fontId="28" fillId="35" borderId="183"/>
    <xf numFmtId="0" fontId="28" fillId="35" borderId="183">
      <alignment horizontal="left"/>
    </xf>
    <xf numFmtId="0" fontId="28" fillId="35" borderId="183">
      <alignment horizontal="left"/>
    </xf>
    <xf numFmtId="0" fontId="28" fillId="35" borderId="183">
      <alignment horizontal="left"/>
    </xf>
    <xf numFmtId="41" fontId="28" fillId="0" borderId="0" applyFont="0" applyFill="0" applyBorder="0" applyAlignment="0" applyProtection="0"/>
    <xf numFmtId="43" fontId="28" fillId="36" borderId="0" applyNumberFormat="0" applyFont="0" applyBorder="0" applyAlignment="0" applyProtection="0"/>
    <xf numFmtId="0" fontId="28" fillId="32" borderId="184" applyNumberFormat="0" applyFont="0" applyBorder="0" applyAlignment="0" applyProtection="0"/>
    <xf numFmtId="170" fontId="5" fillId="0" borderId="0" applyFont="0" applyFill="0" applyBorder="0" applyAlignment="0" applyProtection="0"/>
    <xf numFmtId="44" fontId="49"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8" fillId="23" borderId="181" applyNumberFormat="0" applyFont="0" applyAlignment="0" applyProtection="0"/>
    <xf numFmtId="0" fontId="42" fillId="29" borderId="182"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6" fillId="23" borderId="181" applyNumberFormat="0" applyFont="0" applyAlignment="0" applyProtection="0"/>
    <xf numFmtId="0" fontId="42" fillId="29" borderId="182" applyNumberFormat="0" applyAlignment="0" applyProtection="0"/>
    <xf numFmtId="4" fontId="91" fillId="36" borderId="185" applyBorder="0" applyProtection="0"/>
    <xf numFmtId="0" fontId="42" fillId="29" borderId="182" applyNumberFormat="0" applyAlignment="0" applyProtection="0"/>
    <xf numFmtId="43" fontId="28" fillId="0" borderId="0" applyFont="0" applyFill="0" applyBorder="0" applyAlignment="0" applyProtection="0"/>
    <xf numFmtId="0" fontId="28" fillId="35" borderId="183"/>
    <xf numFmtId="43" fontId="28" fillId="0" borderId="0" applyFont="0" applyFill="0" applyBorder="0" applyAlignment="0" applyProtection="0"/>
    <xf numFmtId="43" fontId="26" fillId="0" borderId="0" applyFont="0" applyFill="0" applyBorder="0" applyAlignment="0" applyProtection="0"/>
    <xf numFmtId="43" fontId="49" fillId="0" borderId="0" applyFont="0" applyFill="0" applyBorder="0" applyAlignment="0" applyProtection="0"/>
    <xf numFmtId="0" fontId="76" fillId="29" borderId="180" applyNumberFormat="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42" fillId="55" borderId="182" applyNumberFormat="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0" fontId="39" fillId="46" borderId="180" applyNumberFormat="0" applyAlignment="0" applyProtection="0"/>
    <xf numFmtId="0" fontId="28" fillId="23" borderId="181" applyNumberFormat="0" applyFont="0" applyAlignment="0" applyProtection="0"/>
    <xf numFmtId="0" fontId="28" fillId="35" borderId="183"/>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5"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5" fillId="0" borderId="0" applyFont="0" applyFill="0" applyBorder="0" applyAlignment="0" applyProtection="0"/>
    <xf numFmtId="0" fontId="5" fillId="0" borderId="0"/>
    <xf numFmtId="0" fontId="28" fillId="35" borderId="183">
      <alignment horizontal="left"/>
    </xf>
    <xf numFmtId="0" fontId="26" fillId="23" borderId="181" applyNumberFormat="0" applyFont="0" applyAlignment="0" applyProtection="0"/>
    <xf numFmtId="0" fontId="26" fillId="63" borderId="181" applyNumberFormat="0" applyAlignment="0" applyProtection="0"/>
    <xf numFmtId="0" fontId="36" fillId="20" borderId="180" applyNumberFormat="0" applyAlignment="0" applyProtection="0"/>
    <xf numFmtId="0" fontId="76" fillId="29" borderId="180" applyNumberFormat="0" applyAlignment="0" applyProtection="0"/>
    <xf numFmtId="0" fontId="36" fillId="55" borderId="180" applyNumberFormat="0" applyAlignment="0" applyProtection="0"/>
    <xf numFmtId="0" fontId="39" fillId="22" borderId="180" applyNumberFormat="0" applyAlignment="0" applyProtection="0"/>
    <xf numFmtId="44" fontId="5"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44" fontId="26" fillId="0" borderId="0" applyFont="0" applyFill="0" applyBorder="0" applyAlignment="0" applyProtection="0"/>
    <xf numFmtId="170"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8" fillId="23" borderId="181" applyNumberFormat="0" applyFont="0" applyAlignment="0" applyProtection="0"/>
    <xf numFmtId="0" fontId="42" fillId="29" borderId="182" applyNumberFormat="0" applyAlignment="0" applyProtection="0"/>
    <xf numFmtId="9" fontId="5" fillId="0" borderId="0" applyFont="0" applyFill="0" applyBorder="0" applyAlignment="0" applyProtection="0"/>
    <xf numFmtId="43" fontId="26" fillId="0" borderId="0" applyFont="0" applyFill="0" applyBorder="0" applyAlignment="0" applyProtection="0"/>
    <xf numFmtId="200"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8" fillId="23" borderId="181" applyNumberFormat="0" applyFont="0" applyAlignment="0" applyProtection="0"/>
    <xf numFmtId="43" fontId="28"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43" fontId="28"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4"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200"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 fontId="91" fillId="36" borderId="185" applyBorder="0" applyProtection="0"/>
    <xf numFmtId="0" fontId="26" fillId="63" borderId="181" applyNumberFormat="0" applyAlignment="0" applyProtection="0"/>
    <xf numFmtId="0" fontId="36" fillId="55" borderId="180" applyNumberFormat="0" applyAlignment="0" applyProtection="0"/>
    <xf numFmtId="43" fontId="28" fillId="0" borderId="0" applyFont="0" applyFill="0" applyBorder="0" applyAlignment="0" applyProtection="0"/>
    <xf numFmtId="0" fontId="28" fillId="32" borderId="184" applyNumberFormat="0" applyFont="0" applyBorder="0" applyAlignment="0" applyProtection="0"/>
    <xf numFmtId="0" fontId="39" fillId="46" borderId="180" applyNumberFormat="0" applyAlignment="0" applyProtection="0"/>
    <xf numFmtId="0" fontId="42" fillId="20" borderId="182" applyNumberFormat="0" applyAlignment="0" applyProtection="0"/>
    <xf numFmtId="0" fontId="42" fillId="29" borderId="182" applyNumberFormat="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9" fillId="7" borderId="180" applyNumberFormat="0" applyAlignment="0" applyProtection="0"/>
    <xf numFmtId="0" fontId="5" fillId="0" borderId="0"/>
    <xf numFmtId="0" fontId="5" fillId="0" borderId="0"/>
    <xf numFmtId="0" fontId="5" fillId="0" borderId="0"/>
    <xf numFmtId="0" fontId="5" fillId="0" borderId="0"/>
    <xf numFmtId="0" fontId="5" fillId="0" borderId="0"/>
    <xf numFmtId="0" fontId="28" fillId="35" borderId="183"/>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6" fillId="63" borderId="181" applyNumberFormat="0" applyAlignment="0" applyProtection="0"/>
    <xf numFmtId="0" fontId="26" fillId="23" borderId="181" applyNumberFormat="0" applyFont="0" applyAlignment="0" applyProtection="0"/>
    <xf numFmtId="0" fontId="28" fillId="23" borderId="181"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42" fillId="55" borderId="182" applyNumberFormat="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05" fillId="0" borderId="0"/>
    <xf numFmtId="43" fontId="26" fillId="0" borderId="0" applyFont="0" applyFill="0" applyBorder="0" applyAlignment="0" applyProtection="0"/>
    <xf numFmtId="43" fontId="5" fillId="0" borderId="0" applyFont="0" applyFill="0" applyBorder="0" applyAlignment="0" applyProtection="0"/>
    <xf numFmtId="0" fontId="28" fillId="35" borderId="183">
      <alignment horizontal="left"/>
    </xf>
    <xf numFmtId="0" fontId="28" fillId="23" borderId="181"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0" fontId="39" fillId="7" borderId="180" applyNumberFormat="0" applyAlignment="0" applyProtection="0"/>
    <xf numFmtId="43" fontId="5"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0" fontId="26" fillId="23" borderId="181" applyNumberFormat="0" applyFont="0" applyAlignment="0" applyProtection="0"/>
    <xf numFmtId="43" fontId="26" fillId="0" borderId="0" applyFont="0" applyFill="0" applyBorder="0" applyAlignment="0" applyProtection="0"/>
    <xf numFmtId="0" fontId="109" fillId="0" borderId="186" applyNumberFormat="0" applyFill="0" applyAlignment="0" applyProtection="0"/>
    <xf numFmtId="43" fontId="11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 fillId="0" borderId="0" applyFont="0" applyFill="0" applyBorder="0" applyAlignment="0" applyProtection="0"/>
    <xf numFmtId="43" fontId="110"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8" fillId="0" borderId="0" applyFont="0" applyFill="0" applyBorder="0" applyAlignment="0" applyProtection="0"/>
    <xf numFmtId="43" fontId="5" fillId="0" borderId="0" applyFont="0" applyFill="0" applyBorder="0" applyAlignment="0" applyProtection="0"/>
    <xf numFmtId="43" fontId="2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39" fillId="7" borderId="180" applyNumberFormat="0" applyAlignment="0" applyProtection="0"/>
    <xf numFmtId="43" fontId="28" fillId="0" borderId="0" applyFont="0" applyFill="0" applyBorder="0" applyAlignment="0" applyProtection="0"/>
    <xf numFmtId="44" fontId="26" fillId="0" borderId="0" applyFont="0" applyFill="0" applyBorder="0" applyAlignment="0" applyProtection="0"/>
    <xf numFmtId="0" fontId="5" fillId="0" borderId="0"/>
    <xf numFmtId="0" fontId="42" fillId="20" borderId="182" applyNumberFormat="0" applyAlignment="0" applyProtection="0"/>
    <xf numFmtId="0" fontId="5" fillId="0" borderId="0"/>
    <xf numFmtId="0" fontId="5" fillId="0" borderId="0"/>
    <xf numFmtId="0" fontId="39" fillId="7" borderId="180" applyNumberFormat="0" applyAlignment="0" applyProtection="0"/>
    <xf numFmtId="0" fontId="36" fillId="20" borderId="180" applyNumberFormat="0" applyAlignment="0" applyProtection="0"/>
    <xf numFmtId="0" fontId="36" fillId="20" borderId="180" applyNumberFormat="0" applyAlignment="0" applyProtection="0"/>
    <xf numFmtId="0" fontId="26" fillId="23" borderId="181" applyNumberFormat="0" applyFont="0" applyAlignment="0" applyProtection="0"/>
    <xf numFmtId="0" fontId="42" fillId="55" borderId="182" applyNumberFormat="0" applyAlignment="0" applyProtection="0"/>
    <xf numFmtId="0" fontId="78" fillId="23" borderId="181" applyNumberFormat="0" applyFont="0" applyAlignment="0" applyProtection="0"/>
    <xf numFmtId="0" fontId="36" fillId="20" borderId="180" applyNumberFormat="0" applyAlignment="0" applyProtection="0"/>
    <xf numFmtId="0" fontId="28" fillId="35" borderId="183">
      <alignment horizontal="left"/>
    </xf>
    <xf numFmtId="0" fontId="26" fillId="23" borderId="181" applyNumberFormat="0" applyFont="0" applyAlignment="0" applyProtection="0"/>
    <xf numFmtId="0" fontId="76" fillId="29" borderId="180" applyNumberFormat="0" applyAlignment="0" applyProtection="0"/>
    <xf numFmtId="0" fontId="39" fillId="7" borderId="180" applyNumberFormat="0" applyAlignment="0" applyProtection="0"/>
    <xf numFmtId="0" fontId="39" fillId="22" borderId="180" applyNumberFormat="0" applyAlignment="0" applyProtection="0"/>
    <xf numFmtId="0" fontId="42" fillId="20" borderId="182" applyNumberFormat="0" applyAlignment="0" applyProtection="0"/>
    <xf numFmtId="0" fontId="28" fillId="35" borderId="183">
      <alignment horizontal="left"/>
    </xf>
    <xf numFmtId="0" fontId="28" fillId="23" borderId="181" applyNumberFormat="0" applyFont="0" applyAlignment="0" applyProtection="0"/>
    <xf numFmtId="0" fontId="78" fillId="23" borderId="181" applyNumberFormat="0" applyFont="0" applyAlignment="0" applyProtection="0"/>
    <xf numFmtId="0" fontId="39" fillId="46" borderId="180" applyNumberFormat="0" applyAlignment="0" applyProtection="0"/>
    <xf numFmtId="0" fontId="28" fillId="35" borderId="183">
      <alignment horizontal="left"/>
    </xf>
    <xf numFmtId="0" fontId="36" fillId="55" borderId="180" applyNumberFormat="0" applyAlignment="0" applyProtection="0"/>
    <xf numFmtId="0" fontId="109" fillId="0" borderId="186" applyNumberFormat="0" applyFill="0" applyAlignment="0" applyProtection="0"/>
    <xf numFmtId="0" fontId="42" fillId="29" borderId="182" applyNumberFormat="0" applyAlignment="0" applyProtection="0"/>
    <xf numFmtId="0" fontId="26" fillId="23" borderId="181" applyNumberFormat="0" applyFont="0" applyAlignment="0" applyProtection="0"/>
    <xf numFmtId="0" fontId="28" fillId="23" borderId="181" applyNumberFormat="0" applyFont="0" applyAlignment="0" applyProtection="0"/>
    <xf numFmtId="0" fontId="109" fillId="0" borderId="186" applyNumberFormat="0" applyFill="0" applyAlignment="0" applyProtection="0"/>
    <xf numFmtId="0" fontId="39" fillId="7" borderId="180" applyNumberFormat="0" applyAlignment="0" applyProtection="0"/>
    <xf numFmtId="0" fontId="28" fillId="23" borderId="181" applyNumberFormat="0" applyFont="0" applyAlignment="0" applyProtection="0"/>
    <xf numFmtId="0" fontId="28" fillId="35" borderId="183"/>
    <xf numFmtId="0" fontId="26" fillId="63" borderId="181" applyNumberFormat="0" applyAlignment="0" applyProtection="0"/>
    <xf numFmtId="0" fontId="39" fillId="46" borderId="180" applyNumberFormat="0" applyAlignment="0" applyProtection="0"/>
    <xf numFmtId="4" fontId="91" fillId="36" borderId="185" applyBorder="0" applyProtection="0"/>
    <xf numFmtId="0" fontId="28" fillId="35" borderId="183">
      <alignment horizontal="left"/>
    </xf>
    <xf numFmtId="0" fontId="42" fillId="29" borderId="182" applyNumberFormat="0" applyAlignment="0" applyProtection="0"/>
    <xf numFmtId="0" fontId="28" fillId="35" borderId="183"/>
    <xf numFmtId="0" fontId="28" fillId="35" borderId="183"/>
    <xf numFmtId="0" fontId="28" fillId="35" borderId="183">
      <alignment horizontal="left"/>
    </xf>
    <xf numFmtId="0" fontId="28" fillId="32" borderId="184" applyNumberFormat="0" applyFont="0" applyBorder="0" applyAlignment="0" applyProtection="0"/>
    <xf numFmtId="0" fontId="28" fillId="35" borderId="183">
      <alignment horizontal="left"/>
    </xf>
    <xf numFmtId="0" fontId="28" fillId="35" borderId="183"/>
    <xf numFmtId="0" fontId="28" fillId="35" borderId="183"/>
    <xf numFmtId="0" fontId="42" fillId="55" borderId="182" applyNumberFormat="0" applyAlignment="0" applyProtection="0"/>
    <xf numFmtId="43" fontId="5" fillId="0" borderId="0" applyFont="0" applyFill="0" applyBorder="0" applyAlignment="0" applyProtection="0"/>
    <xf numFmtId="0" fontId="39" fillId="7" borderId="180" applyNumberFormat="0" applyAlignment="0" applyProtection="0"/>
    <xf numFmtId="0" fontId="42" fillId="20" borderId="182" applyNumberFormat="0" applyAlignment="0" applyProtection="0"/>
    <xf numFmtId="0" fontId="28" fillId="23" borderId="181" applyNumberFormat="0" applyFont="0" applyAlignment="0" applyProtection="0"/>
    <xf numFmtId="0" fontId="36" fillId="55" borderId="180" applyNumberFormat="0" applyAlignment="0" applyProtection="0"/>
    <xf numFmtId="0" fontId="36" fillId="20" borderId="180" applyNumberFormat="0" applyAlignment="0" applyProtection="0"/>
    <xf numFmtId="0" fontId="39" fillId="7" borderId="180" applyNumberFormat="0" applyAlignment="0" applyProtection="0"/>
    <xf numFmtId="43" fontId="5" fillId="0" borderId="0" applyFont="0" applyFill="0" applyBorder="0" applyAlignment="0" applyProtection="0"/>
    <xf numFmtId="0" fontId="109" fillId="0" borderId="186" applyNumberFormat="0" applyFill="0" applyAlignment="0" applyProtection="0"/>
    <xf numFmtId="0" fontId="39" fillId="7" borderId="180"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4"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200"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4"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200"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43" fontId="28" fillId="0" borderId="0" applyFont="0" applyFill="0" applyBorder="0" applyAlignment="0" applyProtection="0"/>
    <xf numFmtId="44" fontId="26"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5" fillId="0" borderId="0" applyFont="0" applyFill="0" applyBorder="0" applyAlignment="0" applyProtection="0"/>
    <xf numFmtId="0" fontId="109" fillId="0" borderId="212" applyNumberFormat="0" applyFill="0" applyAlignment="0" applyProtection="0"/>
    <xf numFmtId="0" fontId="36" fillId="55" borderId="206" applyNumberFormat="0" applyAlignment="0" applyProtection="0"/>
    <xf numFmtId="0" fontId="63" fillId="57" borderId="187" applyFill="0" applyBorder="0" applyAlignment="0" applyProtection="0">
      <alignment vertical="center"/>
      <protection locked="0"/>
    </xf>
    <xf numFmtId="0" fontId="39" fillId="7" borderId="197" applyNumberFormat="0" applyAlignment="0" applyProtection="0"/>
    <xf numFmtId="0" fontId="26" fillId="23" borderId="207" applyNumberFormat="0" applyFont="0" applyAlignment="0" applyProtection="0"/>
    <xf numFmtId="0" fontId="28" fillId="32" borderId="201" applyNumberFormat="0" applyFont="0" applyBorder="0" applyAlignment="0" applyProtection="0"/>
    <xf numFmtId="0" fontId="36" fillId="20" borderId="197" applyNumberFormat="0" applyAlignment="0" applyProtection="0"/>
    <xf numFmtId="0" fontId="109" fillId="0" borderId="212" applyNumberFormat="0" applyFill="0" applyAlignment="0" applyProtection="0"/>
    <xf numFmtId="0" fontId="27" fillId="0" borderId="205" applyBorder="0">
      <alignment horizontal="left" vertical="center" wrapText="1" indent="3"/>
      <protection locked="0"/>
    </xf>
    <xf numFmtId="0" fontId="26" fillId="63" borderId="198" applyNumberFormat="0" applyAlignment="0" applyProtection="0"/>
    <xf numFmtId="0" fontId="28" fillId="35" borderId="209">
      <alignment horizontal="left"/>
    </xf>
    <xf numFmtId="0" fontId="39" fillId="7" borderId="206" applyNumberFormat="0" applyAlignment="0" applyProtection="0"/>
    <xf numFmtId="0" fontId="42" fillId="20" borderId="199" applyNumberFormat="0" applyAlignment="0" applyProtection="0"/>
    <xf numFmtId="0" fontId="42" fillId="20" borderId="208" applyNumberFormat="0" applyAlignment="0" applyProtection="0"/>
    <xf numFmtId="0" fontId="109" fillId="0" borderId="194" applyNumberFormat="0" applyFill="0" applyAlignment="0" applyProtection="0"/>
    <xf numFmtId="0" fontId="28" fillId="23" borderId="198" applyNumberFormat="0" applyFont="0" applyAlignment="0" applyProtection="0"/>
    <xf numFmtId="0" fontId="26" fillId="23" borderId="198" applyNumberFormat="0" applyFont="0" applyAlignment="0" applyProtection="0"/>
    <xf numFmtId="0" fontId="28" fillId="32" borderId="201" applyNumberFormat="0" applyFont="0" applyBorder="0" applyAlignment="0" applyProtection="0"/>
    <xf numFmtId="0" fontId="36" fillId="20" borderId="188" applyNumberFormat="0" applyAlignment="0" applyProtection="0"/>
    <xf numFmtId="0" fontId="36" fillId="20" borderId="188" applyNumberFormat="0" applyAlignment="0" applyProtection="0"/>
    <xf numFmtId="0" fontId="28" fillId="35" borderId="200">
      <alignment horizontal="left"/>
    </xf>
    <xf numFmtId="0" fontId="28" fillId="35" borderId="209">
      <alignment horizontal="left"/>
    </xf>
    <xf numFmtId="0" fontId="39" fillId="7" borderId="188" applyNumberFormat="0" applyAlignment="0" applyProtection="0"/>
    <xf numFmtId="4" fontId="91" fillId="36" borderId="202" applyBorder="0" applyProtection="0"/>
    <xf numFmtId="0" fontId="28" fillId="32" borderId="201" applyNumberFormat="0" applyFont="0" applyBorder="0" applyAlignment="0" applyProtection="0"/>
    <xf numFmtId="0" fontId="36" fillId="55" borderId="197" applyNumberFormat="0" applyAlignment="0" applyProtection="0"/>
    <xf numFmtId="0" fontId="42" fillId="20" borderId="208" applyNumberFormat="0" applyAlignment="0" applyProtection="0"/>
    <xf numFmtId="0" fontId="42" fillId="20" borderId="208" applyNumberFormat="0" applyAlignment="0" applyProtection="0"/>
    <xf numFmtId="0" fontId="39" fillId="7" borderId="188" applyNumberFormat="0" applyAlignment="0" applyProtection="0"/>
    <xf numFmtId="0" fontId="76" fillId="29" borderId="206" applyNumberFormat="0" applyAlignment="0" applyProtection="0"/>
    <xf numFmtId="0" fontId="76" fillId="29" borderId="206" applyNumberFormat="0" applyAlignment="0" applyProtection="0"/>
    <xf numFmtId="0" fontId="26" fillId="63" borderId="198" applyNumberFormat="0" applyAlignment="0" applyProtection="0"/>
    <xf numFmtId="0" fontId="39" fillId="7" borderId="188" applyNumberFormat="0" applyAlignment="0" applyProtection="0"/>
    <xf numFmtId="0" fontId="39" fillId="7" borderId="188" applyNumberFormat="0" applyAlignment="0" applyProtection="0"/>
    <xf numFmtId="0" fontId="76" fillId="29" borderId="197" applyNumberFormat="0" applyAlignment="0" applyProtection="0"/>
    <xf numFmtId="0" fontId="26" fillId="23" borderId="207" applyNumberFormat="0" applyFont="0" applyAlignment="0" applyProtection="0"/>
    <xf numFmtId="0" fontId="39" fillId="7" borderId="197" applyNumberFormat="0" applyAlignment="0" applyProtection="0"/>
    <xf numFmtId="0" fontId="28" fillId="35" borderId="200"/>
    <xf numFmtId="0" fontId="28" fillId="35" borderId="200"/>
    <xf numFmtId="0" fontId="39" fillId="7" borderId="197" applyNumberFormat="0" applyAlignment="0" applyProtection="0"/>
    <xf numFmtId="0" fontId="26" fillId="63" borderId="207" applyNumberFormat="0" applyAlignment="0" applyProtection="0"/>
    <xf numFmtId="4" fontId="91" fillId="36" borderId="202" applyBorder="0" applyProtection="0"/>
    <xf numFmtId="0" fontId="28" fillId="23" borderId="207" applyNumberFormat="0" applyFont="0" applyAlignment="0" applyProtection="0"/>
    <xf numFmtId="0" fontId="42" fillId="29" borderId="208" applyNumberFormat="0" applyAlignment="0" applyProtection="0"/>
    <xf numFmtId="0" fontId="28" fillId="35" borderId="209">
      <alignment horizontal="left"/>
    </xf>
    <xf numFmtId="0" fontId="28" fillId="35" borderId="200"/>
    <xf numFmtId="0" fontId="26" fillId="23" borderId="207" applyNumberFormat="0" applyFont="0" applyAlignment="0" applyProtection="0"/>
    <xf numFmtId="0" fontId="42" fillId="29" borderId="208" applyNumberFormat="0" applyAlignment="0" applyProtection="0"/>
    <xf numFmtId="0" fontId="28" fillId="23" borderId="198" applyNumberFormat="0" applyFont="0" applyAlignment="0" applyProtection="0"/>
    <xf numFmtId="0" fontId="39" fillId="46" borderId="197" applyNumberFormat="0" applyAlignment="0" applyProtection="0"/>
    <xf numFmtId="0" fontId="39" fillId="46" borderId="197" applyNumberFormat="0" applyAlignment="0" applyProtection="0"/>
    <xf numFmtId="0" fontId="39" fillId="7" borderId="197" applyNumberFormat="0" applyAlignment="0" applyProtection="0"/>
    <xf numFmtId="0" fontId="42" fillId="55" borderId="190" applyNumberFormat="0" applyAlignment="0" applyProtection="0"/>
    <xf numFmtId="0" fontId="26" fillId="23" borderId="198" applyNumberFormat="0" applyFont="0" applyAlignment="0" applyProtection="0"/>
    <xf numFmtId="0" fontId="42" fillId="55" borderId="208" applyNumberFormat="0" applyAlignment="0" applyProtection="0"/>
    <xf numFmtId="0" fontId="28" fillId="35" borderId="209">
      <alignment horizontal="left"/>
    </xf>
    <xf numFmtId="4" fontId="91" fillId="36" borderId="211" applyBorder="0" applyProtection="0"/>
    <xf numFmtId="0" fontId="42" fillId="55" borderId="208" applyNumberFormat="0" applyAlignment="0" applyProtection="0"/>
    <xf numFmtId="0" fontId="78" fillId="23" borderId="207" applyNumberFormat="0" applyFont="0" applyAlignment="0" applyProtection="0"/>
    <xf numFmtId="0" fontId="26" fillId="63" borderId="207" applyNumberFormat="0" applyAlignment="0" applyProtection="0"/>
    <xf numFmtId="0" fontId="5" fillId="0" borderId="0"/>
    <xf numFmtId="0" fontId="5" fillId="0" borderId="0"/>
    <xf numFmtId="0" fontId="5" fillId="0" borderId="0"/>
    <xf numFmtId="0" fontId="5" fillId="0" borderId="0"/>
    <xf numFmtId="0" fontId="42" fillId="29" borderId="208" applyNumberFormat="0" applyAlignment="0" applyProtection="0"/>
    <xf numFmtId="0" fontId="36" fillId="20" borderId="206" applyNumberFormat="0" applyAlignment="0" applyProtection="0"/>
    <xf numFmtId="0" fontId="28" fillId="35" borderId="209">
      <alignment horizontal="left"/>
    </xf>
    <xf numFmtId="0" fontId="28" fillId="23" borderId="198" applyNumberFormat="0" applyFont="0" applyAlignment="0" applyProtection="0"/>
    <xf numFmtId="0" fontId="39" fillId="7" borderId="188" applyNumberFormat="0" applyAlignment="0" applyProtection="0"/>
    <xf numFmtId="0" fontId="36" fillId="55" borderId="197" applyNumberFormat="0" applyAlignment="0" applyProtection="0"/>
    <xf numFmtId="0" fontId="42" fillId="29" borderId="199" applyNumberFormat="0" applyAlignment="0" applyProtection="0"/>
    <xf numFmtId="0" fontId="78" fillId="23" borderId="198" applyNumberFormat="0" applyFont="0" applyAlignment="0" applyProtection="0"/>
    <xf numFmtId="0" fontId="42" fillId="20" borderId="208" applyNumberFormat="0" applyAlignment="0" applyProtection="0"/>
    <xf numFmtId="0" fontId="39" fillId="46" borderId="197" applyNumberFormat="0" applyAlignment="0" applyProtection="0"/>
    <xf numFmtId="0" fontId="36" fillId="20" borderId="206" applyNumberFormat="0" applyAlignment="0" applyProtection="0"/>
    <xf numFmtId="0" fontId="109" fillId="0" borderId="203" applyNumberFormat="0" applyFill="0" applyAlignment="0" applyProtection="0"/>
    <xf numFmtId="0" fontId="67" fillId="0" borderId="204"/>
    <xf numFmtId="0" fontId="28" fillId="23" borderId="207" applyNumberFormat="0" applyFont="0" applyAlignment="0" applyProtection="0"/>
    <xf numFmtId="0" fontId="39" fillId="7" borderId="206" applyNumberFormat="0" applyAlignment="0" applyProtection="0"/>
    <xf numFmtId="0" fontId="28" fillId="35" borderId="209">
      <alignment horizontal="left"/>
    </xf>
    <xf numFmtId="0" fontId="36" fillId="55" borderId="197" applyNumberFormat="0" applyAlignment="0" applyProtection="0"/>
    <xf numFmtId="0" fontId="28" fillId="32" borderId="201" applyNumberFormat="0" applyFont="0" applyBorder="0" applyAlignment="0" applyProtection="0"/>
    <xf numFmtId="0" fontId="36" fillId="20" borderId="197" applyNumberFormat="0" applyAlignment="0" applyProtection="0"/>
    <xf numFmtId="0" fontId="28" fillId="23" borderId="207" applyNumberFormat="0" applyFont="0" applyAlignment="0" applyProtection="0"/>
    <xf numFmtId="0" fontId="26" fillId="63" borderId="207" applyNumberFormat="0" applyAlignment="0" applyProtection="0"/>
    <xf numFmtId="0" fontId="28" fillId="23" borderId="198" applyNumberFormat="0" applyFont="0" applyAlignment="0" applyProtection="0"/>
    <xf numFmtId="0" fontId="39" fillId="7" borderId="206" applyNumberFormat="0" applyAlignment="0" applyProtection="0"/>
    <xf numFmtId="0" fontId="28" fillId="23" borderId="198" applyNumberFormat="0" applyFont="0" applyAlignment="0" applyProtection="0"/>
    <xf numFmtId="0" fontId="36" fillId="20" borderId="206" applyNumberFormat="0" applyAlignment="0" applyProtection="0"/>
    <xf numFmtId="0" fontId="27" fillId="0" borderId="187" applyBorder="0">
      <alignment horizontal="left" vertical="center" wrapText="1" indent="3"/>
      <protection locked="0"/>
    </xf>
    <xf numFmtId="0" fontId="28" fillId="35" borderId="209"/>
    <xf numFmtId="0" fontId="26" fillId="23" borderId="198" applyNumberFormat="0" applyFont="0" applyAlignment="0" applyProtection="0"/>
    <xf numFmtId="0" fontId="28" fillId="35" borderId="200">
      <alignment horizontal="left"/>
    </xf>
    <xf numFmtId="0" fontId="28" fillId="23" borderId="198" applyNumberFormat="0" applyFont="0" applyAlignment="0" applyProtection="0"/>
    <xf numFmtId="0" fontId="5" fillId="0" borderId="0"/>
    <xf numFmtId="0" fontId="5" fillId="0" borderId="0"/>
    <xf numFmtId="0" fontId="5" fillId="0" borderId="0"/>
    <xf numFmtId="0" fontId="5" fillId="0" borderId="0"/>
    <xf numFmtId="0" fontId="78" fillId="23" borderId="207" applyNumberFormat="0" applyFont="0" applyAlignment="0" applyProtection="0"/>
    <xf numFmtId="0" fontId="28" fillId="23" borderId="198" applyNumberFormat="0" applyFont="0" applyAlignment="0" applyProtection="0"/>
    <xf numFmtId="0" fontId="5" fillId="0" borderId="0"/>
    <xf numFmtId="0" fontId="5" fillId="0" borderId="0"/>
    <xf numFmtId="0" fontId="78" fillId="23" borderId="207" applyNumberFormat="0" applyFont="0" applyAlignment="0" applyProtection="0"/>
    <xf numFmtId="0" fontId="5" fillId="0" borderId="0"/>
    <xf numFmtId="0" fontId="5" fillId="0" borderId="0"/>
    <xf numFmtId="0" fontId="5" fillId="0" borderId="0"/>
    <xf numFmtId="0" fontId="5" fillId="0" borderId="0"/>
    <xf numFmtId="0" fontId="5" fillId="0" borderId="0"/>
    <xf numFmtId="0" fontId="28" fillId="23" borderId="189" applyNumberFormat="0" applyFont="0" applyAlignment="0" applyProtection="0"/>
    <xf numFmtId="0" fontId="28" fillId="23" borderId="189" applyNumberFormat="0" applyFont="0" applyAlignment="0" applyProtection="0"/>
    <xf numFmtId="0" fontId="27" fillId="0" borderId="205" applyBorder="0">
      <alignment horizontal="left" vertical="center" wrapText="1" indent="2"/>
      <protection locked="0"/>
    </xf>
    <xf numFmtId="0" fontId="28" fillId="23" borderId="198" applyNumberFormat="0" applyFont="0" applyAlignment="0" applyProtection="0"/>
    <xf numFmtId="0" fontId="39" fillId="22" borderId="206" applyNumberFormat="0" applyAlignment="0" applyProtection="0"/>
    <xf numFmtId="0" fontId="39" fillId="22" borderId="197" applyNumberFormat="0" applyAlignment="0" applyProtection="0"/>
    <xf numFmtId="0" fontId="28" fillId="35" borderId="209"/>
    <xf numFmtId="0" fontId="28" fillId="23" borderId="207" applyNumberFormat="0" applyFont="0" applyAlignment="0" applyProtection="0"/>
    <xf numFmtId="0" fontId="28" fillId="23" borderId="207" applyNumberFormat="0" applyFont="0" applyAlignment="0" applyProtection="0"/>
    <xf numFmtId="0" fontId="28" fillId="35" borderId="209"/>
    <xf numFmtId="0" fontId="42" fillId="55" borderId="208" applyNumberFormat="0" applyAlignment="0" applyProtection="0"/>
    <xf numFmtId="0" fontId="36" fillId="20" borderId="197" applyNumberFormat="0" applyAlignment="0" applyProtection="0"/>
    <xf numFmtId="0" fontId="39" fillId="7" borderId="197" applyNumberFormat="0" applyAlignment="0" applyProtection="0"/>
    <xf numFmtId="0" fontId="42" fillId="55" borderId="199" applyNumberFormat="0" applyAlignment="0" applyProtection="0"/>
    <xf numFmtId="0" fontId="28" fillId="35" borderId="209">
      <alignment horizontal="left"/>
    </xf>
    <xf numFmtId="0" fontId="26" fillId="23" borderId="198" applyNumberFormat="0" applyFont="0" applyAlignment="0" applyProtection="0"/>
    <xf numFmtId="0" fontId="26" fillId="63" borderId="207" applyNumberFormat="0" applyAlignment="0" applyProtection="0"/>
    <xf numFmtId="0" fontId="26" fillId="63" borderId="207" applyNumberFormat="0" applyAlignment="0" applyProtection="0"/>
    <xf numFmtId="0" fontId="28" fillId="35" borderId="200">
      <alignment horizontal="left"/>
    </xf>
    <xf numFmtId="0" fontId="36" fillId="20" borderId="206" applyNumberFormat="0" applyAlignment="0" applyProtection="0"/>
    <xf numFmtId="0" fontId="39" fillId="7" borderId="206" applyNumberFormat="0" applyAlignment="0" applyProtection="0"/>
    <xf numFmtId="0" fontId="28" fillId="35" borderId="200">
      <alignment horizontal="left"/>
    </xf>
    <xf numFmtId="0" fontId="39" fillId="46" borderId="197" applyNumberFormat="0" applyAlignment="0" applyProtection="0"/>
    <xf numFmtId="0" fontId="28" fillId="35" borderId="191">
      <alignment horizontal="left"/>
    </xf>
    <xf numFmtId="0" fontId="28" fillId="23" borderId="198" applyNumberFormat="0" applyFont="0" applyAlignment="0" applyProtection="0"/>
    <xf numFmtId="0" fontId="28" fillId="35" borderId="209">
      <alignment horizontal="left"/>
    </xf>
    <xf numFmtId="0" fontId="28" fillId="23" borderId="207" applyNumberFormat="0" applyFont="0" applyAlignment="0" applyProtection="0"/>
    <xf numFmtId="0" fontId="36" fillId="55" borderId="197" applyNumberFormat="0" applyAlignment="0" applyProtection="0"/>
    <xf numFmtId="0" fontId="28" fillId="23" borderId="198" applyNumberFormat="0" applyFont="0" applyAlignment="0" applyProtection="0"/>
    <xf numFmtId="0" fontId="28" fillId="23" borderId="198" applyNumberFormat="0" applyFont="0" applyAlignment="0" applyProtection="0"/>
    <xf numFmtId="0" fontId="76" fillId="29" borderId="197" applyNumberFormat="0" applyAlignment="0" applyProtection="0"/>
    <xf numFmtId="0" fontId="78" fillId="23" borderId="207" applyNumberFormat="0" applyFont="0" applyAlignment="0" applyProtection="0"/>
    <xf numFmtId="0" fontId="39" fillId="22" borderId="197" applyNumberFormat="0" applyAlignment="0" applyProtection="0"/>
    <xf numFmtId="0" fontId="28" fillId="32" borderId="210" applyNumberFormat="0" applyFont="0" applyBorder="0" applyAlignment="0" applyProtection="0"/>
    <xf numFmtId="0" fontId="28" fillId="23" borderId="207" applyNumberFormat="0" applyFont="0" applyAlignment="0" applyProtection="0"/>
    <xf numFmtId="43" fontId="5" fillId="0" borderId="0" applyFont="0" applyFill="0" applyBorder="0" applyAlignment="0" applyProtection="0"/>
    <xf numFmtId="0" fontId="78" fillId="23" borderId="207" applyNumberFormat="0" applyFont="0" applyAlignment="0" applyProtection="0"/>
    <xf numFmtId="0" fontId="39" fillId="7" borderId="197" applyNumberFormat="0" applyAlignment="0" applyProtection="0"/>
    <xf numFmtId="0" fontId="42" fillId="20" borderId="208" applyNumberFormat="0" applyAlignment="0" applyProtection="0"/>
    <xf numFmtId="0" fontId="39" fillId="22" borderId="206" applyNumberFormat="0" applyAlignment="0" applyProtection="0"/>
    <xf numFmtId="43" fontId="5" fillId="0" borderId="0" applyFont="0" applyFill="0" applyBorder="0" applyAlignment="0" applyProtection="0"/>
    <xf numFmtId="0" fontId="28" fillId="35" borderId="209">
      <alignment horizontal="left"/>
    </xf>
    <xf numFmtId="0" fontId="28" fillId="35" borderId="200"/>
    <xf numFmtId="0" fontId="28" fillId="23" borderId="198" applyNumberFormat="0" applyFont="0" applyAlignment="0" applyProtection="0"/>
    <xf numFmtId="0" fontId="42" fillId="29" borderId="208" applyNumberFormat="0" applyAlignment="0" applyProtection="0"/>
    <xf numFmtId="0" fontId="78" fillId="23" borderId="198" applyNumberFormat="0" applyFont="0" applyAlignment="0" applyProtection="0"/>
    <xf numFmtId="43" fontId="5" fillId="0" borderId="0" applyFont="0" applyFill="0" applyBorder="0" applyAlignment="0" applyProtection="0"/>
    <xf numFmtId="0" fontId="36" fillId="20" borderId="197" applyNumberFormat="0" applyAlignment="0" applyProtection="0"/>
    <xf numFmtId="0" fontId="28" fillId="35" borderId="209">
      <alignment horizontal="left"/>
    </xf>
    <xf numFmtId="0" fontId="28" fillId="32" borderId="210" applyNumberFormat="0" applyFont="0" applyBorder="0" applyAlignment="0" applyProtection="0"/>
    <xf numFmtId="0" fontId="28" fillId="23" borderId="198" applyNumberFormat="0" applyFont="0" applyAlignment="0" applyProtection="0"/>
    <xf numFmtId="0" fontId="28" fillId="35" borderId="209">
      <alignment horizontal="left"/>
    </xf>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0" fontId="26" fillId="23" borderId="198" applyNumberFormat="0" applyFont="0" applyAlignment="0" applyProtection="0"/>
    <xf numFmtId="0" fontId="109" fillId="0" borderId="203" applyNumberFormat="0" applyFill="0" applyAlignment="0" applyProtection="0"/>
    <xf numFmtId="0" fontId="5" fillId="0" borderId="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28" fillId="35" borderId="209">
      <alignment horizontal="left"/>
    </xf>
    <xf numFmtId="0" fontId="28" fillId="23" borderId="207" applyNumberFormat="0" applyFont="0" applyAlignment="0" applyProtection="0"/>
    <xf numFmtId="0" fontId="42" fillId="20" borderId="208" applyNumberFormat="0" applyAlignment="0" applyProtection="0"/>
    <xf numFmtId="0" fontId="42" fillId="29" borderId="208" applyNumberFormat="0" applyAlignment="0" applyProtection="0"/>
    <xf numFmtId="0" fontId="42" fillId="55" borderId="199" applyNumberFormat="0" applyAlignment="0" applyProtection="0"/>
    <xf numFmtId="0" fontId="26" fillId="23" borderId="198" applyNumberFormat="0" applyFont="0" applyAlignment="0" applyProtection="0"/>
    <xf numFmtId="0" fontId="39" fillId="22" borderId="206" applyNumberFormat="0" applyAlignment="0" applyProtection="0"/>
    <xf numFmtId="0" fontId="39" fillId="7" borderId="206" applyNumberFormat="0" applyAlignment="0" applyProtection="0"/>
    <xf numFmtId="0" fontId="42" fillId="20" borderId="208" applyNumberFormat="0" applyAlignment="0" applyProtection="0"/>
    <xf numFmtId="0" fontId="28" fillId="35" borderId="209"/>
    <xf numFmtId="0" fontId="76" fillId="29" borderId="197" applyNumberFormat="0" applyAlignment="0" applyProtection="0"/>
    <xf numFmtId="0" fontId="42" fillId="29" borderId="199" applyNumberFormat="0" applyAlignment="0" applyProtection="0"/>
    <xf numFmtId="0" fontId="28" fillId="35" borderId="209">
      <alignment horizontal="left"/>
    </xf>
    <xf numFmtId="0" fontId="28" fillId="23" borderId="198" applyNumberFormat="0" applyFont="0" applyAlignment="0" applyProtection="0"/>
    <xf numFmtId="0" fontId="27" fillId="0" borderId="205" applyBorder="0">
      <alignment horizontal="left" vertical="center" wrapText="1" indent="2"/>
      <protection locked="0"/>
    </xf>
    <xf numFmtId="0" fontId="42" fillId="29" borderId="199" applyNumberFormat="0" applyAlignment="0" applyProtection="0"/>
    <xf numFmtId="0" fontId="109" fillId="0" borderId="212" applyNumberFormat="0" applyFill="0" applyAlignment="0" applyProtection="0"/>
    <xf numFmtId="0" fontId="42" fillId="20" borderId="208" applyNumberFormat="0" applyAlignment="0" applyProtection="0"/>
    <xf numFmtId="0" fontId="39" fillId="7" borderId="197" applyNumberFormat="0" applyAlignment="0" applyProtection="0"/>
    <xf numFmtId="0" fontId="28" fillId="35" borderId="200">
      <alignment horizontal="left"/>
    </xf>
    <xf numFmtId="0" fontId="26" fillId="23" borderId="207" applyNumberFormat="0" applyFont="0" applyAlignment="0" applyProtection="0"/>
    <xf numFmtId="0" fontId="28" fillId="32" borderId="210" applyNumberFormat="0" applyFont="0" applyBorder="0" applyAlignment="0" applyProtection="0"/>
    <xf numFmtId="0" fontId="28" fillId="35" borderId="209"/>
    <xf numFmtId="0" fontId="26" fillId="23" borderId="207" applyNumberFormat="0" applyFont="0" applyAlignment="0" applyProtection="0"/>
    <xf numFmtId="0" fontId="28" fillId="23" borderId="198" applyNumberFormat="0" applyFont="0" applyAlignment="0" applyProtection="0"/>
    <xf numFmtId="4" fontId="91" fillId="36" borderId="202" applyBorder="0" applyProtection="0"/>
    <xf numFmtId="0" fontId="26" fillId="63" borderId="207" applyNumberFormat="0" applyAlignment="0" applyProtection="0"/>
    <xf numFmtId="0" fontId="28" fillId="35" borderId="200">
      <alignment horizontal="left"/>
    </xf>
    <xf numFmtId="0" fontId="28" fillId="35" borderId="200">
      <alignment horizontal="left"/>
    </xf>
    <xf numFmtId="0" fontId="26" fillId="23" borderId="207" applyNumberFormat="0" applyFont="0" applyAlignment="0" applyProtection="0"/>
    <xf numFmtId="0" fontId="39" fillId="22" borderId="197" applyNumberFormat="0" applyAlignment="0" applyProtection="0"/>
    <xf numFmtId="0" fontId="28" fillId="35" borderId="200"/>
    <xf numFmtId="0" fontId="39" fillId="7" borderId="197" applyNumberFormat="0" applyAlignment="0" applyProtection="0"/>
    <xf numFmtId="0" fontId="28" fillId="35" borderId="200"/>
    <xf numFmtId="0" fontId="36" fillId="55" borderId="206" applyNumberFormat="0" applyAlignment="0" applyProtection="0"/>
    <xf numFmtId="0" fontId="36" fillId="20" borderId="206" applyNumberFormat="0" applyAlignment="0" applyProtection="0"/>
    <xf numFmtId="0" fontId="28" fillId="35" borderId="200">
      <alignment horizontal="left"/>
    </xf>
    <xf numFmtId="4" fontId="91" fillId="36" borderId="202" applyBorder="0" applyProtection="0"/>
    <xf numFmtId="0" fontId="36" fillId="20" borderId="206" applyNumberFormat="0" applyAlignment="0" applyProtection="0"/>
    <xf numFmtId="4" fontId="91" fillId="36" borderId="202" applyBorder="0" applyProtection="0"/>
    <xf numFmtId="170" fontId="5" fillId="0" borderId="0" applyFont="0" applyFill="0" applyBorder="0" applyAlignment="0" applyProtection="0"/>
    <xf numFmtId="0" fontId="39" fillId="7" borderId="206" applyNumberFormat="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44" fontId="5" fillId="0" borderId="0" applyFont="0" applyFill="0" applyBorder="0" applyAlignment="0" applyProtection="0"/>
    <xf numFmtId="0" fontId="28" fillId="35" borderId="209">
      <alignment horizontal="left"/>
    </xf>
    <xf numFmtId="0" fontId="28" fillId="23" borderId="189" applyNumberFormat="0" applyFont="0" applyAlignment="0" applyProtection="0"/>
    <xf numFmtId="0" fontId="28" fillId="23" borderId="189" applyNumberFormat="0" applyFont="0" applyAlignment="0" applyProtection="0"/>
    <xf numFmtId="0" fontId="42" fillId="55" borderId="208" applyNumberFormat="0" applyAlignment="0" applyProtection="0"/>
    <xf numFmtId="0" fontId="42" fillId="20" borderId="208" applyNumberFormat="0" applyAlignment="0" applyProtection="0"/>
    <xf numFmtId="0" fontId="5" fillId="0" borderId="0"/>
    <xf numFmtId="0" fontId="109" fillId="0" borderId="203" applyNumberFormat="0" applyFill="0" applyAlignment="0" applyProtection="0"/>
    <xf numFmtId="0" fontId="39" fillId="7" borderId="197" applyNumberFormat="0" applyAlignment="0" applyProtection="0"/>
    <xf numFmtId="0" fontId="5" fillId="0" borderId="0"/>
    <xf numFmtId="0" fontId="5" fillId="0" borderId="0"/>
    <xf numFmtId="0" fontId="5" fillId="0" borderId="0"/>
    <xf numFmtId="0" fontId="28" fillId="35" borderId="209"/>
    <xf numFmtId="0" fontId="26" fillId="23" borderId="189" applyNumberFormat="0" applyFont="0" applyAlignment="0" applyProtection="0"/>
    <xf numFmtId="0" fontId="28" fillId="35" borderId="209">
      <alignment horizontal="left"/>
    </xf>
    <xf numFmtId="0" fontId="5" fillId="0" borderId="0"/>
    <xf numFmtId="0" fontId="5" fillId="0" borderId="0"/>
    <xf numFmtId="0" fontId="76" fillId="29" borderId="188" applyNumberFormat="0" applyAlignment="0" applyProtection="0"/>
    <xf numFmtId="0" fontId="5" fillId="0" borderId="0"/>
    <xf numFmtId="0" fontId="42" fillId="29" borderId="199" applyNumberFormat="0" applyAlignment="0" applyProtection="0"/>
    <xf numFmtId="0" fontId="109" fillId="0" borderId="203" applyNumberFormat="0" applyFill="0" applyAlignment="0" applyProtection="0"/>
    <xf numFmtId="0" fontId="39" fillId="22" borderId="197" applyNumberFormat="0" applyAlignment="0" applyProtection="0"/>
    <xf numFmtId="0" fontId="28" fillId="35" borderId="209"/>
    <xf numFmtId="0" fontId="5" fillId="0" borderId="0"/>
    <xf numFmtId="0" fontId="28" fillId="35" borderId="209"/>
    <xf numFmtId="0" fontId="36" fillId="20" borderId="197"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8" fillId="35" borderId="209"/>
    <xf numFmtId="0" fontId="26" fillId="23" borderId="189" applyNumberFormat="0" applyFont="0" applyAlignment="0" applyProtection="0"/>
    <xf numFmtId="0" fontId="26" fillId="23" borderId="207" applyNumberFormat="0" applyFont="0" applyAlignment="0" applyProtection="0"/>
    <xf numFmtId="0" fontId="26" fillId="23" borderId="207" applyNumberFormat="0" applyFont="0" applyAlignment="0" applyProtection="0"/>
    <xf numFmtId="0" fontId="39" fillId="46" borderId="197" applyNumberFormat="0" applyAlignment="0" applyProtection="0"/>
    <xf numFmtId="0" fontId="28" fillId="23" borderId="207" applyNumberFormat="0" applyFont="0" applyAlignment="0" applyProtection="0"/>
    <xf numFmtId="0" fontId="39" fillId="7" borderId="197" applyNumberFormat="0" applyAlignment="0" applyProtection="0"/>
    <xf numFmtId="0" fontId="109" fillId="0" borderId="212" applyNumberFormat="0" applyFill="0" applyAlignment="0" applyProtection="0"/>
    <xf numFmtId="0" fontId="26" fillId="23" borderId="207" applyNumberFormat="0" applyFont="0" applyAlignment="0" applyProtection="0"/>
    <xf numFmtId="0" fontId="42" fillId="29" borderId="199" applyNumberFormat="0" applyAlignment="0" applyProtection="0"/>
    <xf numFmtId="0" fontId="26" fillId="23" borderId="189" applyNumberFormat="0" applyFont="0" applyAlignment="0" applyProtection="0"/>
    <xf numFmtId="43" fontId="5" fillId="0" borderId="0" applyFont="0" applyFill="0" applyBorder="0" applyAlignment="0" applyProtection="0"/>
    <xf numFmtId="0" fontId="28" fillId="32" borderId="210" applyNumberFormat="0" applyFont="0" applyBorder="0" applyAlignment="0" applyProtection="0"/>
    <xf numFmtId="0" fontId="76" fillId="29" borderId="197" applyNumberFormat="0" applyAlignment="0" applyProtection="0"/>
    <xf numFmtId="43" fontId="5" fillId="0" borderId="0" applyFont="0" applyFill="0" applyBorder="0" applyAlignment="0" applyProtection="0"/>
    <xf numFmtId="43" fontId="5" fillId="0" borderId="0" applyFont="0" applyFill="0" applyBorder="0" applyAlignment="0" applyProtection="0"/>
    <xf numFmtId="0" fontId="39" fillId="7" borderId="206" applyNumberFormat="0" applyAlignment="0" applyProtection="0"/>
    <xf numFmtId="0" fontId="42" fillId="20" borderId="208" applyNumberFormat="0" applyAlignment="0" applyProtection="0"/>
    <xf numFmtId="0" fontId="39" fillId="46" borderId="206" applyNumberFormat="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39" fillId="22" borderId="197" applyNumberFormat="0" applyAlignment="0" applyProtection="0"/>
    <xf numFmtId="0" fontId="76" fillId="29" borderId="206" applyNumberFormat="0" applyAlignment="0" applyProtection="0"/>
    <xf numFmtId="0" fontId="28" fillId="23" borderId="207" applyNumberFormat="0" applyFont="0" applyAlignment="0" applyProtection="0"/>
    <xf numFmtId="0" fontId="28" fillId="35" borderId="209"/>
    <xf numFmtId="0" fontId="42" fillId="29" borderId="199" applyNumberFormat="0" applyAlignment="0" applyProtection="0"/>
    <xf numFmtId="0" fontId="28" fillId="35" borderId="200"/>
    <xf numFmtId="0" fontId="36" fillId="20" borderId="197" applyNumberFormat="0" applyAlignment="0" applyProtection="0"/>
    <xf numFmtId="0" fontId="78" fillId="23" borderId="198" applyNumberFormat="0" applyFont="0" applyAlignment="0" applyProtection="0"/>
    <xf numFmtId="0" fontId="39" fillId="22" borderId="197" applyNumberFormat="0" applyAlignment="0" applyProtection="0"/>
    <xf numFmtId="43" fontId="5" fillId="0" borderId="0" applyFont="0" applyFill="0" applyBorder="0" applyAlignment="0" applyProtection="0"/>
    <xf numFmtId="0" fontId="39" fillId="7" borderId="206" applyNumberFormat="0" applyAlignment="0" applyProtection="0"/>
    <xf numFmtId="0" fontId="39" fillId="7" borderId="197" applyNumberFormat="0" applyAlignment="0" applyProtection="0"/>
    <xf numFmtId="0" fontId="39" fillId="7" borderId="197" applyNumberFormat="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42" fillId="20" borderId="199" applyNumberFormat="0" applyAlignment="0" applyProtection="0"/>
    <xf numFmtId="0" fontId="28" fillId="32" borderId="201" applyNumberFormat="0" applyFont="0" applyBorder="0" applyAlignment="0" applyProtection="0"/>
    <xf numFmtId="0" fontId="28" fillId="35" borderId="209"/>
    <xf numFmtId="0" fontId="39" fillId="7" borderId="197" applyNumberFormat="0" applyAlignment="0" applyProtection="0"/>
    <xf numFmtId="0" fontId="36" fillId="55" borderId="197" applyNumberFormat="0" applyAlignment="0" applyProtection="0"/>
    <xf numFmtId="0" fontId="26" fillId="23" borderId="207" applyNumberFormat="0" applyFont="0" applyAlignment="0" applyProtection="0"/>
    <xf numFmtId="0" fontId="26" fillId="23" borderId="198" applyNumberFormat="0" applyFont="0" applyAlignment="0" applyProtection="0"/>
    <xf numFmtId="0" fontId="78" fillId="23" borderId="198" applyNumberFormat="0" applyFont="0" applyAlignment="0" applyProtection="0"/>
    <xf numFmtId="0" fontId="36" fillId="55" borderId="197" applyNumberFormat="0" applyAlignment="0" applyProtection="0"/>
    <xf numFmtId="0" fontId="76" fillId="29" borderId="188" applyNumberFormat="0" applyAlignment="0" applyProtection="0"/>
    <xf numFmtId="0" fontId="76" fillId="29" borderId="197" applyNumberFormat="0" applyAlignment="0" applyProtection="0"/>
    <xf numFmtId="0" fontId="26" fillId="23" borderId="198" applyNumberFormat="0" applyFont="0" applyAlignment="0" applyProtection="0"/>
    <xf numFmtId="0" fontId="26" fillId="63" borderId="198" applyNumberFormat="0" applyAlignment="0" applyProtection="0"/>
    <xf numFmtId="0" fontId="28" fillId="35" borderId="209">
      <alignment horizontal="left"/>
    </xf>
    <xf numFmtId="0" fontId="39" fillId="22" borderId="188" applyNumberFormat="0" applyAlignment="0" applyProtection="0"/>
    <xf numFmtId="44" fontId="5" fillId="0" borderId="0" applyFont="0" applyFill="0" applyBorder="0" applyAlignment="0" applyProtection="0"/>
    <xf numFmtId="0" fontId="28" fillId="32" borderId="210" applyNumberFormat="0" applyFont="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 fontId="91" fillId="36" borderId="211" applyBorder="0" applyProtection="0"/>
    <xf numFmtId="0" fontId="5" fillId="0" borderId="0"/>
    <xf numFmtId="0" fontId="5" fillId="0" borderId="0"/>
    <xf numFmtId="0" fontId="5" fillId="0" borderId="0"/>
    <xf numFmtId="0" fontId="5" fillId="0" borderId="0"/>
    <xf numFmtId="0" fontId="5" fillId="0" borderId="0"/>
    <xf numFmtId="0" fontId="5" fillId="0" borderId="0"/>
    <xf numFmtId="0" fontId="28" fillId="35" borderId="209"/>
    <xf numFmtId="0" fontId="5" fillId="0" borderId="0"/>
    <xf numFmtId="0" fontId="5" fillId="0" borderId="0"/>
    <xf numFmtId="0" fontId="5" fillId="0" borderId="0"/>
    <xf numFmtId="0" fontId="26" fillId="23" borderId="207" applyNumberFormat="0" applyFont="0" applyAlignment="0" applyProtection="0"/>
    <xf numFmtId="0" fontId="5" fillId="0" borderId="0"/>
    <xf numFmtId="0" fontId="5" fillId="0" borderId="0"/>
    <xf numFmtId="0" fontId="78" fillId="23" borderId="189" applyNumberFormat="0" applyFont="0" applyAlignment="0" applyProtection="0"/>
    <xf numFmtId="0" fontId="42" fillId="29" borderId="190" applyNumberFormat="0" applyAlignment="0" applyProtection="0"/>
    <xf numFmtId="9" fontId="5" fillId="0" borderId="0" applyFont="0" applyFill="0" applyBorder="0" applyAlignment="0" applyProtection="0"/>
    <xf numFmtId="0" fontId="42" fillId="20" borderId="208" applyNumberFormat="0" applyAlignment="0" applyProtection="0"/>
    <xf numFmtId="200"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39" fillId="7" borderId="197" applyNumberFormat="0" applyAlignment="0" applyProtection="0"/>
    <xf numFmtId="0" fontId="42" fillId="20" borderId="190" applyNumberFormat="0" applyAlignment="0" applyProtection="0"/>
    <xf numFmtId="0" fontId="36" fillId="55" borderId="197" applyNumberFormat="0" applyAlignment="0" applyProtection="0"/>
    <xf numFmtId="0" fontId="26" fillId="23" borderId="207" applyNumberFormat="0" applyFont="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42" fillId="20" borderId="208" applyNumberFormat="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8" fillId="23" borderId="189" applyNumberFormat="0" applyFont="0" applyAlignment="0" applyProtection="0"/>
    <xf numFmtId="0" fontId="28" fillId="35" borderId="200">
      <alignment horizontal="left"/>
    </xf>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8" fillId="35" borderId="209"/>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4"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200"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28" fillId="35" borderId="209">
      <alignment horizontal="left"/>
    </xf>
    <xf numFmtId="0" fontId="42" fillId="29" borderId="208" applyNumberFormat="0" applyAlignment="0" applyProtection="0"/>
    <xf numFmtId="0" fontId="39" fillId="7" borderId="206" applyNumberFormat="0" applyAlignment="0" applyProtection="0"/>
    <xf numFmtId="0" fontId="26" fillId="23" borderId="198" applyNumberFormat="0" applyFont="0" applyAlignment="0" applyProtection="0"/>
    <xf numFmtId="0" fontId="28" fillId="35" borderId="200"/>
    <xf numFmtId="0" fontId="28" fillId="35" borderId="209"/>
    <xf numFmtId="0" fontId="28" fillId="35" borderId="200">
      <alignment horizontal="left"/>
    </xf>
    <xf numFmtId="0" fontId="26" fillId="63" borderId="198" applyNumberFormat="0" applyAlignment="0" applyProtection="0"/>
    <xf numFmtId="0" fontId="76" fillId="29" borderId="206" applyNumberFormat="0" applyAlignment="0" applyProtection="0"/>
    <xf numFmtId="0" fontId="42" fillId="20" borderId="199" applyNumberFormat="0" applyAlignment="0" applyProtection="0"/>
    <xf numFmtId="0" fontId="36" fillId="55" borderId="188" applyNumberFormat="0" applyAlignment="0" applyProtection="0"/>
    <xf numFmtId="0" fontId="28" fillId="35" borderId="209"/>
    <xf numFmtId="0" fontId="63" fillId="57" borderId="179" applyFill="0" applyBorder="0" applyAlignment="0" applyProtection="0">
      <alignment vertical="center"/>
      <protection locked="0"/>
    </xf>
    <xf numFmtId="0" fontId="39" fillId="46" borderId="206" applyNumberFormat="0" applyAlignment="0" applyProtection="0"/>
    <xf numFmtId="0" fontId="28" fillId="35" borderId="200"/>
    <xf numFmtId="0" fontId="28" fillId="32" borderId="210" applyNumberFormat="0" applyFont="0" applyBorder="0" applyAlignment="0" applyProtection="0"/>
    <xf numFmtId="0" fontId="39" fillId="46" borderId="188" applyNumberFormat="0" applyAlignment="0" applyProtection="0"/>
    <xf numFmtId="0" fontId="28" fillId="35" borderId="200">
      <alignment horizontal="left"/>
    </xf>
    <xf numFmtId="0" fontId="39" fillId="7" borderId="206" applyNumberFormat="0" applyAlignment="0" applyProtection="0"/>
    <xf numFmtId="0" fontId="39" fillId="7" borderId="188" applyNumberFormat="0" applyAlignment="0" applyProtection="0"/>
    <xf numFmtId="0" fontId="109" fillId="0" borderId="212" applyNumberFormat="0" applyFill="0" applyAlignment="0" applyProtection="0"/>
    <xf numFmtId="0" fontId="39" fillId="22" borderId="206" applyNumberFormat="0" applyAlignment="0" applyProtection="0"/>
    <xf numFmtId="0" fontId="36" fillId="20" borderId="188" applyNumberFormat="0" applyAlignment="0" applyProtection="0"/>
    <xf numFmtId="0" fontId="42" fillId="20" borderId="208" applyNumberFormat="0" applyAlignment="0" applyProtection="0"/>
    <xf numFmtId="0" fontId="28" fillId="35" borderId="200">
      <alignment horizontal="left"/>
    </xf>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39" fillId="22" borderId="206"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2" fillId="29" borderId="199" applyNumberFormat="0" applyAlignment="0" applyProtection="0"/>
    <xf numFmtId="0" fontId="42" fillId="20" borderId="199" applyNumberFormat="0" applyAlignment="0" applyProtection="0"/>
    <xf numFmtId="0" fontId="109" fillId="0" borderId="203" applyNumberFormat="0" applyFill="0" applyAlignment="0" applyProtection="0"/>
    <xf numFmtId="0" fontId="5" fillId="0" borderId="0"/>
    <xf numFmtId="0" fontId="5" fillId="0" borderId="0"/>
    <xf numFmtId="0" fontId="5" fillId="0" borderId="0"/>
    <xf numFmtId="0" fontId="28" fillId="35" borderId="209">
      <alignment horizontal="left"/>
    </xf>
    <xf numFmtId="0" fontId="42" fillId="55" borderId="208" applyNumberFormat="0" applyAlignment="0" applyProtection="0"/>
    <xf numFmtId="0" fontId="28" fillId="23" borderId="189" applyNumberFormat="0" applyFont="0" applyAlignment="0" applyProtection="0"/>
    <xf numFmtId="0" fontId="5" fillId="0" borderId="0"/>
    <xf numFmtId="0" fontId="5" fillId="0" borderId="0"/>
    <xf numFmtId="0" fontId="5" fillId="0" borderId="0"/>
    <xf numFmtId="0" fontId="5" fillId="0" borderId="0"/>
    <xf numFmtId="0" fontId="5" fillId="0" borderId="0"/>
    <xf numFmtId="0" fontId="28" fillId="35" borderId="209"/>
    <xf numFmtId="0" fontId="28" fillId="35" borderId="200"/>
    <xf numFmtId="0" fontId="78" fillId="23" borderId="207"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6" fillId="63" borderId="198" applyNumberFormat="0" applyAlignment="0" applyProtection="0"/>
    <xf numFmtId="0" fontId="27" fillId="0" borderId="179" applyBorder="0">
      <alignment horizontal="left" vertical="center" wrapText="1" indent="2"/>
      <protection locked="0"/>
    </xf>
    <xf numFmtId="0" fontId="27" fillId="0" borderId="179" applyBorder="0">
      <alignment horizontal="left" vertical="center" wrapText="1" indent="3"/>
      <protection locked="0"/>
    </xf>
    <xf numFmtId="0" fontId="26" fillId="63" borderId="189" applyNumberFormat="0" applyAlignment="0" applyProtection="0"/>
    <xf numFmtId="0" fontId="26" fillId="23" borderId="189" applyNumberFormat="0" applyFont="0" applyAlignment="0" applyProtection="0"/>
    <xf numFmtId="0" fontId="28" fillId="35" borderId="200">
      <alignment horizontal="left"/>
    </xf>
    <xf numFmtId="9" fontId="5" fillId="0" borderId="0" applyFont="0" applyFill="0" applyBorder="0" applyAlignment="0" applyProtection="0"/>
    <xf numFmtId="0" fontId="28" fillId="35" borderId="200">
      <alignment horizontal="left"/>
    </xf>
    <xf numFmtId="9" fontId="5" fillId="0" borderId="0" applyFont="0" applyFill="0" applyBorder="0" applyAlignment="0" applyProtection="0"/>
    <xf numFmtId="4" fontId="91" fillId="36" borderId="211" applyBorder="0" applyProtection="0"/>
    <xf numFmtId="9" fontId="5" fillId="0" borderId="0" applyFont="0" applyFill="0" applyBorder="0" applyAlignment="0" applyProtection="0"/>
    <xf numFmtId="0" fontId="39" fillId="7" borderId="206" applyNumberForma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28" fillId="35" borderId="209"/>
    <xf numFmtId="0" fontId="28" fillId="35" borderId="200"/>
    <xf numFmtId="0" fontId="42" fillId="55" borderId="199" applyNumberFormat="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28" fillId="35" borderId="209">
      <alignment horizontal="left"/>
    </xf>
    <xf numFmtId="43" fontId="5" fillId="0" borderId="0" applyFont="0" applyFill="0" applyBorder="0" applyAlignment="0" applyProtection="0"/>
    <xf numFmtId="0" fontId="36" fillId="20" borderId="197" applyNumberFormat="0" applyAlignment="0" applyProtection="0"/>
    <xf numFmtId="0" fontId="67" fillId="0" borderId="213"/>
    <xf numFmtId="0" fontId="39" fillId="7" borderId="206" applyNumberFormat="0" applyAlignment="0" applyProtection="0"/>
    <xf numFmtId="0" fontId="26" fillId="63" borderId="198" applyNumberFormat="0" applyAlignment="0" applyProtection="0"/>
    <xf numFmtId="0" fontId="39" fillId="46" borderId="206" applyNumberFormat="0" applyAlignment="0" applyProtection="0"/>
    <xf numFmtId="0" fontId="28" fillId="32" borderId="210" applyNumberFormat="0" applyFont="0" applyBorder="0" applyAlignment="0" applyProtection="0"/>
    <xf numFmtId="0" fontId="28" fillId="35" borderId="209"/>
    <xf numFmtId="0" fontId="39" fillId="22" borderId="197" applyNumberFormat="0" applyAlignment="0" applyProtection="0"/>
    <xf numFmtId="0" fontId="76" fillId="29" borderId="206" applyNumberFormat="0" applyAlignment="0" applyProtection="0"/>
    <xf numFmtId="0" fontId="27" fillId="0" borderId="196" applyBorder="0">
      <alignment horizontal="left" vertical="center" wrapText="1" indent="2"/>
      <protection locked="0"/>
    </xf>
    <xf numFmtId="0" fontId="42" fillId="20" borderId="199" applyNumberFormat="0" applyAlignment="0" applyProtection="0"/>
    <xf numFmtId="43" fontId="5" fillId="0" borderId="0" applyFont="0" applyFill="0" applyBorder="0" applyAlignment="0" applyProtection="0"/>
    <xf numFmtId="0" fontId="28" fillId="35" borderId="200">
      <alignment horizontal="left"/>
    </xf>
    <xf numFmtId="0" fontId="28" fillId="35" borderId="200"/>
    <xf numFmtId="0" fontId="42" fillId="29" borderId="199" applyNumberFormat="0" applyAlignment="0" applyProtection="0"/>
    <xf numFmtId="0" fontId="39" fillId="7" borderId="188" applyNumberFormat="0" applyAlignment="0" applyProtection="0"/>
    <xf numFmtId="0" fontId="28" fillId="35" borderId="209">
      <alignment horizontal="left"/>
    </xf>
    <xf numFmtId="0" fontId="109" fillId="0" borderId="203" applyNumberFormat="0" applyFill="0" applyAlignment="0" applyProtection="0"/>
    <xf numFmtId="0" fontId="63" fillId="38" borderId="204" applyNumberFormat="0" applyFont="0" applyBorder="0" applyAlignment="0" applyProtection="0">
      <alignment horizontal="center"/>
    </xf>
    <xf numFmtId="0" fontId="28" fillId="35" borderId="191"/>
    <xf numFmtId="43" fontId="5" fillId="0" borderId="0" applyFont="0" applyFill="0" applyBorder="0" applyAlignment="0" applyProtection="0"/>
    <xf numFmtId="0" fontId="28" fillId="35" borderId="200"/>
    <xf numFmtId="0" fontId="36" fillId="55" borderId="197" applyNumberFormat="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26" fillId="63" borderId="189" applyNumberFormat="0" applyAlignment="0" applyProtection="0"/>
    <xf numFmtId="0" fontId="5" fillId="0" borderId="0"/>
    <xf numFmtId="0" fontId="28" fillId="23" borderId="198" applyNumberFormat="0" applyFont="0" applyAlignment="0" applyProtection="0"/>
    <xf numFmtId="0" fontId="42" fillId="29" borderId="199" applyNumberFormat="0" applyAlignment="0" applyProtection="0"/>
    <xf numFmtId="0" fontId="5" fillId="0" borderId="0"/>
    <xf numFmtId="0" fontId="5" fillId="0" borderId="0"/>
    <xf numFmtId="0" fontId="5" fillId="0" borderId="0"/>
    <xf numFmtId="0" fontId="5" fillId="0" borderId="0"/>
    <xf numFmtId="0" fontId="5" fillId="0" borderId="0"/>
    <xf numFmtId="0" fontId="28" fillId="35" borderId="191">
      <alignment horizontal="left"/>
    </xf>
    <xf numFmtId="0" fontId="36" fillId="20" borderId="188" applyNumberFormat="0" applyAlignment="0" applyProtection="0"/>
    <xf numFmtId="0" fontId="36" fillId="20" borderId="188" applyNumberFormat="0" applyAlignment="0" applyProtection="0"/>
    <xf numFmtId="0" fontId="42" fillId="29" borderId="190" applyNumberFormat="0" applyAlignment="0" applyProtection="0"/>
    <xf numFmtId="43" fontId="5" fillId="0" borderId="0" applyFont="0" applyFill="0" applyBorder="0" applyAlignment="0" applyProtection="0"/>
    <xf numFmtId="0" fontId="39" fillId="22"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97" applyNumberFormat="0" applyAlignment="0" applyProtection="0"/>
    <xf numFmtId="0" fontId="28" fillId="35" borderId="191"/>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28" fillId="23" borderId="189" applyNumberFormat="0" applyFont="0" applyAlignment="0" applyProtection="0"/>
    <xf numFmtId="0" fontId="42" fillId="20" borderId="190" applyNumberFormat="0" applyAlignment="0" applyProtection="0"/>
    <xf numFmtId="0" fontId="42" fillId="20" borderId="190" applyNumberFormat="0" applyAlignment="0" applyProtection="0"/>
    <xf numFmtId="0" fontId="28" fillId="32" borderId="192" applyNumberFormat="0" applyFont="0" applyBorder="0" applyAlignment="0" applyProtection="0"/>
    <xf numFmtId="0" fontId="5" fillId="0" borderId="0"/>
    <xf numFmtId="0" fontId="5" fillId="0" borderId="0"/>
    <xf numFmtId="0" fontId="5" fillId="0" borderId="0"/>
    <xf numFmtId="0" fontId="5" fillId="0" borderId="0"/>
    <xf numFmtId="0" fontId="26" fillId="23" borderId="189"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8" fillId="23" borderId="189" applyNumberFormat="0" applyFont="0" applyAlignment="0" applyProtection="0"/>
    <xf numFmtId="0" fontId="28" fillId="23" borderId="189" applyNumberFormat="0" applyFont="0" applyAlignment="0" applyProtection="0"/>
    <xf numFmtId="0" fontId="28" fillId="23" borderId="189" applyNumberFormat="0" applyFont="0" applyAlignment="0" applyProtection="0"/>
    <xf numFmtId="0" fontId="42" fillId="20" borderId="190" applyNumberFormat="0" applyAlignment="0" applyProtection="0"/>
    <xf numFmtId="0" fontId="42" fillId="20" borderId="190" applyNumberFormat="0" applyAlignment="0" applyProtection="0"/>
    <xf numFmtId="0" fontId="109" fillId="0" borderId="212" applyNumberFormat="0" applyFill="0" applyAlignment="0" applyProtection="0"/>
    <xf numFmtId="0" fontId="28" fillId="35" borderId="200"/>
    <xf numFmtId="0" fontId="28" fillId="35" borderId="200"/>
    <xf numFmtId="0" fontId="28" fillId="35" borderId="200"/>
    <xf numFmtId="0" fontId="36" fillId="20" borderId="197" applyNumberFormat="0" applyAlignment="0" applyProtection="0"/>
    <xf numFmtId="0" fontId="36" fillId="55" borderId="206" applyNumberFormat="0" applyAlignment="0" applyProtection="0"/>
    <xf numFmtId="0" fontId="28" fillId="32" borderId="192" applyNumberFormat="0" applyFont="0" applyBorder="0" applyAlignment="0" applyProtection="0"/>
    <xf numFmtId="0" fontId="42" fillId="20" borderId="199" applyNumberFormat="0" applyAlignment="0" applyProtection="0"/>
    <xf numFmtId="0" fontId="36" fillId="20" borderId="206" applyNumberFormat="0" applyAlignment="0" applyProtection="0"/>
    <xf numFmtId="0" fontId="42" fillId="20" borderId="208" applyNumberFormat="0" applyAlignment="0" applyProtection="0"/>
    <xf numFmtId="0" fontId="76" fillId="29" borderId="206" applyNumberFormat="0" applyAlignment="0" applyProtection="0"/>
    <xf numFmtId="0" fontId="28" fillId="35" borderId="209"/>
    <xf numFmtId="0" fontId="109" fillId="0" borderId="203" applyNumberFormat="0" applyFill="0" applyAlignment="0" applyProtection="0"/>
    <xf numFmtId="0" fontId="28" fillId="35" borderId="200">
      <alignment horizontal="left"/>
    </xf>
    <xf numFmtId="0" fontId="42" fillId="20" borderId="199" applyNumberFormat="0" applyAlignment="0" applyProtection="0"/>
    <xf numFmtId="0" fontId="36" fillId="20" borderId="197" applyNumberFormat="0" applyAlignment="0" applyProtection="0"/>
    <xf numFmtId="0" fontId="28" fillId="35" borderId="200"/>
    <xf numFmtId="0" fontId="42" fillId="29" borderId="199" applyNumberFormat="0" applyAlignment="0" applyProtection="0"/>
    <xf numFmtId="0" fontId="67" fillId="0" borderId="195"/>
    <xf numFmtId="0" fontId="28" fillId="35" borderId="200"/>
    <xf numFmtId="0" fontId="28" fillId="23" borderId="207" applyNumberFormat="0" applyFont="0" applyAlignment="0" applyProtection="0"/>
    <xf numFmtId="0" fontId="26" fillId="23" borderId="198" applyNumberFormat="0" applyFont="0" applyAlignment="0" applyProtection="0"/>
    <xf numFmtId="0" fontId="28" fillId="35" borderId="209">
      <alignment horizontal="left"/>
    </xf>
    <xf numFmtId="0" fontId="78" fillId="23" borderId="207" applyNumberFormat="0" applyFont="0" applyAlignment="0" applyProtection="0"/>
    <xf numFmtId="0" fontId="42" fillId="29" borderId="199" applyNumberFormat="0" applyAlignment="0" applyProtection="0"/>
    <xf numFmtId="43" fontId="5" fillId="0" borderId="0" applyFont="0" applyFill="0" applyBorder="0" applyAlignment="0" applyProtection="0"/>
    <xf numFmtId="0" fontId="39" fillId="7" borderId="197" applyNumberFormat="0" applyAlignment="0" applyProtection="0"/>
    <xf numFmtId="4" fontId="91" fillId="36" borderId="211" applyBorder="0" applyProtection="0"/>
    <xf numFmtId="0" fontId="28" fillId="23" borderId="198" applyNumberFormat="0" applyFont="0" applyAlignment="0" applyProtection="0"/>
    <xf numFmtId="0" fontId="28" fillId="23" borderId="207" applyNumberFormat="0" applyFont="0" applyAlignment="0" applyProtection="0"/>
    <xf numFmtId="0" fontId="28" fillId="32" borderId="201" applyNumberFormat="0" applyFont="0" applyBorder="0" applyAlignment="0" applyProtection="0"/>
    <xf numFmtId="4" fontId="91" fillId="36" borderId="202" applyBorder="0" applyProtection="0"/>
    <xf numFmtId="0" fontId="28" fillId="35" borderId="200">
      <alignment horizontal="left"/>
    </xf>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0" fontId="36" fillId="20" borderId="197" applyNumberFormat="0" applyAlignment="0" applyProtection="0"/>
    <xf numFmtId="0" fontId="5" fillId="0" borderId="0"/>
    <xf numFmtId="0" fontId="5" fillId="0" borderId="0"/>
    <xf numFmtId="4" fontId="91" fillId="36" borderId="211" applyBorder="0" applyProtection="0"/>
    <xf numFmtId="43" fontId="5" fillId="0" borderId="0" applyFont="0" applyFill="0" applyBorder="0" applyAlignment="0" applyProtection="0"/>
    <xf numFmtId="0" fontId="39" fillId="7" borderId="206" applyNumberFormat="0" applyAlignment="0" applyProtection="0"/>
    <xf numFmtId="0" fontId="5" fillId="0" borderId="0"/>
    <xf numFmtId="43" fontId="5" fillId="0" borderId="0" applyFont="0" applyFill="0" applyBorder="0" applyAlignment="0" applyProtection="0"/>
    <xf numFmtId="0" fontId="28" fillId="23" borderId="198" applyNumberFormat="0" applyFont="0" applyAlignment="0" applyProtection="0"/>
    <xf numFmtId="4" fontId="91" fillId="36" borderId="193" applyBorder="0" applyProtection="0"/>
    <xf numFmtId="0" fontId="76" fillId="29" borderId="188" applyNumberFormat="0" applyAlignment="0" applyProtection="0"/>
    <xf numFmtId="0" fontId="36" fillId="20" borderId="188" applyNumberFormat="0" applyAlignment="0" applyProtection="0"/>
    <xf numFmtId="0" fontId="39" fillId="22" borderId="188" applyNumberFormat="0" applyAlignment="0" applyProtection="0"/>
    <xf numFmtId="0" fontId="28" fillId="35" borderId="191"/>
    <xf numFmtId="0" fontId="28" fillId="35" borderId="191"/>
    <xf numFmtId="0" fontId="28" fillId="35" borderId="191"/>
    <xf numFmtId="0" fontId="28" fillId="35" borderId="191">
      <alignment horizontal="left"/>
    </xf>
    <xf numFmtId="0" fontId="28" fillId="35" borderId="191">
      <alignment horizontal="left"/>
    </xf>
    <xf numFmtId="0" fontId="28" fillId="35" borderId="191">
      <alignment horizontal="left"/>
    </xf>
    <xf numFmtId="0" fontId="28" fillId="32" borderId="192" applyNumberFormat="0" applyFont="0" applyBorder="0" applyAlignment="0" applyProtection="0"/>
    <xf numFmtId="170" fontId="5" fillId="0" borderId="0" applyFont="0" applyFill="0" applyBorder="0" applyAlignment="0" applyProtection="0"/>
    <xf numFmtId="0" fontId="42" fillId="20" borderId="208" applyNumberFormat="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8" fillId="23" borderId="189" applyNumberFormat="0" applyFont="0" applyAlignment="0" applyProtection="0"/>
    <xf numFmtId="0" fontId="42" fillId="29" borderId="190"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6" fillId="23" borderId="189" applyNumberFormat="0" applyFont="0" applyAlignment="0" applyProtection="0"/>
    <xf numFmtId="0" fontId="42" fillId="29" borderId="190" applyNumberFormat="0" applyAlignment="0" applyProtection="0"/>
    <xf numFmtId="4" fontId="91" fillId="36" borderId="193" applyBorder="0" applyProtection="0"/>
    <xf numFmtId="0" fontId="42" fillId="29" borderId="190" applyNumberFormat="0" applyAlignment="0" applyProtection="0"/>
    <xf numFmtId="0" fontId="26" fillId="63" borderId="198" applyNumberFormat="0" applyAlignment="0" applyProtection="0"/>
    <xf numFmtId="0" fontId="28" fillId="35" borderId="191"/>
    <xf numFmtId="0" fontId="42" fillId="29" borderId="208" applyNumberFormat="0" applyAlignment="0" applyProtection="0"/>
    <xf numFmtId="0" fontId="28" fillId="35" borderId="191"/>
    <xf numFmtId="0" fontId="76" fillId="29" borderId="188" applyNumberFormat="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42" fillId="55" borderId="190" applyNumberFormat="0" applyAlignment="0" applyProtection="0"/>
    <xf numFmtId="0" fontId="28" fillId="23" borderId="207" applyNumberFormat="0" applyFont="0" applyAlignment="0" applyProtection="0"/>
    <xf numFmtId="0" fontId="39" fillId="46" borderId="188" applyNumberFormat="0" applyAlignment="0" applyProtection="0"/>
    <xf numFmtId="0" fontId="28" fillId="23" borderId="189" applyNumberFormat="0" applyFont="0" applyAlignment="0" applyProtection="0"/>
    <xf numFmtId="0" fontId="28" fillId="35" borderId="191"/>
    <xf numFmtId="0" fontId="28" fillId="23" borderId="207" applyNumberFormat="0" applyFont="0" applyAlignment="0" applyProtection="0"/>
    <xf numFmtId="0" fontId="36" fillId="20" borderId="188" applyNumberFormat="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28" fillId="35" borderId="191">
      <alignment horizontal="left"/>
    </xf>
    <xf numFmtId="0" fontId="26" fillId="23" borderId="189" applyNumberFormat="0" applyFont="0" applyAlignment="0" applyProtection="0"/>
    <xf numFmtId="0" fontId="26" fillId="63" borderId="189" applyNumberFormat="0" applyAlignment="0" applyProtection="0"/>
    <xf numFmtId="0" fontId="36" fillId="20" borderId="188" applyNumberFormat="0" applyAlignment="0" applyProtection="0"/>
    <xf numFmtId="0" fontId="76" fillId="29" borderId="188" applyNumberFormat="0" applyAlignment="0" applyProtection="0"/>
    <xf numFmtId="0" fontId="36" fillId="55" borderId="188" applyNumberFormat="0" applyAlignment="0" applyProtection="0"/>
    <xf numFmtId="0" fontId="39" fillId="22" borderId="188" applyNumberFormat="0" applyAlignment="0" applyProtection="0"/>
    <xf numFmtId="44" fontId="5" fillId="0" borderId="0" applyFont="0" applyFill="0" applyBorder="0" applyAlignment="0" applyProtection="0"/>
    <xf numFmtId="0" fontId="28" fillId="35" borderId="200">
      <alignment horizontal="left"/>
    </xf>
    <xf numFmtId="0" fontId="42" fillId="20" borderId="208" applyNumberFormat="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8" fillId="23" borderId="189" applyNumberFormat="0" applyFont="0" applyAlignment="0" applyProtection="0"/>
    <xf numFmtId="0" fontId="42" fillId="29" borderId="190" applyNumberFormat="0" applyAlignment="0" applyProtection="0"/>
    <xf numFmtId="9" fontId="5" fillId="0" borderId="0" applyFont="0" applyFill="0" applyBorder="0" applyAlignment="0" applyProtection="0"/>
    <xf numFmtId="0" fontId="28" fillId="23" borderId="198" applyNumberFormat="0" applyFont="0" applyAlignment="0" applyProtection="0"/>
    <xf numFmtId="200"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8" fillId="23" borderId="189" applyNumberFormat="0" applyFont="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4"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200"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 fontId="91" fillId="36" borderId="193" applyBorder="0" applyProtection="0"/>
    <xf numFmtId="0" fontId="26" fillId="63" borderId="189" applyNumberFormat="0" applyAlignment="0" applyProtection="0"/>
    <xf numFmtId="0" fontId="36" fillId="55" borderId="188" applyNumberFormat="0" applyAlignment="0" applyProtection="0"/>
    <xf numFmtId="0" fontId="28" fillId="32" borderId="192" applyNumberFormat="0" applyFont="0" applyBorder="0" applyAlignment="0" applyProtection="0"/>
    <xf numFmtId="0" fontId="39" fillId="46" borderId="188" applyNumberFormat="0" applyAlignment="0" applyProtection="0"/>
    <xf numFmtId="0" fontId="42" fillId="20" borderId="190" applyNumberFormat="0" applyAlignment="0" applyProtection="0"/>
    <xf numFmtId="0" fontId="42" fillId="29" borderId="190" applyNumberFormat="0" applyAlignment="0" applyProtection="0"/>
    <xf numFmtId="4" fontId="91" fillId="36" borderId="202" applyBorder="0" applyProtection="0"/>
    <xf numFmtId="0" fontId="63" fillId="57" borderId="205" applyFill="0" applyBorder="0" applyAlignment="0" applyProtection="0">
      <alignment vertical="center"/>
      <protection locked="0"/>
    </xf>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9" fillId="7" borderId="188" applyNumberFormat="0" applyAlignment="0" applyProtection="0"/>
    <xf numFmtId="0" fontId="5" fillId="0" borderId="0"/>
    <xf numFmtId="0" fontId="5" fillId="0" borderId="0"/>
    <xf numFmtId="0" fontId="5" fillId="0" borderId="0"/>
    <xf numFmtId="0" fontId="5" fillId="0" borderId="0"/>
    <xf numFmtId="0" fontId="5" fillId="0" borderId="0"/>
    <xf numFmtId="0" fontId="28" fillId="35" borderId="191"/>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6" fillId="63" borderId="189" applyNumberFormat="0" applyAlignment="0" applyProtection="0"/>
    <xf numFmtId="0" fontId="26" fillId="23" borderId="189" applyNumberFormat="0" applyFont="0" applyAlignment="0" applyProtection="0"/>
    <xf numFmtId="0" fontId="28" fillId="23" borderId="189"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42" fillId="55" borderId="190" applyNumberFormat="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28" fillId="35" borderId="200">
      <alignment horizontal="left"/>
    </xf>
    <xf numFmtId="0" fontId="109" fillId="0" borderId="203" applyNumberFormat="0" applyFill="0" applyAlignment="0" applyProtection="0"/>
    <xf numFmtId="43" fontId="5" fillId="0" borderId="0" applyFont="0" applyFill="0" applyBorder="0" applyAlignment="0" applyProtection="0"/>
    <xf numFmtId="0" fontId="28" fillId="35" borderId="191">
      <alignment horizontal="left"/>
    </xf>
    <xf numFmtId="0" fontId="28" fillId="23" borderId="189" applyNumberFormat="0" applyFont="0" applyAlignment="0" applyProtection="0"/>
    <xf numFmtId="0" fontId="39" fillId="46" borderId="206" applyNumberFormat="0" applyAlignment="0" applyProtection="0"/>
    <xf numFmtId="0" fontId="39" fillId="7" borderId="206" applyNumberFormat="0" applyAlignment="0" applyProtection="0"/>
    <xf numFmtId="0" fontId="63" fillId="38" borderId="195" applyNumberFormat="0" applyFont="0" applyBorder="0" applyAlignment="0" applyProtection="0">
      <alignment horizontal="center"/>
    </xf>
    <xf numFmtId="0" fontId="39" fillId="7" borderId="197" applyNumberFormat="0" applyAlignment="0" applyProtection="0"/>
    <xf numFmtId="0" fontId="39" fillId="7" borderId="188" applyNumberFormat="0" applyAlignment="0" applyProtection="0"/>
    <xf numFmtId="43" fontId="5" fillId="0" borderId="0" applyFont="0" applyFill="0" applyBorder="0" applyAlignment="0" applyProtection="0"/>
    <xf numFmtId="0" fontId="26" fillId="23" borderId="189" applyNumberFormat="0" applyFont="0" applyAlignment="0" applyProtection="0"/>
    <xf numFmtId="0" fontId="109" fillId="0" borderId="194" applyNumberFormat="0" applyFill="0" applyAlignment="0" applyProtection="0"/>
    <xf numFmtId="0" fontId="39" fillId="46" borderId="206" applyNumberFormat="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39" fillId="7" borderId="188" applyNumberFormat="0" applyAlignment="0" applyProtection="0"/>
    <xf numFmtId="0" fontId="26" fillId="23" borderId="198" applyNumberFormat="0" applyFont="0" applyAlignment="0" applyProtection="0"/>
    <xf numFmtId="0" fontId="5" fillId="0" borderId="0"/>
    <xf numFmtId="0" fontId="42" fillId="20" borderId="190" applyNumberFormat="0" applyAlignment="0" applyProtection="0"/>
    <xf numFmtId="0" fontId="5" fillId="0" borderId="0"/>
    <xf numFmtId="0" fontId="5" fillId="0" borderId="0"/>
    <xf numFmtId="0" fontId="39" fillId="7" borderId="188" applyNumberFormat="0" applyAlignment="0" applyProtection="0"/>
    <xf numFmtId="0" fontId="36" fillId="20" borderId="188" applyNumberFormat="0" applyAlignment="0" applyProtection="0"/>
    <xf numFmtId="0" fontId="36" fillId="20" borderId="188" applyNumberFormat="0" applyAlignment="0" applyProtection="0"/>
    <xf numFmtId="0" fontId="26" fillId="23" borderId="189" applyNumberFormat="0" applyFont="0" applyAlignment="0" applyProtection="0"/>
    <xf numFmtId="0" fontId="42" fillId="55" borderId="190" applyNumberFormat="0" applyAlignment="0" applyProtection="0"/>
    <xf numFmtId="0" fontId="78" fillId="23" borderId="189" applyNumberFormat="0" applyFont="0" applyAlignment="0" applyProtection="0"/>
    <xf numFmtId="0" fontId="36" fillId="20" borderId="188" applyNumberFormat="0" applyAlignment="0" applyProtection="0"/>
    <xf numFmtId="0" fontId="28" fillId="35" borderId="191">
      <alignment horizontal="left"/>
    </xf>
    <xf numFmtId="0" fontId="26" fillId="23" borderId="189" applyNumberFormat="0" applyFont="0" applyAlignment="0" applyProtection="0"/>
    <xf numFmtId="0" fontId="76" fillId="29" borderId="188" applyNumberFormat="0" applyAlignment="0" applyProtection="0"/>
    <xf numFmtId="0" fontId="39" fillId="7" borderId="188" applyNumberFormat="0" applyAlignment="0" applyProtection="0"/>
    <xf numFmtId="0" fontId="39" fillId="22" borderId="188" applyNumberFormat="0" applyAlignment="0" applyProtection="0"/>
    <xf numFmtId="0" fontId="42" fillId="20" borderId="190" applyNumberFormat="0" applyAlignment="0" applyProtection="0"/>
    <xf numFmtId="0" fontId="28" fillId="35" borderId="191">
      <alignment horizontal="left"/>
    </xf>
    <xf numFmtId="0" fontId="28" fillId="23" borderId="189" applyNumberFormat="0" applyFont="0" applyAlignment="0" applyProtection="0"/>
    <xf numFmtId="0" fontId="78" fillId="23" borderId="189" applyNumberFormat="0" applyFont="0" applyAlignment="0" applyProtection="0"/>
    <xf numFmtId="0" fontId="39" fillId="46" borderId="188" applyNumberFormat="0" applyAlignment="0" applyProtection="0"/>
    <xf numFmtId="0" fontId="28" fillId="35" borderId="191">
      <alignment horizontal="left"/>
    </xf>
    <xf numFmtId="0" fontId="36" fillId="55" borderId="188" applyNumberFormat="0" applyAlignment="0" applyProtection="0"/>
    <xf numFmtId="0" fontId="109" fillId="0" borderId="194" applyNumberFormat="0" applyFill="0" applyAlignment="0" applyProtection="0"/>
    <xf numFmtId="0" fontId="42" fillId="29" borderId="190" applyNumberFormat="0" applyAlignment="0" applyProtection="0"/>
    <xf numFmtId="0" fontId="26" fillId="23" borderId="189" applyNumberFormat="0" applyFont="0" applyAlignment="0" applyProtection="0"/>
    <xf numFmtId="0" fontId="28" fillId="23" borderId="189" applyNumberFormat="0" applyFont="0" applyAlignment="0" applyProtection="0"/>
    <xf numFmtId="0" fontId="109" fillId="0" borderId="194" applyNumberFormat="0" applyFill="0" applyAlignment="0" applyProtection="0"/>
    <xf numFmtId="0" fontId="39" fillId="7" borderId="188" applyNumberFormat="0" applyAlignment="0" applyProtection="0"/>
    <xf numFmtId="0" fontId="28" fillId="23" borderId="189" applyNumberFormat="0" applyFont="0" applyAlignment="0" applyProtection="0"/>
    <xf numFmtId="0" fontId="28" fillId="35" borderId="191"/>
    <xf numFmtId="0" fontId="26" fillId="63" borderId="189" applyNumberFormat="0" applyAlignment="0" applyProtection="0"/>
    <xf numFmtId="0" fontId="39" fillId="46" borderId="188" applyNumberFormat="0" applyAlignment="0" applyProtection="0"/>
    <xf numFmtId="4" fontId="91" fillId="36" borderId="193" applyBorder="0" applyProtection="0"/>
    <xf numFmtId="0" fontId="28" fillId="35" borderId="191">
      <alignment horizontal="left"/>
    </xf>
    <xf numFmtId="0" fontId="42" fillId="29" borderId="190" applyNumberFormat="0" applyAlignment="0" applyProtection="0"/>
    <xf numFmtId="0" fontId="28" fillId="35" borderId="191"/>
    <xf numFmtId="0" fontId="28" fillId="35" borderId="191"/>
    <xf numFmtId="0" fontId="28" fillId="35" borderId="191">
      <alignment horizontal="left"/>
    </xf>
    <xf numFmtId="0" fontId="28" fillId="32" borderId="192" applyNumberFormat="0" applyFont="0" applyBorder="0" applyAlignment="0" applyProtection="0"/>
    <xf numFmtId="0" fontId="28" fillId="35" borderId="191">
      <alignment horizontal="left"/>
    </xf>
    <xf numFmtId="0" fontId="28" fillId="35" borderId="191"/>
    <xf numFmtId="0" fontId="28" fillId="35" borderId="191"/>
    <xf numFmtId="0" fontId="42" fillId="55" borderId="190" applyNumberFormat="0" applyAlignment="0" applyProtection="0"/>
    <xf numFmtId="43" fontId="5" fillId="0" borderId="0" applyFont="0" applyFill="0" applyBorder="0" applyAlignment="0" applyProtection="0"/>
    <xf numFmtId="0" fontId="28" fillId="35" borderId="200"/>
    <xf numFmtId="0" fontId="39" fillId="7" borderId="188" applyNumberFormat="0" applyAlignment="0" applyProtection="0"/>
    <xf numFmtId="0" fontId="42" fillId="20" borderId="190" applyNumberFormat="0" applyAlignment="0" applyProtection="0"/>
    <xf numFmtId="0" fontId="28" fillId="23" borderId="189" applyNumberFormat="0" applyFont="0" applyAlignment="0" applyProtection="0"/>
    <xf numFmtId="0" fontId="36" fillId="55" borderId="188" applyNumberFormat="0" applyAlignment="0" applyProtection="0"/>
    <xf numFmtId="0" fontId="36" fillId="20" borderId="188" applyNumberFormat="0" applyAlignment="0" applyProtection="0"/>
    <xf numFmtId="0" fontId="39" fillId="7" borderId="188" applyNumberFormat="0" applyAlignment="0" applyProtection="0"/>
    <xf numFmtId="43" fontId="5" fillId="0" borderId="0" applyFont="0" applyFill="0" applyBorder="0" applyAlignment="0" applyProtection="0"/>
    <xf numFmtId="0" fontId="109" fillId="0" borderId="194" applyNumberFormat="0" applyFill="0" applyAlignment="0" applyProtection="0"/>
    <xf numFmtId="0" fontId="42" fillId="55" borderId="199" applyNumberFormat="0" applyAlignment="0" applyProtection="0"/>
    <xf numFmtId="0" fontId="39" fillId="7" borderId="188"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4"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200"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4"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200"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28" fillId="23" borderId="198"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5" fillId="0" borderId="0" applyFont="0" applyFill="0" applyBorder="0" applyAlignment="0" applyProtection="0"/>
    <xf numFmtId="0" fontId="36" fillId="20" borderId="206" applyNumberFormat="0" applyAlignment="0" applyProtection="0"/>
    <xf numFmtId="0" fontId="42" fillId="29" borderId="208" applyNumberFormat="0" applyAlignment="0" applyProtection="0"/>
    <xf numFmtId="0" fontId="28" fillId="35" borderId="200"/>
    <xf numFmtId="0" fontId="39" fillId="7" borderId="206" applyNumberFormat="0" applyAlignment="0" applyProtection="0"/>
    <xf numFmtId="0" fontId="39" fillId="7" borderId="197" applyNumberFormat="0" applyAlignment="0" applyProtection="0"/>
    <xf numFmtId="0" fontId="28" fillId="35" borderId="200"/>
    <xf numFmtId="0" fontId="42" fillId="20" borderId="208" applyNumberFormat="0" applyAlignment="0" applyProtection="0"/>
    <xf numFmtId="4" fontId="91" fillId="36" borderId="202" applyBorder="0" applyProtection="0"/>
    <xf numFmtId="0" fontId="28" fillId="35" borderId="200">
      <alignment horizontal="left"/>
    </xf>
    <xf numFmtId="0" fontId="39" fillId="46" borderId="188" applyNumberFormat="0" applyAlignment="0" applyProtection="0"/>
    <xf numFmtId="0" fontId="28" fillId="32" borderId="210" applyNumberFormat="0" applyFont="0" applyBorder="0" applyAlignment="0" applyProtection="0"/>
    <xf numFmtId="0" fontId="39" fillId="7" borderId="206" applyNumberFormat="0" applyAlignment="0" applyProtection="0"/>
    <xf numFmtId="0" fontId="28" fillId="35" borderId="200"/>
    <xf numFmtId="0" fontId="42" fillId="29" borderId="208" applyNumberFormat="0" applyAlignment="0" applyProtection="0"/>
    <xf numFmtId="0" fontId="26" fillId="23" borderId="207" applyNumberFormat="0" applyFont="0" applyAlignment="0" applyProtection="0"/>
    <xf numFmtId="0" fontId="28" fillId="35" borderId="200"/>
    <xf numFmtId="0" fontId="28" fillId="35" borderId="200">
      <alignment horizontal="left"/>
    </xf>
    <xf numFmtId="0" fontId="39" fillId="46" borderId="197" applyNumberFormat="0" applyAlignment="0" applyProtection="0"/>
    <xf numFmtId="0" fontId="28" fillId="23" borderId="198" applyNumberFormat="0" applyFont="0" applyAlignment="0" applyProtection="0"/>
    <xf numFmtId="0" fontId="39" fillId="46" borderId="197" applyNumberFormat="0" applyAlignment="0" applyProtection="0"/>
    <xf numFmtId="4" fontId="91" fillId="36" borderId="202" applyBorder="0" applyProtection="0"/>
    <xf numFmtId="0" fontId="28" fillId="35" borderId="200">
      <alignment horizontal="left"/>
    </xf>
    <xf numFmtId="0" fontId="42" fillId="55" borderId="199" applyNumberFormat="0" applyAlignment="0" applyProtection="0"/>
    <xf numFmtId="0" fontId="39" fillId="7" borderId="197" applyNumberFormat="0" applyAlignment="0" applyProtection="0"/>
    <xf numFmtId="0" fontId="39" fillId="46" borderId="206" applyNumberFormat="0" applyAlignment="0" applyProtection="0"/>
    <xf numFmtId="0" fontId="26" fillId="23" borderId="198" applyNumberFormat="0" applyFont="0" applyAlignment="0" applyProtection="0"/>
    <xf numFmtId="0" fontId="28" fillId="23" borderId="207" applyNumberFormat="0" applyFont="0" applyAlignment="0" applyProtection="0"/>
    <xf numFmtId="0" fontId="39" fillId="7" borderId="197" applyNumberFormat="0" applyAlignment="0" applyProtection="0"/>
    <xf numFmtId="10" fontId="27" fillId="32" borderId="213" applyNumberFormat="0" applyBorder="0" applyAlignment="0" applyProtection="0"/>
    <xf numFmtId="0" fontId="28" fillId="35" borderId="200">
      <alignment horizontal="left"/>
    </xf>
    <xf numFmtId="0" fontId="78" fillId="23" borderId="207" applyNumberFormat="0" applyFont="0" applyAlignment="0" applyProtection="0"/>
    <xf numFmtId="0" fontId="39" fillId="7" borderId="206" applyNumberFormat="0" applyAlignment="0" applyProtection="0"/>
    <xf numFmtId="0" fontId="42" fillId="29" borderId="199" applyNumberFormat="0" applyAlignment="0" applyProtection="0"/>
    <xf numFmtId="0" fontId="28" fillId="35" borderId="209"/>
    <xf numFmtId="0" fontId="26" fillId="63" borderId="207" applyNumberFormat="0" applyAlignment="0" applyProtection="0"/>
    <xf numFmtId="0" fontId="39" fillId="7" borderId="197" applyNumberFormat="0" applyAlignment="0" applyProtection="0"/>
    <xf numFmtId="0" fontId="26" fillId="23" borderId="198" applyNumberFormat="0" applyFont="0" applyAlignment="0" applyProtection="0"/>
    <xf numFmtId="0" fontId="28" fillId="35" borderId="191">
      <alignment horizontal="left"/>
    </xf>
    <xf numFmtId="0" fontId="28" fillId="23" borderId="198" applyNumberFormat="0" applyFont="0" applyAlignment="0" applyProtection="0"/>
    <xf numFmtId="0" fontId="28" fillId="32" borderId="201" applyNumberFormat="0" applyFont="0" applyBorder="0" applyAlignment="0" applyProtection="0"/>
    <xf numFmtId="0" fontId="42" fillId="55" borderId="199" applyNumberFormat="0" applyAlignment="0" applyProtection="0"/>
    <xf numFmtId="0" fontId="42" fillId="55" borderId="208" applyNumberFormat="0" applyAlignment="0" applyProtection="0"/>
    <xf numFmtId="0" fontId="28" fillId="23" borderId="207" applyNumberFormat="0" applyFont="0" applyAlignment="0" applyProtection="0"/>
    <xf numFmtId="0" fontId="42" fillId="29" borderId="199" applyNumberFormat="0" applyAlignment="0" applyProtection="0"/>
    <xf numFmtId="0" fontId="76" fillId="29" borderId="197" applyNumberFormat="0" applyAlignment="0" applyProtection="0"/>
    <xf numFmtId="4" fontId="91" fillId="36" borderId="202" applyBorder="0" applyProtection="0"/>
    <xf numFmtId="0" fontId="78" fillId="23" borderId="198" applyNumberFormat="0" applyFont="0" applyAlignment="0" applyProtection="0"/>
    <xf numFmtId="0" fontId="36" fillId="55" borderId="197" applyNumberFormat="0" applyAlignment="0" applyProtection="0"/>
    <xf numFmtId="0" fontId="39" fillId="46" borderId="206" applyNumberFormat="0" applyAlignment="0" applyProtection="0"/>
    <xf numFmtId="0" fontId="28" fillId="35" borderId="209">
      <alignment horizontal="left"/>
    </xf>
    <xf numFmtId="4" fontId="91" fillId="36" borderId="211" applyBorder="0" applyProtection="0"/>
    <xf numFmtId="0" fontId="28" fillId="35" borderId="200"/>
    <xf numFmtId="0" fontId="26" fillId="23" borderId="198" applyNumberFormat="0" applyFont="0" applyAlignment="0" applyProtection="0"/>
    <xf numFmtId="0" fontId="39" fillId="7" borderId="197" applyNumberFormat="0" applyAlignment="0" applyProtection="0"/>
    <xf numFmtId="0" fontId="28" fillId="35" borderId="209"/>
    <xf numFmtId="0" fontId="39" fillId="7" borderId="206" applyNumberFormat="0" applyAlignment="0" applyProtection="0"/>
    <xf numFmtId="0" fontId="39" fillId="22" borderId="206" applyNumberFormat="0" applyAlignment="0" applyProtection="0"/>
    <xf numFmtId="0" fontId="28" fillId="35" borderId="209">
      <alignment horizontal="left"/>
    </xf>
    <xf numFmtId="0" fontId="28" fillId="32" borderId="210" applyNumberFormat="0" applyFont="0" applyBorder="0" applyAlignment="0" applyProtection="0"/>
    <xf numFmtId="0" fontId="28" fillId="23" borderId="207" applyNumberFormat="0" applyFont="0" applyAlignment="0" applyProtection="0"/>
    <xf numFmtId="0" fontId="42" fillId="20" borderId="208" applyNumberFormat="0" applyAlignment="0" applyProtection="0"/>
    <xf numFmtId="0" fontId="28" fillId="35" borderId="209"/>
    <xf numFmtId="0" fontId="76" fillId="29" borderId="197" applyNumberFormat="0" applyAlignment="0" applyProtection="0"/>
    <xf numFmtId="0" fontId="42" fillId="29" borderId="199" applyNumberFormat="0" applyAlignment="0" applyProtection="0"/>
    <xf numFmtId="0" fontId="28" fillId="23" borderId="198" applyNumberFormat="0" applyFont="0" applyAlignment="0" applyProtection="0"/>
    <xf numFmtId="0" fontId="36" fillId="20" borderId="206" applyNumberFormat="0" applyAlignment="0" applyProtection="0"/>
    <xf numFmtId="0" fontId="26" fillId="63" borderId="198" applyNumberFormat="0" applyAlignment="0" applyProtection="0"/>
    <xf numFmtId="0" fontId="39" fillId="46" borderId="197" applyNumberFormat="0" applyAlignment="0" applyProtection="0"/>
    <xf numFmtId="0" fontId="28" fillId="35" borderId="200">
      <alignment horizontal="left"/>
    </xf>
    <xf numFmtId="0" fontId="36" fillId="55" borderId="206" applyNumberFormat="0" applyAlignment="0" applyProtection="0"/>
    <xf numFmtId="0" fontId="28" fillId="35" borderId="200">
      <alignment horizontal="left"/>
    </xf>
    <xf numFmtId="0" fontId="78" fillId="23" borderId="198" applyNumberFormat="0" applyFont="0" applyAlignment="0" applyProtection="0"/>
    <xf numFmtId="0" fontId="28" fillId="35" borderId="191">
      <alignment horizontal="left"/>
    </xf>
    <xf numFmtId="0" fontId="36" fillId="20" borderId="188" applyNumberFormat="0" applyAlignment="0" applyProtection="0"/>
    <xf numFmtId="0" fontId="36" fillId="20" borderId="188" applyNumberFormat="0" applyAlignment="0" applyProtection="0"/>
    <xf numFmtId="0" fontId="42" fillId="29" borderId="190" applyNumberFormat="0" applyAlignment="0" applyProtection="0"/>
    <xf numFmtId="0" fontId="78" fillId="23" borderId="198" applyNumberFormat="0" applyFont="0" applyAlignment="0" applyProtection="0"/>
    <xf numFmtId="0" fontId="39" fillId="22" borderId="188" applyNumberFormat="0" applyAlignment="0" applyProtection="0"/>
    <xf numFmtId="0" fontId="39" fillId="7" borderId="188" applyNumberFormat="0" applyAlignment="0" applyProtection="0"/>
    <xf numFmtId="0" fontId="39" fillId="7" borderId="188" applyNumberFormat="0" applyAlignment="0" applyProtection="0"/>
    <xf numFmtId="0" fontId="42" fillId="29" borderId="208" applyNumberFormat="0" applyAlignment="0" applyProtection="0"/>
    <xf numFmtId="0" fontId="28" fillId="35" borderId="191"/>
    <xf numFmtId="0" fontId="28" fillId="35" borderId="209">
      <alignment horizontal="left"/>
    </xf>
    <xf numFmtId="0" fontId="39" fillId="7" borderId="197" applyNumberFormat="0" applyAlignment="0" applyProtection="0"/>
    <xf numFmtId="0" fontId="27" fillId="0" borderId="205" applyBorder="0">
      <alignment horizontal="left" vertical="center" wrapText="1" indent="3"/>
      <protection locked="0"/>
    </xf>
    <xf numFmtId="0" fontId="42" fillId="29" borderId="208" applyNumberFormat="0" applyAlignment="0" applyProtection="0"/>
    <xf numFmtId="0" fontId="28" fillId="23" borderId="189" applyNumberFormat="0" applyFont="0" applyAlignment="0" applyProtection="0"/>
    <xf numFmtId="0" fontId="42" fillId="20" borderId="190" applyNumberFormat="0" applyAlignment="0" applyProtection="0"/>
    <xf numFmtId="0" fontId="42" fillId="20" borderId="190" applyNumberFormat="0" applyAlignment="0" applyProtection="0"/>
    <xf numFmtId="0" fontId="28" fillId="35" borderId="200">
      <alignment horizontal="left"/>
    </xf>
    <xf numFmtId="0" fontId="28" fillId="32" borderId="192" applyNumberFormat="0" applyFont="0" applyBorder="0" applyAlignment="0" applyProtection="0"/>
    <xf numFmtId="0" fontId="26" fillId="23" borderId="189" applyNumberFormat="0" applyFont="0" applyAlignment="0" applyProtection="0"/>
    <xf numFmtId="0" fontId="42" fillId="20" borderId="208" applyNumberFormat="0" applyAlignment="0" applyProtection="0"/>
    <xf numFmtId="0" fontId="28" fillId="23" borderId="189" applyNumberFormat="0" applyFont="0" applyAlignment="0" applyProtection="0"/>
    <xf numFmtId="0" fontId="28" fillId="23" borderId="189" applyNumberFormat="0" applyFont="0" applyAlignment="0" applyProtection="0"/>
    <xf numFmtId="0" fontId="28" fillId="23" borderId="189" applyNumberFormat="0" applyFont="0" applyAlignment="0" applyProtection="0"/>
    <xf numFmtId="0" fontId="42" fillId="20" borderId="190" applyNumberFormat="0" applyAlignment="0" applyProtection="0"/>
    <xf numFmtId="0" fontId="42" fillId="20" borderId="190" applyNumberFormat="0" applyAlignment="0" applyProtection="0"/>
    <xf numFmtId="0" fontId="28" fillId="35" borderId="209"/>
    <xf numFmtId="0" fontId="28" fillId="35" borderId="209"/>
    <xf numFmtId="0" fontId="36" fillId="55" borderId="206" applyNumberFormat="0" applyAlignment="0" applyProtection="0"/>
    <xf numFmtId="0" fontId="39" fillId="7" borderId="206" applyNumberFormat="0" applyAlignment="0" applyProtection="0"/>
    <xf numFmtId="0" fontId="28" fillId="35" borderId="200"/>
    <xf numFmtId="0" fontId="28" fillId="35" borderId="200">
      <alignment horizontal="left"/>
    </xf>
    <xf numFmtId="0" fontId="28" fillId="35" borderId="209">
      <alignment horizontal="left"/>
    </xf>
    <xf numFmtId="0" fontId="36" fillId="20" borderId="197" applyNumberFormat="0" applyAlignment="0" applyProtection="0"/>
    <xf numFmtId="0" fontId="109" fillId="0" borderId="212" applyNumberFormat="0" applyFill="0" applyAlignment="0" applyProtection="0"/>
    <xf numFmtId="0" fontId="26" fillId="23" borderId="207" applyNumberFormat="0" applyFont="0" applyAlignment="0" applyProtection="0"/>
    <xf numFmtId="0" fontId="28" fillId="35" borderId="200"/>
    <xf numFmtId="0" fontId="26" fillId="63" borderId="207" applyNumberFormat="0" applyAlignment="0" applyProtection="0"/>
    <xf numFmtId="0" fontId="42" fillId="55" borderId="199" applyNumberFormat="0" applyAlignment="0" applyProtection="0"/>
    <xf numFmtId="0" fontId="109" fillId="0" borderId="212" applyNumberFormat="0" applyFill="0" applyAlignment="0" applyProtection="0"/>
    <xf numFmtId="0" fontId="42" fillId="29" borderId="199" applyNumberFormat="0" applyAlignment="0" applyProtection="0"/>
    <xf numFmtId="0" fontId="28" fillId="23" borderId="198" applyNumberFormat="0" applyFont="0" applyAlignment="0" applyProtection="0"/>
    <xf numFmtId="0" fontId="39" fillId="7" borderId="197" applyNumberFormat="0" applyAlignment="0" applyProtection="0"/>
    <xf numFmtId="0" fontId="28" fillId="35" borderId="200"/>
    <xf numFmtId="0" fontId="42" fillId="20" borderId="199" applyNumberFormat="0" applyAlignment="0" applyProtection="0"/>
    <xf numFmtId="0" fontId="109" fillId="0" borderId="203" applyNumberFormat="0" applyFill="0" applyAlignment="0" applyProtection="0"/>
    <xf numFmtId="0" fontId="27" fillId="0" borderId="196" applyBorder="0">
      <alignment horizontal="left" vertical="center" wrapText="1" indent="3"/>
      <protection locked="0"/>
    </xf>
    <xf numFmtId="0" fontId="36" fillId="20" borderId="206" applyNumberFormat="0" applyAlignment="0" applyProtection="0"/>
    <xf numFmtId="0" fontId="42" fillId="20" borderId="208" applyNumberFormat="0" applyAlignment="0" applyProtection="0"/>
    <xf numFmtId="0" fontId="28" fillId="23" borderId="207" applyNumberFormat="0" applyFont="0" applyAlignment="0" applyProtection="0"/>
    <xf numFmtId="0" fontId="28" fillId="23" borderId="207" applyNumberFormat="0" applyFont="0" applyAlignment="0" applyProtection="0"/>
    <xf numFmtId="43" fontId="5" fillId="0" borderId="0" applyFont="0" applyFill="0" applyBorder="0" applyAlignment="0" applyProtection="0"/>
    <xf numFmtId="0" fontId="28" fillId="35" borderId="209"/>
    <xf numFmtId="4" fontId="91" fillId="36" borderId="211" applyBorder="0" applyProtection="0"/>
    <xf numFmtId="0" fontId="28" fillId="35" borderId="191">
      <alignment horizontal="left"/>
    </xf>
    <xf numFmtId="0" fontId="28" fillId="35" borderId="191"/>
    <xf numFmtId="0" fontId="76" fillId="29" borderId="206" applyNumberFormat="0" applyAlignment="0" applyProtection="0"/>
    <xf numFmtId="0" fontId="28" fillId="35" borderId="209"/>
    <xf numFmtId="0" fontId="42" fillId="29" borderId="199" applyNumberFormat="0" applyAlignment="0" applyProtection="0"/>
    <xf numFmtId="0" fontId="26" fillId="63" borderId="198" applyNumberFormat="0" applyAlignment="0" applyProtection="0"/>
    <xf numFmtId="0" fontId="109" fillId="0" borderId="212" applyNumberFormat="0" applyFill="0" applyAlignment="0" applyProtection="0"/>
    <xf numFmtId="0" fontId="28" fillId="35" borderId="209">
      <alignment horizontal="left"/>
    </xf>
    <xf numFmtId="0" fontId="39" fillId="22" borderId="197" applyNumberFormat="0" applyAlignment="0" applyProtection="0"/>
    <xf numFmtId="4" fontId="91" fillId="36" borderId="193" applyBorder="0" applyProtection="0"/>
    <xf numFmtId="0" fontId="76" fillId="29" borderId="188" applyNumberFormat="0" applyAlignment="0" applyProtection="0"/>
    <xf numFmtId="0" fontId="36" fillId="20" borderId="188" applyNumberFormat="0" applyAlignment="0" applyProtection="0"/>
    <xf numFmtId="0" fontId="39" fillId="22" borderId="188" applyNumberFormat="0" applyAlignment="0" applyProtection="0"/>
    <xf numFmtId="0" fontId="28" fillId="35" borderId="191"/>
    <xf numFmtId="0" fontId="28" fillId="35" borderId="191"/>
    <xf numFmtId="0" fontId="28" fillId="35" borderId="191"/>
    <xf numFmtId="0" fontId="28" fillId="35" borderId="191">
      <alignment horizontal="left"/>
    </xf>
    <xf numFmtId="0" fontId="28" fillId="35" borderId="191">
      <alignment horizontal="left"/>
    </xf>
    <xf numFmtId="0" fontId="28" fillId="35" borderId="191">
      <alignment horizontal="left"/>
    </xf>
    <xf numFmtId="0" fontId="36" fillId="20" borderId="197" applyNumberFormat="0" applyAlignment="0" applyProtection="0"/>
    <xf numFmtId="0" fontId="28" fillId="32" borderId="192" applyNumberFormat="0" applyFont="0" applyBorder="0" applyAlignment="0" applyProtection="0"/>
    <xf numFmtId="0" fontId="78" fillId="23" borderId="198" applyNumberFormat="0" applyFont="0" applyAlignment="0" applyProtection="0"/>
    <xf numFmtId="0" fontId="42" fillId="55" borderId="199" applyNumberFormat="0" applyAlignment="0" applyProtection="0"/>
    <xf numFmtId="0" fontId="28" fillId="23" borderId="198" applyNumberFormat="0" applyFont="0" applyAlignment="0" applyProtection="0"/>
    <xf numFmtId="0" fontId="28" fillId="35" borderId="200">
      <alignment horizontal="left"/>
    </xf>
    <xf numFmtId="0" fontId="36" fillId="20" borderId="206" applyNumberFormat="0" applyAlignment="0" applyProtection="0"/>
    <xf numFmtId="0" fontId="78" fillId="23" borderId="189" applyNumberFormat="0" applyFont="0" applyAlignment="0" applyProtection="0"/>
    <xf numFmtId="0" fontId="42" fillId="29" borderId="190" applyNumberFormat="0" applyAlignment="0" applyProtection="0"/>
    <xf numFmtId="0" fontId="39" fillId="22" borderId="197" applyNumberFormat="0" applyAlignment="0" applyProtection="0"/>
    <xf numFmtId="0" fontId="26" fillId="63" borderId="198" applyNumberFormat="0" applyAlignment="0" applyProtection="0"/>
    <xf numFmtId="0" fontId="39" fillId="22" borderId="188" applyNumberFormat="0" applyAlignment="0" applyProtection="0"/>
    <xf numFmtId="0" fontId="28" fillId="23" borderId="198" applyNumberFormat="0" applyFont="0" applyAlignment="0" applyProtection="0"/>
    <xf numFmtId="0" fontId="76" fillId="29" borderId="197" applyNumberFormat="0" applyAlignment="0" applyProtection="0"/>
    <xf numFmtId="0" fontId="26" fillId="23" borderId="189" applyNumberFormat="0" applyFont="0" applyAlignment="0" applyProtection="0"/>
    <xf numFmtId="0" fontId="42" fillId="29" borderId="190" applyNumberFormat="0" applyAlignment="0" applyProtection="0"/>
    <xf numFmtId="4" fontId="91" fillId="36" borderId="193" applyBorder="0" applyProtection="0"/>
    <xf numFmtId="0" fontId="42" fillId="29" borderId="190" applyNumberFormat="0" applyAlignment="0" applyProtection="0"/>
    <xf numFmtId="0" fontId="39" fillId="46" borderId="206" applyNumberFormat="0" applyAlignment="0" applyProtection="0"/>
    <xf numFmtId="0" fontId="28" fillId="35" borderId="191"/>
    <xf numFmtId="0" fontId="36" fillId="20" borderId="197" applyNumberFormat="0" applyAlignment="0" applyProtection="0"/>
    <xf numFmtId="0" fontId="28" fillId="23" borderId="198" applyNumberFormat="0" applyFont="0" applyAlignment="0" applyProtection="0"/>
    <xf numFmtId="0" fontId="76" fillId="29" borderId="188" applyNumberFormat="0" applyAlignment="0" applyProtection="0"/>
    <xf numFmtId="0" fontId="36" fillId="55" borderId="206" applyNumberFormat="0" applyAlignment="0" applyProtection="0"/>
    <xf numFmtId="0" fontId="36" fillId="20" borderId="206" applyNumberFormat="0" applyAlignment="0" applyProtection="0"/>
    <xf numFmtId="0" fontId="39" fillId="22" borderId="197" applyNumberFormat="0" applyAlignment="0" applyProtection="0"/>
    <xf numFmtId="0" fontId="42" fillId="55" borderId="190" applyNumberFormat="0" applyAlignment="0" applyProtection="0"/>
    <xf numFmtId="0" fontId="42" fillId="29" borderId="199" applyNumberFormat="0" applyAlignment="0" applyProtection="0"/>
    <xf numFmtId="0" fontId="26" fillId="23" borderId="207" applyNumberFormat="0" applyFont="0" applyAlignment="0" applyProtection="0"/>
    <xf numFmtId="0" fontId="42" fillId="20" borderId="190" applyNumberFormat="0" applyAlignment="0" applyProtection="0"/>
    <xf numFmtId="0" fontId="39" fillId="46" borderId="188" applyNumberFormat="0" applyAlignment="0" applyProtection="0"/>
    <xf numFmtId="0" fontId="28" fillId="23" borderId="189" applyNumberFormat="0" applyFont="0" applyAlignment="0" applyProtection="0"/>
    <xf numFmtId="0" fontId="28" fillId="35" borderId="191"/>
    <xf numFmtId="0" fontId="76" fillId="29" borderId="197" applyNumberFormat="0" applyAlignment="0" applyProtection="0"/>
    <xf numFmtId="0" fontId="36" fillId="20" borderId="197" applyNumberFormat="0" applyAlignment="0" applyProtection="0"/>
    <xf numFmtId="0" fontId="28" fillId="35" borderId="191">
      <alignment horizontal="left"/>
    </xf>
    <xf numFmtId="0" fontId="26" fillId="23" borderId="189" applyNumberFormat="0" applyFont="0" applyAlignment="0" applyProtection="0"/>
    <xf numFmtId="0" fontId="26" fillId="63" borderId="189" applyNumberFormat="0" applyAlignment="0" applyProtection="0"/>
    <xf numFmtId="0" fontId="36" fillId="20" borderId="188" applyNumberFormat="0" applyAlignment="0" applyProtection="0"/>
    <xf numFmtId="0" fontId="76" fillId="29" borderId="188" applyNumberFormat="0" applyAlignment="0" applyProtection="0"/>
    <xf numFmtId="0" fontId="36" fillId="55" borderId="188" applyNumberFormat="0" applyAlignment="0" applyProtection="0"/>
    <xf numFmtId="0" fontId="39" fillId="22" borderId="188" applyNumberFormat="0" applyAlignment="0" applyProtection="0"/>
    <xf numFmtId="0" fontId="28" fillId="23" borderId="198" applyNumberFormat="0" applyFont="0" applyAlignment="0" applyProtection="0"/>
    <xf numFmtId="0" fontId="28" fillId="32" borderId="201" applyNumberFormat="0" applyFont="0" applyBorder="0" applyAlignment="0" applyProtection="0"/>
    <xf numFmtId="4" fontId="91" fillId="36" borderId="202" applyBorder="0" applyProtection="0"/>
    <xf numFmtId="0" fontId="28" fillId="35" borderId="209">
      <alignment horizontal="left"/>
    </xf>
    <xf numFmtId="0" fontId="109" fillId="0" borderId="212" applyNumberFormat="0" applyFill="0" applyAlignment="0" applyProtection="0"/>
    <xf numFmtId="0" fontId="36" fillId="55" borderId="188" applyNumberFormat="0" applyAlignment="0" applyProtection="0"/>
    <xf numFmtId="0" fontId="36" fillId="20" borderId="206" applyNumberFormat="0" applyAlignment="0" applyProtection="0"/>
    <xf numFmtId="0" fontId="78" fillId="23" borderId="189" applyNumberFormat="0" applyFont="0" applyAlignment="0" applyProtection="0"/>
    <xf numFmtId="0" fontId="42" fillId="29" borderId="190" applyNumberFormat="0" applyAlignment="0" applyProtection="0"/>
    <xf numFmtId="0" fontId="39" fillId="7" borderId="197" applyNumberFormat="0" applyAlignment="0" applyProtection="0"/>
    <xf numFmtId="0" fontId="109" fillId="0" borderId="212" applyNumberFormat="0" applyFill="0" applyAlignment="0" applyProtection="0"/>
    <xf numFmtId="0" fontId="28" fillId="35" borderId="209"/>
    <xf numFmtId="0" fontId="28" fillId="35" borderId="200"/>
    <xf numFmtId="0" fontId="26" fillId="23" borderId="198" applyNumberFormat="0" applyFont="0" applyAlignment="0" applyProtection="0"/>
    <xf numFmtId="0" fontId="36" fillId="20" borderId="197" applyNumberFormat="0" applyAlignment="0" applyProtection="0"/>
    <xf numFmtId="0" fontId="39" fillId="46" borderId="206" applyNumberFormat="0" applyAlignment="0" applyProtection="0"/>
    <xf numFmtId="0" fontId="42" fillId="20" borderId="208" applyNumberFormat="0" applyAlignment="0" applyProtection="0"/>
    <xf numFmtId="0" fontId="28" fillId="23" borderId="189" applyNumberFormat="0" applyFont="0" applyAlignment="0" applyProtection="0"/>
    <xf numFmtId="0" fontId="26" fillId="63" borderId="207" applyNumberFormat="0" applyAlignment="0" applyProtection="0"/>
    <xf numFmtId="0" fontId="42" fillId="55" borderId="199" applyNumberFormat="0" applyAlignment="0" applyProtection="0"/>
    <xf numFmtId="0" fontId="36" fillId="20" borderId="197" applyNumberFormat="0" applyAlignment="0" applyProtection="0"/>
    <xf numFmtId="0" fontId="42" fillId="20" borderId="199" applyNumberFormat="0" applyAlignment="0" applyProtection="0"/>
    <xf numFmtId="0" fontId="39" fillId="7" borderId="206" applyNumberFormat="0" applyAlignment="0" applyProtection="0"/>
    <xf numFmtId="0" fontId="42" fillId="29" borderId="208" applyNumberFormat="0" applyAlignment="0" applyProtection="0"/>
    <xf numFmtId="0" fontId="36" fillId="55" borderId="197" applyNumberFormat="0" applyAlignment="0" applyProtection="0"/>
    <xf numFmtId="0" fontId="39" fillId="46" borderId="197" applyNumberFormat="0" applyAlignment="0" applyProtection="0"/>
    <xf numFmtId="0" fontId="28" fillId="35" borderId="209"/>
    <xf numFmtId="0" fontId="42" fillId="20" borderId="199" applyNumberFormat="0" applyAlignment="0" applyProtection="0"/>
    <xf numFmtId="0" fontId="78" fillId="23" borderId="207" applyNumberFormat="0" applyFont="0" applyAlignment="0" applyProtection="0"/>
    <xf numFmtId="0" fontId="42" fillId="29" borderId="199" applyNumberFormat="0" applyAlignment="0" applyProtection="0"/>
    <xf numFmtId="0" fontId="36" fillId="20" borderId="197" applyNumberFormat="0" applyAlignment="0" applyProtection="0"/>
    <xf numFmtId="0" fontId="42" fillId="55" borderId="208" applyNumberFormat="0" applyAlignment="0" applyProtection="0"/>
    <xf numFmtId="0" fontId="78" fillId="23" borderId="207" applyNumberFormat="0" applyFont="0" applyAlignment="0" applyProtection="0"/>
    <xf numFmtId="0" fontId="28" fillId="23" borderId="207" applyNumberFormat="0" applyFont="0" applyAlignment="0" applyProtection="0"/>
    <xf numFmtId="0" fontId="36" fillId="55" borderId="197" applyNumberFormat="0" applyAlignment="0" applyProtection="0"/>
    <xf numFmtId="0" fontId="39" fillId="7" borderId="197" applyNumberFormat="0" applyAlignment="0" applyProtection="0"/>
    <xf numFmtId="0" fontId="28" fillId="35" borderId="209"/>
    <xf numFmtId="0" fontId="36" fillId="55" borderId="197" applyNumberFormat="0" applyAlignment="0" applyProtection="0"/>
    <xf numFmtId="0" fontId="27" fillId="0" borderId="187" applyBorder="0">
      <alignment horizontal="left" vertical="center" wrapText="1" indent="2"/>
      <protection locked="0"/>
    </xf>
    <xf numFmtId="0" fontId="39" fillId="22" borderId="206" applyNumberFormat="0" applyAlignment="0" applyProtection="0"/>
    <xf numFmtId="0" fontId="26" fillId="23" borderId="198" applyNumberFormat="0" applyFont="0" applyAlignment="0" applyProtection="0"/>
    <xf numFmtId="0" fontId="39" fillId="7" borderId="197" applyNumberFormat="0" applyAlignment="0" applyProtection="0"/>
    <xf numFmtId="0" fontId="36" fillId="20" borderId="197" applyNumberFormat="0" applyAlignment="0" applyProtection="0"/>
    <xf numFmtId="0" fontId="28" fillId="35" borderId="200"/>
    <xf numFmtId="0" fontId="26" fillId="63" borderId="207" applyNumberFormat="0" applyAlignment="0" applyProtection="0"/>
    <xf numFmtId="0" fontId="28" fillId="23" borderId="198" applyNumberFormat="0" applyFont="0" applyAlignment="0" applyProtection="0"/>
    <xf numFmtId="0" fontId="26" fillId="63" borderId="207" applyNumberFormat="0" applyAlignment="0" applyProtection="0"/>
    <xf numFmtId="0" fontId="28" fillId="23" borderId="207" applyNumberFormat="0" applyFont="0" applyAlignment="0" applyProtection="0"/>
    <xf numFmtId="0" fontId="42" fillId="29" borderId="208" applyNumberFormat="0" applyAlignment="0" applyProtection="0"/>
    <xf numFmtId="0" fontId="28" fillId="23" borderId="198" applyNumberFormat="0" applyFont="0" applyAlignment="0" applyProtection="0"/>
    <xf numFmtId="0" fontId="109" fillId="0" borderId="203" applyNumberFormat="0" applyFill="0" applyAlignment="0" applyProtection="0"/>
    <xf numFmtId="0" fontId="39" fillId="22" borderId="206" applyNumberFormat="0" applyAlignment="0" applyProtection="0"/>
    <xf numFmtId="0" fontId="39" fillId="46" borderId="197" applyNumberFormat="0" applyAlignment="0" applyProtection="0"/>
    <xf numFmtId="4" fontId="91" fillId="36" borderId="193" applyBorder="0" applyProtection="0"/>
    <xf numFmtId="0" fontId="26" fillId="63" borderId="189" applyNumberFormat="0" applyAlignment="0" applyProtection="0"/>
    <xf numFmtId="0" fontId="36" fillId="55" borderId="188" applyNumberFormat="0" applyAlignment="0" applyProtection="0"/>
    <xf numFmtId="0" fontId="26" fillId="63" borderId="207" applyNumberFormat="0" applyAlignment="0" applyProtection="0"/>
    <xf numFmtId="0" fontId="28" fillId="32" borderId="192" applyNumberFormat="0" applyFont="0" applyBorder="0" applyAlignment="0" applyProtection="0"/>
    <xf numFmtId="0" fontId="39" fillId="46" borderId="188" applyNumberFormat="0" applyAlignment="0" applyProtection="0"/>
    <xf numFmtId="0" fontId="42" fillId="20" borderId="190" applyNumberFormat="0" applyAlignment="0" applyProtection="0"/>
    <xf numFmtId="0" fontId="42" fillId="29" borderId="190" applyNumberFormat="0" applyAlignment="0" applyProtection="0"/>
    <xf numFmtId="0" fontId="28" fillId="35" borderId="200"/>
    <xf numFmtId="0" fontId="28" fillId="35" borderId="209">
      <alignment horizontal="left"/>
    </xf>
    <xf numFmtId="0" fontId="63" fillId="57" borderId="196" applyFill="0" applyBorder="0" applyAlignment="0" applyProtection="0">
      <alignment vertical="center"/>
      <protection locked="0"/>
    </xf>
    <xf numFmtId="0" fontId="76" fillId="29" borderId="197" applyNumberFormat="0" applyAlignment="0" applyProtection="0"/>
    <xf numFmtId="0" fontId="39" fillId="46" borderId="197" applyNumberFormat="0" applyAlignment="0" applyProtection="0"/>
    <xf numFmtId="0" fontId="39" fillId="22" borderId="206" applyNumberFormat="0" applyAlignment="0" applyProtection="0"/>
    <xf numFmtId="0" fontId="39" fillId="7" borderId="206" applyNumberFormat="0" applyAlignment="0" applyProtection="0"/>
    <xf numFmtId="0" fontId="39" fillId="7" borderId="188" applyNumberFormat="0" applyAlignment="0" applyProtection="0"/>
    <xf numFmtId="0" fontId="26" fillId="23" borderId="207" applyNumberFormat="0" applyFont="0" applyAlignment="0" applyProtection="0"/>
    <xf numFmtId="0" fontId="39" fillId="22" borderId="197" applyNumberFormat="0" applyAlignment="0" applyProtection="0"/>
    <xf numFmtId="0" fontId="28" fillId="23" borderId="198" applyNumberFormat="0" applyFont="0" applyAlignment="0" applyProtection="0"/>
    <xf numFmtId="0" fontId="28" fillId="23" borderId="207" applyNumberFormat="0" applyFont="0" applyAlignment="0" applyProtection="0"/>
    <xf numFmtId="0" fontId="28" fillId="35" borderId="191"/>
    <xf numFmtId="0" fontId="36" fillId="20" borderId="206" applyNumberFormat="0" applyAlignment="0" applyProtection="0"/>
    <xf numFmtId="0" fontId="42" fillId="55" borderId="208" applyNumberFormat="0" applyAlignment="0" applyProtection="0"/>
    <xf numFmtId="0" fontId="78" fillId="23" borderId="189" applyNumberFormat="0" applyFont="0" applyAlignment="0" applyProtection="0"/>
    <xf numFmtId="0" fontId="42" fillId="29" borderId="208" applyNumberFormat="0" applyAlignment="0" applyProtection="0"/>
    <xf numFmtId="0" fontId="42" fillId="29" borderId="208" applyNumberFormat="0" applyAlignment="0" applyProtection="0"/>
    <xf numFmtId="0" fontId="39" fillId="7" borderId="206" applyNumberFormat="0" applyAlignment="0" applyProtection="0"/>
    <xf numFmtId="0" fontId="26" fillId="63" borderId="189" applyNumberFormat="0" applyAlignment="0" applyProtection="0"/>
    <xf numFmtId="0" fontId="26" fillId="23" borderId="189" applyNumberFormat="0" applyFont="0" applyAlignment="0" applyProtection="0"/>
    <xf numFmtId="0" fontId="28" fillId="23" borderId="189" applyNumberFormat="0" applyFont="0" applyAlignment="0" applyProtection="0"/>
    <xf numFmtId="0" fontId="42" fillId="29" borderId="208" applyNumberFormat="0" applyAlignment="0" applyProtection="0"/>
    <xf numFmtId="0" fontId="42" fillId="29" borderId="190" applyNumberFormat="0" applyAlignment="0" applyProtection="0"/>
    <xf numFmtId="0" fontId="28" fillId="32" borderId="210" applyNumberFormat="0" applyFont="0" applyBorder="0" applyAlignment="0" applyProtection="0"/>
    <xf numFmtId="0" fontId="42" fillId="55" borderId="190" applyNumberFormat="0" applyAlignment="0" applyProtection="0"/>
    <xf numFmtId="0" fontId="28" fillId="32" borderId="201" applyNumberFormat="0" applyFont="0" applyBorder="0" applyAlignment="0" applyProtection="0"/>
    <xf numFmtId="0" fontId="42" fillId="29" borderId="208" applyNumberFormat="0" applyAlignment="0" applyProtection="0"/>
    <xf numFmtId="0" fontId="36" fillId="20" borderId="206" applyNumberFormat="0" applyAlignment="0" applyProtection="0"/>
    <xf numFmtId="0" fontId="28" fillId="35" borderId="191">
      <alignment horizontal="left"/>
    </xf>
    <xf numFmtId="0" fontId="28" fillId="23" borderId="189" applyNumberFormat="0" applyFont="0" applyAlignment="0" applyProtection="0"/>
    <xf numFmtId="0" fontId="42" fillId="20" borderId="199" applyNumberFormat="0" applyAlignment="0" applyProtection="0"/>
    <xf numFmtId="0" fontId="28" fillId="32" borderId="210" applyNumberFormat="0" applyFont="0" applyBorder="0" applyAlignment="0" applyProtection="0"/>
    <xf numFmtId="0" fontId="36" fillId="20" borderId="197" applyNumberFormat="0" applyAlignment="0" applyProtection="0"/>
    <xf numFmtId="0" fontId="39" fillId="7" borderId="188" applyNumberFormat="0" applyAlignment="0" applyProtection="0"/>
    <xf numFmtId="0" fontId="26" fillId="23" borderId="189" applyNumberFormat="0" applyFont="0" applyAlignment="0" applyProtection="0"/>
    <xf numFmtId="0" fontId="39" fillId="22" borderId="206" applyNumberFormat="0" applyAlignment="0" applyProtection="0"/>
    <xf numFmtId="0" fontId="109" fillId="0" borderId="194" applyNumberFormat="0" applyFill="0" applyAlignment="0" applyProtection="0"/>
    <xf numFmtId="0" fontId="28" fillId="35" borderId="200">
      <alignment horizontal="left"/>
    </xf>
    <xf numFmtId="0" fontId="39" fillId="46" borderId="206" applyNumberFormat="0" applyAlignment="0" applyProtection="0"/>
    <xf numFmtId="0" fontId="63" fillId="38" borderId="213" applyNumberFormat="0" applyFont="0" applyBorder="0" applyAlignment="0" applyProtection="0">
      <alignment horizontal="center"/>
    </xf>
    <xf numFmtId="0" fontId="39" fillId="7" borderId="197" applyNumberFormat="0" applyAlignment="0" applyProtection="0"/>
    <xf numFmtId="0" fontId="42" fillId="55" borderId="199" applyNumberFormat="0" applyAlignment="0" applyProtection="0"/>
    <xf numFmtId="0" fontId="36" fillId="55" borderId="206" applyNumberFormat="0" applyAlignment="0" applyProtection="0"/>
    <xf numFmtId="0" fontId="42" fillId="29" borderId="199" applyNumberFormat="0" applyAlignment="0" applyProtection="0"/>
    <xf numFmtId="0" fontId="36" fillId="20" borderId="197" applyNumberFormat="0" applyAlignment="0" applyProtection="0"/>
    <xf numFmtId="0" fontId="42" fillId="20" borderId="199" applyNumberFormat="0" applyAlignment="0" applyProtection="0"/>
    <xf numFmtId="0" fontId="42" fillId="20" borderId="199" applyNumberFormat="0" applyAlignment="0" applyProtection="0"/>
    <xf numFmtId="0" fontId="39" fillId="7" borderId="188" applyNumberFormat="0" applyAlignment="0" applyProtection="0"/>
    <xf numFmtId="0" fontId="28" fillId="35" borderId="200">
      <alignment horizontal="left"/>
    </xf>
    <xf numFmtId="0" fontId="42" fillId="20" borderId="190" applyNumberFormat="0" applyAlignment="0" applyProtection="0"/>
    <xf numFmtId="0" fontId="39" fillId="7" borderId="188" applyNumberFormat="0" applyAlignment="0" applyProtection="0"/>
    <xf numFmtId="0" fontId="36" fillId="20" borderId="188" applyNumberFormat="0" applyAlignment="0" applyProtection="0"/>
    <xf numFmtId="0" fontId="36" fillId="20" borderId="188" applyNumberFormat="0" applyAlignment="0" applyProtection="0"/>
    <xf numFmtId="0" fontId="26" fillId="23" borderId="189" applyNumberFormat="0" applyFont="0" applyAlignment="0" applyProtection="0"/>
    <xf numFmtId="0" fontId="42" fillId="55" borderId="190" applyNumberFormat="0" applyAlignment="0" applyProtection="0"/>
    <xf numFmtId="0" fontId="78" fillId="23" borderId="189" applyNumberFormat="0" applyFont="0" applyAlignment="0" applyProtection="0"/>
    <xf numFmtId="0" fontId="36" fillId="20" borderId="188" applyNumberFormat="0" applyAlignment="0" applyProtection="0"/>
    <xf numFmtId="0" fontId="28" fillId="35" borderId="191">
      <alignment horizontal="left"/>
    </xf>
    <xf numFmtId="0" fontId="26" fillId="23" borderId="189" applyNumberFormat="0" applyFont="0" applyAlignment="0" applyProtection="0"/>
    <xf numFmtId="0" fontId="76" fillId="29" borderId="188" applyNumberFormat="0" applyAlignment="0" applyProtection="0"/>
    <xf numFmtId="0" fontId="39" fillId="7" borderId="188" applyNumberFormat="0" applyAlignment="0" applyProtection="0"/>
    <xf numFmtId="0" fontId="39" fillId="22" borderId="188" applyNumberFormat="0" applyAlignment="0" applyProtection="0"/>
    <xf numFmtId="0" fontId="42" fillId="20" borderId="190" applyNumberFormat="0" applyAlignment="0" applyProtection="0"/>
    <xf numFmtId="0" fontId="28" fillId="35" borderId="191">
      <alignment horizontal="left"/>
    </xf>
    <xf numFmtId="0" fontId="28" fillId="23" borderId="189" applyNumberFormat="0" applyFont="0" applyAlignment="0" applyProtection="0"/>
    <xf numFmtId="0" fontId="78" fillId="23" borderId="189" applyNumberFormat="0" applyFont="0" applyAlignment="0" applyProtection="0"/>
    <xf numFmtId="0" fontId="39" fillId="46" borderId="188" applyNumberFormat="0" applyAlignment="0" applyProtection="0"/>
    <xf numFmtId="0" fontId="28" fillId="35" borderId="191">
      <alignment horizontal="left"/>
    </xf>
    <xf numFmtId="0" fontId="36" fillId="55" borderId="188" applyNumberFormat="0" applyAlignment="0" applyProtection="0"/>
    <xf numFmtId="0" fontId="109" fillId="0" borderId="194" applyNumberFormat="0" applyFill="0" applyAlignment="0" applyProtection="0"/>
    <xf numFmtId="0" fontId="42" fillId="29" borderId="190" applyNumberFormat="0" applyAlignment="0" applyProtection="0"/>
    <xf numFmtId="0" fontId="26" fillId="23" borderId="189" applyNumberFormat="0" applyFont="0" applyAlignment="0" applyProtection="0"/>
    <xf numFmtId="0" fontId="28" fillId="23" borderId="189" applyNumberFormat="0" applyFont="0" applyAlignment="0" applyProtection="0"/>
    <xf numFmtId="0" fontId="109" fillId="0" borderId="194" applyNumberFormat="0" applyFill="0" applyAlignment="0" applyProtection="0"/>
    <xf numFmtId="0" fontId="39" fillId="7" borderId="188" applyNumberFormat="0" applyAlignment="0" applyProtection="0"/>
    <xf numFmtId="0" fontId="28" fillId="23" borderId="189" applyNumberFormat="0" applyFont="0" applyAlignment="0" applyProtection="0"/>
    <xf numFmtId="0" fontId="28" fillId="35" borderId="191"/>
    <xf numFmtId="0" fontId="26" fillId="63" borderId="189" applyNumberFormat="0" applyAlignment="0" applyProtection="0"/>
    <xf numFmtId="0" fontId="39" fillId="46" borderId="188" applyNumberFormat="0" applyAlignment="0" applyProtection="0"/>
    <xf numFmtId="4" fontId="91" fillId="36" borderId="193" applyBorder="0" applyProtection="0"/>
    <xf numFmtId="0" fontId="28" fillId="35" borderId="191">
      <alignment horizontal="left"/>
    </xf>
    <xf numFmtId="0" fontId="42" fillId="29" borderId="190" applyNumberFormat="0" applyAlignment="0" applyProtection="0"/>
    <xf numFmtId="0" fontId="28" fillId="35" borderId="191"/>
    <xf numFmtId="0" fontId="28" fillId="35" borderId="191"/>
    <xf numFmtId="0" fontId="28" fillId="35" borderId="191">
      <alignment horizontal="left"/>
    </xf>
    <xf numFmtId="0" fontId="28" fillId="32" borderId="192" applyNumberFormat="0" applyFont="0" applyBorder="0" applyAlignment="0" applyProtection="0"/>
    <xf numFmtId="0" fontId="28" fillId="35" borderId="191">
      <alignment horizontal="left"/>
    </xf>
    <xf numFmtId="0" fontId="28" fillId="35" borderId="191"/>
    <xf numFmtId="0" fontId="28" fillId="35" borderId="191"/>
    <xf numFmtId="0" fontId="42" fillId="55" borderId="190" applyNumberFormat="0" applyAlignment="0" applyProtection="0"/>
    <xf numFmtId="10" fontId="27" fillId="32" borderId="195" applyNumberFormat="0" applyBorder="0" applyAlignment="0" applyProtection="0"/>
    <xf numFmtId="0" fontId="39" fillId="7" borderId="188" applyNumberFormat="0" applyAlignment="0" applyProtection="0"/>
    <xf numFmtId="0" fontId="42" fillId="20" borderId="190" applyNumberFormat="0" applyAlignment="0" applyProtection="0"/>
    <xf numFmtId="0" fontId="28" fillId="23" borderId="189" applyNumberFormat="0" applyFont="0" applyAlignment="0" applyProtection="0"/>
    <xf numFmtId="0" fontId="36" fillId="55" borderId="188" applyNumberFormat="0" applyAlignment="0" applyProtection="0"/>
    <xf numFmtId="0" fontId="36" fillId="20" borderId="188" applyNumberFormat="0" applyAlignment="0" applyProtection="0"/>
    <xf numFmtId="0" fontId="39" fillId="7" borderId="188" applyNumberFormat="0" applyAlignment="0" applyProtection="0"/>
    <xf numFmtId="0" fontId="42" fillId="55" borderId="199" applyNumberFormat="0" applyAlignment="0" applyProtection="0"/>
    <xf numFmtId="0" fontId="109" fillId="0" borderId="194" applyNumberFormat="0" applyFill="0" applyAlignment="0" applyProtection="0"/>
    <xf numFmtId="0" fontId="28" fillId="35" borderId="200"/>
    <xf numFmtId="0" fontId="28" fillId="35" borderId="200">
      <alignment horizontal="left"/>
    </xf>
    <xf numFmtId="0" fontId="39" fillId="7" borderId="188" applyNumberFormat="0" applyAlignment="0" applyProtection="0"/>
    <xf numFmtId="0" fontId="42" fillId="20" borderId="199" applyNumberFormat="0" applyAlignment="0" applyProtection="0"/>
    <xf numFmtId="0" fontId="42" fillId="29" borderId="199" applyNumberFormat="0" applyAlignment="0" applyProtection="0"/>
    <xf numFmtId="0" fontId="42" fillId="29" borderId="199" applyNumberFormat="0" applyAlignment="0" applyProtection="0"/>
    <xf numFmtId="0" fontId="42" fillId="29" borderId="199" applyNumberFormat="0" applyAlignment="0" applyProtection="0"/>
    <xf numFmtId="0" fontId="26" fillId="23" borderId="198" applyNumberFormat="0" applyFont="0" applyAlignment="0" applyProtection="0"/>
    <xf numFmtId="0" fontId="28" fillId="35" borderId="209">
      <alignment horizontal="left"/>
    </xf>
    <xf numFmtId="0" fontId="26" fillId="23" borderId="198" applyNumberFormat="0" applyFont="0" applyAlignment="0" applyProtection="0"/>
    <xf numFmtId="0" fontId="28" fillId="35" borderId="209">
      <alignment horizontal="left"/>
    </xf>
    <xf numFmtId="0" fontId="36" fillId="20" borderId="206" applyNumberFormat="0" applyAlignment="0" applyProtection="0"/>
    <xf numFmtId="0" fontId="28" fillId="23" borderId="207" applyNumberFormat="0" applyFont="0" applyAlignment="0" applyProtection="0"/>
    <xf numFmtId="0" fontId="28" fillId="23" borderId="198" applyNumberFormat="0" applyFont="0" applyAlignment="0" applyProtection="0"/>
    <xf numFmtId="0" fontId="26" fillId="23" borderId="198" applyNumberFormat="0" applyFont="0" applyAlignment="0" applyProtection="0"/>
    <xf numFmtId="0" fontId="28" fillId="35" borderId="209">
      <alignment horizontal="left"/>
    </xf>
    <xf numFmtId="0" fontId="39" fillId="7" borderId="197" applyNumberFormat="0" applyAlignment="0" applyProtection="0"/>
    <xf numFmtId="0" fontId="42" fillId="20" borderId="199" applyNumberFormat="0" applyAlignment="0" applyProtection="0"/>
    <xf numFmtId="0" fontId="26" fillId="23" borderId="198" applyNumberFormat="0" applyFont="0" applyAlignment="0" applyProtection="0"/>
    <xf numFmtId="0" fontId="26" fillId="23" borderId="198" applyNumberFormat="0" applyFont="0" applyAlignment="0" applyProtection="0"/>
    <xf numFmtId="0" fontId="39" fillId="7" borderId="206" applyNumberFormat="0" applyAlignment="0" applyProtection="0"/>
    <xf numFmtId="0" fontId="42" fillId="20" borderId="208" applyNumberFormat="0" applyAlignment="0" applyProtection="0"/>
    <xf numFmtId="0" fontId="28" fillId="23" borderId="207" applyNumberFormat="0" applyFont="0" applyAlignment="0" applyProtection="0"/>
    <xf numFmtId="0" fontId="26" fillId="63" borderId="198" applyNumberFormat="0" applyAlignment="0" applyProtection="0"/>
    <xf numFmtId="0" fontId="26" fillId="23" borderId="207" applyNumberFormat="0" applyFont="0" applyAlignment="0" applyProtection="0"/>
    <xf numFmtId="0" fontId="42" fillId="20" borderId="199" applyNumberFormat="0" applyAlignment="0" applyProtection="0"/>
    <xf numFmtId="0" fontId="39" fillId="7" borderId="197" applyNumberFormat="0" applyAlignment="0" applyProtection="0"/>
    <xf numFmtId="0" fontId="76" fillId="29" borderId="197" applyNumberFormat="0" applyAlignment="0" applyProtection="0"/>
    <xf numFmtId="0" fontId="28" fillId="23" borderId="207" applyNumberFormat="0" applyFont="0" applyAlignment="0" applyProtection="0"/>
    <xf numFmtId="4" fontId="91" fillId="36" borderId="211" applyBorder="0" applyProtection="0"/>
    <xf numFmtId="0" fontId="28" fillId="32" borderId="201" applyNumberFormat="0" applyFont="0" applyBorder="0" applyAlignment="0" applyProtection="0"/>
    <xf numFmtId="0" fontId="42" fillId="20" borderId="199" applyNumberFormat="0" applyAlignment="0" applyProtection="0"/>
    <xf numFmtId="0" fontId="78" fillId="23" borderId="198" applyNumberFormat="0" applyFont="0" applyAlignment="0" applyProtection="0"/>
    <xf numFmtId="0" fontId="39" fillId="7" borderId="197" applyNumberFormat="0" applyAlignment="0" applyProtection="0"/>
    <xf numFmtId="0" fontId="42" fillId="20" borderId="199" applyNumberFormat="0" applyAlignment="0" applyProtection="0"/>
    <xf numFmtId="0" fontId="109" fillId="0" borderId="203" applyNumberFormat="0" applyFill="0" applyAlignment="0" applyProtection="0"/>
    <xf numFmtId="0" fontId="28" fillId="35" borderId="200">
      <alignment horizontal="left"/>
    </xf>
    <xf numFmtId="0" fontId="39" fillId="7" borderId="197" applyNumberFormat="0" applyAlignment="0" applyProtection="0"/>
    <xf numFmtId="0" fontId="39" fillId="7" borderId="197" applyNumberFormat="0" applyAlignment="0" applyProtection="0"/>
    <xf numFmtId="0" fontId="26" fillId="63" borderId="207" applyNumberFormat="0" applyAlignment="0" applyProtection="0"/>
    <xf numFmtId="0" fontId="26" fillId="23" borderId="207" applyNumberFormat="0" applyFont="0" applyAlignment="0" applyProtection="0"/>
    <xf numFmtId="0" fontId="42" fillId="29" borderId="199" applyNumberFormat="0" applyAlignment="0" applyProtection="0"/>
    <xf numFmtId="0" fontId="42" fillId="20" borderId="199" applyNumberFormat="0" applyAlignment="0" applyProtection="0"/>
    <xf numFmtId="0" fontId="36" fillId="20" borderId="197" applyNumberFormat="0" applyAlignment="0" applyProtection="0"/>
    <xf numFmtId="0" fontId="42" fillId="20" borderId="199" applyNumberFormat="0" applyAlignment="0" applyProtection="0"/>
    <xf numFmtId="0" fontId="42" fillId="55" borderId="199" applyNumberFormat="0" applyAlignment="0" applyProtection="0"/>
    <xf numFmtId="0" fontId="26" fillId="23" borderId="198" applyNumberFormat="0" applyFont="0" applyAlignment="0" applyProtection="0"/>
    <xf numFmtId="0" fontId="28" fillId="23" borderId="198" applyNumberFormat="0" applyFont="0" applyAlignment="0" applyProtection="0"/>
    <xf numFmtId="4" fontId="91" fillId="36" borderId="211" applyBorder="0" applyProtection="0"/>
    <xf numFmtId="0" fontId="78" fillId="23" borderId="198" applyNumberFormat="0" applyFont="0" applyAlignment="0" applyProtection="0"/>
    <xf numFmtId="0" fontId="109" fillId="0" borderId="212" applyNumberFormat="0" applyFill="0" applyAlignment="0" applyProtection="0"/>
    <xf numFmtId="0" fontId="109" fillId="0" borderId="212" applyNumberFormat="0" applyFill="0" applyAlignment="0" applyProtection="0"/>
    <xf numFmtId="0" fontId="28" fillId="35" borderId="200">
      <alignment horizontal="left"/>
    </xf>
    <xf numFmtId="0" fontId="28" fillId="23" borderId="207" applyNumberFormat="0" applyFont="0" applyAlignment="0" applyProtection="0"/>
    <xf numFmtId="0" fontId="42" fillId="29" borderId="199" applyNumberFormat="0" applyAlignment="0" applyProtection="0"/>
    <xf numFmtId="0" fontId="76" fillId="29" borderId="197" applyNumberFormat="0" applyAlignment="0" applyProtection="0"/>
    <xf numFmtId="0" fontId="28" fillId="35" borderId="200">
      <alignment horizontal="left"/>
    </xf>
    <xf numFmtId="0" fontId="28" fillId="23" borderId="207" applyNumberFormat="0" applyFont="0" applyAlignment="0" applyProtection="0"/>
    <xf numFmtId="0" fontId="42" fillId="29" borderId="208" applyNumberFormat="0" applyAlignment="0" applyProtection="0"/>
    <xf numFmtId="0" fontId="28" fillId="32" borderId="201" applyNumberFormat="0" applyFont="0" applyBorder="0" applyAlignment="0" applyProtection="0"/>
    <xf numFmtId="0" fontId="28" fillId="35" borderId="200"/>
    <xf numFmtId="0" fontId="109" fillId="0" borderId="203" applyNumberFormat="0" applyFill="0" applyAlignment="0" applyProtection="0"/>
    <xf numFmtId="0" fontId="39" fillId="22" borderId="197" applyNumberFormat="0" applyAlignment="0" applyProtection="0"/>
    <xf numFmtId="0" fontId="28" fillId="23" borderId="207" applyNumberFormat="0" applyFont="0" applyAlignment="0" applyProtection="0"/>
    <xf numFmtId="0" fontId="39" fillId="7" borderId="206" applyNumberFormat="0" applyAlignment="0" applyProtection="0"/>
    <xf numFmtId="0" fontId="28" fillId="32" borderId="201" applyNumberFormat="0" applyFont="0" applyBorder="0" applyAlignment="0" applyProtection="0"/>
    <xf numFmtId="0" fontId="39" fillId="7" borderId="197" applyNumberFormat="0" applyAlignment="0" applyProtection="0"/>
    <xf numFmtId="0" fontId="28" fillId="23" borderId="207" applyNumberFormat="0" applyFont="0" applyAlignment="0" applyProtection="0"/>
    <xf numFmtId="0" fontId="26" fillId="23" borderId="207" applyNumberFormat="0" applyFont="0" applyAlignment="0" applyProtection="0"/>
    <xf numFmtId="0" fontId="28" fillId="23" borderId="198" applyNumberFormat="0" applyFont="0" applyAlignment="0" applyProtection="0"/>
    <xf numFmtId="43" fontId="5" fillId="0" borderId="0" applyFont="0" applyFill="0" applyBorder="0" applyAlignment="0" applyProtection="0"/>
    <xf numFmtId="0" fontId="39" fillId="7" borderId="206" applyNumberFormat="0" applyAlignment="0" applyProtection="0"/>
    <xf numFmtId="4" fontId="91" fillId="36" borderId="193" applyBorder="0" applyProtection="0"/>
    <xf numFmtId="0" fontId="26" fillId="63" borderId="198" applyNumberFormat="0" applyAlignment="0" applyProtection="0"/>
    <xf numFmtId="0" fontId="39" fillId="7" borderId="206" applyNumberFormat="0" applyAlignment="0" applyProtection="0"/>
    <xf numFmtId="0" fontId="28" fillId="35" borderId="200">
      <alignment horizontal="left"/>
    </xf>
    <xf numFmtId="0" fontId="36" fillId="20" borderId="197" applyNumberFormat="0" applyAlignment="0" applyProtection="0"/>
    <xf numFmtId="0" fontId="39" fillId="7" borderId="206" applyNumberFormat="0" applyAlignment="0" applyProtection="0"/>
    <xf numFmtId="0" fontId="36" fillId="20" borderId="206" applyNumberFormat="0" applyAlignment="0" applyProtection="0"/>
    <xf numFmtId="0" fontId="42" fillId="20" borderId="199" applyNumberFormat="0" applyAlignment="0" applyProtection="0"/>
    <xf numFmtId="0" fontId="36" fillId="55" borderId="206" applyNumberFormat="0" applyAlignment="0" applyProtection="0"/>
    <xf numFmtId="0" fontId="28" fillId="35" borderId="200">
      <alignment horizontal="left"/>
    </xf>
    <xf numFmtId="4" fontId="91" fillId="36" borderId="211" applyBorder="0" applyProtection="0"/>
    <xf numFmtId="0" fontId="28" fillId="23" borderId="198" applyNumberFormat="0" applyFont="0" applyAlignment="0" applyProtection="0"/>
    <xf numFmtId="0" fontId="26" fillId="23" borderId="198" applyNumberFormat="0" applyFont="0" applyAlignment="0" applyProtection="0"/>
    <xf numFmtId="0" fontId="109" fillId="0" borderId="212" applyNumberFormat="0" applyFill="0" applyAlignment="0" applyProtection="0"/>
    <xf numFmtId="0" fontId="28" fillId="35" borderId="209"/>
    <xf numFmtId="0" fontId="39" fillId="7" borderId="197" applyNumberFormat="0" applyAlignment="0" applyProtection="0"/>
    <xf numFmtId="0" fontId="39" fillId="7" borderId="206" applyNumberFormat="0" applyAlignment="0" applyProtection="0"/>
    <xf numFmtId="0" fontId="39" fillId="46" borderId="206" applyNumberFormat="0" applyAlignment="0" applyProtection="0"/>
    <xf numFmtId="0" fontId="39" fillId="7" borderId="206" applyNumberFormat="0" applyAlignment="0" applyProtection="0"/>
    <xf numFmtId="0" fontId="39" fillId="46" borderId="206" applyNumberFormat="0" applyAlignment="0" applyProtection="0"/>
    <xf numFmtId="0" fontId="28" fillId="35" borderId="209"/>
    <xf numFmtId="4" fontId="91" fillId="36" borderId="202" applyBorder="0" applyProtection="0"/>
    <xf numFmtId="0" fontId="26" fillId="23" borderId="207" applyNumberFormat="0" applyFont="0" applyAlignment="0" applyProtection="0"/>
    <xf numFmtId="0" fontId="28" fillId="35" borderId="209"/>
    <xf numFmtId="0" fontId="28" fillId="35" borderId="200"/>
    <xf numFmtId="0" fontId="78" fillId="23" borderId="207" applyNumberFormat="0" applyFont="0" applyAlignment="0" applyProtection="0"/>
    <xf numFmtId="0" fontId="39" fillId="7" borderId="206" applyNumberFormat="0" applyAlignment="0" applyProtection="0"/>
    <xf numFmtId="0" fontId="42" fillId="55" borderId="208" applyNumberFormat="0" applyAlignment="0" applyProtection="0"/>
    <xf numFmtId="0" fontId="28" fillId="35" borderId="200"/>
    <xf numFmtId="0" fontId="36" fillId="20" borderId="206" applyNumberFormat="0" applyAlignment="0" applyProtection="0"/>
    <xf numFmtId="0" fontId="26" fillId="23" borderId="207" applyNumberFormat="0" applyFont="0" applyAlignment="0" applyProtection="0"/>
    <xf numFmtId="0" fontId="42" fillId="29" borderId="208" applyNumberFormat="0" applyAlignment="0" applyProtection="0"/>
    <xf numFmtId="0" fontId="36" fillId="20" borderId="197" applyNumberFormat="0" applyAlignment="0" applyProtection="0"/>
    <xf numFmtId="0" fontId="42" fillId="20" borderId="208" applyNumberFormat="0" applyAlignment="0" applyProtection="0"/>
    <xf numFmtId="0" fontId="78" fillId="23" borderId="198" applyNumberFormat="0" applyFont="0" applyAlignment="0" applyProtection="0"/>
    <xf numFmtId="0" fontId="28" fillId="23" borderId="207" applyNumberFormat="0" applyFont="0" applyAlignment="0" applyProtection="0"/>
    <xf numFmtId="0" fontId="36" fillId="55" borderId="206" applyNumberFormat="0" applyAlignment="0" applyProtection="0"/>
    <xf numFmtId="0" fontId="39" fillId="22" borderId="206" applyNumberFormat="0" applyAlignment="0" applyProtection="0"/>
    <xf numFmtId="0" fontId="28" fillId="35" borderId="209">
      <alignment horizontal="left"/>
    </xf>
    <xf numFmtId="0" fontId="26" fillId="63" borderId="207" applyNumberFormat="0" applyAlignment="0" applyProtection="0"/>
    <xf numFmtId="0" fontId="36" fillId="20" borderId="206" applyNumberFormat="0" applyAlignment="0" applyProtection="0"/>
    <xf numFmtId="0" fontId="28" fillId="35" borderId="209">
      <alignment horizontal="left"/>
    </xf>
    <xf numFmtId="0" fontId="42" fillId="20" borderId="208" applyNumberFormat="0" applyAlignment="0" applyProtection="0"/>
    <xf numFmtId="0" fontId="39" fillId="7" borderId="206" applyNumberFormat="0" applyAlignment="0" applyProtection="0"/>
    <xf numFmtId="0" fontId="78" fillId="23" borderId="198" applyNumberFormat="0" applyFont="0" applyAlignment="0" applyProtection="0"/>
    <xf numFmtId="0" fontId="42" fillId="20" borderId="199" applyNumberFormat="0" applyAlignment="0" applyProtection="0"/>
    <xf numFmtId="0" fontId="28" fillId="35" borderId="209"/>
    <xf numFmtId="0" fontId="76" fillId="29" borderId="206" applyNumberFormat="0" applyAlignment="0" applyProtection="0"/>
    <xf numFmtId="0" fontId="28" fillId="23" borderId="207" applyNumberFormat="0" applyFont="0" applyAlignment="0" applyProtection="0"/>
    <xf numFmtId="0" fontId="42" fillId="29" borderId="208" applyNumberFormat="0" applyAlignment="0" applyProtection="0"/>
    <xf numFmtId="0" fontId="36" fillId="20" borderId="206" applyNumberFormat="0" applyAlignment="0" applyProtection="0"/>
    <xf numFmtId="0" fontId="39" fillId="22" borderId="206" applyNumberFormat="0" applyAlignment="0" applyProtection="0"/>
    <xf numFmtId="0" fontId="42" fillId="55" borderId="208" applyNumberFormat="0" applyAlignment="0" applyProtection="0"/>
    <xf numFmtId="0" fontId="78" fillId="23" borderId="207" applyNumberFormat="0" applyFont="0" applyAlignment="0" applyProtection="0"/>
    <xf numFmtId="0" fontId="42" fillId="20" borderId="199" applyNumberFormat="0" applyAlignment="0" applyProtection="0"/>
    <xf numFmtId="0" fontId="28" fillId="23" borderId="207" applyNumberFormat="0" applyFont="0" applyAlignment="0" applyProtection="0"/>
    <xf numFmtId="0" fontId="36" fillId="20" borderId="206" applyNumberFormat="0" applyAlignment="0" applyProtection="0"/>
    <xf numFmtId="0" fontId="28" fillId="23" borderId="198" applyNumberFormat="0" applyFont="0" applyAlignment="0" applyProtection="0"/>
    <xf numFmtId="0" fontId="26" fillId="23" borderId="198" applyNumberFormat="0" applyFont="0" applyAlignment="0" applyProtection="0"/>
    <xf numFmtId="0" fontId="36" fillId="20" borderId="206" applyNumberFormat="0" applyAlignment="0" applyProtection="0"/>
    <xf numFmtId="0" fontId="39" fillId="7" borderId="206" applyNumberFormat="0" applyAlignment="0" applyProtection="0"/>
    <xf numFmtId="0" fontId="76" fillId="29" borderId="206" applyNumberFormat="0" applyAlignment="0" applyProtection="0"/>
    <xf numFmtId="0" fontId="42" fillId="20" borderId="208" applyNumberFormat="0" applyAlignment="0" applyProtection="0"/>
    <xf numFmtId="0" fontId="42" fillId="20" borderId="208" applyNumberFormat="0" applyAlignment="0" applyProtection="0"/>
    <xf numFmtId="0" fontId="36" fillId="55" borderId="206" applyNumberFormat="0" applyAlignment="0" applyProtection="0"/>
    <xf numFmtId="0" fontId="28" fillId="23" borderId="207" applyNumberFormat="0" applyFont="0" applyAlignment="0" applyProtection="0"/>
    <xf numFmtId="0" fontId="28" fillId="35" borderId="209">
      <alignment horizontal="left"/>
    </xf>
    <xf numFmtId="0" fontId="28" fillId="35" borderId="209"/>
    <xf numFmtId="0" fontId="39" fillId="7" borderId="206" applyNumberFormat="0" applyAlignment="0" applyProtection="0"/>
    <xf numFmtId="0" fontId="28" fillId="23" borderId="207" applyNumberFormat="0" applyFont="0" applyAlignment="0" applyProtection="0"/>
    <xf numFmtId="0" fontId="28" fillId="23" borderId="207" applyNumberFormat="0" applyFont="0" applyAlignment="0" applyProtection="0"/>
    <xf numFmtId="0" fontId="28" fillId="23" borderId="207" applyNumberFormat="0" applyFont="0" applyAlignment="0" applyProtection="0"/>
    <xf numFmtId="0" fontId="42" fillId="29" borderId="208" applyNumberFormat="0" applyAlignment="0" applyProtection="0"/>
    <xf numFmtId="0" fontId="28" fillId="23" borderId="207" applyNumberFormat="0" applyFont="0" applyAlignment="0" applyProtection="0"/>
    <xf numFmtId="0" fontId="28" fillId="35" borderId="209"/>
    <xf numFmtId="0" fontId="36" fillId="20" borderId="197" applyNumberFormat="0" applyAlignment="0" applyProtection="0"/>
    <xf numFmtId="0" fontId="39" fillId="46" borderId="197" applyNumberFormat="0" applyAlignment="0" applyProtection="0"/>
    <xf numFmtId="0" fontId="28" fillId="35" borderId="200"/>
    <xf numFmtId="0" fontId="42" fillId="29" borderId="208" applyNumberFormat="0" applyAlignment="0" applyProtection="0"/>
    <xf numFmtId="0" fontId="42" fillId="20" borderId="199" applyNumberFormat="0" applyAlignment="0" applyProtection="0"/>
    <xf numFmtId="0" fontId="42" fillId="29" borderId="208" applyNumberFormat="0" applyAlignment="0" applyProtection="0"/>
    <xf numFmtId="0" fontId="42" fillId="20" borderId="208" applyNumberFormat="0" applyAlignment="0" applyProtection="0"/>
    <xf numFmtId="0" fontId="42" fillId="55" borderId="208" applyNumberFormat="0" applyAlignment="0" applyProtection="0"/>
    <xf numFmtId="0" fontId="28" fillId="35" borderId="209">
      <alignment horizontal="left"/>
    </xf>
    <xf numFmtId="0" fontId="28" fillId="35" borderId="209">
      <alignment horizontal="left"/>
    </xf>
    <xf numFmtId="43" fontId="5" fillId="0" borderId="0" applyFont="0" applyFill="0" applyBorder="0" applyAlignment="0" applyProtection="0"/>
    <xf numFmtId="0" fontId="42" fillId="55" borderId="208" applyNumberFormat="0" applyAlignment="0" applyProtection="0"/>
    <xf numFmtId="0" fontId="28" fillId="32" borderId="210" applyNumberFormat="0" applyFont="0" applyBorder="0" applyAlignment="0" applyProtection="0"/>
    <xf numFmtId="0" fontId="76" fillId="29" borderId="206" applyNumberFormat="0" applyAlignment="0" applyProtection="0"/>
    <xf numFmtId="0" fontId="28" fillId="35" borderId="200"/>
    <xf numFmtId="0" fontId="42" fillId="29" borderId="208" applyNumberFormat="0" applyAlignment="0" applyProtection="0"/>
    <xf numFmtId="0" fontId="28" fillId="35" borderId="209"/>
    <xf numFmtId="0" fontId="28" fillId="35" borderId="209">
      <alignment horizontal="left"/>
    </xf>
    <xf numFmtId="0" fontId="28" fillId="35" borderId="209">
      <alignment horizontal="left"/>
    </xf>
    <xf numFmtId="0" fontId="28" fillId="23" borderId="207" applyNumberFormat="0" applyFont="0" applyAlignment="0" applyProtection="0"/>
    <xf numFmtId="0" fontId="42" fillId="20" borderId="208" applyNumberFormat="0" applyAlignment="0" applyProtection="0"/>
    <xf numFmtId="0" fontId="26" fillId="23" borderId="207" applyNumberFormat="0" applyFont="0" applyAlignment="0" applyProtection="0"/>
    <xf numFmtId="0" fontId="28" fillId="35" borderId="209">
      <alignment horizontal="left"/>
    </xf>
    <xf numFmtId="0" fontId="26" fillId="23" borderId="207" applyNumberFormat="0" applyFont="0" applyAlignment="0" applyProtection="0"/>
    <xf numFmtId="0" fontId="36" fillId="20" borderId="206" applyNumberFormat="0" applyAlignment="0" applyProtection="0"/>
    <xf numFmtId="0" fontId="28" fillId="35" borderId="209">
      <alignment horizontal="left"/>
    </xf>
    <xf numFmtId="4" fontId="91" fillId="36" borderId="211" applyBorder="0" applyProtection="0"/>
    <xf numFmtId="0" fontId="39" fillId="22" borderId="206" applyNumberFormat="0" applyAlignment="0" applyProtection="0"/>
    <xf numFmtId="0" fontId="36" fillId="20" borderId="206" applyNumberFormat="0" applyAlignment="0" applyProtection="0"/>
    <xf numFmtId="0" fontId="76" fillId="29" borderId="206" applyNumberFormat="0" applyAlignment="0" applyProtection="0"/>
    <xf numFmtId="0" fontId="26" fillId="23" borderId="207" applyNumberFormat="0" applyFont="0" applyAlignment="0" applyProtection="0"/>
    <xf numFmtId="0" fontId="28" fillId="35" borderId="209"/>
    <xf numFmtId="0" fontId="39" fillId="7" borderId="206" applyNumberFormat="0" applyAlignment="0" applyProtection="0"/>
    <xf numFmtId="0" fontId="36" fillId="20" borderId="206" applyNumberFormat="0" applyAlignment="0" applyProtection="0"/>
    <xf numFmtId="0" fontId="76" fillId="29" borderId="206" applyNumberFormat="0" applyAlignment="0" applyProtection="0"/>
    <xf numFmtId="0" fontId="42" fillId="29" borderId="208" applyNumberFormat="0" applyAlignment="0" applyProtection="0"/>
    <xf numFmtId="0" fontId="76" fillId="29" borderId="206" applyNumberFormat="0" applyAlignment="0" applyProtection="0"/>
    <xf numFmtId="0" fontId="39" fillId="46" borderId="206" applyNumberFormat="0" applyAlignment="0" applyProtection="0"/>
    <xf numFmtId="0" fontId="42" fillId="29" borderId="208" applyNumberFormat="0" applyAlignment="0" applyProtection="0"/>
    <xf numFmtId="0" fontId="26" fillId="23" borderId="207" applyNumberFormat="0" applyFont="0" applyAlignment="0" applyProtection="0"/>
    <xf numFmtId="0" fontId="78" fillId="23" borderId="207" applyNumberFormat="0" applyFont="0" applyAlignment="0" applyProtection="0"/>
    <xf numFmtId="0" fontId="28" fillId="23" borderId="207" applyNumberFormat="0" applyFont="0" applyAlignment="0" applyProtection="0"/>
    <xf numFmtId="0" fontId="36" fillId="20" borderId="206" applyNumberFormat="0" applyAlignment="0" applyProtection="0"/>
    <xf numFmtId="0" fontId="26" fillId="23" borderId="207" applyNumberFormat="0" applyFont="0" applyAlignment="0" applyProtection="0"/>
    <xf numFmtId="0" fontId="26" fillId="23" borderId="207" applyNumberFormat="0" applyFont="0" applyAlignment="0" applyProtection="0"/>
    <xf numFmtId="0" fontId="36" fillId="55" borderId="206" applyNumberFormat="0" applyAlignment="0" applyProtection="0"/>
    <xf numFmtId="0" fontId="39" fillId="22" borderId="206" applyNumberFormat="0" applyAlignment="0" applyProtection="0"/>
    <xf numFmtId="0" fontId="36" fillId="55" borderId="206" applyNumberFormat="0" applyAlignment="0" applyProtection="0"/>
    <xf numFmtId="0" fontId="39" fillId="7" borderId="206" applyNumberFormat="0" applyAlignment="0" applyProtection="0"/>
    <xf numFmtId="0" fontId="28" fillId="35" borderId="209">
      <alignment horizontal="left"/>
    </xf>
    <xf numFmtId="0" fontId="28" fillId="32" borderId="210" applyNumberFormat="0" applyFont="0" applyBorder="0" applyAlignment="0" applyProtection="0"/>
    <xf numFmtId="4" fontId="91" fillId="36" borderId="211" applyBorder="0" applyProtection="0"/>
    <xf numFmtId="0" fontId="36" fillId="55" borderId="206" applyNumberFormat="0" applyAlignment="0" applyProtection="0"/>
    <xf numFmtId="0" fontId="42" fillId="55" borderId="208" applyNumberFormat="0" applyAlignment="0" applyProtection="0"/>
    <xf numFmtId="0" fontId="42" fillId="29" borderId="208" applyNumberFormat="0" applyAlignment="0" applyProtection="0"/>
    <xf numFmtId="0" fontId="28" fillId="35" borderId="209">
      <alignment horizontal="left"/>
    </xf>
    <xf numFmtId="0" fontId="36" fillId="55" borderId="206" applyNumberFormat="0" applyAlignment="0" applyProtection="0"/>
    <xf numFmtId="0" fontId="28" fillId="35" borderId="209"/>
    <xf numFmtId="0" fontId="42" fillId="55" borderId="208" applyNumberFormat="0" applyAlignment="0" applyProtection="0"/>
    <xf numFmtId="0" fontId="28" fillId="32" borderId="210" applyNumberFormat="0" applyFont="0" applyBorder="0" applyAlignment="0" applyProtection="0"/>
    <xf numFmtId="0" fontId="28" fillId="35" borderId="209"/>
    <xf numFmtId="0" fontId="39" fillId="7" borderId="206" applyNumberFormat="0" applyAlignment="0" applyProtection="0"/>
    <xf numFmtId="0" fontId="39" fillId="46" borderId="206" applyNumberFormat="0" applyAlignment="0" applyProtection="0"/>
    <xf numFmtId="0" fontId="28" fillId="35" borderId="209"/>
    <xf numFmtId="4" fontId="91" fillId="36" borderId="211" applyBorder="0" applyProtection="0"/>
    <xf numFmtId="0" fontId="28" fillId="23" borderId="207" applyNumberFormat="0" applyFont="0" applyAlignment="0" applyProtection="0"/>
    <xf numFmtId="0" fontId="36" fillId="20" borderId="206" applyNumberFormat="0" applyAlignment="0" applyProtection="0"/>
    <xf numFmtId="0" fontId="39" fillId="7" borderId="206" applyNumberFormat="0" applyAlignment="0" applyProtection="0"/>
    <xf numFmtId="0" fontId="28" fillId="23" borderId="207" applyNumberFormat="0" applyFont="0" applyAlignment="0" applyProtection="0"/>
    <xf numFmtId="0" fontId="28" fillId="35" borderId="209"/>
    <xf numFmtId="0" fontId="42" fillId="29" borderId="208" applyNumberFormat="0" applyAlignment="0" applyProtection="0"/>
    <xf numFmtId="10" fontId="27" fillId="32" borderId="204" applyNumberFormat="0" applyBorder="0" applyAlignment="0" applyProtection="0"/>
    <xf numFmtId="4" fontId="91" fillId="36" borderId="211" applyBorder="0" applyProtection="0"/>
    <xf numFmtId="0" fontId="28" fillId="23" borderId="207" applyNumberFormat="0" applyFont="0" applyAlignment="0" applyProtection="0"/>
    <xf numFmtId="0" fontId="28" fillId="35" borderId="209"/>
    <xf numFmtId="0" fontId="78" fillId="23" borderId="207" applyNumberFormat="0" applyFont="0" applyAlignment="0" applyProtection="0"/>
    <xf numFmtId="0" fontId="76" fillId="29" borderId="206" applyNumberFormat="0" applyAlignment="0" applyProtection="0"/>
    <xf numFmtId="0" fontId="63" fillId="57" borderId="205" applyFill="0" applyBorder="0" applyAlignment="0" applyProtection="0">
      <alignment vertical="center"/>
      <protection locked="0"/>
    </xf>
    <xf numFmtId="0" fontId="36" fillId="20" borderId="206" applyNumberFormat="0" applyAlignment="0" applyProtection="0"/>
    <xf numFmtId="0" fontId="26" fillId="23" borderId="207" applyNumberFormat="0" applyFont="0" applyAlignment="0" applyProtection="0"/>
    <xf numFmtId="43" fontId="28" fillId="0" borderId="0" applyFont="0" applyFill="0" applyBorder="0" applyAlignment="0" applyProtection="0"/>
    <xf numFmtId="43" fontId="105" fillId="0" borderId="0" applyFont="0" applyFill="0" applyBorder="0" applyAlignment="0" applyProtection="0"/>
    <xf numFmtId="43" fontId="5" fillId="0" borderId="0" applyFont="0" applyFill="0" applyBorder="0" applyAlignment="0" applyProtection="0"/>
    <xf numFmtId="0" fontId="5" fillId="0" borderId="0"/>
    <xf numFmtId="43" fontId="10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43" fontId="5" fillId="0" borderId="0" applyFont="0" applyFill="0" applyBorder="0" applyAlignment="0" applyProtection="0"/>
    <xf numFmtId="9" fontId="5" fillId="0" borderId="0" applyFont="0" applyFill="0" applyBorder="0" applyAlignment="0" applyProtection="0"/>
    <xf numFmtId="0" fontId="5" fillId="0" borderId="0"/>
    <xf numFmtId="0" fontId="5" fillId="68" borderId="0" applyNumberFormat="0" applyBorder="0" applyAlignment="0" applyProtection="0"/>
    <xf numFmtId="0" fontId="5" fillId="72" borderId="0" applyNumberFormat="0" applyBorder="0" applyAlignment="0" applyProtection="0"/>
    <xf numFmtId="0" fontId="5" fillId="76" borderId="0" applyNumberFormat="0" applyBorder="0" applyAlignment="0" applyProtection="0"/>
    <xf numFmtId="0" fontId="5" fillId="80" borderId="0" applyNumberFormat="0" applyBorder="0" applyAlignment="0" applyProtection="0"/>
    <xf numFmtId="0" fontId="5" fillId="84" borderId="0" applyNumberFormat="0" applyBorder="0" applyAlignment="0" applyProtection="0"/>
    <xf numFmtId="0" fontId="5" fillId="88" borderId="0" applyNumberFormat="0" applyBorder="0" applyAlignment="0" applyProtection="0"/>
    <xf numFmtId="0" fontId="5" fillId="69" borderId="0" applyNumberFormat="0" applyBorder="0" applyAlignment="0" applyProtection="0"/>
    <xf numFmtId="0" fontId="5" fillId="73" borderId="0" applyNumberFormat="0" applyBorder="0" applyAlignment="0" applyProtection="0"/>
    <xf numFmtId="0" fontId="5" fillId="77" borderId="0" applyNumberFormat="0" applyBorder="0" applyAlignment="0" applyProtection="0"/>
    <xf numFmtId="0" fontId="5" fillId="81" borderId="0" applyNumberFormat="0" applyBorder="0" applyAlignment="0" applyProtection="0"/>
    <xf numFmtId="0" fontId="5" fillId="85" borderId="0" applyNumberFormat="0" applyBorder="0" applyAlignment="0" applyProtection="0"/>
    <xf numFmtId="0" fontId="5" fillId="89" borderId="0" applyNumberFormat="0" applyBorder="0" applyAlignment="0" applyProtection="0"/>
    <xf numFmtId="43" fontId="26" fillId="0" borderId="0" applyFont="0" applyFill="0" applyBorder="0" applyAlignment="0" applyProtection="0"/>
    <xf numFmtId="44" fontId="26" fillId="0" borderId="0" applyFont="0" applyFill="0" applyBorder="0" applyAlignment="0" applyProtection="0"/>
    <xf numFmtId="0" fontId="39" fillId="7" borderId="180" applyNumberFormat="0" applyAlignment="0" applyProtection="0"/>
    <xf numFmtId="0" fontId="39" fillId="7" borderId="180" applyNumberFormat="0" applyAlignment="0" applyProtection="0"/>
    <xf numFmtId="44" fontId="28"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6" fillId="23" borderId="181"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4" fontId="26" fillId="0" borderId="0" applyFont="0" applyFill="0" applyBorder="0" applyAlignment="0" applyProtection="0"/>
    <xf numFmtId="43" fontId="28" fillId="0" borderId="0" applyFont="0" applyFill="0" applyBorder="0" applyAlignment="0" applyProtection="0">
      <alignment vertical="center"/>
    </xf>
    <xf numFmtId="43" fontId="28" fillId="0" borderId="0" applyFont="0" applyFill="0" applyBorder="0" applyAlignment="0" applyProtection="0">
      <alignment vertical="center"/>
    </xf>
    <xf numFmtId="43" fontId="26" fillId="0" borderId="0" applyFont="0" applyFill="0" applyBorder="0" applyAlignment="0" applyProtection="0"/>
    <xf numFmtId="43"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4" fontId="26" fillId="0" borderId="0" applyFont="0" applyFill="0" applyBorder="0" applyAlignment="0" applyProtection="0"/>
    <xf numFmtId="0" fontId="67" fillId="0" borderId="178"/>
    <xf numFmtId="0" fontId="67" fillId="0" borderId="178"/>
    <xf numFmtId="0" fontId="67" fillId="0" borderId="178"/>
    <xf numFmtId="0" fontId="26" fillId="38" borderId="178" applyNumberFormat="0" applyFont="0" applyBorder="0" applyAlignment="0" applyProtection="0">
      <alignment horizontal="center"/>
    </xf>
    <xf numFmtId="0" fontId="26" fillId="38" borderId="178" applyNumberFormat="0" applyFont="0" applyBorder="0" applyAlignment="0" applyProtection="0">
      <alignment horizontal="center"/>
    </xf>
    <xf numFmtId="43" fontId="26"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alignment vertical="center"/>
    </xf>
    <xf numFmtId="5" fontId="26" fillId="0" borderId="0" applyFont="0" applyFill="0" applyBorder="0" applyAlignment="0" applyProtection="0"/>
    <xf numFmtId="5" fontId="26" fillId="0" borderId="0" applyFont="0" applyFill="0" applyBorder="0" applyAlignment="0" applyProtection="0"/>
    <xf numFmtId="0" fontId="67" fillId="0" borderId="178"/>
    <xf numFmtId="0" fontId="109" fillId="0" borderId="212" applyNumberFormat="0" applyFill="0" applyAlignment="0" applyProtection="0"/>
    <xf numFmtId="9" fontId="5" fillId="0" borderId="0" applyFont="0" applyFill="0" applyBorder="0" applyAlignment="0" applyProtection="0"/>
    <xf numFmtId="0" fontId="5" fillId="0" borderId="0"/>
    <xf numFmtId="0" fontId="5" fillId="0" borderId="0"/>
    <xf numFmtId="0" fontId="5" fillId="0" borderId="0"/>
    <xf numFmtId="44" fontId="26" fillId="0" borderId="0" applyFont="0" applyFill="0" applyBorder="0" applyAlignment="0" applyProtection="0"/>
    <xf numFmtId="0" fontId="76" fillId="29" borderId="206" applyNumberFormat="0" applyAlignment="0" applyProtection="0"/>
    <xf numFmtId="0" fontId="36" fillId="55" borderId="206" applyNumberFormat="0" applyAlignment="0" applyProtection="0"/>
    <xf numFmtId="0" fontId="28" fillId="35" borderId="209"/>
    <xf numFmtId="0" fontId="28" fillId="35" borderId="209"/>
    <xf numFmtId="0" fontId="28" fillId="35" borderId="209"/>
    <xf numFmtId="0" fontId="28" fillId="35" borderId="209">
      <alignment horizontal="left"/>
    </xf>
    <xf numFmtId="0" fontId="28" fillId="35" borderId="209">
      <alignment horizontal="left"/>
    </xf>
    <xf numFmtId="0" fontId="28" fillId="35" borderId="209">
      <alignment horizontal="left"/>
    </xf>
    <xf numFmtId="43" fontId="5" fillId="0" borderId="0" applyFont="0" applyFill="0" applyBorder="0" applyAlignment="0" applyProtection="0"/>
    <xf numFmtId="43" fontId="5" fillId="0" borderId="0" applyFont="0" applyFill="0" applyBorder="0" applyAlignment="0" applyProtection="0"/>
    <xf numFmtId="0" fontId="39" fillId="46" borderId="206" applyNumberFormat="0" applyAlignment="0" applyProtection="0"/>
    <xf numFmtId="0" fontId="28" fillId="32" borderId="210" applyNumberFormat="0" applyFont="0" applyBorder="0" applyAlignment="0" applyProtection="0"/>
    <xf numFmtId="10" fontId="27" fillId="32" borderId="178" applyNumberFormat="0" applyBorder="0" applyAlignment="0" applyProtection="0"/>
    <xf numFmtId="0" fontId="39" fillId="22" borderId="206" applyNumberFormat="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68" fillId="0" borderId="0" applyFont="0" applyFill="0" applyBorder="0" applyAlignment="0" applyProtection="0"/>
    <xf numFmtId="44" fontId="28" fillId="0" borderId="0" applyFont="0" applyFill="0" applyBorder="0" applyAlignment="0" applyProtection="0"/>
    <xf numFmtId="43" fontId="5" fillId="0" borderId="0" applyFont="0" applyFill="0" applyBorder="0" applyAlignment="0" applyProtection="0"/>
    <xf numFmtId="9" fontId="28" fillId="0" borderId="0" applyFill="0" applyBorder="0" applyAlignment="0" applyProtection="0"/>
    <xf numFmtId="237" fontId="28" fillId="0" borderId="0" applyFill="0" applyBorder="0" applyAlignment="0" applyProtection="0"/>
    <xf numFmtId="215" fontId="28" fillId="0" borderId="0" applyFill="0" applyBorder="0" applyAlignment="0" applyProtection="0"/>
    <xf numFmtId="0" fontId="4" fillId="0" borderId="0"/>
    <xf numFmtId="43" fontId="4" fillId="0" borderId="0" applyFont="0" applyFill="0" applyBorder="0" applyAlignment="0" applyProtection="0"/>
    <xf numFmtId="9" fontId="3" fillId="0" borderId="0" applyFont="0" applyFill="0" applyBorder="0" applyAlignment="0" applyProtection="0"/>
    <xf numFmtId="0" fontId="26" fillId="0" borderId="0"/>
    <xf numFmtId="221" fontId="2" fillId="0" borderId="0" applyFont="0" applyFill="0" applyBorder="0" applyAlignment="0" applyProtection="0"/>
    <xf numFmtId="221" fontId="28" fillId="0" borderId="0" applyFont="0" applyFill="0" applyBorder="0" applyAlignment="0" applyProtection="0"/>
    <xf numFmtId="0" fontId="28" fillId="0" borderId="0"/>
    <xf numFmtId="168" fontId="28" fillId="0" borderId="0" applyFont="0" applyFill="0" applyBorder="0" applyAlignment="0" applyProtection="0"/>
    <xf numFmtId="43" fontId="28" fillId="0" borderId="0" applyFont="0" applyFill="0" applyBorder="0" applyAlignment="0" applyProtection="0"/>
    <xf numFmtId="21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221"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28" fillId="0" borderId="0" applyFont="0" applyFill="0" applyBorder="0" applyAlignment="0" applyProtection="0"/>
    <xf numFmtId="248" fontId="28" fillId="0" borderId="0" applyFont="0" applyFill="0" applyBorder="0" applyAlignment="0" applyProtection="0"/>
    <xf numFmtId="43" fontId="1" fillId="0" borderId="0" applyFont="0" applyFill="0" applyBorder="0" applyAlignment="0" applyProtection="0"/>
    <xf numFmtId="43" fontId="2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0" fontId="1" fillId="0" borderId="0" applyFont="0" applyFill="0" applyBorder="0" applyAlignment="0" applyProtection="0"/>
    <xf numFmtId="43" fontId="27" fillId="0" borderId="0"/>
    <xf numFmtId="43" fontId="27" fillId="0" borderId="0"/>
    <xf numFmtId="43" fontId="27" fillId="0" borderId="0"/>
    <xf numFmtId="43" fontId="27" fillId="0" borderId="0"/>
    <xf numFmtId="0" fontId="1" fillId="68" borderId="0" applyNumberFormat="0" applyBorder="0" applyAlignment="0" applyProtection="0"/>
    <xf numFmtId="0" fontId="1" fillId="68" borderId="0" applyNumberFormat="0" applyBorder="0" applyAlignment="0" applyProtection="0"/>
    <xf numFmtId="0" fontId="1" fillId="68" borderId="0" applyNumberFormat="0" applyBorder="0" applyAlignment="0" applyProtection="0"/>
    <xf numFmtId="0" fontId="1" fillId="68" borderId="0" applyNumberFormat="0" applyBorder="0" applyAlignment="0" applyProtection="0"/>
    <xf numFmtId="0" fontId="1" fillId="72" borderId="0" applyNumberFormat="0" applyBorder="0" applyAlignment="0" applyProtection="0"/>
    <xf numFmtId="0" fontId="1" fillId="72" borderId="0" applyNumberFormat="0" applyBorder="0" applyAlignment="0" applyProtection="0"/>
    <xf numFmtId="0" fontId="1" fillId="72" borderId="0" applyNumberFormat="0" applyBorder="0" applyAlignment="0" applyProtection="0"/>
    <xf numFmtId="0" fontId="1" fillId="72" borderId="0" applyNumberFormat="0" applyBorder="0" applyAlignment="0" applyProtection="0"/>
    <xf numFmtId="0" fontId="1" fillId="76" borderId="0" applyNumberFormat="0" applyBorder="0" applyAlignment="0" applyProtection="0"/>
    <xf numFmtId="0" fontId="1" fillId="76" borderId="0" applyNumberFormat="0" applyBorder="0" applyAlignment="0" applyProtection="0"/>
    <xf numFmtId="0" fontId="1" fillId="76" borderId="0" applyNumberFormat="0" applyBorder="0" applyAlignment="0" applyProtection="0"/>
    <xf numFmtId="0" fontId="1" fillId="76" borderId="0" applyNumberFormat="0" applyBorder="0" applyAlignment="0" applyProtection="0"/>
    <xf numFmtId="0" fontId="1" fillId="80" borderId="0" applyNumberFormat="0" applyBorder="0" applyAlignment="0" applyProtection="0"/>
    <xf numFmtId="0" fontId="1" fillId="80" borderId="0" applyNumberFormat="0" applyBorder="0" applyAlignment="0" applyProtection="0"/>
    <xf numFmtId="0" fontId="1" fillId="80" borderId="0" applyNumberFormat="0" applyBorder="0" applyAlignment="0" applyProtection="0"/>
    <xf numFmtId="0" fontId="1" fillId="80" borderId="0" applyNumberFormat="0" applyBorder="0" applyAlignment="0" applyProtection="0"/>
    <xf numFmtId="0" fontId="1" fillId="84" borderId="0" applyNumberFormat="0" applyBorder="0" applyAlignment="0" applyProtection="0"/>
    <xf numFmtId="0" fontId="1" fillId="84" borderId="0" applyNumberFormat="0" applyBorder="0" applyAlignment="0" applyProtection="0"/>
    <xf numFmtId="0" fontId="1" fillId="84" borderId="0" applyNumberFormat="0" applyBorder="0" applyAlignment="0" applyProtection="0"/>
    <xf numFmtId="0" fontId="1" fillId="84" borderId="0" applyNumberFormat="0" applyBorder="0" applyAlignment="0" applyProtection="0"/>
    <xf numFmtId="0" fontId="1" fillId="88" borderId="0" applyNumberFormat="0" applyBorder="0" applyAlignment="0" applyProtection="0"/>
    <xf numFmtId="0" fontId="1" fillId="88" borderId="0" applyNumberFormat="0" applyBorder="0" applyAlignment="0" applyProtection="0"/>
    <xf numFmtId="0" fontId="1" fillId="88" borderId="0" applyNumberFormat="0" applyBorder="0" applyAlignment="0" applyProtection="0"/>
    <xf numFmtId="0" fontId="1" fillId="88"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108" borderId="0" applyNumberFormat="0" applyBorder="0" applyAlignment="0" applyProtection="0"/>
    <xf numFmtId="0" fontId="26" fillId="108" borderId="0" applyNumberFormat="0" applyBorder="0" applyAlignment="0" applyProtection="0"/>
    <xf numFmtId="0" fontId="26" fillId="109" borderId="0" applyNumberFormat="0" applyBorder="0" applyAlignment="0" applyProtection="0"/>
    <xf numFmtId="0" fontId="26" fillId="109" borderId="0" applyNumberFormat="0" applyBorder="0" applyAlignment="0" applyProtection="0"/>
    <xf numFmtId="0" fontId="26" fillId="63" borderId="0" applyNumberFormat="0" applyBorder="0" applyAlignment="0" applyProtection="0"/>
    <xf numFmtId="0" fontId="26" fillId="63" borderId="0" applyNumberFormat="0" applyBorder="0" applyAlignment="0" applyProtection="0"/>
    <xf numFmtId="0" fontId="26" fillId="109" borderId="0" applyNumberFormat="0" applyBorder="0" applyAlignment="0" applyProtection="0"/>
    <xf numFmtId="0" fontId="26" fillId="109" borderId="0" applyNumberFormat="0" applyBorder="0" applyAlignment="0" applyProtection="0"/>
    <xf numFmtId="0" fontId="26" fillId="63" borderId="0" applyNumberFormat="0" applyBorder="0" applyAlignment="0" applyProtection="0"/>
    <xf numFmtId="0" fontId="26" fillId="63"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9" borderId="0" applyNumberFormat="0" applyBorder="0" applyAlignment="0" applyProtection="0"/>
    <xf numFmtId="0" fontId="1" fillId="89" borderId="0" applyNumberFormat="0" applyBorder="0" applyAlignment="0" applyProtection="0"/>
    <xf numFmtId="0" fontId="1" fillId="89" borderId="0" applyNumberFormat="0" applyBorder="0" applyAlignment="0" applyProtection="0"/>
    <xf numFmtId="0" fontId="1" fillId="89"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108" borderId="0" applyNumberFormat="0" applyBorder="0" applyAlignment="0" applyProtection="0"/>
    <xf numFmtId="0" fontId="26" fillId="108" borderId="0" applyNumberFormat="0" applyBorder="0" applyAlignment="0" applyProtection="0"/>
    <xf numFmtId="0" fontId="26" fillId="109" borderId="0" applyNumberFormat="0" applyBorder="0" applyAlignment="0" applyProtection="0"/>
    <xf numFmtId="0" fontId="26" fillId="109" borderId="0" applyNumberFormat="0" applyBorder="0" applyAlignment="0" applyProtection="0"/>
    <xf numFmtId="0" fontId="26" fillId="62" borderId="0" applyNumberFormat="0" applyBorder="0" applyAlignment="0" applyProtection="0"/>
    <xf numFmtId="0" fontId="26" fillId="62" borderId="0" applyNumberFormat="0" applyBorder="0" applyAlignment="0" applyProtection="0"/>
    <xf numFmtId="0" fontId="26" fillId="110" borderId="0" applyNumberFormat="0" applyBorder="0" applyAlignment="0" applyProtection="0"/>
    <xf numFmtId="0" fontId="26" fillId="110" borderId="0" applyNumberFormat="0" applyBorder="0" applyAlignment="0" applyProtection="0"/>
    <xf numFmtId="0" fontId="26" fillId="62" borderId="0" applyNumberFormat="0" applyBorder="0" applyAlignment="0" applyProtection="0"/>
    <xf numFmtId="0" fontId="26" fillId="62" borderId="0" applyNumberFormat="0" applyBorder="0" applyAlignment="0" applyProtection="0"/>
    <xf numFmtId="0" fontId="34" fillId="110" borderId="0" applyNumberFormat="0" applyBorder="0" applyAlignment="0" applyProtection="0"/>
    <xf numFmtId="0" fontId="34" fillId="110" borderId="0" applyNumberFormat="0" applyBorder="0" applyAlignment="0" applyProtection="0"/>
    <xf numFmtId="0" fontId="34" fillId="108" borderId="0" applyNumberFormat="0" applyBorder="0" applyAlignment="0" applyProtection="0"/>
    <xf numFmtId="0" fontId="34" fillId="108" borderId="0" applyNumberFormat="0" applyBorder="0" applyAlignment="0" applyProtection="0"/>
    <xf numFmtId="0" fontId="34" fillId="111" borderId="0" applyNumberFormat="0" applyBorder="0" applyAlignment="0" applyProtection="0"/>
    <xf numFmtId="0" fontId="34" fillId="111" borderId="0" applyNumberFormat="0" applyBorder="0" applyAlignment="0" applyProtection="0"/>
    <xf numFmtId="0" fontId="34" fillId="62" borderId="0" applyNumberFormat="0" applyBorder="0" applyAlignment="0" applyProtection="0"/>
    <xf numFmtId="0" fontId="34" fillId="62" borderId="0" applyNumberFormat="0" applyBorder="0" applyAlignment="0" applyProtection="0"/>
    <xf numFmtId="0" fontId="34" fillId="53" borderId="0" applyNumberFormat="0" applyBorder="0" applyAlignment="0" applyProtection="0"/>
    <xf numFmtId="0" fontId="34" fillId="60" borderId="0" applyNumberFormat="0" applyBorder="0" applyAlignment="0" applyProtection="0"/>
    <xf numFmtId="0" fontId="34" fillId="60" borderId="0" applyNumberFormat="0" applyBorder="0" applyAlignment="0" applyProtection="0"/>
    <xf numFmtId="0" fontId="35" fillId="45" borderId="0" applyNumberFormat="0" applyBorder="0" applyAlignment="0" applyProtection="0"/>
    <xf numFmtId="0" fontId="35" fillId="45" borderId="0" applyNumberFormat="0" applyBorder="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76" fillId="29"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112" borderId="188" applyNumberFormat="0" applyAlignment="0" applyProtection="0"/>
    <xf numFmtId="0" fontId="36" fillId="112"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55"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20" borderId="188" applyNumberFormat="0" applyAlignment="0" applyProtection="0"/>
    <xf numFmtId="0" fontId="36" fillId="112" borderId="188" applyNumberFormat="0" applyAlignment="0" applyProtection="0"/>
    <xf numFmtId="0" fontId="36" fillId="112" borderId="188" applyNumberFormat="0" applyAlignment="0" applyProtection="0"/>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28" fillId="35" borderId="191">
      <alignment horizontal="left"/>
    </xf>
    <xf numFmtId="0" fontId="37" fillId="113" borderId="2" applyNumberFormat="0" applyAlignment="0" applyProtection="0"/>
    <xf numFmtId="0" fontId="37" fillId="113" borderId="2" applyNumberFormat="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8" fillId="36" borderId="0" applyNumberFormat="0" applyFont="0" applyBorder="0" applyAlignment="0" applyProtection="0"/>
    <xf numFmtId="43" fontId="28" fillId="36" borderId="0" applyNumberFormat="0" applyFont="0" applyBorder="0" applyAlignment="0" applyProtection="0"/>
    <xf numFmtId="43" fontId="28" fillId="36" borderId="0" applyNumberFormat="0" applyFont="0" applyBorder="0" applyAlignment="0" applyProtection="0"/>
    <xf numFmtId="43" fontId="28" fillId="36" borderId="0" applyNumberFormat="0" applyFont="0" applyBorder="0" applyAlignment="0" applyProtection="0"/>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0" fontId="63" fillId="57" borderId="88" applyFill="0" applyBorder="0" applyAlignment="0" applyProtection="0">
      <alignment vertical="center"/>
      <protection locked="0"/>
    </xf>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34" fillId="53" borderId="0" applyNumberFormat="0" applyBorder="0" applyAlignment="0" applyProtection="0"/>
    <xf numFmtId="0" fontId="34" fillId="53" borderId="0" applyNumberFormat="0" applyBorder="0" applyAlignment="0" applyProtection="0"/>
    <xf numFmtId="0" fontId="34" fillId="61" borderId="0" applyNumberFormat="0" applyBorder="0" applyAlignment="0" applyProtection="0"/>
    <xf numFmtId="0" fontId="34" fillId="61" borderId="0" applyNumberFormat="0" applyBorder="0" applyAlignment="0" applyProtection="0"/>
    <xf numFmtId="0" fontId="34" fillId="113" borderId="0" applyNumberFormat="0" applyBorder="0" applyAlignment="0" applyProtection="0"/>
    <xf numFmtId="0" fontId="34" fillId="113" borderId="0" applyNumberFormat="0" applyBorder="0" applyAlignment="0" applyProtection="0"/>
    <xf numFmtId="0" fontId="34" fillId="50" borderId="0" applyNumberFormat="0" applyBorder="0" applyAlignment="0" applyProtection="0"/>
    <xf numFmtId="0" fontId="34" fillId="50" borderId="0" applyNumberFormat="0" applyBorder="0" applyAlignment="0" applyProtection="0"/>
    <xf numFmtId="0" fontId="34" fillId="58" borderId="0" applyNumberFormat="0" applyBorder="0" applyAlignment="0" applyProtection="0"/>
    <xf numFmtId="0" fontId="34" fillId="58" borderId="0" applyNumberFormat="0" applyBorder="0" applyAlignment="0" applyProtection="0"/>
    <xf numFmtId="0" fontId="34" fillId="60" borderId="0" applyNumberFormat="0" applyBorder="0" applyAlignment="0" applyProtection="0"/>
    <xf numFmtId="0" fontId="34" fillId="60" borderId="0" applyNumberFormat="0" applyBorder="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108" borderId="188" applyNumberFormat="0" applyAlignment="0" applyProtection="0"/>
    <xf numFmtId="0" fontId="39" fillId="108"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46"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108" borderId="188" applyNumberFormat="0" applyAlignment="0" applyProtection="0"/>
    <xf numFmtId="0" fontId="39" fillId="108"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0" fontId="28" fillId="32" borderId="192" applyNumberFormat="0" applyFont="0" applyBorder="0" applyAlignment="0" applyProtection="0"/>
    <xf numFmtId="10" fontId="27" fillId="32" borderId="195" applyNumberFormat="0" applyBorder="0" applyAlignment="0" applyProtection="0"/>
    <xf numFmtId="10" fontId="27" fillId="32" borderId="195" applyNumberFormat="0" applyBorder="0" applyAlignment="0" applyProtection="0"/>
    <xf numFmtId="10" fontId="27" fillId="32" borderId="195" applyNumberFormat="0" applyBorder="0" applyAlignment="0" applyProtection="0"/>
    <xf numFmtId="10" fontId="27" fillId="32" borderId="195" applyNumberFormat="0" applyBorder="0" applyAlignment="0" applyProtection="0"/>
    <xf numFmtId="10" fontId="27" fillId="32" borderId="195" applyNumberFormat="0" applyBorder="0" applyAlignment="0" applyProtection="0"/>
    <xf numFmtId="10" fontId="27" fillId="32" borderId="195" applyNumberFormat="0" applyBorder="0" applyAlignment="0" applyProtection="0"/>
    <xf numFmtId="10" fontId="27" fillId="32" borderId="195" applyNumberFormat="0" applyBorder="0" applyAlignment="0" applyProtection="0"/>
    <xf numFmtId="10" fontId="27" fillId="32" borderId="195" applyNumberFormat="0" applyBorder="0" applyAlignment="0" applyProtection="0"/>
    <xf numFmtId="10" fontId="27" fillId="32" borderId="195" applyNumberFormat="0" applyBorder="0" applyAlignment="0" applyProtection="0"/>
    <xf numFmtId="10" fontId="27" fillId="32" borderId="195" applyNumberFormat="0" applyBorder="0" applyAlignment="0" applyProtection="0"/>
    <xf numFmtId="10" fontId="27" fillId="32" borderId="195" applyNumberFormat="0" applyBorder="0" applyAlignment="0" applyProtection="0"/>
    <xf numFmtId="10" fontId="27" fillId="32" borderId="195" applyNumberFormat="0" applyBorder="0" applyAlignment="0" applyProtection="0"/>
    <xf numFmtId="10" fontId="27" fillId="32" borderId="195" applyNumberFormat="0" applyBorder="0" applyAlignment="0" applyProtection="0"/>
    <xf numFmtId="10" fontId="27" fillId="32" borderId="195" applyNumberFormat="0" applyBorder="0" applyAlignment="0" applyProtection="0"/>
    <xf numFmtId="10" fontId="27" fillId="32" borderId="195" applyNumberFormat="0" applyBorder="0" applyAlignment="0" applyProtection="0"/>
    <xf numFmtId="10" fontId="27" fillId="32" borderId="195" applyNumberFormat="0" applyBorder="0" applyAlignment="0" applyProtection="0"/>
    <xf numFmtId="10" fontId="27" fillId="32" borderId="195" applyNumberFormat="0" applyBorder="0" applyAlignment="0" applyProtection="0"/>
    <xf numFmtId="10" fontId="27" fillId="32" borderId="195" applyNumberFormat="0" applyBorder="0" applyAlignment="0" applyProtection="0"/>
    <xf numFmtId="10" fontId="27" fillId="32" borderId="195" applyNumberFormat="0" applyBorder="0" applyAlignment="0" applyProtection="0"/>
    <xf numFmtId="10" fontId="27" fillId="32" borderId="195" applyNumberFormat="0" applyBorder="0" applyAlignment="0" applyProtection="0"/>
    <xf numFmtId="10" fontId="27" fillId="32" borderId="195" applyNumberFormat="0" applyBorder="0" applyAlignment="0" applyProtection="0"/>
    <xf numFmtId="10" fontId="27" fillId="32" borderId="195" applyNumberFormat="0" applyBorder="0" applyAlignment="0" applyProtection="0"/>
    <xf numFmtId="10" fontId="27" fillId="32" borderId="195" applyNumberFormat="0" applyBorder="0" applyAlignment="0" applyProtection="0"/>
    <xf numFmtId="10" fontId="27" fillId="32" borderId="195" applyNumberFormat="0" applyBorder="0" applyAlignment="0" applyProtection="0"/>
    <xf numFmtId="10" fontId="27" fillId="32" borderId="195" applyNumberFormat="0" applyBorder="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22"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0" fontId="39" fillId="7" borderId="188" applyNumberFormat="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221" fontId="1" fillId="0" borderId="0" applyFont="0" applyFill="0" applyBorder="0" applyAlignment="0" applyProtection="0"/>
    <xf numFmtId="221" fontId="1"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44" fontId="49" fillId="0" borderId="0" applyFont="0" applyFill="0" applyBorder="0" applyAlignment="0" applyProtection="0"/>
    <xf numFmtId="44" fontId="49" fillId="0" borderId="0" applyFont="0" applyFill="0" applyBorder="0" applyAlignment="0" applyProtection="0"/>
    <xf numFmtId="44" fontId="49" fillId="0" borderId="0" applyFont="0" applyFill="0" applyBorder="0" applyAlignment="0" applyProtection="0"/>
    <xf numFmtId="44" fontId="49"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7" fillId="0" borderId="195"/>
    <xf numFmtId="0" fontId="67" fillId="0" borderId="195"/>
    <xf numFmtId="0" fontId="67" fillId="0" borderId="195"/>
    <xf numFmtId="0" fontId="67" fillId="0" borderId="195"/>
    <xf numFmtId="0" fontId="67" fillId="0" borderId="195"/>
    <xf numFmtId="0" fontId="67" fillId="0" borderId="195"/>
    <xf numFmtId="0" fontId="67" fillId="0" borderId="195"/>
    <xf numFmtId="0" fontId="67" fillId="0" borderId="195"/>
    <xf numFmtId="0" fontId="67" fillId="0" borderId="195"/>
    <xf numFmtId="0" fontId="67" fillId="0" borderId="195"/>
    <xf numFmtId="0" fontId="67" fillId="0" borderId="195"/>
    <xf numFmtId="0" fontId="67" fillId="0" borderId="195"/>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7" fillId="0" borderId="195"/>
    <xf numFmtId="0" fontId="67" fillId="0" borderId="195"/>
    <xf numFmtId="0" fontId="67" fillId="0" borderId="195"/>
    <xf numFmtId="0" fontId="67" fillId="0" borderId="195"/>
    <xf numFmtId="0" fontId="67" fillId="0" borderId="195"/>
    <xf numFmtId="0" fontId="67" fillId="0" borderId="195"/>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7" fillId="0" borderId="195"/>
    <xf numFmtId="0" fontId="67" fillId="0" borderId="195"/>
    <xf numFmtId="0" fontId="67" fillId="0" borderId="195"/>
    <xf numFmtId="0" fontId="67" fillId="0" borderId="195"/>
    <xf numFmtId="0" fontId="67" fillId="0" borderId="195"/>
    <xf numFmtId="0" fontId="67" fillId="0" borderId="195"/>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7" fillId="0" borderId="195"/>
    <xf numFmtId="0" fontId="67" fillId="0" borderId="195"/>
    <xf numFmtId="0" fontId="67" fillId="0" borderId="195"/>
    <xf numFmtId="0" fontId="67" fillId="0" borderId="195"/>
    <xf numFmtId="0" fontId="67" fillId="0" borderId="195"/>
    <xf numFmtId="0" fontId="67" fillId="0" borderId="195"/>
    <xf numFmtId="0" fontId="67" fillId="0" borderId="195"/>
    <xf numFmtId="0" fontId="67" fillId="0" borderId="195"/>
    <xf numFmtId="0" fontId="67" fillId="0" borderId="195"/>
    <xf numFmtId="0" fontId="67" fillId="0" borderId="195"/>
    <xf numFmtId="0" fontId="67" fillId="0" borderId="195"/>
    <xf numFmtId="0" fontId="67" fillId="0" borderId="195"/>
    <xf numFmtId="0" fontId="67" fillId="0" borderId="195"/>
    <xf numFmtId="0" fontId="67" fillId="0" borderId="195"/>
    <xf numFmtId="0" fontId="67" fillId="0" borderId="195"/>
    <xf numFmtId="0" fontId="67" fillId="0" borderId="195"/>
    <xf numFmtId="0" fontId="67" fillId="0" borderId="195"/>
    <xf numFmtId="0" fontId="67" fillId="0" borderId="195"/>
    <xf numFmtId="0" fontId="67" fillId="0" borderId="195"/>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2"/>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7" fillId="0" borderId="196" applyBorder="0">
      <alignment horizontal="left" vertical="center" wrapText="1" indent="3"/>
      <protection locked="0"/>
    </xf>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63" borderId="273" applyNumberFormat="0" applyAlignment="0" applyProtection="0"/>
    <xf numFmtId="0" fontId="28" fillId="63" borderId="273" applyNumberForma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6" fillId="63" borderId="272" applyNumberForma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8" fillId="63" borderId="273" applyNumberFormat="0" applyAlignment="0" applyProtection="0"/>
    <xf numFmtId="0" fontId="28" fillId="63" borderId="273" applyNumberForma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7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6"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28" fillId="23" borderId="272" applyNumberFormat="0" applyFon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26" fillId="38" borderId="275" applyNumberFormat="0" applyFont="0" applyBorder="0" applyAlignment="0" applyProtection="0">
      <alignment horizontal="center"/>
    </xf>
    <xf numFmtId="0" fontId="26" fillId="38" borderId="275" applyNumberFormat="0" applyFont="0" applyBorder="0" applyAlignment="0" applyProtection="0">
      <alignment horizontal="center"/>
    </xf>
    <xf numFmtId="0" fontId="26" fillId="38" borderId="275" applyNumberFormat="0" applyFont="0" applyBorder="0" applyAlignment="0" applyProtection="0">
      <alignment horizontal="center"/>
    </xf>
    <xf numFmtId="0" fontId="26" fillId="38" borderId="275" applyNumberFormat="0" applyFont="0" applyBorder="0" applyAlignment="0" applyProtection="0">
      <alignment horizontal="center"/>
    </xf>
    <xf numFmtId="0" fontId="26" fillId="38" borderId="275" applyNumberFormat="0" applyFont="0" applyBorder="0" applyAlignment="0" applyProtection="0">
      <alignment horizontal="center"/>
    </xf>
    <xf numFmtId="0" fontId="26" fillId="38" borderId="275" applyNumberFormat="0" applyFont="0" applyBorder="0" applyAlignment="0" applyProtection="0">
      <alignment horizontal="center"/>
    </xf>
    <xf numFmtId="0" fontId="63" fillId="38" borderId="275" applyNumberFormat="0" applyFont="0" applyBorder="0" applyAlignment="0" applyProtection="0">
      <alignment horizontal="center"/>
    </xf>
    <xf numFmtId="0" fontId="63" fillId="38" borderId="275" applyNumberFormat="0" applyFont="0" applyBorder="0" applyAlignment="0" applyProtection="0">
      <alignment horizontal="center"/>
    </xf>
    <xf numFmtId="0" fontId="63" fillId="38" borderId="275" applyNumberFormat="0" applyFont="0" applyBorder="0" applyAlignment="0" applyProtection="0">
      <alignment horizontal="center"/>
    </xf>
    <xf numFmtId="0" fontId="63" fillId="38" borderId="275" applyNumberFormat="0" applyFont="0" applyBorder="0" applyAlignment="0" applyProtection="0">
      <alignment horizontal="center"/>
    </xf>
    <xf numFmtId="0" fontId="63" fillId="38" borderId="275" applyNumberFormat="0" applyFont="0" applyBorder="0" applyAlignment="0" applyProtection="0">
      <alignment horizontal="center"/>
    </xf>
    <xf numFmtId="0" fontId="63" fillId="38" borderId="275" applyNumberFormat="0" applyFont="0" applyBorder="0" applyAlignment="0" applyProtection="0">
      <alignment horizontal="center"/>
    </xf>
    <xf numFmtId="0" fontId="63" fillId="38" borderId="275" applyNumberFormat="0" applyFont="0" applyBorder="0" applyAlignment="0" applyProtection="0">
      <alignment horizontal="center"/>
    </xf>
    <xf numFmtId="0" fontId="63" fillId="38" borderId="275" applyNumberFormat="0" applyFont="0" applyBorder="0" applyAlignment="0" applyProtection="0">
      <alignment horizontal="center"/>
    </xf>
    <xf numFmtId="0" fontId="63" fillId="38" borderId="275" applyNumberFormat="0" applyFont="0" applyBorder="0" applyAlignment="0" applyProtection="0">
      <alignment horizontal="center"/>
    </xf>
    <xf numFmtId="0" fontId="63" fillId="38" borderId="275" applyNumberFormat="0" applyFont="0" applyBorder="0" applyAlignment="0" applyProtection="0">
      <alignment horizontal="center"/>
    </xf>
    <xf numFmtId="0" fontId="63" fillId="38" borderId="275" applyNumberFormat="0" applyFont="0" applyBorder="0" applyAlignment="0" applyProtection="0">
      <alignment horizontal="center"/>
    </xf>
    <xf numFmtId="0" fontId="63" fillId="38" borderId="275" applyNumberFormat="0" applyFont="0" applyBorder="0" applyAlignment="0" applyProtection="0">
      <alignment horizontal="center"/>
    </xf>
    <xf numFmtId="0" fontId="63" fillId="38" borderId="275" applyNumberFormat="0" applyFont="0" applyBorder="0" applyAlignment="0" applyProtection="0">
      <alignment horizontal="center"/>
    </xf>
    <xf numFmtId="0" fontId="63" fillId="38" borderId="275" applyNumberFormat="0" applyFont="0" applyBorder="0" applyAlignment="0" applyProtection="0">
      <alignment horizontal="center"/>
    </xf>
    <xf numFmtId="0" fontId="63" fillId="38" borderId="275" applyNumberFormat="0" applyFont="0" applyBorder="0" applyAlignment="0" applyProtection="0">
      <alignment horizontal="center"/>
    </xf>
    <xf numFmtId="0" fontId="63" fillId="38" borderId="275" applyNumberFormat="0" applyFont="0" applyBorder="0" applyAlignment="0" applyProtection="0">
      <alignment horizontal="center"/>
    </xf>
    <xf numFmtId="0" fontId="63" fillId="38" borderId="275" applyNumberFormat="0" applyFont="0" applyBorder="0" applyAlignment="0" applyProtection="0">
      <alignment horizontal="center"/>
    </xf>
    <xf numFmtId="0" fontId="63" fillId="38" borderId="275" applyNumberFormat="0" applyFont="0" applyBorder="0" applyAlignment="0" applyProtection="0">
      <alignment horizontal="center"/>
    </xf>
    <xf numFmtId="0" fontId="26" fillId="38" borderId="275" applyNumberFormat="0" applyFont="0" applyBorder="0" applyAlignment="0" applyProtection="0">
      <alignment horizontal="center"/>
    </xf>
    <xf numFmtId="0" fontId="26" fillId="38" borderId="275" applyNumberFormat="0" applyFont="0" applyBorder="0" applyAlignment="0" applyProtection="0">
      <alignment horizontal="center"/>
    </xf>
    <xf numFmtId="0" fontId="26" fillId="38" borderId="275" applyNumberFormat="0" applyFont="0" applyBorder="0" applyAlignment="0" applyProtection="0">
      <alignment horizontal="center"/>
    </xf>
    <xf numFmtId="0" fontId="26" fillId="38" borderId="275" applyNumberFormat="0" applyFont="0" applyBorder="0" applyAlignment="0" applyProtection="0">
      <alignment horizontal="center"/>
    </xf>
    <xf numFmtId="0" fontId="26" fillId="38" borderId="275" applyNumberFormat="0" applyFont="0" applyBorder="0" applyAlignment="0" applyProtection="0">
      <alignment horizontal="center"/>
    </xf>
    <xf numFmtId="0" fontId="26" fillId="38" borderId="275" applyNumberFormat="0" applyFont="0" applyBorder="0" applyAlignment="0" applyProtection="0">
      <alignment horizontal="center"/>
    </xf>
    <xf numFmtId="0" fontId="63" fillId="38" borderId="275" applyNumberFormat="0" applyFont="0" applyBorder="0" applyAlignment="0" applyProtection="0">
      <alignment horizontal="center"/>
    </xf>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8" fillId="0" borderId="0" applyFill="0" applyBorder="0" applyAlignment="0" applyProtection="0"/>
    <xf numFmtId="9" fontId="28" fillId="0" borderId="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4" fontId="91" fillId="36" borderId="276" applyBorder="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112" borderId="274" applyNumberFormat="0" applyAlignment="0" applyProtection="0"/>
    <xf numFmtId="0" fontId="42" fillId="112"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55"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20" borderId="274" applyNumberFormat="0" applyAlignment="0" applyProtection="0"/>
    <xf numFmtId="0" fontId="42" fillId="112" borderId="274" applyNumberFormat="0" applyAlignment="0" applyProtection="0"/>
    <xf numFmtId="0" fontId="42" fillId="112"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0" fontId="42" fillId="29" borderId="274" applyNumberFormat="0" applyAlignment="0" applyProtection="0"/>
    <xf numFmtId="43" fontId="26" fillId="0" borderId="0" applyFill="0" applyBorder="0" applyAlignment="0" applyProtection="0"/>
    <xf numFmtId="43" fontId="26" fillId="0" borderId="0" applyFill="0" applyBorder="0" applyAlignment="0" applyProtection="0"/>
    <xf numFmtId="43" fontId="26" fillId="0" borderId="0" applyFill="0" applyBorder="0" applyAlignment="0" applyProtection="0"/>
    <xf numFmtId="43" fontId="26"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05" fillId="0" borderId="0"/>
    <xf numFmtId="43" fontId="105" fillId="0" borderId="0"/>
    <xf numFmtId="43" fontId="105" fillId="0" borderId="0"/>
    <xf numFmtId="43" fontId="105"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alignment vertical="center"/>
    </xf>
    <xf numFmtId="43" fontId="28" fillId="0" borderId="0" applyFont="0" applyFill="0" applyBorder="0" applyAlignment="0" applyProtection="0">
      <alignment vertical="center"/>
    </xf>
    <xf numFmtId="43" fontId="28" fillId="0" borderId="0" applyFont="0" applyFill="0" applyBorder="0" applyAlignment="0" applyProtection="0">
      <alignment vertical="center"/>
    </xf>
    <xf numFmtId="43" fontId="28" fillId="0" borderId="0" applyFont="0" applyFill="0" applyBorder="0" applyAlignment="0" applyProtection="0">
      <alignment vertical="center"/>
    </xf>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5" fontId="26" fillId="0" borderId="0" applyFont="0" applyFill="0" applyBorder="0" applyAlignment="0" applyProtection="0"/>
    <xf numFmtId="5" fontId="26" fillId="0" borderId="0" applyFont="0" applyFill="0" applyBorder="0" applyAlignment="0" applyProtection="0"/>
    <xf numFmtId="5" fontId="26" fillId="0" borderId="0" applyFont="0" applyFill="0" applyBorder="0" applyAlignment="0" applyProtection="0"/>
    <xf numFmtId="5"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5" fontId="26" fillId="0" borderId="0" applyFont="0" applyFill="0" applyBorder="0" applyAlignment="0" applyProtection="0"/>
    <xf numFmtId="5" fontId="26" fillId="0" borderId="0" applyFont="0" applyFill="0" applyBorder="0" applyAlignment="0" applyProtection="0"/>
    <xf numFmtId="5" fontId="26" fillId="0" borderId="0" applyFont="0" applyFill="0" applyBorder="0" applyAlignment="0" applyProtection="0"/>
    <xf numFmtId="5"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6" fontId="28" fillId="0" borderId="0" applyFill="0" applyBorder="0" applyAlignment="0" applyProtection="0"/>
    <xf numFmtId="6" fontId="28" fillId="0" borderId="0" applyFill="0" applyBorder="0" applyAlignment="0" applyProtection="0"/>
    <xf numFmtId="6" fontId="28" fillId="0" borderId="0" applyFill="0" applyBorder="0" applyAlignment="0" applyProtection="0"/>
    <xf numFmtId="6" fontId="28"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0" fontId="91" fillId="32" borderId="34" applyNumberFormat="0" applyBorder="0" applyAlignment="0">
      <alignment horizontal="left" vertical="center" indent="1"/>
    </xf>
    <xf numFmtId="0" fontId="92" fillId="0" borderId="34" applyNumberFormat="0" applyBorder="0" applyAlignment="0">
      <alignment horizontal="center" vertical="center"/>
    </xf>
    <xf numFmtId="0" fontId="44" fillId="0" borderId="0" applyNumberFormat="0" applyFill="0" applyBorder="0" applyAlignment="0" applyProtection="0"/>
    <xf numFmtId="0" fontId="165" fillId="0" borderId="35" applyNumberFormat="0" applyFill="0" applyAlignment="0" applyProtection="0"/>
    <xf numFmtId="0" fontId="165" fillId="0" borderId="35" applyNumberFormat="0" applyFill="0" applyAlignment="0" applyProtection="0"/>
    <xf numFmtId="0" fontId="166" fillId="0" borderId="277" applyNumberFormat="0" applyFill="0" applyAlignment="0" applyProtection="0"/>
    <xf numFmtId="0" fontId="166" fillId="0" borderId="277" applyNumberFormat="0" applyFill="0" applyAlignment="0" applyProtection="0"/>
    <xf numFmtId="0" fontId="167" fillId="0" borderId="278" applyNumberFormat="0" applyFill="0" applyAlignment="0" applyProtection="0"/>
    <xf numFmtId="0" fontId="167" fillId="0" borderId="278" applyNumberFormat="0" applyFill="0" applyAlignment="0" applyProtection="0"/>
    <xf numFmtId="0" fontId="167" fillId="0" borderId="0" applyNumberFormat="0" applyFill="0" applyBorder="0" applyAlignment="0" applyProtection="0"/>
    <xf numFmtId="0" fontId="167" fillId="0" borderId="0" applyNumberFormat="0" applyFill="0" applyBorder="0" applyAlignment="0" applyProtection="0"/>
    <xf numFmtId="0" fontId="168" fillId="0" borderId="0" applyNumberFormat="0" applyFill="0" applyBorder="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80" applyNumberFormat="0" applyFill="0" applyAlignment="0" applyProtection="0"/>
    <xf numFmtId="0" fontId="109" fillId="0" borderId="280"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79" applyNumberFormat="0" applyFill="0" applyAlignment="0" applyProtection="0"/>
    <xf numFmtId="0" fontId="109" fillId="0" borderId="280" applyNumberFormat="0" applyFill="0" applyAlignment="0" applyProtection="0"/>
    <xf numFmtId="0" fontId="109" fillId="0" borderId="280" applyNumberFormat="0" applyFill="0" applyAlignment="0" applyProtection="0"/>
    <xf numFmtId="43" fontId="68" fillId="0" borderId="0" applyFont="0" applyFill="0" applyBorder="0" applyAlignment="0" applyProtection="0"/>
    <xf numFmtId="43" fontId="68" fillId="0" borderId="0" applyFont="0" applyFill="0" applyBorder="0" applyAlignment="0" applyProtection="0"/>
    <xf numFmtId="43" fontId="68" fillId="0" borderId="0" applyFont="0" applyFill="0" applyBorder="0" applyAlignment="0" applyProtection="0"/>
    <xf numFmtId="43" fontId="68" fillId="0" borderId="0" applyFont="0" applyFill="0" applyBorder="0" applyAlignment="0" applyProtection="0"/>
    <xf numFmtId="43" fontId="68" fillId="0" borderId="0" applyFont="0" applyFill="0" applyBorder="0" applyAlignment="0" applyProtection="0"/>
    <xf numFmtId="43" fontId="68" fillId="0" borderId="0" applyFont="0" applyFill="0" applyBorder="0" applyAlignment="0" applyProtection="0"/>
    <xf numFmtId="43" fontId="68" fillId="0" borderId="0" applyFont="0" applyFill="0" applyBorder="0" applyAlignment="0" applyProtection="0"/>
    <xf numFmtId="43" fontId="68" fillId="0" borderId="0" applyFont="0" applyFill="0" applyBorder="0" applyAlignment="0" applyProtection="0"/>
    <xf numFmtId="43" fontId="28" fillId="0" borderId="0" applyFont="0" applyFill="0" applyBorder="0" applyAlignment="0" applyProtection="0">
      <alignment vertical="center"/>
    </xf>
    <xf numFmtId="43" fontId="28" fillId="0" borderId="0" applyFont="0" applyFill="0" applyBorder="0" applyAlignment="0" applyProtection="0">
      <alignment vertical="center"/>
    </xf>
    <xf numFmtId="43" fontId="28" fillId="0" borderId="0" applyFont="0" applyFill="0" applyBorder="0" applyAlignment="0" applyProtection="0">
      <alignment vertical="center"/>
    </xf>
    <xf numFmtId="43" fontId="28" fillId="0" borderId="0" applyFont="0" applyFill="0" applyBorder="0" applyAlignment="0" applyProtection="0">
      <alignment vertical="center"/>
    </xf>
    <xf numFmtId="43" fontId="110" fillId="0" borderId="0" applyFont="0" applyFill="0" applyBorder="0" applyAlignment="0" applyProtection="0"/>
    <xf numFmtId="43" fontId="110" fillId="0" borderId="0" applyFont="0" applyFill="0" applyBorder="0" applyAlignment="0" applyProtection="0"/>
    <xf numFmtId="43" fontId="110" fillId="0" borderId="0" applyFont="0" applyFill="0" applyBorder="0" applyAlignment="0" applyProtection="0"/>
    <xf numFmtId="43" fontId="110"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5" fillId="0" borderId="0" applyFont="0" applyFill="0" applyBorder="0" applyAlignment="0" applyProtection="0"/>
    <xf numFmtId="43" fontId="105" fillId="0" borderId="0" applyFont="0" applyFill="0" applyBorder="0" applyAlignment="0" applyProtection="0"/>
    <xf numFmtId="43" fontId="105" fillId="0" borderId="0" applyFont="0" applyFill="0" applyBorder="0" applyAlignment="0" applyProtection="0"/>
    <xf numFmtId="43" fontId="105" fillId="0" borderId="0" applyFont="0" applyFill="0" applyBorder="0" applyAlignment="0" applyProtection="0"/>
    <xf numFmtId="43" fontId="105" fillId="0" borderId="0" applyFont="0" applyFill="0" applyBorder="0" applyAlignment="0" applyProtection="0"/>
    <xf numFmtId="43" fontId="105" fillId="0" borderId="0" applyFont="0" applyFill="0" applyBorder="0" applyAlignment="0" applyProtection="0"/>
    <xf numFmtId="43" fontId="105" fillId="0" borderId="0" applyFont="0" applyFill="0" applyBorder="0" applyAlignment="0" applyProtection="0"/>
    <xf numFmtId="43" fontId="105"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10" fillId="0" borderId="0" applyFont="0" applyFill="0" applyBorder="0" applyAlignment="0" applyProtection="0"/>
    <xf numFmtId="43" fontId="110" fillId="0" borderId="0" applyFont="0" applyFill="0" applyBorder="0" applyAlignment="0" applyProtection="0"/>
    <xf numFmtId="43" fontId="110" fillId="0" borderId="0" applyFont="0" applyFill="0" applyBorder="0" applyAlignment="0" applyProtection="0"/>
    <xf numFmtId="43" fontId="11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1"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8" fillId="0" borderId="0" applyFont="0" applyFill="0" applyBorder="0" applyAlignment="0" applyProtection="0">
      <alignment vertical="center"/>
    </xf>
    <xf numFmtId="43" fontId="28" fillId="0" borderId="0" applyFont="0" applyFill="0" applyBorder="0" applyAlignment="0" applyProtection="0">
      <alignment vertical="center"/>
    </xf>
    <xf numFmtId="43" fontId="28" fillId="0" borderId="0" applyFont="0" applyFill="0" applyBorder="0" applyAlignment="0" applyProtection="0">
      <alignment vertical="center"/>
    </xf>
    <xf numFmtId="43" fontId="28" fillId="0" borderId="0" applyFont="0" applyFill="0" applyBorder="0" applyAlignment="0" applyProtection="0">
      <alignment vertical="center"/>
    </xf>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1"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90" fillId="0" borderId="0"/>
  </cellStyleXfs>
  <cellXfs count="1074">
    <xf numFmtId="0" fontId="0" fillId="0" borderId="0" xfId="0"/>
    <xf numFmtId="0" fontId="30" fillId="0" borderId="0" xfId="0" applyFont="1" applyAlignment="1">
      <alignment vertical="top"/>
    </xf>
    <xf numFmtId="0" fontId="30" fillId="0" borderId="0" xfId="0" applyFont="1"/>
    <xf numFmtId="0" fontId="30" fillId="0" borderId="0" xfId="155" applyFont="1" applyAlignment="1">
      <alignment vertical="top"/>
    </xf>
    <xf numFmtId="4" fontId="30" fillId="0" borderId="0" xfId="0" applyNumberFormat="1" applyFont="1"/>
    <xf numFmtId="0" fontId="30" fillId="0" borderId="0" xfId="0" applyFont="1" applyAlignment="1">
      <alignment vertical="justify"/>
    </xf>
    <xf numFmtId="0" fontId="30" fillId="0" borderId="0" xfId="155" applyFont="1" applyAlignment="1">
      <alignment vertical="center"/>
    </xf>
    <xf numFmtId="0" fontId="30" fillId="0" borderId="0" xfId="0" applyFont="1" applyAlignment="1">
      <alignment vertical="center"/>
    </xf>
    <xf numFmtId="4" fontId="30" fillId="0" borderId="0" xfId="0" applyNumberFormat="1" applyFont="1" applyAlignment="1">
      <alignment horizontal="center"/>
    </xf>
    <xf numFmtId="0" fontId="30" fillId="0" borderId="0" xfId="163" applyFont="1" applyAlignment="1">
      <alignment horizontal="center" vertical="top" wrapText="1"/>
    </xf>
    <xf numFmtId="4" fontId="62" fillId="28" borderId="13" xfId="155" applyNumberFormat="1" applyFont="1" applyFill="1" applyBorder="1" applyAlignment="1">
      <alignment horizontal="center" vertical="center" wrapText="1"/>
    </xf>
    <xf numFmtId="4" fontId="62" fillId="28" borderId="11" xfId="155" applyNumberFormat="1" applyFont="1" applyFill="1" applyBorder="1" applyAlignment="1">
      <alignment horizontal="center" vertical="center" wrapText="1"/>
    </xf>
    <xf numFmtId="0" fontId="30" fillId="0" borderId="0" xfId="144" applyFont="1"/>
    <xf numFmtId="218" fontId="30" fillId="0" borderId="0" xfId="144" applyNumberFormat="1" applyFont="1" applyAlignment="1">
      <alignment horizontal="center" vertical="center"/>
    </xf>
    <xf numFmtId="0" fontId="30" fillId="0" borderId="0" xfId="163" applyFont="1" applyAlignment="1">
      <alignment horizontal="center" vertical="top"/>
    </xf>
    <xf numFmtId="0" fontId="30" fillId="0" borderId="0" xfId="144" applyFont="1" applyAlignment="1">
      <alignment horizontal="right"/>
    </xf>
    <xf numFmtId="0" fontId="28" fillId="0" borderId="0" xfId="0" applyFont="1" applyAlignment="1">
      <alignment vertical="center"/>
    </xf>
    <xf numFmtId="0" fontId="28" fillId="0" borderId="0" xfId="0" applyFont="1" applyAlignment="1">
      <alignment horizontal="center" vertical="center"/>
    </xf>
    <xf numFmtId="0" fontId="30" fillId="27" borderId="0" xfId="163" applyFont="1" applyFill="1" applyAlignment="1">
      <alignment horizontal="center" vertical="top"/>
    </xf>
    <xf numFmtId="0" fontId="30" fillId="25" borderId="0" xfId="0" applyFont="1" applyFill="1"/>
    <xf numFmtId="0" fontId="30" fillId="27" borderId="0" xfId="163" applyFont="1" applyFill="1" applyAlignment="1">
      <alignment horizontal="center" vertical="top" wrapText="1"/>
    </xf>
    <xf numFmtId="0" fontId="30" fillId="0" borderId="13" xfId="0" applyFont="1" applyBorder="1"/>
    <xf numFmtId="0" fontId="63" fillId="0" borderId="0" xfId="0" applyFont="1" applyAlignment="1">
      <alignment horizontal="center" vertical="center"/>
    </xf>
    <xf numFmtId="0" fontId="141" fillId="0" borderId="0" xfId="133" applyFont="1" applyAlignment="1">
      <alignment vertical="top"/>
    </xf>
    <xf numFmtId="44" fontId="141" fillId="0" borderId="0" xfId="133" applyNumberFormat="1" applyFont="1" applyAlignment="1">
      <alignment vertical="top"/>
    </xf>
    <xf numFmtId="0" fontId="28" fillId="0" borderId="0" xfId="133" applyAlignment="1">
      <alignment vertical="top"/>
    </xf>
    <xf numFmtId="0" fontId="141" fillId="0" borderId="0" xfId="0" applyFont="1" applyAlignment="1">
      <alignment vertical="top"/>
    </xf>
    <xf numFmtId="0" fontId="28" fillId="0" borderId="0" xfId="0" applyFont="1" applyAlignment="1">
      <alignment vertical="top"/>
    </xf>
    <xf numFmtId="0" fontId="28" fillId="0" borderId="0" xfId="0" applyFont="1" applyAlignment="1">
      <alignment horizontal="center" vertical="top"/>
    </xf>
    <xf numFmtId="0" fontId="141" fillId="0" borderId="0" xfId="133" applyFont="1" applyAlignment="1">
      <alignment horizontal="center" vertical="top"/>
    </xf>
    <xf numFmtId="10" fontId="141" fillId="0" borderId="0" xfId="133" applyNumberFormat="1" applyFont="1" applyAlignment="1">
      <alignment vertical="top"/>
    </xf>
    <xf numFmtId="0" fontId="62" fillId="0" borderId="170" xfId="191" applyFont="1" applyBorder="1" applyAlignment="1">
      <alignment horizontal="left" vertical="top"/>
    </xf>
    <xf numFmtId="0" fontId="62" fillId="0" borderId="17" xfId="191" applyFont="1" applyBorder="1" applyAlignment="1">
      <alignment horizontal="left" vertical="center"/>
    </xf>
    <xf numFmtId="0" fontId="62" fillId="0" borderId="13" xfId="191" applyFont="1" applyBorder="1" applyAlignment="1">
      <alignment horizontal="left" vertical="center"/>
    </xf>
    <xf numFmtId="0" fontId="62" fillId="26" borderId="10" xfId="163" applyFont="1" applyFill="1" applyBorder="1" applyAlignment="1">
      <alignment horizontal="center" vertical="top" wrapText="1"/>
    </xf>
    <xf numFmtId="0" fontId="62" fillId="26" borderId="10" xfId="163" applyFont="1" applyFill="1" applyBorder="1" applyAlignment="1">
      <alignment horizontal="center" vertical="top"/>
    </xf>
    <xf numFmtId="4" fontId="30" fillId="26" borderId="10" xfId="330" applyNumberFormat="1" applyFont="1" applyFill="1" applyBorder="1" applyAlignment="1">
      <alignment horizontal="right" vertical="top"/>
    </xf>
    <xf numFmtId="4" fontId="30" fillId="26" borderId="10" xfId="330" applyNumberFormat="1" applyFont="1" applyFill="1" applyBorder="1" applyAlignment="1">
      <alignment horizontal="center" vertical="top"/>
    </xf>
    <xf numFmtId="43" fontId="62" fillId="26" borderId="10" xfId="1057" applyFont="1" applyFill="1" applyBorder="1" applyAlignment="1">
      <alignment horizontal="right" vertical="top"/>
    </xf>
    <xf numFmtId="0" fontId="30" fillId="27" borderId="10" xfId="163" applyFont="1" applyFill="1" applyBorder="1" applyAlignment="1">
      <alignment horizontal="center" vertical="top" wrapText="1"/>
    </xf>
    <xf numFmtId="0" fontId="30" fillId="27" borderId="10" xfId="163" applyFont="1" applyFill="1" applyBorder="1" applyAlignment="1">
      <alignment horizontal="center" vertical="top"/>
    </xf>
    <xf numFmtId="4" fontId="62" fillId="27" borderId="10" xfId="330" applyNumberFormat="1" applyFont="1" applyFill="1" applyBorder="1" applyAlignment="1">
      <alignment horizontal="right" vertical="top"/>
    </xf>
    <xf numFmtId="4" fontId="30" fillId="27" borderId="10" xfId="330" applyNumberFormat="1" applyFont="1" applyFill="1" applyBorder="1" applyAlignment="1">
      <alignment horizontal="center" vertical="top"/>
    </xf>
    <xf numFmtId="4" fontId="62" fillId="27" borderId="10" xfId="330" applyNumberFormat="1" applyFont="1" applyFill="1" applyBorder="1" applyAlignment="1">
      <alignment horizontal="center" vertical="top" wrapText="1"/>
    </xf>
    <xf numFmtId="43" fontId="62" fillId="27" borderId="10" xfId="1057" applyFont="1" applyFill="1" applyBorder="1" applyAlignment="1">
      <alignment horizontal="right" vertical="top"/>
    </xf>
    <xf numFmtId="0" fontId="62" fillId="27" borderId="10" xfId="163" applyFont="1" applyFill="1" applyBorder="1" applyAlignment="1">
      <alignment horizontal="center" vertical="top" wrapText="1"/>
    </xf>
    <xf numFmtId="0" fontId="62" fillId="27" borderId="10" xfId="163" applyFont="1" applyFill="1" applyBorder="1" applyAlignment="1">
      <alignment horizontal="right" vertical="top"/>
    </xf>
    <xf numFmtId="0" fontId="30" fillId="27" borderId="96" xfId="0" applyFont="1" applyFill="1" applyBorder="1" applyAlignment="1">
      <alignment horizontal="center" vertical="center"/>
    </xf>
    <xf numFmtId="0" fontId="62" fillId="0" borderId="13" xfId="0" applyFont="1" applyBorder="1" applyAlignment="1">
      <alignment horizontal="left" vertical="top"/>
    </xf>
    <xf numFmtId="4" fontId="30" fillId="27" borderId="195" xfId="330" applyNumberFormat="1" applyFont="1" applyFill="1" applyBorder="1" applyAlignment="1">
      <alignment horizontal="right" vertical="top"/>
    </xf>
    <xf numFmtId="4" fontId="30" fillId="27" borderId="195" xfId="330" applyNumberFormat="1" applyFont="1" applyFill="1" applyBorder="1" applyAlignment="1">
      <alignment horizontal="center" vertical="top"/>
    </xf>
    <xf numFmtId="4" fontId="62" fillId="27" borderId="195" xfId="330" applyNumberFormat="1" applyFont="1" applyFill="1" applyBorder="1" applyAlignment="1">
      <alignment horizontal="center" vertical="justify" wrapText="1"/>
    </xf>
    <xf numFmtId="0" fontId="62" fillId="27" borderId="195" xfId="163" applyFont="1" applyFill="1" applyBorder="1" applyAlignment="1">
      <alignment horizontal="center" vertical="top" wrapText="1"/>
    </xf>
    <xf numFmtId="49" fontId="62" fillId="25" borderId="195" xfId="145" applyNumberFormat="1" applyFont="1" applyFill="1" applyBorder="1" applyAlignment="1">
      <alignment horizontal="center" vertical="center" wrapText="1"/>
    </xf>
    <xf numFmtId="2" fontId="62" fillId="25" borderId="195" xfId="145" applyNumberFormat="1" applyFont="1" applyFill="1" applyBorder="1" applyAlignment="1">
      <alignment horizontal="center" vertical="center" wrapText="1"/>
    </xf>
    <xf numFmtId="171" fontId="62" fillId="25" borderId="195" xfId="158" applyNumberFormat="1" applyFont="1" applyFill="1" applyBorder="1" applyAlignment="1">
      <alignment horizontal="center" vertical="center" wrapText="1"/>
    </xf>
    <xf numFmtId="218" fontId="62" fillId="25" borderId="195" xfId="158" applyNumberFormat="1" applyFont="1" applyFill="1" applyBorder="1" applyAlignment="1">
      <alignment horizontal="center" vertical="center" wrapText="1"/>
    </xf>
    <xf numFmtId="166" fontId="62" fillId="25" borderId="195" xfId="343" applyFont="1" applyFill="1" applyBorder="1" applyAlignment="1">
      <alignment horizontal="right" vertical="center" wrapText="1"/>
    </xf>
    <xf numFmtId="166" fontId="62" fillId="25" borderId="195" xfId="269" applyFont="1" applyFill="1" applyBorder="1" applyAlignment="1">
      <alignment horizontal="center" vertical="center" wrapText="1"/>
    </xf>
    <xf numFmtId="0" fontId="113" fillId="27" borderId="195" xfId="158" applyFont="1" applyFill="1" applyBorder="1" applyAlignment="1">
      <alignment horizontal="left" vertical="center"/>
    </xf>
    <xf numFmtId="218" fontId="113" fillId="27" borderId="195" xfId="158" applyNumberFormat="1" applyFont="1" applyFill="1" applyBorder="1" applyAlignment="1">
      <alignment horizontal="center" vertical="center"/>
    </xf>
    <xf numFmtId="166" fontId="30" fillId="27" borderId="195" xfId="343" applyFont="1" applyFill="1" applyBorder="1" applyAlignment="1">
      <alignment horizontal="right" vertical="center" wrapText="1"/>
    </xf>
    <xf numFmtId="166" fontId="30" fillId="27" borderId="40" xfId="269" applyFont="1" applyFill="1" applyBorder="1" applyAlignment="1">
      <alignment horizontal="center" vertical="center" wrapText="1"/>
    </xf>
    <xf numFmtId="0" fontId="30" fillId="27" borderId="195" xfId="145" applyFont="1" applyFill="1" applyBorder="1" applyAlignment="1">
      <alignment horizontal="center" vertical="center" wrapText="1"/>
    </xf>
    <xf numFmtId="0" fontId="30" fillId="27" borderId="195" xfId="159" applyFont="1" applyFill="1" applyBorder="1" applyAlignment="1">
      <alignment horizontal="center" vertical="center" wrapText="1"/>
    </xf>
    <xf numFmtId="166" fontId="30" fillId="27" borderId="195" xfId="330" applyFont="1" applyFill="1" applyBorder="1" applyAlignment="1">
      <alignment horizontal="right" vertical="center"/>
    </xf>
    <xf numFmtId="166" fontId="30" fillId="27" borderId="195" xfId="330" applyFont="1" applyFill="1" applyBorder="1" applyAlignment="1">
      <alignment horizontal="center" vertical="center"/>
    </xf>
    <xf numFmtId="218" fontId="30" fillId="0" borderId="195" xfId="330" applyNumberFormat="1" applyFont="1" applyFill="1" applyBorder="1" applyAlignment="1">
      <alignment horizontal="center" vertical="center"/>
    </xf>
    <xf numFmtId="0" fontId="62" fillId="27" borderId="13" xfId="191" applyFont="1" applyFill="1" applyBorder="1" applyAlignment="1">
      <alignment horizontal="center" vertical="center"/>
    </xf>
    <xf numFmtId="0" fontId="62" fillId="27" borderId="17" xfId="191" applyFont="1" applyFill="1" applyBorder="1" applyAlignment="1">
      <alignment horizontal="center" vertical="center"/>
    </xf>
    <xf numFmtId="0" fontId="62" fillId="27" borderId="195" xfId="163" applyFont="1" applyFill="1" applyBorder="1" applyAlignment="1">
      <alignment horizontal="center" vertical="top"/>
    </xf>
    <xf numFmtId="0" fontId="30" fillId="27" borderId="169" xfId="163" applyFont="1" applyFill="1" applyBorder="1" applyAlignment="1">
      <alignment horizontal="center" vertical="top" wrapText="1"/>
    </xf>
    <xf numFmtId="0" fontId="30" fillId="27" borderId="169" xfId="163" applyFont="1" applyFill="1" applyBorder="1" applyAlignment="1">
      <alignment horizontal="center" vertical="top"/>
    </xf>
    <xf numFmtId="43" fontId="30" fillId="27" borderId="10" xfId="1057" applyFont="1" applyFill="1" applyBorder="1" applyAlignment="1">
      <alignment horizontal="right" vertical="top"/>
    </xf>
    <xf numFmtId="44" fontId="30" fillId="0" borderId="0" xfId="163" applyNumberFormat="1" applyFont="1" applyAlignment="1">
      <alignment horizontal="center" vertical="top" wrapText="1"/>
    </xf>
    <xf numFmtId="4" fontId="30" fillId="0" borderId="0" xfId="163" applyNumberFormat="1" applyFont="1" applyAlignment="1">
      <alignment horizontal="center" vertical="top" wrapText="1"/>
    </xf>
    <xf numFmtId="0" fontId="30" fillId="27" borderId="217" xfId="145" applyFont="1" applyFill="1" applyBorder="1" applyAlignment="1">
      <alignment horizontal="center" vertical="center" wrapText="1"/>
    </xf>
    <xf numFmtId="0" fontId="30" fillId="27" borderId="217" xfId="159" applyFont="1" applyFill="1" applyBorder="1" applyAlignment="1">
      <alignment horizontal="center" vertical="center" wrapText="1"/>
    </xf>
    <xf numFmtId="166" fontId="30" fillId="27" borderId="217" xfId="330" applyFont="1" applyFill="1" applyBorder="1" applyAlignment="1">
      <alignment horizontal="center" vertical="center"/>
    </xf>
    <xf numFmtId="168" fontId="30" fillId="0" borderId="0" xfId="79" applyFont="1"/>
    <xf numFmtId="0" fontId="63" fillId="0" borderId="0" xfId="0" applyFont="1" applyAlignment="1">
      <alignment horizontal="center" vertical="center" wrapText="1"/>
    </xf>
    <xf numFmtId="0" fontId="62" fillId="28" borderId="13" xfId="155" applyFont="1" applyFill="1" applyBorder="1" applyAlignment="1">
      <alignment vertical="center" wrapText="1"/>
    </xf>
    <xf numFmtId="0" fontId="62" fillId="28" borderId="15" xfId="155" applyFont="1" applyFill="1" applyBorder="1" applyAlignment="1">
      <alignment vertical="center" wrapText="1"/>
    </xf>
    <xf numFmtId="0" fontId="30" fillId="0" borderId="10" xfId="0" applyFont="1" applyBorder="1" applyAlignment="1">
      <alignment horizontal="left" vertical="center"/>
    </xf>
    <xf numFmtId="168" fontId="30" fillId="0" borderId="10" xfId="79" applyFont="1" applyBorder="1" applyAlignment="1">
      <alignment horizontal="right" vertical="center"/>
    </xf>
    <xf numFmtId="10" fontId="30" fillId="0" borderId="213" xfId="359" applyNumberFormat="1" applyFont="1" applyBorder="1" applyAlignment="1">
      <alignment horizontal="right" vertical="center"/>
    </xf>
    <xf numFmtId="168" fontId="30" fillId="0" borderId="0" xfId="0" applyNumberFormat="1" applyFont="1"/>
    <xf numFmtId="44" fontId="30" fillId="0" borderId="0" xfId="0" applyNumberFormat="1" applyFont="1"/>
    <xf numFmtId="0" fontId="28" fillId="0" borderId="0" xfId="132"/>
    <xf numFmtId="0" fontId="28" fillId="101" borderId="0" xfId="132" applyFill="1" applyAlignment="1">
      <alignment vertical="distributed"/>
    </xf>
    <xf numFmtId="0" fontId="28" fillId="101" borderId="0" xfId="132" applyFill="1"/>
    <xf numFmtId="0" fontId="145" fillId="0" borderId="18" xfId="132" applyFont="1" applyBorder="1" applyAlignment="1">
      <alignment horizontal="left"/>
    </xf>
    <xf numFmtId="0" fontId="145" fillId="0" borderId="0" xfId="132" applyFont="1" applyAlignment="1">
      <alignment horizontal="left"/>
    </xf>
    <xf numFmtId="0" fontId="145" fillId="0" borderId="19" xfId="132" applyFont="1" applyBorder="1" applyAlignment="1">
      <alignment horizontal="left"/>
    </xf>
    <xf numFmtId="0" fontId="143" fillId="0" borderId="205" xfId="132" applyFont="1" applyBorder="1"/>
    <xf numFmtId="0" fontId="143" fillId="0" borderId="220" xfId="132" applyFont="1" applyBorder="1"/>
    <xf numFmtId="0" fontId="143" fillId="0" borderId="219" xfId="132" applyFont="1" applyBorder="1"/>
    <xf numFmtId="10" fontId="143" fillId="0" borderId="204" xfId="7495" applyNumberFormat="1" applyFont="1" applyBorder="1" applyAlignment="1">
      <alignment horizontal="center"/>
    </xf>
    <xf numFmtId="0" fontId="143" fillId="0" borderId="204" xfId="132" applyFont="1" applyBorder="1"/>
    <xf numFmtId="10" fontId="143" fillId="101" borderId="204" xfId="7495" applyNumberFormat="1" applyFont="1" applyFill="1" applyBorder="1" applyAlignment="1">
      <alignment horizontal="center"/>
    </xf>
    <xf numFmtId="0" fontId="67" fillId="0" borderId="204" xfId="132" applyFont="1" applyBorder="1" applyAlignment="1">
      <alignment horizontal="left"/>
    </xf>
    <xf numFmtId="10" fontId="143" fillId="0" borderId="204" xfId="7495" applyNumberFormat="1" applyFont="1" applyBorder="1" applyAlignment="1">
      <alignment horizontal="right"/>
    </xf>
    <xf numFmtId="10" fontId="143" fillId="0" borderId="204" xfId="132" applyNumberFormat="1" applyFont="1" applyBorder="1" applyAlignment="1">
      <alignment horizontal="center"/>
    </xf>
    <xf numFmtId="0" fontId="143" fillId="101" borderId="204" xfId="132" applyFont="1" applyFill="1" applyBorder="1" applyAlignment="1">
      <alignment vertical="center"/>
    </xf>
    <xf numFmtId="10" fontId="143" fillId="101" borderId="204" xfId="7495" applyNumberFormat="1" applyFont="1" applyFill="1" applyBorder="1" applyAlignment="1">
      <alignment horizontal="right" vertical="center"/>
    </xf>
    <xf numFmtId="0" fontId="28" fillId="0" borderId="18" xfId="132" applyBorder="1"/>
    <xf numFmtId="0" fontId="63" fillId="0" borderId="0" xfId="132" applyFont="1"/>
    <xf numFmtId="0" fontId="63" fillId="0" borderId="19" xfId="132" applyFont="1" applyBorder="1"/>
    <xf numFmtId="0" fontId="106" fillId="101" borderId="204" xfId="132" applyFont="1" applyFill="1" applyBorder="1" applyAlignment="1">
      <alignment horizontal="center" vertical="distributed"/>
    </xf>
    <xf numFmtId="49" fontId="62" fillId="25" borderId="204" xfId="145" applyNumberFormat="1" applyFont="1" applyFill="1" applyBorder="1" applyAlignment="1">
      <alignment horizontal="center" vertical="center" wrapText="1"/>
    </xf>
    <xf numFmtId="2" fontId="62" fillId="25" borderId="204" xfId="145" applyNumberFormat="1" applyFont="1" applyFill="1" applyBorder="1" applyAlignment="1">
      <alignment horizontal="center" vertical="center" wrapText="1"/>
    </xf>
    <xf numFmtId="0" fontId="62" fillId="25" borderId="204" xfId="159" applyFont="1" applyFill="1" applyBorder="1" applyAlignment="1">
      <alignment horizontal="justify" vertical="top" wrapText="1"/>
    </xf>
    <xf numFmtId="171" fontId="62" fillId="25" borderId="204" xfId="158" applyNumberFormat="1" applyFont="1" applyFill="1" applyBorder="1" applyAlignment="1">
      <alignment horizontal="center" vertical="center" wrapText="1"/>
    </xf>
    <xf numFmtId="218" fontId="62" fillId="25" borderId="204" xfId="158" applyNumberFormat="1" applyFont="1" applyFill="1" applyBorder="1" applyAlignment="1">
      <alignment horizontal="center" vertical="center" wrapText="1"/>
    </xf>
    <xf numFmtId="166" fontId="62" fillId="25" borderId="204" xfId="343" applyFont="1" applyFill="1" applyBorder="1" applyAlignment="1">
      <alignment horizontal="right" vertical="center" wrapText="1"/>
    </xf>
    <xf numFmtId="166" fontId="62" fillId="25" borderId="204" xfId="269" applyFont="1" applyFill="1" applyBorder="1" applyAlignment="1">
      <alignment horizontal="center" vertical="center" wrapText="1"/>
    </xf>
    <xf numFmtId="0" fontId="113" fillId="27" borderId="204" xfId="158" applyFont="1" applyFill="1" applyBorder="1" applyAlignment="1">
      <alignment horizontal="left" vertical="center"/>
    </xf>
    <xf numFmtId="218" fontId="113" fillId="27" borderId="204" xfId="158" applyNumberFormat="1" applyFont="1" applyFill="1" applyBorder="1" applyAlignment="1">
      <alignment horizontal="center" vertical="center"/>
    </xf>
    <xf numFmtId="166" fontId="30" fillId="27" borderId="204" xfId="343" applyFont="1" applyFill="1" applyBorder="1" applyAlignment="1">
      <alignment horizontal="right" vertical="center" wrapText="1"/>
    </xf>
    <xf numFmtId="0" fontId="30" fillId="27" borderId="204" xfId="145" applyFont="1" applyFill="1" applyBorder="1" applyAlignment="1">
      <alignment horizontal="center" vertical="center" wrapText="1"/>
    </xf>
    <xf numFmtId="218" fontId="30" fillId="0" borderId="204" xfId="330" applyNumberFormat="1" applyFont="1" applyFill="1" applyBorder="1" applyAlignment="1">
      <alignment horizontal="center" vertical="center"/>
    </xf>
    <xf numFmtId="166" fontId="30" fillId="27" borderId="204" xfId="330" applyFont="1" applyFill="1" applyBorder="1" applyAlignment="1">
      <alignment horizontal="center" vertical="center"/>
    </xf>
    <xf numFmtId="49" fontId="62" fillId="25" borderId="213" xfId="145" applyNumberFormat="1" applyFont="1" applyFill="1" applyBorder="1" applyAlignment="1">
      <alignment horizontal="center" vertical="center" wrapText="1"/>
    </xf>
    <xf numFmtId="2" fontId="62" fillId="25" borderId="213" xfId="145" applyNumberFormat="1" applyFont="1" applyFill="1" applyBorder="1" applyAlignment="1">
      <alignment horizontal="center" vertical="center" wrapText="1"/>
    </xf>
    <xf numFmtId="171" fontId="62" fillId="25" borderId="213" xfId="158" applyNumberFormat="1" applyFont="1" applyFill="1" applyBorder="1" applyAlignment="1">
      <alignment horizontal="center" vertical="center" wrapText="1"/>
    </xf>
    <xf numFmtId="218" fontId="62" fillId="25" borderId="213" xfId="158" applyNumberFormat="1" applyFont="1" applyFill="1" applyBorder="1" applyAlignment="1">
      <alignment horizontal="center" vertical="center" wrapText="1"/>
    </xf>
    <xf numFmtId="166" fontId="62" fillId="25" borderId="213" xfId="343" applyFont="1" applyFill="1" applyBorder="1" applyAlignment="1">
      <alignment horizontal="right" vertical="center" wrapText="1"/>
    </xf>
    <xf numFmtId="166" fontId="62" fillId="25" borderId="213" xfId="269" applyFont="1" applyFill="1" applyBorder="1" applyAlignment="1">
      <alignment horizontal="center" vertical="center" wrapText="1"/>
    </xf>
    <xf numFmtId="0" fontId="113" fillId="27" borderId="213" xfId="158" applyFont="1" applyFill="1" applyBorder="1" applyAlignment="1">
      <alignment horizontal="left" vertical="center"/>
    </xf>
    <xf numFmtId="218" fontId="113" fillId="27" borderId="213" xfId="158" applyNumberFormat="1" applyFont="1" applyFill="1" applyBorder="1" applyAlignment="1">
      <alignment horizontal="center" vertical="center"/>
    </xf>
    <xf numFmtId="166" fontId="30" fillId="27" borderId="213" xfId="343" applyFont="1" applyFill="1" applyBorder="1" applyAlignment="1">
      <alignment horizontal="right" vertical="center" wrapText="1"/>
    </xf>
    <xf numFmtId="0" fontId="30" fillId="27" borderId="213" xfId="145" applyFont="1" applyFill="1" applyBorder="1" applyAlignment="1">
      <alignment horizontal="center" vertical="center" wrapText="1"/>
    </xf>
    <xf numFmtId="218" fontId="30" fillId="0" borderId="213" xfId="330" applyNumberFormat="1" applyFont="1" applyFill="1" applyBorder="1" applyAlignment="1">
      <alignment horizontal="center" vertical="center"/>
    </xf>
    <xf numFmtId="166" fontId="30" fillId="27" borderId="213" xfId="330" applyFont="1" applyFill="1" applyBorder="1" applyAlignment="1">
      <alignment horizontal="center" vertical="center"/>
    </xf>
    <xf numFmtId="0" fontId="0" fillId="100" borderId="0" xfId="0" applyFill="1"/>
    <xf numFmtId="4" fontId="28" fillId="0" borderId="0" xfId="0" applyNumberFormat="1" applyFont="1" applyAlignment="1">
      <alignment vertical="center"/>
    </xf>
    <xf numFmtId="0" fontId="30" fillId="27" borderId="204" xfId="159" applyFont="1" applyFill="1" applyBorder="1" applyAlignment="1">
      <alignment horizontal="center" vertical="center" wrapText="1"/>
    </xf>
    <xf numFmtId="0" fontId="28" fillId="0" borderId="0" xfId="132" applyAlignment="1">
      <alignment horizontal="center" vertical="center"/>
    </xf>
    <xf numFmtId="0" fontId="62" fillId="0" borderId="205" xfId="0" applyFont="1" applyBorder="1" applyAlignment="1">
      <alignment horizontal="left" vertical="top"/>
    </xf>
    <xf numFmtId="10" fontId="30" fillId="0" borderId="0" xfId="0" applyNumberFormat="1" applyFont="1"/>
    <xf numFmtId="10" fontId="30" fillId="25" borderId="11" xfId="231" applyNumberFormat="1" applyFont="1" applyFill="1" applyBorder="1" applyAlignment="1">
      <alignment horizontal="center" vertical="center"/>
    </xf>
    <xf numFmtId="168" fontId="30" fillId="0" borderId="204" xfId="80" applyFont="1" applyFill="1" applyBorder="1" applyAlignment="1">
      <alignment horizontal="center" vertical="center"/>
    </xf>
    <xf numFmtId="9" fontId="30" fillId="25" borderId="204" xfId="231" applyFont="1" applyFill="1" applyBorder="1" applyAlignment="1">
      <alignment horizontal="center" vertical="center"/>
    </xf>
    <xf numFmtId="10" fontId="30" fillId="25" borderId="204" xfId="231" applyNumberFormat="1" applyFont="1" applyFill="1" applyBorder="1" applyAlignment="1">
      <alignment horizontal="center" vertical="center"/>
    </xf>
    <xf numFmtId="0" fontId="62" fillId="25" borderId="204" xfId="0" applyFont="1" applyFill="1" applyBorder="1"/>
    <xf numFmtId="44" fontId="62" fillId="25" borderId="204" xfId="0" applyNumberFormat="1" applyFont="1" applyFill="1" applyBorder="1"/>
    <xf numFmtId="168" fontId="62" fillId="25" borderId="204" xfId="0" applyNumberFormat="1" applyFont="1" applyFill="1" applyBorder="1"/>
    <xf numFmtId="0" fontId="30" fillId="0" borderId="204" xfId="0" applyFont="1" applyBorder="1" applyAlignment="1">
      <alignment horizontal="left" vertical="center"/>
    </xf>
    <xf numFmtId="0" fontId="62" fillId="25" borderId="204" xfId="0" applyFont="1" applyFill="1" applyBorder="1" applyAlignment="1">
      <alignment horizontal="left" vertical="center"/>
    </xf>
    <xf numFmtId="10" fontId="62" fillId="25" borderId="204" xfId="231" applyNumberFormat="1" applyFont="1" applyFill="1" applyBorder="1" applyAlignment="1">
      <alignment horizontal="right" vertical="center"/>
    </xf>
    <xf numFmtId="168" fontId="62" fillId="25" borderId="204" xfId="80" applyFont="1" applyFill="1" applyBorder="1" applyAlignment="1">
      <alignment horizontal="right" vertical="center"/>
    </xf>
    <xf numFmtId="219" fontId="62" fillId="25" borderId="204" xfId="0" applyNumberFormat="1" applyFont="1" applyFill="1" applyBorder="1" applyAlignment="1">
      <alignment horizontal="right" vertical="center" wrapText="1"/>
    </xf>
    <xf numFmtId="0" fontId="62" fillId="25" borderId="204" xfId="159" applyFont="1" applyFill="1" applyBorder="1" applyAlignment="1">
      <alignment horizontal="justify" vertical="top"/>
    </xf>
    <xf numFmtId="171" fontId="30" fillId="27" borderId="195" xfId="159" applyNumberFormat="1" applyFont="1" applyFill="1" applyBorder="1" applyAlignment="1">
      <alignment horizontal="center" vertical="center" wrapText="1"/>
    </xf>
    <xf numFmtId="171" fontId="30" fillId="27" borderId="204" xfId="159" applyNumberFormat="1" applyFont="1" applyFill="1" applyBorder="1" applyAlignment="1">
      <alignment horizontal="center" vertical="center" wrapText="1"/>
    </xf>
    <xf numFmtId="2" fontId="30" fillId="0" borderId="10" xfId="231" applyNumberFormat="1" applyFont="1" applyFill="1" applyBorder="1" applyAlignment="1">
      <alignment horizontal="right" vertical="top" wrapText="1"/>
    </xf>
    <xf numFmtId="4" fontId="62" fillId="26" borderId="10" xfId="330" applyNumberFormat="1" applyFont="1" applyFill="1" applyBorder="1" applyAlignment="1">
      <alignment horizontal="left" vertical="top"/>
    </xf>
    <xf numFmtId="0" fontId="30" fillId="0" borderId="10" xfId="163" applyFont="1" applyBorder="1" applyAlignment="1">
      <alignment horizontal="right" vertical="top"/>
    </xf>
    <xf numFmtId="0" fontId="62" fillId="25" borderId="195" xfId="159" applyFont="1" applyFill="1" applyBorder="1" applyAlignment="1">
      <alignment horizontal="justify" vertical="top"/>
    </xf>
    <xf numFmtId="0" fontId="62" fillId="0" borderId="10" xfId="155" applyFont="1" applyBorder="1" applyAlignment="1">
      <alignment vertical="top" wrapText="1"/>
    </xf>
    <xf numFmtId="0" fontId="30" fillId="0" borderId="0" xfId="132" applyFont="1" applyAlignment="1">
      <alignment horizontal="center" vertical="top"/>
    </xf>
    <xf numFmtId="0" fontId="30" fillId="0" borderId="0" xfId="132" applyFont="1" applyAlignment="1">
      <alignment vertical="top"/>
    </xf>
    <xf numFmtId="168" fontId="30" fillId="0" borderId="0" xfId="80" applyFont="1" applyAlignment="1">
      <alignment vertical="top"/>
    </xf>
    <xf numFmtId="168" fontId="30" fillId="0" borderId="0" xfId="132" applyNumberFormat="1" applyFont="1" applyAlignment="1">
      <alignment vertical="top"/>
    </xf>
    <xf numFmtId="0" fontId="62" fillId="0" borderId="195" xfId="163" applyFont="1" applyBorder="1" applyAlignment="1">
      <alignment horizontal="center" vertical="top" wrapText="1"/>
    </xf>
    <xf numFmtId="4" fontId="62" fillId="0" borderId="195" xfId="163" applyNumberFormat="1" applyFont="1" applyBorder="1" applyAlignment="1">
      <alignment horizontal="center" vertical="top" wrapText="1"/>
    </xf>
    <xf numFmtId="0" fontId="62" fillId="0" borderId="195" xfId="163" applyFont="1" applyBorder="1" applyAlignment="1">
      <alignment horizontal="center" vertical="top"/>
    </xf>
    <xf numFmtId="0" fontId="62" fillId="26" borderId="195" xfId="163" applyFont="1" applyFill="1" applyBorder="1" applyAlignment="1">
      <alignment horizontal="center" vertical="top" wrapText="1"/>
    </xf>
    <xf numFmtId="4" fontId="62" fillId="26" borderId="195" xfId="330" applyNumberFormat="1" applyFont="1" applyFill="1" applyBorder="1" applyAlignment="1">
      <alignment horizontal="left" vertical="top" wrapText="1"/>
    </xf>
    <xf numFmtId="0" fontId="62" fillId="26" borderId="195" xfId="163" applyFont="1" applyFill="1" applyBorder="1" applyAlignment="1">
      <alignment horizontal="center" vertical="top"/>
    </xf>
    <xf numFmtId="4" fontId="30" fillId="26" borderId="195" xfId="330" applyNumberFormat="1" applyFont="1" applyFill="1" applyBorder="1" applyAlignment="1">
      <alignment horizontal="right" vertical="top"/>
    </xf>
    <xf numFmtId="4" fontId="30" fillId="26" borderId="195" xfId="330" applyNumberFormat="1" applyFont="1" applyFill="1" applyBorder="1" applyAlignment="1">
      <alignment horizontal="center" vertical="top"/>
    </xf>
    <xf numFmtId="43" fontId="62" fillId="26" borderId="195" xfId="1346" applyFont="1" applyFill="1" applyBorder="1" applyAlignment="1">
      <alignment horizontal="right" vertical="top"/>
    </xf>
    <xf numFmtId="43" fontId="62" fillId="27" borderId="195" xfId="1346" applyFont="1" applyFill="1" applyBorder="1" applyAlignment="1">
      <alignment horizontal="right" vertical="top"/>
    </xf>
    <xf numFmtId="0" fontId="30" fillId="27" borderId="195" xfId="163" applyFont="1" applyFill="1" applyBorder="1" applyAlignment="1">
      <alignment horizontal="center" vertical="top" wrapText="1"/>
    </xf>
    <xf numFmtId="0" fontId="30" fillId="27" borderId="195" xfId="163" applyFont="1" applyFill="1" applyBorder="1" applyAlignment="1">
      <alignment horizontal="justify" vertical="top" wrapText="1"/>
    </xf>
    <xf numFmtId="0" fontId="30" fillId="27" borderId="195" xfId="163" applyFont="1" applyFill="1" applyBorder="1" applyAlignment="1">
      <alignment horizontal="center" vertical="top"/>
    </xf>
    <xf numFmtId="4" fontId="30" fillId="27" borderId="195" xfId="330" applyNumberFormat="1" applyFont="1" applyFill="1" applyBorder="1" applyAlignment="1">
      <alignment vertical="center"/>
    </xf>
    <xf numFmtId="0" fontId="30" fillId="27" borderId="195" xfId="163" applyFont="1" applyFill="1" applyBorder="1" applyAlignment="1">
      <alignment horizontal="right" vertical="top" wrapText="1"/>
    </xf>
    <xf numFmtId="43" fontId="30" fillId="27" borderId="195" xfId="1346" applyFont="1" applyFill="1" applyBorder="1" applyAlignment="1">
      <alignment horizontal="right" vertical="top"/>
    </xf>
    <xf numFmtId="0" fontId="62" fillId="27" borderId="224" xfId="163" applyFont="1" applyFill="1" applyBorder="1" applyAlignment="1">
      <alignment horizontal="center" vertical="top" wrapText="1"/>
    </xf>
    <xf numFmtId="0" fontId="30" fillId="27" borderId="224" xfId="163" applyFont="1" applyFill="1" applyBorder="1" applyAlignment="1">
      <alignment horizontal="right" vertical="top" wrapText="1"/>
    </xf>
    <xf numFmtId="4" fontId="30" fillId="27" borderId="224" xfId="330" applyNumberFormat="1" applyFont="1" applyFill="1" applyBorder="1" applyAlignment="1">
      <alignment horizontal="center" vertical="top"/>
    </xf>
    <xf numFmtId="43" fontId="30" fillId="27" borderId="225" xfId="1346" applyFont="1" applyFill="1" applyBorder="1" applyAlignment="1">
      <alignment horizontal="right" vertical="top"/>
    </xf>
    <xf numFmtId="0" fontId="30" fillId="27" borderId="0" xfId="132" applyFont="1" applyFill="1" applyAlignment="1">
      <alignment vertical="top"/>
    </xf>
    <xf numFmtId="4" fontId="62" fillId="27" borderId="195" xfId="330" applyNumberFormat="1" applyFont="1" applyFill="1" applyBorder="1" applyAlignment="1">
      <alignment horizontal="left" vertical="top" wrapText="1"/>
    </xf>
    <xf numFmtId="4" fontId="62" fillId="27" borderId="195" xfId="330" applyNumberFormat="1" applyFont="1" applyFill="1" applyBorder="1" applyAlignment="1">
      <alignment horizontal="right" vertical="top"/>
    </xf>
    <xf numFmtId="4" fontId="62" fillId="27" borderId="195" xfId="330" applyNumberFormat="1" applyFont="1" applyFill="1" applyBorder="1" applyAlignment="1">
      <alignment horizontal="center" vertical="top" wrapText="1"/>
    </xf>
    <xf numFmtId="0" fontId="62" fillId="27" borderId="195" xfId="163" applyFont="1" applyFill="1" applyBorder="1" applyAlignment="1">
      <alignment horizontal="right" vertical="top"/>
    </xf>
    <xf numFmtId="4" fontId="113" fillId="27" borderId="195" xfId="330" applyNumberFormat="1" applyFont="1" applyFill="1" applyBorder="1" applyAlignment="1">
      <alignment vertical="center"/>
    </xf>
    <xf numFmtId="4" fontId="30" fillId="27" borderId="195" xfId="330" applyNumberFormat="1" applyFont="1" applyFill="1" applyBorder="1" applyAlignment="1">
      <alignment horizontal="center" vertical="center"/>
    </xf>
    <xf numFmtId="0" fontId="30" fillId="27" borderId="224" xfId="163" applyFont="1" applyFill="1" applyBorder="1" applyAlignment="1">
      <alignment horizontal="center" vertical="top" wrapText="1"/>
    </xf>
    <xf numFmtId="0" fontId="30" fillId="27" borderId="224" xfId="163" applyFont="1" applyFill="1" applyBorder="1" applyAlignment="1">
      <alignment horizontal="center" vertical="top"/>
    </xf>
    <xf numFmtId="0" fontId="62" fillId="25" borderId="195" xfId="163" applyFont="1" applyFill="1" applyBorder="1" applyAlignment="1">
      <alignment horizontal="center" vertical="top" wrapText="1"/>
    </xf>
    <xf numFmtId="0" fontId="62" fillId="25" borderId="195" xfId="163" applyFont="1" applyFill="1" applyBorder="1" applyAlignment="1">
      <alignment horizontal="center" vertical="top"/>
    </xf>
    <xf numFmtId="4" fontId="62" fillId="25" borderId="195" xfId="330" applyNumberFormat="1" applyFont="1" applyFill="1" applyBorder="1" applyAlignment="1">
      <alignment horizontal="right" vertical="top"/>
    </xf>
    <xf numFmtId="4" fontId="62" fillId="25" borderId="195" xfId="330" applyNumberFormat="1" applyFont="1" applyFill="1" applyBorder="1" applyAlignment="1">
      <alignment horizontal="center" vertical="top"/>
    </xf>
    <xf numFmtId="43" fontId="62" fillId="25" borderId="195" xfId="1346" applyFont="1" applyFill="1" applyBorder="1" applyAlignment="1">
      <alignment horizontal="right" vertical="top"/>
    </xf>
    <xf numFmtId="4" fontId="62" fillId="27" borderId="195" xfId="330" applyNumberFormat="1" applyFont="1" applyFill="1" applyBorder="1" applyAlignment="1">
      <alignment horizontal="center" vertical="top"/>
    </xf>
    <xf numFmtId="4" fontId="30" fillId="27" borderId="195" xfId="330" applyNumberFormat="1" applyFont="1" applyFill="1" applyBorder="1" applyAlignment="1">
      <alignment horizontal="center" vertical="top" wrapText="1"/>
    </xf>
    <xf numFmtId="43" fontId="62" fillId="27" borderId="195" xfId="1346" applyFont="1" applyFill="1" applyBorder="1" applyAlignment="1">
      <alignment horizontal="center" vertical="top"/>
    </xf>
    <xf numFmtId="4" fontId="62" fillId="27" borderId="195" xfId="330" applyNumberFormat="1" applyFont="1" applyFill="1" applyBorder="1" applyAlignment="1">
      <alignment horizontal="center" vertical="center" wrapText="1"/>
    </xf>
    <xf numFmtId="4" fontId="114" fillId="27" borderId="195" xfId="330" applyNumberFormat="1" applyFont="1" applyFill="1" applyBorder="1" applyAlignment="1">
      <alignment horizontal="center" vertical="top"/>
    </xf>
    <xf numFmtId="4" fontId="62" fillId="27" borderId="195" xfId="330" applyNumberFormat="1" applyFont="1" applyFill="1" applyBorder="1" applyAlignment="1">
      <alignment horizontal="justify" vertical="justify" wrapText="1"/>
    </xf>
    <xf numFmtId="220" fontId="62" fillId="27" borderId="195" xfId="330" applyNumberFormat="1" applyFont="1" applyFill="1" applyBorder="1" applyAlignment="1">
      <alignment horizontal="center" vertical="top"/>
    </xf>
    <xf numFmtId="4" fontId="62" fillId="27" borderId="195" xfId="132" applyNumberFormat="1" applyFont="1" applyFill="1" applyBorder="1" applyAlignment="1">
      <alignment vertical="top"/>
    </xf>
    <xf numFmtId="0" fontId="30" fillId="27" borderId="195" xfId="132" applyFont="1" applyFill="1" applyBorder="1" applyAlignment="1">
      <alignment vertical="top"/>
    </xf>
    <xf numFmtId="0" fontId="62" fillId="27" borderId="195" xfId="132" applyFont="1" applyFill="1" applyBorder="1" applyAlignment="1">
      <alignment vertical="top"/>
    </xf>
    <xf numFmtId="220" fontId="30" fillId="27" borderId="195" xfId="330" applyNumberFormat="1" applyFont="1" applyFill="1" applyBorder="1" applyAlignment="1">
      <alignment horizontal="center" vertical="top"/>
    </xf>
    <xf numFmtId="4" fontId="30" fillId="27" borderId="195" xfId="132" applyNumberFormat="1" applyFont="1" applyFill="1" applyBorder="1" applyAlignment="1">
      <alignment horizontal="center" vertical="top"/>
    </xf>
    <xf numFmtId="4" fontId="30" fillId="0" borderId="195" xfId="132" applyNumberFormat="1" applyFont="1" applyBorder="1" applyAlignment="1">
      <alignment horizontal="center" vertical="top"/>
    </xf>
    <xf numFmtId="239" fontId="30" fillId="27" borderId="195" xfId="330" applyNumberFormat="1" applyFont="1" applyFill="1" applyBorder="1" applyAlignment="1">
      <alignment horizontal="center" vertical="top"/>
    </xf>
    <xf numFmtId="0" fontId="30" fillId="0" borderId="0" xfId="132" applyFont="1" applyAlignment="1">
      <alignment vertical="top" wrapText="1"/>
    </xf>
    <xf numFmtId="0" fontId="62" fillId="0" borderId="0" xfId="132" applyFont="1" applyAlignment="1">
      <alignment vertical="top"/>
    </xf>
    <xf numFmtId="4" fontId="30" fillId="0" borderId="0" xfId="132" applyNumberFormat="1" applyFont="1" applyAlignment="1">
      <alignment horizontal="center" vertical="top"/>
    </xf>
    <xf numFmtId="0" fontId="30" fillId="0" borderId="0" xfId="132" applyFont="1" applyAlignment="1">
      <alignment horizontal="right" vertical="top"/>
    </xf>
    <xf numFmtId="0" fontId="62" fillId="27" borderId="224" xfId="163" applyFont="1" applyFill="1" applyBorder="1" applyAlignment="1">
      <alignment horizontal="right" vertical="top"/>
    </xf>
    <xf numFmtId="4" fontId="30" fillId="27" borderId="224" xfId="330" applyNumberFormat="1" applyFont="1" applyFill="1" applyBorder="1" applyAlignment="1">
      <alignment horizontal="center" vertical="top" wrapText="1"/>
    </xf>
    <xf numFmtId="0" fontId="62" fillId="27" borderId="17" xfId="191" applyFont="1" applyFill="1" applyBorder="1" applyAlignment="1">
      <alignment horizontal="center" vertical="center" wrapText="1"/>
    </xf>
    <xf numFmtId="0" fontId="62" fillId="25" borderId="195" xfId="159" applyFont="1" applyFill="1" applyBorder="1" applyAlignment="1">
      <alignment horizontal="justify" vertical="top" wrapText="1"/>
    </xf>
    <xf numFmtId="0" fontId="113" fillId="27" borderId="195" xfId="158" applyFont="1" applyFill="1" applyBorder="1" applyAlignment="1">
      <alignment horizontal="justify" vertical="top" wrapText="1"/>
    </xf>
    <xf numFmtId="0" fontId="113" fillId="27" borderId="204" xfId="158" applyFont="1" applyFill="1" applyBorder="1" applyAlignment="1">
      <alignment horizontal="justify" vertical="top" wrapText="1"/>
    </xf>
    <xf numFmtId="0" fontId="62" fillId="25" borderId="213" xfId="159" applyFont="1" applyFill="1" applyBorder="1" applyAlignment="1">
      <alignment horizontal="justify" vertical="top" wrapText="1"/>
    </xf>
    <xf numFmtId="0" fontId="113" fillId="27" borderId="213" xfId="158" applyFont="1" applyFill="1" applyBorder="1" applyAlignment="1">
      <alignment horizontal="justify" vertical="top" wrapText="1"/>
    </xf>
    <xf numFmtId="0" fontId="30" fillId="0" borderId="0" xfId="144" applyFont="1" applyAlignment="1">
      <alignment horizontal="justify" vertical="top" wrapText="1"/>
    </xf>
    <xf numFmtId="0" fontId="30" fillId="0" borderId="10" xfId="145" applyFont="1" applyBorder="1" applyAlignment="1">
      <alignment horizontal="center" vertical="center" wrapText="1"/>
    </xf>
    <xf numFmtId="218" fontId="30" fillId="0" borderId="10" xfId="330" applyNumberFormat="1" applyFont="1" applyFill="1" applyBorder="1" applyAlignment="1">
      <alignment horizontal="center" vertical="center"/>
    </xf>
    <xf numFmtId="9" fontId="30" fillId="25" borderId="10" xfId="231" applyFont="1" applyFill="1" applyBorder="1" applyAlignment="1">
      <alignment horizontal="center" vertical="center"/>
    </xf>
    <xf numFmtId="10" fontId="30" fillId="25" borderId="10" xfId="231" applyNumberFormat="1" applyFont="1" applyFill="1" applyBorder="1" applyAlignment="1">
      <alignment horizontal="center" vertical="center"/>
    </xf>
    <xf numFmtId="0" fontId="62" fillId="25" borderId="213" xfId="0" applyFont="1" applyFill="1" applyBorder="1"/>
    <xf numFmtId="168" fontId="62" fillId="25" borderId="213" xfId="0" applyNumberFormat="1" applyFont="1" applyFill="1" applyBorder="1"/>
    <xf numFmtId="44" fontId="62" fillId="25" borderId="213" xfId="0" applyNumberFormat="1" applyFont="1" applyFill="1" applyBorder="1"/>
    <xf numFmtId="10" fontId="62" fillId="25" borderId="213" xfId="359" applyNumberFormat="1" applyFont="1" applyFill="1" applyBorder="1"/>
    <xf numFmtId="0" fontId="151" fillId="0" borderId="0" xfId="132" applyFont="1"/>
    <xf numFmtId="0" fontId="151" fillId="0" borderId="0" xfId="132" applyFont="1" applyAlignment="1">
      <alignment horizontal="center"/>
    </xf>
    <xf numFmtId="0" fontId="63" fillId="25" borderId="213" xfId="0" applyFont="1" applyFill="1" applyBorder="1" applyAlignment="1">
      <alignment horizontal="center" vertical="center" wrapText="1"/>
    </xf>
    <xf numFmtId="10" fontId="62" fillId="0" borderId="204" xfId="231" applyNumberFormat="1" applyFont="1" applyFill="1" applyBorder="1" applyAlignment="1">
      <alignment horizontal="right" vertical="center"/>
    </xf>
    <xf numFmtId="4" fontId="62" fillId="0" borderId="12" xfId="155" applyNumberFormat="1" applyFont="1" applyBorder="1" applyAlignment="1">
      <alignment horizontal="right" vertical="center"/>
    </xf>
    <xf numFmtId="0" fontId="30" fillId="0" borderId="213" xfId="145" applyFont="1" applyBorder="1" applyAlignment="1">
      <alignment horizontal="center" vertical="center" wrapText="1"/>
    </xf>
    <xf numFmtId="168" fontId="152" fillId="25" borderId="249" xfId="80" applyFont="1" applyFill="1" applyBorder="1" applyAlignment="1">
      <alignment horizontal="right" vertical="top"/>
    </xf>
    <xf numFmtId="0" fontId="151" fillId="27" borderId="11" xfId="0" applyFont="1" applyFill="1" applyBorder="1" applyAlignment="1">
      <alignment horizontal="center" vertical="center" wrapText="1"/>
    </xf>
    <xf numFmtId="0" fontId="151" fillId="27" borderId="11" xfId="0" applyFont="1" applyFill="1" applyBorder="1" applyAlignment="1">
      <alignment horizontal="justify" vertical="center"/>
    </xf>
    <xf numFmtId="0" fontId="151" fillId="27" borderId="11" xfId="0" applyFont="1" applyFill="1" applyBorder="1" applyAlignment="1">
      <alignment horizontal="center" vertical="center"/>
    </xf>
    <xf numFmtId="0" fontId="152" fillId="25" borderId="244" xfId="133" applyFont="1" applyFill="1" applyBorder="1" applyAlignment="1">
      <alignment horizontal="right" vertical="top"/>
    </xf>
    <xf numFmtId="0" fontId="152" fillId="25" borderId="245" xfId="133" applyFont="1" applyFill="1" applyBorder="1" applyAlignment="1">
      <alignment horizontal="right" vertical="top"/>
    </xf>
    <xf numFmtId="168" fontId="152" fillId="25" borderId="234" xfId="80" applyFont="1" applyFill="1" applyBorder="1" applyAlignment="1">
      <alignment horizontal="right" vertical="top"/>
    </xf>
    <xf numFmtId="0" fontId="151" fillId="0" borderId="0" xfId="0" applyFont="1" applyAlignment="1">
      <alignment horizontal="center" vertical="top"/>
    </xf>
    <xf numFmtId="0" fontId="151" fillId="0" borderId="0" xfId="163" applyFont="1" applyAlignment="1">
      <alignment horizontal="center" vertical="top" wrapText="1"/>
    </xf>
    <xf numFmtId="0" fontId="151" fillId="0" borderId="0" xfId="0" applyFont="1" applyAlignment="1">
      <alignment vertical="top"/>
    </xf>
    <xf numFmtId="0" fontId="152" fillId="0" borderId="252" xfId="0" applyFont="1" applyBorder="1" applyAlignment="1">
      <alignment vertical="top"/>
    </xf>
    <xf numFmtId="0" fontId="151" fillId="0" borderId="0" xfId="163" applyFont="1" applyAlignment="1">
      <alignment horizontal="center" vertical="top"/>
    </xf>
    <xf numFmtId="168" fontId="151" fillId="0" borderId="0" xfId="80" applyFont="1" applyAlignment="1">
      <alignment vertical="top"/>
    </xf>
    <xf numFmtId="168" fontId="151" fillId="0" borderId="0" xfId="0" applyNumberFormat="1" applyFont="1" applyAlignment="1">
      <alignment vertical="top"/>
    </xf>
    <xf numFmtId="0" fontId="152" fillId="0" borderId="0" xfId="0" applyFont="1" applyAlignment="1">
      <alignment vertical="top"/>
    </xf>
    <xf numFmtId="0" fontId="152" fillId="0" borderId="0" xfId="0" applyFont="1" applyAlignment="1">
      <alignment vertical="top" wrapText="1"/>
    </xf>
    <xf numFmtId="4" fontId="152" fillId="0" borderId="0" xfId="0" applyNumberFormat="1" applyFont="1" applyAlignment="1">
      <alignment horizontal="center" vertical="top"/>
    </xf>
    <xf numFmtId="0" fontId="152" fillId="25" borderId="249" xfId="163" applyFont="1" applyFill="1" applyBorder="1" applyAlignment="1">
      <alignment horizontal="center" vertical="top" wrapText="1"/>
    </xf>
    <xf numFmtId="4" fontId="152" fillId="25" borderId="249" xfId="163" applyNumberFormat="1" applyFont="1" applyFill="1" applyBorder="1" applyAlignment="1">
      <alignment horizontal="center" vertical="top" wrapText="1"/>
    </xf>
    <xf numFmtId="0" fontId="152" fillId="25" borderId="250" xfId="163" applyFont="1" applyFill="1" applyBorder="1" applyAlignment="1">
      <alignment horizontal="center" vertical="top"/>
    </xf>
    <xf numFmtId="44" fontId="151" fillId="0" borderId="0" xfId="163" applyNumberFormat="1" applyFont="1" applyAlignment="1">
      <alignment horizontal="center" vertical="top" wrapText="1"/>
    </xf>
    <xf numFmtId="4" fontId="151" fillId="0" borderId="0" xfId="163" applyNumberFormat="1" applyFont="1" applyAlignment="1">
      <alignment horizontal="center" vertical="top" wrapText="1"/>
    </xf>
    <xf numFmtId="0" fontId="152" fillId="26" borderId="249" xfId="163" applyFont="1" applyFill="1" applyBorder="1" applyAlignment="1">
      <alignment horizontal="center" vertical="top" wrapText="1"/>
    </xf>
    <xf numFmtId="0" fontId="152" fillId="26" borderId="249" xfId="163" applyFont="1" applyFill="1" applyBorder="1" applyAlignment="1">
      <alignment horizontal="center" vertical="top"/>
    </xf>
    <xf numFmtId="4" fontId="151" fillId="26" borderId="249" xfId="330" applyNumberFormat="1" applyFont="1" applyFill="1" applyBorder="1" applyAlignment="1">
      <alignment horizontal="right" vertical="top"/>
    </xf>
    <xf numFmtId="4" fontId="151" fillId="26" borderId="249" xfId="330" applyNumberFormat="1" applyFont="1" applyFill="1" applyBorder="1" applyAlignment="1">
      <alignment horizontal="center" vertical="top"/>
    </xf>
    <xf numFmtId="43" fontId="152" fillId="26" borderId="250" xfId="1108" applyFont="1" applyFill="1" applyBorder="1" applyAlignment="1">
      <alignment horizontal="right" vertical="top"/>
    </xf>
    <xf numFmtId="0" fontId="151" fillId="27" borderId="0" xfId="0" applyFont="1" applyFill="1" applyAlignment="1">
      <alignment vertical="top"/>
    </xf>
    <xf numFmtId="0" fontId="152" fillId="27" borderId="195" xfId="163" applyFont="1" applyFill="1" applyBorder="1" applyAlignment="1">
      <alignment horizontal="center" vertical="top" wrapText="1"/>
    </xf>
    <xf numFmtId="0" fontId="152" fillId="27" borderId="195" xfId="163" applyFont="1" applyFill="1" applyBorder="1" applyAlignment="1">
      <alignment horizontal="justify" vertical="top" wrapText="1"/>
    </xf>
    <xf numFmtId="0" fontId="152" fillId="27" borderId="195" xfId="163" applyFont="1" applyFill="1" applyBorder="1" applyAlignment="1">
      <alignment horizontal="center" vertical="top"/>
    </xf>
    <xf numFmtId="4" fontId="151" fillId="27" borderId="195" xfId="330" applyNumberFormat="1" applyFont="1" applyFill="1" applyBorder="1" applyAlignment="1">
      <alignment horizontal="right" vertical="top"/>
    </xf>
    <xf numFmtId="4" fontId="151" fillId="27" borderId="195" xfId="330" applyNumberFormat="1" applyFont="1" applyFill="1" applyBorder="1" applyAlignment="1">
      <alignment horizontal="center" vertical="top"/>
    </xf>
    <xf numFmtId="43" fontId="152" fillId="27" borderId="237" xfId="1108" applyFont="1" applyFill="1" applyBorder="1" applyAlignment="1">
      <alignment horizontal="right" vertical="top"/>
    </xf>
    <xf numFmtId="0" fontId="151" fillId="27" borderId="0" xfId="163" applyFont="1" applyFill="1" applyAlignment="1">
      <alignment horizontal="center" vertical="top"/>
    </xf>
    <xf numFmtId="0" fontId="151" fillId="27" borderId="195" xfId="163" applyFont="1" applyFill="1" applyBorder="1" applyAlignment="1">
      <alignment horizontal="center" vertical="top" wrapText="1"/>
    </xf>
    <xf numFmtId="0" fontId="151" fillId="27" borderId="195" xfId="163" applyFont="1" applyFill="1" applyBorder="1" applyAlignment="1">
      <alignment horizontal="justify" vertical="top" wrapText="1"/>
    </xf>
    <xf numFmtId="0" fontId="151" fillId="27" borderId="195" xfId="163" applyFont="1" applyFill="1" applyBorder="1" applyAlignment="1">
      <alignment horizontal="center" vertical="top"/>
    </xf>
    <xf numFmtId="4" fontId="151" fillId="27" borderId="195" xfId="330" applyNumberFormat="1" applyFont="1" applyFill="1" applyBorder="1" applyAlignment="1">
      <alignment vertical="center"/>
    </xf>
    <xf numFmtId="0" fontId="151" fillId="27" borderId="195" xfId="163" applyFont="1" applyFill="1" applyBorder="1" applyAlignment="1">
      <alignment horizontal="right" vertical="top" wrapText="1"/>
    </xf>
    <xf numFmtId="239" fontId="151" fillId="27" borderId="195" xfId="330" applyNumberFormat="1" applyFont="1" applyFill="1" applyBorder="1" applyAlignment="1">
      <alignment horizontal="right" vertical="top"/>
    </xf>
    <xf numFmtId="43" fontId="151" fillId="27" borderId="237" xfId="1108" applyFont="1" applyFill="1" applyBorder="1" applyAlignment="1">
      <alignment horizontal="right" vertical="top"/>
    </xf>
    <xf numFmtId="4" fontId="151" fillId="27" borderId="229" xfId="330" applyNumberFormat="1" applyFont="1" applyFill="1" applyBorder="1" applyAlignment="1">
      <alignment vertical="center"/>
    </xf>
    <xf numFmtId="4" fontId="151" fillId="27" borderId="227" xfId="330" applyNumberFormat="1" applyFont="1" applyFill="1" applyBorder="1" applyAlignment="1">
      <alignment vertical="center"/>
    </xf>
    <xf numFmtId="0" fontId="152" fillId="26" borderId="234" xfId="163" applyFont="1" applyFill="1" applyBorder="1" applyAlignment="1">
      <alignment horizontal="center" vertical="top" wrapText="1"/>
    </xf>
    <xf numFmtId="4" fontId="152" fillId="26" borderId="234" xfId="330" applyNumberFormat="1" applyFont="1" applyFill="1" applyBorder="1" applyAlignment="1">
      <alignment horizontal="left" vertical="top" wrapText="1"/>
    </xf>
    <xf numFmtId="0" fontId="152" fillId="26" borderId="234" xfId="163" applyFont="1" applyFill="1" applyBorder="1" applyAlignment="1">
      <alignment horizontal="center" vertical="top"/>
    </xf>
    <xf numFmtId="4" fontId="151" fillId="26" borderId="234" xfId="330" applyNumberFormat="1" applyFont="1" applyFill="1" applyBorder="1" applyAlignment="1">
      <alignment horizontal="right" vertical="top"/>
    </xf>
    <xf numFmtId="4" fontId="151" fillId="26" borderId="234" xfId="330" applyNumberFormat="1" applyFont="1" applyFill="1" applyBorder="1" applyAlignment="1">
      <alignment horizontal="center" vertical="top"/>
    </xf>
    <xf numFmtId="43" fontId="152" fillId="26" borderId="235" xfId="1108" applyFont="1" applyFill="1" applyBorder="1" applyAlignment="1">
      <alignment horizontal="right" vertical="top"/>
    </xf>
    <xf numFmtId="4" fontId="152" fillId="27" borderId="195" xfId="330" applyNumberFormat="1" applyFont="1" applyFill="1" applyBorder="1" applyAlignment="1">
      <alignment horizontal="left" vertical="top" wrapText="1"/>
    </xf>
    <xf numFmtId="4" fontId="152" fillId="27" borderId="195" xfId="330" applyNumberFormat="1" applyFont="1" applyFill="1" applyBorder="1" applyAlignment="1">
      <alignment horizontal="right" vertical="top"/>
    </xf>
    <xf numFmtId="4" fontId="152" fillId="27" borderId="195" xfId="330" applyNumberFormat="1" applyFont="1" applyFill="1" applyBorder="1" applyAlignment="1">
      <alignment horizontal="center" vertical="top" wrapText="1"/>
    </xf>
    <xf numFmtId="0" fontId="152" fillId="27" borderId="195" xfId="163" applyFont="1" applyFill="1" applyBorder="1" applyAlignment="1">
      <alignment horizontal="right" vertical="top"/>
    </xf>
    <xf numFmtId="4" fontId="151" fillId="27" borderId="229" xfId="330" applyNumberFormat="1" applyFont="1" applyFill="1" applyBorder="1" applyAlignment="1">
      <alignment horizontal="center" vertical="center"/>
    </xf>
    <xf numFmtId="0" fontId="151" fillId="27" borderId="0" xfId="163" applyFont="1" applyFill="1" applyAlignment="1">
      <alignment horizontal="center" vertical="top" wrapText="1"/>
    </xf>
    <xf numFmtId="4" fontId="153" fillId="27" borderId="195" xfId="330" applyNumberFormat="1" applyFont="1" applyFill="1" applyBorder="1" applyAlignment="1">
      <alignment vertical="center"/>
    </xf>
    <xf numFmtId="4" fontId="151" fillId="27" borderId="195" xfId="330" applyNumberFormat="1" applyFont="1" applyFill="1" applyBorder="1" applyAlignment="1">
      <alignment horizontal="center" vertical="center"/>
    </xf>
    <xf numFmtId="0" fontId="151" fillId="27" borderId="229" xfId="163" applyFont="1" applyFill="1" applyBorder="1" applyAlignment="1">
      <alignment horizontal="center" vertical="top" wrapText="1"/>
    </xf>
    <xf numFmtId="0" fontId="151" fillId="27" borderId="229" xfId="163" applyFont="1" applyFill="1" applyBorder="1" applyAlignment="1">
      <alignment horizontal="right" vertical="top" wrapText="1"/>
    </xf>
    <xf numFmtId="0" fontId="151" fillId="27" borderId="229" xfId="163" applyFont="1" applyFill="1" applyBorder="1" applyAlignment="1">
      <alignment horizontal="center" vertical="top"/>
    </xf>
    <xf numFmtId="4" fontId="151" fillId="27" borderId="229" xfId="330" applyNumberFormat="1" applyFont="1" applyFill="1" applyBorder="1" applyAlignment="1">
      <alignment horizontal="center" vertical="top"/>
    </xf>
    <xf numFmtId="43" fontId="151" fillId="27" borderId="226" xfId="1108" applyFont="1" applyFill="1" applyBorder="1" applyAlignment="1">
      <alignment horizontal="right" vertical="top"/>
    </xf>
    <xf numFmtId="0" fontId="152" fillId="25" borderId="234" xfId="163" applyFont="1" applyFill="1" applyBorder="1" applyAlignment="1">
      <alignment horizontal="center" vertical="top" wrapText="1"/>
    </xf>
    <xf numFmtId="0" fontId="152" fillId="25" borderId="234" xfId="163" applyFont="1" applyFill="1" applyBorder="1" applyAlignment="1">
      <alignment horizontal="justify" vertical="top" wrapText="1"/>
    </xf>
    <xf numFmtId="0" fontId="152" fillId="25" borderId="234" xfId="163" applyFont="1" applyFill="1" applyBorder="1" applyAlignment="1">
      <alignment horizontal="center" vertical="top"/>
    </xf>
    <xf numFmtId="4" fontId="152" fillId="25" borderId="234" xfId="330" applyNumberFormat="1" applyFont="1" applyFill="1" applyBorder="1" applyAlignment="1">
      <alignment horizontal="right" vertical="top"/>
    </xf>
    <xf numFmtId="4" fontId="152" fillId="25" borderId="234" xfId="330" applyNumberFormat="1" applyFont="1" applyFill="1" applyBorder="1" applyAlignment="1">
      <alignment horizontal="center" vertical="top"/>
    </xf>
    <xf numFmtId="43" fontId="152" fillId="25" borderId="235" xfId="1108" applyFont="1" applyFill="1" applyBorder="1" applyAlignment="1">
      <alignment horizontal="right" vertical="top"/>
    </xf>
    <xf numFmtId="4" fontId="152" fillId="27" borderId="195" xfId="330" applyNumberFormat="1" applyFont="1" applyFill="1" applyBorder="1" applyAlignment="1">
      <alignment horizontal="center" vertical="top"/>
    </xf>
    <xf numFmtId="4" fontId="151" fillId="27" borderId="195" xfId="330" applyNumberFormat="1" applyFont="1" applyFill="1" applyBorder="1" applyAlignment="1">
      <alignment horizontal="center" vertical="top" wrapText="1"/>
    </xf>
    <xf numFmtId="43" fontId="152" fillId="27" borderId="237" xfId="1108" applyFont="1" applyFill="1" applyBorder="1" applyAlignment="1">
      <alignment horizontal="center" vertical="top"/>
    </xf>
    <xf numFmtId="4" fontId="152" fillId="27" borderId="195" xfId="330" applyNumberFormat="1" applyFont="1" applyFill="1" applyBorder="1" applyAlignment="1">
      <alignment horizontal="center" vertical="center" wrapText="1"/>
    </xf>
    <xf numFmtId="0" fontId="152" fillId="27" borderId="195" xfId="163" applyFont="1" applyFill="1" applyBorder="1" applyAlignment="1">
      <alignment horizontal="right" vertical="center" wrapText="1"/>
    </xf>
    <xf numFmtId="0" fontId="152" fillId="27" borderId="195" xfId="163" applyFont="1" applyFill="1" applyBorder="1" applyAlignment="1">
      <alignment horizontal="right" vertical="center"/>
    </xf>
    <xf numFmtId="4" fontId="152" fillId="27" borderId="195" xfId="330" applyNumberFormat="1" applyFont="1" applyFill="1" applyBorder="1" applyAlignment="1">
      <alignment horizontal="center" vertical="center"/>
    </xf>
    <xf numFmtId="4" fontId="154" fillId="27" borderId="195" xfId="330" applyNumberFormat="1" applyFont="1" applyFill="1" applyBorder="1" applyAlignment="1">
      <alignment horizontal="center" vertical="top"/>
    </xf>
    <xf numFmtId="4" fontId="154" fillId="27" borderId="195" xfId="330" applyNumberFormat="1" applyFont="1" applyFill="1" applyBorder="1" applyAlignment="1">
      <alignment horizontal="center" vertical="top" wrapText="1"/>
    </xf>
    <xf numFmtId="4" fontId="152" fillId="27" borderId="195" xfId="330" applyNumberFormat="1" applyFont="1" applyFill="1" applyBorder="1" applyAlignment="1">
      <alignment horizontal="justify" vertical="justify" wrapText="1"/>
    </xf>
    <xf numFmtId="0" fontId="151" fillId="0" borderId="0" xfId="0" applyFont="1" applyAlignment="1">
      <alignment vertical="top" wrapText="1"/>
    </xf>
    <xf numFmtId="4" fontId="151" fillId="0" borderId="0" xfId="0" applyNumberFormat="1" applyFont="1" applyAlignment="1">
      <alignment horizontal="center" vertical="top"/>
    </xf>
    <xf numFmtId="0" fontId="151" fillId="0" borderId="0" xfId="0" applyFont="1" applyAlignment="1">
      <alignment horizontal="right" vertical="top"/>
    </xf>
    <xf numFmtId="0" fontId="151" fillId="27" borderId="195" xfId="163" applyFont="1" applyFill="1" applyBorder="1" applyAlignment="1">
      <alignment horizontal="center" vertical="center" wrapText="1"/>
    </xf>
    <xf numFmtId="0" fontId="63" fillId="25" borderId="227" xfId="0" applyFont="1" applyFill="1" applyBorder="1" applyAlignment="1">
      <alignment horizontal="center" vertical="center"/>
    </xf>
    <xf numFmtId="0" fontId="140" fillId="0" borderId="227" xfId="0" applyFont="1" applyBorder="1" applyAlignment="1">
      <alignment horizontal="center" vertical="center" wrapText="1"/>
    </xf>
    <xf numFmtId="4" fontId="28" fillId="0" borderId="0" xfId="0" applyNumberFormat="1" applyFont="1" applyAlignment="1">
      <alignment horizontal="center" vertical="center"/>
    </xf>
    <xf numFmtId="0" fontId="28" fillId="0" borderId="0" xfId="0" applyFont="1" applyAlignment="1">
      <alignment horizontal="justify" vertical="top"/>
    </xf>
    <xf numFmtId="0" fontId="0" fillId="0" borderId="195" xfId="0" applyBorder="1" applyAlignment="1">
      <alignment horizontal="center" vertical="top"/>
    </xf>
    <xf numFmtId="0" fontId="0" fillId="0" borderId="195" xfId="0" applyBorder="1"/>
    <xf numFmtId="0" fontId="0" fillId="0" borderId="195" xfId="0" applyBorder="1" applyAlignment="1">
      <alignment horizontal="justify" vertical="top" wrapText="1"/>
    </xf>
    <xf numFmtId="4" fontId="0" fillId="0" borderId="0" xfId="0" applyNumberFormat="1" applyAlignment="1">
      <alignment horizontal="right"/>
    </xf>
    <xf numFmtId="4" fontId="28" fillId="0" borderId="0" xfId="0" applyNumberFormat="1" applyFont="1" applyAlignment="1">
      <alignment horizontal="right" vertical="center"/>
    </xf>
    <xf numFmtId="0" fontId="28" fillId="0" borderId="0" xfId="0" applyFont="1"/>
    <xf numFmtId="0" fontId="28" fillId="0" borderId="195" xfId="0" applyFont="1" applyBorder="1" applyAlignment="1">
      <alignment horizontal="justify" vertical="top" wrapText="1"/>
    </xf>
    <xf numFmtId="0" fontId="0" fillId="0" borderId="0" xfId="0" applyAlignment="1">
      <alignment horizontal="center"/>
    </xf>
    <xf numFmtId="0" fontId="0" fillId="0" borderId="195" xfId="0" applyBorder="1" applyAlignment="1">
      <alignment horizontal="center"/>
    </xf>
    <xf numFmtId="0" fontId="28" fillId="0" borderId="0" xfId="0" applyFont="1" applyAlignment="1">
      <alignment horizontal="center"/>
    </xf>
    <xf numFmtId="4" fontId="0" fillId="102" borderId="195" xfId="0" applyNumberFormat="1" applyFill="1" applyBorder="1" applyAlignment="1">
      <alignment horizontal="right"/>
    </xf>
    <xf numFmtId="0" fontId="30" fillId="0" borderId="0" xfId="144" applyFont="1" applyAlignment="1">
      <alignment horizontal="center"/>
    </xf>
    <xf numFmtId="43" fontId="30" fillId="27" borderId="237" xfId="1057" applyFont="1" applyFill="1" applyBorder="1" applyAlignment="1">
      <alignment horizontal="right" vertical="top"/>
    </xf>
    <xf numFmtId="168" fontId="65" fillId="0" borderId="0" xfId="80" applyFont="1" applyFill="1" applyAlignment="1">
      <alignment vertical="top"/>
    </xf>
    <xf numFmtId="0" fontId="63" fillId="0" borderId="195" xfId="0" applyFont="1" applyBorder="1" applyAlignment="1">
      <alignment horizontal="center" vertical="top"/>
    </xf>
    <xf numFmtId="4" fontId="62" fillId="25" borderId="195" xfId="0" applyNumberFormat="1" applyFont="1" applyFill="1" applyBorder="1" applyAlignment="1">
      <alignment horizontal="center" vertical="center"/>
    </xf>
    <xf numFmtId="4" fontId="62" fillId="25" borderId="204" xfId="132" applyNumberFormat="1" applyFont="1" applyFill="1" applyBorder="1" applyAlignment="1">
      <alignment horizontal="center" vertical="center"/>
    </xf>
    <xf numFmtId="168" fontId="30" fillId="0" borderId="204" xfId="80" applyFont="1" applyFill="1" applyBorder="1" applyAlignment="1">
      <alignment horizontal="right" vertical="center"/>
    </xf>
    <xf numFmtId="168" fontId="62" fillId="103" borderId="218" xfId="79" applyFont="1" applyFill="1" applyBorder="1" applyAlignment="1">
      <alignment horizontal="center" vertical="center"/>
    </xf>
    <xf numFmtId="10" fontId="62" fillId="103" borderId="195" xfId="359" applyNumberFormat="1" applyFont="1" applyFill="1" applyBorder="1" applyAlignment="1">
      <alignment horizontal="center" vertical="center"/>
    </xf>
    <xf numFmtId="0" fontId="30" fillId="27" borderId="204" xfId="159" applyFont="1" applyFill="1" applyBorder="1" applyAlignment="1">
      <alignment horizontal="center" vertical="top" wrapText="1"/>
    </xf>
    <xf numFmtId="166" fontId="62" fillId="25" borderId="195" xfId="343" applyFont="1" applyFill="1" applyBorder="1" applyAlignment="1">
      <alignment horizontal="center" vertical="center" wrapText="1"/>
    </xf>
    <xf numFmtId="0" fontId="30" fillId="27" borderId="195" xfId="159" applyFont="1" applyFill="1" applyBorder="1" applyAlignment="1">
      <alignment horizontal="justify" vertical="center" wrapText="1"/>
    </xf>
    <xf numFmtId="0" fontId="30" fillId="27" borderId="204" xfId="159" applyFont="1" applyFill="1" applyBorder="1" applyAlignment="1">
      <alignment horizontal="justify" vertical="center" wrapText="1"/>
    </xf>
    <xf numFmtId="0" fontId="30" fillId="27" borderId="214" xfId="145" applyFont="1" applyFill="1" applyBorder="1" applyAlignment="1">
      <alignment horizontal="center" vertical="center" wrapText="1"/>
    </xf>
    <xf numFmtId="0" fontId="30" fillId="27" borderId="222" xfId="159" applyFont="1" applyFill="1" applyBorder="1" applyAlignment="1">
      <alignment horizontal="center" vertical="center" wrapText="1"/>
    </xf>
    <xf numFmtId="0" fontId="30" fillId="27" borderId="222" xfId="159" applyFont="1" applyFill="1" applyBorder="1" applyAlignment="1">
      <alignment horizontal="justify" vertical="top" wrapText="1"/>
    </xf>
    <xf numFmtId="218" fontId="30" fillId="0" borderId="222" xfId="330" applyNumberFormat="1" applyFont="1" applyFill="1" applyBorder="1" applyAlignment="1">
      <alignment horizontal="center" vertical="center"/>
    </xf>
    <xf numFmtId="166" fontId="30" fillId="27" borderId="222" xfId="330" applyFont="1" applyFill="1" applyBorder="1" applyAlignment="1">
      <alignment horizontal="right" vertical="center"/>
    </xf>
    <xf numFmtId="166" fontId="30" fillId="27" borderId="223" xfId="330" applyFont="1" applyFill="1" applyBorder="1" applyAlignment="1">
      <alignment horizontal="center" vertical="center"/>
    </xf>
    <xf numFmtId="0" fontId="30" fillId="27" borderId="0" xfId="145" applyFont="1" applyFill="1" applyAlignment="1">
      <alignment horizontal="center" vertical="center" wrapText="1"/>
    </xf>
    <xf numFmtId="0" fontId="30" fillId="27" borderId="0" xfId="159" applyFont="1" applyFill="1" applyAlignment="1">
      <alignment horizontal="center" vertical="center" wrapText="1"/>
    </xf>
    <xf numFmtId="0" fontId="30" fillId="27" borderId="0" xfId="159" applyFont="1" applyFill="1" applyAlignment="1">
      <alignment horizontal="justify" vertical="center" wrapText="1"/>
    </xf>
    <xf numFmtId="218" fontId="30" fillId="0" borderId="0" xfId="330" applyNumberFormat="1" applyFont="1" applyFill="1" applyBorder="1" applyAlignment="1">
      <alignment horizontal="center" vertical="center"/>
    </xf>
    <xf numFmtId="166" fontId="30" fillId="27" borderId="0" xfId="330" applyFont="1" applyFill="1" applyBorder="1" applyAlignment="1">
      <alignment horizontal="right" vertical="center"/>
    </xf>
    <xf numFmtId="166" fontId="30" fillId="27" borderId="0" xfId="330" applyFont="1" applyFill="1" applyBorder="1" applyAlignment="1">
      <alignment horizontal="center" vertical="center"/>
    </xf>
    <xf numFmtId="0" fontId="30" fillId="27" borderId="222" xfId="159" applyFont="1" applyFill="1" applyBorder="1" applyAlignment="1">
      <alignment horizontal="justify" vertical="center" wrapText="1"/>
    </xf>
    <xf numFmtId="0" fontId="62" fillId="25" borderId="204" xfId="159" applyFont="1" applyFill="1" applyBorder="1" applyAlignment="1">
      <alignment horizontal="justify" vertical="center" wrapText="1"/>
    </xf>
    <xf numFmtId="0" fontId="62" fillId="25" borderId="195" xfId="159" applyFont="1" applyFill="1" applyBorder="1" applyAlignment="1">
      <alignment horizontal="justify" vertical="center"/>
    </xf>
    <xf numFmtId="10" fontId="30" fillId="0" borderId="0" xfId="231" applyNumberFormat="1" applyFont="1" applyAlignment="1">
      <alignment horizontal="center"/>
    </xf>
    <xf numFmtId="168" fontId="30" fillId="0" borderId="195" xfId="80" applyFont="1" applyFill="1" applyBorder="1" applyAlignment="1">
      <alignment horizontal="center" vertical="center"/>
    </xf>
    <xf numFmtId="9" fontId="30" fillId="25" borderId="195" xfId="231" applyFont="1" applyFill="1" applyBorder="1" applyAlignment="1">
      <alignment horizontal="center" vertical="center"/>
    </xf>
    <xf numFmtId="44" fontId="62" fillId="25" borderId="195" xfId="0" applyNumberFormat="1" applyFont="1" applyFill="1" applyBorder="1"/>
    <xf numFmtId="0" fontId="62" fillId="27" borderId="196" xfId="163" applyFont="1" applyFill="1" applyBorder="1" applyAlignment="1">
      <alignment vertical="top" wrapText="1"/>
    </xf>
    <xf numFmtId="0" fontId="62" fillId="27" borderId="229" xfId="163" applyFont="1" applyFill="1" applyBorder="1" applyAlignment="1">
      <alignment vertical="top" wrapText="1"/>
    </xf>
    <xf numFmtId="0" fontId="111" fillId="27" borderId="195" xfId="163" applyFont="1" applyFill="1" applyBorder="1" applyAlignment="1">
      <alignment vertical="top" wrapText="1"/>
    </xf>
    <xf numFmtId="43" fontId="114" fillId="27" borderId="10" xfId="1057" applyFont="1" applyFill="1" applyBorder="1" applyAlignment="1">
      <alignment horizontal="right" vertical="top"/>
    </xf>
    <xf numFmtId="2" fontId="111" fillId="27" borderId="195" xfId="163" applyNumberFormat="1" applyFont="1" applyFill="1" applyBorder="1" applyAlignment="1">
      <alignment vertical="top" wrapText="1"/>
    </xf>
    <xf numFmtId="43" fontId="114" fillId="27" borderId="195" xfId="1057" applyFont="1" applyFill="1" applyBorder="1" applyAlignment="1">
      <alignment horizontal="right" vertical="top"/>
    </xf>
    <xf numFmtId="0" fontId="111" fillId="27" borderId="195" xfId="163" applyFont="1" applyFill="1" applyBorder="1" applyAlignment="1">
      <alignment horizontal="center" vertical="top" wrapText="1"/>
    </xf>
    <xf numFmtId="0" fontId="114" fillId="27" borderId="195" xfId="163" applyFont="1" applyFill="1" applyBorder="1" applyAlignment="1">
      <alignment horizontal="right" vertical="top" wrapText="1"/>
    </xf>
    <xf numFmtId="0" fontId="111" fillId="27" borderId="195" xfId="163" applyFont="1" applyFill="1" applyBorder="1" applyAlignment="1">
      <alignment horizontal="right" vertical="top"/>
    </xf>
    <xf numFmtId="4" fontId="111" fillId="27" borderId="195" xfId="330" applyNumberFormat="1" applyFont="1" applyFill="1" applyBorder="1" applyAlignment="1">
      <alignment horizontal="center" vertical="top"/>
    </xf>
    <xf numFmtId="43" fontId="62" fillId="27" borderId="227" xfId="163" applyNumberFormat="1" applyFont="1" applyFill="1" applyBorder="1" applyAlignment="1">
      <alignment horizontal="center" vertical="top" wrapText="1"/>
    </xf>
    <xf numFmtId="43" fontId="62" fillId="27" borderId="195" xfId="163" applyNumberFormat="1" applyFont="1" applyFill="1" applyBorder="1" applyAlignment="1">
      <alignment vertical="top" wrapText="1"/>
    </xf>
    <xf numFmtId="0" fontId="62" fillId="27" borderId="225" xfId="163" applyFont="1" applyFill="1" applyBorder="1" applyAlignment="1">
      <alignment horizontal="center" vertical="top" wrapText="1"/>
    </xf>
    <xf numFmtId="0" fontId="152" fillId="27" borderId="229" xfId="163" applyFont="1" applyFill="1" applyBorder="1" applyAlignment="1">
      <alignment horizontal="center" vertical="top" wrapText="1"/>
    </xf>
    <xf numFmtId="0" fontId="62" fillId="27" borderId="222" xfId="163" applyFont="1" applyFill="1" applyBorder="1" applyAlignment="1">
      <alignment horizontal="center" vertical="top" wrapText="1"/>
    </xf>
    <xf numFmtId="0" fontId="62" fillId="27" borderId="223" xfId="163" applyFont="1" applyFill="1" applyBorder="1" applyAlignment="1">
      <alignment horizontal="center" vertical="top" wrapText="1"/>
    </xf>
    <xf numFmtId="2" fontId="30" fillId="27" borderId="229" xfId="163" applyNumberFormat="1" applyFont="1" applyFill="1" applyBorder="1" applyAlignment="1">
      <alignment vertical="top" wrapText="1"/>
    </xf>
    <xf numFmtId="0" fontId="30" fillId="27" borderId="204" xfId="159" applyFont="1" applyFill="1" applyBorder="1" applyAlignment="1">
      <alignment horizontal="left" vertical="center" wrapText="1"/>
    </xf>
    <xf numFmtId="0" fontId="30" fillId="27" borderId="195" xfId="0" applyFont="1" applyFill="1" applyBorder="1" applyAlignment="1">
      <alignment horizontal="center" vertical="center" wrapText="1"/>
    </xf>
    <xf numFmtId="43" fontId="62" fillId="27" borderId="195" xfId="1057" applyFont="1" applyFill="1" applyBorder="1" applyAlignment="1">
      <alignment horizontal="right" vertical="top"/>
    </xf>
    <xf numFmtId="0" fontId="152" fillId="27" borderId="229" xfId="163" applyFont="1" applyFill="1" applyBorder="1" applyAlignment="1">
      <alignment vertical="top" wrapText="1"/>
    </xf>
    <xf numFmtId="0" fontId="152" fillId="27" borderId="226" xfId="163" applyFont="1" applyFill="1" applyBorder="1" applyAlignment="1">
      <alignment vertical="top" wrapText="1"/>
    </xf>
    <xf numFmtId="0" fontId="152" fillId="27" borderId="229" xfId="163" applyFont="1" applyFill="1" applyBorder="1" applyAlignment="1">
      <alignment horizontal="right" vertical="top"/>
    </xf>
    <xf numFmtId="4" fontId="152" fillId="27" borderId="229" xfId="330" applyNumberFormat="1" applyFont="1" applyFill="1" applyBorder="1" applyAlignment="1">
      <alignment horizontal="center" vertical="top"/>
    </xf>
    <xf numFmtId="4" fontId="154" fillId="27" borderId="229" xfId="330" applyNumberFormat="1" applyFont="1" applyFill="1" applyBorder="1" applyAlignment="1">
      <alignment horizontal="center" vertical="top"/>
    </xf>
    <xf numFmtId="4" fontId="154" fillId="27" borderId="229" xfId="330" applyNumberFormat="1" applyFont="1" applyFill="1" applyBorder="1" applyAlignment="1">
      <alignment horizontal="center" vertical="top" wrapText="1"/>
    </xf>
    <xf numFmtId="4" fontId="154" fillId="27" borderId="195" xfId="330" applyNumberFormat="1" applyFont="1" applyFill="1" applyBorder="1" applyAlignment="1">
      <alignment horizontal="center" vertical="center"/>
    </xf>
    <xf numFmtId="43" fontId="114" fillId="27" borderId="237" xfId="1057" applyFont="1" applyFill="1" applyBorder="1" applyAlignment="1">
      <alignment horizontal="right" vertical="top"/>
    </xf>
    <xf numFmtId="0" fontId="155" fillId="27" borderId="229" xfId="163" applyFont="1" applyFill="1" applyBorder="1" applyAlignment="1">
      <alignment vertical="top" wrapText="1"/>
    </xf>
    <xf numFmtId="0" fontId="154" fillId="27" borderId="195" xfId="163" applyFont="1" applyFill="1" applyBorder="1" applyAlignment="1">
      <alignment horizontal="right" vertical="top" wrapText="1"/>
    </xf>
    <xf numFmtId="0" fontId="155" fillId="27" borderId="195" xfId="163" applyFont="1" applyFill="1" applyBorder="1" applyAlignment="1">
      <alignment horizontal="right" vertical="top"/>
    </xf>
    <xf numFmtId="4" fontId="155" fillId="27" borderId="195" xfId="330" applyNumberFormat="1" applyFont="1" applyFill="1" applyBorder="1" applyAlignment="1">
      <alignment horizontal="center" vertical="top"/>
    </xf>
    <xf numFmtId="10" fontId="30" fillId="0" borderId="0" xfId="359" applyNumberFormat="1" applyFont="1"/>
    <xf numFmtId="43" fontId="156" fillId="27" borderId="237" xfId="1057" applyFont="1" applyFill="1" applyBorder="1" applyAlignment="1">
      <alignment horizontal="right" vertical="top"/>
    </xf>
    <xf numFmtId="43" fontId="111" fillId="27" borderId="237" xfId="1057" applyFont="1" applyFill="1" applyBorder="1" applyAlignment="1">
      <alignment horizontal="right" vertical="top"/>
    </xf>
    <xf numFmtId="43" fontId="155" fillId="27" borderId="237" xfId="1108" applyFont="1" applyFill="1" applyBorder="1" applyAlignment="1">
      <alignment horizontal="right" vertical="top"/>
    </xf>
    <xf numFmtId="240" fontId="157" fillId="0" borderId="0" xfId="0" applyNumberFormat="1" applyFont="1" applyAlignment="1">
      <alignment horizontal="center" vertical="center"/>
    </xf>
    <xf numFmtId="43" fontId="151" fillId="0" borderId="0" xfId="0" applyNumberFormat="1" applyFont="1" applyAlignment="1">
      <alignment vertical="top"/>
    </xf>
    <xf numFmtId="0" fontId="62" fillId="25" borderId="195" xfId="0" applyFont="1" applyFill="1" applyBorder="1" applyAlignment="1">
      <alignment horizontal="center" vertical="center" wrapText="1"/>
    </xf>
    <xf numFmtId="0" fontId="62" fillId="25" borderId="195" xfId="0" applyFont="1" applyFill="1" applyBorder="1" applyAlignment="1">
      <alignment horizontal="center" vertical="center"/>
    </xf>
    <xf numFmtId="168" fontId="62" fillId="25" borderId="195" xfId="79" applyFont="1" applyFill="1" applyBorder="1" applyAlignment="1">
      <alignment horizontal="right" vertical="center"/>
    </xf>
    <xf numFmtId="0" fontId="30" fillId="27" borderId="195" xfId="163" applyFont="1" applyFill="1" applyBorder="1" applyAlignment="1">
      <alignment horizontal="center" vertical="center" wrapText="1"/>
    </xf>
    <xf numFmtId="0" fontId="150" fillId="24" borderId="0" xfId="191" applyFont="1" applyFill="1" applyAlignment="1">
      <alignment horizontal="center" vertical="center" wrapText="1"/>
    </xf>
    <xf numFmtId="0" fontId="117" fillId="0" borderId="0" xfId="191" applyFont="1" applyAlignment="1">
      <alignment horizontal="center" vertical="center"/>
    </xf>
    <xf numFmtId="0" fontId="117" fillId="0" borderId="0" xfId="155" applyFont="1" applyAlignment="1">
      <alignment horizontal="left" vertical="center" wrapText="1"/>
    </xf>
    <xf numFmtId="0" fontId="117" fillId="0" borderId="0" xfId="0" applyFont="1" applyAlignment="1">
      <alignment horizontal="center" wrapText="1"/>
    </xf>
    <xf numFmtId="10" fontId="82" fillId="0" borderId="0" xfId="359" applyNumberFormat="1" applyFont="1" applyFill="1" applyBorder="1" applyAlignment="1">
      <alignment vertical="center"/>
    </xf>
    <xf numFmtId="168" fontId="62" fillId="25" borderId="0" xfId="79" applyFont="1" applyFill="1" applyBorder="1" applyAlignment="1">
      <alignment horizontal="right" vertical="center"/>
    </xf>
    <xf numFmtId="168" fontId="30" fillId="0" borderId="0" xfId="79" applyFont="1" applyFill="1" applyBorder="1" applyAlignment="1">
      <alignment horizontal="right" vertical="center"/>
    </xf>
    <xf numFmtId="0" fontId="62" fillId="25" borderId="236" xfId="0" applyFont="1" applyFill="1" applyBorder="1" applyAlignment="1">
      <alignment horizontal="center" vertical="center"/>
    </xf>
    <xf numFmtId="0" fontId="62" fillId="25" borderId="195" xfId="0" applyFont="1" applyFill="1" applyBorder="1" applyAlignment="1">
      <alignment vertical="center"/>
    </xf>
    <xf numFmtId="4" fontId="62" fillId="25" borderId="195" xfId="0" applyNumberFormat="1" applyFont="1" applyFill="1" applyBorder="1" applyAlignment="1">
      <alignment horizontal="right" vertical="center"/>
    </xf>
    <xf numFmtId="168" fontId="62" fillId="25" borderId="237" xfId="79" applyFont="1" applyFill="1" applyBorder="1" applyAlignment="1">
      <alignment horizontal="right" vertical="center"/>
    </xf>
    <xf numFmtId="0" fontId="30" fillId="27" borderId="236" xfId="0" applyFont="1" applyFill="1" applyBorder="1" applyAlignment="1">
      <alignment horizontal="center" vertical="center"/>
    </xf>
    <xf numFmtId="0" fontId="30" fillId="27" borderId="195" xfId="0" applyFont="1" applyFill="1" applyBorder="1" applyAlignment="1">
      <alignment horizontal="justify" vertical="center"/>
    </xf>
    <xf numFmtId="4" fontId="30" fillId="27" borderId="195" xfId="0" applyNumberFormat="1" applyFont="1" applyFill="1" applyBorder="1" applyAlignment="1">
      <alignment horizontal="right" vertical="center"/>
    </xf>
    <xf numFmtId="168" fontId="30" fillId="0" borderId="195" xfId="79" applyFont="1" applyFill="1" applyBorder="1" applyAlignment="1">
      <alignment horizontal="right" vertical="center"/>
    </xf>
    <xf numFmtId="10" fontId="30" fillId="27" borderId="195" xfId="359" applyNumberFormat="1" applyFont="1" applyFill="1" applyBorder="1" applyAlignment="1">
      <alignment horizontal="right" vertical="center"/>
    </xf>
    <xf numFmtId="0" fontId="30" fillId="0" borderId="195" xfId="0" applyFont="1" applyBorder="1" applyAlignment="1">
      <alignment horizontal="center" vertical="center" wrapText="1"/>
    </xf>
    <xf numFmtId="10" fontId="30" fillId="0" borderId="195" xfId="359" applyNumberFormat="1" applyFont="1" applyFill="1" applyBorder="1" applyAlignment="1">
      <alignment horizontal="right" vertical="center"/>
    </xf>
    <xf numFmtId="0" fontId="30" fillId="27" borderId="258" xfId="0" applyFont="1" applyFill="1" applyBorder="1" applyAlignment="1">
      <alignment horizontal="center" vertical="center" wrapText="1"/>
    </xf>
    <xf numFmtId="4" fontId="30" fillId="27" borderId="258" xfId="0" applyNumberFormat="1" applyFont="1" applyFill="1" applyBorder="1" applyAlignment="1">
      <alignment horizontal="right" vertical="center"/>
    </xf>
    <xf numFmtId="10" fontId="30" fillId="27" borderId="258" xfId="359" applyNumberFormat="1" applyFont="1" applyFill="1" applyBorder="1" applyAlignment="1">
      <alignment horizontal="right" vertical="center"/>
    </xf>
    <xf numFmtId="0" fontId="117" fillId="24" borderId="0" xfId="191" applyFont="1" applyFill="1" applyAlignment="1">
      <alignment horizontal="center" vertical="center" wrapText="1"/>
    </xf>
    <xf numFmtId="43" fontId="30" fillId="27" borderId="195" xfId="1057" applyFont="1" applyFill="1" applyBorder="1" applyAlignment="1">
      <alignment horizontal="right" vertical="top"/>
    </xf>
    <xf numFmtId="241" fontId="30" fillId="27" borderId="195" xfId="1057" applyNumberFormat="1" applyFont="1" applyFill="1" applyBorder="1" applyAlignment="1">
      <alignment horizontal="right" vertical="top"/>
    </xf>
    <xf numFmtId="242" fontId="30" fillId="0" borderId="0" xfId="163" applyNumberFormat="1" applyFont="1" applyAlignment="1">
      <alignment horizontal="center" vertical="top" wrapText="1"/>
    </xf>
    <xf numFmtId="0" fontId="158" fillId="27" borderId="195" xfId="0" applyFont="1" applyFill="1" applyBorder="1" applyAlignment="1">
      <alignment horizontal="center" vertical="center" wrapText="1"/>
    </xf>
    <xf numFmtId="0" fontId="158" fillId="0" borderId="195" xfId="0" applyFont="1" applyBorder="1" applyAlignment="1">
      <alignment horizontal="center" vertical="center" wrapText="1"/>
    </xf>
    <xf numFmtId="0" fontId="158" fillId="27" borderId="258" xfId="0" applyFont="1" applyFill="1" applyBorder="1" applyAlignment="1">
      <alignment horizontal="center" vertical="center" wrapText="1"/>
    </xf>
    <xf numFmtId="0" fontId="158" fillId="27" borderId="195" xfId="144" applyFont="1" applyFill="1" applyBorder="1" applyAlignment="1">
      <alignment horizontal="center" vertical="center" wrapText="1"/>
    </xf>
    <xf numFmtId="0" fontId="158" fillId="27" borderId="195" xfId="163" applyFont="1" applyFill="1" applyBorder="1" applyAlignment="1">
      <alignment horizontal="center" vertical="center" wrapText="1"/>
    </xf>
    <xf numFmtId="0" fontId="28" fillId="27" borderId="0" xfId="132" applyFill="1"/>
    <xf numFmtId="0" fontId="62" fillId="25" borderId="195" xfId="159" applyFont="1" applyFill="1" applyBorder="1" applyAlignment="1">
      <alignment horizontal="justify" vertical="center" wrapText="1"/>
    </xf>
    <xf numFmtId="0" fontId="0" fillId="27" borderId="0" xfId="0" applyFill="1"/>
    <xf numFmtId="0" fontId="28" fillId="27" borderId="0" xfId="0" applyFont="1" applyFill="1"/>
    <xf numFmtId="0" fontId="28" fillId="0" borderId="0" xfId="0" applyFont="1" applyAlignment="1">
      <alignment horizontal="left" wrapText="1"/>
    </xf>
    <xf numFmtId="4" fontId="28" fillId="102" borderId="195" xfId="0" applyNumberFormat="1" applyFont="1" applyFill="1" applyBorder="1" applyAlignment="1">
      <alignment horizontal="right"/>
    </xf>
    <xf numFmtId="0" fontId="28" fillId="0" borderId="195" xfId="0" applyFont="1" applyBorder="1" applyAlignment="1">
      <alignment horizontal="center" vertical="center"/>
    </xf>
    <xf numFmtId="0" fontId="30" fillId="0" borderId="0" xfId="144" applyFont="1" applyAlignment="1">
      <alignment horizontal="center" vertical="center"/>
    </xf>
    <xf numFmtId="218" fontId="30" fillId="27" borderId="195" xfId="330" applyNumberFormat="1" applyFont="1" applyFill="1" applyBorder="1" applyAlignment="1">
      <alignment horizontal="center" vertical="center"/>
    </xf>
    <xf numFmtId="0" fontId="30" fillId="27" borderId="0" xfId="0" applyFont="1" applyFill="1"/>
    <xf numFmtId="218" fontId="30" fillId="27" borderId="217" xfId="330" applyNumberFormat="1" applyFont="1" applyFill="1" applyBorder="1" applyAlignment="1">
      <alignment horizontal="center" vertical="center"/>
    </xf>
    <xf numFmtId="218" fontId="30" fillId="27" borderId="213" xfId="144" applyNumberFormat="1" applyFont="1" applyFill="1" applyBorder="1" applyAlignment="1">
      <alignment horizontal="center" vertical="center"/>
    </xf>
    <xf numFmtId="218" fontId="30" fillId="27" borderId="204" xfId="330" applyNumberFormat="1" applyFont="1" applyFill="1" applyBorder="1" applyAlignment="1">
      <alignment horizontal="center" vertical="center"/>
    </xf>
    <xf numFmtId="218" fontId="30" fillId="27" borderId="213" xfId="330" applyNumberFormat="1" applyFont="1" applyFill="1" applyBorder="1" applyAlignment="1">
      <alignment horizontal="center" vertical="center"/>
    </xf>
    <xf numFmtId="0" fontId="49" fillId="27" borderId="195" xfId="159" applyFont="1" applyFill="1" applyBorder="1" applyAlignment="1">
      <alignment horizontal="center" vertical="center" wrapText="1"/>
    </xf>
    <xf numFmtId="0" fontId="49" fillId="27" borderId="204" xfId="159" applyFont="1" applyFill="1" applyBorder="1" applyAlignment="1">
      <alignment horizontal="center" vertical="center" wrapText="1"/>
    </xf>
    <xf numFmtId="0" fontId="63" fillId="64" borderId="213" xfId="0" applyFont="1" applyFill="1" applyBorder="1" applyAlignment="1">
      <alignment horizontal="center" vertical="center" wrapText="1"/>
    </xf>
    <xf numFmtId="4" fontId="63" fillId="64" borderId="213" xfId="0" applyNumberFormat="1" applyFont="1" applyFill="1" applyBorder="1" applyAlignment="1">
      <alignment horizontal="center" vertical="center" wrapText="1"/>
    </xf>
    <xf numFmtId="0" fontId="63" fillId="64" borderId="195" xfId="0" applyFont="1" applyFill="1" applyBorder="1" applyAlignment="1">
      <alignment horizontal="center" vertical="top"/>
    </xf>
    <xf numFmtId="0" fontId="63" fillId="64" borderId="228" xfId="0" applyFont="1" applyFill="1" applyBorder="1" applyAlignment="1">
      <alignment horizontal="justify" vertical="top"/>
    </xf>
    <xf numFmtId="0" fontId="63" fillId="64" borderId="228" xfId="0" applyFont="1" applyFill="1" applyBorder="1" applyAlignment="1">
      <alignment horizontal="center"/>
    </xf>
    <xf numFmtId="4" fontId="63" fillId="64" borderId="228" xfId="0" applyNumberFormat="1" applyFont="1" applyFill="1" applyBorder="1" applyAlignment="1">
      <alignment horizontal="center"/>
    </xf>
    <xf numFmtId="168" fontId="30" fillId="27" borderId="195" xfId="79" applyFont="1" applyFill="1" applyBorder="1" applyAlignment="1">
      <alignment horizontal="right" vertical="center"/>
    </xf>
    <xf numFmtId="168" fontId="30" fillId="27" borderId="195" xfId="79" applyFont="1" applyFill="1" applyBorder="1" applyAlignment="1">
      <alignment horizontal="center" vertical="center"/>
    </xf>
    <xf numFmtId="168" fontId="30" fillId="27" borderId="237" xfId="79" applyFont="1" applyFill="1" applyBorder="1" applyAlignment="1">
      <alignment horizontal="right" vertical="center"/>
    </xf>
    <xf numFmtId="168" fontId="30" fillId="27" borderId="0" xfId="79" applyFont="1" applyFill="1" applyBorder="1" applyAlignment="1">
      <alignment horizontal="right" vertical="center"/>
    </xf>
    <xf numFmtId="0" fontId="151" fillId="27" borderId="195" xfId="163" applyFont="1" applyFill="1" applyBorder="1" applyAlignment="1">
      <alignment horizontal="left" vertical="top" wrapText="1"/>
    </xf>
    <xf numFmtId="0" fontId="152" fillId="27" borderId="195" xfId="163" applyFont="1" applyFill="1" applyBorder="1" applyAlignment="1">
      <alignment vertical="top" wrapText="1"/>
    </xf>
    <xf numFmtId="43" fontId="151" fillId="27" borderId="11" xfId="1057" applyFont="1" applyFill="1" applyBorder="1" applyAlignment="1">
      <alignment horizontal="center" vertical="center"/>
    </xf>
    <xf numFmtId="0" fontId="30" fillId="27" borderId="227" xfId="163" applyFont="1" applyFill="1" applyBorder="1" applyAlignment="1">
      <alignment horizontal="center" vertical="top" wrapText="1"/>
    </xf>
    <xf numFmtId="0" fontId="30" fillId="0" borderId="195" xfId="132" applyFont="1" applyBorder="1" applyAlignment="1">
      <alignment vertical="top"/>
    </xf>
    <xf numFmtId="0" fontId="30" fillId="0" borderId="195" xfId="132" applyFont="1" applyBorder="1" applyAlignment="1">
      <alignment vertical="top" wrapText="1"/>
    </xf>
    <xf numFmtId="0" fontId="62" fillId="0" borderId="195" xfId="132" applyFont="1" applyBorder="1" applyAlignment="1">
      <alignment vertical="top"/>
    </xf>
    <xf numFmtId="43" fontId="30" fillId="0" borderId="195" xfId="132" applyNumberFormat="1" applyFont="1" applyBorder="1" applyAlignment="1">
      <alignment horizontal="right" vertical="top"/>
    </xf>
    <xf numFmtId="43" fontId="141" fillId="0" borderId="0" xfId="1057" applyFont="1" applyAlignment="1">
      <alignment vertical="top"/>
    </xf>
    <xf numFmtId="0" fontId="30" fillId="0" borderId="0" xfId="79" applyNumberFormat="1" applyFont="1"/>
    <xf numFmtId="0" fontId="30" fillId="27" borderId="195" xfId="0" applyFont="1" applyFill="1" applyBorder="1" applyAlignment="1">
      <alignment horizontal="center" vertical="center"/>
    </xf>
    <xf numFmtId="10" fontId="28" fillId="27" borderId="11" xfId="359" applyNumberFormat="1" applyFont="1" applyFill="1" applyBorder="1" applyAlignment="1">
      <alignment horizontal="right" vertical="center" wrapText="1"/>
    </xf>
    <xf numFmtId="0" fontId="141" fillId="27" borderId="0" xfId="133" applyFont="1" applyFill="1" applyAlignment="1">
      <alignment vertical="top"/>
    </xf>
    <xf numFmtId="0" fontId="28" fillId="27" borderId="0" xfId="133" applyFill="1" applyAlignment="1">
      <alignment vertical="top"/>
    </xf>
    <xf numFmtId="4" fontId="141" fillId="27" borderId="0" xfId="133" applyNumberFormat="1" applyFont="1" applyFill="1" applyAlignment="1">
      <alignment vertical="top"/>
    </xf>
    <xf numFmtId="4" fontId="28" fillId="27" borderId="0" xfId="133" applyNumberFormat="1" applyFill="1" applyAlignment="1">
      <alignment vertical="center"/>
    </xf>
    <xf numFmtId="44" fontId="30" fillId="27" borderId="195" xfId="79" applyNumberFormat="1" applyFont="1" applyFill="1" applyBorder="1" applyAlignment="1">
      <alignment horizontal="right" vertical="center"/>
    </xf>
    <xf numFmtId="168" fontId="30" fillId="0" borderId="0" xfId="79" applyFont="1" applyAlignment="1">
      <alignment vertical="center"/>
    </xf>
    <xf numFmtId="44" fontId="30" fillId="0" borderId="0" xfId="155" applyNumberFormat="1" applyFont="1" applyAlignment="1">
      <alignment vertical="center"/>
    </xf>
    <xf numFmtId="44" fontId="30" fillId="0" borderId="0" xfId="0" applyNumberFormat="1" applyFont="1" applyAlignment="1">
      <alignment vertical="center"/>
    </xf>
    <xf numFmtId="43" fontId="151" fillId="27" borderId="0" xfId="163" applyNumberFormat="1" applyFont="1" applyFill="1" applyAlignment="1">
      <alignment horizontal="center" vertical="top"/>
    </xf>
    <xf numFmtId="244" fontId="30" fillId="0" borderId="0" xfId="79" applyNumberFormat="1" applyFont="1" applyFill="1" applyBorder="1" applyAlignment="1">
      <alignment horizontal="right" vertical="center"/>
    </xf>
    <xf numFmtId="0" fontId="117" fillId="27" borderId="0" xfId="0" applyFont="1" applyFill="1" applyAlignment="1">
      <alignment horizontal="center" vertical="center"/>
    </xf>
    <xf numFmtId="168" fontId="62" fillId="27" borderId="0" xfId="79" applyFont="1" applyFill="1" applyBorder="1" applyAlignment="1">
      <alignment horizontal="center" vertical="top"/>
    </xf>
    <xf numFmtId="168" fontId="62" fillId="27" borderId="229" xfId="79" applyFont="1" applyFill="1" applyBorder="1" applyAlignment="1">
      <alignment vertical="center" wrapText="1"/>
    </xf>
    <xf numFmtId="168" fontId="62" fillId="27" borderId="229" xfId="79" applyFont="1" applyFill="1" applyBorder="1" applyAlignment="1">
      <alignment horizontal="center" vertical="center" wrapText="1"/>
    </xf>
    <xf numFmtId="168" fontId="62" fillId="27" borderId="0" xfId="79" applyFont="1" applyFill="1" applyBorder="1" applyAlignment="1">
      <alignment horizontal="right" vertical="center"/>
    </xf>
    <xf numFmtId="168" fontId="30" fillId="27" borderId="263" xfId="79" applyFont="1" applyFill="1" applyBorder="1" applyAlignment="1">
      <alignment horizontal="right" vertical="center"/>
    </xf>
    <xf numFmtId="0" fontId="62" fillId="27" borderId="229" xfId="163" applyFont="1" applyFill="1" applyBorder="1" applyAlignment="1">
      <alignment horizontal="center" vertical="top" wrapText="1"/>
    </xf>
    <xf numFmtId="4" fontId="30" fillId="27" borderId="205" xfId="330" applyNumberFormat="1" applyFont="1" applyFill="1" applyBorder="1" applyAlignment="1">
      <alignment horizontal="center" vertical="center"/>
    </xf>
    <xf numFmtId="4" fontId="30" fillId="27" borderId="224" xfId="330" applyNumberFormat="1" applyFont="1" applyFill="1" applyBorder="1" applyAlignment="1">
      <alignment horizontal="center" vertical="center"/>
    </xf>
    <xf numFmtId="4" fontId="30" fillId="27" borderId="225" xfId="330" applyNumberFormat="1" applyFont="1" applyFill="1" applyBorder="1" applyAlignment="1">
      <alignment horizontal="center" vertical="center"/>
    </xf>
    <xf numFmtId="4" fontId="151" fillId="27" borderId="196" xfId="330" applyNumberFormat="1" applyFont="1" applyFill="1" applyBorder="1" applyAlignment="1">
      <alignment horizontal="center" vertical="center"/>
    </xf>
    <xf numFmtId="4" fontId="151" fillId="27" borderId="227" xfId="330" applyNumberFormat="1" applyFont="1" applyFill="1" applyBorder="1" applyAlignment="1">
      <alignment horizontal="center" vertical="center"/>
    </xf>
    <xf numFmtId="168" fontId="30" fillId="27" borderId="258" xfId="79" applyFont="1" applyFill="1" applyBorder="1" applyAlignment="1">
      <alignment horizontal="right" vertical="center"/>
    </xf>
    <xf numFmtId="0" fontId="30" fillId="0" borderId="17" xfId="0" applyFont="1" applyBorder="1"/>
    <xf numFmtId="0" fontId="30" fillId="0" borderId="15" xfId="0" applyFont="1" applyBorder="1"/>
    <xf numFmtId="0" fontId="62" fillId="25" borderId="204" xfId="0" applyFont="1" applyFill="1" applyBorder="1" applyAlignment="1">
      <alignment wrapText="1"/>
    </xf>
    <xf numFmtId="0" fontId="30" fillId="27" borderId="10" xfId="163" applyFont="1" applyFill="1" applyBorder="1" applyAlignment="1">
      <alignment horizontal="justify" vertical="top"/>
    </xf>
    <xf numFmtId="0" fontId="30" fillId="27" borderId="10" xfId="163" applyFont="1" applyFill="1" applyBorder="1" applyAlignment="1">
      <alignment horizontal="right" vertical="top"/>
    </xf>
    <xf numFmtId="2" fontId="30" fillId="27" borderId="10" xfId="231" applyNumberFormat="1" applyFont="1" applyFill="1" applyBorder="1" applyAlignment="1">
      <alignment horizontal="right" vertical="top" wrapText="1"/>
    </xf>
    <xf numFmtId="0" fontId="113" fillId="27" borderId="195" xfId="163" applyFont="1" applyFill="1" applyBorder="1" applyAlignment="1">
      <alignment horizontal="right" vertical="top" wrapText="1"/>
    </xf>
    <xf numFmtId="9" fontId="30" fillId="27" borderId="195" xfId="231" applyFont="1" applyFill="1" applyBorder="1" applyAlignment="1">
      <alignment horizontal="right" vertical="top" wrapText="1"/>
    </xf>
    <xf numFmtId="4" fontId="161" fillId="27" borderId="195" xfId="330" applyNumberFormat="1" applyFont="1" applyFill="1" applyBorder="1" applyAlignment="1">
      <alignment horizontal="center" vertical="top"/>
    </xf>
    <xf numFmtId="0" fontId="161" fillId="27" borderId="195" xfId="163" applyFont="1" applyFill="1" applyBorder="1" applyAlignment="1">
      <alignment horizontal="justify" vertical="top" wrapText="1"/>
    </xf>
    <xf numFmtId="0" fontId="161" fillId="27" borderId="18" xfId="132" applyFont="1" applyFill="1" applyBorder="1" applyAlignment="1">
      <alignment horizontal="center" vertical="top"/>
    </xf>
    <xf numFmtId="0" fontId="161" fillId="27" borderId="195" xfId="163" applyFont="1" applyFill="1" applyBorder="1" applyAlignment="1">
      <alignment horizontal="center" vertical="top" wrapText="1"/>
    </xf>
    <xf numFmtId="0" fontId="161" fillId="27" borderId="195" xfId="163" applyFont="1" applyFill="1" applyBorder="1" applyAlignment="1">
      <alignment horizontal="center" vertical="top"/>
    </xf>
    <xf numFmtId="4" fontId="160" fillId="27" borderId="195" xfId="330" applyNumberFormat="1" applyFont="1" applyFill="1" applyBorder="1" applyAlignment="1">
      <alignment horizontal="center" vertical="center" wrapText="1"/>
    </xf>
    <xf numFmtId="4" fontId="160" fillId="27" borderId="195" xfId="330" applyNumberFormat="1" applyFont="1" applyFill="1" applyBorder="1" applyAlignment="1">
      <alignment horizontal="justify" vertical="center" wrapText="1"/>
    </xf>
    <xf numFmtId="43" fontId="160" fillId="27" borderId="195" xfId="1346" applyFont="1" applyFill="1" applyBorder="1" applyAlignment="1">
      <alignment horizontal="right" vertical="top"/>
    </xf>
    <xf numFmtId="0" fontId="160" fillId="27" borderId="195" xfId="163" applyFont="1" applyFill="1" applyBorder="1" applyAlignment="1">
      <alignment horizontal="center" vertical="top" wrapText="1"/>
    </xf>
    <xf numFmtId="0" fontId="161" fillId="27" borderId="195" xfId="163" applyFont="1" applyFill="1" applyBorder="1" applyAlignment="1">
      <alignment horizontal="right" vertical="top" wrapText="1"/>
    </xf>
    <xf numFmtId="0" fontId="160" fillId="27" borderId="195" xfId="163" applyFont="1" applyFill="1" applyBorder="1" applyAlignment="1">
      <alignment horizontal="right" vertical="top"/>
    </xf>
    <xf numFmtId="4" fontId="160" fillId="27" borderId="195" xfId="330" applyNumberFormat="1" applyFont="1" applyFill="1" applyBorder="1" applyAlignment="1">
      <alignment horizontal="center" vertical="justify" wrapText="1"/>
    </xf>
    <xf numFmtId="43" fontId="161" fillId="27" borderId="195" xfId="1346" applyFont="1" applyFill="1" applyBorder="1" applyAlignment="1">
      <alignment horizontal="right" vertical="top"/>
    </xf>
    <xf numFmtId="43" fontId="161" fillId="27" borderId="10" xfId="1057" applyFont="1" applyFill="1" applyBorder="1" applyAlignment="1">
      <alignment horizontal="right" vertical="top"/>
    </xf>
    <xf numFmtId="4" fontId="160" fillId="27" borderId="195" xfId="330" applyNumberFormat="1" applyFont="1" applyFill="1" applyBorder="1" applyAlignment="1">
      <alignment horizontal="justify" vertical="justify" wrapText="1"/>
    </xf>
    <xf numFmtId="4" fontId="161" fillId="27" borderId="195" xfId="330" applyNumberFormat="1" applyFont="1" applyFill="1" applyBorder="1" applyAlignment="1">
      <alignment horizontal="center" vertical="top" wrapText="1"/>
    </xf>
    <xf numFmtId="4" fontId="161" fillId="27" borderId="195" xfId="330" applyNumberFormat="1" applyFont="1" applyFill="1" applyBorder="1" applyAlignment="1">
      <alignment horizontal="center" vertical="center"/>
    </xf>
    <xf numFmtId="0" fontId="158" fillId="27" borderId="10" xfId="163" applyFont="1" applyFill="1" applyBorder="1" applyAlignment="1">
      <alignment horizontal="center" vertical="top" wrapText="1"/>
    </xf>
    <xf numFmtId="0" fontId="158" fillId="27" borderId="195" xfId="163" applyFont="1" applyFill="1" applyBorder="1" applyAlignment="1">
      <alignment horizontal="center" vertical="top" wrapText="1"/>
    </xf>
    <xf numFmtId="4" fontId="159" fillId="27" borderId="195" xfId="330" applyNumberFormat="1" applyFont="1" applyFill="1" applyBorder="1" applyAlignment="1">
      <alignment horizontal="justify" vertical="center" wrapText="1"/>
    </xf>
    <xf numFmtId="4" fontId="159" fillId="27" borderId="195" xfId="330" applyNumberFormat="1" applyFont="1" applyFill="1" applyBorder="1" applyAlignment="1">
      <alignment horizontal="justify" vertical="justify" wrapText="1"/>
    </xf>
    <xf numFmtId="4" fontId="159" fillId="27" borderId="195" xfId="330" applyNumberFormat="1" applyFont="1" applyFill="1" applyBorder="1" applyAlignment="1">
      <alignment horizontal="center" vertical="center" wrapText="1"/>
    </xf>
    <xf numFmtId="4" fontId="158" fillId="27" borderId="10" xfId="330" applyNumberFormat="1" applyFont="1" applyFill="1" applyBorder="1" applyAlignment="1">
      <alignment horizontal="right" vertical="top" wrapText="1"/>
    </xf>
    <xf numFmtId="0" fontId="62" fillId="27" borderId="195" xfId="132" applyFont="1" applyFill="1" applyBorder="1" applyAlignment="1">
      <alignment horizontal="justify" vertical="justify" wrapText="1"/>
    </xf>
    <xf numFmtId="0" fontId="153" fillId="27" borderId="195" xfId="163" applyFont="1" applyFill="1" applyBorder="1" applyAlignment="1">
      <alignment horizontal="right" vertical="top" wrapText="1"/>
    </xf>
    <xf numFmtId="9" fontId="151" fillId="27" borderId="195" xfId="231" applyFont="1" applyFill="1" applyBorder="1" applyAlignment="1">
      <alignment horizontal="right" vertical="top" wrapText="1"/>
    </xf>
    <xf numFmtId="4" fontId="162" fillId="27" borderId="195" xfId="330" applyNumberFormat="1" applyFont="1" applyFill="1" applyBorder="1" applyAlignment="1">
      <alignment horizontal="center" vertical="top"/>
    </xf>
    <xf numFmtId="4" fontId="163" fillId="27" borderId="195" xfId="330" applyNumberFormat="1" applyFont="1" applyFill="1" applyBorder="1" applyAlignment="1">
      <alignment vertical="center" wrapText="1"/>
    </xf>
    <xf numFmtId="4" fontId="163" fillId="27" borderId="195" xfId="330" applyNumberFormat="1" applyFont="1" applyFill="1" applyBorder="1" applyAlignment="1">
      <alignment horizontal="center" vertical="top"/>
    </xf>
    <xf numFmtId="0" fontId="30" fillId="27" borderId="10" xfId="145" applyFont="1" applyFill="1" applyBorder="1" applyAlignment="1">
      <alignment horizontal="center" vertical="center" wrapText="1"/>
    </xf>
    <xf numFmtId="218" fontId="30" fillId="27" borderId="10" xfId="330" applyNumberFormat="1" applyFont="1" applyFill="1" applyBorder="1" applyAlignment="1">
      <alignment horizontal="center" vertical="center"/>
    </xf>
    <xf numFmtId="218" fontId="161" fillId="27" borderId="204" xfId="330" applyNumberFormat="1" applyFont="1" applyFill="1" applyBorder="1" applyAlignment="1">
      <alignment horizontal="center" vertical="center"/>
    </xf>
    <xf numFmtId="49" fontId="62" fillId="27" borderId="11" xfId="0" applyNumberFormat="1" applyFont="1" applyFill="1" applyBorder="1" applyAlignment="1">
      <alignment horizontal="center" vertical="center"/>
    </xf>
    <xf numFmtId="0" fontId="62" fillId="27" borderId="11" xfId="0" applyFont="1" applyFill="1" applyBorder="1" applyAlignment="1">
      <alignment horizontal="center" vertical="center" wrapText="1"/>
    </xf>
    <xf numFmtId="0" fontId="62" fillId="27" borderId="11" xfId="0" applyFont="1" applyFill="1" applyBorder="1" applyAlignment="1">
      <alignment horizontal="justify" vertical="center" wrapText="1"/>
    </xf>
    <xf numFmtId="0" fontId="62" fillId="27" borderId="11" xfId="0" applyFont="1" applyFill="1" applyBorder="1" applyAlignment="1">
      <alignment horizontal="center" vertical="center"/>
    </xf>
    <xf numFmtId="218" fontId="62" fillId="27" borderId="11" xfId="0" applyNumberFormat="1" applyFont="1" applyFill="1" applyBorder="1" applyAlignment="1">
      <alignment horizontal="center" vertical="center"/>
    </xf>
    <xf numFmtId="4" fontId="62" fillId="27" borderId="195" xfId="0" applyNumberFormat="1" applyFont="1" applyFill="1" applyBorder="1" applyAlignment="1">
      <alignment horizontal="center" vertical="center"/>
    </xf>
    <xf numFmtId="44" fontId="30" fillId="27" borderId="0" xfId="0" applyNumberFormat="1" applyFont="1" applyFill="1"/>
    <xf numFmtId="0" fontId="151" fillId="0" borderId="0" xfId="7496" applyFont="1"/>
    <xf numFmtId="0" fontId="152" fillId="104" borderId="230" xfId="7496" applyFont="1" applyFill="1" applyBorder="1" applyAlignment="1">
      <alignment vertical="top"/>
    </xf>
    <xf numFmtId="0" fontId="151" fillId="104" borderId="231" xfId="7496" applyFont="1" applyFill="1" applyBorder="1"/>
    <xf numFmtId="0" fontId="151" fillId="104" borderId="232" xfId="7496" applyFont="1" applyFill="1" applyBorder="1"/>
    <xf numFmtId="0" fontId="152" fillId="0" borderId="195" xfId="7496" applyFont="1" applyBorder="1" applyAlignment="1">
      <alignment horizontal="center" vertical="center"/>
    </xf>
    <xf numFmtId="221" fontId="151" fillId="0" borderId="195" xfId="7496" applyNumberFormat="1" applyFont="1" applyBorder="1" applyAlignment="1">
      <alignment horizontal="center" vertical="center"/>
    </xf>
    <xf numFmtId="0" fontId="152" fillId="104" borderId="243" xfId="7496" applyFont="1" applyFill="1" applyBorder="1" applyAlignment="1">
      <alignment vertical="top"/>
    </xf>
    <xf numFmtId="0" fontId="151" fillId="104" borderId="0" xfId="7496" applyFont="1" applyFill="1" applyAlignment="1">
      <alignment wrapText="1"/>
    </xf>
    <xf numFmtId="0" fontId="152" fillId="104" borderId="214" xfId="7496" applyFont="1" applyFill="1" applyBorder="1" applyAlignment="1">
      <alignment vertical="top"/>
    </xf>
    <xf numFmtId="0" fontId="152" fillId="104" borderId="222" xfId="7496" applyFont="1" applyFill="1" applyBorder="1" applyAlignment="1">
      <alignment vertical="top"/>
    </xf>
    <xf numFmtId="0" fontId="152" fillId="104" borderId="269" xfId="7496" applyFont="1" applyFill="1" applyBorder="1" applyAlignment="1">
      <alignment vertical="top"/>
    </xf>
    <xf numFmtId="0" fontId="152" fillId="0" borderId="0" xfId="7496" applyFont="1" applyAlignment="1">
      <alignment vertical="center"/>
    </xf>
    <xf numFmtId="43" fontId="151" fillId="0" borderId="0" xfId="7496" applyNumberFormat="1" applyFont="1"/>
    <xf numFmtId="0" fontId="152" fillId="106" borderId="236" xfId="7496" applyFont="1" applyFill="1" applyBorder="1" applyAlignment="1">
      <alignment horizontal="center" vertical="top"/>
    </xf>
    <xf numFmtId="0" fontId="152" fillId="106" borderId="195" xfId="7496" applyFont="1" applyFill="1" applyBorder="1" applyAlignment="1">
      <alignment horizontal="center" vertical="top"/>
    </xf>
    <xf numFmtId="0" fontId="152" fillId="106" borderId="237" xfId="7496" applyFont="1" applyFill="1" applyBorder="1" applyAlignment="1">
      <alignment horizontal="center" vertical="top"/>
    </xf>
    <xf numFmtId="0" fontId="151" fillId="0" borderId="0" xfId="7496" applyFont="1" applyAlignment="1">
      <alignment vertical="top"/>
    </xf>
    <xf numFmtId="0" fontId="152" fillId="102" borderId="236" xfId="7496" applyFont="1" applyFill="1" applyBorder="1"/>
    <xf numFmtId="0" fontId="152" fillId="102" borderId="195" xfId="7496" applyFont="1" applyFill="1" applyBorder="1"/>
    <xf numFmtId="0" fontId="152" fillId="102" borderId="195" xfId="7496" applyFont="1" applyFill="1" applyBorder="1" applyAlignment="1">
      <alignment horizontal="center"/>
    </xf>
    <xf numFmtId="0" fontId="152" fillId="102" borderId="195" xfId="7496" applyFont="1" applyFill="1" applyBorder="1" applyAlignment="1">
      <alignment horizontal="center" vertical="center"/>
    </xf>
    <xf numFmtId="0" fontId="152" fillId="102" borderId="237" xfId="7496" applyFont="1" applyFill="1" applyBorder="1"/>
    <xf numFmtId="49" fontId="152" fillId="101" borderId="236" xfId="7496" applyNumberFormat="1" applyFont="1" applyFill="1" applyBorder="1" applyAlignment="1">
      <alignment horizontal="center" vertical="center" wrapText="1"/>
    </xf>
    <xf numFmtId="0" fontId="152" fillId="101" borderId="195" xfId="7496" applyFont="1" applyFill="1" applyBorder="1" applyAlignment="1">
      <alignment horizontal="left" vertical="center" wrapText="1"/>
    </xf>
    <xf numFmtId="245" fontId="151" fillId="101" borderId="195" xfId="7496" applyNumberFormat="1" applyFont="1" applyFill="1" applyBorder="1" applyAlignment="1">
      <alignment horizontal="center" vertical="center" wrapText="1"/>
    </xf>
    <xf numFmtId="245" fontId="151" fillId="101" borderId="195" xfId="7496" applyNumberFormat="1" applyFont="1" applyFill="1" applyBorder="1" applyAlignment="1">
      <alignment horizontal="center" vertical="center"/>
    </xf>
    <xf numFmtId="43" fontId="151" fillId="101" borderId="195" xfId="7496" applyNumberFormat="1" applyFont="1" applyFill="1" applyBorder="1" applyAlignment="1">
      <alignment horizontal="center" vertical="center"/>
    </xf>
    <xf numFmtId="44" fontId="151" fillId="101" borderId="237" xfId="1077" applyFont="1" applyFill="1" applyBorder="1" applyAlignment="1" applyProtection="1">
      <alignment vertical="center"/>
      <protection locked="0"/>
    </xf>
    <xf numFmtId="0" fontId="151" fillId="0" borderId="0" xfId="7496" applyFont="1" applyAlignment="1">
      <alignment vertical="center"/>
    </xf>
    <xf numFmtId="49" fontId="151" fillId="0" borderId="236" xfId="7496" applyNumberFormat="1" applyFont="1" applyBorder="1" applyAlignment="1">
      <alignment horizontal="center" vertical="center" wrapText="1"/>
    </xf>
    <xf numFmtId="0" fontId="151" fillId="0" borderId="195" xfId="7496" applyFont="1" applyBorder="1" applyAlignment="1">
      <alignment horizontal="left" vertical="center" wrapText="1"/>
    </xf>
    <xf numFmtId="245" fontId="151" fillId="0" borderId="195" xfId="7496" applyNumberFormat="1" applyFont="1" applyBorder="1" applyAlignment="1">
      <alignment horizontal="center" vertical="center" wrapText="1"/>
    </xf>
    <xf numFmtId="245" fontId="151" fillId="0" borderId="195" xfId="7496" applyNumberFormat="1" applyFont="1" applyBorder="1" applyAlignment="1">
      <alignment horizontal="center" vertical="center"/>
    </xf>
    <xf numFmtId="43" fontId="151" fillId="0" borderId="195" xfId="7496" applyNumberFormat="1" applyFont="1" applyBorder="1" applyAlignment="1">
      <alignment horizontal="center" vertical="center"/>
    </xf>
    <xf numFmtId="44" fontId="151" fillId="0" borderId="237" xfId="1077" applyFont="1" applyBorder="1" applyAlignment="1" applyProtection="1">
      <alignment vertical="center"/>
      <protection locked="0"/>
    </xf>
    <xf numFmtId="0" fontId="152" fillId="101" borderId="255" xfId="7496" applyFont="1" applyFill="1" applyBorder="1" applyAlignment="1">
      <alignment horizontal="center" vertical="center"/>
    </xf>
    <xf numFmtId="0" fontId="152" fillId="101" borderId="196" xfId="7496" applyFont="1" applyFill="1" applyBorder="1" applyAlignment="1">
      <alignment vertical="center"/>
    </xf>
    <xf numFmtId="245" fontId="152" fillId="101" borderId="195" xfId="7496" applyNumberFormat="1" applyFont="1" applyFill="1" applyBorder="1" applyAlignment="1">
      <alignment horizontal="center" vertical="center" wrapText="1"/>
    </xf>
    <xf numFmtId="245" fontId="152" fillId="101" borderId="195" xfId="7496" applyNumberFormat="1" applyFont="1" applyFill="1" applyBorder="1" applyAlignment="1">
      <alignment horizontal="center" vertical="center"/>
    </xf>
    <xf numFmtId="43" fontId="152" fillId="101" borderId="195" xfId="7496" applyNumberFormat="1" applyFont="1" applyFill="1" applyBorder="1" applyAlignment="1">
      <alignment horizontal="center" vertical="center"/>
    </xf>
    <xf numFmtId="44" fontId="152" fillId="101" borderId="237" xfId="1077" applyFont="1" applyFill="1" applyBorder="1" applyAlignment="1" applyProtection="1">
      <alignment vertical="center"/>
      <protection locked="0"/>
    </xf>
    <xf numFmtId="9" fontId="152" fillId="0" borderId="0" xfId="231" applyFont="1" applyAlignment="1">
      <alignment vertical="center"/>
    </xf>
    <xf numFmtId="49" fontId="151" fillId="0" borderId="255" xfId="7496" applyNumberFormat="1" applyFont="1" applyBorder="1" applyAlignment="1">
      <alignment vertical="center" wrapText="1"/>
    </xf>
    <xf numFmtId="49" fontId="151" fillId="0" borderId="229" xfId="7496" applyNumberFormat="1" applyFont="1" applyBorder="1" applyAlignment="1">
      <alignment vertical="center" wrapText="1"/>
    </xf>
    <xf numFmtId="49" fontId="151" fillId="0" borderId="257" xfId="7496" applyNumberFormat="1" applyFont="1" applyBorder="1" applyAlignment="1">
      <alignment vertical="center" wrapText="1"/>
    </xf>
    <xf numFmtId="221" fontId="151" fillId="101" borderId="195" xfId="7496" applyNumberFormat="1" applyFont="1" applyFill="1" applyBorder="1" applyAlignment="1">
      <alignment horizontal="center" vertical="center"/>
    </xf>
    <xf numFmtId="0" fontId="151" fillId="0" borderId="0" xfId="7496" applyFont="1" applyAlignment="1">
      <alignment horizontal="right" vertical="center"/>
    </xf>
    <xf numFmtId="44" fontId="152" fillId="0" borderId="0" xfId="7496" applyNumberFormat="1" applyFont="1" applyAlignment="1">
      <alignment vertical="center"/>
    </xf>
    <xf numFmtId="221" fontId="152" fillId="0" borderId="0" xfId="7498" applyFont="1" applyAlignment="1">
      <alignment vertical="center"/>
    </xf>
    <xf numFmtId="246" fontId="152" fillId="101" borderId="227" xfId="7496" applyNumberFormat="1" applyFont="1" applyFill="1" applyBorder="1"/>
    <xf numFmtId="246" fontId="152" fillId="101" borderId="195" xfId="7496" applyNumberFormat="1" applyFont="1" applyFill="1" applyBorder="1" applyAlignment="1">
      <alignment vertical="center"/>
    </xf>
    <xf numFmtId="221" fontId="151" fillId="0" borderId="0" xfId="7498" applyFont="1"/>
    <xf numFmtId="9" fontId="151" fillId="0" borderId="0" xfId="231" applyFont="1"/>
    <xf numFmtId="0" fontId="151" fillId="0" borderId="243" xfId="7496" applyFont="1" applyBorder="1"/>
    <xf numFmtId="247" fontId="164" fillId="0" borderId="0" xfId="7496" applyNumberFormat="1" applyFont="1"/>
    <xf numFmtId="170" fontId="151" fillId="0" borderId="0" xfId="92" applyFont="1" applyBorder="1"/>
    <xf numFmtId="246" fontId="151" fillId="0" borderId="0" xfId="7496" applyNumberFormat="1" applyFont="1"/>
    <xf numFmtId="0" fontId="151" fillId="0" borderId="251" xfId="7496" applyFont="1" applyBorder="1"/>
    <xf numFmtId="4" fontId="151" fillId="0" borderId="0" xfId="7496" applyNumberFormat="1" applyFont="1"/>
    <xf numFmtId="0" fontId="151" fillId="0" borderId="243" xfId="132" applyFont="1" applyBorder="1"/>
    <xf numFmtId="0" fontId="151" fillId="0" borderId="251" xfId="132" applyFont="1" applyBorder="1"/>
    <xf numFmtId="10" fontId="151" fillId="0" borderId="0" xfId="231" applyNumberFormat="1" applyFont="1"/>
    <xf numFmtId="0" fontId="151" fillId="0" borderId="252" xfId="132" applyFont="1" applyBorder="1"/>
    <xf numFmtId="0" fontId="151" fillId="0" borderId="72" xfId="132" applyFont="1" applyBorder="1"/>
    <xf numFmtId="0" fontId="151" fillId="0" borderId="253" xfId="132" applyFont="1" applyBorder="1"/>
    <xf numFmtId="0" fontId="151" fillId="0" borderId="0" xfId="132" applyFont="1" applyAlignment="1">
      <alignment vertical="top"/>
    </xf>
    <xf numFmtId="0" fontId="151" fillId="0" borderId="0" xfId="132" applyFont="1" applyAlignment="1">
      <alignment vertical="justify"/>
    </xf>
    <xf numFmtId="168" fontId="151" fillId="0" borderId="0" xfId="80" applyFont="1"/>
    <xf numFmtId="221" fontId="151" fillId="0" borderId="195" xfId="7527" applyNumberFormat="1" applyFont="1" applyBorder="1" applyAlignment="1">
      <alignment horizontal="center" vertical="center"/>
    </xf>
    <xf numFmtId="0" fontId="152" fillId="102" borderId="195" xfId="7496" applyFont="1" applyFill="1" applyBorder="1" applyAlignment="1">
      <alignment horizontal="center" wrapText="1"/>
    </xf>
    <xf numFmtId="49" fontId="152" fillId="107" borderId="236" xfId="7496" applyNumberFormat="1" applyFont="1" applyFill="1" applyBorder="1" applyAlignment="1">
      <alignment horizontal="center" vertical="center" wrapText="1"/>
    </xf>
    <xf numFmtId="0" fontId="152" fillId="107" borderId="195" xfId="7499" applyFont="1" applyFill="1" applyBorder="1" applyAlignment="1">
      <alignment vertical="center"/>
    </xf>
    <xf numFmtId="44" fontId="152" fillId="107" borderId="195" xfId="7499" applyNumberFormat="1" applyFont="1" applyFill="1" applyBorder="1" applyAlignment="1">
      <alignment vertical="center"/>
    </xf>
    <xf numFmtId="44" fontId="152" fillId="107" borderId="237" xfId="7499" applyNumberFormat="1" applyFont="1" applyFill="1" applyBorder="1" applyAlignment="1">
      <alignment vertical="center"/>
    </xf>
    <xf numFmtId="0" fontId="151" fillId="107" borderId="195" xfId="7499" applyFont="1" applyFill="1" applyBorder="1" applyAlignment="1">
      <alignment vertical="center"/>
    </xf>
    <xf numFmtId="44" fontId="151" fillId="107" borderId="195" xfId="7499" applyNumberFormat="1" applyFont="1" applyFill="1" applyBorder="1" applyAlignment="1">
      <alignment vertical="center"/>
    </xf>
    <xf numFmtId="44" fontId="151" fillId="107" borderId="237" xfId="7499" applyNumberFormat="1" applyFont="1" applyFill="1" applyBorder="1" applyAlignment="1">
      <alignment vertical="center"/>
    </xf>
    <xf numFmtId="49" fontId="152" fillId="107" borderId="270" xfId="7496" applyNumberFormat="1" applyFont="1" applyFill="1" applyBorder="1" applyAlignment="1">
      <alignment horizontal="center" vertical="center" wrapText="1"/>
    </xf>
    <xf numFmtId="246" fontId="152" fillId="101" borderId="257" xfId="7496" applyNumberFormat="1" applyFont="1" applyFill="1" applyBorder="1"/>
    <xf numFmtId="43" fontId="152" fillId="101" borderId="195" xfId="7496" applyNumberFormat="1" applyFont="1" applyFill="1" applyBorder="1" applyAlignment="1">
      <alignment horizontal="center"/>
    </xf>
    <xf numFmtId="0" fontId="152" fillId="101" borderId="195" xfId="7496" applyFont="1" applyFill="1" applyBorder="1"/>
    <xf numFmtId="221" fontId="152" fillId="101" borderId="195" xfId="7496" applyNumberFormat="1" applyFont="1" applyFill="1" applyBorder="1"/>
    <xf numFmtId="246" fontId="152" fillId="101" borderId="271" xfId="7496" applyNumberFormat="1" applyFont="1" applyFill="1" applyBorder="1" applyAlignment="1">
      <alignment vertical="center"/>
    </xf>
    <xf numFmtId="221" fontId="151" fillId="0" borderId="0" xfId="7496" applyNumberFormat="1" applyFont="1"/>
    <xf numFmtId="49" fontId="152" fillId="107" borderId="281" xfId="7496" applyNumberFormat="1" applyFont="1" applyFill="1" applyBorder="1" applyAlignment="1">
      <alignment horizontal="center" vertical="center" wrapText="1"/>
    </xf>
    <xf numFmtId="0" fontId="151" fillId="107" borderId="275" xfId="7499" applyFont="1" applyFill="1" applyBorder="1" applyAlignment="1">
      <alignment vertical="center"/>
    </xf>
    <xf numFmtId="0" fontId="152" fillId="107" borderId="275" xfId="7499" applyFont="1" applyFill="1" applyBorder="1" applyAlignment="1">
      <alignment vertical="center"/>
    </xf>
    <xf numFmtId="0" fontId="28" fillId="27" borderId="0" xfId="133" applyFill="1" applyAlignment="1">
      <alignment vertical="center"/>
    </xf>
    <xf numFmtId="0" fontId="152" fillId="0" borderId="275" xfId="0" applyFont="1" applyBorder="1" applyAlignment="1">
      <alignment horizontal="left" vertical="center"/>
    </xf>
    <xf numFmtId="4" fontId="30" fillId="0" borderId="195" xfId="0" applyNumberFormat="1" applyFont="1" applyBorder="1" applyAlignment="1">
      <alignment horizontal="right" vertical="center"/>
    </xf>
    <xf numFmtId="43" fontId="152" fillId="0" borderId="237" xfId="1108" applyFont="1" applyFill="1" applyBorder="1" applyAlignment="1">
      <alignment horizontal="right" vertical="top"/>
    </xf>
    <xf numFmtId="0" fontId="30" fillId="27" borderId="258" xfId="0" applyFont="1" applyFill="1" applyBorder="1" applyAlignment="1">
      <alignment horizontal="justify" vertical="center"/>
    </xf>
    <xf numFmtId="0" fontId="152" fillId="0" borderId="293" xfId="0" applyFont="1" applyBorder="1" applyAlignment="1">
      <alignment vertical="top"/>
    </xf>
    <xf numFmtId="43" fontId="152" fillId="27" borderId="292" xfId="163" applyNumberFormat="1" applyFont="1" applyFill="1" applyBorder="1" applyAlignment="1">
      <alignment vertical="top" wrapText="1"/>
    </xf>
    <xf numFmtId="4" fontId="30" fillId="0" borderId="275" xfId="132" applyNumberFormat="1" applyFont="1" applyBorder="1" applyAlignment="1">
      <alignment horizontal="center" vertical="top"/>
    </xf>
    <xf numFmtId="249" fontId="28" fillId="27" borderId="0" xfId="132" applyNumberFormat="1" applyFill="1"/>
    <xf numFmtId="166" fontId="63" fillId="26" borderId="195" xfId="1175" applyNumberFormat="1" applyFont="1" applyFill="1" applyBorder="1" applyAlignment="1" applyProtection="1">
      <alignment horizontal="center" vertical="center"/>
    </xf>
    <xf numFmtId="2" fontId="63" fillId="26" borderId="195" xfId="1175" applyNumberFormat="1" applyFont="1" applyFill="1" applyBorder="1" applyAlignment="1" applyProtection="1">
      <alignment horizontal="center" vertical="center"/>
    </xf>
    <xf numFmtId="166" fontId="63" fillId="26" borderId="195" xfId="1175" applyNumberFormat="1" applyFont="1" applyFill="1" applyBorder="1" applyAlignment="1">
      <alignment horizontal="center" vertical="center" wrapText="1"/>
    </xf>
    <xf numFmtId="10" fontId="63" fillId="26" borderId="195" xfId="1175" applyNumberFormat="1" applyFont="1" applyFill="1" applyBorder="1" applyAlignment="1">
      <alignment horizontal="center" vertical="center"/>
    </xf>
    <xf numFmtId="166" fontId="63" fillId="26" borderId="195" xfId="1175" applyNumberFormat="1" applyFont="1" applyFill="1" applyBorder="1" applyAlignment="1" applyProtection="1">
      <alignment horizontal="left" vertical="center"/>
    </xf>
    <xf numFmtId="0" fontId="152" fillId="25" borderId="248" xfId="133" applyFont="1" applyFill="1" applyBorder="1" applyAlignment="1">
      <alignment vertical="top"/>
    </xf>
    <xf numFmtId="0" fontId="161" fillId="0" borderId="195" xfId="163" applyFont="1" applyBorder="1" applyAlignment="1">
      <alignment horizontal="justify" vertical="top" wrapText="1"/>
    </xf>
    <xf numFmtId="0" fontId="30" fillId="0" borderId="195" xfId="0" applyFont="1" applyBorder="1" applyAlignment="1">
      <alignment horizontal="justify" vertical="center"/>
    </xf>
    <xf numFmtId="0" fontId="152" fillId="25" borderId="238" xfId="133" applyFont="1" applyFill="1" applyBorder="1" applyAlignment="1">
      <alignment horizontal="right" vertical="top"/>
    </xf>
    <xf numFmtId="4" fontId="28" fillId="102" borderId="284" xfId="0" applyNumberFormat="1" applyFont="1" applyFill="1" applyBorder="1" applyAlignment="1">
      <alignment horizontal="right"/>
    </xf>
    <xf numFmtId="0" fontId="28" fillId="0" borderId="275" xfId="0" applyFont="1" applyBorder="1" applyAlignment="1">
      <alignment horizontal="center" vertical="center"/>
    </xf>
    <xf numFmtId="0" fontId="28" fillId="0" borderId="275" xfId="0" applyFont="1" applyBorder="1" applyAlignment="1">
      <alignment horizontal="justify" vertical="top" wrapText="1"/>
    </xf>
    <xf numFmtId="0" fontId="28" fillId="0" borderId="275" xfId="0" applyFont="1" applyBorder="1" applyAlignment="1">
      <alignment vertical="center"/>
    </xf>
    <xf numFmtId="0" fontId="28" fillId="0" borderId="275" xfId="0" applyFont="1" applyBorder="1" applyAlignment="1">
      <alignment vertical="top"/>
    </xf>
    <xf numFmtId="4" fontId="28" fillId="0" borderId="275" xfId="0" applyNumberFormat="1" applyFont="1" applyBorder="1" applyAlignment="1">
      <alignment vertical="center"/>
    </xf>
    <xf numFmtId="250" fontId="30" fillId="27" borderId="204" xfId="330" applyNumberFormat="1" applyFont="1" applyFill="1" applyBorder="1" applyAlignment="1">
      <alignment horizontal="center" vertical="center"/>
    </xf>
    <xf numFmtId="0" fontId="28" fillId="0" borderId="0" xfId="0" applyFont="1" applyAlignment="1">
      <alignment wrapText="1"/>
    </xf>
    <xf numFmtId="0" fontId="62" fillId="0" borderId="255" xfId="0" applyFont="1" applyBorder="1" applyAlignment="1">
      <alignment vertical="top"/>
    </xf>
    <xf numFmtId="0" fontId="62" fillId="0" borderId="229" xfId="0" applyFont="1" applyBorder="1" applyAlignment="1">
      <alignment vertical="top"/>
    </xf>
    <xf numFmtId="0" fontId="62" fillId="0" borderId="257" xfId="0" applyFont="1" applyBorder="1" applyAlignment="1">
      <alignment vertical="top"/>
    </xf>
    <xf numFmtId="43" fontId="170" fillId="0" borderId="0" xfId="1057" applyFont="1" applyAlignment="1">
      <alignment vertical="top"/>
    </xf>
    <xf numFmtId="0" fontId="143" fillId="0" borderId="18" xfId="133" applyFont="1" applyBorder="1" applyAlignment="1">
      <alignment vertical="top"/>
    </xf>
    <xf numFmtId="0" fontId="143" fillId="0" borderId="0" xfId="133" applyFont="1" applyAlignment="1">
      <alignment vertical="top"/>
    </xf>
    <xf numFmtId="0" fontId="143" fillId="0" borderId="0" xfId="133" applyFont="1" applyAlignment="1">
      <alignment horizontal="center" vertical="top"/>
    </xf>
    <xf numFmtId="0" fontId="143" fillId="0" borderId="17" xfId="133" applyFont="1" applyBorder="1" applyAlignment="1">
      <alignment horizontal="center" vertical="top"/>
    </xf>
    <xf numFmtId="0" fontId="152" fillId="25" borderId="238" xfId="133" applyFont="1" applyFill="1" applyBorder="1" applyAlignment="1">
      <alignment vertical="top"/>
    </xf>
    <xf numFmtId="0" fontId="152" fillId="25" borderId="239" xfId="133" applyFont="1" applyFill="1" applyBorder="1" applyAlignment="1">
      <alignment vertical="top"/>
    </xf>
    <xf numFmtId="0" fontId="152" fillId="25" borderId="238" xfId="133" applyFont="1" applyFill="1" applyBorder="1" applyAlignment="1">
      <alignment horizontal="center" vertical="top"/>
    </xf>
    <xf numFmtId="44" fontId="90" fillId="0" borderId="0" xfId="155" applyNumberFormat="1" applyFont="1" applyAlignment="1">
      <alignment horizontal="center" vertical="center"/>
    </xf>
    <xf numFmtId="43" fontId="141" fillId="0" borderId="0" xfId="133" applyNumberFormat="1" applyFont="1" applyAlignment="1">
      <alignment vertical="top"/>
    </xf>
    <xf numFmtId="44" fontId="30" fillId="27" borderId="295" xfId="79" applyNumberFormat="1" applyFont="1" applyFill="1" applyBorder="1" applyAlignment="1">
      <alignment horizontal="right" vertical="center"/>
    </xf>
    <xf numFmtId="44" fontId="30" fillId="27" borderId="294" xfId="79" applyNumberFormat="1" applyFont="1" applyFill="1" applyBorder="1" applyAlignment="1">
      <alignment horizontal="right" vertical="center"/>
    </xf>
    <xf numFmtId="168" fontId="30" fillId="27" borderId="295" xfId="79" applyFont="1" applyFill="1" applyBorder="1" applyAlignment="1">
      <alignment horizontal="right" vertical="center"/>
    </xf>
    <xf numFmtId="168" fontId="62" fillId="25" borderId="234" xfId="79" applyFont="1" applyFill="1" applyBorder="1" applyAlignment="1">
      <alignment horizontal="right" vertical="center"/>
    </xf>
    <xf numFmtId="44" fontId="151" fillId="0" borderId="0" xfId="132" applyNumberFormat="1" applyFont="1"/>
    <xf numFmtId="0" fontId="118" fillId="0" borderId="0" xfId="0" applyFont="1"/>
    <xf numFmtId="0" fontId="112" fillId="0" borderId="0" xfId="0" applyFont="1" applyAlignment="1">
      <alignment vertical="center"/>
    </xf>
    <xf numFmtId="243" fontId="30" fillId="0" borderId="204" xfId="330" applyNumberFormat="1" applyFont="1" applyFill="1" applyBorder="1" applyAlignment="1">
      <alignment horizontal="center" vertical="center"/>
    </xf>
    <xf numFmtId="43" fontId="118" fillId="0" borderId="0" xfId="0" applyNumberFormat="1" applyFont="1"/>
    <xf numFmtId="0" fontId="160" fillId="27" borderId="205" xfId="163" applyFont="1" applyFill="1" applyBorder="1" applyAlignment="1">
      <alignment horizontal="center" vertical="top" wrapText="1"/>
    </xf>
    <xf numFmtId="0" fontId="155" fillId="26" borderId="254" xfId="163" applyFont="1" applyFill="1" applyBorder="1" applyAlignment="1">
      <alignment horizontal="center" vertical="top" wrapText="1"/>
    </xf>
    <xf numFmtId="0" fontId="155" fillId="27" borderId="236" xfId="163" applyFont="1" applyFill="1" applyBorder="1" applyAlignment="1">
      <alignment horizontal="center" vertical="top" wrapText="1"/>
    </xf>
    <xf numFmtId="0" fontId="171" fillId="0" borderId="18" xfId="0" applyFont="1" applyBorder="1" applyAlignment="1">
      <alignment vertical="top"/>
    </xf>
    <xf numFmtId="0" fontId="155" fillId="25" borderId="254" xfId="163" applyFont="1" applyFill="1" applyBorder="1" applyAlignment="1">
      <alignment horizontal="center" vertical="top" wrapText="1"/>
    </xf>
    <xf numFmtId="0" fontId="155" fillId="26" borderId="233" xfId="163" applyFont="1" applyFill="1" applyBorder="1" applyAlignment="1">
      <alignment horizontal="center" vertical="top" wrapText="1"/>
    </xf>
    <xf numFmtId="0" fontId="155" fillId="27" borderId="255" xfId="163" applyFont="1" applyFill="1" applyBorder="1" applyAlignment="1">
      <alignment horizontal="center" vertical="top" wrapText="1"/>
    </xf>
    <xf numFmtId="0" fontId="155" fillId="25" borderId="233" xfId="163" applyFont="1" applyFill="1" applyBorder="1" applyAlignment="1">
      <alignment horizontal="center" vertical="top" wrapText="1"/>
    </xf>
    <xf numFmtId="0" fontId="155" fillId="27" borderId="243" xfId="0" applyFont="1" applyFill="1" applyBorder="1" applyAlignment="1">
      <alignment horizontal="center" vertical="top"/>
    </xf>
    <xf numFmtId="0" fontId="155" fillId="27" borderId="255" xfId="163" applyFont="1" applyFill="1" applyBorder="1" applyAlignment="1">
      <alignment vertical="top" wrapText="1"/>
    </xf>
    <xf numFmtId="0" fontId="155" fillId="27" borderId="195" xfId="0" applyFont="1" applyFill="1" applyBorder="1" applyAlignment="1">
      <alignment horizontal="center" vertical="top"/>
    </xf>
    <xf numFmtId="0" fontId="155" fillId="27" borderId="195" xfId="163" applyFont="1" applyFill="1" applyBorder="1" applyAlignment="1">
      <alignment horizontal="center" vertical="top" wrapText="1"/>
    </xf>
    <xf numFmtId="0" fontId="155" fillId="27" borderId="195" xfId="163" applyFont="1" applyFill="1" applyBorder="1" applyAlignment="1">
      <alignment vertical="top" wrapText="1"/>
    </xf>
    <xf numFmtId="0" fontId="155" fillId="27" borderId="236" xfId="0" applyFont="1" applyFill="1" applyBorder="1" applyAlignment="1">
      <alignment horizontal="center" vertical="top"/>
    </xf>
    <xf numFmtId="0" fontId="154" fillId="0" borderId="0" xfId="0" applyFont="1" applyAlignment="1">
      <alignment horizontal="center" vertical="top"/>
    </xf>
    <xf numFmtId="0" fontId="160" fillId="0" borderId="205" xfId="132" applyFont="1" applyBorder="1" applyAlignment="1">
      <alignment vertical="center"/>
    </xf>
    <xf numFmtId="0" fontId="160" fillId="0" borderId="205" xfId="132" applyFont="1" applyBorder="1" applyAlignment="1">
      <alignment vertical="top"/>
    </xf>
    <xf numFmtId="0" fontId="160" fillId="0" borderId="195" xfId="163" applyFont="1" applyBorder="1" applyAlignment="1">
      <alignment horizontal="center" vertical="top" wrapText="1"/>
    </xf>
    <xf numFmtId="0" fontId="160" fillId="26" borderId="10" xfId="163" applyFont="1" applyFill="1" applyBorder="1" applyAlignment="1">
      <alignment horizontal="center" vertical="top" wrapText="1"/>
    </xf>
    <xf numFmtId="0" fontId="160" fillId="27" borderId="10" xfId="163" applyFont="1" applyFill="1" applyBorder="1" applyAlignment="1">
      <alignment horizontal="center" vertical="top" wrapText="1"/>
    </xf>
    <xf numFmtId="0" fontId="160" fillId="27" borderId="169" xfId="163" applyFont="1" applyFill="1" applyBorder="1" applyAlignment="1">
      <alignment horizontal="center" vertical="top" wrapText="1"/>
    </xf>
    <xf numFmtId="0" fontId="160" fillId="26" borderId="195" xfId="163" applyFont="1" applyFill="1" applyBorder="1" applyAlignment="1">
      <alignment horizontal="center" vertical="top" wrapText="1"/>
    </xf>
    <xf numFmtId="0" fontId="160" fillId="25" borderId="195" xfId="163" applyFont="1" applyFill="1" applyBorder="1" applyAlignment="1">
      <alignment horizontal="center" vertical="top" wrapText="1"/>
    </xf>
    <xf numFmtId="0" fontId="160" fillId="27" borderId="18" xfId="132" applyFont="1" applyFill="1" applyBorder="1" applyAlignment="1">
      <alignment horizontal="center" vertical="top"/>
    </xf>
    <xf numFmtId="0" fontId="161" fillId="27" borderId="195" xfId="132" applyFont="1" applyFill="1" applyBorder="1" applyAlignment="1">
      <alignment horizontal="center" vertical="top"/>
    </xf>
    <xf numFmtId="0" fontId="160" fillId="27" borderId="195" xfId="132" applyFont="1" applyFill="1" applyBorder="1" applyAlignment="1">
      <alignment horizontal="center" vertical="top"/>
    </xf>
    <xf numFmtId="0" fontId="160" fillId="27" borderId="196" xfId="163" applyFont="1" applyFill="1" applyBorder="1" applyAlignment="1">
      <alignment vertical="top" wrapText="1"/>
    </xf>
    <xf numFmtId="0" fontId="160" fillId="27" borderId="214" xfId="163" applyFont="1" applyFill="1" applyBorder="1" applyAlignment="1">
      <alignment horizontal="center" vertical="top" wrapText="1"/>
    </xf>
    <xf numFmtId="0" fontId="161" fillId="0" borderId="195" xfId="132" applyFont="1" applyBorder="1" applyAlignment="1">
      <alignment vertical="top"/>
    </xf>
    <xf numFmtId="0" fontId="161" fillId="0" borderId="196" xfId="132" applyFont="1" applyBorder="1" applyAlignment="1">
      <alignment horizontal="center" vertical="top"/>
    </xf>
    <xf numFmtId="0" fontId="160" fillId="27" borderId="18" xfId="163" applyFont="1" applyFill="1" applyBorder="1" applyAlignment="1">
      <alignment horizontal="center" vertical="top" wrapText="1"/>
    </xf>
    <xf numFmtId="43" fontId="160" fillId="27" borderId="195" xfId="163" applyNumberFormat="1" applyFont="1" applyFill="1" applyBorder="1" applyAlignment="1">
      <alignment vertical="top" wrapText="1"/>
    </xf>
    <xf numFmtId="0" fontId="173" fillId="26" borderId="254" xfId="163" applyFont="1" applyFill="1" applyBorder="1" applyAlignment="1">
      <alignment horizontal="center" vertical="top" wrapText="1"/>
    </xf>
    <xf numFmtId="0" fontId="173" fillId="27" borderId="236" xfId="163" applyFont="1" applyFill="1" applyBorder="1" applyAlignment="1">
      <alignment horizontal="center" vertical="top" wrapText="1"/>
    </xf>
    <xf numFmtId="0" fontId="173" fillId="26" borderId="233" xfId="163" applyFont="1" applyFill="1" applyBorder="1" applyAlignment="1">
      <alignment horizontal="center" vertical="top" wrapText="1"/>
    </xf>
    <xf numFmtId="0" fontId="173" fillId="27" borderId="255" xfId="163" applyFont="1" applyFill="1" applyBorder="1" applyAlignment="1">
      <alignment horizontal="center" vertical="top" wrapText="1"/>
    </xf>
    <xf numFmtId="0" fontId="173" fillId="25" borderId="233" xfId="163" applyFont="1" applyFill="1" applyBorder="1" applyAlignment="1">
      <alignment horizontal="center" vertical="top" wrapText="1"/>
    </xf>
    <xf numFmtId="0" fontId="173" fillId="27" borderId="243" xfId="0" applyFont="1" applyFill="1" applyBorder="1" applyAlignment="1">
      <alignment horizontal="center" vertical="top"/>
    </xf>
    <xf numFmtId="0" fontId="173" fillId="27" borderId="255" xfId="163" applyFont="1" applyFill="1" applyBorder="1" applyAlignment="1">
      <alignment vertical="top" wrapText="1"/>
    </xf>
    <xf numFmtId="0" fontId="173" fillId="27" borderId="195" xfId="0" applyFont="1" applyFill="1" applyBorder="1" applyAlignment="1">
      <alignment horizontal="center" vertical="top"/>
    </xf>
    <xf numFmtId="0" fontId="173" fillId="27" borderId="195" xfId="163" applyFont="1" applyFill="1" applyBorder="1" applyAlignment="1">
      <alignment horizontal="center" vertical="top" wrapText="1"/>
    </xf>
    <xf numFmtId="0" fontId="173" fillId="27" borderId="195" xfId="163" applyFont="1" applyFill="1" applyBorder="1" applyAlignment="1">
      <alignment vertical="top" wrapText="1"/>
    </xf>
    <xf numFmtId="0" fontId="173" fillId="27" borderId="236" xfId="0" applyFont="1" applyFill="1" applyBorder="1" applyAlignment="1">
      <alignment horizontal="center" vertical="top"/>
    </xf>
    <xf numFmtId="0" fontId="161" fillId="0" borderId="0" xfId="132" applyFont="1" applyAlignment="1">
      <alignment horizontal="center" vertical="top"/>
    </xf>
    <xf numFmtId="0" fontId="0" fillId="0" borderId="0" xfId="0" applyAlignment="1">
      <alignment wrapText="1"/>
    </xf>
    <xf numFmtId="168" fontId="0" fillId="0" borderId="0" xfId="79" applyFont="1"/>
    <xf numFmtId="10" fontId="0" fillId="0" borderId="0" xfId="359" applyNumberFormat="1" applyFont="1"/>
    <xf numFmtId="10" fontId="0" fillId="0" borderId="0" xfId="0" applyNumberFormat="1"/>
    <xf numFmtId="0" fontId="117" fillId="0" borderId="255" xfId="155" applyFont="1" applyBorder="1" applyAlignment="1">
      <alignment horizontal="justify" vertical="justify"/>
    </xf>
    <xf numFmtId="168" fontId="30" fillId="0" borderId="275" xfId="79" applyFont="1" applyBorder="1" applyAlignment="1">
      <alignment horizontal="center" vertical="center"/>
    </xf>
    <xf numFmtId="10" fontId="82" fillId="0" borderId="275" xfId="359" applyNumberFormat="1" applyFont="1" applyFill="1" applyBorder="1" applyAlignment="1">
      <alignment vertical="center"/>
    </xf>
    <xf numFmtId="0" fontId="190" fillId="0" borderId="0" xfId="22962" applyAlignment="1">
      <alignment wrapText="1"/>
    </xf>
    <xf numFmtId="0" fontId="190" fillId="0" borderId="0" xfId="22962" applyAlignment="1">
      <alignment horizontal="left" vertical="top"/>
    </xf>
    <xf numFmtId="0" fontId="190" fillId="0" borderId="0" xfId="22962" applyAlignment="1">
      <alignment horizontal="left" wrapText="1"/>
    </xf>
    <xf numFmtId="0" fontId="190" fillId="0" borderId="0" xfId="22962" applyAlignment="1">
      <alignment horizontal="left" vertical="top" wrapText="1"/>
    </xf>
    <xf numFmtId="0" fontId="190" fillId="0" borderId="0" xfId="22962" applyAlignment="1">
      <alignment horizontal="left" vertical="center" wrapText="1"/>
    </xf>
    <xf numFmtId="0" fontId="188" fillId="0" borderId="0" xfId="22962" applyFont="1" applyAlignment="1">
      <alignment vertical="center" wrapText="1"/>
    </xf>
    <xf numFmtId="10" fontId="190" fillId="0" borderId="0" xfId="22962" applyNumberFormat="1" applyAlignment="1">
      <alignment horizontal="left" vertical="top"/>
    </xf>
    <xf numFmtId="0" fontId="62" fillId="0" borderId="195" xfId="0" applyFont="1" applyBorder="1" applyAlignment="1">
      <alignment horizontal="center" vertical="center"/>
    </xf>
    <xf numFmtId="168" fontId="62" fillId="0" borderId="195" xfId="79" applyFont="1" applyFill="1" applyBorder="1" applyAlignment="1">
      <alignment horizontal="center" vertical="center" wrapText="1"/>
    </xf>
    <xf numFmtId="168" fontId="62" fillId="0" borderId="195" xfId="79" applyFont="1" applyFill="1" applyBorder="1" applyAlignment="1">
      <alignment vertical="center" wrapText="1"/>
    </xf>
    <xf numFmtId="168" fontId="159" fillId="0" borderId="195" xfId="79" applyFont="1" applyFill="1" applyBorder="1" applyAlignment="1">
      <alignment horizontal="center" vertical="center" wrapText="1"/>
    </xf>
    <xf numFmtId="4" fontId="62" fillId="0" borderId="195" xfId="155" applyNumberFormat="1" applyFont="1" applyBorder="1" applyAlignment="1">
      <alignment horizontal="center" vertical="center" wrapText="1"/>
    </xf>
    <xf numFmtId="168" fontId="159" fillId="0" borderId="237" xfId="79" applyFont="1" applyFill="1" applyBorder="1" applyAlignment="1">
      <alignment horizontal="center" vertical="center" wrapText="1"/>
    </xf>
    <xf numFmtId="0" fontId="62" fillId="0" borderId="236" xfId="0" applyFont="1" applyBorder="1" applyAlignment="1">
      <alignment horizontal="center" vertical="center"/>
    </xf>
    <xf numFmtId="0" fontId="62" fillId="0" borderId="195" xfId="0" applyFont="1" applyBorder="1" applyAlignment="1">
      <alignment horizontal="center" vertical="center" wrapText="1"/>
    </xf>
    <xf numFmtId="4" fontId="62" fillId="0" borderId="195" xfId="0" applyNumberFormat="1" applyFont="1" applyBorder="1" applyAlignment="1">
      <alignment horizontal="right" vertical="center"/>
    </xf>
    <xf numFmtId="168" fontId="62" fillId="0" borderId="195" xfId="79" applyFont="1" applyFill="1" applyBorder="1" applyAlignment="1">
      <alignment horizontal="right" vertical="center"/>
    </xf>
    <xf numFmtId="168" fontId="62" fillId="0" borderId="237" xfId="79" applyFont="1" applyFill="1" applyBorder="1" applyAlignment="1">
      <alignment horizontal="right" vertical="center"/>
    </xf>
    <xf numFmtId="0" fontId="150" fillId="0" borderId="195" xfId="0" applyFont="1" applyBorder="1" applyAlignment="1">
      <alignment vertical="center"/>
    </xf>
    <xf numFmtId="14" fontId="62" fillId="0" borderId="14" xfId="0" applyNumberFormat="1" applyFont="1" applyBorder="1" applyAlignment="1">
      <alignment horizontal="center" vertical="center"/>
    </xf>
    <xf numFmtId="0" fontId="190" fillId="0" borderId="275" xfId="22962" applyBorder="1" applyAlignment="1">
      <alignment horizontal="center" vertical="top" wrapText="1"/>
    </xf>
    <xf numFmtId="0" fontId="182" fillId="0" borderId="275" xfId="22962" applyFont="1" applyBorder="1" applyAlignment="1">
      <alignment horizontal="center" vertical="top" wrapText="1"/>
    </xf>
    <xf numFmtId="0" fontId="182" fillId="0" borderId="275" xfId="22962" applyFont="1" applyBorder="1" applyAlignment="1">
      <alignment horizontal="left" vertical="top" wrapText="1"/>
    </xf>
    <xf numFmtId="10" fontId="184" fillId="0" borderId="275" xfId="22962" applyNumberFormat="1" applyFont="1" applyBorder="1" applyAlignment="1">
      <alignment horizontal="center" vertical="top" shrinkToFit="1"/>
    </xf>
    <xf numFmtId="0" fontId="182" fillId="116" borderId="275" xfId="22962" applyFont="1" applyFill="1" applyBorder="1" applyAlignment="1">
      <alignment horizontal="center" vertical="top" wrapText="1"/>
    </xf>
    <xf numFmtId="0" fontId="182" fillId="116" borderId="275" xfId="22962" applyFont="1" applyFill="1" applyBorder="1" applyAlignment="1">
      <alignment horizontal="left" vertical="top" wrapText="1"/>
    </xf>
    <xf numFmtId="10" fontId="184" fillId="116" borderId="275" xfId="22962" applyNumberFormat="1" applyFont="1" applyFill="1" applyBorder="1" applyAlignment="1">
      <alignment horizontal="center" vertical="top" shrinkToFit="1"/>
    </xf>
    <xf numFmtId="0" fontId="190" fillId="116" borderId="275" xfId="22962" applyFill="1" applyBorder="1" applyAlignment="1">
      <alignment horizontal="left" vertical="top" wrapText="1"/>
    </xf>
    <xf numFmtId="0" fontId="190" fillId="0" borderId="275" xfId="22962" applyBorder="1" applyAlignment="1">
      <alignment horizontal="left" vertical="top" wrapText="1"/>
    </xf>
    <xf numFmtId="0" fontId="180" fillId="116" borderId="275" xfId="22962" applyFont="1" applyFill="1" applyBorder="1" applyAlignment="1">
      <alignment horizontal="center" vertical="top" wrapText="1"/>
    </xf>
    <xf numFmtId="10" fontId="186" fillId="116" borderId="275" xfId="22962" applyNumberFormat="1" applyFont="1" applyFill="1" applyBorder="1" applyAlignment="1">
      <alignment horizontal="center" vertical="top" shrinkToFit="1"/>
    </xf>
    <xf numFmtId="0" fontId="190" fillId="116" borderId="275" xfId="22962" applyFill="1" applyBorder="1" applyAlignment="1">
      <alignment horizontal="center" vertical="top" wrapText="1"/>
    </xf>
    <xf numFmtId="0" fontId="180" fillId="0" borderId="275" xfId="22962" applyFont="1" applyBorder="1" applyAlignment="1">
      <alignment horizontal="center" vertical="top" wrapText="1"/>
    </xf>
    <xf numFmtId="10" fontId="186" fillId="0" borderId="275" xfId="22962" applyNumberFormat="1" applyFont="1" applyBorder="1" applyAlignment="1">
      <alignment horizontal="center" vertical="top" shrinkToFit="1"/>
    </xf>
    <xf numFmtId="0" fontId="182" fillId="0" borderId="275" xfId="22962" applyFont="1" applyBorder="1" applyAlignment="1">
      <alignment horizontal="center" vertical="center" wrapText="1"/>
    </xf>
    <xf numFmtId="10" fontId="184" fillId="0" borderId="275" xfId="22962" applyNumberFormat="1" applyFont="1" applyBorder="1" applyAlignment="1">
      <alignment horizontal="center" vertical="center" shrinkToFit="1"/>
    </xf>
    <xf numFmtId="0" fontId="182" fillId="116" borderId="275" xfId="22962" applyFont="1" applyFill="1" applyBorder="1" applyAlignment="1">
      <alignment horizontal="center" vertical="center" wrapText="1"/>
    </xf>
    <xf numFmtId="10" fontId="184" fillId="116" borderId="275" xfId="22962" applyNumberFormat="1" applyFont="1" applyFill="1" applyBorder="1" applyAlignment="1">
      <alignment horizontal="center" vertical="center" shrinkToFit="1"/>
    </xf>
    <xf numFmtId="10" fontId="187" fillId="115" borderId="275" xfId="22962" applyNumberFormat="1" applyFont="1" applyFill="1" applyBorder="1" applyAlignment="1">
      <alignment horizontal="center" vertical="top" shrinkToFit="1"/>
    </xf>
    <xf numFmtId="0" fontId="143" fillId="0" borderId="204" xfId="132" applyFont="1" applyBorder="1" applyAlignment="1">
      <alignment vertical="center"/>
    </xf>
    <xf numFmtId="10" fontId="143" fillId="0" borderId="204" xfId="7495" applyNumberFormat="1" applyFont="1" applyFill="1" applyBorder="1" applyAlignment="1">
      <alignment horizontal="right" vertical="center"/>
    </xf>
    <xf numFmtId="0" fontId="152" fillId="101" borderId="270" xfId="7496" applyFont="1" applyFill="1" applyBorder="1" applyAlignment="1">
      <alignment horizontal="center" vertical="center"/>
    </xf>
    <xf numFmtId="0" fontId="152" fillId="101" borderId="222" xfId="7496" applyFont="1" applyFill="1" applyBorder="1" applyAlignment="1">
      <alignment horizontal="center" vertical="center"/>
    </xf>
    <xf numFmtId="49" fontId="151" fillId="0" borderId="255" xfId="7496" applyNumberFormat="1" applyFont="1" applyBorder="1" applyAlignment="1">
      <alignment horizontal="center" vertical="center" wrapText="1"/>
    </xf>
    <xf numFmtId="49" fontId="151" fillId="0" borderId="229" xfId="7496" applyNumberFormat="1" applyFont="1" applyBorder="1" applyAlignment="1">
      <alignment horizontal="center" vertical="center" wrapText="1"/>
    </xf>
    <xf numFmtId="49" fontId="151" fillId="0" borderId="257" xfId="7496" applyNumberFormat="1" applyFont="1" applyBorder="1" applyAlignment="1">
      <alignment horizontal="center" vertical="center" wrapText="1"/>
    </xf>
    <xf numFmtId="0" fontId="152" fillId="101" borderId="255" xfId="7496" applyFont="1" applyFill="1" applyBorder="1" applyAlignment="1">
      <alignment horizontal="right" vertical="center"/>
    </xf>
    <xf numFmtId="0" fontId="152" fillId="101" borderId="15" xfId="7496" applyFont="1" applyFill="1" applyBorder="1" applyAlignment="1">
      <alignment horizontal="right" vertical="center"/>
    </xf>
    <xf numFmtId="10" fontId="151" fillId="0" borderId="228" xfId="231" applyNumberFormat="1" applyFont="1" applyBorder="1" applyAlignment="1">
      <alignment horizontal="center"/>
    </xf>
    <xf numFmtId="10" fontId="151" fillId="0" borderId="11" xfId="231" applyNumberFormat="1" applyFont="1" applyBorder="1" applyAlignment="1">
      <alignment horizontal="center"/>
    </xf>
    <xf numFmtId="4" fontId="151" fillId="104" borderId="18" xfId="7496" applyNumberFormat="1" applyFont="1" applyFill="1" applyBorder="1" applyAlignment="1">
      <alignment horizontal="justify" vertical="top" wrapText="1"/>
    </xf>
    <xf numFmtId="0" fontId="151" fillId="104" borderId="0" xfId="7496" applyFont="1" applyFill="1" applyAlignment="1">
      <alignment horizontal="justify" vertical="top" wrapText="1"/>
    </xf>
    <xf numFmtId="0" fontId="151" fillId="104" borderId="251" xfId="7496" applyFont="1" applyFill="1" applyBorder="1" applyAlignment="1">
      <alignment horizontal="justify" vertical="top" wrapText="1"/>
    </xf>
    <xf numFmtId="0" fontId="151" fillId="104" borderId="13" xfId="7496" applyFont="1" applyFill="1" applyBorder="1" applyAlignment="1">
      <alignment horizontal="justify" vertical="top" wrapText="1"/>
    </xf>
    <xf numFmtId="0" fontId="151" fillId="104" borderId="17" xfId="7496" applyFont="1" applyFill="1" applyBorder="1" applyAlignment="1">
      <alignment horizontal="justify" vertical="top" wrapText="1"/>
    </xf>
    <xf numFmtId="0" fontId="151" fillId="104" borderId="260" xfId="7496" applyFont="1" applyFill="1" applyBorder="1" applyAlignment="1">
      <alignment horizontal="justify" vertical="top" wrapText="1"/>
    </xf>
    <xf numFmtId="0" fontId="152" fillId="106" borderId="195" xfId="7496" applyFont="1" applyFill="1" applyBorder="1" applyAlignment="1">
      <alignment horizontal="center" vertical="top"/>
    </xf>
    <xf numFmtId="0" fontId="152" fillId="105" borderId="255" xfId="7496" applyFont="1" applyFill="1" applyBorder="1" applyAlignment="1">
      <alignment horizontal="center" vertical="center"/>
    </xf>
    <xf numFmtId="0" fontId="152" fillId="105" borderId="229" xfId="7496" applyFont="1" applyFill="1" applyBorder="1" applyAlignment="1">
      <alignment horizontal="center" vertical="center"/>
    </xf>
    <xf numFmtId="0" fontId="152" fillId="105" borderId="257" xfId="7496" applyFont="1" applyFill="1" applyBorder="1" applyAlignment="1">
      <alignment horizontal="center" vertical="center"/>
    </xf>
    <xf numFmtId="0" fontId="152" fillId="104" borderId="243" xfId="7496" applyFont="1" applyFill="1" applyBorder="1" applyAlignment="1">
      <alignment vertical="center" wrapText="1"/>
    </xf>
    <xf numFmtId="0" fontId="152" fillId="104" borderId="0" xfId="7496" applyFont="1" applyFill="1" applyAlignment="1">
      <alignment vertical="center" wrapText="1"/>
    </xf>
    <xf numFmtId="0" fontId="152" fillId="104" borderId="251" xfId="7496" applyFont="1" applyFill="1" applyBorder="1" applyAlignment="1">
      <alignment vertical="center" wrapText="1"/>
    </xf>
    <xf numFmtId="0" fontId="152" fillId="104" borderId="267" xfId="7496" applyFont="1" applyFill="1" applyBorder="1" applyAlignment="1">
      <alignment vertical="center" wrapText="1"/>
    </xf>
    <xf numFmtId="0" fontId="152" fillId="104" borderId="268" xfId="7496" applyFont="1" applyFill="1" applyBorder="1" applyAlignment="1">
      <alignment vertical="center" wrapText="1"/>
    </xf>
    <xf numFmtId="0" fontId="151" fillId="104" borderId="243" xfId="7496" applyFont="1" applyFill="1" applyBorder="1" applyAlignment="1">
      <alignment horizontal="left" vertical="top" wrapText="1"/>
    </xf>
    <xf numFmtId="0" fontId="151" fillId="104" borderId="19" xfId="7496" applyFont="1" applyFill="1" applyBorder="1" applyAlignment="1">
      <alignment horizontal="left" vertical="top" wrapText="1"/>
    </xf>
    <xf numFmtId="0" fontId="151" fillId="104" borderId="259" xfId="7496" applyFont="1" applyFill="1" applyBorder="1" applyAlignment="1">
      <alignment horizontal="left" vertical="top" wrapText="1"/>
    </xf>
    <xf numFmtId="0" fontId="151" fillId="104" borderId="15" xfId="7496" applyFont="1" applyFill="1" applyBorder="1" applyAlignment="1">
      <alignment horizontal="left" vertical="top" wrapText="1"/>
    </xf>
    <xf numFmtId="0" fontId="152" fillId="104" borderId="230" xfId="7496" applyFont="1" applyFill="1" applyBorder="1" applyAlignment="1">
      <alignment horizontal="center"/>
    </xf>
    <xf numFmtId="0" fontId="152" fillId="104" borderId="231" xfId="7496" applyFont="1" applyFill="1" applyBorder="1" applyAlignment="1">
      <alignment horizontal="center"/>
    </xf>
    <xf numFmtId="0" fontId="152" fillId="104" borderId="232" xfId="7496" applyFont="1" applyFill="1" applyBorder="1" applyAlignment="1">
      <alignment horizontal="center"/>
    </xf>
    <xf numFmtId="0" fontId="152" fillId="104" borderId="243" xfId="7496" applyFont="1" applyFill="1" applyBorder="1" applyAlignment="1">
      <alignment horizontal="center"/>
    </xf>
    <xf numFmtId="0" fontId="152" fillId="104" borderId="0" xfId="7496" applyFont="1" applyFill="1" applyAlignment="1">
      <alignment horizontal="center"/>
    </xf>
    <xf numFmtId="0" fontId="152" fillId="104" borderId="251" xfId="7496" applyFont="1" applyFill="1" applyBorder="1" applyAlignment="1">
      <alignment horizontal="center"/>
    </xf>
    <xf numFmtId="0" fontId="152" fillId="104" borderId="252" xfId="7496" applyFont="1" applyFill="1" applyBorder="1" applyAlignment="1">
      <alignment horizontal="center"/>
    </xf>
    <xf numFmtId="0" fontId="152" fillId="104" borderId="72" xfId="7496" applyFont="1" applyFill="1" applyBorder="1" applyAlignment="1">
      <alignment horizontal="center"/>
    </xf>
    <xf numFmtId="0" fontId="152" fillId="104" borderId="253" xfId="7496" applyFont="1" applyFill="1" applyBorder="1" applyAlignment="1">
      <alignment horizontal="center"/>
    </xf>
    <xf numFmtId="4" fontId="151" fillId="104" borderId="264" xfId="7496" applyNumberFormat="1" applyFont="1" applyFill="1" applyBorder="1" applyAlignment="1">
      <alignment horizontal="justify" vertical="top"/>
    </xf>
    <xf numFmtId="0" fontId="151" fillId="104" borderId="265" xfId="7496" applyFont="1" applyFill="1" applyBorder="1" applyAlignment="1">
      <alignment horizontal="justify" vertical="top"/>
    </xf>
    <xf numFmtId="0" fontId="151" fillId="104" borderId="266" xfId="7496" applyFont="1" applyFill="1" applyBorder="1" applyAlignment="1">
      <alignment horizontal="justify" vertical="top"/>
    </xf>
    <xf numFmtId="0" fontId="152" fillId="104" borderId="243" xfId="7496" applyFont="1" applyFill="1" applyBorder="1" applyAlignment="1">
      <alignment vertical="top"/>
    </xf>
    <xf numFmtId="0" fontId="152" fillId="104" borderId="0" xfId="7496" applyFont="1" applyFill="1" applyAlignment="1">
      <alignment vertical="top"/>
    </xf>
    <xf numFmtId="0" fontId="152" fillId="104" borderId="251" xfId="7496" applyFont="1" applyFill="1" applyBorder="1" applyAlignment="1">
      <alignment vertical="top"/>
    </xf>
    <xf numFmtId="0" fontId="62" fillId="24" borderId="214" xfId="191" applyFont="1" applyFill="1" applyBorder="1" applyAlignment="1">
      <alignment horizontal="center" vertical="center" wrapText="1"/>
    </xf>
    <xf numFmtId="0" fontId="62" fillId="24" borderId="222" xfId="191" applyFont="1" applyFill="1" applyBorder="1" applyAlignment="1">
      <alignment horizontal="center" vertical="center" wrapText="1"/>
    </xf>
    <xf numFmtId="0" fontId="62" fillId="24" borderId="223" xfId="191" applyFont="1" applyFill="1" applyBorder="1" applyAlignment="1">
      <alignment horizontal="center" vertical="center" wrapText="1"/>
    </xf>
    <xf numFmtId="4" fontId="62" fillId="27" borderId="196" xfId="155" applyNumberFormat="1" applyFont="1" applyFill="1" applyBorder="1" applyAlignment="1">
      <alignment horizontal="justify" vertical="center" wrapText="1"/>
    </xf>
    <xf numFmtId="4" fontId="62" fillId="27" borderId="229" xfId="155" applyNumberFormat="1" applyFont="1" applyFill="1" applyBorder="1" applyAlignment="1">
      <alignment horizontal="justify" vertical="center" wrapText="1"/>
    </xf>
    <xf numFmtId="4" fontId="62" fillId="27" borderId="227" xfId="155" applyNumberFormat="1" applyFont="1" applyFill="1" applyBorder="1" applyAlignment="1">
      <alignment horizontal="justify" vertical="center" wrapText="1"/>
    </xf>
    <xf numFmtId="0" fontId="62" fillId="103" borderId="38" xfId="0" applyFont="1" applyFill="1" applyBorder="1" applyAlignment="1">
      <alignment horizontal="center" vertical="center"/>
    </xf>
    <xf numFmtId="0" fontId="62" fillId="103" borderId="39" xfId="0" applyFont="1" applyFill="1" applyBorder="1" applyAlignment="1">
      <alignment horizontal="center" vertical="center"/>
    </xf>
    <xf numFmtId="0" fontId="62" fillId="25" borderId="213" xfId="155" applyFont="1" applyFill="1" applyBorder="1" applyAlignment="1">
      <alignment horizontal="center" vertical="center"/>
    </xf>
    <xf numFmtId="0" fontId="62" fillId="0" borderId="13" xfId="0" applyFont="1" applyBorder="1" applyAlignment="1">
      <alignment horizontal="center" vertical="top"/>
    </xf>
    <xf numFmtId="0" fontId="62" fillId="0" borderId="17" xfId="0" applyFont="1" applyBorder="1" applyAlignment="1">
      <alignment horizontal="center" vertical="top"/>
    </xf>
    <xf numFmtId="0" fontId="62" fillId="0" borderId="15" xfId="0" applyFont="1" applyBorder="1" applyAlignment="1">
      <alignment horizontal="center" vertical="top"/>
    </xf>
    <xf numFmtId="0" fontId="62" fillId="24" borderId="18" xfId="191" applyFont="1" applyFill="1" applyBorder="1" applyAlignment="1">
      <alignment horizontal="center" vertical="center" wrapText="1"/>
    </xf>
    <xf numFmtId="0" fontId="62" fillId="24" borderId="0" xfId="191" applyFont="1" applyFill="1" applyAlignment="1">
      <alignment horizontal="center" vertical="center" wrapText="1"/>
    </xf>
    <xf numFmtId="0" fontId="62" fillId="24" borderId="19" xfId="191" applyFont="1" applyFill="1" applyBorder="1" applyAlignment="1">
      <alignment horizontal="center" vertical="center" wrapText="1"/>
    </xf>
    <xf numFmtId="0" fontId="62" fillId="24" borderId="18" xfId="191" applyFont="1" applyFill="1" applyBorder="1" applyAlignment="1">
      <alignment horizontal="center" vertical="top" wrapText="1"/>
    </xf>
    <xf numFmtId="0" fontId="62" fillId="24" borderId="0" xfId="191" applyFont="1" applyFill="1" applyAlignment="1">
      <alignment horizontal="center" vertical="top" wrapText="1"/>
    </xf>
    <xf numFmtId="0" fontId="62" fillId="24" borderId="19" xfId="191" applyFont="1" applyFill="1" applyBorder="1" applyAlignment="1">
      <alignment horizontal="center" vertical="top" wrapText="1"/>
    </xf>
    <xf numFmtId="4" fontId="62" fillId="27" borderId="275" xfId="155" applyNumberFormat="1" applyFont="1" applyFill="1" applyBorder="1" applyAlignment="1">
      <alignment horizontal="center" vertical="center" wrapText="1"/>
    </xf>
    <xf numFmtId="0" fontId="62" fillId="0" borderId="285" xfId="155" applyFont="1" applyBorder="1" applyAlignment="1">
      <alignment horizontal="center" vertical="center"/>
    </xf>
    <xf numFmtId="0" fontId="62" fillId="0" borderId="13" xfId="155" applyFont="1" applyBorder="1" applyAlignment="1">
      <alignment horizontal="center" vertical="center"/>
    </xf>
    <xf numFmtId="0" fontId="62" fillId="0" borderId="286" xfId="155" applyFont="1" applyBorder="1" applyAlignment="1">
      <alignment horizontal="left" vertical="center"/>
    </xf>
    <xf numFmtId="0" fontId="62" fillId="0" borderId="15" xfId="155" applyFont="1" applyBorder="1" applyAlignment="1">
      <alignment horizontal="left" vertical="center"/>
    </xf>
    <xf numFmtId="0" fontId="113" fillId="0" borderId="282" xfId="155" applyFont="1" applyBorder="1" applyAlignment="1">
      <alignment horizontal="center" vertical="center"/>
    </xf>
    <xf numFmtId="0" fontId="113" fillId="0" borderId="283" xfId="155" applyFont="1" applyBorder="1" applyAlignment="1">
      <alignment horizontal="center" vertical="center"/>
    </xf>
    <xf numFmtId="0" fontId="113" fillId="0" borderId="284" xfId="155" applyFont="1" applyBorder="1" applyAlignment="1">
      <alignment horizontal="center" vertical="center"/>
    </xf>
    <xf numFmtId="4" fontId="191" fillId="0" borderId="283" xfId="155" applyNumberFormat="1" applyFont="1" applyBorder="1" applyAlignment="1">
      <alignment horizontal="justify" vertical="center" wrapText="1"/>
    </xf>
    <xf numFmtId="0" fontId="191" fillId="0" borderId="283" xfId="155" applyFont="1" applyBorder="1" applyAlignment="1">
      <alignment horizontal="justify" vertical="center" wrapText="1"/>
    </xf>
    <xf numFmtId="0" fontId="191" fillId="0" borderId="287" xfId="155" applyFont="1" applyBorder="1" applyAlignment="1">
      <alignment horizontal="justify" vertical="center" wrapText="1"/>
    </xf>
    <xf numFmtId="0" fontId="117" fillId="0" borderId="275" xfId="0" applyFont="1" applyBorder="1" applyAlignment="1">
      <alignment horizontal="center" wrapText="1"/>
    </xf>
    <xf numFmtId="0" fontId="117" fillId="24" borderId="230" xfId="191" applyFont="1" applyFill="1" applyBorder="1" applyAlignment="1">
      <alignment horizontal="center" vertical="center" wrapText="1"/>
    </xf>
    <xf numFmtId="0" fontId="117" fillId="24" borderId="231" xfId="191" applyFont="1" applyFill="1" applyBorder="1" applyAlignment="1">
      <alignment horizontal="center" vertical="center" wrapText="1"/>
    </xf>
    <xf numFmtId="0" fontId="117" fillId="24" borderId="232" xfId="191" applyFont="1" applyFill="1" applyBorder="1" applyAlignment="1">
      <alignment horizontal="center" vertical="center" wrapText="1"/>
    </xf>
    <xf numFmtId="0" fontId="117" fillId="24" borderId="243" xfId="191" applyFont="1" applyFill="1" applyBorder="1" applyAlignment="1">
      <alignment horizontal="center" vertical="top" wrapText="1"/>
    </xf>
    <xf numFmtId="0" fontId="117" fillId="24" borderId="0" xfId="191" applyFont="1" applyFill="1" applyAlignment="1">
      <alignment horizontal="center" vertical="top" wrapText="1"/>
    </xf>
    <xf numFmtId="0" fontId="117" fillId="24" borderId="251" xfId="191" applyFont="1" applyFill="1" applyBorder="1" applyAlignment="1">
      <alignment horizontal="center" vertical="top" wrapText="1"/>
    </xf>
    <xf numFmtId="0" fontId="117" fillId="0" borderId="259" xfId="191" applyFont="1" applyBorder="1" applyAlignment="1">
      <alignment horizontal="center" vertical="top"/>
    </xf>
    <xf numFmtId="0" fontId="117" fillId="0" borderId="17" xfId="191" applyFont="1" applyBorder="1" applyAlignment="1">
      <alignment horizontal="center" vertical="top"/>
    </xf>
    <xf numFmtId="0" fontId="117" fillId="0" borderId="260" xfId="191" applyFont="1" applyBorder="1" applyAlignment="1">
      <alignment horizontal="center" vertical="top"/>
    </xf>
    <xf numFmtId="0" fontId="117" fillId="0" borderId="275" xfId="155" applyFont="1" applyBorder="1" applyAlignment="1">
      <alignment horizontal="center" vertical="center" wrapText="1"/>
    </xf>
    <xf numFmtId="0" fontId="117" fillId="0" borderId="275" xfId="155" applyFont="1" applyBorder="1" applyAlignment="1">
      <alignment horizontal="left" vertical="center" wrapText="1"/>
    </xf>
    <xf numFmtId="0" fontId="30" fillId="0" borderId="298" xfId="0" applyFont="1" applyBorder="1" applyAlignment="1">
      <alignment horizontal="center" vertical="center"/>
    </xf>
    <xf numFmtId="0" fontId="30" fillId="0" borderId="283" xfId="0" applyFont="1" applyBorder="1" applyAlignment="1">
      <alignment horizontal="center" vertical="center"/>
    </xf>
    <xf numFmtId="0" fontId="30" fillId="0" borderId="287" xfId="0" applyFont="1" applyBorder="1" applyAlignment="1">
      <alignment horizontal="center" vertical="center"/>
    </xf>
    <xf numFmtId="0" fontId="169" fillId="0" borderId="275" xfId="155" applyFont="1" applyBorder="1" applyAlignment="1">
      <alignment horizontal="left" vertical="top"/>
    </xf>
    <xf numFmtId="0" fontId="82" fillId="0" borderId="275" xfId="0" applyFont="1" applyBorder="1" applyAlignment="1">
      <alignment horizontal="center" vertical="center"/>
    </xf>
    <xf numFmtId="0" fontId="0" fillId="0" borderId="275" xfId="0" applyBorder="1" applyAlignment="1">
      <alignment horizontal="center" vertical="center"/>
    </xf>
    <xf numFmtId="0" fontId="62" fillId="0" borderId="228" xfId="155" applyFont="1" applyBorder="1" applyAlignment="1">
      <alignment horizontal="center" vertical="center" wrapText="1"/>
    </xf>
    <xf numFmtId="0" fontId="62" fillId="0" borderId="11" xfId="155" applyFont="1" applyBorder="1" applyAlignment="1">
      <alignment horizontal="center" vertical="center" wrapText="1"/>
    </xf>
    <xf numFmtId="0" fontId="62" fillId="0" borderId="261" xfId="155" applyFont="1" applyBorder="1" applyAlignment="1">
      <alignment horizontal="center" vertical="center" wrapText="1"/>
    </xf>
    <xf numFmtId="0" fontId="62" fillId="0" borderId="262" xfId="155" applyFont="1" applyBorder="1" applyAlignment="1">
      <alignment horizontal="center" vertical="center" wrapText="1"/>
    </xf>
    <xf numFmtId="4" fontId="62" fillId="0" borderId="196" xfId="155" applyNumberFormat="1" applyFont="1" applyBorder="1" applyAlignment="1">
      <alignment horizontal="center" vertical="center" wrapText="1"/>
    </xf>
    <xf numFmtId="4" fontId="62" fillId="0" borderId="229" xfId="155" applyNumberFormat="1" applyFont="1" applyBorder="1" applyAlignment="1">
      <alignment horizontal="center" vertical="center" wrapText="1"/>
    </xf>
    <xf numFmtId="0" fontId="117" fillId="25" borderId="255" xfId="0" applyFont="1" applyFill="1" applyBorder="1" applyAlignment="1">
      <alignment horizontal="center" vertical="center"/>
    </xf>
    <xf numFmtId="0" fontId="117" fillId="25" borderId="229" xfId="0" applyFont="1" applyFill="1" applyBorder="1" applyAlignment="1">
      <alignment horizontal="center" vertical="center"/>
    </xf>
    <xf numFmtId="0" fontId="117" fillId="25" borderId="257" xfId="0" applyFont="1" applyFill="1" applyBorder="1" applyAlignment="1">
      <alignment horizontal="center" vertical="center"/>
    </xf>
    <xf numFmtId="4" fontId="62" fillId="0" borderId="228" xfId="155" applyNumberFormat="1" applyFont="1" applyBorder="1" applyAlignment="1">
      <alignment horizontal="center" vertical="center"/>
    </xf>
    <xf numFmtId="4" fontId="62" fillId="0" borderId="11" xfId="155" applyNumberFormat="1" applyFont="1" applyBorder="1" applyAlignment="1">
      <alignment horizontal="center" vertical="center"/>
    </xf>
    <xf numFmtId="0" fontId="62" fillId="0" borderId="228" xfId="155" applyFont="1" applyBorder="1" applyAlignment="1">
      <alignment horizontal="center" vertical="center"/>
    </xf>
    <xf numFmtId="0" fontId="62" fillId="0" borderId="11" xfId="155" applyFont="1" applyBorder="1" applyAlignment="1">
      <alignment horizontal="center" vertical="center"/>
    </xf>
    <xf numFmtId="0" fontId="90" fillId="0" borderId="275" xfId="155" applyFont="1" applyBorder="1" applyAlignment="1">
      <alignment horizontal="center" vertical="center"/>
    </xf>
    <xf numFmtId="0" fontId="172" fillId="0" borderId="282" xfId="132" applyFont="1" applyBorder="1" applyAlignment="1">
      <alignment horizontal="center" vertical="top"/>
    </xf>
    <xf numFmtId="0" fontId="172" fillId="0" borderId="283" xfId="132" applyFont="1" applyBorder="1" applyAlignment="1">
      <alignment horizontal="center" vertical="top"/>
    </xf>
    <xf numFmtId="0" fontId="172" fillId="0" borderId="284" xfId="132" applyFont="1" applyBorder="1" applyAlignment="1">
      <alignment horizontal="center" vertical="top"/>
    </xf>
    <xf numFmtId="0" fontId="62" fillId="27" borderId="205" xfId="163" applyFont="1" applyFill="1" applyBorder="1" applyAlignment="1">
      <alignment horizontal="center" vertical="top" wrapText="1"/>
    </xf>
    <xf numFmtId="0" fontId="62" fillId="27" borderId="224" xfId="163" applyFont="1" applyFill="1" applyBorder="1" applyAlignment="1">
      <alignment horizontal="center" vertical="top" wrapText="1"/>
    </xf>
    <xf numFmtId="0" fontId="62" fillId="27" borderId="225" xfId="163" applyFont="1" applyFill="1" applyBorder="1" applyAlignment="1">
      <alignment horizontal="center" vertical="top" wrapText="1"/>
    </xf>
    <xf numFmtId="0" fontId="62" fillId="27" borderId="196" xfId="163" applyFont="1" applyFill="1" applyBorder="1" applyAlignment="1">
      <alignment horizontal="center" vertical="top" wrapText="1"/>
    </xf>
    <xf numFmtId="0" fontId="62" fillId="27" borderId="229" xfId="163" applyFont="1" applyFill="1" applyBorder="1" applyAlignment="1">
      <alignment horizontal="center" vertical="top" wrapText="1"/>
    </xf>
    <xf numFmtId="0" fontId="62" fillId="27" borderId="227" xfId="163" applyFont="1" applyFill="1" applyBorder="1" applyAlignment="1">
      <alignment horizontal="center" vertical="top" wrapText="1"/>
    </xf>
    <xf numFmtId="0" fontId="30" fillId="0" borderId="0" xfId="163" applyFont="1" applyAlignment="1">
      <alignment horizontal="left" vertical="top"/>
    </xf>
    <xf numFmtId="4" fontId="30" fillId="27" borderId="205" xfId="330" applyNumberFormat="1" applyFont="1" applyFill="1" applyBorder="1" applyAlignment="1">
      <alignment horizontal="center" vertical="center"/>
    </xf>
    <xf numFmtId="4" fontId="30" fillId="27" borderId="224" xfId="330" applyNumberFormat="1" applyFont="1" applyFill="1" applyBorder="1" applyAlignment="1">
      <alignment horizontal="center" vertical="center"/>
    </xf>
    <xf numFmtId="4" fontId="30" fillId="27" borderId="225" xfId="330" applyNumberFormat="1" applyFont="1" applyFill="1" applyBorder="1" applyAlignment="1">
      <alignment horizontal="center" vertical="center"/>
    </xf>
    <xf numFmtId="0" fontId="62" fillId="27" borderId="218" xfId="163" applyFont="1" applyFill="1" applyBorder="1" applyAlignment="1">
      <alignment horizontal="center" vertical="top" wrapText="1"/>
    </xf>
    <xf numFmtId="0" fontId="62" fillId="27" borderId="220" xfId="163" applyFont="1" applyFill="1" applyBorder="1" applyAlignment="1">
      <alignment horizontal="center" vertical="top" wrapText="1"/>
    </xf>
    <xf numFmtId="0" fontId="62" fillId="27" borderId="219" xfId="163" applyFont="1" applyFill="1" applyBorder="1" applyAlignment="1">
      <alignment horizontal="center" vertical="top" wrapText="1"/>
    </xf>
    <xf numFmtId="4" fontId="62" fillId="0" borderId="283" xfId="132" applyNumberFormat="1" applyFont="1" applyBorder="1" applyAlignment="1">
      <alignment horizontal="left" vertical="top" wrapText="1"/>
    </xf>
    <xf numFmtId="0" fontId="160" fillId="27" borderId="205" xfId="163" applyFont="1" applyFill="1" applyBorder="1" applyAlignment="1">
      <alignment horizontal="center" vertical="top" wrapText="1"/>
    </xf>
    <xf numFmtId="0" fontId="160" fillId="27" borderId="224" xfId="163" applyFont="1" applyFill="1" applyBorder="1" applyAlignment="1">
      <alignment horizontal="center" vertical="top" wrapText="1"/>
    </xf>
    <xf numFmtId="0" fontId="160" fillId="27" borderId="225" xfId="163" applyFont="1" applyFill="1" applyBorder="1" applyAlignment="1">
      <alignment horizontal="center" vertical="top" wrapText="1"/>
    </xf>
    <xf numFmtId="0" fontId="62" fillId="0" borderId="0" xfId="191" applyFont="1" applyAlignment="1">
      <alignment horizontal="center" vertical="top"/>
    </xf>
    <xf numFmtId="4" fontId="160" fillId="0" borderId="283" xfId="132" applyNumberFormat="1" applyFont="1" applyBorder="1" applyAlignment="1">
      <alignment horizontal="left" vertical="top" wrapText="1"/>
    </xf>
    <xf numFmtId="4" fontId="160" fillId="0" borderId="284" xfId="132" applyNumberFormat="1" applyFont="1" applyBorder="1" applyAlignment="1">
      <alignment horizontal="left" vertical="top" wrapText="1"/>
    </xf>
    <xf numFmtId="0" fontId="117" fillId="25" borderId="195" xfId="132" applyFont="1" applyFill="1" applyBorder="1" applyAlignment="1">
      <alignment horizontal="center" vertical="center"/>
    </xf>
    <xf numFmtId="4" fontId="62" fillId="0" borderId="275" xfId="132" applyNumberFormat="1" applyFont="1" applyBorder="1" applyAlignment="1">
      <alignment horizontal="center" vertical="top" wrapText="1"/>
    </xf>
    <xf numFmtId="0" fontId="152" fillId="27" borderId="255" xfId="163" applyFont="1" applyFill="1" applyBorder="1" applyAlignment="1">
      <alignment horizontal="center" vertical="top" wrapText="1"/>
    </xf>
    <xf numFmtId="0" fontId="152" fillId="27" borderId="229" xfId="163" applyFont="1" applyFill="1" applyBorder="1" applyAlignment="1">
      <alignment horizontal="center" vertical="top" wrapText="1"/>
    </xf>
    <xf numFmtId="0" fontId="152" fillId="27" borderId="226" xfId="163" applyFont="1" applyFill="1" applyBorder="1" applyAlignment="1">
      <alignment horizontal="center" vertical="top" wrapText="1"/>
    </xf>
    <xf numFmtId="0" fontId="152" fillId="27" borderId="246" xfId="163" applyFont="1" applyFill="1" applyBorder="1" applyAlignment="1">
      <alignment horizontal="center" vertical="top" wrapText="1"/>
    </xf>
    <xf numFmtId="0" fontId="152" fillId="27" borderId="247" xfId="163" applyFont="1" applyFill="1" applyBorder="1" applyAlignment="1">
      <alignment horizontal="center" vertical="top" wrapText="1"/>
    </xf>
    <xf numFmtId="0" fontId="152" fillId="27" borderId="256" xfId="163" applyFont="1" applyFill="1" applyBorder="1" applyAlignment="1">
      <alignment horizontal="center" vertical="top" wrapText="1"/>
    </xf>
    <xf numFmtId="4" fontId="151" fillId="27" borderId="196" xfId="330" applyNumberFormat="1" applyFont="1" applyFill="1" applyBorder="1" applyAlignment="1">
      <alignment horizontal="center" vertical="center"/>
    </xf>
    <xf numFmtId="4" fontId="151" fillId="27" borderId="229" xfId="330" applyNumberFormat="1" applyFont="1" applyFill="1" applyBorder="1" applyAlignment="1">
      <alignment horizontal="center" vertical="center"/>
    </xf>
    <xf numFmtId="4" fontId="151" fillId="27" borderId="227" xfId="330" applyNumberFormat="1" applyFont="1" applyFill="1" applyBorder="1" applyAlignment="1">
      <alignment horizontal="center" vertical="center"/>
    </xf>
    <xf numFmtId="0" fontId="152" fillId="27" borderId="236" xfId="163" applyFont="1" applyFill="1" applyBorder="1" applyAlignment="1">
      <alignment horizontal="center" vertical="top" wrapText="1"/>
    </xf>
    <xf numFmtId="0" fontId="152" fillId="27" borderId="195" xfId="163" applyFont="1" applyFill="1" applyBorder="1" applyAlignment="1">
      <alignment horizontal="center" vertical="top" wrapText="1"/>
    </xf>
    <xf numFmtId="0" fontId="152" fillId="27" borderId="237" xfId="163" applyFont="1" applyFill="1" applyBorder="1" applyAlignment="1">
      <alignment horizontal="center" vertical="top" wrapText="1"/>
    </xf>
    <xf numFmtId="0" fontId="62" fillId="27" borderId="296" xfId="163" applyFont="1" applyFill="1" applyBorder="1" applyAlignment="1">
      <alignment horizontal="center" vertical="center" wrapText="1"/>
    </xf>
    <xf numFmtId="0" fontId="62" fillId="27" borderId="247" xfId="163" applyFont="1" applyFill="1" applyBorder="1" applyAlignment="1">
      <alignment horizontal="center" vertical="center" wrapText="1"/>
    </xf>
    <xf numFmtId="0" fontId="62" fillId="27" borderId="297" xfId="163" applyFont="1" applyFill="1" applyBorder="1" applyAlignment="1">
      <alignment horizontal="center" vertical="center" wrapText="1"/>
    </xf>
    <xf numFmtId="4" fontId="150" fillId="26" borderId="218" xfId="330" applyNumberFormat="1" applyFont="1" applyFill="1" applyBorder="1" applyAlignment="1">
      <alignment horizontal="center" vertical="top" wrapText="1"/>
    </xf>
    <xf numFmtId="4" fontId="150" fillId="26" borderId="229" xfId="330" applyNumberFormat="1" applyFont="1" applyFill="1" applyBorder="1" applyAlignment="1">
      <alignment horizontal="center" vertical="top" wrapText="1"/>
    </xf>
    <xf numFmtId="4" fontId="150" fillId="26" borderId="227" xfId="330" applyNumberFormat="1" applyFont="1" applyFill="1" applyBorder="1" applyAlignment="1">
      <alignment horizontal="center" vertical="top" wrapText="1"/>
    </xf>
    <xf numFmtId="0" fontId="62" fillId="0" borderId="0" xfId="191" applyFont="1" applyAlignment="1">
      <alignment horizontal="center" vertical="center"/>
    </xf>
    <xf numFmtId="0" fontId="62" fillId="0" borderId="0" xfId="191" applyFont="1" applyAlignment="1">
      <alignment horizontal="center"/>
    </xf>
    <xf numFmtId="0" fontId="160" fillId="0" borderId="229" xfId="191" applyFont="1" applyBorder="1" applyAlignment="1">
      <alignment horizontal="justify" vertical="center" wrapText="1"/>
    </xf>
    <xf numFmtId="0" fontId="160" fillId="0" borderId="227" xfId="191" applyFont="1" applyBorder="1" applyAlignment="1">
      <alignment horizontal="justify" vertical="center" wrapText="1"/>
    </xf>
    <xf numFmtId="0" fontId="62" fillId="25" borderId="69" xfId="191" applyFont="1" applyFill="1" applyBorder="1" applyAlignment="1">
      <alignment horizontal="center" vertical="center"/>
    </xf>
    <xf numFmtId="0" fontId="62" fillId="25" borderId="71" xfId="191" applyFont="1" applyFill="1" applyBorder="1" applyAlignment="1">
      <alignment horizontal="center" vertical="center"/>
    </xf>
    <xf numFmtId="0" fontId="62" fillId="25" borderId="70" xfId="191" applyFont="1" applyFill="1" applyBorder="1" applyAlignment="1">
      <alignment horizontal="center" vertical="center"/>
    </xf>
    <xf numFmtId="0" fontId="62" fillId="0" borderId="275" xfId="191" applyFont="1" applyBorder="1" applyAlignment="1">
      <alignment horizontal="center" vertical="center"/>
    </xf>
    <xf numFmtId="0" fontId="62" fillId="0" borderId="283" xfId="191" applyFont="1" applyBorder="1" applyAlignment="1">
      <alignment horizontal="left" vertical="center"/>
    </xf>
    <xf numFmtId="0" fontId="62" fillId="0" borderId="284" xfId="191" applyFont="1" applyBorder="1" applyAlignment="1">
      <alignment horizontal="left" vertical="center"/>
    </xf>
    <xf numFmtId="0" fontId="30" fillId="27" borderId="214" xfId="145" applyFont="1" applyFill="1" applyBorder="1" applyAlignment="1">
      <alignment horizontal="center" vertical="center" wrapText="1"/>
    </xf>
    <xf numFmtId="0" fontId="30" fillId="27" borderId="222" xfId="145" applyFont="1" applyFill="1" applyBorder="1" applyAlignment="1">
      <alignment horizontal="center" vertical="center" wrapText="1"/>
    </xf>
    <xf numFmtId="0" fontId="30" fillId="27" borderId="223" xfId="145" applyFont="1" applyFill="1" applyBorder="1" applyAlignment="1">
      <alignment horizontal="center" vertical="center" wrapText="1"/>
    </xf>
    <xf numFmtId="49" fontId="62" fillId="25" borderId="217" xfId="0" applyNumberFormat="1" applyFont="1" applyFill="1" applyBorder="1" applyAlignment="1">
      <alignment horizontal="center" vertical="center"/>
    </xf>
    <xf numFmtId="49" fontId="62" fillId="25" borderId="11" xfId="0" applyNumberFormat="1" applyFont="1" applyFill="1" applyBorder="1" applyAlignment="1">
      <alignment horizontal="center" vertical="center"/>
    </xf>
    <xf numFmtId="0" fontId="62" fillId="25" borderId="217" xfId="0" applyFont="1" applyFill="1" applyBorder="1" applyAlignment="1">
      <alignment horizontal="center" vertical="center" wrapText="1"/>
    </xf>
    <xf numFmtId="0" fontId="62" fillId="25" borderId="11" xfId="0" applyFont="1" applyFill="1" applyBorder="1" applyAlignment="1">
      <alignment horizontal="center" vertical="center" wrapText="1"/>
    </xf>
    <xf numFmtId="0" fontId="62" fillId="25" borderId="228" xfId="0" applyFont="1" applyFill="1" applyBorder="1" applyAlignment="1">
      <alignment horizontal="justify" vertical="center" wrapText="1"/>
    </xf>
    <xf numFmtId="0" fontId="62" fillId="25" borderId="11" xfId="0" applyFont="1" applyFill="1" applyBorder="1" applyAlignment="1">
      <alignment horizontal="justify" vertical="center" wrapText="1"/>
    </xf>
    <xf numFmtId="0" fontId="62" fillId="25" borderId="217" xfId="0" applyFont="1" applyFill="1" applyBorder="1" applyAlignment="1">
      <alignment horizontal="center" vertical="center"/>
    </xf>
    <xf numFmtId="0" fontId="62" fillId="25" borderId="11" xfId="0" applyFont="1" applyFill="1" applyBorder="1" applyAlignment="1">
      <alignment horizontal="center" vertical="center"/>
    </xf>
    <xf numFmtId="218" fontId="62" fillId="25" borderId="217" xfId="0" applyNumberFormat="1" applyFont="1" applyFill="1" applyBorder="1" applyAlignment="1">
      <alignment horizontal="center" vertical="center"/>
    </xf>
    <xf numFmtId="218" fontId="62" fillId="25" borderId="11" xfId="0" applyNumberFormat="1" applyFont="1" applyFill="1" applyBorder="1" applyAlignment="1">
      <alignment horizontal="center" vertical="center"/>
    </xf>
    <xf numFmtId="4" fontId="62" fillId="25" borderId="196" xfId="0" applyNumberFormat="1" applyFont="1" applyFill="1" applyBorder="1" applyAlignment="1">
      <alignment horizontal="center" vertical="center"/>
    </xf>
    <xf numFmtId="4" fontId="62" fillId="25" borderId="226" xfId="0" applyNumberFormat="1" applyFont="1" applyFill="1" applyBorder="1" applyAlignment="1">
      <alignment horizontal="center" vertical="center"/>
    </xf>
    <xf numFmtId="0" fontId="113" fillId="27" borderId="205" xfId="158" applyFont="1" applyFill="1" applyBorder="1" applyAlignment="1">
      <alignment horizontal="left" vertical="center" wrapText="1"/>
    </xf>
    <xf numFmtId="0" fontId="113" fillId="27" borderId="220" xfId="158" applyFont="1" applyFill="1" applyBorder="1" applyAlignment="1">
      <alignment horizontal="left" vertical="center" wrapText="1"/>
    </xf>
    <xf numFmtId="0" fontId="113" fillId="27" borderId="221" xfId="158" applyFont="1" applyFill="1" applyBorder="1" applyAlignment="1">
      <alignment horizontal="left" vertical="center" wrapText="1"/>
    </xf>
    <xf numFmtId="0" fontId="62" fillId="0" borderId="17" xfId="191" applyFont="1" applyBorder="1" applyAlignment="1">
      <alignment horizontal="center" vertical="top"/>
    </xf>
    <xf numFmtId="49" fontId="62" fillId="25" borderId="204" xfId="132" applyNumberFormat="1" applyFont="1" applyFill="1" applyBorder="1" applyAlignment="1">
      <alignment horizontal="center" vertical="center"/>
    </xf>
    <xf numFmtId="0" fontId="62" fillId="25" borderId="204" xfId="132" applyFont="1" applyFill="1" applyBorder="1" applyAlignment="1">
      <alignment horizontal="center" vertical="center" wrapText="1"/>
    </xf>
    <xf numFmtId="0" fontId="62" fillId="25" borderId="228" xfId="132" applyFont="1" applyFill="1" applyBorder="1" applyAlignment="1">
      <alignment horizontal="justify" vertical="center" wrapText="1"/>
    </xf>
    <xf numFmtId="0" fontId="62" fillId="25" borderId="11" xfId="132" applyFont="1" applyFill="1" applyBorder="1" applyAlignment="1">
      <alignment horizontal="justify" vertical="center" wrapText="1"/>
    </xf>
    <xf numFmtId="0" fontId="62" fillId="25" borderId="204" xfId="132" applyFont="1" applyFill="1" applyBorder="1" applyAlignment="1">
      <alignment horizontal="center" vertical="center"/>
    </xf>
    <xf numFmtId="218" fontId="62" fillId="25" borderId="204" xfId="132" applyNumberFormat="1" applyFont="1" applyFill="1" applyBorder="1" applyAlignment="1">
      <alignment horizontal="center" vertical="center"/>
    </xf>
    <xf numFmtId="4" fontId="62" fillId="25" borderId="225" xfId="0" applyNumberFormat="1" applyFont="1" applyFill="1" applyBorder="1" applyAlignment="1">
      <alignment horizontal="center" vertical="center"/>
    </xf>
    <xf numFmtId="0" fontId="144" fillId="0" borderId="205" xfId="132" applyFont="1" applyBorder="1" applyAlignment="1">
      <alignment horizontal="center" vertical="center" wrapText="1"/>
    </xf>
    <xf numFmtId="0" fontId="144" fillId="0" borderId="220" xfId="132" applyFont="1" applyBorder="1" applyAlignment="1">
      <alignment horizontal="center" vertical="center" wrapText="1"/>
    </xf>
    <xf numFmtId="0" fontId="144" fillId="0" borderId="219" xfId="132" applyFont="1" applyBorder="1" applyAlignment="1">
      <alignment horizontal="center" vertical="center" wrapText="1"/>
    </xf>
    <xf numFmtId="0" fontId="144" fillId="0" borderId="204" xfId="132" applyFont="1" applyBorder="1" applyAlignment="1">
      <alignment horizontal="center" vertical="center" wrapText="1"/>
    </xf>
    <xf numFmtId="0" fontId="106" fillId="101" borderId="205" xfId="132" applyFont="1" applyFill="1" applyBorder="1" applyAlignment="1">
      <alignment horizontal="center" vertical="distributed"/>
    </xf>
    <xf numFmtId="0" fontId="106" fillId="101" borderId="220" xfId="132" applyFont="1" applyFill="1" applyBorder="1" applyAlignment="1">
      <alignment horizontal="center" vertical="distributed"/>
    </xf>
    <xf numFmtId="0" fontId="106" fillId="101" borderId="219" xfId="132" applyFont="1" applyFill="1" applyBorder="1" applyAlignment="1">
      <alignment horizontal="center" vertical="distributed"/>
    </xf>
    <xf numFmtId="0" fontId="106" fillId="101" borderId="204" xfId="132" applyFont="1" applyFill="1" applyBorder="1" applyAlignment="1">
      <alignment horizontal="center" vertical="distributed"/>
    </xf>
    <xf numFmtId="0" fontId="28" fillId="0" borderId="13" xfId="132" applyBorder="1" applyAlignment="1">
      <alignment horizontal="center"/>
    </xf>
    <xf numFmtId="0" fontId="28" fillId="0" borderId="17" xfId="132" applyBorder="1" applyAlignment="1">
      <alignment horizontal="center"/>
    </xf>
    <xf numFmtId="0" fontId="28" fillId="0" borderId="15" xfId="132" applyBorder="1" applyAlignment="1">
      <alignment horizontal="center"/>
    </xf>
    <xf numFmtId="0" fontId="28" fillId="0" borderId="204" xfId="132" applyBorder="1" applyAlignment="1">
      <alignment horizontal="center"/>
    </xf>
    <xf numFmtId="0" fontId="145" fillId="0" borderId="205" xfId="132" applyFont="1" applyBorder="1" applyAlignment="1">
      <alignment horizontal="center"/>
    </xf>
    <xf numFmtId="0" fontId="145" fillId="0" borderId="220" xfId="132" applyFont="1" applyBorder="1" applyAlignment="1">
      <alignment horizontal="center"/>
    </xf>
    <xf numFmtId="0" fontId="145" fillId="0" borderId="219" xfId="132" applyFont="1" applyBorder="1" applyAlignment="1">
      <alignment horizontal="center"/>
    </xf>
    <xf numFmtId="0" fontId="106" fillId="101" borderId="214" xfId="132" applyFont="1" applyFill="1" applyBorder="1" applyAlignment="1">
      <alignment horizontal="left" vertical="center" wrapText="1"/>
    </xf>
    <xf numFmtId="0" fontId="106" fillId="101" borderId="215" xfId="132" applyFont="1" applyFill="1" applyBorder="1" applyAlignment="1">
      <alignment horizontal="left" vertical="center" wrapText="1"/>
    </xf>
    <xf numFmtId="0" fontId="106" fillId="101" borderId="216" xfId="132" applyFont="1" applyFill="1" applyBorder="1" applyAlignment="1">
      <alignment horizontal="left" vertical="center" wrapText="1"/>
    </xf>
    <xf numFmtId="0" fontId="106" fillId="101" borderId="13" xfId="132" applyFont="1" applyFill="1" applyBorder="1" applyAlignment="1">
      <alignment horizontal="left" vertical="center" wrapText="1"/>
    </xf>
    <xf numFmtId="0" fontId="106" fillId="101" borderId="17" xfId="132" applyFont="1" applyFill="1" applyBorder="1" applyAlignment="1">
      <alignment horizontal="left" vertical="center" wrapText="1"/>
    </xf>
    <xf numFmtId="0" fontId="106" fillId="101" borderId="15" xfId="132" applyFont="1" applyFill="1" applyBorder="1" applyAlignment="1">
      <alignment horizontal="left" vertical="center" wrapText="1"/>
    </xf>
    <xf numFmtId="0" fontId="106" fillId="101" borderId="204" xfId="132" applyFont="1" applyFill="1" applyBorder="1" applyAlignment="1">
      <alignment horizontal="left" vertical="center" wrapText="1"/>
    </xf>
    <xf numFmtId="0" fontId="143" fillId="0" borderId="205" xfId="132" applyFont="1" applyBorder="1" applyAlignment="1">
      <alignment horizontal="center"/>
    </xf>
    <xf numFmtId="0" fontId="143" fillId="0" borderId="220" xfId="132" applyFont="1" applyBorder="1" applyAlignment="1">
      <alignment horizontal="center"/>
    </xf>
    <xf numFmtId="0" fontId="143" fillId="0" borderId="219" xfId="132" applyFont="1" applyBorder="1" applyAlignment="1">
      <alignment horizontal="center"/>
    </xf>
    <xf numFmtId="0" fontId="67" fillId="0" borderId="214" xfId="132" applyFont="1" applyBorder="1" applyAlignment="1">
      <alignment horizontal="center"/>
    </xf>
    <xf numFmtId="0" fontId="67" fillId="0" borderId="215" xfId="132" applyFont="1" applyBorder="1" applyAlignment="1">
      <alignment horizontal="center"/>
    </xf>
    <xf numFmtId="0" fontId="67" fillId="0" borderId="216" xfId="132" applyFont="1" applyBorder="1" applyAlignment="1">
      <alignment horizontal="center"/>
    </xf>
    <xf numFmtId="0" fontId="67" fillId="0" borderId="204" xfId="132" applyFont="1" applyBorder="1" applyAlignment="1">
      <alignment horizontal="center"/>
    </xf>
    <xf numFmtId="0" fontId="143" fillId="0" borderId="214" xfId="132" applyFont="1" applyBorder="1" applyAlignment="1">
      <alignment horizontal="left"/>
    </xf>
    <xf numFmtId="0" fontId="143" fillId="0" borderId="215" xfId="132" applyFont="1" applyBorder="1" applyAlignment="1">
      <alignment horizontal="left"/>
    </xf>
    <xf numFmtId="0" fontId="143" fillId="0" borderId="216" xfId="132" applyFont="1" applyBorder="1" applyAlignment="1">
      <alignment horizontal="left"/>
    </xf>
    <xf numFmtId="0" fontId="143" fillId="0" borderId="204" xfId="132" applyFont="1" applyBorder="1" applyAlignment="1">
      <alignment horizontal="left"/>
    </xf>
    <xf numFmtId="0" fontId="143" fillId="0" borderId="18" xfId="132" applyFont="1" applyBorder="1" applyAlignment="1">
      <alignment horizontal="left"/>
    </xf>
    <xf numFmtId="0" fontId="143" fillId="0" borderId="0" xfId="132" applyFont="1" applyAlignment="1">
      <alignment horizontal="left"/>
    </xf>
    <xf numFmtId="0" fontId="143" fillId="0" borderId="19" xfId="132" applyFont="1" applyBorder="1" applyAlignment="1">
      <alignment horizontal="left"/>
    </xf>
    <xf numFmtId="10" fontId="144" fillId="101" borderId="204" xfId="7495" applyNumberFormat="1" applyFont="1" applyFill="1" applyBorder="1" applyAlignment="1">
      <alignment horizontal="center" vertical="distributed"/>
    </xf>
    <xf numFmtId="0" fontId="143" fillId="0" borderId="13" xfId="132" applyFont="1" applyBorder="1" applyAlignment="1">
      <alignment horizontal="left"/>
    </xf>
    <xf numFmtId="0" fontId="143" fillId="0" borderId="17" xfId="132" applyFont="1" applyBorder="1" applyAlignment="1">
      <alignment horizontal="left"/>
    </xf>
    <xf numFmtId="0" fontId="143" fillId="0" borderId="15" xfId="132" applyFont="1" applyBorder="1" applyAlignment="1">
      <alignment horizontal="left"/>
    </xf>
    <xf numFmtId="0" fontId="28" fillId="0" borderId="205" xfId="132" applyBorder="1" applyAlignment="1">
      <alignment horizontal="center"/>
    </xf>
    <xf numFmtId="0" fontId="28" fillId="0" borderId="220" xfId="132" applyBorder="1" applyAlignment="1">
      <alignment horizontal="center"/>
    </xf>
    <xf numFmtId="0" fontId="28" fillId="0" borderId="219" xfId="132" applyBorder="1" applyAlignment="1">
      <alignment horizontal="center"/>
    </xf>
    <xf numFmtId="0" fontId="62" fillId="0" borderId="228" xfId="0" applyFont="1" applyBorder="1" applyAlignment="1">
      <alignment horizontal="center" vertical="center"/>
    </xf>
    <xf numFmtId="0" fontId="62" fillId="0" borderId="11" xfId="0" applyFont="1" applyBorder="1" applyAlignment="1">
      <alignment horizontal="center" vertical="center"/>
    </xf>
    <xf numFmtId="0" fontId="62" fillId="0" borderId="195" xfId="0" applyFont="1" applyBorder="1" applyAlignment="1">
      <alignment horizontal="center" vertical="center"/>
    </xf>
    <xf numFmtId="0" fontId="0" fillId="0" borderId="195" xfId="0" applyBorder="1" applyAlignment="1">
      <alignment vertical="center"/>
    </xf>
    <xf numFmtId="0" fontId="62" fillId="0" borderId="16" xfId="0" applyFont="1" applyBorder="1" applyAlignment="1">
      <alignment horizontal="center" vertical="center" wrapText="1"/>
    </xf>
    <xf numFmtId="0" fontId="62" fillId="0" borderId="11" xfId="0" applyFont="1" applyBorder="1" applyAlignment="1">
      <alignment horizontal="center" vertical="center" wrapText="1"/>
    </xf>
    <xf numFmtId="0" fontId="62" fillId="0" borderId="16" xfId="0" applyFont="1" applyBorder="1" applyAlignment="1">
      <alignment horizontal="center" vertical="center"/>
    </xf>
    <xf numFmtId="0" fontId="62" fillId="0" borderId="214" xfId="0" applyFont="1" applyBorder="1" applyAlignment="1">
      <alignment horizontal="center" vertical="center"/>
    </xf>
    <xf numFmtId="0" fontId="62" fillId="0" borderId="13" xfId="0" applyFont="1" applyBorder="1" applyAlignment="1">
      <alignment horizontal="center" vertical="center"/>
    </xf>
    <xf numFmtId="168" fontId="30" fillId="0" borderId="11" xfId="79" applyFont="1" applyBorder="1" applyAlignment="1">
      <alignment horizontal="center" vertical="center" wrapText="1"/>
    </xf>
    <xf numFmtId="168" fontId="30" fillId="0" borderId="213" xfId="79" applyFont="1" applyBorder="1" applyAlignment="1">
      <alignment horizontal="center" vertical="center" wrapText="1"/>
    </xf>
    <xf numFmtId="219" fontId="30" fillId="0" borderId="11" xfId="0" applyNumberFormat="1" applyFont="1" applyBorder="1" applyAlignment="1">
      <alignment horizontal="center" vertical="center" wrapText="1"/>
    </xf>
    <xf numFmtId="219" fontId="30" fillId="0" borderId="204" xfId="0" applyNumberFormat="1" applyFont="1" applyBorder="1" applyAlignment="1">
      <alignment horizontal="center" vertical="center" wrapText="1"/>
    </xf>
    <xf numFmtId="166" fontId="30" fillId="0" borderId="213" xfId="0" applyNumberFormat="1" applyFont="1" applyBorder="1" applyAlignment="1">
      <alignment horizontal="left" vertical="center"/>
    </xf>
    <xf numFmtId="0" fontId="117" fillId="0" borderId="214" xfId="0" applyFont="1" applyBorder="1" applyAlignment="1">
      <alignment horizontal="center"/>
    </xf>
    <xf numFmtId="0" fontId="0" fillId="0" borderId="222" xfId="0" applyBorder="1"/>
    <xf numFmtId="0" fontId="0" fillId="0" borderId="223" xfId="0" applyBorder="1"/>
    <xf numFmtId="0" fontId="62" fillId="25" borderId="196" xfId="0" applyFont="1" applyFill="1" applyBorder="1" applyAlignment="1">
      <alignment horizontal="center" vertical="center"/>
    </xf>
    <xf numFmtId="0" fontId="0" fillId="0" borderId="229" xfId="0" applyBorder="1"/>
    <xf numFmtId="0" fontId="0" fillId="0" borderId="227" xfId="0" applyBorder="1"/>
    <xf numFmtId="166" fontId="30" fillId="0" borderId="228" xfId="0" applyNumberFormat="1" applyFont="1" applyBorder="1" applyAlignment="1">
      <alignment horizontal="left" vertical="center" wrapText="1"/>
    </xf>
    <xf numFmtId="166" fontId="30" fillId="0" borderId="11" xfId="0" applyNumberFormat="1" applyFont="1" applyBorder="1" applyAlignment="1">
      <alignment horizontal="left" vertical="center" wrapText="1"/>
    </xf>
    <xf numFmtId="166" fontId="62" fillId="25" borderId="196" xfId="0" applyNumberFormat="1" applyFont="1" applyFill="1" applyBorder="1" applyAlignment="1">
      <alignment horizontal="left" vertical="center" wrapText="1"/>
    </xf>
    <xf numFmtId="0" fontId="0" fillId="0" borderId="229" xfId="0" applyBorder="1" applyAlignment="1">
      <alignment horizontal="left" vertical="center" wrapText="1"/>
    </xf>
    <xf numFmtId="0" fontId="0" fillId="0" borderId="227" xfId="0" applyBorder="1" applyAlignment="1">
      <alignment horizontal="left" vertical="center" wrapText="1"/>
    </xf>
    <xf numFmtId="0" fontId="63" fillId="0" borderId="275" xfId="0" applyFont="1" applyBorder="1" applyAlignment="1">
      <alignment horizontal="center"/>
    </xf>
    <xf numFmtId="0" fontId="62" fillId="0" borderId="283" xfId="0" applyFont="1" applyBorder="1" applyAlignment="1">
      <alignment horizontal="left" vertical="top"/>
    </xf>
    <xf numFmtId="4" fontId="62" fillId="0" borderId="283" xfId="0" applyNumberFormat="1" applyFont="1" applyBorder="1" applyAlignment="1">
      <alignment horizontal="left" vertical="top" wrapText="1"/>
    </xf>
    <xf numFmtId="0" fontId="0" fillId="0" borderId="283" xfId="0" applyBorder="1" applyAlignment="1">
      <alignment horizontal="left" vertical="top" wrapText="1"/>
    </xf>
    <xf numFmtId="0" fontId="0" fillId="0" borderId="284" xfId="0" applyBorder="1" applyAlignment="1">
      <alignment horizontal="left" vertical="top" wrapText="1"/>
    </xf>
    <xf numFmtId="0" fontId="117" fillId="0" borderId="18" xfId="0" applyFont="1" applyBorder="1" applyAlignment="1">
      <alignment horizontal="center"/>
    </xf>
    <xf numFmtId="0" fontId="0" fillId="0" borderId="0" xfId="0"/>
    <xf numFmtId="0" fontId="0" fillId="0" borderId="19" xfId="0" applyBorder="1"/>
    <xf numFmtId="0" fontId="188" fillId="0" borderId="275" xfId="22962" applyFont="1" applyBorder="1" applyAlignment="1">
      <alignment horizontal="left" vertical="center" wrapText="1"/>
    </xf>
    <xf numFmtId="0" fontId="174" fillId="0" borderId="275" xfId="22962" applyFont="1" applyBorder="1" applyAlignment="1">
      <alignment horizontal="center" wrapText="1"/>
    </xf>
    <xf numFmtId="0" fontId="176" fillId="114" borderId="275" xfId="22962" applyFont="1" applyFill="1" applyBorder="1" applyAlignment="1">
      <alignment horizontal="left" vertical="center" wrapText="1"/>
    </xf>
    <xf numFmtId="0" fontId="177" fillId="114" borderId="275" xfId="22962" applyFont="1" applyFill="1" applyBorder="1" applyAlignment="1">
      <alignment horizontal="left" vertical="center" wrapText="1"/>
    </xf>
    <xf numFmtId="0" fontId="190" fillId="0" borderId="275" xfId="22962" applyBorder="1" applyAlignment="1">
      <alignment horizontal="center" vertical="top" wrapText="1"/>
    </xf>
    <xf numFmtId="0" fontId="190" fillId="115" borderId="275" xfId="22962" applyFill="1" applyBorder="1" applyAlignment="1">
      <alignment horizontal="center" vertical="top" wrapText="1"/>
    </xf>
    <xf numFmtId="0" fontId="180" fillId="0" borderId="275" xfId="22962" applyFont="1" applyBorder="1" applyAlignment="1">
      <alignment horizontal="center" vertical="center" wrapText="1"/>
    </xf>
    <xf numFmtId="0" fontId="190" fillId="114" borderId="275" xfId="22962" applyFill="1" applyBorder="1" applyAlignment="1">
      <alignment horizontal="left" vertical="top" wrapText="1" indent="2"/>
    </xf>
    <xf numFmtId="0" fontId="180" fillId="115" borderId="275" xfId="22962" applyFont="1" applyFill="1" applyBorder="1" applyAlignment="1">
      <alignment horizontal="center" vertical="top" wrapText="1"/>
    </xf>
    <xf numFmtId="0" fontId="151" fillId="0" borderId="0" xfId="163" applyFont="1" applyAlignment="1">
      <alignment horizontal="left" vertical="top"/>
    </xf>
    <xf numFmtId="0" fontId="152" fillId="25" borderId="240" xfId="0" applyFont="1" applyFill="1" applyBorder="1" applyAlignment="1">
      <alignment horizontal="center" vertical="center"/>
    </xf>
    <xf numFmtId="0" fontId="152" fillId="25" borderId="241" xfId="0" applyFont="1" applyFill="1" applyBorder="1" applyAlignment="1">
      <alignment horizontal="center" vertical="center"/>
    </xf>
    <xf numFmtId="0" fontId="152" fillId="25" borderId="242" xfId="0" applyFont="1" applyFill="1" applyBorder="1" applyAlignment="1">
      <alignment horizontal="center" vertical="center"/>
    </xf>
    <xf numFmtId="0" fontId="152" fillId="0" borderId="230" xfId="191" applyFont="1" applyBorder="1" applyAlignment="1">
      <alignment horizontal="center" vertical="center"/>
    </xf>
    <xf numFmtId="0" fontId="152" fillId="0" borderId="231" xfId="191" applyFont="1" applyBorder="1" applyAlignment="1">
      <alignment horizontal="center" vertical="center"/>
    </xf>
    <xf numFmtId="0" fontId="152" fillId="0" borderId="232" xfId="191" applyFont="1" applyBorder="1" applyAlignment="1">
      <alignment horizontal="center" vertical="center"/>
    </xf>
    <xf numFmtId="0" fontId="152" fillId="0" borderId="243" xfId="191" applyFont="1" applyBorder="1" applyAlignment="1">
      <alignment horizontal="center" vertical="center"/>
    </xf>
    <xf numFmtId="0" fontId="152" fillId="0" borderId="0" xfId="191" applyFont="1" applyAlignment="1">
      <alignment horizontal="center" vertical="center"/>
    </xf>
    <xf numFmtId="0" fontId="152" fillId="0" borderId="251" xfId="191" applyFont="1" applyBorder="1" applyAlignment="1">
      <alignment horizontal="center" vertical="center"/>
    </xf>
    <xf numFmtId="0" fontId="152" fillId="0" borderId="243" xfId="191" applyFont="1" applyBorder="1" applyAlignment="1">
      <alignment horizontal="center" vertical="top"/>
    </xf>
    <xf numFmtId="0" fontId="152" fillId="0" borderId="0" xfId="191" applyFont="1" applyAlignment="1">
      <alignment horizontal="center" vertical="top"/>
    </xf>
    <xf numFmtId="0" fontId="152" fillId="0" borderId="251" xfId="191" applyFont="1" applyBorder="1" applyAlignment="1">
      <alignment horizontal="center" vertical="top"/>
    </xf>
    <xf numFmtId="4" fontId="111" fillId="99" borderId="275" xfId="132" applyNumberFormat="1" applyFont="1" applyFill="1" applyBorder="1" applyAlignment="1">
      <alignment horizontal="justify" vertical="center" wrapText="1"/>
    </xf>
    <xf numFmtId="4" fontId="111" fillId="99" borderId="292" xfId="132" applyNumberFormat="1" applyFont="1" applyFill="1" applyBorder="1" applyAlignment="1">
      <alignment horizontal="justify" vertical="center" wrapText="1"/>
    </xf>
    <xf numFmtId="4" fontId="152" fillId="0" borderId="290" xfId="0" applyNumberFormat="1" applyFont="1" applyBorder="1" applyAlignment="1">
      <alignment horizontal="center" vertical="top" wrapText="1"/>
    </xf>
    <xf numFmtId="4" fontId="152" fillId="0" borderId="288" xfId="0" applyNumberFormat="1" applyFont="1" applyBorder="1" applyAlignment="1">
      <alignment horizontal="center" vertical="top" wrapText="1"/>
    </xf>
    <xf numFmtId="4" fontId="152" fillId="0" borderId="291" xfId="0" applyNumberFormat="1" applyFont="1" applyBorder="1" applyAlignment="1">
      <alignment horizontal="center" vertical="top" wrapText="1"/>
    </xf>
    <xf numFmtId="4" fontId="152" fillId="0" borderId="288" xfId="0" applyNumberFormat="1" applyFont="1" applyBorder="1" applyAlignment="1">
      <alignment horizontal="left" vertical="top" wrapText="1"/>
    </xf>
    <xf numFmtId="4" fontId="152" fillId="0" borderId="289" xfId="0" applyNumberFormat="1" applyFont="1" applyBorder="1" applyAlignment="1">
      <alignment horizontal="left" vertical="top" wrapText="1"/>
    </xf>
    <xf numFmtId="0" fontId="28" fillId="0" borderId="0" xfId="0" applyFont="1" applyAlignment="1">
      <alignment horizontal="left" wrapText="1"/>
    </xf>
    <xf numFmtId="0" fontId="28" fillId="0" borderId="0" xfId="0" applyFont="1" applyAlignment="1">
      <alignment horizontal="left"/>
    </xf>
    <xf numFmtId="4" fontId="63" fillId="0" borderId="282" xfId="0" applyNumberFormat="1" applyFont="1" applyBorder="1" applyAlignment="1">
      <alignment horizontal="justify" vertical="top" wrapText="1"/>
    </xf>
    <xf numFmtId="4" fontId="63" fillId="0" borderId="283" xfId="0" applyNumberFormat="1" applyFont="1" applyBorder="1" applyAlignment="1">
      <alignment horizontal="justify" vertical="top" wrapText="1"/>
    </xf>
    <xf numFmtId="0" fontId="63" fillId="0" borderId="282" xfId="0" applyFont="1" applyBorder="1" applyAlignment="1">
      <alignment horizontal="left" vertical="top" wrapText="1"/>
    </xf>
    <xf numFmtId="0" fontId="63" fillId="0" borderId="283" xfId="0" applyFont="1" applyBorder="1" applyAlignment="1">
      <alignment horizontal="left" vertical="top" wrapText="1"/>
    </xf>
    <xf numFmtId="0" fontId="142" fillId="0" borderId="282" xfId="0" applyFont="1" applyBorder="1" applyAlignment="1">
      <alignment horizontal="left" vertical="top"/>
    </xf>
    <xf numFmtId="0" fontId="142" fillId="0" borderId="283" xfId="0" applyFont="1" applyBorder="1" applyAlignment="1">
      <alignment horizontal="left" vertical="top"/>
    </xf>
    <xf numFmtId="166" fontId="63" fillId="0" borderId="282" xfId="350" applyFont="1" applyBorder="1" applyAlignment="1">
      <alignment horizontal="center" vertical="center"/>
    </xf>
    <xf numFmtId="166" fontId="63" fillId="0" borderId="283" xfId="350" applyFont="1" applyBorder="1" applyAlignment="1">
      <alignment horizontal="center" vertical="center"/>
    </xf>
  </cellXfs>
  <cellStyles count="22963">
    <cellStyle name="_x000d_&#10;JournalTemplate=C:\COMFO\CTALK\JOURSTD.TPL_x000d_&#10;LbStateAddress=3 3 0 251 1 89 2 311_x000d_&#10;LbStateJou" xfId="839"/>
    <cellStyle name="0,0_x000d_&#10;NA_x000d_&#10;" xfId="352"/>
    <cellStyle name="0,0_x000d_&#10;NA_x000d_&#10; 2" xfId="360"/>
    <cellStyle name="0,0_x000d_&#10;NA_x000d_&#10; 2 2" xfId="3897"/>
    <cellStyle name="0,0_x000d_&#10;NA_x000d_&#10; 3" xfId="3898"/>
    <cellStyle name="0,0_x000d_&#10;NA_x000d_&#10;_Instalacoes provisorias ,  Administracao local e Mob  e desmob" xfId="3663"/>
    <cellStyle name="0,00###" xfId="3899"/>
    <cellStyle name="0,00### 2" xfId="3900"/>
    <cellStyle name="0.0" xfId="3901"/>
    <cellStyle name="0.0 2" xfId="3902"/>
    <cellStyle name="1" xfId="361"/>
    <cellStyle name="12" xfId="362"/>
    <cellStyle name="12 2" xfId="1200"/>
    <cellStyle name="12 2 2" xfId="4682"/>
    <cellStyle name="12 2 2 2" xfId="7528"/>
    <cellStyle name="12 2 2 3" xfId="7529"/>
    <cellStyle name="12 2 3" xfId="7530"/>
    <cellStyle name="12 2 4" xfId="7531"/>
    <cellStyle name="2.1" xfId="363"/>
    <cellStyle name="2.1.1" xfId="364"/>
    <cellStyle name="2.1.1.1" xfId="365"/>
    <cellStyle name="20% - Accent1" xfId="1"/>
    <cellStyle name="20% - Accent1 2" xfId="651"/>
    <cellStyle name="20% - Accent1 3" xfId="3664"/>
    <cellStyle name="20% - Accent1 3 2" xfId="7118"/>
    <cellStyle name="20% - Accent1 3 2 2" xfId="7532"/>
    <cellStyle name="20% - Accent1 3 2 3" xfId="7533"/>
    <cellStyle name="20% - Accent1 3 3" xfId="7534"/>
    <cellStyle name="20% - Accent1 3 4" xfId="7535"/>
    <cellStyle name="20% - Accent1_MEMÓRIA DE CÁLCULO" xfId="366"/>
    <cellStyle name="20% - Accent2" xfId="2"/>
    <cellStyle name="20% - Accent2 2" xfId="652"/>
    <cellStyle name="20% - Accent2 3" xfId="3665"/>
    <cellStyle name="20% - Accent2 3 2" xfId="7119"/>
    <cellStyle name="20% - Accent2 3 2 2" xfId="7536"/>
    <cellStyle name="20% - Accent2 3 2 3" xfId="7537"/>
    <cellStyle name="20% - Accent2 3 3" xfId="7538"/>
    <cellStyle name="20% - Accent2 3 4" xfId="7539"/>
    <cellStyle name="20% - Accent2_MEMÓRIA DE CÁLCULO" xfId="367"/>
    <cellStyle name="20% - Accent3" xfId="3"/>
    <cellStyle name="20% - Accent3 2" xfId="653"/>
    <cellStyle name="20% - Accent3 3" xfId="3666"/>
    <cellStyle name="20% - Accent3 3 2" xfId="7120"/>
    <cellStyle name="20% - Accent3 3 2 2" xfId="7540"/>
    <cellStyle name="20% - Accent3 3 2 3" xfId="7541"/>
    <cellStyle name="20% - Accent3 3 3" xfId="7542"/>
    <cellStyle name="20% - Accent3 3 4" xfId="7543"/>
    <cellStyle name="20% - Accent3_MEMÓRIA DE CÁLCULO" xfId="368"/>
    <cellStyle name="20% - Accent4" xfId="4"/>
    <cellStyle name="20% - Accent4 2" xfId="654"/>
    <cellStyle name="20% - Accent4 3" xfId="3667"/>
    <cellStyle name="20% - Accent4 3 2" xfId="7121"/>
    <cellStyle name="20% - Accent4 3 2 2" xfId="7544"/>
    <cellStyle name="20% - Accent4 3 2 3" xfId="7545"/>
    <cellStyle name="20% - Accent4 3 3" xfId="7546"/>
    <cellStyle name="20% - Accent4 3 4" xfId="7547"/>
    <cellStyle name="20% - Accent4_MEMÓRIA DE CÁLCULO" xfId="369"/>
    <cellStyle name="20% - Accent5" xfId="5"/>
    <cellStyle name="20% - Accent5 2" xfId="3668"/>
    <cellStyle name="20% - Accent5 2 2" xfId="7122"/>
    <cellStyle name="20% - Accent5 2 2 2" xfId="7548"/>
    <cellStyle name="20% - Accent5 2 2 3" xfId="7549"/>
    <cellStyle name="20% - Accent5 2 3" xfId="7550"/>
    <cellStyle name="20% - Accent5 2 4" xfId="7551"/>
    <cellStyle name="20% - Accent6" xfId="6"/>
    <cellStyle name="20% - Accent6 2" xfId="655"/>
    <cellStyle name="20% - Accent6 3" xfId="3669"/>
    <cellStyle name="20% - Accent6 3 2" xfId="7123"/>
    <cellStyle name="20% - Accent6 3 2 2" xfId="7552"/>
    <cellStyle name="20% - Accent6 3 2 3" xfId="7553"/>
    <cellStyle name="20% - Accent6 3 3" xfId="7554"/>
    <cellStyle name="20% - Accent6 3 4" xfId="7555"/>
    <cellStyle name="20% - Accent6_MEMÓRIA DE CÁLCULO" xfId="370"/>
    <cellStyle name="20% - Ênfase1 100" xfId="840"/>
    <cellStyle name="20% - Ênfase1 2" xfId="7"/>
    <cellStyle name="20% - Ênfase1 2 2" xfId="841"/>
    <cellStyle name="20% - Ênfase1 2 3" xfId="7556"/>
    <cellStyle name="20% - Ênfase1 3" xfId="4124"/>
    <cellStyle name="20% - Ênfase1 3 2" xfId="7557"/>
    <cellStyle name="20% - Ênfase2 2" xfId="8"/>
    <cellStyle name="20% - Ênfase2 2 2" xfId="842"/>
    <cellStyle name="20% - Ênfase2 2 3" xfId="7558"/>
    <cellStyle name="20% - Ênfase2 3" xfId="4125"/>
    <cellStyle name="20% - Ênfase2 3 2" xfId="7559"/>
    <cellStyle name="20% - Ênfase3 2" xfId="9"/>
    <cellStyle name="20% - Ênfase3 2 2" xfId="843"/>
    <cellStyle name="20% - Ênfase3 2 3" xfId="7560"/>
    <cellStyle name="20% - Ênfase3 3" xfId="4126"/>
    <cellStyle name="20% - Ênfase3 3 2" xfId="7561"/>
    <cellStyle name="20% - Ênfase4 2" xfId="10"/>
    <cellStyle name="20% - Ênfase4 2 2" xfId="844"/>
    <cellStyle name="20% - Ênfase4 2 3" xfId="7562"/>
    <cellStyle name="20% - Ênfase4 3" xfId="4127"/>
    <cellStyle name="20% - Ênfase4 3 2" xfId="7563"/>
    <cellStyle name="20% - Ênfase5 2" xfId="11"/>
    <cellStyle name="20% - Ênfase5 2 2" xfId="845"/>
    <cellStyle name="20% - Ênfase5 2 3" xfId="7564"/>
    <cellStyle name="20% - Ênfase5 3" xfId="4128"/>
    <cellStyle name="20% - Ênfase5 3 2" xfId="7565"/>
    <cellStyle name="20% - Ênfase6 2" xfId="12"/>
    <cellStyle name="20% - Ênfase6 2 2" xfId="846"/>
    <cellStyle name="20% - Ênfase6 2 3" xfId="7566"/>
    <cellStyle name="20% - Ênfase6 3" xfId="4129"/>
    <cellStyle name="20% - Ênfase6 3 2" xfId="7567"/>
    <cellStyle name="20% - Énfasis1" xfId="371"/>
    <cellStyle name="20% - Énfasis2" xfId="372"/>
    <cellStyle name="20% - Énfasis3" xfId="373"/>
    <cellStyle name="20% - Énfasis4" xfId="374"/>
    <cellStyle name="20% - Énfasis5" xfId="375"/>
    <cellStyle name="20% - Énfasis6" xfId="376"/>
    <cellStyle name="40% - Accent1" xfId="13"/>
    <cellStyle name="40% - Accent1 2" xfId="656"/>
    <cellStyle name="40% - Accent1 3" xfId="3670"/>
    <cellStyle name="40% - Accent1 3 2" xfId="7124"/>
    <cellStyle name="40% - Accent1 3 2 2" xfId="7568"/>
    <cellStyle name="40% - Accent1 3 2 3" xfId="7569"/>
    <cellStyle name="40% - Accent1 3 3" xfId="7570"/>
    <cellStyle name="40% - Accent1 3 4" xfId="7571"/>
    <cellStyle name="40% - Accent1_MEMÓRIA DE CÁLCULO" xfId="377"/>
    <cellStyle name="40% - Accent2" xfId="14"/>
    <cellStyle name="40% - Accent2 2" xfId="3671"/>
    <cellStyle name="40% - Accent2 2 2" xfId="7125"/>
    <cellStyle name="40% - Accent2 2 2 2" xfId="7572"/>
    <cellStyle name="40% - Accent2 2 2 3" xfId="7573"/>
    <cellStyle name="40% - Accent2 2 3" xfId="7574"/>
    <cellStyle name="40% - Accent2 2 4" xfId="7575"/>
    <cellStyle name="40% - Accent3" xfId="15"/>
    <cellStyle name="40% - Accent3 2" xfId="657"/>
    <cellStyle name="40% - Accent3 3" xfId="3672"/>
    <cellStyle name="40% - Accent3 3 2" xfId="7126"/>
    <cellStyle name="40% - Accent3 3 2 2" xfId="7576"/>
    <cellStyle name="40% - Accent3 3 2 3" xfId="7577"/>
    <cellStyle name="40% - Accent3 3 3" xfId="7578"/>
    <cellStyle name="40% - Accent3 3 4" xfId="7579"/>
    <cellStyle name="40% - Accent3_MEMÓRIA DE CÁLCULO" xfId="378"/>
    <cellStyle name="40% - Accent4" xfId="16"/>
    <cellStyle name="40% - Accent4 2" xfId="658"/>
    <cellStyle name="40% - Accent4 3" xfId="3673"/>
    <cellStyle name="40% - Accent4 3 2" xfId="7127"/>
    <cellStyle name="40% - Accent4 3 2 2" xfId="7580"/>
    <cellStyle name="40% - Accent4 3 2 3" xfId="7581"/>
    <cellStyle name="40% - Accent4 3 3" xfId="7582"/>
    <cellStyle name="40% - Accent4 3 4" xfId="7583"/>
    <cellStyle name="40% - Accent4_MEMÓRIA DE CÁLCULO" xfId="379"/>
    <cellStyle name="40% - Accent5" xfId="17"/>
    <cellStyle name="40% - Accent5 2" xfId="659"/>
    <cellStyle name="40% - Accent5 3" xfId="3674"/>
    <cellStyle name="40% - Accent5 3 2" xfId="7128"/>
    <cellStyle name="40% - Accent5 3 2 2" xfId="7584"/>
    <cellStyle name="40% - Accent5 3 2 3" xfId="7585"/>
    <cellStyle name="40% - Accent5 3 3" xfId="7586"/>
    <cellStyle name="40% - Accent5 3 4" xfId="7587"/>
    <cellStyle name="40% - Accent5_MEMÓRIA DE CÁLCULO" xfId="380"/>
    <cellStyle name="40% - Accent6" xfId="18"/>
    <cellStyle name="40% - Accent6 2" xfId="660"/>
    <cellStyle name="40% - Accent6 3" xfId="3675"/>
    <cellStyle name="40% - Accent6 3 2" xfId="7129"/>
    <cellStyle name="40% - Accent6 3 2 2" xfId="7588"/>
    <cellStyle name="40% - Accent6 3 2 3" xfId="7589"/>
    <cellStyle name="40% - Accent6 3 3" xfId="7590"/>
    <cellStyle name="40% - Accent6 3 4" xfId="7591"/>
    <cellStyle name="40% - Accent6_MEMÓRIA DE CÁLCULO" xfId="381"/>
    <cellStyle name="40% - Ênfase1 2" xfId="19"/>
    <cellStyle name="40% - Ênfase1 2 2" xfId="847"/>
    <cellStyle name="40% - Ênfase1 2 3" xfId="7592"/>
    <cellStyle name="40% - Ênfase1 3" xfId="4130"/>
    <cellStyle name="40% - Ênfase1 3 2" xfId="7593"/>
    <cellStyle name="40% - Ênfase2 2" xfId="20"/>
    <cellStyle name="40% - Ênfase2 2 2" xfId="848"/>
    <cellStyle name="40% - Ênfase2 2 3" xfId="7594"/>
    <cellStyle name="40% - Ênfase2 3" xfId="4131"/>
    <cellStyle name="40% - Ênfase2 3 2" xfId="7595"/>
    <cellStyle name="40% - Ênfase3 2" xfId="21"/>
    <cellStyle name="40% - Ênfase3 2 2" xfId="849"/>
    <cellStyle name="40% - Ênfase3 2 3" xfId="7596"/>
    <cellStyle name="40% - Ênfase3 3" xfId="4132"/>
    <cellStyle name="40% - Ênfase3 3 2" xfId="7597"/>
    <cellStyle name="40% - Ênfase4 2" xfId="22"/>
    <cellStyle name="40% - Ênfase4 2 2" xfId="850"/>
    <cellStyle name="40% - Ênfase4 2 3" xfId="7598"/>
    <cellStyle name="40% - Ênfase4 3" xfId="4133"/>
    <cellStyle name="40% - Ênfase4 3 2" xfId="7599"/>
    <cellStyle name="40% - Ênfase5 2" xfId="23"/>
    <cellStyle name="40% - Ênfase5 2 2" xfId="851"/>
    <cellStyle name="40% - Ênfase5 2 3" xfId="7600"/>
    <cellStyle name="40% - Ênfase5 3" xfId="4134"/>
    <cellStyle name="40% - Ênfase5 3 2" xfId="7601"/>
    <cellStyle name="40% - Ênfase6 2" xfId="24"/>
    <cellStyle name="40% - Ênfase6 2 2" xfId="852"/>
    <cellStyle name="40% - Ênfase6 2 3" xfId="7602"/>
    <cellStyle name="40% - Ênfase6 3" xfId="4135"/>
    <cellStyle name="40% - Ênfase6 3 2" xfId="7603"/>
    <cellStyle name="40% - Énfasis1" xfId="382"/>
    <cellStyle name="40% - Énfasis2" xfId="383"/>
    <cellStyle name="40% - Énfasis3" xfId="384"/>
    <cellStyle name="40% - Énfasis4" xfId="385"/>
    <cellStyle name="40% - Énfasis5" xfId="386"/>
    <cellStyle name="40% - Énfasis6" xfId="387"/>
    <cellStyle name="60% - Accent1" xfId="25"/>
    <cellStyle name="60% - Accent1 2" xfId="661"/>
    <cellStyle name="60% - Accent1 3" xfId="3676"/>
    <cellStyle name="60% - Accent1_MEMÓRIA DE CÁLCULO" xfId="388"/>
    <cellStyle name="60% - Accent2" xfId="26"/>
    <cellStyle name="60% - Accent2 2" xfId="662"/>
    <cellStyle name="60% - Accent2 3" xfId="3677"/>
    <cellStyle name="60% - Accent2_MEMÓRIA DE CÁLCULO" xfId="389"/>
    <cellStyle name="60% - Accent3" xfId="27"/>
    <cellStyle name="60% - Accent3 2" xfId="663"/>
    <cellStyle name="60% - Accent3 3" xfId="3678"/>
    <cellStyle name="60% - Accent3_MEMÓRIA DE CÁLCULO" xfId="390"/>
    <cellStyle name="60% - Accent4" xfId="28"/>
    <cellStyle name="60% - Accent4 2" xfId="664"/>
    <cellStyle name="60% - Accent4 3" xfId="3679"/>
    <cellStyle name="60% - Accent4_MEMÓRIA DE CÁLCULO" xfId="391"/>
    <cellStyle name="60% - Accent5" xfId="29"/>
    <cellStyle name="60% - Accent5 2" xfId="665"/>
    <cellStyle name="60% - Accent5 3" xfId="3680"/>
    <cellStyle name="60% - Accent5_MEMÓRIA DE CÁLCULO" xfId="392"/>
    <cellStyle name="60% - Accent6" xfId="30"/>
    <cellStyle name="60% - Accent6 2" xfId="666"/>
    <cellStyle name="60% - Accent6 3" xfId="3681"/>
    <cellStyle name="60% - Accent6_MEMÓRIA DE CÁLCULO" xfId="393"/>
    <cellStyle name="60% - Ênfase1 2" xfId="31"/>
    <cellStyle name="60% - Ênfase1 2 2" xfId="853"/>
    <cellStyle name="60% - Ênfase1 2 3" xfId="7604"/>
    <cellStyle name="60% - Ênfase1 3" xfId="7605"/>
    <cellStyle name="60% - Ênfase2 2" xfId="32"/>
    <cellStyle name="60% - Ênfase2 2 2" xfId="854"/>
    <cellStyle name="60% - Ênfase2 2 3" xfId="7606"/>
    <cellStyle name="60% - Ênfase2 3" xfId="7607"/>
    <cellStyle name="60% - Ênfase3 2" xfId="33"/>
    <cellStyle name="60% - Ênfase3 2 2" xfId="855"/>
    <cellStyle name="60% - Ênfase3 2 3" xfId="7608"/>
    <cellStyle name="60% - Ênfase3 3" xfId="7609"/>
    <cellStyle name="60% - Ênfase4 2" xfId="34"/>
    <cellStyle name="60% - Ênfase4 2 2" xfId="856"/>
    <cellStyle name="60% - Ênfase4 2 3" xfId="7610"/>
    <cellStyle name="60% - Ênfase4 3" xfId="7611"/>
    <cellStyle name="60% - Ênfase5 2" xfId="35"/>
    <cellStyle name="60% - Ênfase5 2 2" xfId="857"/>
    <cellStyle name="60% - Ênfase5 3" xfId="7612"/>
    <cellStyle name="60% - Ênfase6 2" xfId="36"/>
    <cellStyle name="60% - Ênfase6 2 2" xfId="858"/>
    <cellStyle name="60% - Ênfase6 2 3" xfId="7613"/>
    <cellStyle name="60% - Ênfase6 3" xfId="7614"/>
    <cellStyle name="60% - Ênfase6 37" xfId="859"/>
    <cellStyle name="60% - Énfasis1" xfId="394"/>
    <cellStyle name="60% - Énfasis2" xfId="395"/>
    <cellStyle name="60% - Énfasis3" xfId="396"/>
    <cellStyle name="60% - Énfasis4" xfId="397"/>
    <cellStyle name="60% - Énfasis5" xfId="398"/>
    <cellStyle name="60% - Énfasis6" xfId="399"/>
    <cellStyle name="A3 297 x 420 mm" xfId="400"/>
    <cellStyle name="Accent1" xfId="37"/>
    <cellStyle name="Accent1 2" xfId="667"/>
    <cellStyle name="Accent1 3" xfId="3682"/>
    <cellStyle name="Accent1_MEMÓRIA DE CÁLCULO" xfId="401"/>
    <cellStyle name="Accent2" xfId="38"/>
    <cellStyle name="Accent2 2" xfId="668"/>
    <cellStyle name="Accent2 3" xfId="3683"/>
    <cellStyle name="Accent2_MEMÓRIA DE CÁLCULO" xfId="402"/>
    <cellStyle name="Accent3" xfId="39"/>
    <cellStyle name="Accent3 2" xfId="669"/>
    <cellStyle name="Accent3 3" xfId="3684"/>
    <cellStyle name="Accent3_MEMÓRIA DE CÁLCULO" xfId="403"/>
    <cellStyle name="Accent4" xfId="40"/>
    <cellStyle name="Accent4 2" xfId="670"/>
    <cellStyle name="Accent4 3" xfId="3685"/>
    <cellStyle name="Accent4_MEMÓRIA DE CÁLCULO" xfId="404"/>
    <cellStyle name="Accent5" xfId="41"/>
    <cellStyle name="Accent5 2" xfId="3686"/>
    <cellStyle name="Accent6" xfId="42"/>
    <cellStyle name="Accent6 2" xfId="671"/>
    <cellStyle name="Accent6 3" xfId="3687"/>
    <cellStyle name="Accent6_MEMÓRIA DE CÁLCULO" xfId="405"/>
    <cellStyle name="Amarelo%" xfId="406"/>
    <cellStyle name="Amarelocot" xfId="407"/>
    <cellStyle name="Bad" xfId="43"/>
    <cellStyle name="Bad 2" xfId="672"/>
    <cellStyle name="Bad 3" xfId="3688"/>
    <cellStyle name="Bad_MEMÓRIA DE CÁLCULO" xfId="408"/>
    <cellStyle name="Bom 2" xfId="44"/>
    <cellStyle name="Bom 2 2" xfId="860"/>
    <cellStyle name="Bom 2 3" xfId="7615"/>
    <cellStyle name="Bom 3" xfId="3689"/>
    <cellStyle name="Bom 3 2" xfId="7616"/>
    <cellStyle name="Buena" xfId="409"/>
    <cellStyle name="Cabe‡alho 1" xfId="410"/>
    <cellStyle name="Cabe‡alho 2" xfId="411"/>
    <cellStyle name="CABEÇALHO" xfId="412"/>
    <cellStyle name="Cabeçalho 1" xfId="45"/>
    <cellStyle name="Cabeçalho 2" xfId="46"/>
    <cellStyle name="CABEÇALHO2" xfId="413"/>
    <cellStyle name="Cabecera 1" xfId="414"/>
    <cellStyle name="Cabecera 2" xfId="415"/>
    <cellStyle name="Calculation" xfId="47"/>
    <cellStyle name="Calculation 10" xfId="3177"/>
    <cellStyle name="Calculation 10 2" xfId="6649"/>
    <cellStyle name="Calculation 10 2 2" xfId="7617"/>
    <cellStyle name="Calculation 10 2 3" xfId="7618"/>
    <cellStyle name="Calculation 10 2 4" xfId="7619"/>
    <cellStyle name="Calculation 10 3" xfId="7620"/>
    <cellStyle name="Calculation 10 4" xfId="7621"/>
    <cellStyle name="Calculation 10 5" xfId="7622"/>
    <cellStyle name="Calculation 11" xfId="3690"/>
    <cellStyle name="Calculation 12" xfId="4284"/>
    <cellStyle name="Calculation 12 2" xfId="7623"/>
    <cellStyle name="Calculation 12 3" xfId="7624"/>
    <cellStyle name="Calculation 12 4" xfId="7625"/>
    <cellStyle name="Calculation 13" xfId="7626"/>
    <cellStyle name="Calculation 14" xfId="7627"/>
    <cellStyle name="Calculation 15" xfId="7628"/>
    <cellStyle name="Calculation 2" xfId="673"/>
    <cellStyle name="Calculation 2 10" xfId="4146"/>
    <cellStyle name="Calculation 2 10 2" xfId="7354"/>
    <cellStyle name="Calculation 2 10 2 2" xfId="7629"/>
    <cellStyle name="Calculation 2 10 2 3" xfId="7630"/>
    <cellStyle name="Calculation 2 10 2 4" xfId="7631"/>
    <cellStyle name="Calculation 2 10 3" xfId="7632"/>
    <cellStyle name="Calculation 2 10 4" xfId="7633"/>
    <cellStyle name="Calculation 2 10 5" xfId="7634"/>
    <cellStyle name="Calculation 2 11" xfId="4361"/>
    <cellStyle name="Calculation 2 11 2" xfId="7635"/>
    <cellStyle name="Calculation 2 11 3" xfId="7636"/>
    <cellStyle name="Calculation 2 11 4" xfId="7637"/>
    <cellStyle name="Calculation 2 12" xfId="7638"/>
    <cellStyle name="Calculation 2 13" xfId="7639"/>
    <cellStyle name="Calculation 2 14" xfId="7640"/>
    <cellStyle name="Calculation 2 2" xfId="1278"/>
    <cellStyle name="Calculation 2 2 10" xfId="4760"/>
    <cellStyle name="Calculation 2 2 10 2" xfId="7641"/>
    <cellStyle name="Calculation 2 2 10 3" xfId="7642"/>
    <cellStyle name="Calculation 2 2 10 4" xfId="7643"/>
    <cellStyle name="Calculation 2 2 11" xfId="7644"/>
    <cellStyle name="Calculation 2 2 12" xfId="7645"/>
    <cellStyle name="Calculation 2 2 13" xfId="7646"/>
    <cellStyle name="Calculation 2 2 2" xfId="2545"/>
    <cellStyle name="Calculation 2 2 2 2" xfId="6018"/>
    <cellStyle name="Calculation 2 2 2 2 2" xfId="7647"/>
    <cellStyle name="Calculation 2 2 2 2 3" xfId="7648"/>
    <cellStyle name="Calculation 2 2 2 2 4" xfId="7649"/>
    <cellStyle name="Calculation 2 2 2 3" xfId="7650"/>
    <cellStyle name="Calculation 2 2 2 4" xfId="7651"/>
    <cellStyle name="Calculation 2 2 2 5" xfId="7652"/>
    <cellStyle name="Calculation 2 2 3" xfId="3242"/>
    <cellStyle name="Calculation 2 2 3 2" xfId="6714"/>
    <cellStyle name="Calculation 2 2 3 2 2" xfId="7653"/>
    <cellStyle name="Calculation 2 2 3 2 3" xfId="7654"/>
    <cellStyle name="Calculation 2 2 3 2 4" xfId="7655"/>
    <cellStyle name="Calculation 2 2 3 3" xfId="7656"/>
    <cellStyle name="Calculation 2 2 3 4" xfId="7657"/>
    <cellStyle name="Calculation 2 2 3 5" xfId="7658"/>
    <cellStyle name="Calculation 2 2 4" xfId="3101"/>
    <cellStyle name="Calculation 2 2 4 2" xfId="6574"/>
    <cellStyle name="Calculation 2 2 4 2 2" xfId="7659"/>
    <cellStyle name="Calculation 2 2 4 2 3" xfId="7660"/>
    <cellStyle name="Calculation 2 2 4 2 4" xfId="7661"/>
    <cellStyle name="Calculation 2 2 4 3" xfId="7662"/>
    <cellStyle name="Calculation 2 2 4 4" xfId="7663"/>
    <cellStyle name="Calculation 2 2 4 5" xfId="7664"/>
    <cellStyle name="Calculation 2 2 5" xfId="3120"/>
    <cellStyle name="Calculation 2 2 5 2" xfId="6592"/>
    <cellStyle name="Calculation 2 2 5 2 2" xfId="7665"/>
    <cellStyle name="Calculation 2 2 5 2 3" xfId="7666"/>
    <cellStyle name="Calculation 2 2 5 2 4" xfId="7667"/>
    <cellStyle name="Calculation 2 2 5 3" xfId="7668"/>
    <cellStyle name="Calculation 2 2 5 4" xfId="7669"/>
    <cellStyle name="Calculation 2 2 5 5" xfId="7670"/>
    <cellStyle name="Calculation 2 2 6" xfId="3236"/>
    <cellStyle name="Calculation 2 2 6 2" xfId="6708"/>
    <cellStyle name="Calculation 2 2 6 2 2" xfId="7671"/>
    <cellStyle name="Calculation 2 2 6 2 3" xfId="7672"/>
    <cellStyle name="Calculation 2 2 6 2 4" xfId="7673"/>
    <cellStyle name="Calculation 2 2 6 3" xfId="7674"/>
    <cellStyle name="Calculation 2 2 6 4" xfId="7675"/>
    <cellStyle name="Calculation 2 2 6 5" xfId="7676"/>
    <cellStyle name="Calculation 2 2 7" xfId="2095"/>
    <cellStyle name="Calculation 2 2 7 2" xfId="5570"/>
    <cellStyle name="Calculation 2 2 7 2 2" xfId="7677"/>
    <cellStyle name="Calculation 2 2 7 2 3" xfId="7678"/>
    <cellStyle name="Calculation 2 2 7 2 4" xfId="7679"/>
    <cellStyle name="Calculation 2 2 7 3" xfId="7680"/>
    <cellStyle name="Calculation 2 2 7 4" xfId="7681"/>
    <cellStyle name="Calculation 2 2 7 5" xfId="7682"/>
    <cellStyle name="Calculation 2 2 8" xfId="3186"/>
    <cellStyle name="Calculation 2 2 8 2" xfId="6658"/>
    <cellStyle name="Calculation 2 2 8 2 2" xfId="7683"/>
    <cellStyle name="Calculation 2 2 8 2 3" xfId="7684"/>
    <cellStyle name="Calculation 2 2 8 2 4" xfId="7685"/>
    <cellStyle name="Calculation 2 2 8 3" xfId="7686"/>
    <cellStyle name="Calculation 2 2 8 4" xfId="7687"/>
    <cellStyle name="Calculation 2 2 8 5" xfId="7688"/>
    <cellStyle name="Calculation 2 2 9" xfId="3568"/>
    <cellStyle name="Calculation 2 2 9 2" xfId="7038"/>
    <cellStyle name="Calculation 2 2 9 2 2" xfId="7689"/>
    <cellStyle name="Calculation 2 2 9 2 3" xfId="7690"/>
    <cellStyle name="Calculation 2 2 9 2 4" xfId="7691"/>
    <cellStyle name="Calculation 2 2 9 3" xfId="7692"/>
    <cellStyle name="Calculation 2 2 9 4" xfId="7693"/>
    <cellStyle name="Calculation 2 2 9 5" xfId="7694"/>
    <cellStyle name="Calculation 2 3" xfId="1202"/>
    <cellStyle name="Calculation 2 3 10" xfId="4684"/>
    <cellStyle name="Calculation 2 3 10 2" xfId="7695"/>
    <cellStyle name="Calculation 2 3 10 3" xfId="7696"/>
    <cellStyle name="Calculation 2 3 10 4" xfId="7697"/>
    <cellStyle name="Calculation 2 3 11" xfId="7698"/>
    <cellStyle name="Calculation 2 3 12" xfId="7699"/>
    <cellStyle name="Calculation 2 3 13" xfId="7700"/>
    <cellStyle name="Calculation 2 3 2" xfId="2479"/>
    <cellStyle name="Calculation 2 3 2 2" xfId="5952"/>
    <cellStyle name="Calculation 2 3 2 2 2" xfId="7701"/>
    <cellStyle name="Calculation 2 3 2 2 3" xfId="7702"/>
    <cellStyle name="Calculation 2 3 2 2 4" xfId="7703"/>
    <cellStyle name="Calculation 2 3 2 3" xfId="7704"/>
    <cellStyle name="Calculation 2 3 2 4" xfId="7705"/>
    <cellStyle name="Calculation 2 3 2 5" xfId="7706"/>
    <cellStyle name="Calculation 2 3 3" xfId="3194"/>
    <cellStyle name="Calculation 2 3 3 2" xfId="6666"/>
    <cellStyle name="Calculation 2 3 3 2 2" xfId="7707"/>
    <cellStyle name="Calculation 2 3 3 2 3" xfId="7708"/>
    <cellStyle name="Calculation 2 3 3 2 4" xfId="7709"/>
    <cellStyle name="Calculation 2 3 3 3" xfId="7710"/>
    <cellStyle name="Calculation 2 3 3 4" xfId="7711"/>
    <cellStyle name="Calculation 2 3 3 5" xfId="7712"/>
    <cellStyle name="Calculation 2 3 4" xfId="3461"/>
    <cellStyle name="Calculation 2 3 4 2" xfId="6933"/>
    <cellStyle name="Calculation 2 3 4 2 2" xfId="7713"/>
    <cellStyle name="Calculation 2 3 4 2 3" xfId="7714"/>
    <cellStyle name="Calculation 2 3 4 2 4" xfId="7715"/>
    <cellStyle name="Calculation 2 3 4 3" xfId="7716"/>
    <cellStyle name="Calculation 2 3 4 4" xfId="7717"/>
    <cellStyle name="Calculation 2 3 4 5" xfId="7718"/>
    <cellStyle name="Calculation 2 3 5" xfId="2120"/>
    <cellStyle name="Calculation 2 3 5 2" xfId="5595"/>
    <cellStyle name="Calculation 2 3 5 2 2" xfId="7719"/>
    <cellStyle name="Calculation 2 3 5 2 3" xfId="7720"/>
    <cellStyle name="Calculation 2 3 5 2 4" xfId="7721"/>
    <cellStyle name="Calculation 2 3 5 3" xfId="7722"/>
    <cellStyle name="Calculation 2 3 5 4" xfId="7723"/>
    <cellStyle name="Calculation 2 3 5 5" xfId="7724"/>
    <cellStyle name="Calculation 2 3 6" xfId="2082"/>
    <cellStyle name="Calculation 2 3 6 2" xfId="5557"/>
    <cellStyle name="Calculation 2 3 6 2 2" xfId="7725"/>
    <cellStyle name="Calculation 2 3 6 2 3" xfId="7726"/>
    <cellStyle name="Calculation 2 3 6 2 4" xfId="7727"/>
    <cellStyle name="Calculation 2 3 6 3" xfId="7728"/>
    <cellStyle name="Calculation 2 3 6 4" xfId="7729"/>
    <cellStyle name="Calculation 2 3 6 5" xfId="7730"/>
    <cellStyle name="Calculation 2 3 7" xfId="3591"/>
    <cellStyle name="Calculation 2 3 7 2" xfId="7061"/>
    <cellStyle name="Calculation 2 3 7 2 2" xfId="7731"/>
    <cellStyle name="Calculation 2 3 7 2 3" xfId="7732"/>
    <cellStyle name="Calculation 2 3 7 2 4" xfId="7733"/>
    <cellStyle name="Calculation 2 3 7 3" xfId="7734"/>
    <cellStyle name="Calculation 2 3 7 4" xfId="7735"/>
    <cellStyle name="Calculation 2 3 7 5" xfId="7736"/>
    <cellStyle name="Calculation 2 3 8" xfId="3526"/>
    <cellStyle name="Calculation 2 3 8 2" xfId="6997"/>
    <cellStyle name="Calculation 2 3 8 2 2" xfId="7737"/>
    <cellStyle name="Calculation 2 3 8 2 3" xfId="7738"/>
    <cellStyle name="Calculation 2 3 8 2 4" xfId="7739"/>
    <cellStyle name="Calculation 2 3 8 3" xfId="7740"/>
    <cellStyle name="Calculation 2 3 8 4" xfId="7741"/>
    <cellStyle name="Calculation 2 3 8 5" xfId="7742"/>
    <cellStyle name="Calculation 2 3 9" xfId="3631"/>
    <cellStyle name="Calculation 2 3 9 2" xfId="7101"/>
    <cellStyle name="Calculation 2 3 9 2 2" xfId="7743"/>
    <cellStyle name="Calculation 2 3 9 2 3" xfId="7744"/>
    <cellStyle name="Calculation 2 3 9 2 4" xfId="7745"/>
    <cellStyle name="Calculation 2 3 9 3" xfId="7746"/>
    <cellStyle name="Calculation 2 3 9 4" xfId="7747"/>
    <cellStyle name="Calculation 2 3 9 5" xfId="7748"/>
    <cellStyle name="Calculation 2 4" xfId="1524"/>
    <cellStyle name="Calculation 2 4 10" xfId="5006"/>
    <cellStyle name="Calculation 2 4 10 2" xfId="7749"/>
    <cellStyle name="Calculation 2 4 10 3" xfId="7750"/>
    <cellStyle name="Calculation 2 4 10 4" xfId="7751"/>
    <cellStyle name="Calculation 2 4 11" xfId="7752"/>
    <cellStyle name="Calculation 2 4 12" xfId="7753"/>
    <cellStyle name="Calculation 2 4 13" xfId="7754"/>
    <cellStyle name="Calculation 2 4 2" xfId="2770"/>
    <cellStyle name="Calculation 2 4 2 2" xfId="6243"/>
    <cellStyle name="Calculation 2 4 2 2 2" xfId="7755"/>
    <cellStyle name="Calculation 2 4 2 2 3" xfId="7756"/>
    <cellStyle name="Calculation 2 4 2 2 4" xfId="7757"/>
    <cellStyle name="Calculation 2 4 2 3" xfId="7758"/>
    <cellStyle name="Calculation 2 4 2 4" xfId="7759"/>
    <cellStyle name="Calculation 2 4 2 5" xfId="7760"/>
    <cellStyle name="Calculation 2 4 3" xfId="3366"/>
    <cellStyle name="Calculation 2 4 3 2" xfId="6838"/>
    <cellStyle name="Calculation 2 4 3 2 2" xfId="7761"/>
    <cellStyle name="Calculation 2 4 3 2 3" xfId="7762"/>
    <cellStyle name="Calculation 2 4 3 2 4" xfId="7763"/>
    <cellStyle name="Calculation 2 4 3 3" xfId="7764"/>
    <cellStyle name="Calculation 2 4 3 4" xfId="7765"/>
    <cellStyle name="Calculation 2 4 3 5" xfId="7766"/>
    <cellStyle name="Calculation 2 4 4" xfId="1998"/>
    <cellStyle name="Calculation 2 4 4 2" xfId="5474"/>
    <cellStyle name="Calculation 2 4 4 2 2" xfId="7767"/>
    <cellStyle name="Calculation 2 4 4 2 3" xfId="7768"/>
    <cellStyle name="Calculation 2 4 4 2 4" xfId="7769"/>
    <cellStyle name="Calculation 2 4 4 3" xfId="7770"/>
    <cellStyle name="Calculation 2 4 4 4" xfId="7771"/>
    <cellStyle name="Calculation 2 4 4 5" xfId="7772"/>
    <cellStyle name="Calculation 2 4 5" xfId="3216"/>
    <cellStyle name="Calculation 2 4 5 2" xfId="6688"/>
    <cellStyle name="Calculation 2 4 5 2 2" xfId="7773"/>
    <cellStyle name="Calculation 2 4 5 2 3" xfId="7774"/>
    <cellStyle name="Calculation 2 4 5 2 4" xfId="7775"/>
    <cellStyle name="Calculation 2 4 5 3" xfId="7776"/>
    <cellStyle name="Calculation 2 4 5 4" xfId="7777"/>
    <cellStyle name="Calculation 2 4 5 5" xfId="7778"/>
    <cellStyle name="Calculation 2 4 6" xfId="3433"/>
    <cellStyle name="Calculation 2 4 6 2" xfId="6905"/>
    <cellStyle name="Calculation 2 4 6 2 2" xfId="7779"/>
    <cellStyle name="Calculation 2 4 6 2 3" xfId="7780"/>
    <cellStyle name="Calculation 2 4 6 2 4" xfId="7781"/>
    <cellStyle name="Calculation 2 4 6 3" xfId="7782"/>
    <cellStyle name="Calculation 2 4 6 4" xfId="7783"/>
    <cellStyle name="Calculation 2 4 6 5" xfId="7784"/>
    <cellStyle name="Calculation 2 4 7" xfId="2440"/>
    <cellStyle name="Calculation 2 4 7 2" xfId="5914"/>
    <cellStyle name="Calculation 2 4 7 2 2" xfId="7785"/>
    <cellStyle name="Calculation 2 4 7 2 3" xfId="7786"/>
    <cellStyle name="Calculation 2 4 7 2 4" xfId="7787"/>
    <cellStyle name="Calculation 2 4 7 3" xfId="7788"/>
    <cellStyle name="Calculation 2 4 7 4" xfId="7789"/>
    <cellStyle name="Calculation 2 4 7 5" xfId="7790"/>
    <cellStyle name="Calculation 2 4 8" xfId="3584"/>
    <cellStyle name="Calculation 2 4 8 2" xfId="7054"/>
    <cellStyle name="Calculation 2 4 8 2 2" xfId="7791"/>
    <cellStyle name="Calculation 2 4 8 2 3" xfId="7792"/>
    <cellStyle name="Calculation 2 4 8 2 4" xfId="7793"/>
    <cellStyle name="Calculation 2 4 8 3" xfId="7794"/>
    <cellStyle name="Calculation 2 4 8 4" xfId="7795"/>
    <cellStyle name="Calculation 2 4 8 5" xfId="7796"/>
    <cellStyle name="Calculation 2 4 9" xfId="1844"/>
    <cellStyle name="Calculation 2 4 9 2" xfId="5322"/>
    <cellStyle name="Calculation 2 4 9 2 2" xfId="7797"/>
    <cellStyle name="Calculation 2 4 9 2 3" xfId="7798"/>
    <cellStyle name="Calculation 2 4 9 2 4" xfId="7799"/>
    <cellStyle name="Calculation 2 4 9 3" xfId="7800"/>
    <cellStyle name="Calculation 2 4 9 4" xfId="7801"/>
    <cellStyle name="Calculation 2 4 9 5" xfId="7802"/>
    <cellStyle name="Calculation 2 5" xfId="1248"/>
    <cellStyle name="Calculation 2 5 10" xfId="4730"/>
    <cellStyle name="Calculation 2 5 10 2" xfId="7803"/>
    <cellStyle name="Calculation 2 5 10 3" xfId="7804"/>
    <cellStyle name="Calculation 2 5 10 4" xfId="7805"/>
    <cellStyle name="Calculation 2 5 11" xfId="7806"/>
    <cellStyle name="Calculation 2 5 12" xfId="7807"/>
    <cellStyle name="Calculation 2 5 13" xfId="7808"/>
    <cellStyle name="Calculation 2 5 2" xfId="2522"/>
    <cellStyle name="Calculation 2 5 2 2" xfId="5995"/>
    <cellStyle name="Calculation 2 5 2 2 2" xfId="7809"/>
    <cellStyle name="Calculation 2 5 2 2 3" xfId="7810"/>
    <cellStyle name="Calculation 2 5 2 2 4" xfId="7811"/>
    <cellStyle name="Calculation 2 5 2 3" xfId="7812"/>
    <cellStyle name="Calculation 2 5 2 4" xfId="7813"/>
    <cellStyle name="Calculation 2 5 2 5" xfId="7814"/>
    <cellStyle name="Calculation 2 5 3" xfId="3225"/>
    <cellStyle name="Calculation 2 5 3 2" xfId="6697"/>
    <cellStyle name="Calculation 2 5 3 2 2" xfId="7815"/>
    <cellStyle name="Calculation 2 5 3 2 3" xfId="7816"/>
    <cellStyle name="Calculation 2 5 3 2 4" xfId="7817"/>
    <cellStyle name="Calculation 2 5 3 3" xfId="7818"/>
    <cellStyle name="Calculation 2 5 3 4" xfId="7819"/>
    <cellStyle name="Calculation 2 5 3 5" xfId="7820"/>
    <cellStyle name="Calculation 2 5 4" xfId="3309"/>
    <cellStyle name="Calculation 2 5 4 2" xfId="6781"/>
    <cellStyle name="Calculation 2 5 4 2 2" xfId="7821"/>
    <cellStyle name="Calculation 2 5 4 2 3" xfId="7822"/>
    <cellStyle name="Calculation 2 5 4 2 4" xfId="7823"/>
    <cellStyle name="Calculation 2 5 4 3" xfId="7824"/>
    <cellStyle name="Calculation 2 5 4 4" xfId="7825"/>
    <cellStyle name="Calculation 2 5 4 5" xfId="7826"/>
    <cellStyle name="Calculation 2 5 5" xfId="1848"/>
    <cellStyle name="Calculation 2 5 5 2" xfId="5326"/>
    <cellStyle name="Calculation 2 5 5 2 2" xfId="7827"/>
    <cellStyle name="Calculation 2 5 5 2 3" xfId="7828"/>
    <cellStyle name="Calculation 2 5 5 2 4" xfId="7829"/>
    <cellStyle name="Calculation 2 5 5 3" xfId="7830"/>
    <cellStyle name="Calculation 2 5 5 4" xfId="7831"/>
    <cellStyle name="Calculation 2 5 5 5" xfId="7832"/>
    <cellStyle name="Calculation 2 5 6" xfId="1953"/>
    <cellStyle name="Calculation 2 5 6 2" xfId="5430"/>
    <cellStyle name="Calculation 2 5 6 2 2" xfId="7833"/>
    <cellStyle name="Calculation 2 5 6 2 3" xfId="7834"/>
    <cellStyle name="Calculation 2 5 6 2 4" xfId="7835"/>
    <cellStyle name="Calculation 2 5 6 3" xfId="7836"/>
    <cellStyle name="Calculation 2 5 6 4" xfId="7837"/>
    <cellStyle name="Calculation 2 5 6 5" xfId="7838"/>
    <cellStyle name="Calculation 2 5 7" xfId="2361"/>
    <cellStyle name="Calculation 2 5 7 2" xfId="5835"/>
    <cellStyle name="Calculation 2 5 7 2 2" xfId="7839"/>
    <cellStyle name="Calculation 2 5 7 2 3" xfId="7840"/>
    <cellStyle name="Calculation 2 5 7 2 4" xfId="7841"/>
    <cellStyle name="Calculation 2 5 7 3" xfId="7842"/>
    <cellStyle name="Calculation 2 5 7 4" xfId="7843"/>
    <cellStyle name="Calculation 2 5 7 5" xfId="7844"/>
    <cellStyle name="Calculation 2 5 8" xfId="1843"/>
    <cellStyle name="Calculation 2 5 8 2" xfId="5321"/>
    <cellStyle name="Calculation 2 5 8 2 2" xfId="7845"/>
    <cellStyle name="Calculation 2 5 8 2 3" xfId="7846"/>
    <cellStyle name="Calculation 2 5 8 2 4" xfId="7847"/>
    <cellStyle name="Calculation 2 5 8 3" xfId="7848"/>
    <cellStyle name="Calculation 2 5 8 4" xfId="7849"/>
    <cellStyle name="Calculation 2 5 8 5" xfId="7850"/>
    <cellStyle name="Calculation 2 5 9" xfId="3541"/>
    <cellStyle name="Calculation 2 5 9 2" xfId="7011"/>
    <cellStyle name="Calculation 2 5 9 2 2" xfId="7851"/>
    <cellStyle name="Calculation 2 5 9 2 3" xfId="7852"/>
    <cellStyle name="Calculation 2 5 9 2 4" xfId="7853"/>
    <cellStyle name="Calculation 2 5 9 3" xfId="7854"/>
    <cellStyle name="Calculation 2 5 9 4" xfId="7855"/>
    <cellStyle name="Calculation 2 5 9 5" xfId="7856"/>
    <cellStyle name="Calculation 2 6" xfId="2119"/>
    <cellStyle name="Calculation 2 6 2" xfId="5594"/>
    <cellStyle name="Calculation 2 6 2 2" xfId="7857"/>
    <cellStyle name="Calculation 2 6 2 3" xfId="7858"/>
    <cellStyle name="Calculation 2 6 2 4" xfId="7859"/>
    <cellStyle name="Calculation 2 6 3" xfId="7860"/>
    <cellStyle name="Calculation 2 6 4" xfId="7861"/>
    <cellStyle name="Calculation 2 6 5" xfId="7862"/>
    <cellStyle name="Calculation 2 7" xfId="2051"/>
    <cellStyle name="Calculation 2 7 2" xfId="5527"/>
    <cellStyle name="Calculation 2 7 2 2" xfId="7863"/>
    <cellStyle name="Calculation 2 7 2 3" xfId="7864"/>
    <cellStyle name="Calculation 2 7 2 4" xfId="7865"/>
    <cellStyle name="Calculation 2 7 3" xfId="7866"/>
    <cellStyle name="Calculation 2 7 4" xfId="7867"/>
    <cellStyle name="Calculation 2 7 5" xfId="7868"/>
    <cellStyle name="Calculation 2 8" xfId="2268"/>
    <cellStyle name="Calculation 2 8 2" xfId="5743"/>
    <cellStyle name="Calculation 2 8 2 2" xfId="7869"/>
    <cellStyle name="Calculation 2 8 2 3" xfId="7870"/>
    <cellStyle name="Calculation 2 8 2 4" xfId="7871"/>
    <cellStyle name="Calculation 2 8 3" xfId="7872"/>
    <cellStyle name="Calculation 2 8 4" xfId="7873"/>
    <cellStyle name="Calculation 2 8 5" xfId="7874"/>
    <cellStyle name="Calculation 2 9" xfId="3589"/>
    <cellStyle name="Calculation 2 9 2" xfId="7059"/>
    <cellStyle name="Calculation 2 9 2 2" xfId="7875"/>
    <cellStyle name="Calculation 2 9 2 3" xfId="7876"/>
    <cellStyle name="Calculation 2 9 2 4" xfId="7877"/>
    <cellStyle name="Calculation 2 9 3" xfId="7878"/>
    <cellStyle name="Calculation 2 9 4" xfId="7879"/>
    <cellStyle name="Calculation 2 9 5" xfId="7880"/>
    <cellStyle name="Calculation 3" xfId="1069"/>
    <cellStyle name="Calculation 3 10" xfId="4554"/>
    <cellStyle name="Calculation 3 10 2" xfId="7881"/>
    <cellStyle name="Calculation 3 10 3" xfId="7882"/>
    <cellStyle name="Calculation 3 10 4" xfId="7883"/>
    <cellStyle name="Calculation 3 11" xfId="7884"/>
    <cellStyle name="Calculation 3 12" xfId="7885"/>
    <cellStyle name="Calculation 3 13" xfId="7886"/>
    <cellStyle name="Calculation 3 2" xfId="2394"/>
    <cellStyle name="Calculation 3 2 2" xfId="5868"/>
    <cellStyle name="Calculation 3 2 2 2" xfId="7887"/>
    <cellStyle name="Calculation 3 2 2 3" xfId="7888"/>
    <cellStyle name="Calculation 3 2 2 4" xfId="7889"/>
    <cellStyle name="Calculation 3 2 3" xfId="7890"/>
    <cellStyle name="Calculation 3 2 4" xfId="7891"/>
    <cellStyle name="Calculation 3 2 5" xfId="7892"/>
    <cellStyle name="Calculation 3 3" xfId="3131"/>
    <cellStyle name="Calculation 3 3 2" xfId="6603"/>
    <cellStyle name="Calculation 3 3 2 2" xfId="7893"/>
    <cellStyle name="Calculation 3 3 2 3" xfId="7894"/>
    <cellStyle name="Calculation 3 3 2 4" xfId="7895"/>
    <cellStyle name="Calculation 3 3 3" xfId="7896"/>
    <cellStyle name="Calculation 3 3 4" xfId="7897"/>
    <cellStyle name="Calculation 3 3 5" xfId="7898"/>
    <cellStyle name="Calculation 3 4" xfId="2059"/>
    <cellStyle name="Calculation 3 4 2" xfId="5535"/>
    <cellStyle name="Calculation 3 4 2 2" xfId="7899"/>
    <cellStyle name="Calculation 3 4 2 3" xfId="7900"/>
    <cellStyle name="Calculation 3 4 2 4" xfId="7901"/>
    <cellStyle name="Calculation 3 4 3" xfId="7902"/>
    <cellStyle name="Calculation 3 4 4" xfId="7903"/>
    <cellStyle name="Calculation 3 4 5" xfId="7904"/>
    <cellStyle name="Calculation 3 5" xfId="3510"/>
    <cellStyle name="Calculation 3 5 2" xfId="6982"/>
    <cellStyle name="Calculation 3 5 2 2" xfId="7905"/>
    <cellStyle name="Calculation 3 5 2 3" xfId="7906"/>
    <cellStyle name="Calculation 3 5 2 4" xfId="7907"/>
    <cellStyle name="Calculation 3 5 3" xfId="7908"/>
    <cellStyle name="Calculation 3 5 4" xfId="7909"/>
    <cellStyle name="Calculation 3 5 5" xfId="7910"/>
    <cellStyle name="Calculation 3 6" xfId="2352"/>
    <cellStyle name="Calculation 3 6 2" xfId="5827"/>
    <cellStyle name="Calculation 3 6 2 2" xfId="7911"/>
    <cellStyle name="Calculation 3 6 2 3" xfId="7912"/>
    <cellStyle name="Calculation 3 6 2 4" xfId="7913"/>
    <cellStyle name="Calculation 3 6 3" xfId="7914"/>
    <cellStyle name="Calculation 3 6 4" xfId="7915"/>
    <cellStyle name="Calculation 3 6 5" xfId="7916"/>
    <cellStyle name="Calculation 3 7" xfId="3583"/>
    <cellStyle name="Calculation 3 7 2" xfId="7053"/>
    <cellStyle name="Calculation 3 7 2 2" xfId="7917"/>
    <cellStyle name="Calculation 3 7 2 3" xfId="7918"/>
    <cellStyle name="Calculation 3 7 2 4" xfId="7919"/>
    <cellStyle name="Calculation 3 7 3" xfId="7920"/>
    <cellStyle name="Calculation 3 7 4" xfId="7921"/>
    <cellStyle name="Calculation 3 7 5" xfId="7922"/>
    <cellStyle name="Calculation 3 8" xfId="3597"/>
    <cellStyle name="Calculation 3 8 2" xfId="7067"/>
    <cellStyle name="Calculation 3 8 2 2" xfId="7923"/>
    <cellStyle name="Calculation 3 8 2 3" xfId="7924"/>
    <cellStyle name="Calculation 3 8 2 4" xfId="7925"/>
    <cellStyle name="Calculation 3 8 3" xfId="7926"/>
    <cellStyle name="Calculation 3 8 4" xfId="7927"/>
    <cellStyle name="Calculation 3 8 5" xfId="7928"/>
    <cellStyle name="Calculation 3 9" xfId="3484"/>
    <cellStyle name="Calculation 3 9 2" xfId="6956"/>
    <cellStyle name="Calculation 3 9 2 2" xfId="7929"/>
    <cellStyle name="Calculation 3 9 2 3" xfId="7930"/>
    <cellStyle name="Calculation 3 9 2 4" xfId="7931"/>
    <cellStyle name="Calculation 3 9 3" xfId="7932"/>
    <cellStyle name="Calculation 3 9 4" xfId="7933"/>
    <cellStyle name="Calculation 3 9 5" xfId="7934"/>
    <cellStyle name="Calculation 4" xfId="1517"/>
    <cellStyle name="Calculation 4 10" xfId="4999"/>
    <cellStyle name="Calculation 4 10 2" xfId="7935"/>
    <cellStyle name="Calculation 4 10 3" xfId="7936"/>
    <cellStyle name="Calculation 4 10 4" xfId="7937"/>
    <cellStyle name="Calculation 4 11" xfId="7938"/>
    <cellStyle name="Calculation 4 12" xfId="7939"/>
    <cellStyle name="Calculation 4 13" xfId="7940"/>
    <cellStyle name="Calculation 4 2" xfId="2763"/>
    <cellStyle name="Calculation 4 2 2" xfId="6236"/>
    <cellStyle name="Calculation 4 2 2 2" xfId="7941"/>
    <cellStyle name="Calculation 4 2 2 3" xfId="7942"/>
    <cellStyle name="Calculation 4 2 2 4" xfId="7943"/>
    <cellStyle name="Calculation 4 2 3" xfId="7944"/>
    <cellStyle name="Calculation 4 2 4" xfId="7945"/>
    <cellStyle name="Calculation 4 2 5" xfId="7946"/>
    <cellStyle name="Calculation 4 3" xfId="3359"/>
    <cellStyle name="Calculation 4 3 2" xfId="6831"/>
    <cellStyle name="Calculation 4 3 2 2" xfId="7947"/>
    <cellStyle name="Calculation 4 3 2 3" xfId="7948"/>
    <cellStyle name="Calculation 4 3 2 4" xfId="7949"/>
    <cellStyle name="Calculation 4 3 3" xfId="7950"/>
    <cellStyle name="Calculation 4 3 4" xfId="7951"/>
    <cellStyle name="Calculation 4 3 5" xfId="7952"/>
    <cellStyle name="Calculation 4 4" xfId="2100"/>
    <cellStyle name="Calculation 4 4 2" xfId="5575"/>
    <cellStyle name="Calculation 4 4 2 2" xfId="7953"/>
    <cellStyle name="Calculation 4 4 2 3" xfId="7954"/>
    <cellStyle name="Calculation 4 4 2 4" xfId="7955"/>
    <cellStyle name="Calculation 4 4 3" xfId="7956"/>
    <cellStyle name="Calculation 4 4 4" xfId="7957"/>
    <cellStyle name="Calculation 4 4 5" xfId="7958"/>
    <cellStyle name="Calculation 4 5" xfId="3223"/>
    <cellStyle name="Calculation 4 5 2" xfId="6695"/>
    <cellStyle name="Calculation 4 5 2 2" xfId="7959"/>
    <cellStyle name="Calculation 4 5 2 3" xfId="7960"/>
    <cellStyle name="Calculation 4 5 2 4" xfId="7961"/>
    <cellStyle name="Calculation 4 5 3" xfId="7962"/>
    <cellStyle name="Calculation 4 5 4" xfId="7963"/>
    <cellStyle name="Calculation 4 5 5" xfId="7964"/>
    <cellStyle name="Calculation 4 6" xfId="1820"/>
    <cellStyle name="Calculation 4 6 2" xfId="5298"/>
    <cellStyle name="Calculation 4 6 2 2" xfId="7965"/>
    <cellStyle name="Calculation 4 6 2 3" xfId="7966"/>
    <cellStyle name="Calculation 4 6 2 4" xfId="7967"/>
    <cellStyle name="Calculation 4 6 3" xfId="7968"/>
    <cellStyle name="Calculation 4 6 4" xfId="7969"/>
    <cellStyle name="Calculation 4 6 5" xfId="7970"/>
    <cellStyle name="Calculation 4 7" xfId="3057"/>
    <cellStyle name="Calculation 4 7 2" xfId="6530"/>
    <cellStyle name="Calculation 4 7 2 2" xfId="7971"/>
    <cellStyle name="Calculation 4 7 2 3" xfId="7972"/>
    <cellStyle name="Calculation 4 7 2 4" xfId="7973"/>
    <cellStyle name="Calculation 4 7 3" xfId="7974"/>
    <cellStyle name="Calculation 4 7 4" xfId="7975"/>
    <cellStyle name="Calculation 4 7 5" xfId="7976"/>
    <cellStyle name="Calculation 4 8" xfId="3507"/>
    <cellStyle name="Calculation 4 8 2" xfId="6979"/>
    <cellStyle name="Calculation 4 8 2 2" xfId="7977"/>
    <cellStyle name="Calculation 4 8 2 3" xfId="7978"/>
    <cellStyle name="Calculation 4 8 2 4" xfId="7979"/>
    <cellStyle name="Calculation 4 8 3" xfId="7980"/>
    <cellStyle name="Calculation 4 8 4" xfId="7981"/>
    <cellStyle name="Calculation 4 8 5" xfId="7982"/>
    <cellStyle name="Calculation 4 9" xfId="3621"/>
    <cellStyle name="Calculation 4 9 2" xfId="7091"/>
    <cellStyle name="Calculation 4 9 2 2" xfId="7983"/>
    <cellStyle name="Calculation 4 9 2 3" xfId="7984"/>
    <cellStyle name="Calculation 4 9 2 4" xfId="7985"/>
    <cellStyle name="Calculation 4 9 3" xfId="7986"/>
    <cellStyle name="Calculation 4 9 4" xfId="7987"/>
    <cellStyle name="Calculation 4 9 5" xfId="7988"/>
    <cellStyle name="Calculation 5" xfId="1277"/>
    <cellStyle name="Calculation 5 10" xfId="4759"/>
    <cellStyle name="Calculation 5 10 2" xfId="7989"/>
    <cellStyle name="Calculation 5 10 3" xfId="7990"/>
    <cellStyle name="Calculation 5 10 4" xfId="7991"/>
    <cellStyle name="Calculation 5 11" xfId="7992"/>
    <cellStyle name="Calculation 5 12" xfId="7993"/>
    <cellStyle name="Calculation 5 13" xfId="7994"/>
    <cellStyle name="Calculation 5 2" xfId="2544"/>
    <cellStyle name="Calculation 5 2 2" xfId="6017"/>
    <cellStyle name="Calculation 5 2 2 2" xfId="7995"/>
    <cellStyle name="Calculation 5 2 2 3" xfId="7996"/>
    <cellStyle name="Calculation 5 2 2 4" xfId="7997"/>
    <cellStyle name="Calculation 5 2 3" xfId="7998"/>
    <cellStyle name="Calculation 5 2 4" xfId="7999"/>
    <cellStyle name="Calculation 5 2 5" xfId="8000"/>
    <cellStyle name="Calculation 5 3" xfId="3241"/>
    <cellStyle name="Calculation 5 3 2" xfId="6713"/>
    <cellStyle name="Calculation 5 3 2 2" xfId="8001"/>
    <cellStyle name="Calculation 5 3 2 3" xfId="8002"/>
    <cellStyle name="Calculation 5 3 2 4" xfId="8003"/>
    <cellStyle name="Calculation 5 3 3" xfId="8004"/>
    <cellStyle name="Calculation 5 3 4" xfId="8005"/>
    <cellStyle name="Calculation 5 3 5" xfId="8006"/>
    <cellStyle name="Calculation 5 4" xfId="1897"/>
    <cellStyle name="Calculation 5 4 2" xfId="5374"/>
    <cellStyle name="Calculation 5 4 2 2" xfId="8007"/>
    <cellStyle name="Calculation 5 4 2 3" xfId="8008"/>
    <cellStyle name="Calculation 5 4 2 4" xfId="8009"/>
    <cellStyle name="Calculation 5 4 3" xfId="8010"/>
    <cellStyle name="Calculation 5 4 4" xfId="8011"/>
    <cellStyle name="Calculation 5 4 5" xfId="8012"/>
    <cellStyle name="Calculation 5 5" xfId="3163"/>
    <cellStyle name="Calculation 5 5 2" xfId="6635"/>
    <cellStyle name="Calculation 5 5 2 2" xfId="8013"/>
    <cellStyle name="Calculation 5 5 2 3" xfId="8014"/>
    <cellStyle name="Calculation 5 5 2 4" xfId="8015"/>
    <cellStyle name="Calculation 5 5 3" xfId="8016"/>
    <cellStyle name="Calculation 5 5 4" xfId="8017"/>
    <cellStyle name="Calculation 5 5 5" xfId="8018"/>
    <cellStyle name="Calculation 5 6" xfId="3555"/>
    <cellStyle name="Calculation 5 6 2" xfId="7025"/>
    <cellStyle name="Calculation 5 6 2 2" xfId="8019"/>
    <cellStyle name="Calculation 5 6 2 3" xfId="8020"/>
    <cellStyle name="Calculation 5 6 2 4" xfId="8021"/>
    <cellStyle name="Calculation 5 6 3" xfId="8022"/>
    <cellStyle name="Calculation 5 6 4" xfId="8023"/>
    <cellStyle name="Calculation 5 6 5" xfId="8024"/>
    <cellStyle name="Calculation 5 7" xfId="3536"/>
    <cellStyle name="Calculation 5 7 2" xfId="7006"/>
    <cellStyle name="Calculation 5 7 2 2" xfId="8025"/>
    <cellStyle name="Calculation 5 7 2 3" xfId="8026"/>
    <cellStyle name="Calculation 5 7 2 4" xfId="8027"/>
    <cellStyle name="Calculation 5 7 3" xfId="8028"/>
    <cellStyle name="Calculation 5 7 4" xfId="8029"/>
    <cellStyle name="Calculation 5 7 5" xfId="8030"/>
    <cellStyle name="Calculation 5 8" xfId="3518"/>
    <cellStyle name="Calculation 5 8 2" xfId="6990"/>
    <cellStyle name="Calculation 5 8 2 2" xfId="8031"/>
    <cellStyle name="Calculation 5 8 2 3" xfId="8032"/>
    <cellStyle name="Calculation 5 8 2 4" xfId="8033"/>
    <cellStyle name="Calculation 5 8 3" xfId="8034"/>
    <cellStyle name="Calculation 5 8 4" xfId="8035"/>
    <cellStyle name="Calculation 5 8 5" xfId="8036"/>
    <cellStyle name="Calculation 5 9" xfId="3319"/>
    <cellStyle name="Calculation 5 9 2" xfId="6791"/>
    <cellStyle name="Calculation 5 9 2 2" xfId="8037"/>
    <cellStyle name="Calculation 5 9 2 3" xfId="8038"/>
    <cellStyle name="Calculation 5 9 2 4" xfId="8039"/>
    <cellStyle name="Calculation 5 9 3" xfId="8040"/>
    <cellStyle name="Calculation 5 9 4" xfId="8041"/>
    <cellStyle name="Calculation 5 9 5" xfId="8042"/>
    <cellStyle name="Calculation 6" xfId="1561"/>
    <cellStyle name="Calculation 6 10" xfId="5042"/>
    <cellStyle name="Calculation 6 10 2" xfId="8043"/>
    <cellStyle name="Calculation 6 10 3" xfId="8044"/>
    <cellStyle name="Calculation 6 10 4" xfId="8045"/>
    <cellStyle name="Calculation 6 11" xfId="8046"/>
    <cellStyle name="Calculation 6 12" xfId="8047"/>
    <cellStyle name="Calculation 6 13" xfId="8048"/>
    <cellStyle name="Calculation 6 2" xfId="2807"/>
    <cellStyle name="Calculation 6 2 2" xfId="6280"/>
    <cellStyle name="Calculation 6 2 2 2" xfId="8049"/>
    <cellStyle name="Calculation 6 2 2 3" xfId="8050"/>
    <cellStyle name="Calculation 6 2 2 4" xfId="8051"/>
    <cellStyle name="Calculation 6 2 3" xfId="8052"/>
    <cellStyle name="Calculation 6 2 4" xfId="8053"/>
    <cellStyle name="Calculation 6 2 5" xfId="8054"/>
    <cellStyle name="Calculation 6 3" xfId="3402"/>
    <cellStyle name="Calculation 6 3 2" xfId="6874"/>
    <cellStyle name="Calculation 6 3 2 2" xfId="8055"/>
    <cellStyle name="Calculation 6 3 2 3" xfId="8056"/>
    <cellStyle name="Calculation 6 3 2 4" xfId="8057"/>
    <cellStyle name="Calculation 6 3 3" xfId="8058"/>
    <cellStyle name="Calculation 6 3 4" xfId="8059"/>
    <cellStyle name="Calculation 6 3 5" xfId="8060"/>
    <cellStyle name="Calculation 6 4" xfId="1934"/>
    <cellStyle name="Calculation 6 4 2" xfId="5411"/>
    <cellStyle name="Calculation 6 4 2 2" xfId="8061"/>
    <cellStyle name="Calculation 6 4 2 3" xfId="8062"/>
    <cellStyle name="Calculation 6 4 2 4" xfId="8063"/>
    <cellStyle name="Calculation 6 4 3" xfId="8064"/>
    <cellStyle name="Calculation 6 4 4" xfId="8065"/>
    <cellStyle name="Calculation 6 4 5" xfId="8066"/>
    <cellStyle name="Calculation 6 5" xfId="2469"/>
    <cellStyle name="Calculation 6 5 2" xfId="5942"/>
    <cellStyle name="Calculation 6 5 2 2" xfId="8067"/>
    <cellStyle name="Calculation 6 5 2 3" xfId="8068"/>
    <cellStyle name="Calculation 6 5 2 4" xfId="8069"/>
    <cellStyle name="Calculation 6 5 3" xfId="8070"/>
    <cellStyle name="Calculation 6 5 4" xfId="8071"/>
    <cellStyle name="Calculation 6 5 5" xfId="8072"/>
    <cellStyle name="Calculation 6 6" xfId="2445"/>
    <cellStyle name="Calculation 6 6 2" xfId="5919"/>
    <cellStyle name="Calculation 6 6 2 2" xfId="8073"/>
    <cellStyle name="Calculation 6 6 2 3" xfId="8074"/>
    <cellStyle name="Calculation 6 6 2 4" xfId="8075"/>
    <cellStyle name="Calculation 6 6 3" xfId="8076"/>
    <cellStyle name="Calculation 6 6 4" xfId="8077"/>
    <cellStyle name="Calculation 6 6 5" xfId="8078"/>
    <cellStyle name="Calculation 6 7" xfId="1942"/>
    <cellStyle name="Calculation 6 7 2" xfId="5419"/>
    <cellStyle name="Calculation 6 7 2 2" xfId="8079"/>
    <cellStyle name="Calculation 6 7 2 3" xfId="8080"/>
    <cellStyle name="Calculation 6 7 2 4" xfId="8081"/>
    <cellStyle name="Calculation 6 7 3" xfId="8082"/>
    <cellStyle name="Calculation 6 7 4" xfId="8083"/>
    <cellStyle name="Calculation 6 7 5" xfId="8084"/>
    <cellStyle name="Calculation 6 8" xfId="3588"/>
    <cellStyle name="Calculation 6 8 2" xfId="7058"/>
    <cellStyle name="Calculation 6 8 2 2" xfId="8085"/>
    <cellStyle name="Calculation 6 8 2 3" xfId="8086"/>
    <cellStyle name="Calculation 6 8 2 4" xfId="8087"/>
    <cellStyle name="Calculation 6 8 3" xfId="8088"/>
    <cellStyle name="Calculation 6 8 4" xfId="8089"/>
    <cellStyle name="Calculation 6 8 5" xfId="8090"/>
    <cellStyle name="Calculation 6 9" xfId="3209"/>
    <cellStyle name="Calculation 6 9 2" xfId="6681"/>
    <cellStyle name="Calculation 6 9 2 2" xfId="8091"/>
    <cellStyle name="Calculation 6 9 2 3" xfId="8092"/>
    <cellStyle name="Calculation 6 9 2 4" xfId="8093"/>
    <cellStyle name="Calculation 6 9 3" xfId="8094"/>
    <cellStyle name="Calculation 6 9 4" xfId="8095"/>
    <cellStyle name="Calculation 6 9 5" xfId="8096"/>
    <cellStyle name="Calculation 7" xfId="1832"/>
    <cellStyle name="Calculation 7 2" xfId="5310"/>
    <cellStyle name="Calculation 7 2 2" xfId="8097"/>
    <cellStyle name="Calculation 7 2 3" xfId="8098"/>
    <cellStyle name="Calculation 7 2 4" xfId="8099"/>
    <cellStyle name="Calculation 7 3" xfId="8100"/>
    <cellStyle name="Calculation 7 4" xfId="8101"/>
    <cellStyle name="Calculation 7 5" xfId="8102"/>
    <cellStyle name="Calculation 8" xfId="2537"/>
    <cellStyle name="Calculation 8 2" xfId="6010"/>
    <cellStyle name="Calculation 8 2 2" xfId="8103"/>
    <cellStyle name="Calculation 8 2 3" xfId="8104"/>
    <cellStyle name="Calculation 8 2 4" xfId="8105"/>
    <cellStyle name="Calculation 8 3" xfId="8106"/>
    <cellStyle name="Calculation 8 4" xfId="8107"/>
    <cellStyle name="Calculation 8 5" xfId="8108"/>
    <cellStyle name="Calculation 9" xfId="3227"/>
    <cellStyle name="Calculation 9 2" xfId="6699"/>
    <cellStyle name="Calculation 9 2 2" xfId="8109"/>
    <cellStyle name="Calculation 9 2 3" xfId="8110"/>
    <cellStyle name="Calculation 9 2 4" xfId="8111"/>
    <cellStyle name="Calculation 9 3" xfId="8112"/>
    <cellStyle name="Calculation 9 4" xfId="8113"/>
    <cellStyle name="Calculation 9 5" xfId="8114"/>
    <cellStyle name="Calculation_MEMÓRIA DE CÁLCULO" xfId="416"/>
    <cellStyle name="Cálculo 2" xfId="48"/>
    <cellStyle name="Cálculo 2 10" xfId="3539"/>
    <cellStyle name="Cálculo 2 10 2" xfId="7009"/>
    <cellStyle name="Cálculo 2 10 2 2" xfId="8115"/>
    <cellStyle name="Cálculo 2 10 2 3" xfId="8116"/>
    <cellStyle name="Cálculo 2 10 2 4" xfId="8117"/>
    <cellStyle name="Cálculo 2 10 3" xfId="8118"/>
    <cellStyle name="Cálculo 2 10 4" xfId="8119"/>
    <cellStyle name="Cálculo 2 10 5" xfId="8120"/>
    <cellStyle name="Cálculo 2 11" xfId="4285"/>
    <cellStyle name="Cálculo 2 11 2" xfId="8121"/>
    <cellStyle name="Cálculo 2 11 3" xfId="8122"/>
    <cellStyle name="Cálculo 2 11 4" xfId="8123"/>
    <cellStyle name="Cálculo 2 12" xfId="8124"/>
    <cellStyle name="Cálculo 2 12 2" xfId="8125"/>
    <cellStyle name="Cálculo 2 13" xfId="8126"/>
    <cellStyle name="Cálculo 2 14" xfId="8127"/>
    <cellStyle name="Cálculo 2 15" xfId="8128"/>
    <cellStyle name="Cálculo 2 2" xfId="861"/>
    <cellStyle name="Cálculo 2 2 10" xfId="4147"/>
    <cellStyle name="Cálculo 2 2 10 2" xfId="7355"/>
    <cellStyle name="Cálculo 2 2 10 2 2" xfId="8129"/>
    <cellStyle name="Cálculo 2 2 10 2 3" xfId="8130"/>
    <cellStyle name="Cálculo 2 2 10 2 4" xfId="8131"/>
    <cellStyle name="Cálculo 2 2 10 3" xfId="8132"/>
    <cellStyle name="Cálculo 2 2 10 4" xfId="8133"/>
    <cellStyle name="Cálculo 2 2 10 5" xfId="8134"/>
    <cellStyle name="Cálculo 2 2 11" xfId="4486"/>
    <cellStyle name="Cálculo 2 2 11 2" xfId="8135"/>
    <cellStyle name="Cálculo 2 2 11 3" xfId="8136"/>
    <cellStyle name="Cálculo 2 2 11 4" xfId="8137"/>
    <cellStyle name="Cálculo 2 2 12" xfId="8138"/>
    <cellStyle name="Cálculo 2 2 13" xfId="8139"/>
    <cellStyle name="Cálculo 2 2 14" xfId="8140"/>
    <cellStyle name="Cálculo 2 2 2" xfId="1413"/>
    <cellStyle name="Cálculo 2 2 2 10" xfId="4895"/>
    <cellStyle name="Cálculo 2 2 2 10 2" xfId="8141"/>
    <cellStyle name="Cálculo 2 2 2 10 3" xfId="8142"/>
    <cellStyle name="Cálculo 2 2 2 10 4" xfId="8143"/>
    <cellStyle name="Cálculo 2 2 2 11" xfId="8144"/>
    <cellStyle name="Cálculo 2 2 2 12" xfId="8145"/>
    <cellStyle name="Cálculo 2 2 2 13" xfId="8146"/>
    <cellStyle name="Cálculo 2 2 2 2" xfId="2676"/>
    <cellStyle name="Cálculo 2 2 2 2 2" xfId="6149"/>
    <cellStyle name="Cálculo 2 2 2 2 2 2" xfId="8147"/>
    <cellStyle name="Cálculo 2 2 2 2 2 3" xfId="8148"/>
    <cellStyle name="Cálculo 2 2 2 2 2 4" xfId="8149"/>
    <cellStyle name="Cálculo 2 2 2 2 3" xfId="8150"/>
    <cellStyle name="Cálculo 2 2 2 2 4" xfId="8151"/>
    <cellStyle name="Cálculo 2 2 2 2 5" xfId="8152"/>
    <cellStyle name="Cálculo 2 2 2 3" xfId="3300"/>
    <cellStyle name="Cálculo 2 2 2 3 2" xfId="6772"/>
    <cellStyle name="Cálculo 2 2 2 3 2 2" xfId="8153"/>
    <cellStyle name="Cálculo 2 2 2 3 2 3" xfId="8154"/>
    <cellStyle name="Cálculo 2 2 2 3 2 4" xfId="8155"/>
    <cellStyle name="Cálculo 2 2 2 3 3" xfId="8156"/>
    <cellStyle name="Cálculo 2 2 2 3 4" xfId="8157"/>
    <cellStyle name="Cálculo 2 2 2 3 5" xfId="8158"/>
    <cellStyle name="Cálculo 2 2 2 4" xfId="3104"/>
    <cellStyle name="Cálculo 2 2 2 4 2" xfId="6577"/>
    <cellStyle name="Cálculo 2 2 2 4 2 2" xfId="8159"/>
    <cellStyle name="Cálculo 2 2 2 4 2 3" xfId="8160"/>
    <cellStyle name="Cálculo 2 2 2 4 2 4" xfId="8161"/>
    <cellStyle name="Cálculo 2 2 2 4 3" xfId="8162"/>
    <cellStyle name="Cálculo 2 2 2 4 4" xfId="8163"/>
    <cellStyle name="Cálculo 2 2 2 4 5" xfId="8164"/>
    <cellStyle name="Cálculo 2 2 2 5" xfId="2114"/>
    <cellStyle name="Cálculo 2 2 2 5 2" xfId="5589"/>
    <cellStyle name="Cálculo 2 2 2 5 2 2" xfId="8165"/>
    <cellStyle name="Cálculo 2 2 2 5 2 3" xfId="8166"/>
    <cellStyle name="Cálculo 2 2 2 5 2 4" xfId="8167"/>
    <cellStyle name="Cálculo 2 2 2 5 3" xfId="8168"/>
    <cellStyle name="Cálculo 2 2 2 5 4" xfId="8169"/>
    <cellStyle name="Cálculo 2 2 2 5 5" xfId="8170"/>
    <cellStyle name="Cálculo 2 2 2 6" xfId="2118"/>
    <cellStyle name="Cálculo 2 2 2 6 2" xfId="5593"/>
    <cellStyle name="Cálculo 2 2 2 6 2 2" xfId="8171"/>
    <cellStyle name="Cálculo 2 2 2 6 2 3" xfId="8172"/>
    <cellStyle name="Cálculo 2 2 2 6 2 4" xfId="8173"/>
    <cellStyle name="Cálculo 2 2 2 6 3" xfId="8174"/>
    <cellStyle name="Cálculo 2 2 2 6 4" xfId="8175"/>
    <cellStyle name="Cálculo 2 2 2 6 5" xfId="8176"/>
    <cellStyle name="Cálculo 2 2 2 7" xfId="3158"/>
    <cellStyle name="Cálculo 2 2 2 7 2" xfId="6630"/>
    <cellStyle name="Cálculo 2 2 2 7 2 2" xfId="8177"/>
    <cellStyle name="Cálculo 2 2 2 7 2 3" xfId="8178"/>
    <cellStyle name="Cálculo 2 2 2 7 2 4" xfId="8179"/>
    <cellStyle name="Cálculo 2 2 2 7 3" xfId="8180"/>
    <cellStyle name="Cálculo 2 2 2 7 4" xfId="8181"/>
    <cellStyle name="Cálculo 2 2 2 7 5" xfId="8182"/>
    <cellStyle name="Cálculo 2 2 2 8" xfId="3349"/>
    <cellStyle name="Cálculo 2 2 2 8 2" xfId="6821"/>
    <cellStyle name="Cálculo 2 2 2 8 2 2" xfId="8183"/>
    <cellStyle name="Cálculo 2 2 2 8 2 3" xfId="8184"/>
    <cellStyle name="Cálculo 2 2 2 8 2 4" xfId="8185"/>
    <cellStyle name="Cálculo 2 2 2 8 3" xfId="8186"/>
    <cellStyle name="Cálculo 2 2 2 8 4" xfId="8187"/>
    <cellStyle name="Cálculo 2 2 2 8 5" xfId="8188"/>
    <cellStyle name="Cálculo 2 2 2 9" xfId="3600"/>
    <cellStyle name="Cálculo 2 2 2 9 2" xfId="7070"/>
    <cellStyle name="Cálculo 2 2 2 9 2 2" xfId="8189"/>
    <cellStyle name="Cálculo 2 2 2 9 2 3" xfId="8190"/>
    <cellStyle name="Cálculo 2 2 2 9 2 4" xfId="8191"/>
    <cellStyle name="Cálculo 2 2 2 9 3" xfId="8192"/>
    <cellStyle name="Cálculo 2 2 2 9 4" xfId="8193"/>
    <cellStyle name="Cálculo 2 2 2 9 5" xfId="8194"/>
    <cellStyle name="Cálculo 2 2 3" xfId="1279"/>
    <cellStyle name="Cálculo 2 2 3 10" xfId="4761"/>
    <cellStyle name="Cálculo 2 2 3 10 2" xfId="8195"/>
    <cellStyle name="Cálculo 2 2 3 10 3" xfId="8196"/>
    <cellStyle name="Cálculo 2 2 3 10 4" xfId="8197"/>
    <cellStyle name="Cálculo 2 2 3 11" xfId="8198"/>
    <cellStyle name="Cálculo 2 2 3 12" xfId="8199"/>
    <cellStyle name="Cálculo 2 2 3 13" xfId="8200"/>
    <cellStyle name="Cálculo 2 2 3 2" xfId="2546"/>
    <cellStyle name="Cálculo 2 2 3 2 2" xfId="6019"/>
    <cellStyle name="Cálculo 2 2 3 2 2 2" xfId="8201"/>
    <cellStyle name="Cálculo 2 2 3 2 2 3" xfId="8202"/>
    <cellStyle name="Cálculo 2 2 3 2 2 4" xfId="8203"/>
    <cellStyle name="Cálculo 2 2 3 2 3" xfId="8204"/>
    <cellStyle name="Cálculo 2 2 3 2 4" xfId="8205"/>
    <cellStyle name="Cálculo 2 2 3 2 5" xfId="8206"/>
    <cellStyle name="Cálculo 2 2 3 3" xfId="3243"/>
    <cellStyle name="Cálculo 2 2 3 3 2" xfId="6715"/>
    <cellStyle name="Cálculo 2 2 3 3 2 2" xfId="8207"/>
    <cellStyle name="Cálculo 2 2 3 3 2 3" xfId="8208"/>
    <cellStyle name="Cálculo 2 2 3 3 2 4" xfId="8209"/>
    <cellStyle name="Cálculo 2 2 3 3 3" xfId="8210"/>
    <cellStyle name="Cálculo 2 2 3 3 4" xfId="8211"/>
    <cellStyle name="Cálculo 2 2 3 3 5" xfId="8212"/>
    <cellStyle name="Cálculo 2 2 3 4" xfId="1884"/>
    <cellStyle name="Cálculo 2 2 3 4 2" xfId="5361"/>
    <cellStyle name="Cálculo 2 2 3 4 2 2" xfId="8213"/>
    <cellStyle name="Cálculo 2 2 3 4 2 3" xfId="8214"/>
    <cellStyle name="Cálculo 2 2 3 4 2 4" xfId="8215"/>
    <cellStyle name="Cálculo 2 2 3 4 3" xfId="8216"/>
    <cellStyle name="Cálculo 2 2 3 4 4" xfId="8217"/>
    <cellStyle name="Cálculo 2 2 3 4 5" xfId="8218"/>
    <cellStyle name="Cálculo 2 2 3 5" xfId="2160"/>
    <cellStyle name="Cálculo 2 2 3 5 2" xfId="5635"/>
    <cellStyle name="Cálculo 2 2 3 5 2 2" xfId="8219"/>
    <cellStyle name="Cálculo 2 2 3 5 2 3" xfId="8220"/>
    <cellStyle name="Cálculo 2 2 3 5 2 4" xfId="8221"/>
    <cellStyle name="Cálculo 2 2 3 5 3" xfId="8222"/>
    <cellStyle name="Cálculo 2 2 3 5 4" xfId="8223"/>
    <cellStyle name="Cálculo 2 2 3 5 5" xfId="8224"/>
    <cellStyle name="Cálculo 2 2 3 6" xfId="3269"/>
    <cellStyle name="Cálculo 2 2 3 6 2" xfId="6741"/>
    <cellStyle name="Cálculo 2 2 3 6 2 2" xfId="8225"/>
    <cellStyle name="Cálculo 2 2 3 6 2 3" xfId="8226"/>
    <cellStyle name="Cálculo 2 2 3 6 2 4" xfId="8227"/>
    <cellStyle name="Cálculo 2 2 3 6 3" xfId="8228"/>
    <cellStyle name="Cálculo 2 2 3 6 4" xfId="8229"/>
    <cellStyle name="Cálculo 2 2 3 6 5" xfId="8230"/>
    <cellStyle name="Cálculo 2 2 3 7" xfId="3514"/>
    <cellStyle name="Cálculo 2 2 3 7 2" xfId="6986"/>
    <cellStyle name="Cálculo 2 2 3 7 2 2" xfId="8231"/>
    <cellStyle name="Cálculo 2 2 3 7 2 3" xfId="8232"/>
    <cellStyle name="Cálculo 2 2 3 7 2 4" xfId="8233"/>
    <cellStyle name="Cálculo 2 2 3 7 3" xfId="8234"/>
    <cellStyle name="Cálculo 2 2 3 7 4" xfId="8235"/>
    <cellStyle name="Cálculo 2 2 3 7 5" xfId="8236"/>
    <cellStyle name="Cálculo 2 2 3 8" xfId="3611"/>
    <cellStyle name="Cálculo 2 2 3 8 2" xfId="7081"/>
    <cellStyle name="Cálculo 2 2 3 8 2 2" xfId="8237"/>
    <cellStyle name="Cálculo 2 2 3 8 2 3" xfId="8238"/>
    <cellStyle name="Cálculo 2 2 3 8 2 4" xfId="8239"/>
    <cellStyle name="Cálculo 2 2 3 8 3" xfId="8240"/>
    <cellStyle name="Cálculo 2 2 3 8 4" xfId="8241"/>
    <cellStyle name="Cálculo 2 2 3 8 5" xfId="8242"/>
    <cellStyle name="Cálculo 2 2 3 9" xfId="3486"/>
    <cellStyle name="Cálculo 2 2 3 9 2" xfId="6958"/>
    <cellStyle name="Cálculo 2 2 3 9 2 2" xfId="8243"/>
    <cellStyle name="Cálculo 2 2 3 9 2 3" xfId="8244"/>
    <cellStyle name="Cálculo 2 2 3 9 2 4" xfId="8245"/>
    <cellStyle name="Cálculo 2 2 3 9 3" xfId="8246"/>
    <cellStyle name="Cálculo 2 2 3 9 4" xfId="8247"/>
    <cellStyle name="Cálculo 2 2 3 9 5" xfId="8248"/>
    <cellStyle name="Cálculo 2 2 4" xfId="1533"/>
    <cellStyle name="Cálculo 2 2 4 10" xfId="5015"/>
    <cellStyle name="Cálculo 2 2 4 10 2" xfId="8249"/>
    <cellStyle name="Cálculo 2 2 4 10 3" xfId="8250"/>
    <cellStyle name="Cálculo 2 2 4 10 4" xfId="8251"/>
    <cellStyle name="Cálculo 2 2 4 11" xfId="8252"/>
    <cellStyle name="Cálculo 2 2 4 12" xfId="8253"/>
    <cellStyle name="Cálculo 2 2 4 13" xfId="8254"/>
    <cellStyle name="Cálculo 2 2 4 2" xfId="2779"/>
    <cellStyle name="Cálculo 2 2 4 2 2" xfId="6252"/>
    <cellStyle name="Cálculo 2 2 4 2 2 2" xfId="8255"/>
    <cellStyle name="Cálculo 2 2 4 2 2 3" xfId="8256"/>
    <cellStyle name="Cálculo 2 2 4 2 2 4" xfId="8257"/>
    <cellStyle name="Cálculo 2 2 4 2 3" xfId="8258"/>
    <cellStyle name="Cálculo 2 2 4 2 4" xfId="8259"/>
    <cellStyle name="Cálculo 2 2 4 2 5" xfId="8260"/>
    <cellStyle name="Cálculo 2 2 4 3" xfId="3375"/>
    <cellStyle name="Cálculo 2 2 4 3 2" xfId="6847"/>
    <cellStyle name="Cálculo 2 2 4 3 2 2" xfId="8261"/>
    <cellStyle name="Cálculo 2 2 4 3 2 3" xfId="8262"/>
    <cellStyle name="Cálculo 2 2 4 3 2 4" xfId="8263"/>
    <cellStyle name="Cálculo 2 2 4 3 3" xfId="8264"/>
    <cellStyle name="Cálculo 2 2 4 3 4" xfId="8265"/>
    <cellStyle name="Cálculo 2 2 4 3 5" xfId="8266"/>
    <cellStyle name="Cálculo 2 2 4 4" xfId="1950"/>
    <cellStyle name="Cálculo 2 2 4 4 2" xfId="5427"/>
    <cellStyle name="Cálculo 2 2 4 4 2 2" xfId="8267"/>
    <cellStyle name="Cálculo 2 2 4 4 2 3" xfId="8268"/>
    <cellStyle name="Cálculo 2 2 4 4 2 4" xfId="8269"/>
    <cellStyle name="Cálculo 2 2 4 4 3" xfId="8270"/>
    <cellStyle name="Cálculo 2 2 4 4 4" xfId="8271"/>
    <cellStyle name="Cálculo 2 2 4 4 5" xfId="8272"/>
    <cellStyle name="Cálculo 2 2 4 5" xfId="3279"/>
    <cellStyle name="Cálculo 2 2 4 5 2" xfId="6751"/>
    <cellStyle name="Cálculo 2 2 4 5 2 2" xfId="8273"/>
    <cellStyle name="Cálculo 2 2 4 5 2 3" xfId="8274"/>
    <cellStyle name="Cálculo 2 2 4 5 2 4" xfId="8275"/>
    <cellStyle name="Cálculo 2 2 4 5 3" xfId="8276"/>
    <cellStyle name="Cálculo 2 2 4 5 4" xfId="8277"/>
    <cellStyle name="Cálculo 2 2 4 5 5" xfId="8278"/>
    <cellStyle name="Cálculo 2 2 4 6" xfId="3282"/>
    <cellStyle name="Cálculo 2 2 4 6 2" xfId="6754"/>
    <cellStyle name="Cálculo 2 2 4 6 2 2" xfId="8279"/>
    <cellStyle name="Cálculo 2 2 4 6 2 3" xfId="8280"/>
    <cellStyle name="Cálculo 2 2 4 6 2 4" xfId="8281"/>
    <cellStyle name="Cálculo 2 2 4 6 3" xfId="8282"/>
    <cellStyle name="Cálculo 2 2 4 6 4" xfId="8283"/>
    <cellStyle name="Cálculo 2 2 4 6 5" xfId="8284"/>
    <cellStyle name="Cálculo 2 2 4 7" xfId="2435"/>
    <cellStyle name="Cálculo 2 2 4 7 2" xfId="5909"/>
    <cellStyle name="Cálculo 2 2 4 7 2 2" xfId="8285"/>
    <cellStyle name="Cálculo 2 2 4 7 2 3" xfId="8286"/>
    <cellStyle name="Cálculo 2 2 4 7 2 4" xfId="8287"/>
    <cellStyle name="Cálculo 2 2 4 7 3" xfId="8288"/>
    <cellStyle name="Cálculo 2 2 4 7 4" xfId="8289"/>
    <cellStyle name="Cálculo 2 2 4 7 5" xfId="8290"/>
    <cellStyle name="Cálculo 2 2 4 8" xfId="3226"/>
    <cellStyle name="Cálculo 2 2 4 8 2" xfId="6698"/>
    <cellStyle name="Cálculo 2 2 4 8 2 2" xfId="8291"/>
    <cellStyle name="Cálculo 2 2 4 8 2 3" xfId="8292"/>
    <cellStyle name="Cálculo 2 2 4 8 2 4" xfId="8293"/>
    <cellStyle name="Cálculo 2 2 4 8 3" xfId="8294"/>
    <cellStyle name="Cálculo 2 2 4 8 4" xfId="8295"/>
    <cellStyle name="Cálculo 2 2 4 8 5" xfId="8296"/>
    <cellStyle name="Cálculo 2 2 4 9" xfId="3127"/>
    <cellStyle name="Cálculo 2 2 4 9 2" xfId="6599"/>
    <cellStyle name="Cálculo 2 2 4 9 2 2" xfId="8297"/>
    <cellStyle name="Cálculo 2 2 4 9 2 3" xfId="8298"/>
    <cellStyle name="Cálculo 2 2 4 9 2 4" xfId="8299"/>
    <cellStyle name="Cálculo 2 2 4 9 3" xfId="8300"/>
    <cellStyle name="Cálculo 2 2 4 9 4" xfId="8301"/>
    <cellStyle name="Cálculo 2 2 4 9 5" xfId="8302"/>
    <cellStyle name="Cálculo 2 2 5" xfId="1560"/>
    <cellStyle name="Cálculo 2 2 5 10" xfId="5041"/>
    <cellStyle name="Cálculo 2 2 5 10 2" xfId="8303"/>
    <cellStyle name="Cálculo 2 2 5 10 3" xfId="8304"/>
    <cellStyle name="Cálculo 2 2 5 10 4" xfId="8305"/>
    <cellStyle name="Cálculo 2 2 5 11" xfId="8306"/>
    <cellStyle name="Cálculo 2 2 5 12" xfId="8307"/>
    <cellStyle name="Cálculo 2 2 5 13" xfId="8308"/>
    <cellStyle name="Cálculo 2 2 5 2" xfId="2806"/>
    <cellStyle name="Cálculo 2 2 5 2 2" xfId="6279"/>
    <cellStyle name="Cálculo 2 2 5 2 2 2" xfId="8309"/>
    <cellStyle name="Cálculo 2 2 5 2 2 3" xfId="8310"/>
    <cellStyle name="Cálculo 2 2 5 2 2 4" xfId="8311"/>
    <cellStyle name="Cálculo 2 2 5 2 3" xfId="8312"/>
    <cellStyle name="Cálculo 2 2 5 2 4" xfId="8313"/>
    <cellStyle name="Cálculo 2 2 5 2 5" xfId="8314"/>
    <cellStyle name="Cálculo 2 2 5 3" xfId="3401"/>
    <cellStyle name="Cálculo 2 2 5 3 2" xfId="6873"/>
    <cellStyle name="Cálculo 2 2 5 3 2 2" xfId="8315"/>
    <cellStyle name="Cálculo 2 2 5 3 2 3" xfId="8316"/>
    <cellStyle name="Cálculo 2 2 5 3 2 4" xfId="8317"/>
    <cellStyle name="Cálculo 2 2 5 3 3" xfId="8318"/>
    <cellStyle name="Cálculo 2 2 5 3 4" xfId="8319"/>
    <cellStyle name="Cálculo 2 2 5 3 5" xfId="8320"/>
    <cellStyle name="Cálculo 2 2 5 4" xfId="1895"/>
    <cellStyle name="Cálculo 2 2 5 4 2" xfId="5372"/>
    <cellStyle name="Cálculo 2 2 5 4 2 2" xfId="8321"/>
    <cellStyle name="Cálculo 2 2 5 4 2 3" xfId="8322"/>
    <cellStyle name="Cálculo 2 2 5 4 2 4" xfId="8323"/>
    <cellStyle name="Cálculo 2 2 5 4 3" xfId="8324"/>
    <cellStyle name="Cálculo 2 2 5 4 4" xfId="8325"/>
    <cellStyle name="Cálculo 2 2 5 4 5" xfId="8326"/>
    <cellStyle name="Cálculo 2 2 5 5" xfId="2375"/>
    <cellStyle name="Cálculo 2 2 5 5 2" xfId="5849"/>
    <cellStyle name="Cálculo 2 2 5 5 2 2" xfId="8327"/>
    <cellStyle name="Cálculo 2 2 5 5 2 3" xfId="8328"/>
    <cellStyle name="Cálculo 2 2 5 5 2 4" xfId="8329"/>
    <cellStyle name="Cálculo 2 2 5 5 3" xfId="8330"/>
    <cellStyle name="Cálculo 2 2 5 5 4" xfId="8331"/>
    <cellStyle name="Cálculo 2 2 5 5 5" xfId="8332"/>
    <cellStyle name="Cálculo 2 2 5 6" xfId="1839"/>
    <cellStyle name="Cálculo 2 2 5 6 2" xfId="5317"/>
    <cellStyle name="Cálculo 2 2 5 6 2 2" xfId="8333"/>
    <cellStyle name="Cálculo 2 2 5 6 2 3" xfId="8334"/>
    <cellStyle name="Cálculo 2 2 5 6 2 4" xfId="8335"/>
    <cellStyle name="Cálculo 2 2 5 6 3" xfId="8336"/>
    <cellStyle name="Cálculo 2 2 5 6 4" xfId="8337"/>
    <cellStyle name="Cálculo 2 2 5 6 5" xfId="8338"/>
    <cellStyle name="Cálculo 2 2 5 7" xfId="3544"/>
    <cellStyle name="Cálculo 2 2 5 7 2" xfId="7014"/>
    <cellStyle name="Cálculo 2 2 5 7 2 2" xfId="8339"/>
    <cellStyle name="Cálculo 2 2 5 7 2 3" xfId="8340"/>
    <cellStyle name="Cálculo 2 2 5 7 2 4" xfId="8341"/>
    <cellStyle name="Cálculo 2 2 5 7 3" xfId="8342"/>
    <cellStyle name="Cálculo 2 2 5 7 4" xfId="8343"/>
    <cellStyle name="Cálculo 2 2 5 7 5" xfId="8344"/>
    <cellStyle name="Cálculo 2 2 5 8" xfId="2022"/>
    <cellStyle name="Cálculo 2 2 5 8 2" xfId="5498"/>
    <cellStyle name="Cálculo 2 2 5 8 2 2" xfId="8345"/>
    <cellStyle name="Cálculo 2 2 5 8 2 3" xfId="8346"/>
    <cellStyle name="Cálculo 2 2 5 8 2 4" xfId="8347"/>
    <cellStyle name="Cálculo 2 2 5 8 3" xfId="8348"/>
    <cellStyle name="Cálculo 2 2 5 8 4" xfId="8349"/>
    <cellStyle name="Cálculo 2 2 5 8 5" xfId="8350"/>
    <cellStyle name="Cálculo 2 2 5 9" xfId="3602"/>
    <cellStyle name="Cálculo 2 2 5 9 2" xfId="7072"/>
    <cellStyle name="Cálculo 2 2 5 9 2 2" xfId="8351"/>
    <cellStyle name="Cálculo 2 2 5 9 2 3" xfId="8352"/>
    <cellStyle name="Cálculo 2 2 5 9 2 4" xfId="8353"/>
    <cellStyle name="Cálculo 2 2 5 9 3" xfId="8354"/>
    <cellStyle name="Cálculo 2 2 5 9 4" xfId="8355"/>
    <cellStyle name="Cálculo 2 2 5 9 5" xfId="8356"/>
    <cellStyle name="Cálculo 2 2 6" xfId="2270"/>
    <cellStyle name="Cálculo 2 2 6 2" xfId="5745"/>
    <cellStyle name="Cálculo 2 2 6 2 2" xfId="8357"/>
    <cellStyle name="Cálculo 2 2 6 2 3" xfId="8358"/>
    <cellStyle name="Cálculo 2 2 6 2 4" xfId="8359"/>
    <cellStyle name="Cálculo 2 2 6 3" xfId="8360"/>
    <cellStyle name="Cálculo 2 2 6 4" xfId="8361"/>
    <cellStyle name="Cálculo 2 2 6 5" xfId="8362"/>
    <cellStyle name="Cálculo 2 2 7" xfId="3250"/>
    <cellStyle name="Cálculo 2 2 7 2" xfId="6722"/>
    <cellStyle name="Cálculo 2 2 7 2 2" xfId="8363"/>
    <cellStyle name="Cálculo 2 2 7 2 3" xfId="8364"/>
    <cellStyle name="Cálculo 2 2 7 2 4" xfId="8365"/>
    <cellStyle name="Cálculo 2 2 7 3" xfId="8366"/>
    <cellStyle name="Cálculo 2 2 7 4" xfId="8367"/>
    <cellStyle name="Cálculo 2 2 7 5" xfId="8368"/>
    <cellStyle name="Cálculo 2 2 8" xfId="3607"/>
    <cellStyle name="Cálculo 2 2 8 2" xfId="7077"/>
    <cellStyle name="Cálculo 2 2 8 2 2" xfId="8369"/>
    <cellStyle name="Cálculo 2 2 8 2 3" xfId="8370"/>
    <cellStyle name="Cálculo 2 2 8 2 4" xfId="8371"/>
    <cellStyle name="Cálculo 2 2 8 3" xfId="8372"/>
    <cellStyle name="Cálculo 2 2 8 4" xfId="8373"/>
    <cellStyle name="Cálculo 2 2 8 5" xfId="8374"/>
    <cellStyle name="Cálculo 2 2 9" xfId="1815"/>
    <cellStyle name="Cálculo 2 2 9 2" xfId="5293"/>
    <cellStyle name="Cálculo 2 2 9 2 2" xfId="8375"/>
    <cellStyle name="Cálculo 2 2 9 2 3" xfId="8376"/>
    <cellStyle name="Cálculo 2 2 9 2 4" xfId="8377"/>
    <cellStyle name="Cálculo 2 2 9 3" xfId="8378"/>
    <cellStyle name="Cálculo 2 2 9 4" xfId="8379"/>
    <cellStyle name="Cálculo 2 2 9 5" xfId="8380"/>
    <cellStyle name="Cálculo 2 3" xfId="1070"/>
    <cellStyle name="Cálculo 2 3 10" xfId="4555"/>
    <cellStyle name="Cálculo 2 3 10 2" xfId="8381"/>
    <cellStyle name="Cálculo 2 3 10 3" xfId="8382"/>
    <cellStyle name="Cálculo 2 3 10 4" xfId="8383"/>
    <cellStyle name="Cálculo 2 3 11" xfId="8384"/>
    <cellStyle name="Cálculo 2 3 12" xfId="8385"/>
    <cellStyle name="Cálculo 2 3 13" xfId="8386"/>
    <cellStyle name="Cálculo 2 3 2" xfId="2395"/>
    <cellStyle name="Cálculo 2 3 2 2" xfId="5869"/>
    <cellStyle name="Cálculo 2 3 2 2 2" xfId="8387"/>
    <cellStyle name="Cálculo 2 3 2 2 3" xfId="8388"/>
    <cellStyle name="Cálculo 2 3 2 2 4" xfId="8389"/>
    <cellStyle name="Cálculo 2 3 2 3" xfId="8390"/>
    <cellStyle name="Cálculo 2 3 2 4" xfId="8391"/>
    <cellStyle name="Cálculo 2 3 2 5" xfId="8392"/>
    <cellStyle name="Cálculo 2 3 3" xfId="3132"/>
    <cellStyle name="Cálculo 2 3 3 2" xfId="6604"/>
    <cellStyle name="Cálculo 2 3 3 2 2" xfId="8393"/>
    <cellStyle name="Cálculo 2 3 3 2 3" xfId="8394"/>
    <cellStyle name="Cálculo 2 3 3 2 4" xfId="8395"/>
    <cellStyle name="Cálculo 2 3 3 3" xfId="8396"/>
    <cellStyle name="Cálculo 2 3 3 4" xfId="8397"/>
    <cellStyle name="Cálculo 2 3 3 5" xfId="8398"/>
    <cellStyle name="Cálculo 2 3 4" xfId="3449"/>
    <cellStyle name="Cálculo 2 3 4 2" xfId="6921"/>
    <cellStyle name="Cálculo 2 3 4 2 2" xfId="8399"/>
    <cellStyle name="Cálculo 2 3 4 2 3" xfId="8400"/>
    <cellStyle name="Cálculo 2 3 4 2 4" xfId="8401"/>
    <cellStyle name="Cálculo 2 3 4 3" xfId="8402"/>
    <cellStyle name="Cálculo 2 3 4 4" xfId="8403"/>
    <cellStyle name="Cálculo 2 3 4 5" xfId="8404"/>
    <cellStyle name="Cálculo 2 3 5" xfId="1970"/>
    <cellStyle name="Cálculo 2 3 5 2" xfId="5447"/>
    <cellStyle name="Cálculo 2 3 5 2 2" xfId="8405"/>
    <cellStyle name="Cálculo 2 3 5 2 3" xfId="8406"/>
    <cellStyle name="Cálculo 2 3 5 2 4" xfId="8407"/>
    <cellStyle name="Cálculo 2 3 5 3" xfId="8408"/>
    <cellStyle name="Cálculo 2 3 5 4" xfId="8409"/>
    <cellStyle name="Cálculo 2 3 5 5" xfId="8410"/>
    <cellStyle name="Cálculo 2 3 6" xfId="2434"/>
    <cellStyle name="Cálculo 2 3 6 2" xfId="5908"/>
    <cellStyle name="Cálculo 2 3 6 2 2" xfId="8411"/>
    <cellStyle name="Cálculo 2 3 6 2 3" xfId="8412"/>
    <cellStyle name="Cálculo 2 3 6 2 4" xfId="8413"/>
    <cellStyle name="Cálculo 2 3 6 3" xfId="8414"/>
    <cellStyle name="Cálculo 2 3 6 4" xfId="8415"/>
    <cellStyle name="Cálculo 2 3 6 5" xfId="8416"/>
    <cellStyle name="Cálculo 2 3 7" xfId="3251"/>
    <cellStyle name="Cálculo 2 3 7 2" xfId="6723"/>
    <cellStyle name="Cálculo 2 3 7 2 2" xfId="8417"/>
    <cellStyle name="Cálculo 2 3 7 2 3" xfId="8418"/>
    <cellStyle name="Cálculo 2 3 7 2 4" xfId="8419"/>
    <cellStyle name="Cálculo 2 3 7 3" xfId="8420"/>
    <cellStyle name="Cálculo 2 3 7 4" xfId="8421"/>
    <cellStyle name="Cálculo 2 3 7 5" xfId="8422"/>
    <cellStyle name="Cálculo 2 3 8" xfId="2023"/>
    <cellStyle name="Cálculo 2 3 8 2" xfId="5499"/>
    <cellStyle name="Cálculo 2 3 8 2 2" xfId="8423"/>
    <cellStyle name="Cálculo 2 3 8 2 3" xfId="8424"/>
    <cellStyle name="Cálculo 2 3 8 2 4" xfId="8425"/>
    <cellStyle name="Cálculo 2 3 8 3" xfId="8426"/>
    <cellStyle name="Cálculo 2 3 8 4" xfId="8427"/>
    <cellStyle name="Cálculo 2 3 8 5" xfId="8428"/>
    <cellStyle name="Cálculo 2 3 9" xfId="3633"/>
    <cellStyle name="Cálculo 2 3 9 2" xfId="7103"/>
    <cellStyle name="Cálculo 2 3 9 2 2" xfId="8429"/>
    <cellStyle name="Cálculo 2 3 9 2 3" xfId="8430"/>
    <cellStyle name="Cálculo 2 3 9 2 4" xfId="8431"/>
    <cellStyle name="Cálculo 2 3 9 3" xfId="8432"/>
    <cellStyle name="Cálculo 2 3 9 4" xfId="8433"/>
    <cellStyle name="Cálculo 2 3 9 5" xfId="8434"/>
    <cellStyle name="Cálculo 2 4" xfId="1516"/>
    <cellStyle name="Cálculo 2 4 10" xfId="4998"/>
    <cellStyle name="Cálculo 2 4 10 2" xfId="8435"/>
    <cellStyle name="Cálculo 2 4 10 3" xfId="8436"/>
    <cellStyle name="Cálculo 2 4 10 4" xfId="8437"/>
    <cellStyle name="Cálculo 2 4 11" xfId="8438"/>
    <cellStyle name="Cálculo 2 4 12" xfId="8439"/>
    <cellStyle name="Cálculo 2 4 13" xfId="8440"/>
    <cellStyle name="Cálculo 2 4 2" xfId="2762"/>
    <cellStyle name="Cálculo 2 4 2 2" xfId="6235"/>
    <cellStyle name="Cálculo 2 4 2 2 2" xfId="8441"/>
    <cellStyle name="Cálculo 2 4 2 2 3" xfId="8442"/>
    <cellStyle name="Cálculo 2 4 2 2 4" xfId="8443"/>
    <cellStyle name="Cálculo 2 4 2 3" xfId="8444"/>
    <cellStyle name="Cálculo 2 4 2 4" xfId="8445"/>
    <cellStyle name="Cálculo 2 4 2 5" xfId="8446"/>
    <cellStyle name="Cálculo 2 4 3" xfId="3358"/>
    <cellStyle name="Cálculo 2 4 3 2" xfId="6830"/>
    <cellStyle name="Cálculo 2 4 3 2 2" xfId="8447"/>
    <cellStyle name="Cálculo 2 4 3 2 3" xfId="8448"/>
    <cellStyle name="Cálculo 2 4 3 2 4" xfId="8449"/>
    <cellStyle name="Cálculo 2 4 3 3" xfId="8450"/>
    <cellStyle name="Cálculo 2 4 3 4" xfId="8451"/>
    <cellStyle name="Cálculo 2 4 3 5" xfId="8452"/>
    <cellStyle name="Cálculo 2 4 4" xfId="3265"/>
    <cellStyle name="Cálculo 2 4 4 2" xfId="6737"/>
    <cellStyle name="Cálculo 2 4 4 2 2" xfId="8453"/>
    <cellStyle name="Cálculo 2 4 4 2 3" xfId="8454"/>
    <cellStyle name="Cálculo 2 4 4 2 4" xfId="8455"/>
    <cellStyle name="Cálculo 2 4 4 3" xfId="8456"/>
    <cellStyle name="Cálculo 2 4 4 4" xfId="8457"/>
    <cellStyle name="Cálculo 2 4 4 5" xfId="8458"/>
    <cellStyle name="Cálculo 2 4 5" xfId="3482"/>
    <cellStyle name="Cálculo 2 4 5 2" xfId="6954"/>
    <cellStyle name="Cálculo 2 4 5 2 2" xfId="8459"/>
    <cellStyle name="Cálculo 2 4 5 2 3" xfId="8460"/>
    <cellStyle name="Cálculo 2 4 5 2 4" xfId="8461"/>
    <cellStyle name="Cálculo 2 4 5 3" xfId="8462"/>
    <cellStyle name="Cálculo 2 4 5 4" xfId="8463"/>
    <cellStyle name="Cálculo 2 4 5 5" xfId="8464"/>
    <cellStyle name="Cálculo 2 4 6" xfId="3351"/>
    <cellStyle name="Cálculo 2 4 6 2" xfId="6823"/>
    <cellStyle name="Cálculo 2 4 6 2 2" xfId="8465"/>
    <cellStyle name="Cálculo 2 4 6 2 3" xfId="8466"/>
    <cellStyle name="Cálculo 2 4 6 2 4" xfId="8467"/>
    <cellStyle name="Cálculo 2 4 6 3" xfId="8468"/>
    <cellStyle name="Cálculo 2 4 6 4" xfId="8469"/>
    <cellStyle name="Cálculo 2 4 6 5" xfId="8470"/>
    <cellStyle name="Cálculo 2 4 7" xfId="1889"/>
    <cellStyle name="Cálculo 2 4 7 2" xfId="5366"/>
    <cellStyle name="Cálculo 2 4 7 2 2" xfId="8471"/>
    <cellStyle name="Cálculo 2 4 7 2 3" xfId="8472"/>
    <cellStyle name="Cálculo 2 4 7 2 4" xfId="8473"/>
    <cellStyle name="Cálculo 2 4 7 3" xfId="8474"/>
    <cellStyle name="Cálculo 2 4 7 4" xfId="8475"/>
    <cellStyle name="Cálculo 2 4 7 5" xfId="8476"/>
    <cellStyle name="Cálculo 2 4 8" xfId="3530"/>
    <cellStyle name="Cálculo 2 4 8 2" xfId="7000"/>
    <cellStyle name="Cálculo 2 4 8 2 2" xfId="8477"/>
    <cellStyle name="Cálculo 2 4 8 2 3" xfId="8478"/>
    <cellStyle name="Cálculo 2 4 8 2 4" xfId="8479"/>
    <cellStyle name="Cálculo 2 4 8 3" xfId="8480"/>
    <cellStyle name="Cálculo 2 4 8 4" xfId="8481"/>
    <cellStyle name="Cálculo 2 4 8 5" xfId="8482"/>
    <cellStyle name="Cálculo 2 4 9" xfId="3579"/>
    <cellStyle name="Cálculo 2 4 9 2" xfId="7049"/>
    <cellStyle name="Cálculo 2 4 9 2 2" xfId="8483"/>
    <cellStyle name="Cálculo 2 4 9 2 3" xfId="8484"/>
    <cellStyle name="Cálculo 2 4 9 2 4" xfId="8485"/>
    <cellStyle name="Cálculo 2 4 9 3" xfId="8486"/>
    <cellStyle name="Cálculo 2 4 9 4" xfId="8487"/>
    <cellStyle name="Cálculo 2 4 9 5" xfId="8488"/>
    <cellStyle name="Cálculo 2 5" xfId="1521"/>
    <cellStyle name="Cálculo 2 5 10" xfId="5003"/>
    <cellStyle name="Cálculo 2 5 10 2" xfId="8489"/>
    <cellStyle name="Cálculo 2 5 10 3" xfId="8490"/>
    <cellStyle name="Cálculo 2 5 10 4" xfId="8491"/>
    <cellStyle name="Cálculo 2 5 11" xfId="8492"/>
    <cellStyle name="Cálculo 2 5 12" xfId="8493"/>
    <cellStyle name="Cálculo 2 5 13" xfId="8494"/>
    <cellStyle name="Cálculo 2 5 2" xfId="2767"/>
    <cellStyle name="Cálculo 2 5 2 2" xfId="6240"/>
    <cellStyle name="Cálculo 2 5 2 2 2" xfId="8495"/>
    <cellStyle name="Cálculo 2 5 2 2 3" xfId="8496"/>
    <cellStyle name="Cálculo 2 5 2 2 4" xfId="8497"/>
    <cellStyle name="Cálculo 2 5 2 3" xfId="8498"/>
    <cellStyle name="Cálculo 2 5 2 4" xfId="8499"/>
    <cellStyle name="Cálculo 2 5 2 5" xfId="8500"/>
    <cellStyle name="Cálculo 2 5 3" xfId="3363"/>
    <cellStyle name="Cálculo 2 5 3 2" xfId="6835"/>
    <cellStyle name="Cálculo 2 5 3 2 2" xfId="8501"/>
    <cellStyle name="Cálculo 2 5 3 2 3" xfId="8502"/>
    <cellStyle name="Cálculo 2 5 3 2 4" xfId="8503"/>
    <cellStyle name="Cálculo 2 5 3 3" xfId="8504"/>
    <cellStyle name="Cálculo 2 5 3 4" xfId="8505"/>
    <cellStyle name="Cálculo 2 5 3 5" xfId="8506"/>
    <cellStyle name="Cálculo 2 5 4" xfId="3203"/>
    <cellStyle name="Cálculo 2 5 4 2" xfId="6675"/>
    <cellStyle name="Cálculo 2 5 4 2 2" xfId="8507"/>
    <cellStyle name="Cálculo 2 5 4 2 3" xfId="8508"/>
    <cellStyle name="Cálculo 2 5 4 2 4" xfId="8509"/>
    <cellStyle name="Cálculo 2 5 4 3" xfId="8510"/>
    <cellStyle name="Cálculo 2 5 4 4" xfId="8511"/>
    <cellStyle name="Cálculo 2 5 4 5" xfId="8512"/>
    <cellStyle name="Cálculo 2 5 5" xfId="3237"/>
    <cellStyle name="Cálculo 2 5 5 2" xfId="6709"/>
    <cellStyle name="Cálculo 2 5 5 2 2" xfId="8513"/>
    <cellStyle name="Cálculo 2 5 5 2 3" xfId="8514"/>
    <cellStyle name="Cálculo 2 5 5 2 4" xfId="8515"/>
    <cellStyle name="Cálculo 2 5 5 3" xfId="8516"/>
    <cellStyle name="Cálculo 2 5 5 4" xfId="8517"/>
    <cellStyle name="Cálculo 2 5 5 5" xfId="8518"/>
    <cellStyle name="Cálculo 2 5 6" xfId="3275"/>
    <cellStyle name="Cálculo 2 5 6 2" xfId="6747"/>
    <cellStyle name="Cálculo 2 5 6 2 2" xfId="8519"/>
    <cellStyle name="Cálculo 2 5 6 2 3" xfId="8520"/>
    <cellStyle name="Cálculo 2 5 6 2 4" xfId="8521"/>
    <cellStyle name="Cálculo 2 5 6 3" xfId="8522"/>
    <cellStyle name="Cálculo 2 5 6 4" xfId="8523"/>
    <cellStyle name="Cálculo 2 5 6 5" xfId="8524"/>
    <cellStyle name="Cálculo 2 5 7" xfId="1903"/>
    <cellStyle name="Cálculo 2 5 7 2" xfId="5380"/>
    <cellStyle name="Cálculo 2 5 7 2 2" xfId="8525"/>
    <cellStyle name="Cálculo 2 5 7 2 3" xfId="8526"/>
    <cellStyle name="Cálculo 2 5 7 2 4" xfId="8527"/>
    <cellStyle name="Cálculo 2 5 7 3" xfId="8528"/>
    <cellStyle name="Cálculo 2 5 7 4" xfId="8529"/>
    <cellStyle name="Cálculo 2 5 7 5" xfId="8530"/>
    <cellStyle name="Cálculo 2 5 8" xfId="3123"/>
    <cellStyle name="Cálculo 2 5 8 2" xfId="6595"/>
    <cellStyle name="Cálculo 2 5 8 2 2" xfId="8531"/>
    <cellStyle name="Cálculo 2 5 8 2 3" xfId="8532"/>
    <cellStyle name="Cálculo 2 5 8 2 4" xfId="8533"/>
    <cellStyle name="Cálculo 2 5 8 3" xfId="8534"/>
    <cellStyle name="Cálculo 2 5 8 4" xfId="8535"/>
    <cellStyle name="Cálculo 2 5 8 5" xfId="8536"/>
    <cellStyle name="Cálculo 2 5 9" xfId="2026"/>
    <cellStyle name="Cálculo 2 5 9 2" xfId="5502"/>
    <cellStyle name="Cálculo 2 5 9 2 2" xfId="8537"/>
    <cellStyle name="Cálculo 2 5 9 2 3" xfId="8538"/>
    <cellStyle name="Cálculo 2 5 9 2 4" xfId="8539"/>
    <cellStyle name="Cálculo 2 5 9 3" xfId="8540"/>
    <cellStyle name="Cálculo 2 5 9 4" xfId="8541"/>
    <cellStyle name="Cálculo 2 5 9 5" xfId="8542"/>
    <cellStyle name="Cálculo 2 6" xfId="1203"/>
    <cellStyle name="Cálculo 2 6 10" xfId="4685"/>
    <cellStyle name="Cálculo 2 6 10 2" xfId="8543"/>
    <cellStyle name="Cálculo 2 6 10 3" xfId="8544"/>
    <cellStyle name="Cálculo 2 6 10 4" xfId="8545"/>
    <cellStyle name="Cálculo 2 6 11" xfId="8546"/>
    <cellStyle name="Cálculo 2 6 12" xfId="8547"/>
    <cellStyle name="Cálculo 2 6 13" xfId="8548"/>
    <cellStyle name="Cálculo 2 6 2" xfId="2480"/>
    <cellStyle name="Cálculo 2 6 2 2" xfId="5953"/>
    <cellStyle name="Cálculo 2 6 2 2 2" xfId="8549"/>
    <cellStyle name="Cálculo 2 6 2 2 3" xfId="8550"/>
    <cellStyle name="Cálculo 2 6 2 2 4" xfId="8551"/>
    <cellStyle name="Cálculo 2 6 2 3" xfId="8552"/>
    <cellStyle name="Cálculo 2 6 2 4" xfId="8553"/>
    <cellStyle name="Cálculo 2 6 2 5" xfId="8554"/>
    <cellStyle name="Cálculo 2 6 3" xfId="3195"/>
    <cellStyle name="Cálculo 2 6 3 2" xfId="6667"/>
    <cellStyle name="Cálculo 2 6 3 2 2" xfId="8555"/>
    <cellStyle name="Cálculo 2 6 3 2 3" xfId="8556"/>
    <cellStyle name="Cálculo 2 6 3 2 4" xfId="8557"/>
    <cellStyle name="Cálculo 2 6 3 3" xfId="8558"/>
    <cellStyle name="Cálculo 2 6 3 4" xfId="8559"/>
    <cellStyle name="Cálculo 2 6 3 5" xfId="8560"/>
    <cellStyle name="Cálculo 2 6 4" xfId="3287"/>
    <cellStyle name="Cálculo 2 6 4 2" xfId="6759"/>
    <cellStyle name="Cálculo 2 6 4 2 2" xfId="8561"/>
    <cellStyle name="Cálculo 2 6 4 2 3" xfId="8562"/>
    <cellStyle name="Cálculo 2 6 4 2 4" xfId="8563"/>
    <cellStyle name="Cálculo 2 6 4 3" xfId="8564"/>
    <cellStyle name="Cálculo 2 6 4 4" xfId="8565"/>
    <cellStyle name="Cálculo 2 6 4 5" xfId="8566"/>
    <cellStyle name="Cálculo 2 6 5" xfId="3259"/>
    <cellStyle name="Cálculo 2 6 5 2" xfId="6731"/>
    <cellStyle name="Cálculo 2 6 5 2 2" xfId="8567"/>
    <cellStyle name="Cálculo 2 6 5 2 3" xfId="8568"/>
    <cellStyle name="Cálculo 2 6 5 2 4" xfId="8569"/>
    <cellStyle name="Cálculo 2 6 5 3" xfId="8570"/>
    <cellStyle name="Cálculo 2 6 5 4" xfId="8571"/>
    <cellStyle name="Cálculo 2 6 5 5" xfId="8572"/>
    <cellStyle name="Cálculo 2 6 6" xfId="3339"/>
    <cellStyle name="Cálculo 2 6 6 2" xfId="6811"/>
    <cellStyle name="Cálculo 2 6 6 2 2" xfId="8573"/>
    <cellStyle name="Cálculo 2 6 6 2 3" xfId="8574"/>
    <cellStyle name="Cálculo 2 6 6 2 4" xfId="8575"/>
    <cellStyle name="Cálculo 2 6 6 3" xfId="8576"/>
    <cellStyle name="Cálculo 2 6 6 4" xfId="8577"/>
    <cellStyle name="Cálculo 2 6 6 5" xfId="8578"/>
    <cellStyle name="Cálculo 2 6 7" xfId="1880"/>
    <cellStyle name="Cálculo 2 6 7 2" xfId="5357"/>
    <cellStyle name="Cálculo 2 6 7 2 2" xfId="8579"/>
    <cellStyle name="Cálculo 2 6 7 2 3" xfId="8580"/>
    <cellStyle name="Cálculo 2 6 7 2 4" xfId="8581"/>
    <cellStyle name="Cálculo 2 6 7 3" xfId="8582"/>
    <cellStyle name="Cálculo 2 6 7 4" xfId="8583"/>
    <cellStyle name="Cálculo 2 6 7 5" xfId="8584"/>
    <cellStyle name="Cálculo 2 6 8" xfId="3334"/>
    <cellStyle name="Cálculo 2 6 8 2" xfId="6806"/>
    <cellStyle name="Cálculo 2 6 8 2 2" xfId="8585"/>
    <cellStyle name="Cálculo 2 6 8 2 3" xfId="8586"/>
    <cellStyle name="Cálculo 2 6 8 2 4" xfId="8587"/>
    <cellStyle name="Cálculo 2 6 8 3" xfId="8588"/>
    <cellStyle name="Cálculo 2 6 8 4" xfId="8589"/>
    <cellStyle name="Cálculo 2 6 8 5" xfId="8590"/>
    <cellStyle name="Cálculo 2 6 9" xfId="2438"/>
    <cellStyle name="Cálculo 2 6 9 2" xfId="5912"/>
    <cellStyle name="Cálculo 2 6 9 2 2" xfId="8591"/>
    <cellStyle name="Cálculo 2 6 9 2 3" xfId="8592"/>
    <cellStyle name="Cálculo 2 6 9 2 4" xfId="8593"/>
    <cellStyle name="Cálculo 2 6 9 3" xfId="8594"/>
    <cellStyle name="Cálculo 2 6 9 4" xfId="8595"/>
    <cellStyle name="Cálculo 2 6 9 5" xfId="8596"/>
    <cellStyle name="Cálculo 2 7" xfId="1833"/>
    <cellStyle name="Cálculo 2 7 2" xfId="5311"/>
    <cellStyle name="Cálculo 2 7 2 2" xfId="8597"/>
    <cellStyle name="Cálculo 2 7 2 3" xfId="8598"/>
    <cellStyle name="Cálculo 2 7 2 4" xfId="8599"/>
    <cellStyle name="Cálculo 2 7 3" xfId="8600"/>
    <cellStyle name="Cálculo 2 7 4" xfId="8601"/>
    <cellStyle name="Cálculo 2 7 5" xfId="8602"/>
    <cellStyle name="Cálculo 2 8" xfId="2282"/>
    <cellStyle name="Cálculo 2 8 2" xfId="5757"/>
    <cellStyle name="Cálculo 2 8 2 2" xfId="8603"/>
    <cellStyle name="Cálculo 2 8 2 3" xfId="8604"/>
    <cellStyle name="Cálculo 2 8 2 4" xfId="8605"/>
    <cellStyle name="Cálculo 2 8 3" xfId="8606"/>
    <cellStyle name="Cálculo 2 8 4" xfId="8607"/>
    <cellStyle name="Cálculo 2 8 5" xfId="8608"/>
    <cellStyle name="Cálculo 2 9" xfId="3417"/>
    <cellStyle name="Cálculo 2 9 2" xfId="6889"/>
    <cellStyle name="Cálculo 2 9 2 2" xfId="8609"/>
    <cellStyle name="Cálculo 2 9 2 3" xfId="8610"/>
    <cellStyle name="Cálculo 2 9 2 4" xfId="8611"/>
    <cellStyle name="Cálculo 2 9 3" xfId="8612"/>
    <cellStyle name="Cálculo 2 9 4" xfId="8613"/>
    <cellStyle name="Cálculo 2 9 5" xfId="8614"/>
    <cellStyle name="Cálculo 3" xfId="8615"/>
    <cellStyle name="Cálculo 3 2" xfId="8616"/>
    <cellStyle name="Camp Output Field" xfId="417"/>
    <cellStyle name="Camp Output Field 10" xfId="1932"/>
    <cellStyle name="Camp Output Field 10 2" xfId="5409"/>
    <cellStyle name="Camp Output Field 10 2 2" xfId="8617"/>
    <cellStyle name="Camp Output Field 10 2 3" xfId="8618"/>
    <cellStyle name="Camp Output Field 10 2 4" xfId="8619"/>
    <cellStyle name="Camp Output Field 10 3" xfId="8620"/>
    <cellStyle name="Camp Output Field 10 4" xfId="8621"/>
    <cellStyle name="Camp Output Field 10 5" xfId="8622"/>
    <cellStyle name="Camp Output Field 11" xfId="4148"/>
    <cellStyle name="Camp Output Field 11 2" xfId="7356"/>
    <cellStyle name="Camp Output Field 11 2 2" xfId="8623"/>
    <cellStyle name="Camp Output Field 11 2 3" xfId="8624"/>
    <cellStyle name="Camp Output Field 11 2 4" xfId="8625"/>
    <cellStyle name="Camp Output Field 11 3" xfId="8626"/>
    <cellStyle name="Camp Output Field 11 4" xfId="8627"/>
    <cellStyle name="Camp Output Field 11 5" xfId="8628"/>
    <cellStyle name="Camp Output Field 12" xfId="4318"/>
    <cellStyle name="Camp Output Field 12 2" xfId="8629"/>
    <cellStyle name="Camp Output Field 12 3" xfId="8630"/>
    <cellStyle name="Camp Output Field 12 4" xfId="8631"/>
    <cellStyle name="Camp Output Field 13" xfId="8632"/>
    <cellStyle name="Camp Output Field 14" xfId="8633"/>
    <cellStyle name="Camp Output Field 2" xfId="418"/>
    <cellStyle name="Camp Output Field 2 10" xfId="4319"/>
    <cellStyle name="Camp Output Field 2 10 2" xfId="8634"/>
    <cellStyle name="Camp Output Field 2 10 3" xfId="8635"/>
    <cellStyle name="Camp Output Field 2 10 4" xfId="8636"/>
    <cellStyle name="Camp Output Field 2 11" xfId="8637"/>
    <cellStyle name="Camp Output Field 2 12" xfId="8638"/>
    <cellStyle name="Camp Output Field 2 2" xfId="1206"/>
    <cellStyle name="Camp Output Field 2 2 10" xfId="4688"/>
    <cellStyle name="Camp Output Field 2 2 10 2" xfId="8639"/>
    <cellStyle name="Camp Output Field 2 2 10 3" xfId="8640"/>
    <cellStyle name="Camp Output Field 2 2 10 4" xfId="8641"/>
    <cellStyle name="Camp Output Field 2 2 11" xfId="8642"/>
    <cellStyle name="Camp Output Field 2 2 12" xfId="8643"/>
    <cellStyle name="Camp Output Field 2 2 13" xfId="8644"/>
    <cellStyle name="Camp Output Field 2 2 2" xfId="2483"/>
    <cellStyle name="Camp Output Field 2 2 2 2" xfId="5956"/>
    <cellStyle name="Camp Output Field 2 2 2 2 2" xfId="8645"/>
    <cellStyle name="Camp Output Field 2 2 2 2 3" xfId="8646"/>
    <cellStyle name="Camp Output Field 2 2 2 2 4" xfId="8647"/>
    <cellStyle name="Camp Output Field 2 2 2 3" xfId="8648"/>
    <cellStyle name="Camp Output Field 2 2 2 4" xfId="8649"/>
    <cellStyle name="Camp Output Field 2 2 2 5" xfId="8650"/>
    <cellStyle name="Camp Output Field 2 2 3" xfId="3198"/>
    <cellStyle name="Camp Output Field 2 2 3 2" xfId="6670"/>
    <cellStyle name="Camp Output Field 2 2 3 2 2" xfId="8651"/>
    <cellStyle name="Camp Output Field 2 2 3 2 3" xfId="8652"/>
    <cellStyle name="Camp Output Field 2 2 3 2 4" xfId="8653"/>
    <cellStyle name="Camp Output Field 2 2 3 3" xfId="8654"/>
    <cellStyle name="Camp Output Field 2 2 3 4" xfId="8655"/>
    <cellStyle name="Camp Output Field 2 2 3 5" xfId="8656"/>
    <cellStyle name="Camp Output Field 2 2 4" xfId="2431"/>
    <cellStyle name="Camp Output Field 2 2 4 2" xfId="5905"/>
    <cellStyle name="Camp Output Field 2 2 4 2 2" xfId="8657"/>
    <cellStyle name="Camp Output Field 2 2 4 2 3" xfId="8658"/>
    <cellStyle name="Camp Output Field 2 2 4 2 4" xfId="8659"/>
    <cellStyle name="Camp Output Field 2 2 4 3" xfId="8660"/>
    <cellStyle name="Camp Output Field 2 2 4 4" xfId="8661"/>
    <cellStyle name="Camp Output Field 2 2 4 5" xfId="8662"/>
    <cellStyle name="Camp Output Field 2 2 5" xfId="3059"/>
    <cellStyle name="Camp Output Field 2 2 5 2" xfId="6532"/>
    <cellStyle name="Camp Output Field 2 2 5 2 2" xfId="8663"/>
    <cellStyle name="Camp Output Field 2 2 5 2 3" xfId="8664"/>
    <cellStyle name="Camp Output Field 2 2 5 2 4" xfId="8665"/>
    <cellStyle name="Camp Output Field 2 2 5 3" xfId="8666"/>
    <cellStyle name="Camp Output Field 2 2 5 4" xfId="8667"/>
    <cellStyle name="Camp Output Field 2 2 5 5" xfId="8668"/>
    <cellStyle name="Camp Output Field 2 2 6" xfId="2449"/>
    <cellStyle name="Camp Output Field 2 2 6 2" xfId="5923"/>
    <cellStyle name="Camp Output Field 2 2 6 2 2" xfId="8669"/>
    <cellStyle name="Camp Output Field 2 2 6 2 3" xfId="8670"/>
    <cellStyle name="Camp Output Field 2 2 6 2 4" xfId="8671"/>
    <cellStyle name="Camp Output Field 2 2 6 3" xfId="8672"/>
    <cellStyle name="Camp Output Field 2 2 6 4" xfId="8673"/>
    <cellStyle name="Camp Output Field 2 2 6 5" xfId="8674"/>
    <cellStyle name="Camp Output Field 2 2 7" xfId="2144"/>
    <cellStyle name="Camp Output Field 2 2 7 2" xfId="5619"/>
    <cellStyle name="Camp Output Field 2 2 7 2 2" xfId="8675"/>
    <cellStyle name="Camp Output Field 2 2 7 2 3" xfId="8676"/>
    <cellStyle name="Camp Output Field 2 2 7 2 4" xfId="8677"/>
    <cellStyle name="Camp Output Field 2 2 7 3" xfId="8678"/>
    <cellStyle name="Camp Output Field 2 2 7 4" xfId="8679"/>
    <cellStyle name="Camp Output Field 2 2 7 5" xfId="8680"/>
    <cellStyle name="Camp Output Field 2 2 8" xfId="3492"/>
    <cellStyle name="Camp Output Field 2 2 8 2" xfId="6964"/>
    <cellStyle name="Camp Output Field 2 2 8 2 2" xfId="8681"/>
    <cellStyle name="Camp Output Field 2 2 8 2 3" xfId="8682"/>
    <cellStyle name="Camp Output Field 2 2 8 2 4" xfId="8683"/>
    <cellStyle name="Camp Output Field 2 2 8 3" xfId="8684"/>
    <cellStyle name="Camp Output Field 2 2 8 4" xfId="8685"/>
    <cellStyle name="Camp Output Field 2 2 8 5" xfId="8686"/>
    <cellStyle name="Camp Output Field 2 2 9" xfId="2112"/>
    <cellStyle name="Camp Output Field 2 2 9 2" xfId="5587"/>
    <cellStyle name="Camp Output Field 2 2 9 2 2" xfId="8687"/>
    <cellStyle name="Camp Output Field 2 2 9 2 3" xfId="8688"/>
    <cellStyle name="Camp Output Field 2 2 9 2 4" xfId="8689"/>
    <cellStyle name="Camp Output Field 2 2 9 3" xfId="8690"/>
    <cellStyle name="Camp Output Field 2 2 9 4" xfId="8691"/>
    <cellStyle name="Camp Output Field 2 2 9 5" xfId="8692"/>
    <cellStyle name="Camp Output Field 2 3" xfId="1553"/>
    <cellStyle name="Camp Output Field 2 3 10" xfId="5035"/>
    <cellStyle name="Camp Output Field 2 3 10 2" xfId="8693"/>
    <cellStyle name="Camp Output Field 2 3 10 3" xfId="8694"/>
    <cellStyle name="Camp Output Field 2 3 10 4" xfId="8695"/>
    <cellStyle name="Camp Output Field 2 3 11" xfId="8696"/>
    <cellStyle name="Camp Output Field 2 3 12" xfId="8697"/>
    <cellStyle name="Camp Output Field 2 3 13" xfId="8698"/>
    <cellStyle name="Camp Output Field 2 3 2" xfId="2799"/>
    <cellStyle name="Camp Output Field 2 3 2 2" xfId="6272"/>
    <cellStyle name="Camp Output Field 2 3 2 2 2" xfId="8699"/>
    <cellStyle name="Camp Output Field 2 3 2 2 3" xfId="8700"/>
    <cellStyle name="Camp Output Field 2 3 2 2 4" xfId="8701"/>
    <cellStyle name="Camp Output Field 2 3 2 3" xfId="8702"/>
    <cellStyle name="Camp Output Field 2 3 2 4" xfId="8703"/>
    <cellStyle name="Camp Output Field 2 3 2 5" xfId="8704"/>
    <cellStyle name="Camp Output Field 2 3 3" xfId="3395"/>
    <cellStyle name="Camp Output Field 2 3 3 2" xfId="6867"/>
    <cellStyle name="Camp Output Field 2 3 3 2 2" xfId="8705"/>
    <cellStyle name="Camp Output Field 2 3 3 2 3" xfId="8706"/>
    <cellStyle name="Camp Output Field 2 3 3 2 4" xfId="8707"/>
    <cellStyle name="Camp Output Field 2 3 3 3" xfId="8708"/>
    <cellStyle name="Camp Output Field 2 3 3 4" xfId="8709"/>
    <cellStyle name="Camp Output Field 2 3 3 5" xfId="8710"/>
    <cellStyle name="Camp Output Field 2 3 4" xfId="1851"/>
    <cellStyle name="Camp Output Field 2 3 4 2" xfId="5329"/>
    <cellStyle name="Camp Output Field 2 3 4 2 2" xfId="8711"/>
    <cellStyle name="Camp Output Field 2 3 4 2 3" xfId="8712"/>
    <cellStyle name="Camp Output Field 2 3 4 2 4" xfId="8713"/>
    <cellStyle name="Camp Output Field 2 3 4 3" xfId="8714"/>
    <cellStyle name="Camp Output Field 2 3 4 4" xfId="8715"/>
    <cellStyle name="Camp Output Field 2 3 4 5" xfId="8716"/>
    <cellStyle name="Camp Output Field 2 3 5" xfId="2433"/>
    <cellStyle name="Camp Output Field 2 3 5 2" xfId="5907"/>
    <cellStyle name="Camp Output Field 2 3 5 2 2" xfId="8717"/>
    <cellStyle name="Camp Output Field 2 3 5 2 3" xfId="8718"/>
    <cellStyle name="Camp Output Field 2 3 5 2 4" xfId="8719"/>
    <cellStyle name="Camp Output Field 2 3 5 3" xfId="8720"/>
    <cellStyle name="Camp Output Field 2 3 5 4" xfId="8721"/>
    <cellStyle name="Camp Output Field 2 3 5 5" xfId="8722"/>
    <cellStyle name="Camp Output Field 2 3 6" xfId="3108"/>
    <cellStyle name="Camp Output Field 2 3 6 2" xfId="6581"/>
    <cellStyle name="Camp Output Field 2 3 6 2 2" xfId="8723"/>
    <cellStyle name="Camp Output Field 2 3 6 2 3" xfId="8724"/>
    <cellStyle name="Camp Output Field 2 3 6 2 4" xfId="8725"/>
    <cellStyle name="Camp Output Field 2 3 6 3" xfId="8726"/>
    <cellStyle name="Camp Output Field 2 3 6 4" xfId="8727"/>
    <cellStyle name="Camp Output Field 2 3 6 5" xfId="8728"/>
    <cellStyle name="Camp Output Field 2 3 7" xfId="2343"/>
    <cellStyle name="Camp Output Field 2 3 7 2" xfId="5818"/>
    <cellStyle name="Camp Output Field 2 3 7 2 2" xfId="8729"/>
    <cellStyle name="Camp Output Field 2 3 7 2 3" xfId="8730"/>
    <cellStyle name="Camp Output Field 2 3 7 2 4" xfId="8731"/>
    <cellStyle name="Camp Output Field 2 3 7 3" xfId="8732"/>
    <cellStyle name="Camp Output Field 2 3 7 4" xfId="8733"/>
    <cellStyle name="Camp Output Field 2 3 7 5" xfId="8734"/>
    <cellStyle name="Camp Output Field 2 3 8" xfId="2068"/>
    <cellStyle name="Camp Output Field 2 3 8 2" xfId="5544"/>
    <cellStyle name="Camp Output Field 2 3 8 2 2" xfId="8735"/>
    <cellStyle name="Camp Output Field 2 3 8 2 3" xfId="8736"/>
    <cellStyle name="Camp Output Field 2 3 8 2 4" xfId="8737"/>
    <cellStyle name="Camp Output Field 2 3 8 3" xfId="8738"/>
    <cellStyle name="Camp Output Field 2 3 8 4" xfId="8739"/>
    <cellStyle name="Camp Output Field 2 3 8 5" xfId="8740"/>
    <cellStyle name="Camp Output Field 2 3 9" xfId="2217"/>
    <cellStyle name="Camp Output Field 2 3 9 2" xfId="5692"/>
    <cellStyle name="Camp Output Field 2 3 9 2 2" xfId="8741"/>
    <cellStyle name="Camp Output Field 2 3 9 2 3" xfId="8742"/>
    <cellStyle name="Camp Output Field 2 3 9 2 4" xfId="8743"/>
    <cellStyle name="Camp Output Field 2 3 9 3" xfId="8744"/>
    <cellStyle name="Camp Output Field 2 3 9 4" xfId="8745"/>
    <cellStyle name="Camp Output Field 2 3 9 5" xfId="8746"/>
    <cellStyle name="Camp Output Field 2 4" xfId="1264"/>
    <cellStyle name="Camp Output Field 2 4 10" xfId="4746"/>
    <cellStyle name="Camp Output Field 2 4 10 2" xfId="8747"/>
    <cellStyle name="Camp Output Field 2 4 10 3" xfId="8748"/>
    <cellStyle name="Camp Output Field 2 4 10 4" xfId="8749"/>
    <cellStyle name="Camp Output Field 2 4 11" xfId="8750"/>
    <cellStyle name="Camp Output Field 2 4 12" xfId="8751"/>
    <cellStyle name="Camp Output Field 2 4 13" xfId="8752"/>
    <cellStyle name="Camp Output Field 2 4 2" xfId="2535"/>
    <cellStyle name="Camp Output Field 2 4 2 2" xfId="6008"/>
    <cellStyle name="Camp Output Field 2 4 2 2 2" xfId="8753"/>
    <cellStyle name="Camp Output Field 2 4 2 2 3" xfId="8754"/>
    <cellStyle name="Camp Output Field 2 4 2 2 4" xfId="8755"/>
    <cellStyle name="Camp Output Field 2 4 2 3" xfId="8756"/>
    <cellStyle name="Camp Output Field 2 4 2 4" xfId="8757"/>
    <cellStyle name="Camp Output Field 2 4 2 5" xfId="8758"/>
    <cellStyle name="Camp Output Field 2 4 3" xfId="3235"/>
    <cellStyle name="Camp Output Field 2 4 3 2" xfId="6707"/>
    <cellStyle name="Camp Output Field 2 4 3 2 2" xfId="8759"/>
    <cellStyle name="Camp Output Field 2 4 3 2 3" xfId="8760"/>
    <cellStyle name="Camp Output Field 2 4 3 2 4" xfId="8761"/>
    <cellStyle name="Camp Output Field 2 4 3 3" xfId="8762"/>
    <cellStyle name="Camp Output Field 2 4 3 4" xfId="8763"/>
    <cellStyle name="Camp Output Field 2 4 3 5" xfId="8764"/>
    <cellStyle name="Camp Output Field 2 4 4" xfId="3069"/>
    <cellStyle name="Camp Output Field 2 4 4 2" xfId="6542"/>
    <cellStyle name="Camp Output Field 2 4 4 2 2" xfId="8765"/>
    <cellStyle name="Camp Output Field 2 4 4 2 3" xfId="8766"/>
    <cellStyle name="Camp Output Field 2 4 4 2 4" xfId="8767"/>
    <cellStyle name="Camp Output Field 2 4 4 3" xfId="8768"/>
    <cellStyle name="Camp Output Field 2 4 4 4" xfId="8769"/>
    <cellStyle name="Camp Output Field 2 4 4 5" xfId="8770"/>
    <cellStyle name="Camp Output Field 2 4 5" xfId="2366"/>
    <cellStyle name="Camp Output Field 2 4 5 2" xfId="5840"/>
    <cellStyle name="Camp Output Field 2 4 5 2 2" xfId="8771"/>
    <cellStyle name="Camp Output Field 2 4 5 2 3" xfId="8772"/>
    <cellStyle name="Camp Output Field 2 4 5 2 4" xfId="8773"/>
    <cellStyle name="Camp Output Field 2 4 5 3" xfId="8774"/>
    <cellStyle name="Camp Output Field 2 4 5 4" xfId="8775"/>
    <cellStyle name="Camp Output Field 2 4 5 5" xfId="8776"/>
    <cellStyle name="Camp Output Field 2 4 6" xfId="3502"/>
    <cellStyle name="Camp Output Field 2 4 6 2" xfId="6974"/>
    <cellStyle name="Camp Output Field 2 4 6 2 2" xfId="8777"/>
    <cellStyle name="Camp Output Field 2 4 6 2 3" xfId="8778"/>
    <cellStyle name="Camp Output Field 2 4 6 2 4" xfId="8779"/>
    <cellStyle name="Camp Output Field 2 4 6 3" xfId="8780"/>
    <cellStyle name="Camp Output Field 2 4 6 4" xfId="8781"/>
    <cellStyle name="Camp Output Field 2 4 6 5" xfId="8782"/>
    <cellStyle name="Camp Output Field 2 4 7" xfId="3182"/>
    <cellStyle name="Camp Output Field 2 4 7 2" xfId="6654"/>
    <cellStyle name="Camp Output Field 2 4 7 2 2" xfId="8783"/>
    <cellStyle name="Camp Output Field 2 4 7 2 3" xfId="8784"/>
    <cellStyle name="Camp Output Field 2 4 7 2 4" xfId="8785"/>
    <cellStyle name="Camp Output Field 2 4 7 3" xfId="8786"/>
    <cellStyle name="Camp Output Field 2 4 7 4" xfId="8787"/>
    <cellStyle name="Camp Output Field 2 4 7 5" xfId="8788"/>
    <cellStyle name="Camp Output Field 2 4 8" xfId="3612"/>
    <cellStyle name="Camp Output Field 2 4 8 2" xfId="7082"/>
    <cellStyle name="Camp Output Field 2 4 8 2 2" xfId="8789"/>
    <cellStyle name="Camp Output Field 2 4 8 2 3" xfId="8790"/>
    <cellStyle name="Camp Output Field 2 4 8 2 4" xfId="8791"/>
    <cellStyle name="Camp Output Field 2 4 8 3" xfId="8792"/>
    <cellStyle name="Camp Output Field 2 4 8 4" xfId="8793"/>
    <cellStyle name="Camp Output Field 2 4 8 5" xfId="8794"/>
    <cellStyle name="Camp Output Field 2 4 9" xfId="2097"/>
    <cellStyle name="Camp Output Field 2 4 9 2" xfId="5572"/>
    <cellStyle name="Camp Output Field 2 4 9 2 2" xfId="8795"/>
    <cellStyle name="Camp Output Field 2 4 9 2 3" xfId="8796"/>
    <cellStyle name="Camp Output Field 2 4 9 2 4" xfId="8797"/>
    <cellStyle name="Camp Output Field 2 4 9 3" xfId="8798"/>
    <cellStyle name="Camp Output Field 2 4 9 4" xfId="8799"/>
    <cellStyle name="Camp Output Field 2 4 9 5" xfId="8800"/>
    <cellStyle name="Camp Output Field 2 5" xfId="1444"/>
    <cellStyle name="Camp Output Field 2 5 10" xfId="4926"/>
    <cellStyle name="Camp Output Field 2 5 10 2" xfId="8801"/>
    <cellStyle name="Camp Output Field 2 5 10 3" xfId="8802"/>
    <cellStyle name="Camp Output Field 2 5 10 4" xfId="8803"/>
    <cellStyle name="Camp Output Field 2 5 11" xfId="8804"/>
    <cellStyle name="Camp Output Field 2 5 12" xfId="8805"/>
    <cellStyle name="Camp Output Field 2 5 13" xfId="8806"/>
    <cellStyle name="Camp Output Field 2 5 2" xfId="2705"/>
    <cellStyle name="Camp Output Field 2 5 2 2" xfId="6178"/>
    <cellStyle name="Camp Output Field 2 5 2 2 2" xfId="8807"/>
    <cellStyle name="Camp Output Field 2 5 2 2 3" xfId="8808"/>
    <cellStyle name="Camp Output Field 2 5 2 2 4" xfId="8809"/>
    <cellStyle name="Camp Output Field 2 5 2 3" xfId="8810"/>
    <cellStyle name="Camp Output Field 2 5 2 4" xfId="8811"/>
    <cellStyle name="Camp Output Field 2 5 2 5" xfId="8812"/>
    <cellStyle name="Camp Output Field 2 5 3" xfId="3318"/>
    <cellStyle name="Camp Output Field 2 5 3 2" xfId="6790"/>
    <cellStyle name="Camp Output Field 2 5 3 2 2" xfId="8813"/>
    <cellStyle name="Camp Output Field 2 5 3 2 3" xfId="8814"/>
    <cellStyle name="Camp Output Field 2 5 3 2 4" xfId="8815"/>
    <cellStyle name="Camp Output Field 2 5 3 3" xfId="8816"/>
    <cellStyle name="Camp Output Field 2 5 3 4" xfId="8817"/>
    <cellStyle name="Camp Output Field 2 5 3 5" xfId="8818"/>
    <cellStyle name="Camp Output Field 2 5 4" xfId="3072"/>
    <cellStyle name="Camp Output Field 2 5 4 2" xfId="6545"/>
    <cellStyle name="Camp Output Field 2 5 4 2 2" xfId="8819"/>
    <cellStyle name="Camp Output Field 2 5 4 2 3" xfId="8820"/>
    <cellStyle name="Camp Output Field 2 5 4 2 4" xfId="8821"/>
    <cellStyle name="Camp Output Field 2 5 4 3" xfId="8822"/>
    <cellStyle name="Camp Output Field 2 5 4 4" xfId="8823"/>
    <cellStyle name="Camp Output Field 2 5 4 5" xfId="8824"/>
    <cellStyle name="Camp Output Field 2 5 5" xfId="3166"/>
    <cellStyle name="Camp Output Field 2 5 5 2" xfId="6638"/>
    <cellStyle name="Camp Output Field 2 5 5 2 2" xfId="8825"/>
    <cellStyle name="Camp Output Field 2 5 5 2 3" xfId="8826"/>
    <cellStyle name="Camp Output Field 2 5 5 2 4" xfId="8827"/>
    <cellStyle name="Camp Output Field 2 5 5 3" xfId="8828"/>
    <cellStyle name="Camp Output Field 2 5 5 4" xfId="8829"/>
    <cellStyle name="Camp Output Field 2 5 5 5" xfId="8830"/>
    <cellStyle name="Camp Output Field 2 5 6" xfId="3466"/>
    <cellStyle name="Camp Output Field 2 5 6 2" xfId="6938"/>
    <cellStyle name="Camp Output Field 2 5 6 2 2" xfId="8831"/>
    <cellStyle name="Camp Output Field 2 5 6 2 3" xfId="8832"/>
    <cellStyle name="Camp Output Field 2 5 6 2 4" xfId="8833"/>
    <cellStyle name="Camp Output Field 2 5 6 3" xfId="8834"/>
    <cellStyle name="Camp Output Field 2 5 6 4" xfId="8835"/>
    <cellStyle name="Camp Output Field 2 5 6 5" xfId="8836"/>
    <cellStyle name="Camp Output Field 2 5 7" xfId="3111"/>
    <cellStyle name="Camp Output Field 2 5 7 2" xfId="6584"/>
    <cellStyle name="Camp Output Field 2 5 7 2 2" xfId="8837"/>
    <cellStyle name="Camp Output Field 2 5 7 2 3" xfId="8838"/>
    <cellStyle name="Camp Output Field 2 5 7 2 4" xfId="8839"/>
    <cellStyle name="Camp Output Field 2 5 7 3" xfId="8840"/>
    <cellStyle name="Camp Output Field 2 5 7 4" xfId="8841"/>
    <cellStyle name="Camp Output Field 2 5 7 5" xfId="8842"/>
    <cellStyle name="Camp Output Field 2 5 8" xfId="1905"/>
    <cellStyle name="Camp Output Field 2 5 8 2" xfId="5382"/>
    <cellStyle name="Camp Output Field 2 5 8 2 2" xfId="8843"/>
    <cellStyle name="Camp Output Field 2 5 8 2 3" xfId="8844"/>
    <cellStyle name="Camp Output Field 2 5 8 2 4" xfId="8845"/>
    <cellStyle name="Camp Output Field 2 5 8 3" xfId="8846"/>
    <cellStyle name="Camp Output Field 2 5 8 4" xfId="8847"/>
    <cellStyle name="Camp Output Field 2 5 8 5" xfId="8848"/>
    <cellStyle name="Camp Output Field 2 5 9" xfId="1929"/>
    <cellStyle name="Camp Output Field 2 5 9 2" xfId="5406"/>
    <cellStyle name="Camp Output Field 2 5 9 2 2" xfId="8849"/>
    <cellStyle name="Camp Output Field 2 5 9 2 3" xfId="8850"/>
    <cellStyle name="Camp Output Field 2 5 9 2 4" xfId="8851"/>
    <cellStyle name="Camp Output Field 2 5 9 3" xfId="8852"/>
    <cellStyle name="Camp Output Field 2 5 9 4" xfId="8853"/>
    <cellStyle name="Camp Output Field 2 5 9 5" xfId="8854"/>
    <cellStyle name="Camp Output Field 2 6" xfId="3185"/>
    <cellStyle name="Camp Output Field 2 6 2" xfId="6657"/>
    <cellStyle name="Camp Output Field 2 6 2 2" xfId="8855"/>
    <cellStyle name="Camp Output Field 2 6 2 3" xfId="8856"/>
    <cellStyle name="Camp Output Field 2 6 2 4" xfId="8857"/>
    <cellStyle name="Camp Output Field 2 6 3" xfId="8858"/>
    <cellStyle name="Camp Output Field 2 6 4" xfId="8859"/>
    <cellStyle name="Camp Output Field 2 6 5" xfId="8860"/>
    <cellStyle name="Camp Output Field 2 7" xfId="2056"/>
    <cellStyle name="Camp Output Field 2 7 2" xfId="5532"/>
    <cellStyle name="Camp Output Field 2 7 2 2" xfId="8861"/>
    <cellStyle name="Camp Output Field 2 7 2 3" xfId="8862"/>
    <cellStyle name="Camp Output Field 2 7 2 4" xfId="8863"/>
    <cellStyle name="Camp Output Field 2 7 3" xfId="8864"/>
    <cellStyle name="Camp Output Field 2 7 4" xfId="8865"/>
    <cellStyle name="Camp Output Field 2 7 5" xfId="8866"/>
    <cellStyle name="Camp Output Field 2 8" xfId="3571"/>
    <cellStyle name="Camp Output Field 2 8 2" xfId="7041"/>
    <cellStyle name="Camp Output Field 2 8 2 2" xfId="8867"/>
    <cellStyle name="Camp Output Field 2 8 2 3" xfId="8868"/>
    <cellStyle name="Camp Output Field 2 8 2 4" xfId="8869"/>
    <cellStyle name="Camp Output Field 2 8 3" xfId="8870"/>
    <cellStyle name="Camp Output Field 2 8 4" xfId="8871"/>
    <cellStyle name="Camp Output Field 2 8 5" xfId="8872"/>
    <cellStyle name="Camp Output Field 2 9" xfId="4149"/>
    <cellStyle name="Camp Output Field 2 9 2" xfId="7357"/>
    <cellStyle name="Camp Output Field 2 9 2 2" xfId="8873"/>
    <cellStyle name="Camp Output Field 2 9 2 3" xfId="8874"/>
    <cellStyle name="Camp Output Field 2 9 2 4" xfId="8875"/>
    <cellStyle name="Camp Output Field 2 9 3" xfId="8876"/>
    <cellStyle name="Camp Output Field 2 9 4" xfId="8877"/>
    <cellStyle name="Camp Output Field 2 9 5" xfId="8878"/>
    <cellStyle name="Camp Output Field 3" xfId="419"/>
    <cellStyle name="Camp Output Field 3 10" xfId="4320"/>
    <cellStyle name="Camp Output Field 3 10 2" xfId="8879"/>
    <cellStyle name="Camp Output Field 3 10 3" xfId="8880"/>
    <cellStyle name="Camp Output Field 3 10 4" xfId="8881"/>
    <cellStyle name="Camp Output Field 3 11" xfId="8882"/>
    <cellStyle name="Camp Output Field 3 12" xfId="8883"/>
    <cellStyle name="Camp Output Field 3 2" xfId="1207"/>
    <cellStyle name="Camp Output Field 3 2 10" xfId="4689"/>
    <cellStyle name="Camp Output Field 3 2 10 2" xfId="8884"/>
    <cellStyle name="Camp Output Field 3 2 10 3" xfId="8885"/>
    <cellStyle name="Camp Output Field 3 2 10 4" xfId="8886"/>
    <cellStyle name="Camp Output Field 3 2 11" xfId="8887"/>
    <cellStyle name="Camp Output Field 3 2 12" xfId="8888"/>
    <cellStyle name="Camp Output Field 3 2 13" xfId="8889"/>
    <cellStyle name="Camp Output Field 3 2 2" xfId="2484"/>
    <cellStyle name="Camp Output Field 3 2 2 2" xfId="5957"/>
    <cellStyle name="Camp Output Field 3 2 2 2 2" xfId="8890"/>
    <cellStyle name="Camp Output Field 3 2 2 2 3" xfId="8891"/>
    <cellStyle name="Camp Output Field 3 2 2 2 4" xfId="8892"/>
    <cellStyle name="Camp Output Field 3 2 2 3" xfId="8893"/>
    <cellStyle name="Camp Output Field 3 2 2 4" xfId="8894"/>
    <cellStyle name="Camp Output Field 3 2 2 5" xfId="8895"/>
    <cellStyle name="Camp Output Field 3 2 3" xfId="3199"/>
    <cellStyle name="Camp Output Field 3 2 3 2" xfId="6671"/>
    <cellStyle name="Camp Output Field 3 2 3 2 2" xfId="8896"/>
    <cellStyle name="Camp Output Field 3 2 3 2 3" xfId="8897"/>
    <cellStyle name="Camp Output Field 3 2 3 2 4" xfId="8898"/>
    <cellStyle name="Camp Output Field 3 2 3 3" xfId="8899"/>
    <cellStyle name="Camp Output Field 3 2 3 4" xfId="8900"/>
    <cellStyle name="Camp Output Field 3 2 3 5" xfId="8901"/>
    <cellStyle name="Camp Output Field 3 2 4" xfId="2274"/>
    <cellStyle name="Camp Output Field 3 2 4 2" xfId="5749"/>
    <cellStyle name="Camp Output Field 3 2 4 2 2" xfId="8902"/>
    <cellStyle name="Camp Output Field 3 2 4 2 3" xfId="8903"/>
    <cellStyle name="Camp Output Field 3 2 4 2 4" xfId="8904"/>
    <cellStyle name="Camp Output Field 3 2 4 3" xfId="8905"/>
    <cellStyle name="Camp Output Field 3 2 4 4" xfId="8906"/>
    <cellStyle name="Camp Output Field 3 2 4 5" xfId="8907"/>
    <cellStyle name="Camp Output Field 3 2 5" xfId="3160"/>
    <cellStyle name="Camp Output Field 3 2 5 2" xfId="6632"/>
    <cellStyle name="Camp Output Field 3 2 5 2 2" xfId="8908"/>
    <cellStyle name="Camp Output Field 3 2 5 2 3" xfId="8909"/>
    <cellStyle name="Camp Output Field 3 2 5 2 4" xfId="8910"/>
    <cellStyle name="Camp Output Field 3 2 5 3" xfId="8911"/>
    <cellStyle name="Camp Output Field 3 2 5 4" xfId="8912"/>
    <cellStyle name="Camp Output Field 3 2 5 5" xfId="8913"/>
    <cellStyle name="Camp Output Field 3 2 6" xfId="2374"/>
    <cellStyle name="Camp Output Field 3 2 6 2" xfId="5848"/>
    <cellStyle name="Camp Output Field 3 2 6 2 2" xfId="8914"/>
    <cellStyle name="Camp Output Field 3 2 6 2 3" xfId="8915"/>
    <cellStyle name="Camp Output Field 3 2 6 2 4" xfId="8916"/>
    <cellStyle name="Camp Output Field 3 2 6 3" xfId="8917"/>
    <cellStyle name="Camp Output Field 3 2 6 4" xfId="8918"/>
    <cellStyle name="Camp Output Field 3 2 6 5" xfId="8919"/>
    <cellStyle name="Camp Output Field 3 2 7" xfId="2441"/>
    <cellStyle name="Camp Output Field 3 2 7 2" xfId="5915"/>
    <cellStyle name="Camp Output Field 3 2 7 2 2" xfId="8920"/>
    <cellStyle name="Camp Output Field 3 2 7 2 3" xfId="8921"/>
    <cellStyle name="Camp Output Field 3 2 7 2 4" xfId="8922"/>
    <cellStyle name="Camp Output Field 3 2 7 3" xfId="8923"/>
    <cellStyle name="Camp Output Field 3 2 7 4" xfId="8924"/>
    <cellStyle name="Camp Output Field 3 2 7 5" xfId="8925"/>
    <cellStyle name="Camp Output Field 3 2 8" xfId="3624"/>
    <cellStyle name="Camp Output Field 3 2 8 2" xfId="7094"/>
    <cellStyle name="Camp Output Field 3 2 8 2 2" xfId="8926"/>
    <cellStyle name="Camp Output Field 3 2 8 2 3" xfId="8927"/>
    <cellStyle name="Camp Output Field 3 2 8 2 4" xfId="8928"/>
    <cellStyle name="Camp Output Field 3 2 8 3" xfId="8929"/>
    <cellStyle name="Camp Output Field 3 2 8 4" xfId="8930"/>
    <cellStyle name="Camp Output Field 3 2 8 5" xfId="8931"/>
    <cellStyle name="Camp Output Field 3 2 9" xfId="3586"/>
    <cellStyle name="Camp Output Field 3 2 9 2" xfId="7056"/>
    <cellStyle name="Camp Output Field 3 2 9 2 2" xfId="8932"/>
    <cellStyle name="Camp Output Field 3 2 9 2 3" xfId="8933"/>
    <cellStyle name="Camp Output Field 3 2 9 2 4" xfId="8934"/>
    <cellStyle name="Camp Output Field 3 2 9 3" xfId="8935"/>
    <cellStyle name="Camp Output Field 3 2 9 4" xfId="8936"/>
    <cellStyle name="Camp Output Field 3 2 9 5" xfId="8937"/>
    <cellStyle name="Camp Output Field 3 3" xfId="1552"/>
    <cellStyle name="Camp Output Field 3 3 10" xfId="5034"/>
    <cellStyle name="Camp Output Field 3 3 10 2" xfId="8938"/>
    <cellStyle name="Camp Output Field 3 3 10 3" xfId="8939"/>
    <cellStyle name="Camp Output Field 3 3 10 4" xfId="8940"/>
    <cellStyle name="Camp Output Field 3 3 11" xfId="8941"/>
    <cellStyle name="Camp Output Field 3 3 12" xfId="8942"/>
    <cellStyle name="Camp Output Field 3 3 13" xfId="8943"/>
    <cellStyle name="Camp Output Field 3 3 2" xfId="2798"/>
    <cellStyle name="Camp Output Field 3 3 2 2" xfId="6271"/>
    <cellStyle name="Camp Output Field 3 3 2 2 2" xfId="8944"/>
    <cellStyle name="Camp Output Field 3 3 2 2 3" xfId="8945"/>
    <cellStyle name="Camp Output Field 3 3 2 2 4" xfId="8946"/>
    <cellStyle name="Camp Output Field 3 3 2 3" xfId="8947"/>
    <cellStyle name="Camp Output Field 3 3 2 4" xfId="8948"/>
    <cellStyle name="Camp Output Field 3 3 2 5" xfId="8949"/>
    <cellStyle name="Camp Output Field 3 3 3" xfId="3394"/>
    <cellStyle name="Camp Output Field 3 3 3 2" xfId="6866"/>
    <cellStyle name="Camp Output Field 3 3 3 2 2" xfId="8950"/>
    <cellStyle name="Camp Output Field 3 3 3 2 3" xfId="8951"/>
    <cellStyle name="Camp Output Field 3 3 3 2 4" xfId="8952"/>
    <cellStyle name="Camp Output Field 3 3 3 3" xfId="8953"/>
    <cellStyle name="Camp Output Field 3 3 3 4" xfId="8954"/>
    <cellStyle name="Camp Output Field 3 3 3 5" xfId="8955"/>
    <cellStyle name="Camp Output Field 3 3 4" xfId="2802"/>
    <cellStyle name="Camp Output Field 3 3 4 2" xfId="6275"/>
    <cellStyle name="Camp Output Field 3 3 4 2 2" xfId="8956"/>
    <cellStyle name="Camp Output Field 3 3 4 2 3" xfId="8957"/>
    <cellStyle name="Camp Output Field 3 3 4 2 4" xfId="8958"/>
    <cellStyle name="Camp Output Field 3 3 4 3" xfId="8959"/>
    <cellStyle name="Camp Output Field 3 3 4 4" xfId="8960"/>
    <cellStyle name="Camp Output Field 3 3 4 5" xfId="8961"/>
    <cellStyle name="Camp Output Field 3 3 5" xfId="2099"/>
    <cellStyle name="Camp Output Field 3 3 5 2" xfId="5574"/>
    <cellStyle name="Camp Output Field 3 3 5 2 2" xfId="8962"/>
    <cellStyle name="Camp Output Field 3 3 5 2 3" xfId="8963"/>
    <cellStyle name="Camp Output Field 3 3 5 2 4" xfId="8964"/>
    <cellStyle name="Camp Output Field 3 3 5 3" xfId="8965"/>
    <cellStyle name="Camp Output Field 3 3 5 4" xfId="8966"/>
    <cellStyle name="Camp Output Field 3 3 5 5" xfId="8967"/>
    <cellStyle name="Camp Output Field 3 3 6" xfId="1859"/>
    <cellStyle name="Camp Output Field 3 3 6 2" xfId="5337"/>
    <cellStyle name="Camp Output Field 3 3 6 2 2" xfId="8968"/>
    <cellStyle name="Camp Output Field 3 3 6 2 3" xfId="8969"/>
    <cellStyle name="Camp Output Field 3 3 6 2 4" xfId="8970"/>
    <cellStyle name="Camp Output Field 3 3 6 3" xfId="8971"/>
    <cellStyle name="Camp Output Field 3 3 6 4" xfId="8972"/>
    <cellStyle name="Camp Output Field 3 3 6 5" xfId="8973"/>
    <cellStyle name="Camp Output Field 3 3 7" xfId="2359"/>
    <cellStyle name="Camp Output Field 3 3 7 2" xfId="5833"/>
    <cellStyle name="Camp Output Field 3 3 7 2 2" xfId="8974"/>
    <cellStyle name="Camp Output Field 3 3 7 2 3" xfId="8975"/>
    <cellStyle name="Camp Output Field 3 3 7 2 4" xfId="8976"/>
    <cellStyle name="Camp Output Field 3 3 7 3" xfId="8977"/>
    <cellStyle name="Camp Output Field 3 3 7 4" xfId="8978"/>
    <cellStyle name="Camp Output Field 3 3 7 5" xfId="8979"/>
    <cellStyle name="Camp Output Field 3 3 8" xfId="3157"/>
    <cellStyle name="Camp Output Field 3 3 8 2" xfId="6629"/>
    <cellStyle name="Camp Output Field 3 3 8 2 2" xfId="8980"/>
    <cellStyle name="Camp Output Field 3 3 8 2 3" xfId="8981"/>
    <cellStyle name="Camp Output Field 3 3 8 2 4" xfId="8982"/>
    <cellStyle name="Camp Output Field 3 3 8 3" xfId="8983"/>
    <cellStyle name="Camp Output Field 3 3 8 4" xfId="8984"/>
    <cellStyle name="Camp Output Field 3 3 8 5" xfId="8985"/>
    <cellStyle name="Camp Output Field 3 3 9" xfId="2058"/>
    <cellStyle name="Camp Output Field 3 3 9 2" xfId="5534"/>
    <cellStyle name="Camp Output Field 3 3 9 2 2" xfId="8986"/>
    <cellStyle name="Camp Output Field 3 3 9 2 3" xfId="8987"/>
    <cellStyle name="Camp Output Field 3 3 9 2 4" xfId="8988"/>
    <cellStyle name="Camp Output Field 3 3 9 3" xfId="8989"/>
    <cellStyle name="Camp Output Field 3 3 9 4" xfId="8990"/>
    <cellStyle name="Camp Output Field 3 3 9 5" xfId="8991"/>
    <cellStyle name="Camp Output Field 3 4" xfId="1244"/>
    <cellStyle name="Camp Output Field 3 4 10" xfId="4726"/>
    <cellStyle name="Camp Output Field 3 4 10 2" xfId="8992"/>
    <cellStyle name="Camp Output Field 3 4 10 3" xfId="8993"/>
    <cellStyle name="Camp Output Field 3 4 10 4" xfId="8994"/>
    <cellStyle name="Camp Output Field 3 4 11" xfId="8995"/>
    <cellStyle name="Camp Output Field 3 4 12" xfId="8996"/>
    <cellStyle name="Camp Output Field 3 4 13" xfId="8997"/>
    <cellStyle name="Camp Output Field 3 4 2" xfId="2519"/>
    <cellStyle name="Camp Output Field 3 4 2 2" xfId="5992"/>
    <cellStyle name="Camp Output Field 3 4 2 2 2" xfId="8998"/>
    <cellStyle name="Camp Output Field 3 4 2 2 3" xfId="8999"/>
    <cellStyle name="Camp Output Field 3 4 2 2 4" xfId="9000"/>
    <cellStyle name="Camp Output Field 3 4 2 3" xfId="9001"/>
    <cellStyle name="Camp Output Field 3 4 2 4" xfId="9002"/>
    <cellStyle name="Camp Output Field 3 4 2 5" xfId="9003"/>
    <cellStyle name="Camp Output Field 3 4 3" xfId="3222"/>
    <cellStyle name="Camp Output Field 3 4 3 2" xfId="6694"/>
    <cellStyle name="Camp Output Field 3 4 3 2 2" xfId="9004"/>
    <cellStyle name="Camp Output Field 3 4 3 2 3" xfId="9005"/>
    <cellStyle name="Camp Output Field 3 4 3 2 4" xfId="9006"/>
    <cellStyle name="Camp Output Field 3 4 3 3" xfId="9007"/>
    <cellStyle name="Camp Output Field 3 4 3 4" xfId="9008"/>
    <cellStyle name="Camp Output Field 3 4 3 5" xfId="9009"/>
    <cellStyle name="Camp Output Field 3 4 4" xfId="2314"/>
    <cellStyle name="Camp Output Field 3 4 4 2" xfId="5789"/>
    <cellStyle name="Camp Output Field 3 4 4 2 2" xfId="9010"/>
    <cellStyle name="Camp Output Field 3 4 4 2 3" xfId="9011"/>
    <cellStyle name="Camp Output Field 3 4 4 2 4" xfId="9012"/>
    <cellStyle name="Camp Output Field 3 4 4 3" xfId="9013"/>
    <cellStyle name="Camp Output Field 3 4 4 4" xfId="9014"/>
    <cellStyle name="Camp Output Field 3 4 4 5" xfId="9015"/>
    <cellStyle name="Camp Output Field 3 4 5" xfId="3506"/>
    <cellStyle name="Camp Output Field 3 4 5 2" xfId="6978"/>
    <cellStyle name="Camp Output Field 3 4 5 2 2" xfId="9016"/>
    <cellStyle name="Camp Output Field 3 4 5 2 3" xfId="9017"/>
    <cellStyle name="Camp Output Field 3 4 5 2 4" xfId="9018"/>
    <cellStyle name="Camp Output Field 3 4 5 3" xfId="9019"/>
    <cellStyle name="Camp Output Field 3 4 5 4" xfId="9020"/>
    <cellStyle name="Camp Output Field 3 4 5 5" xfId="9021"/>
    <cellStyle name="Camp Output Field 3 4 6" xfId="3557"/>
    <cellStyle name="Camp Output Field 3 4 6 2" xfId="7027"/>
    <cellStyle name="Camp Output Field 3 4 6 2 2" xfId="9022"/>
    <cellStyle name="Camp Output Field 3 4 6 2 3" xfId="9023"/>
    <cellStyle name="Camp Output Field 3 4 6 2 4" xfId="9024"/>
    <cellStyle name="Camp Output Field 3 4 6 3" xfId="9025"/>
    <cellStyle name="Camp Output Field 3 4 6 4" xfId="9026"/>
    <cellStyle name="Camp Output Field 3 4 6 5" xfId="9027"/>
    <cellStyle name="Camp Output Field 3 4 7" xfId="3524"/>
    <cellStyle name="Camp Output Field 3 4 7 2" xfId="6996"/>
    <cellStyle name="Camp Output Field 3 4 7 2 2" xfId="9028"/>
    <cellStyle name="Camp Output Field 3 4 7 2 3" xfId="9029"/>
    <cellStyle name="Camp Output Field 3 4 7 2 4" xfId="9030"/>
    <cellStyle name="Camp Output Field 3 4 7 3" xfId="9031"/>
    <cellStyle name="Camp Output Field 3 4 7 4" xfId="9032"/>
    <cellStyle name="Camp Output Field 3 4 7 5" xfId="9033"/>
    <cellStyle name="Camp Output Field 3 4 8" xfId="1997"/>
    <cellStyle name="Camp Output Field 3 4 8 2" xfId="5473"/>
    <cellStyle name="Camp Output Field 3 4 8 2 2" xfId="9034"/>
    <cellStyle name="Camp Output Field 3 4 8 2 3" xfId="9035"/>
    <cellStyle name="Camp Output Field 3 4 8 2 4" xfId="9036"/>
    <cellStyle name="Camp Output Field 3 4 8 3" xfId="9037"/>
    <cellStyle name="Camp Output Field 3 4 8 4" xfId="9038"/>
    <cellStyle name="Camp Output Field 3 4 8 5" xfId="9039"/>
    <cellStyle name="Camp Output Field 3 4 9" xfId="2265"/>
    <cellStyle name="Camp Output Field 3 4 9 2" xfId="5740"/>
    <cellStyle name="Camp Output Field 3 4 9 2 2" xfId="9040"/>
    <cellStyle name="Camp Output Field 3 4 9 2 3" xfId="9041"/>
    <cellStyle name="Camp Output Field 3 4 9 2 4" xfId="9042"/>
    <cellStyle name="Camp Output Field 3 4 9 3" xfId="9043"/>
    <cellStyle name="Camp Output Field 3 4 9 4" xfId="9044"/>
    <cellStyle name="Camp Output Field 3 4 9 5" xfId="9045"/>
    <cellStyle name="Camp Output Field 3 5" xfId="1548"/>
    <cellStyle name="Camp Output Field 3 5 10" xfId="5030"/>
    <cellStyle name="Camp Output Field 3 5 10 2" xfId="9046"/>
    <cellStyle name="Camp Output Field 3 5 10 3" xfId="9047"/>
    <cellStyle name="Camp Output Field 3 5 10 4" xfId="9048"/>
    <cellStyle name="Camp Output Field 3 5 11" xfId="9049"/>
    <cellStyle name="Camp Output Field 3 5 12" xfId="9050"/>
    <cellStyle name="Camp Output Field 3 5 13" xfId="9051"/>
    <cellStyle name="Camp Output Field 3 5 2" xfId="2794"/>
    <cellStyle name="Camp Output Field 3 5 2 2" xfId="6267"/>
    <cellStyle name="Camp Output Field 3 5 2 2 2" xfId="9052"/>
    <cellStyle name="Camp Output Field 3 5 2 2 3" xfId="9053"/>
    <cellStyle name="Camp Output Field 3 5 2 2 4" xfId="9054"/>
    <cellStyle name="Camp Output Field 3 5 2 3" xfId="9055"/>
    <cellStyle name="Camp Output Field 3 5 2 4" xfId="9056"/>
    <cellStyle name="Camp Output Field 3 5 2 5" xfId="9057"/>
    <cellStyle name="Camp Output Field 3 5 3" xfId="3390"/>
    <cellStyle name="Camp Output Field 3 5 3 2" xfId="6862"/>
    <cellStyle name="Camp Output Field 3 5 3 2 2" xfId="9058"/>
    <cellStyle name="Camp Output Field 3 5 3 2 3" xfId="9059"/>
    <cellStyle name="Camp Output Field 3 5 3 2 4" xfId="9060"/>
    <cellStyle name="Camp Output Field 3 5 3 3" xfId="9061"/>
    <cellStyle name="Camp Output Field 3 5 3 4" xfId="9062"/>
    <cellStyle name="Camp Output Field 3 5 3 5" xfId="9063"/>
    <cellStyle name="Camp Output Field 3 5 4" xfId="2344"/>
    <cellStyle name="Camp Output Field 3 5 4 2" xfId="5819"/>
    <cellStyle name="Camp Output Field 3 5 4 2 2" xfId="9064"/>
    <cellStyle name="Camp Output Field 3 5 4 2 3" xfId="9065"/>
    <cellStyle name="Camp Output Field 3 5 4 2 4" xfId="9066"/>
    <cellStyle name="Camp Output Field 3 5 4 3" xfId="9067"/>
    <cellStyle name="Camp Output Field 3 5 4 4" xfId="9068"/>
    <cellStyle name="Camp Output Field 3 5 4 5" xfId="9069"/>
    <cellStyle name="Camp Output Field 3 5 5" xfId="3257"/>
    <cellStyle name="Camp Output Field 3 5 5 2" xfId="6729"/>
    <cellStyle name="Camp Output Field 3 5 5 2 2" xfId="9070"/>
    <cellStyle name="Camp Output Field 3 5 5 2 3" xfId="9071"/>
    <cellStyle name="Camp Output Field 3 5 5 2 4" xfId="9072"/>
    <cellStyle name="Camp Output Field 3 5 5 3" xfId="9073"/>
    <cellStyle name="Camp Output Field 3 5 5 4" xfId="9074"/>
    <cellStyle name="Camp Output Field 3 5 5 5" xfId="9075"/>
    <cellStyle name="Camp Output Field 3 5 6" xfId="2446"/>
    <cellStyle name="Camp Output Field 3 5 6 2" xfId="5920"/>
    <cellStyle name="Camp Output Field 3 5 6 2 2" xfId="9076"/>
    <cellStyle name="Camp Output Field 3 5 6 2 3" xfId="9077"/>
    <cellStyle name="Camp Output Field 3 5 6 2 4" xfId="9078"/>
    <cellStyle name="Camp Output Field 3 5 6 3" xfId="9079"/>
    <cellStyle name="Camp Output Field 3 5 6 4" xfId="9080"/>
    <cellStyle name="Camp Output Field 3 5 6 5" xfId="9081"/>
    <cellStyle name="Camp Output Field 3 5 7" xfId="3090"/>
    <cellStyle name="Camp Output Field 3 5 7 2" xfId="6563"/>
    <cellStyle name="Camp Output Field 3 5 7 2 2" xfId="9082"/>
    <cellStyle name="Camp Output Field 3 5 7 2 3" xfId="9083"/>
    <cellStyle name="Camp Output Field 3 5 7 2 4" xfId="9084"/>
    <cellStyle name="Camp Output Field 3 5 7 3" xfId="9085"/>
    <cellStyle name="Camp Output Field 3 5 7 4" xfId="9086"/>
    <cellStyle name="Camp Output Field 3 5 7 5" xfId="9087"/>
    <cellStyle name="Camp Output Field 3 5 8" xfId="3271"/>
    <cellStyle name="Camp Output Field 3 5 8 2" xfId="6743"/>
    <cellStyle name="Camp Output Field 3 5 8 2 2" xfId="9088"/>
    <cellStyle name="Camp Output Field 3 5 8 2 3" xfId="9089"/>
    <cellStyle name="Camp Output Field 3 5 8 2 4" xfId="9090"/>
    <cellStyle name="Camp Output Field 3 5 8 3" xfId="9091"/>
    <cellStyle name="Camp Output Field 3 5 8 4" xfId="9092"/>
    <cellStyle name="Camp Output Field 3 5 8 5" xfId="9093"/>
    <cellStyle name="Camp Output Field 3 5 9" xfId="2313"/>
    <cellStyle name="Camp Output Field 3 5 9 2" xfId="5788"/>
    <cellStyle name="Camp Output Field 3 5 9 2 2" xfId="9094"/>
    <cellStyle name="Camp Output Field 3 5 9 2 3" xfId="9095"/>
    <cellStyle name="Camp Output Field 3 5 9 2 4" xfId="9096"/>
    <cellStyle name="Camp Output Field 3 5 9 3" xfId="9097"/>
    <cellStyle name="Camp Output Field 3 5 9 4" xfId="9098"/>
    <cellStyle name="Camp Output Field 3 5 9 5" xfId="9099"/>
    <cellStyle name="Camp Output Field 3 6" xfId="2521"/>
    <cellStyle name="Camp Output Field 3 6 2" xfId="5994"/>
    <cellStyle name="Camp Output Field 3 6 2 2" xfId="9100"/>
    <cellStyle name="Camp Output Field 3 6 2 3" xfId="9101"/>
    <cellStyle name="Camp Output Field 3 6 2 4" xfId="9102"/>
    <cellStyle name="Camp Output Field 3 6 3" xfId="9103"/>
    <cellStyle name="Camp Output Field 3 6 4" xfId="9104"/>
    <cellStyle name="Camp Output Field 3 6 5" xfId="9105"/>
    <cellStyle name="Camp Output Field 3 7" xfId="3547"/>
    <cellStyle name="Camp Output Field 3 7 2" xfId="7017"/>
    <cellStyle name="Camp Output Field 3 7 2 2" xfId="9106"/>
    <cellStyle name="Camp Output Field 3 7 2 3" xfId="9107"/>
    <cellStyle name="Camp Output Field 3 7 2 4" xfId="9108"/>
    <cellStyle name="Camp Output Field 3 7 3" xfId="9109"/>
    <cellStyle name="Camp Output Field 3 7 4" xfId="9110"/>
    <cellStyle name="Camp Output Field 3 7 5" xfId="9111"/>
    <cellStyle name="Camp Output Field 3 8" xfId="2010"/>
    <cellStyle name="Camp Output Field 3 8 2" xfId="5486"/>
    <cellStyle name="Camp Output Field 3 8 2 2" xfId="9112"/>
    <cellStyle name="Camp Output Field 3 8 2 3" xfId="9113"/>
    <cellStyle name="Camp Output Field 3 8 2 4" xfId="9114"/>
    <cellStyle name="Camp Output Field 3 8 3" xfId="9115"/>
    <cellStyle name="Camp Output Field 3 8 4" xfId="9116"/>
    <cellStyle name="Camp Output Field 3 8 5" xfId="9117"/>
    <cellStyle name="Camp Output Field 3 9" xfId="4150"/>
    <cellStyle name="Camp Output Field 3 9 2" xfId="7358"/>
    <cellStyle name="Camp Output Field 3 9 2 2" xfId="9118"/>
    <cellStyle name="Camp Output Field 3 9 2 3" xfId="9119"/>
    <cellStyle name="Camp Output Field 3 9 2 4" xfId="9120"/>
    <cellStyle name="Camp Output Field 3 9 3" xfId="9121"/>
    <cellStyle name="Camp Output Field 3 9 4" xfId="9122"/>
    <cellStyle name="Camp Output Field 3 9 5" xfId="9123"/>
    <cellStyle name="Camp Output Field 4" xfId="1205"/>
    <cellStyle name="Camp Output Field 4 10" xfId="4687"/>
    <cellStyle name="Camp Output Field 4 10 2" xfId="9124"/>
    <cellStyle name="Camp Output Field 4 10 3" xfId="9125"/>
    <cellStyle name="Camp Output Field 4 10 4" xfId="9126"/>
    <cellStyle name="Camp Output Field 4 11" xfId="9127"/>
    <cellStyle name="Camp Output Field 4 12" xfId="9128"/>
    <cellStyle name="Camp Output Field 4 13" xfId="9129"/>
    <cellStyle name="Camp Output Field 4 2" xfId="2482"/>
    <cellStyle name="Camp Output Field 4 2 2" xfId="5955"/>
    <cellStyle name="Camp Output Field 4 2 2 2" xfId="9130"/>
    <cellStyle name="Camp Output Field 4 2 2 3" xfId="9131"/>
    <cellStyle name="Camp Output Field 4 2 2 4" xfId="9132"/>
    <cellStyle name="Camp Output Field 4 2 3" xfId="9133"/>
    <cellStyle name="Camp Output Field 4 2 4" xfId="9134"/>
    <cellStyle name="Camp Output Field 4 2 5" xfId="9135"/>
    <cellStyle name="Camp Output Field 4 3" xfId="3197"/>
    <cellStyle name="Camp Output Field 4 3 2" xfId="6669"/>
    <cellStyle name="Camp Output Field 4 3 2 2" xfId="9136"/>
    <cellStyle name="Camp Output Field 4 3 2 3" xfId="9137"/>
    <cellStyle name="Camp Output Field 4 3 2 4" xfId="9138"/>
    <cellStyle name="Camp Output Field 4 3 3" xfId="9139"/>
    <cellStyle name="Camp Output Field 4 3 4" xfId="9140"/>
    <cellStyle name="Camp Output Field 4 3 5" xfId="9141"/>
    <cellStyle name="Camp Output Field 4 4" xfId="2021"/>
    <cellStyle name="Camp Output Field 4 4 2" xfId="5497"/>
    <cellStyle name="Camp Output Field 4 4 2 2" xfId="9142"/>
    <cellStyle name="Camp Output Field 4 4 2 3" xfId="9143"/>
    <cellStyle name="Camp Output Field 4 4 2 4" xfId="9144"/>
    <cellStyle name="Camp Output Field 4 4 3" xfId="9145"/>
    <cellStyle name="Camp Output Field 4 4 4" xfId="9146"/>
    <cellStyle name="Camp Output Field 4 4 5" xfId="9147"/>
    <cellStyle name="Camp Output Field 4 5" xfId="2264"/>
    <cellStyle name="Camp Output Field 4 5 2" xfId="5739"/>
    <cellStyle name="Camp Output Field 4 5 2 2" xfId="9148"/>
    <cellStyle name="Camp Output Field 4 5 2 3" xfId="9149"/>
    <cellStyle name="Camp Output Field 4 5 2 4" xfId="9150"/>
    <cellStyle name="Camp Output Field 4 5 3" xfId="9151"/>
    <cellStyle name="Camp Output Field 4 5 4" xfId="9152"/>
    <cellStyle name="Camp Output Field 4 5 5" xfId="9153"/>
    <cellStyle name="Camp Output Field 4 6" xfId="3569"/>
    <cellStyle name="Camp Output Field 4 6 2" xfId="7039"/>
    <cellStyle name="Camp Output Field 4 6 2 2" xfId="9154"/>
    <cellStyle name="Camp Output Field 4 6 2 3" xfId="9155"/>
    <cellStyle name="Camp Output Field 4 6 2 4" xfId="9156"/>
    <cellStyle name="Camp Output Field 4 6 3" xfId="9157"/>
    <cellStyle name="Camp Output Field 4 6 4" xfId="9158"/>
    <cellStyle name="Camp Output Field 4 6 5" xfId="9159"/>
    <cellStyle name="Camp Output Field 4 7" xfId="2046"/>
    <cellStyle name="Camp Output Field 4 7 2" xfId="5522"/>
    <cellStyle name="Camp Output Field 4 7 2 2" xfId="9160"/>
    <cellStyle name="Camp Output Field 4 7 2 3" xfId="9161"/>
    <cellStyle name="Camp Output Field 4 7 2 4" xfId="9162"/>
    <cellStyle name="Camp Output Field 4 7 3" xfId="9163"/>
    <cellStyle name="Camp Output Field 4 7 4" xfId="9164"/>
    <cellStyle name="Camp Output Field 4 7 5" xfId="9165"/>
    <cellStyle name="Camp Output Field 4 8" xfId="2271"/>
    <cellStyle name="Camp Output Field 4 8 2" xfId="5746"/>
    <cellStyle name="Camp Output Field 4 8 2 2" xfId="9166"/>
    <cellStyle name="Camp Output Field 4 8 2 3" xfId="9167"/>
    <cellStyle name="Camp Output Field 4 8 2 4" xfId="9168"/>
    <cellStyle name="Camp Output Field 4 8 3" xfId="9169"/>
    <cellStyle name="Camp Output Field 4 8 4" xfId="9170"/>
    <cellStyle name="Camp Output Field 4 8 5" xfId="9171"/>
    <cellStyle name="Camp Output Field 4 9" xfId="3618"/>
    <cellStyle name="Camp Output Field 4 9 2" xfId="7088"/>
    <cellStyle name="Camp Output Field 4 9 2 2" xfId="9172"/>
    <cellStyle name="Camp Output Field 4 9 2 3" xfId="9173"/>
    <cellStyle name="Camp Output Field 4 9 2 4" xfId="9174"/>
    <cellStyle name="Camp Output Field 4 9 3" xfId="9175"/>
    <cellStyle name="Camp Output Field 4 9 4" xfId="9176"/>
    <cellStyle name="Camp Output Field 4 9 5" xfId="9177"/>
    <cellStyle name="Camp Output Field 5" xfId="1078"/>
    <cellStyle name="Camp Output Field 5 10" xfId="4563"/>
    <cellStyle name="Camp Output Field 5 10 2" xfId="9178"/>
    <cellStyle name="Camp Output Field 5 10 3" xfId="9179"/>
    <cellStyle name="Camp Output Field 5 10 4" xfId="9180"/>
    <cellStyle name="Camp Output Field 5 11" xfId="9181"/>
    <cellStyle name="Camp Output Field 5 12" xfId="9182"/>
    <cellStyle name="Camp Output Field 5 13" xfId="9183"/>
    <cellStyle name="Camp Output Field 5 2" xfId="2402"/>
    <cellStyle name="Camp Output Field 5 2 2" xfId="5876"/>
    <cellStyle name="Camp Output Field 5 2 2 2" xfId="9184"/>
    <cellStyle name="Camp Output Field 5 2 2 3" xfId="9185"/>
    <cellStyle name="Camp Output Field 5 2 2 4" xfId="9186"/>
    <cellStyle name="Camp Output Field 5 2 3" xfId="9187"/>
    <cellStyle name="Camp Output Field 5 2 4" xfId="9188"/>
    <cellStyle name="Camp Output Field 5 2 5" xfId="9189"/>
    <cellStyle name="Camp Output Field 5 3" xfId="3139"/>
    <cellStyle name="Camp Output Field 5 3 2" xfId="6611"/>
    <cellStyle name="Camp Output Field 5 3 2 2" xfId="9190"/>
    <cellStyle name="Camp Output Field 5 3 2 3" xfId="9191"/>
    <cellStyle name="Camp Output Field 5 3 2 4" xfId="9192"/>
    <cellStyle name="Camp Output Field 5 3 3" xfId="9193"/>
    <cellStyle name="Camp Output Field 5 3 4" xfId="9194"/>
    <cellStyle name="Camp Output Field 5 3 5" xfId="9195"/>
    <cellStyle name="Camp Output Field 5 4" xfId="2432"/>
    <cellStyle name="Camp Output Field 5 4 2" xfId="5906"/>
    <cellStyle name="Camp Output Field 5 4 2 2" xfId="9196"/>
    <cellStyle name="Camp Output Field 5 4 2 3" xfId="9197"/>
    <cellStyle name="Camp Output Field 5 4 2 4" xfId="9198"/>
    <cellStyle name="Camp Output Field 5 4 3" xfId="9199"/>
    <cellStyle name="Camp Output Field 5 4 4" xfId="9200"/>
    <cellStyle name="Camp Output Field 5 4 5" xfId="9201"/>
    <cellStyle name="Camp Output Field 5 5" xfId="3306"/>
    <cellStyle name="Camp Output Field 5 5 2" xfId="6778"/>
    <cellStyle name="Camp Output Field 5 5 2 2" xfId="9202"/>
    <cellStyle name="Camp Output Field 5 5 2 3" xfId="9203"/>
    <cellStyle name="Camp Output Field 5 5 2 4" xfId="9204"/>
    <cellStyle name="Camp Output Field 5 5 3" xfId="9205"/>
    <cellStyle name="Camp Output Field 5 5 4" xfId="9206"/>
    <cellStyle name="Camp Output Field 5 5 5" xfId="9207"/>
    <cellStyle name="Camp Output Field 5 6" xfId="3062"/>
    <cellStyle name="Camp Output Field 5 6 2" xfId="6535"/>
    <cellStyle name="Camp Output Field 5 6 2 2" xfId="9208"/>
    <cellStyle name="Camp Output Field 5 6 2 3" xfId="9209"/>
    <cellStyle name="Camp Output Field 5 6 2 4" xfId="9210"/>
    <cellStyle name="Camp Output Field 5 6 3" xfId="9211"/>
    <cellStyle name="Camp Output Field 5 6 4" xfId="9212"/>
    <cellStyle name="Camp Output Field 5 6 5" xfId="9213"/>
    <cellStyle name="Camp Output Field 5 7" xfId="3554"/>
    <cellStyle name="Camp Output Field 5 7 2" xfId="7024"/>
    <cellStyle name="Camp Output Field 5 7 2 2" xfId="9214"/>
    <cellStyle name="Camp Output Field 5 7 2 3" xfId="9215"/>
    <cellStyle name="Camp Output Field 5 7 2 4" xfId="9216"/>
    <cellStyle name="Camp Output Field 5 7 3" xfId="9217"/>
    <cellStyle name="Camp Output Field 5 7 4" xfId="9218"/>
    <cellStyle name="Camp Output Field 5 7 5" xfId="9219"/>
    <cellStyle name="Camp Output Field 5 8" xfId="3615"/>
    <cellStyle name="Camp Output Field 5 8 2" xfId="7085"/>
    <cellStyle name="Camp Output Field 5 8 2 2" xfId="9220"/>
    <cellStyle name="Camp Output Field 5 8 2 3" xfId="9221"/>
    <cellStyle name="Camp Output Field 5 8 2 4" xfId="9222"/>
    <cellStyle name="Camp Output Field 5 8 3" xfId="9223"/>
    <cellStyle name="Camp Output Field 5 8 4" xfId="9224"/>
    <cellStyle name="Camp Output Field 5 8 5" xfId="9225"/>
    <cellStyle name="Camp Output Field 5 9" xfId="3629"/>
    <cellStyle name="Camp Output Field 5 9 2" xfId="7099"/>
    <cellStyle name="Camp Output Field 5 9 2 2" xfId="9226"/>
    <cellStyle name="Camp Output Field 5 9 2 3" xfId="9227"/>
    <cellStyle name="Camp Output Field 5 9 2 4" xfId="9228"/>
    <cellStyle name="Camp Output Field 5 9 3" xfId="9229"/>
    <cellStyle name="Camp Output Field 5 9 4" xfId="9230"/>
    <cellStyle name="Camp Output Field 5 9 5" xfId="9231"/>
    <cellStyle name="Camp Output Field 6" xfId="1547"/>
    <cellStyle name="Camp Output Field 6 10" xfId="5029"/>
    <cellStyle name="Camp Output Field 6 10 2" xfId="9232"/>
    <cellStyle name="Camp Output Field 6 10 3" xfId="9233"/>
    <cellStyle name="Camp Output Field 6 10 4" xfId="9234"/>
    <cellStyle name="Camp Output Field 6 11" xfId="9235"/>
    <cellStyle name="Camp Output Field 6 12" xfId="9236"/>
    <cellStyle name="Camp Output Field 6 13" xfId="9237"/>
    <cellStyle name="Camp Output Field 6 2" xfId="2793"/>
    <cellStyle name="Camp Output Field 6 2 2" xfId="6266"/>
    <cellStyle name="Camp Output Field 6 2 2 2" xfId="9238"/>
    <cellStyle name="Camp Output Field 6 2 2 3" xfId="9239"/>
    <cellStyle name="Camp Output Field 6 2 2 4" xfId="9240"/>
    <cellStyle name="Camp Output Field 6 2 3" xfId="9241"/>
    <cellStyle name="Camp Output Field 6 2 4" xfId="9242"/>
    <cellStyle name="Camp Output Field 6 2 5" xfId="9243"/>
    <cellStyle name="Camp Output Field 6 3" xfId="3389"/>
    <cellStyle name="Camp Output Field 6 3 2" xfId="6861"/>
    <cellStyle name="Camp Output Field 6 3 2 2" xfId="9244"/>
    <cellStyle name="Camp Output Field 6 3 2 3" xfId="9245"/>
    <cellStyle name="Camp Output Field 6 3 2 4" xfId="9246"/>
    <cellStyle name="Camp Output Field 6 3 3" xfId="9247"/>
    <cellStyle name="Camp Output Field 6 3 4" xfId="9248"/>
    <cellStyle name="Camp Output Field 6 3 5" xfId="9249"/>
    <cellStyle name="Camp Output Field 6 4" xfId="1852"/>
    <cellStyle name="Camp Output Field 6 4 2" xfId="5330"/>
    <cellStyle name="Camp Output Field 6 4 2 2" xfId="9250"/>
    <cellStyle name="Camp Output Field 6 4 2 3" xfId="9251"/>
    <cellStyle name="Camp Output Field 6 4 2 4" xfId="9252"/>
    <cellStyle name="Camp Output Field 6 4 3" xfId="9253"/>
    <cellStyle name="Camp Output Field 6 4 4" xfId="9254"/>
    <cellStyle name="Camp Output Field 6 4 5" xfId="9255"/>
    <cellStyle name="Camp Output Field 6 5" xfId="3406"/>
    <cellStyle name="Camp Output Field 6 5 2" xfId="6878"/>
    <cellStyle name="Camp Output Field 6 5 2 2" xfId="9256"/>
    <cellStyle name="Camp Output Field 6 5 2 3" xfId="9257"/>
    <cellStyle name="Camp Output Field 6 5 2 4" xfId="9258"/>
    <cellStyle name="Camp Output Field 6 5 3" xfId="9259"/>
    <cellStyle name="Camp Output Field 6 5 4" xfId="9260"/>
    <cellStyle name="Camp Output Field 6 5 5" xfId="9261"/>
    <cellStyle name="Camp Output Field 6 6" xfId="1965"/>
    <cellStyle name="Camp Output Field 6 6 2" xfId="5442"/>
    <cellStyle name="Camp Output Field 6 6 2 2" xfId="9262"/>
    <cellStyle name="Camp Output Field 6 6 2 3" xfId="9263"/>
    <cellStyle name="Camp Output Field 6 6 2 4" xfId="9264"/>
    <cellStyle name="Camp Output Field 6 6 3" xfId="9265"/>
    <cellStyle name="Camp Output Field 6 6 4" xfId="9266"/>
    <cellStyle name="Camp Output Field 6 6 5" xfId="9267"/>
    <cellStyle name="Camp Output Field 6 7" xfId="3501"/>
    <cellStyle name="Camp Output Field 6 7 2" xfId="6973"/>
    <cellStyle name="Camp Output Field 6 7 2 2" xfId="9268"/>
    <cellStyle name="Camp Output Field 6 7 2 3" xfId="9269"/>
    <cellStyle name="Camp Output Field 6 7 2 4" xfId="9270"/>
    <cellStyle name="Camp Output Field 6 7 3" xfId="9271"/>
    <cellStyle name="Camp Output Field 6 7 4" xfId="9272"/>
    <cellStyle name="Camp Output Field 6 7 5" xfId="9273"/>
    <cellStyle name="Camp Output Field 6 8" xfId="3498"/>
    <cellStyle name="Camp Output Field 6 8 2" xfId="6970"/>
    <cellStyle name="Camp Output Field 6 8 2 2" xfId="9274"/>
    <cellStyle name="Camp Output Field 6 8 2 3" xfId="9275"/>
    <cellStyle name="Camp Output Field 6 8 2 4" xfId="9276"/>
    <cellStyle name="Camp Output Field 6 8 3" xfId="9277"/>
    <cellStyle name="Camp Output Field 6 8 4" xfId="9278"/>
    <cellStyle name="Camp Output Field 6 8 5" xfId="9279"/>
    <cellStyle name="Camp Output Field 6 9" xfId="3156"/>
    <cellStyle name="Camp Output Field 6 9 2" xfId="6628"/>
    <cellStyle name="Camp Output Field 6 9 2 2" xfId="9280"/>
    <cellStyle name="Camp Output Field 6 9 2 3" xfId="9281"/>
    <cellStyle name="Camp Output Field 6 9 2 4" xfId="9282"/>
    <cellStyle name="Camp Output Field 6 9 3" xfId="9283"/>
    <cellStyle name="Camp Output Field 6 9 4" xfId="9284"/>
    <cellStyle name="Camp Output Field 6 9 5" xfId="9285"/>
    <cellStyle name="Camp Output Field 7" xfId="1541"/>
    <cellStyle name="Camp Output Field 7 10" xfId="5023"/>
    <cellStyle name="Camp Output Field 7 10 2" xfId="9286"/>
    <cellStyle name="Camp Output Field 7 10 3" xfId="9287"/>
    <cellStyle name="Camp Output Field 7 10 4" xfId="9288"/>
    <cellStyle name="Camp Output Field 7 11" xfId="9289"/>
    <cellStyle name="Camp Output Field 7 12" xfId="9290"/>
    <cellStyle name="Camp Output Field 7 13" xfId="9291"/>
    <cellStyle name="Camp Output Field 7 2" xfId="2787"/>
    <cellStyle name="Camp Output Field 7 2 2" xfId="6260"/>
    <cellStyle name="Camp Output Field 7 2 2 2" xfId="9292"/>
    <cellStyle name="Camp Output Field 7 2 2 3" xfId="9293"/>
    <cellStyle name="Camp Output Field 7 2 2 4" xfId="9294"/>
    <cellStyle name="Camp Output Field 7 2 3" xfId="9295"/>
    <cellStyle name="Camp Output Field 7 2 4" xfId="9296"/>
    <cellStyle name="Camp Output Field 7 2 5" xfId="9297"/>
    <cellStyle name="Camp Output Field 7 3" xfId="3383"/>
    <cellStyle name="Camp Output Field 7 3 2" xfId="6855"/>
    <cellStyle name="Camp Output Field 7 3 2 2" xfId="9298"/>
    <cellStyle name="Camp Output Field 7 3 2 3" xfId="9299"/>
    <cellStyle name="Camp Output Field 7 3 2 4" xfId="9300"/>
    <cellStyle name="Camp Output Field 7 3 3" xfId="9301"/>
    <cellStyle name="Camp Output Field 7 3 4" xfId="9302"/>
    <cellStyle name="Camp Output Field 7 3 5" xfId="9303"/>
    <cellStyle name="Camp Output Field 7 4" xfId="2019"/>
    <cellStyle name="Camp Output Field 7 4 2" xfId="5495"/>
    <cellStyle name="Camp Output Field 7 4 2 2" xfId="9304"/>
    <cellStyle name="Camp Output Field 7 4 2 3" xfId="9305"/>
    <cellStyle name="Camp Output Field 7 4 2 4" xfId="9306"/>
    <cellStyle name="Camp Output Field 7 4 3" xfId="9307"/>
    <cellStyle name="Camp Output Field 7 4 4" xfId="9308"/>
    <cellStyle name="Camp Output Field 7 4 5" xfId="9309"/>
    <cellStyle name="Camp Output Field 7 5" xfId="3173"/>
    <cellStyle name="Camp Output Field 7 5 2" xfId="6645"/>
    <cellStyle name="Camp Output Field 7 5 2 2" xfId="9310"/>
    <cellStyle name="Camp Output Field 7 5 2 3" xfId="9311"/>
    <cellStyle name="Camp Output Field 7 5 2 4" xfId="9312"/>
    <cellStyle name="Camp Output Field 7 5 3" xfId="9313"/>
    <cellStyle name="Camp Output Field 7 5 4" xfId="9314"/>
    <cellStyle name="Camp Output Field 7 5 5" xfId="9315"/>
    <cellStyle name="Camp Output Field 7 6" xfId="3288"/>
    <cellStyle name="Camp Output Field 7 6 2" xfId="6760"/>
    <cellStyle name="Camp Output Field 7 6 2 2" xfId="9316"/>
    <cellStyle name="Camp Output Field 7 6 2 3" xfId="9317"/>
    <cellStyle name="Camp Output Field 7 6 2 4" xfId="9318"/>
    <cellStyle name="Camp Output Field 7 6 3" xfId="9319"/>
    <cellStyle name="Camp Output Field 7 6 4" xfId="9320"/>
    <cellStyle name="Camp Output Field 7 6 5" xfId="9321"/>
    <cellStyle name="Camp Output Field 7 7" xfId="3187"/>
    <cellStyle name="Camp Output Field 7 7 2" xfId="6659"/>
    <cellStyle name="Camp Output Field 7 7 2 2" xfId="9322"/>
    <cellStyle name="Camp Output Field 7 7 2 3" xfId="9323"/>
    <cellStyle name="Camp Output Field 7 7 2 4" xfId="9324"/>
    <cellStyle name="Camp Output Field 7 7 3" xfId="9325"/>
    <cellStyle name="Camp Output Field 7 7 4" xfId="9326"/>
    <cellStyle name="Camp Output Field 7 7 5" xfId="9327"/>
    <cellStyle name="Camp Output Field 7 8" xfId="3281"/>
    <cellStyle name="Camp Output Field 7 8 2" xfId="6753"/>
    <cellStyle name="Camp Output Field 7 8 2 2" xfId="9328"/>
    <cellStyle name="Camp Output Field 7 8 2 3" xfId="9329"/>
    <cellStyle name="Camp Output Field 7 8 2 4" xfId="9330"/>
    <cellStyle name="Camp Output Field 7 8 3" xfId="9331"/>
    <cellStyle name="Camp Output Field 7 8 4" xfId="9332"/>
    <cellStyle name="Camp Output Field 7 8 5" xfId="9333"/>
    <cellStyle name="Camp Output Field 7 9" xfId="3119"/>
    <cellStyle name="Camp Output Field 7 9 2" xfId="6591"/>
    <cellStyle name="Camp Output Field 7 9 2 2" xfId="9334"/>
    <cellStyle name="Camp Output Field 7 9 2 3" xfId="9335"/>
    <cellStyle name="Camp Output Field 7 9 2 4" xfId="9336"/>
    <cellStyle name="Camp Output Field 7 9 3" xfId="9337"/>
    <cellStyle name="Camp Output Field 7 9 4" xfId="9338"/>
    <cellStyle name="Camp Output Field 7 9 5" xfId="9339"/>
    <cellStyle name="Camp Output Field 8" xfId="2372"/>
    <cellStyle name="Camp Output Field 8 2" xfId="5846"/>
    <cellStyle name="Camp Output Field 8 2 2" xfId="9340"/>
    <cellStyle name="Camp Output Field 8 2 3" xfId="9341"/>
    <cellStyle name="Camp Output Field 8 2 4" xfId="9342"/>
    <cellStyle name="Camp Output Field 8 3" xfId="9343"/>
    <cellStyle name="Camp Output Field 8 4" xfId="9344"/>
    <cellStyle name="Camp Output Field 8 5" xfId="9345"/>
    <cellStyle name="Camp Output Field 9" xfId="3256"/>
    <cellStyle name="Camp Output Field 9 2" xfId="6728"/>
    <cellStyle name="Camp Output Field 9 2 2" xfId="9346"/>
    <cellStyle name="Camp Output Field 9 2 3" xfId="9347"/>
    <cellStyle name="Camp Output Field 9 2 4" xfId="9348"/>
    <cellStyle name="Camp Output Field 9 3" xfId="9349"/>
    <cellStyle name="Camp Output Field 9 4" xfId="9350"/>
    <cellStyle name="Camp Output Field 9 5" xfId="9351"/>
    <cellStyle name="Camp Output Field General" xfId="420"/>
    <cellStyle name="Camp Output Field General 10" xfId="3604"/>
    <cellStyle name="Camp Output Field General 10 2" xfId="7074"/>
    <cellStyle name="Camp Output Field General 10 2 2" xfId="9352"/>
    <cellStyle name="Camp Output Field General 10 2 3" xfId="9353"/>
    <cellStyle name="Camp Output Field General 10 2 4" xfId="9354"/>
    <cellStyle name="Camp Output Field General 10 3" xfId="9355"/>
    <cellStyle name="Camp Output Field General 10 4" xfId="9356"/>
    <cellStyle name="Camp Output Field General 10 5" xfId="9357"/>
    <cellStyle name="Camp Output Field General 11" xfId="4151"/>
    <cellStyle name="Camp Output Field General 11 2" xfId="7359"/>
    <cellStyle name="Camp Output Field General 11 2 2" xfId="9358"/>
    <cellStyle name="Camp Output Field General 11 2 3" xfId="9359"/>
    <cellStyle name="Camp Output Field General 11 2 4" xfId="9360"/>
    <cellStyle name="Camp Output Field General 11 3" xfId="9361"/>
    <cellStyle name="Camp Output Field General 11 4" xfId="9362"/>
    <cellStyle name="Camp Output Field General 11 5" xfId="9363"/>
    <cellStyle name="Camp Output Field General 12" xfId="4321"/>
    <cellStyle name="Camp Output Field General 12 2" xfId="9364"/>
    <cellStyle name="Camp Output Field General 12 3" xfId="9365"/>
    <cellStyle name="Camp Output Field General 12 4" xfId="9366"/>
    <cellStyle name="Camp Output Field General 13" xfId="9367"/>
    <cellStyle name="Camp Output Field General 14" xfId="9368"/>
    <cellStyle name="Camp Output Field General 2" xfId="421"/>
    <cellStyle name="Camp Output Field General 2 10" xfId="4322"/>
    <cellStyle name="Camp Output Field General 2 10 2" xfId="9369"/>
    <cellStyle name="Camp Output Field General 2 10 3" xfId="9370"/>
    <cellStyle name="Camp Output Field General 2 10 4" xfId="9371"/>
    <cellStyle name="Camp Output Field General 2 11" xfId="9372"/>
    <cellStyle name="Camp Output Field General 2 12" xfId="9373"/>
    <cellStyle name="Camp Output Field General 2 2" xfId="1209"/>
    <cellStyle name="Camp Output Field General 2 2 10" xfId="4691"/>
    <cellStyle name="Camp Output Field General 2 2 10 2" xfId="9374"/>
    <cellStyle name="Camp Output Field General 2 2 10 3" xfId="9375"/>
    <cellStyle name="Camp Output Field General 2 2 10 4" xfId="9376"/>
    <cellStyle name="Camp Output Field General 2 2 11" xfId="9377"/>
    <cellStyle name="Camp Output Field General 2 2 12" xfId="9378"/>
    <cellStyle name="Camp Output Field General 2 2 13" xfId="9379"/>
    <cellStyle name="Camp Output Field General 2 2 2" xfId="2486"/>
    <cellStyle name="Camp Output Field General 2 2 2 2" xfId="5959"/>
    <cellStyle name="Camp Output Field General 2 2 2 2 2" xfId="9380"/>
    <cellStyle name="Camp Output Field General 2 2 2 2 3" xfId="9381"/>
    <cellStyle name="Camp Output Field General 2 2 2 2 4" xfId="9382"/>
    <cellStyle name="Camp Output Field General 2 2 2 3" xfId="9383"/>
    <cellStyle name="Camp Output Field General 2 2 2 4" xfId="9384"/>
    <cellStyle name="Camp Output Field General 2 2 2 5" xfId="9385"/>
    <cellStyle name="Camp Output Field General 2 2 3" xfId="3201"/>
    <cellStyle name="Camp Output Field General 2 2 3 2" xfId="6673"/>
    <cellStyle name="Camp Output Field General 2 2 3 2 2" xfId="9386"/>
    <cellStyle name="Camp Output Field General 2 2 3 2 3" xfId="9387"/>
    <cellStyle name="Camp Output Field General 2 2 3 2 4" xfId="9388"/>
    <cellStyle name="Camp Output Field General 2 2 3 3" xfId="9389"/>
    <cellStyle name="Camp Output Field General 2 2 3 4" xfId="9390"/>
    <cellStyle name="Camp Output Field General 2 2 3 5" xfId="9391"/>
    <cellStyle name="Camp Output Field General 2 2 4" xfId="3355"/>
    <cellStyle name="Camp Output Field General 2 2 4 2" xfId="6827"/>
    <cellStyle name="Camp Output Field General 2 2 4 2 2" xfId="9392"/>
    <cellStyle name="Camp Output Field General 2 2 4 2 3" xfId="9393"/>
    <cellStyle name="Camp Output Field General 2 2 4 2 4" xfId="9394"/>
    <cellStyle name="Camp Output Field General 2 2 4 3" xfId="9395"/>
    <cellStyle name="Camp Output Field General 2 2 4 4" xfId="9396"/>
    <cellStyle name="Camp Output Field General 2 2 4 5" xfId="9397"/>
    <cellStyle name="Camp Output Field General 2 2 5" xfId="3128"/>
    <cellStyle name="Camp Output Field General 2 2 5 2" xfId="6600"/>
    <cellStyle name="Camp Output Field General 2 2 5 2 2" xfId="9398"/>
    <cellStyle name="Camp Output Field General 2 2 5 2 3" xfId="9399"/>
    <cellStyle name="Camp Output Field General 2 2 5 2 4" xfId="9400"/>
    <cellStyle name="Camp Output Field General 2 2 5 3" xfId="9401"/>
    <cellStyle name="Camp Output Field General 2 2 5 4" xfId="9402"/>
    <cellStyle name="Camp Output Field General 2 2 5 5" xfId="9403"/>
    <cellStyle name="Camp Output Field General 2 2 6" xfId="2333"/>
    <cellStyle name="Camp Output Field General 2 2 6 2" xfId="5808"/>
    <cellStyle name="Camp Output Field General 2 2 6 2 2" xfId="9404"/>
    <cellStyle name="Camp Output Field General 2 2 6 2 3" xfId="9405"/>
    <cellStyle name="Camp Output Field General 2 2 6 2 4" xfId="9406"/>
    <cellStyle name="Camp Output Field General 2 2 6 3" xfId="9407"/>
    <cellStyle name="Camp Output Field General 2 2 6 4" xfId="9408"/>
    <cellStyle name="Camp Output Field General 2 2 6 5" xfId="9409"/>
    <cellStyle name="Camp Output Field General 2 2 7" xfId="2000"/>
    <cellStyle name="Camp Output Field General 2 2 7 2" xfId="5476"/>
    <cellStyle name="Camp Output Field General 2 2 7 2 2" xfId="9410"/>
    <cellStyle name="Camp Output Field General 2 2 7 2 3" xfId="9411"/>
    <cellStyle name="Camp Output Field General 2 2 7 2 4" xfId="9412"/>
    <cellStyle name="Camp Output Field General 2 2 7 3" xfId="9413"/>
    <cellStyle name="Camp Output Field General 2 2 7 4" xfId="9414"/>
    <cellStyle name="Camp Output Field General 2 2 7 5" xfId="9415"/>
    <cellStyle name="Camp Output Field General 2 2 8" xfId="3140"/>
    <cellStyle name="Camp Output Field General 2 2 8 2" xfId="6612"/>
    <cellStyle name="Camp Output Field General 2 2 8 2 2" xfId="9416"/>
    <cellStyle name="Camp Output Field General 2 2 8 2 3" xfId="9417"/>
    <cellStyle name="Camp Output Field General 2 2 8 2 4" xfId="9418"/>
    <cellStyle name="Camp Output Field General 2 2 8 3" xfId="9419"/>
    <cellStyle name="Camp Output Field General 2 2 8 4" xfId="9420"/>
    <cellStyle name="Camp Output Field General 2 2 8 5" xfId="9421"/>
    <cellStyle name="Camp Output Field General 2 2 9" xfId="2369"/>
    <cellStyle name="Camp Output Field General 2 2 9 2" xfId="5843"/>
    <cellStyle name="Camp Output Field General 2 2 9 2 2" xfId="9422"/>
    <cellStyle name="Camp Output Field General 2 2 9 2 3" xfId="9423"/>
    <cellStyle name="Camp Output Field General 2 2 9 2 4" xfId="9424"/>
    <cellStyle name="Camp Output Field General 2 2 9 3" xfId="9425"/>
    <cellStyle name="Camp Output Field General 2 2 9 4" xfId="9426"/>
    <cellStyle name="Camp Output Field General 2 2 9 5" xfId="9427"/>
    <cellStyle name="Camp Output Field General 2 3" xfId="1551"/>
    <cellStyle name="Camp Output Field General 2 3 10" xfId="5033"/>
    <cellStyle name="Camp Output Field General 2 3 10 2" xfId="9428"/>
    <cellStyle name="Camp Output Field General 2 3 10 3" xfId="9429"/>
    <cellStyle name="Camp Output Field General 2 3 10 4" xfId="9430"/>
    <cellStyle name="Camp Output Field General 2 3 11" xfId="9431"/>
    <cellStyle name="Camp Output Field General 2 3 12" xfId="9432"/>
    <cellStyle name="Camp Output Field General 2 3 13" xfId="9433"/>
    <cellStyle name="Camp Output Field General 2 3 2" xfId="2797"/>
    <cellStyle name="Camp Output Field General 2 3 2 2" xfId="6270"/>
    <cellStyle name="Camp Output Field General 2 3 2 2 2" xfId="9434"/>
    <cellStyle name="Camp Output Field General 2 3 2 2 3" xfId="9435"/>
    <cellStyle name="Camp Output Field General 2 3 2 2 4" xfId="9436"/>
    <cellStyle name="Camp Output Field General 2 3 2 3" xfId="9437"/>
    <cellStyle name="Camp Output Field General 2 3 2 4" xfId="9438"/>
    <cellStyle name="Camp Output Field General 2 3 2 5" xfId="9439"/>
    <cellStyle name="Camp Output Field General 2 3 3" xfId="3393"/>
    <cellStyle name="Camp Output Field General 2 3 3 2" xfId="6865"/>
    <cellStyle name="Camp Output Field General 2 3 3 2 2" xfId="9440"/>
    <cellStyle name="Camp Output Field General 2 3 3 2 3" xfId="9441"/>
    <cellStyle name="Camp Output Field General 2 3 3 2 4" xfId="9442"/>
    <cellStyle name="Camp Output Field General 2 3 3 3" xfId="9443"/>
    <cellStyle name="Camp Output Field General 2 3 3 4" xfId="9444"/>
    <cellStyle name="Camp Output Field General 2 3 3 5" xfId="9445"/>
    <cellStyle name="Camp Output Field General 2 3 4" xfId="3078"/>
    <cellStyle name="Camp Output Field General 2 3 4 2" xfId="6551"/>
    <cellStyle name="Camp Output Field General 2 3 4 2 2" xfId="9446"/>
    <cellStyle name="Camp Output Field General 2 3 4 2 3" xfId="9447"/>
    <cellStyle name="Camp Output Field General 2 3 4 2 4" xfId="9448"/>
    <cellStyle name="Camp Output Field General 2 3 4 3" xfId="9449"/>
    <cellStyle name="Camp Output Field General 2 3 4 4" xfId="9450"/>
    <cellStyle name="Camp Output Field General 2 3 4 5" xfId="9451"/>
    <cellStyle name="Camp Output Field General 2 3 5" xfId="3407"/>
    <cellStyle name="Camp Output Field General 2 3 5 2" xfId="6879"/>
    <cellStyle name="Camp Output Field General 2 3 5 2 2" xfId="9452"/>
    <cellStyle name="Camp Output Field General 2 3 5 2 3" xfId="9453"/>
    <cellStyle name="Camp Output Field General 2 3 5 2 4" xfId="9454"/>
    <cellStyle name="Camp Output Field General 2 3 5 3" xfId="9455"/>
    <cellStyle name="Camp Output Field General 2 3 5 4" xfId="9456"/>
    <cellStyle name="Camp Output Field General 2 3 5 5" xfId="9457"/>
    <cellStyle name="Camp Output Field General 2 3 6" xfId="3462"/>
    <cellStyle name="Camp Output Field General 2 3 6 2" xfId="6934"/>
    <cellStyle name="Camp Output Field General 2 3 6 2 2" xfId="9458"/>
    <cellStyle name="Camp Output Field General 2 3 6 2 3" xfId="9459"/>
    <cellStyle name="Camp Output Field General 2 3 6 2 4" xfId="9460"/>
    <cellStyle name="Camp Output Field General 2 3 6 3" xfId="9461"/>
    <cellStyle name="Camp Output Field General 2 3 6 4" xfId="9462"/>
    <cellStyle name="Camp Output Field General 2 3 6 5" xfId="9463"/>
    <cellStyle name="Camp Output Field General 2 3 7" xfId="2452"/>
    <cellStyle name="Camp Output Field General 2 3 7 2" xfId="5926"/>
    <cellStyle name="Camp Output Field General 2 3 7 2 2" xfId="9464"/>
    <cellStyle name="Camp Output Field General 2 3 7 2 3" xfId="9465"/>
    <cellStyle name="Camp Output Field General 2 3 7 2 4" xfId="9466"/>
    <cellStyle name="Camp Output Field General 2 3 7 3" xfId="9467"/>
    <cellStyle name="Camp Output Field General 2 3 7 4" xfId="9468"/>
    <cellStyle name="Camp Output Field General 2 3 7 5" xfId="9469"/>
    <cellStyle name="Camp Output Field General 2 3 8" xfId="3573"/>
    <cellStyle name="Camp Output Field General 2 3 8 2" xfId="7043"/>
    <cellStyle name="Camp Output Field General 2 3 8 2 2" xfId="9470"/>
    <cellStyle name="Camp Output Field General 2 3 8 2 3" xfId="9471"/>
    <cellStyle name="Camp Output Field General 2 3 8 2 4" xfId="9472"/>
    <cellStyle name="Camp Output Field General 2 3 8 3" xfId="9473"/>
    <cellStyle name="Camp Output Field General 2 3 8 4" xfId="9474"/>
    <cellStyle name="Camp Output Field General 2 3 8 5" xfId="9475"/>
    <cellStyle name="Camp Output Field General 2 3 9" xfId="2048"/>
    <cellStyle name="Camp Output Field General 2 3 9 2" xfId="5524"/>
    <cellStyle name="Camp Output Field General 2 3 9 2 2" xfId="9476"/>
    <cellStyle name="Camp Output Field General 2 3 9 2 3" xfId="9477"/>
    <cellStyle name="Camp Output Field General 2 3 9 2 4" xfId="9478"/>
    <cellStyle name="Camp Output Field General 2 3 9 3" xfId="9479"/>
    <cellStyle name="Camp Output Field General 2 3 9 4" xfId="9480"/>
    <cellStyle name="Camp Output Field General 2 3 9 5" xfId="9481"/>
    <cellStyle name="Camp Output Field General 2 4" xfId="1068"/>
    <cellStyle name="Camp Output Field General 2 4 10" xfId="4553"/>
    <cellStyle name="Camp Output Field General 2 4 10 2" xfId="9482"/>
    <cellStyle name="Camp Output Field General 2 4 10 3" xfId="9483"/>
    <cellStyle name="Camp Output Field General 2 4 10 4" xfId="9484"/>
    <cellStyle name="Camp Output Field General 2 4 11" xfId="9485"/>
    <cellStyle name="Camp Output Field General 2 4 12" xfId="9486"/>
    <cellStyle name="Camp Output Field General 2 4 13" xfId="9487"/>
    <cellStyle name="Camp Output Field General 2 4 2" xfId="2393"/>
    <cellStyle name="Camp Output Field General 2 4 2 2" xfId="5867"/>
    <cellStyle name="Camp Output Field General 2 4 2 2 2" xfId="9488"/>
    <cellStyle name="Camp Output Field General 2 4 2 2 3" xfId="9489"/>
    <cellStyle name="Camp Output Field General 2 4 2 2 4" xfId="9490"/>
    <cellStyle name="Camp Output Field General 2 4 2 3" xfId="9491"/>
    <cellStyle name="Camp Output Field General 2 4 2 4" xfId="9492"/>
    <cellStyle name="Camp Output Field General 2 4 2 5" xfId="9493"/>
    <cellStyle name="Camp Output Field General 2 4 3" xfId="3130"/>
    <cellStyle name="Camp Output Field General 2 4 3 2" xfId="6602"/>
    <cellStyle name="Camp Output Field General 2 4 3 2 2" xfId="9494"/>
    <cellStyle name="Camp Output Field General 2 4 3 2 3" xfId="9495"/>
    <cellStyle name="Camp Output Field General 2 4 3 2 4" xfId="9496"/>
    <cellStyle name="Camp Output Field General 2 4 3 3" xfId="9497"/>
    <cellStyle name="Camp Output Field General 2 4 3 4" xfId="9498"/>
    <cellStyle name="Camp Output Field General 2 4 3 5" xfId="9499"/>
    <cellStyle name="Camp Output Field General 2 4 4" xfId="3208"/>
    <cellStyle name="Camp Output Field General 2 4 4 2" xfId="6680"/>
    <cellStyle name="Camp Output Field General 2 4 4 2 2" xfId="9500"/>
    <cellStyle name="Camp Output Field General 2 4 4 2 3" xfId="9501"/>
    <cellStyle name="Camp Output Field General 2 4 4 2 4" xfId="9502"/>
    <cellStyle name="Camp Output Field General 2 4 4 3" xfId="9503"/>
    <cellStyle name="Camp Output Field General 2 4 4 4" xfId="9504"/>
    <cellStyle name="Camp Output Field General 2 4 4 5" xfId="9505"/>
    <cellStyle name="Camp Output Field General 2 4 5" xfId="2284"/>
    <cellStyle name="Camp Output Field General 2 4 5 2" xfId="5759"/>
    <cellStyle name="Camp Output Field General 2 4 5 2 2" xfId="9506"/>
    <cellStyle name="Camp Output Field General 2 4 5 2 3" xfId="9507"/>
    <cellStyle name="Camp Output Field General 2 4 5 2 4" xfId="9508"/>
    <cellStyle name="Camp Output Field General 2 4 5 3" xfId="9509"/>
    <cellStyle name="Camp Output Field General 2 4 5 4" xfId="9510"/>
    <cellStyle name="Camp Output Field General 2 4 5 5" xfId="9511"/>
    <cellStyle name="Camp Output Field General 2 4 6" xfId="3344"/>
    <cellStyle name="Camp Output Field General 2 4 6 2" xfId="6816"/>
    <cellStyle name="Camp Output Field General 2 4 6 2 2" xfId="9512"/>
    <cellStyle name="Camp Output Field General 2 4 6 2 3" xfId="9513"/>
    <cellStyle name="Camp Output Field General 2 4 6 2 4" xfId="9514"/>
    <cellStyle name="Camp Output Field General 2 4 6 3" xfId="9515"/>
    <cellStyle name="Camp Output Field General 2 4 6 4" xfId="9516"/>
    <cellStyle name="Camp Output Field General 2 4 6 5" xfId="9517"/>
    <cellStyle name="Camp Output Field General 2 4 7" xfId="3414"/>
    <cellStyle name="Camp Output Field General 2 4 7 2" xfId="6886"/>
    <cellStyle name="Camp Output Field General 2 4 7 2 2" xfId="9518"/>
    <cellStyle name="Camp Output Field General 2 4 7 2 3" xfId="9519"/>
    <cellStyle name="Camp Output Field General 2 4 7 2 4" xfId="9520"/>
    <cellStyle name="Camp Output Field General 2 4 7 3" xfId="9521"/>
    <cellStyle name="Camp Output Field General 2 4 7 4" xfId="9522"/>
    <cellStyle name="Camp Output Field General 2 4 7 5" xfId="9523"/>
    <cellStyle name="Camp Output Field General 2 4 8" xfId="1988"/>
    <cellStyle name="Camp Output Field General 2 4 8 2" xfId="5464"/>
    <cellStyle name="Camp Output Field General 2 4 8 2 2" xfId="9524"/>
    <cellStyle name="Camp Output Field General 2 4 8 2 3" xfId="9525"/>
    <cellStyle name="Camp Output Field General 2 4 8 2 4" xfId="9526"/>
    <cellStyle name="Camp Output Field General 2 4 8 3" xfId="9527"/>
    <cellStyle name="Camp Output Field General 2 4 8 4" xfId="9528"/>
    <cellStyle name="Camp Output Field General 2 4 8 5" xfId="9529"/>
    <cellStyle name="Camp Output Field General 2 4 9" xfId="3610"/>
    <cellStyle name="Camp Output Field General 2 4 9 2" xfId="7080"/>
    <cellStyle name="Camp Output Field General 2 4 9 2 2" xfId="9530"/>
    <cellStyle name="Camp Output Field General 2 4 9 2 3" xfId="9531"/>
    <cellStyle name="Camp Output Field General 2 4 9 2 4" xfId="9532"/>
    <cellStyle name="Camp Output Field General 2 4 9 3" xfId="9533"/>
    <cellStyle name="Camp Output Field General 2 4 9 4" xfId="9534"/>
    <cellStyle name="Camp Output Field General 2 4 9 5" xfId="9535"/>
    <cellStyle name="Camp Output Field General 2 5" xfId="1522"/>
    <cellStyle name="Camp Output Field General 2 5 10" xfId="5004"/>
    <cellStyle name="Camp Output Field General 2 5 10 2" xfId="9536"/>
    <cellStyle name="Camp Output Field General 2 5 10 3" xfId="9537"/>
    <cellStyle name="Camp Output Field General 2 5 10 4" xfId="9538"/>
    <cellStyle name="Camp Output Field General 2 5 11" xfId="9539"/>
    <cellStyle name="Camp Output Field General 2 5 12" xfId="9540"/>
    <cellStyle name="Camp Output Field General 2 5 13" xfId="9541"/>
    <cellStyle name="Camp Output Field General 2 5 2" xfId="2768"/>
    <cellStyle name="Camp Output Field General 2 5 2 2" xfId="6241"/>
    <cellStyle name="Camp Output Field General 2 5 2 2 2" xfId="9542"/>
    <cellStyle name="Camp Output Field General 2 5 2 2 3" xfId="9543"/>
    <cellStyle name="Camp Output Field General 2 5 2 2 4" xfId="9544"/>
    <cellStyle name="Camp Output Field General 2 5 2 3" xfId="9545"/>
    <cellStyle name="Camp Output Field General 2 5 2 4" xfId="9546"/>
    <cellStyle name="Camp Output Field General 2 5 2 5" xfId="9547"/>
    <cellStyle name="Camp Output Field General 2 5 3" xfId="3364"/>
    <cellStyle name="Camp Output Field General 2 5 3 2" xfId="6836"/>
    <cellStyle name="Camp Output Field General 2 5 3 2 2" xfId="9548"/>
    <cellStyle name="Camp Output Field General 2 5 3 2 3" xfId="9549"/>
    <cellStyle name="Camp Output Field General 2 5 3 2 4" xfId="9550"/>
    <cellStyle name="Camp Output Field General 2 5 3 3" xfId="9551"/>
    <cellStyle name="Camp Output Field General 2 5 3 4" xfId="9552"/>
    <cellStyle name="Camp Output Field General 2 5 3 5" xfId="9553"/>
    <cellStyle name="Camp Output Field General 2 5 4" xfId="2277"/>
    <cellStyle name="Camp Output Field General 2 5 4 2" xfId="5752"/>
    <cellStyle name="Camp Output Field General 2 5 4 2 2" xfId="9554"/>
    <cellStyle name="Camp Output Field General 2 5 4 2 3" xfId="9555"/>
    <cellStyle name="Camp Output Field General 2 5 4 2 4" xfId="9556"/>
    <cellStyle name="Camp Output Field General 2 5 4 3" xfId="9557"/>
    <cellStyle name="Camp Output Field General 2 5 4 4" xfId="9558"/>
    <cellStyle name="Camp Output Field General 2 5 4 5" xfId="9559"/>
    <cellStyle name="Camp Output Field General 2 5 5" xfId="3086"/>
    <cellStyle name="Camp Output Field General 2 5 5 2" xfId="6559"/>
    <cellStyle name="Camp Output Field General 2 5 5 2 2" xfId="9560"/>
    <cellStyle name="Camp Output Field General 2 5 5 2 3" xfId="9561"/>
    <cellStyle name="Camp Output Field General 2 5 5 2 4" xfId="9562"/>
    <cellStyle name="Camp Output Field General 2 5 5 3" xfId="9563"/>
    <cellStyle name="Camp Output Field General 2 5 5 4" xfId="9564"/>
    <cellStyle name="Camp Output Field General 2 5 5 5" xfId="9565"/>
    <cellStyle name="Camp Output Field General 2 5 6" xfId="3442"/>
    <cellStyle name="Camp Output Field General 2 5 6 2" xfId="6914"/>
    <cellStyle name="Camp Output Field General 2 5 6 2 2" xfId="9566"/>
    <cellStyle name="Camp Output Field General 2 5 6 2 3" xfId="9567"/>
    <cellStyle name="Camp Output Field General 2 5 6 2 4" xfId="9568"/>
    <cellStyle name="Camp Output Field General 2 5 6 3" xfId="9569"/>
    <cellStyle name="Camp Output Field General 2 5 6 4" xfId="9570"/>
    <cellStyle name="Camp Output Field General 2 5 6 5" xfId="9571"/>
    <cellStyle name="Camp Output Field General 2 5 7" xfId="1937"/>
    <cellStyle name="Camp Output Field General 2 5 7 2" xfId="5414"/>
    <cellStyle name="Camp Output Field General 2 5 7 2 2" xfId="9572"/>
    <cellStyle name="Camp Output Field General 2 5 7 2 3" xfId="9573"/>
    <cellStyle name="Camp Output Field General 2 5 7 2 4" xfId="9574"/>
    <cellStyle name="Camp Output Field General 2 5 7 3" xfId="9575"/>
    <cellStyle name="Camp Output Field General 2 5 7 4" xfId="9576"/>
    <cellStyle name="Camp Output Field General 2 5 7 5" xfId="9577"/>
    <cellStyle name="Camp Output Field General 2 5 8" xfId="3106"/>
    <cellStyle name="Camp Output Field General 2 5 8 2" xfId="6579"/>
    <cellStyle name="Camp Output Field General 2 5 8 2 2" xfId="9578"/>
    <cellStyle name="Camp Output Field General 2 5 8 2 3" xfId="9579"/>
    <cellStyle name="Camp Output Field General 2 5 8 2 4" xfId="9580"/>
    <cellStyle name="Camp Output Field General 2 5 8 3" xfId="9581"/>
    <cellStyle name="Camp Output Field General 2 5 8 4" xfId="9582"/>
    <cellStyle name="Camp Output Field General 2 5 8 5" xfId="9583"/>
    <cellStyle name="Camp Output Field General 2 5 9" xfId="3114"/>
    <cellStyle name="Camp Output Field General 2 5 9 2" xfId="6587"/>
    <cellStyle name="Camp Output Field General 2 5 9 2 2" xfId="9584"/>
    <cellStyle name="Camp Output Field General 2 5 9 2 3" xfId="9585"/>
    <cellStyle name="Camp Output Field General 2 5 9 2 4" xfId="9586"/>
    <cellStyle name="Camp Output Field General 2 5 9 3" xfId="9587"/>
    <cellStyle name="Camp Output Field General 2 5 9 4" xfId="9588"/>
    <cellStyle name="Camp Output Field General 2 5 9 5" xfId="9589"/>
    <cellStyle name="Camp Output Field General 2 6" xfId="1946"/>
    <cellStyle name="Camp Output Field General 2 6 2" xfId="5423"/>
    <cellStyle name="Camp Output Field General 2 6 2 2" xfId="9590"/>
    <cellStyle name="Camp Output Field General 2 6 2 3" xfId="9591"/>
    <cellStyle name="Camp Output Field General 2 6 2 4" xfId="9592"/>
    <cellStyle name="Camp Output Field General 2 6 3" xfId="9593"/>
    <cellStyle name="Camp Output Field General 2 6 4" xfId="9594"/>
    <cellStyle name="Camp Output Field General 2 6 5" xfId="9595"/>
    <cellStyle name="Camp Output Field General 2 7" xfId="3564"/>
    <cellStyle name="Camp Output Field General 2 7 2" xfId="7034"/>
    <cellStyle name="Camp Output Field General 2 7 2 2" xfId="9596"/>
    <cellStyle name="Camp Output Field General 2 7 2 3" xfId="9597"/>
    <cellStyle name="Camp Output Field General 2 7 2 4" xfId="9598"/>
    <cellStyle name="Camp Output Field General 2 7 3" xfId="9599"/>
    <cellStyle name="Camp Output Field General 2 7 4" xfId="9600"/>
    <cellStyle name="Camp Output Field General 2 7 5" xfId="9601"/>
    <cellStyle name="Camp Output Field General 2 8" xfId="1948"/>
    <cellStyle name="Camp Output Field General 2 8 2" xfId="5425"/>
    <cellStyle name="Camp Output Field General 2 8 2 2" xfId="9602"/>
    <cellStyle name="Camp Output Field General 2 8 2 3" xfId="9603"/>
    <cellStyle name="Camp Output Field General 2 8 2 4" xfId="9604"/>
    <cellStyle name="Camp Output Field General 2 8 3" xfId="9605"/>
    <cellStyle name="Camp Output Field General 2 8 4" xfId="9606"/>
    <cellStyle name="Camp Output Field General 2 8 5" xfId="9607"/>
    <cellStyle name="Camp Output Field General 2 9" xfId="4152"/>
    <cellStyle name="Camp Output Field General 2 9 2" xfId="7360"/>
    <cellStyle name="Camp Output Field General 2 9 2 2" xfId="9608"/>
    <cellStyle name="Camp Output Field General 2 9 2 3" xfId="9609"/>
    <cellStyle name="Camp Output Field General 2 9 2 4" xfId="9610"/>
    <cellStyle name="Camp Output Field General 2 9 3" xfId="9611"/>
    <cellStyle name="Camp Output Field General 2 9 4" xfId="9612"/>
    <cellStyle name="Camp Output Field General 2 9 5" xfId="9613"/>
    <cellStyle name="Camp Output Field General 3" xfId="422"/>
    <cellStyle name="Camp Output Field General 3 10" xfId="4323"/>
    <cellStyle name="Camp Output Field General 3 10 2" xfId="9614"/>
    <cellStyle name="Camp Output Field General 3 10 3" xfId="9615"/>
    <cellStyle name="Camp Output Field General 3 10 4" xfId="9616"/>
    <cellStyle name="Camp Output Field General 3 11" xfId="9617"/>
    <cellStyle name="Camp Output Field General 3 12" xfId="9618"/>
    <cellStyle name="Camp Output Field General 3 2" xfId="1210"/>
    <cellStyle name="Camp Output Field General 3 2 10" xfId="4692"/>
    <cellStyle name="Camp Output Field General 3 2 10 2" xfId="9619"/>
    <cellStyle name="Camp Output Field General 3 2 10 3" xfId="9620"/>
    <cellStyle name="Camp Output Field General 3 2 10 4" xfId="9621"/>
    <cellStyle name="Camp Output Field General 3 2 11" xfId="9622"/>
    <cellStyle name="Camp Output Field General 3 2 12" xfId="9623"/>
    <cellStyle name="Camp Output Field General 3 2 13" xfId="9624"/>
    <cellStyle name="Camp Output Field General 3 2 2" xfId="2487"/>
    <cellStyle name="Camp Output Field General 3 2 2 2" xfId="5960"/>
    <cellStyle name="Camp Output Field General 3 2 2 2 2" xfId="9625"/>
    <cellStyle name="Camp Output Field General 3 2 2 2 3" xfId="9626"/>
    <cellStyle name="Camp Output Field General 3 2 2 2 4" xfId="9627"/>
    <cellStyle name="Camp Output Field General 3 2 2 3" xfId="9628"/>
    <cellStyle name="Camp Output Field General 3 2 2 4" xfId="9629"/>
    <cellStyle name="Camp Output Field General 3 2 2 5" xfId="9630"/>
    <cellStyle name="Camp Output Field General 3 2 3" xfId="3202"/>
    <cellStyle name="Camp Output Field General 3 2 3 2" xfId="6674"/>
    <cellStyle name="Camp Output Field General 3 2 3 2 2" xfId="9631"/>
    <cellStyle name="Camp Output Field General 3 2 3 2 3" xfId="9632"/>
    <cellStyle name="Camp Output Field General 3 2 3 2 4" xfId="9633"/>
    <cellStyle name="Camp Output Field General 3 2 3 3" xfId="9634"/>
    <cellStyle name="Camp Output Field General 3 2 3 4" xfId="9635"/>
    <cellStyle name="Camp Output Field General 3 2 3 5" xfId="9636"/>
    <cellStyle name="Camp Output Field General 3 2 4" xfId="3126"/>
    <cellStyle name="Camp Output Field General 3 2 4 2" xfId="6598"/>
    <cellStyle name="Camp Output Field General 3 2 4 2 2" xfId="9637"/>
    <cellStyle name="Camp Output Field General 3 2 4 2 3" xfId="9638"/>
    <cellStyle name="Camp Output Field General 3 2 4 2 4" xfId="9639"/>
    <cellStyle name="Camp Output Field General 3 2 4 3" xfId="9640"/>
    <cellStyle name="Camp Output Field General 3 2 4 4" xfId="9641"/>
    <cellStyle name="Camp Output Field General 3 2 4 5" xfId="9642"/>
    <cellStyle name="Camp Output Field General 3 2 5" xfId="3161"/>
    <cellStyle name="Camp Output Field General 3 2 5 2" xfId="6633"/>
    <cellStyle name="Camp Output Field General 3 2 5 2 2" xfId="9643"/>
    <cellStyle name="Camp Output Field General 3 2 5 2 3" xfId="9644"/>
    <cellStyle name="Camp Output Field General 3 2 5 2 4" xfId="9645"/>
    <cellStyle name="Camp Output Field General 3 2 5 3" xfId="9646"/>
    <cellStyle name="Camp Output Field General 3 2 5 4" xfId="9647"/>
    <cellStyle name="Camp Output Field General 3 2 5 5" xfId="9648"/>
    <cellStyle name="Camp Output Field General 3 2 6" xfId="2365"/>
    <cellStyle name="Camp Output Field General 3 2 6 2" xfId="5839"/>
    <cellStyle name="Camp Output Field General 3 2 6 2 2" xfId="9649"/>
    <cellStyle name="Camp Output Field General 3 2 6 2 3" xfId="9650"/>
    <cellStyle name="Camp Output Field General 3 2 6 2 4" xfId="9651"/>
    <cellStyle name="Camp Output Field General 3 2 6 3" xfId="9652"/>
    <cellStyle name="Camp Output Field General 3 2 6 4" xfId="9653"/>
    <cellStyle name="Camp Output Field General 3 2 6 5" xfId="9654"/>
    <cellStyle name="Camp Output Field General 3 2 7" xfId="1894"/>
    <cellStyle name="Camp Output Field General 3 2 7 2" xfId="5371"/>
    <cellStyle name="Camp Output Field General 3 2 7 2 2" xfId="9655"/>
    <cellStyle name="Camp Output Field General 3 2 7 2 3" xfId="9656"/>
    <cellStyle name="Camp Output Field General 3 2 7 2 4" xfId="9657"/>
    <cellStyle name="Camp Output Field General 3 2 7 3" xfId="9658"/>
    <cellStyle name="Camp Output Field General 3 2 7 4" xfId="9659"/>
    <cellStyle name="Camp Output Field General 3 2 7 5" xfId="9660"/>
    <cellStyle name="Camp Output Field General 3 2 8" xfId="1975"/>
    <cellStyle name="Camp Output Field General 3 2 8 2" xfId="5451"/>
    <cellStyle name="Camp Output Field General 3 2 8 2 2" xfId="9661"/>
    <cellStyle name="Camp Output Field General 3 2 8 2 3" xfId="9662"/>
    <cellStyle name="Camp Output Field General 3 2 8 2 4" xfId="9663"/>
    <cellStyle name="Camp Output Field General 3 2 8 3" xfId="9664"/>
    <cellStyle name="Camp Output Field General 3 2 8 4" xfId="9665"/>
    <cellStyle name="Camp Output Field General 3 2 8 5" xfId="9666"/>
    <cellStyle name="Camp Output Field General 3 2 9" xfId="3563"/>
    <cellStyle name="Camp Output Field General 3 2 9 2" xfId="7033"/>
    <cellStyle name="Camp Output Field General 3 2 9 2 2" xfId="9667"/>
    <cellStyle name="Camp Output Field General 3 2 9 2 3" xfId="9668"/>
    <cellStyle name="Camp Output Field General 3 2 9 2 4" xfId="9669"/>
    <cellStyle name="Camp Output Field General 3 2 9 3" xfId="9670"/>
    <cellStyle name="Camp Output Field General 3 2 9 4" xfId="9671"/>
    <cellStyle name="Camp Output Field General 3 2 9 5" xfId="9672"/>
    <cellStyle name="Camp Output Field General 3 3" xfId="1532"/>
    <cellStyle name="Camp Output Field General 3 3 10" xfId="5014"/>
    <cellStyle name="Camp Output Field General 3 3 10 2" xfId="9673"/>
    <cellStyle name="Camp Output Field General 3 3 10 3" xfId="9674"/>
    <cellStyle name="Camp Output Field General 3 3 10 4" xfId="9675"/>
    <cellStyle name="Camp Output Field General 3 3 11" xfId="9676"/>
    <cellStyle name="Camp Output Field General 3 3 12" xfId="9677"/>
    <cellStyle name="Camp Output Field General 3 3 13" xfId="9678"/>
    <cellStyle name="Camp Output Field General 3 3 2" xfId="2778"/>
    <cellStyle name="Camp Output Field General 3 3 2 2" xfId="6251"/>
    <cellStyle name="Camp Output Field General 3 3 2 2 2" xfId="9679"/>
    <cellStyle name="Camp Output Field General 3 3 2 2 3" xfId="9680"/>
    <cellStyle name="Camp Output Field General 3 3 2 2 4" xfId="9681"/>
    <cellStyle name="Camp Output Field General 3 3 2 3" xfId="9682"/>
    <cellStyle name="Camp Output Field General 3 3 2 4" xfId="9683"/>
    <cellStyle name="Camp Output Field General 3 3 2 5" xfId="9684"/>
    <cellStyle name="Camp Output Field General 3 3 3" xfId="3374"/>
    <cellStyle name="Camp Output Field General 3 3 3 2" xfId="6846"/>
    <cellStyle name="Camp Output Field General 3 3 3 2 2" xfId="9685"/>
    <cellStyle name="Camp Output Field General 3 3 3 2 3" xfId="9686"/>
    <cellStyle name="Camp Output Field General 3 3 3 2 4" xfId="9687"/>
    <cellStyle name="Camp Output Field General 3 3 3 3" xfId="9688"/>
    <cellStyle name="Camp Output Field General 3 3 3 4" xfId="9689"/>
    <cellStyle name="Camp Output Field General 3 3 3 5" xfId="9690"/>
    <cellStyle name="Camp Output Field General 3 3 4" xfId="2443"/>
    <cellStyle name="Camp Output Field General 3 3 4 2" xfId="5917"/>
    <cellStyle name="Camp Output Field General 3 3 4 2 2" xfId="9691"/>
    <cellStyle name="Camp Output Field General 3 3 4 2 3" xfId="9692"/>
    <cellStyle name="Camp Output Field General 3 3 4 2 4" xfId="9693"/>
    <cellStyle name="Camp Output Field General 3 3 4 3" xfId="9694"/>
    <cellStyle name="Camp Output Field General 3 3 4 4" xfId="9695"/>
    <cellStyle name="Camp Output Field General 3 3 4 5" xfId="9696"/>
    <cellStyle name="Camp Output Field General 3 3 5" xfId="2462"/>
    <cellStyle name="Camp Output Field General 3 3 5 2" xfId="5936"/>
    <cellStyle name="Camp Output Field General 3 3 5 2 2" xfId="9697"/>
    <cellStyle name="Camp Output Field General 3 3 5 2 3" xfId="9698"/>
    <cellStyle name="Camp Output Field General 3 3 5 2 4" xfId="9699"/>
    <cellStyle name="Camp Output Field General 3 3 5 3" xfId="9700"/>
    <cellStyle name="Camp Output Field General 3 3 5 4" xfId="9701"/>
    <cellStyle name="Camp Output Field General 3 3 5 5" xfId="9702"/>
    <cellStyle name="Camp Output Field General 3 3 6" xfId="3458"/>
    <cellStyle name="Camp Output Field General 3 3 6 2" xfId="6930"/>
    <cellStyle name="Camp Output Field General 3 3 6 2 2" xfId="9703"/>
    <cellStyle name="Camp Output Field General 3 3 6 2 3" xfId="9704"/>
    <cellStyle name="Camp Output Field General 3 3 6 2 4" xfId="9705"/>
    <cellStyle name="Camp Output Field General 3 3 6 3" xfId="9706"/>
    <cellStyle name="Camp Output Field General 3 3 6 4" xfId="9707"/>
    <cellStyle name="Camp Output Field General 3 3 6 5" xfId="9708"/>
    <cellStyle name="Camp Output Field General 3 3 7" xfId="1858"/>
    <cellStyle name="Camp Output Field General 3 3 7 2" xfId="5336"/>
    <cellStyle name="Camp Output Field General 3 3 7 2 2" xfId="9709"/>
    <cellStyle name="Camp Output Field General 3 3 7 2 3" xfId="9710"/>
    <cellStyle name="Camp Output Field General 3 3 7 2 4" xfId="9711"/>
    <cellStyle name="Camp Output Field General 3 3 7 3" xfId="9712"/>
    <cellStyle name="Camp Output Field General 3 3 7 4" xfId="9713"/>
    <cellStyle name="Camp Output Field General 3 3 7 5" xfId="9714"/>
    <cellStyle name="Camp Output Field General 3 3 8" xfId="3191"/>
    <cellStyle name="Camp Output Field General 3 3 8 2" xfId="6663"/>
    <cellStyle name="Camp Output Field General 3 3 8 2 2" xfId="9715"/>
    <cellStyle name="Camp Output Field General 3 3 8 2 3" xfId="9716"/>
    <cellStyle name="Camp Output Field General 3 3 8 2 4" xfId="9717"/>
    <cellStyle name="Camp Output Field General 3 3 8 3" xfId="9718"/>
    <cellStyle name="Camp Output Field General 3 3 8 4" xfId="9719"/>
    <cellStyle name="Camp Output Field General 3 3 8 5" xfId="9720"/>
    <cellStyle name="Camp Output Field General 3 3 9" xfId="3572"/>
    <cellStyle name="Camp Output Field General 3 3 9 2" xfId="7042"/>
    <cellStyle name="Camp Output Field General 3 3 9 2 2" xfId="9721"/>
    <cellStyle name="Camp Output Field General 3 3 9 2 3" xfId="9722"/>
    <cellStyle name="Camp Output Field General 3 3 9 2 4" xfId="9723"/>
    <cellStyle name="Camp Output Field General 3 3 9 3" xfId="9724"/>
    <cellStyle name="Camp Output Field General 3 3 9 4" xfId="9725"/>
    <cellStyle name="Camp Output Field General 3 3 9 5" xfId="9726"/>
    <cellStyle name="Camp Output Field General 3 4" xfId="1473"/>
    <cellStyle name="Camp Output Field General 3 4 10" xfId="4955"/>
    <cellStyle name="Camp Output Field General 3 4 10 2" xfId="9727"/>
    <cellStyle name="Camp Output Field General 3 4 10 3" xfId="9728"/>
    <cellStyle name="Camp Output Field General 3 4 10 4" xfId="9729"/>
    <cellStyle name="Camp Output Field General 3 4 11" xfId="9730"/>
    <cellStyle name="Camp Output Field General 3 4 12" xfId="9731"/>
    <cellStyle name="Camp Output Field General 3 4 13" xfId="9732"/>
    <cellStyle name="Camp Output Field General 3 4 2" xfId="2734"/>
    <cellStyle name="Camp Output Field General 3 4 2 2" xfId="6207"/>
    <cellStyle name="Camp Output Field General 3 4 2 2 2" xfId="9733"/>
    <cellStyle name="Camp Output Field General 3 4 2 2 3" xfId="9734"/>
    <cellStyle name="Camp Output Field General 3 4 2 2 4" xfId="9735"/>
    <cellStyle name="Camp Output Field General 3 4 2 3" xfId="9736"/>
    <cellStyle name="Camp Output Field General 3 4 2 4" xfId="9737"/>
    <cellStyle name="Camp Output Field General 3 4 2 5" xfId="9738"/>
    <cellStyle name="Camp Output Field General 3 4 3" xfId="3335"/>
    <cellStyle name="Camp Output Field General 3 4 3 2" xfId="6807"/>
    <cellStyle name="Camp Output Field General 3 4 3 2 2" xfId="9739"/>
    <cellStyle name="Camp Output Field General 3 4 3 2 3" xfId="9740"/>
    <cellStyle name="Camp Output Field General 3 4 3 2 4" xfId="9741"/>
    <cellStyle name="Camp Output Field General 3 4 3 3" xfId="9742"/>
    <cellStyle name="Camp Output Field General 3 4 3 4" xfId="9743"/>
    <cellStyle name="Camp Output Field General 3 4 3 5" xfId="9744"/>
    <cellStyle name="Camp Output Field General 3 4 4" xfId="3073"/>
    <cellStyle name="Camp Output Field General 3 4 4 2" xfId="6546"/>
    <cellStyle name="Camp Output Field General 3 4 4 2 2" xfId="9745"/>
    <cellStyle name="Camp Output Field General 3 4 4 2 3" xfId="9746"/>
    <cellStyle name="Camp Output Field General 3 4 4 2 4" xfId="9747"/>
    <cellStyle name="Camp Output Field General 3 4 4 3" xfId="9748"/>
    <cellStyle name="Camp Output Field General 3 4 4 4" xfId="9749"/>
    <cellStyle name="Camp Output Field General 3 4 4 5" xfId="9750"/>
    <cellStyle name="Camp Output Field General 3 4 5" xfId="3481"/>
    <cellStyle name="Camp Output Field General 3 4 5 2" xfId="6953"/>
    <cellStyle name="Camp Output Field General 3 4 5 2 2" xfId="9751"/>
    <cellStyle name="Camp Output Field General 3 4 5 2 3" xfId="9752"/>
    <cellStyle name="Camp Output Field General 3 4 5 2 4" xfId="9753"/>
    <cellStyle name="Camp Output Field General 3 4 5 3" xfId="9754"/>
    <cellStyle name="Camp Output Field General 3 4 5 4" xfId="9755"/>
    <cellStyle name="Camp Output Field General 3 4 5 5" xfId="9756"/>
    <cellStyle name="Camp Output Field General 3 4 6" xfId="2549"/>
    <cellStyle name="Camp Output Field General 3 4 6 2" xfId="6022"/>
    <cellStyle name="Camp Output Field General 3 4 6 2 2" xfId="9757"/>
    <cellStyle name="Camp Output Field General 3 4 6 2 3" xfId="9758"/>
    <cellStyle name="Camp Output Field General 3 4 6 2 4" xfId="9759"/>
    <cellStyle name="Camp Output Field General 3 4 6 3" xfId="9760"/>
    <cellStyle name="Camp Output Field General 3 4 6 4" xfId="9761"/>
    <cellStyle name="Camp Output Field General 3 4 6 5" xfId="9762"/>
    <cellStyle name="Camp Output Field General 3 4 7" xfId="3516"/>
    <cellStyle name="Camp Output Field General 3 4 7 2" xfId="6988"/>
    <cellStyle name="Camp Output Field General 3 4 7 2 2" xfId="9763"/>
    <cellStyle name="Camp Output Field General 3 4 7 2 3" xfId="9764"/>
    <cellStyle name="Camp Output Field General 3 4 7 2 4" xfId="9765"/>
    <cellStyle name="Camp Output Field General 3 4 7 3" xfId="9766"/>
    <cellStyle name="Camp Output Field General 3 4 7 4" xfId="9767"/>
    <cellStyle name="Camp Output Field General 3 4 7 5" xfId="9768"/>
    <cellStyle name="Camp Output Field General 3 4 8" xfId="2260"/>
    <cellStyle name="Camp Output Field General 3 4 8 2" xfId="5735"/>
    <cellStyle name="Camp Output Field General 3 4 8 2 2" xfId="9769"/>
    <cellStyle name="Camp Output Field General 3 4 8 2 3" xfId="9770"/>
    <cellStyle name="Camp Output Field General 3 4 8 2 4" xfId="9771"/>
    <cellStyle name="Camp Output Field General 3 4 8 3" xfId="9772"/>
    <cellStyle name="Camp Output Field General 3 4 8 4" xfId="9773"/>
    <cellStyle name="Camp Output Field General 3 4 8 5" xfId="9774"/>
    <cellStyle name="Camp Output Field General 3 4 9" xfId="1824"/>
    <cellStyle name="Camp Output Field General 3 4 9 2" xfId="5302"/>
    <cellStyle name="Camp Output Field General 3 4 9 2 2" xfId="9775"/>
    <cellStyle name="Camp Output Field General 3 4 9 2 3" xfId="9776"/>
    <cellStyle name="Camp Output Field General 3 4 9 2 4" xfId="9777"/>
    <cellStyle name="Camp Output Field General 3 4 9 3" xfId="9778"/>
    <cellStyle name="Camp Output Field General 3 4 9 4" xfId="9779"/>
    <cellStyle name="Camp Output Field General 3 4 9 5" xfId="9780"/>
    <cellStyle name="Camp Output Field General 3 5" xfId="1549"/>
    <cellStyle name="Camp Output Field General 3 5 10" xfId="5031"/>
    <cellStyle name="Camp Output Field General 3 5 10 2" xfId="9781"/>
    <cellStyle name="Camp Output Field General 3 5 10 3" xfId="9782"/>
    <cellStyle name="Camp Output Field General 3 5 10 4" xfId="9783"/>
    <cellStyle name="Camp Output Field General 3 5 11" xfId="9784"/>
    <cellStyle name="Camp Output Field General 3 5 12" xfId="9785"/>
    <cellStyle name="Camp Output Field General 3 5 13" xfId="9786"/>
    <cellStyle name="Camp Output Field General 3 5 2" xfId="2795"/>
    <cellStyle name="Camp Output Field General 3 5 2 2" xfId="6268"/>
    <cellStyle name="Camp Output Field General 3 5 2 2 2" xfId="9787"/>
    <cellStyle name="Camp Output Field General 3 5 2 2 3" xfId="9788"/>
    <cellStyle name="Camp Output Field General 3 5 2 2 4" xfId="9789"/>
    <cellStyle name="Camp Output Field General 3 5 2 3" xfId="9790"/>
    <cellStyle name="Camp Output Field General 3 5 2 4" xfId="9791"/>
    <cellStyle name="Camp Output Field General 3 5 2 5" xfId="9792"/>
    <cellStyle name="Camp Output Field General 3 5 3" xfId="3391"/>
    <cellStyle name="Camp Output Field General 3 5 3 2" xfId="6863"/>
    <cellStyle name="Camp Output Field General 3 5 3 2 2" xfId="9793"/>
    <cellStyle name="Camp Output Field General 3 5 3 2 3" xfId="9794"/>
    <cellStyle name="Camp Output Field General 3 5 3 2 4" xfId="9795"/>
    <cellStyle name="Camp Output Field General 3 5 3 3" xfId="9796"/>
    <cellStyle name="Camp Output Field General 3 5 3 4" xfId="9797"/>
    <cellStyle name="Camp Output Field General 3 5 3 5" xfId="9798"/>
    <cellStyle name="Camp Output Field General 3 5 4" xfId="2007"/>
    <cellStyle name="Camp Output Field General 3 5 4 2" xfId="5483"/>
    <cellStyle name="Camp Output Field General 3 5 4 2 2" xfId="9799"/>
    <cellStyle name="Camp Output Field General 3 5 4 2 3" xfId="9800"/>
    <cellStyle name="Camp Output Field General 3 5 4 2 4" xfId="9801"/>
    <cellStyle name="Camp Output Field General 3 5 4 3" xfId="9802"/>
    <cellStyle name="Camp Output Field General 3 5 4 4" xfId="9803"/>
    <cellStyle name="Camp Output Field General 3 5 4 5" xfId="9804"/>
    <cellStyle name="Camp Output Field General 3 5 5" xfId="3147"/>
    <cellStyle name="Camp Output Field General 3 5 5 2" xfId="6619"/>
    <cellStyle name="Camp Output Field General 3 5 5 2 2" xfId="9805"/>
    <cellStyle name="Camp Output Field General 3 5 5 2 3" xfId="9806"/>
    <cellStyle name="Camp Output Field General 3 5 5 2 4" xfId="9807"/>
    <cellStyle name="Camp Output Field General 3 5 5 3" xfId="9808"/>
    <cellStyle name="Camp Output Field General 3 5 5 4" xfId="9809"/>
    <cellStyle name="Camp Output Field General 3 5 5 5" xfId="9810"/>
    <cellStyle name="Camp Output Field General 3 5 6" xfId="2731"/>
    <cellStyle name="Camp Output Field General 3 5 6 2" xfId="6204"/>
    <cellStyle name="Camp Output Field General 3 5 6 2 2" xfId="9811"/>
    <cellStyle name="Camp Output Field General 3 5 6 2 3" xfId="9812"/>
    <cellStyle name="Camp Output Field General 3 5 6 2 4" xfId="9813"/>
    <cellStyle name="Camp Output Field General 3 5 6 3" xfId="9814"/>
    <cellStyle name="Camp Output Field General 3 5 6 4" xfId="9815"/>
    <cellStyle name="Camp Output Field General 3 5 6 5" xfId="9816"/>
    <cellStyle name="Camp Output Field General 3 5 7" xfId="2035"/>
    <cellStyle name="Camp Output Field General 3 5 7 2" xfId="5511"/>
    <cellStyle name="Camp Output Field General 3 5 7 2 2" xfId="9817"/>
    <cellStyle name="Camp Output Field General 3 5 7 2 3" xfId="9818"/>
    <cellStyle name="Camp Output Field General 3 5 7 2 4" xfId="9819"/>
    <cellStyle name="Camp Output Field General 3 5 7 3" xfId="9820"/>
    <cellStyle name="Camp Output Field General 3 5 7 4" xfId="9821"/>
    <cellStyle name="Camp Output Field General 3 5 7 5" xfId="9822"/>
    <cellStyle name="Camp Output Field General 3 5 8" xfId="3421"/>
    <cellStyle name="Camp Output Field General 3 5 8 2" xfId="6893"/>
    <cellStyle name="Camp Output Field General 3 5 8 2 2" xfId="9823"/>
    <cellStyle name="Camp Output Field General 3 5 8 2 3" xfId="9824"/>
    <cellStyle name="Camp Output Field General 3 5 8 2 4" xfId="9825"/>
    <cellStyle name="Camp Output Field General 3 5 8 3" xfId="9826"/>
    <cellStyle name="Camp Output Field General 3 5 8 4" xfId="9827"/>
    <cellStyle name="Camp Output Field General 3 5 8 5" xfId="9828"/>
    <cellStyle name="Camp Output Field General 3 5 9" xfId="3546"/>
    <cellStyle name="Camp Output Field General 3 5 9 2" xfId="7016"/>
    <cellStyle name="Camp Output Field General 3 5 9 2 2" xfId="9829"/>
    <cellStyle name="Camp Output Field General 3 5 9 2 3" xfId="9830"/>
    <cellStyle name="Camp Output Field General 3 5 9 2 4" xfId="9831"/>
    <cellStyle name="Camp Output Field General 3 5 9 3" xfId="9832"/>
    <cellStyle name="Camp Output Field General 3 5 9 4" xfId="9833"/>
    <cellStyle name="Camp Output Field General 3 5 9 5" xfId="9834"/>
    <cellStyle name="Camp Output Field General 3 6" xfId="3184"/>
    <cellStyle name="Camp Output Field General 3 6 2" xfId="6656"/>
    <cellStyle name="Camp Output Field General 3 6 2 2" xfId="9835"/>
    <cellStyle name="Camp Output Field General 3 6 2 3" xfId="9836"/>
    <cellStyle name="Camp Output Field General 3 6 2 4" xfId="9837"/>
    <cellStyle name="Camp Output Field General 3 6 3" xfId="9838"/>
    <cellStyle name="Camp Output Field General 3 6 4" xfId="9839"/>
    <cellStyle name="Camp Output Field General 3 6 5" xfId="9840"/>
    <cellStyle name="Camp Output Field General 3 7" xfId="2305"/>
    <cellStyle name="Camp Output Field General 3 7 2" xfId="5780"/>
    <cellStyle name="Camp Output Field General 3 7 2 2" xfId="9841"/>
    <cellStyle name="Camp Output Field General 3 7 2 3" xfId="9842"/>
    <cellStyle name="Camp Output Field General 3 7 2 4" xfId="9843"/>
    <cellStyle name="Camp Output Field General 3 7 3" xfId="9844"/>
    <cellStyle name="Camp Output Field General 3 7 4" xfId="9845"/>
    <cellStyle name="Camp Output Field General 3 7 5" xfId="9846"/>
    <cellStyle name="Camp Output Field General 3 8" xfId="2123"/>
    <cellStyle name="Camp Output Field General 3 8 2" xfId="5598"/>
    <cellStyle name="Camp Output Field General 3 8 2 2" xfId="9847"/>
    <cellStyle name="Camp Output Field General 3 8 2 3" xfId="9848"/>
    <cellStyle name="Camp Output Field General 3 8 2 4" xfId="9849"/>
    <cellStyle name="Camp Output Field General 3 8 3" xfId="9850"/>
    <cellStyle name="Camp Output Field General 3 8 4" xfId="9851"/>
    <cellStyle name="Camp Output Field General 3 8 5" xfId="9852"/>
    <cellStyle name="Camp Output Field General 3 9" xfId="4153"/>
    <cellStyle name="Camp Output Field General 3 9 2" xfId="7361"/>
    <cellStyle name="Camp Output Field General 3 9 2 2" xfId="9853"/>
    <cellStyle name="Camp Output Field General 3 9 2 3" xfId="9854"/>
    <cellStyle name="Camp Output Field General 3 9 2 4" xfId="9855"/>
    <cellStyle name="Camp Output Field General 3 9 3" xfId="9856"/>
    <cellStyle name="Camp Output Field General 3 9 4" xfId="9857"/>
    <cellStyle name="Camp Output Field General 3 9 5" xfId="9858"/>
    <cellStyle name="Camp Output Field General 4" xfId="1208"/>
    <cellStyle name="Camp Output Field General 4 10" xfId="4690"/>
    <cellStyle name="Camp Output Field General 4 10 2" xfId="9859"/>
    <cellStyle name="Camp Output Field General 4 10 3" xfId="9860"/>
    <cellStyle name="Camp Output Field General 4 10 4" xfId="9861"/>
    <cellStyle name="Camp Output Field General 4 11" xfId="9862"/>
    <cellStyle name="Camp Output Field General 4 12" xfId="9863"/>
    <cellStyle name="Camp Output Field General 4 13" xfId="9864"/>
    <cellStyle name="Camp Output Field General 4 2" xfId="2485"/>
    <cellStyle name="Camp Output Field General 4 2 2" xfId="5958"/>
    <cellStyle name="Camp Output Field General 4 2 2 2" xfId="9865"/>
    <cellStyle name="Camp Output Field General 4 2 2 3" xfId="9866"/>
    <cellStyle name="Camp Output Field General 4 2 2 4" xfId="9867"/>
    <cellStyle name="Camp Output Field General 4 2 3" xfId="9868"/>
    <cellStyle name="Camp Output Field General 4 2 4" xfId="9869"/>
    <cellStyle name="Camp Output Field General 4 2 5" xfId="9870"/>
    <cellStyle name="Camp Output Field General 4 3" xfId="3200"/>
    <cellStyle name="Camp Output Field General 4 3 2" xfId="6672"/>
    <cellStyle name="Camp Output Field General 4 3 2 2" xfId="9871"/>
    <cellStyle name="Camp Output Field General 4 3 2 3" xfId="9872"/>
    <cellStyle name="Camp Output Field General 4 3 2 4" xfId="9873"/>
    <cellStyle name="Camp Output Field General 4 3 3" xfId="9874"/>
    <cellStyle name="Camp Output Field General 4 3 4" xfId="9875"/>
    <cellStyle name="Camp Output Field General 4 3 5" xfId="9876"/>
    <cellStyle name="Camp Output Field General 4 4" xfId="3487"/>
    <cellStyle name="Camp Output Field General 4 4 2" xfId="6959"/>
    <cellStyle name="Camp Output Field General 4 4 2 2" xfId="9877"/>
    <cellStyle name="Camp Output Field General 4 4 2 3" xfId="9878"/>
    <cellStyle name="Camp Output Field General 4 4 2 4" xfId="9879"/>
    <cellStyle name="Camp Output Field General 4 4 3" xfId="9880"/>
    <cellStyle name="Camp Output Field General 4 4 4" xfId="9881"/>
    <cellStyle name="Camp Output Field General 4 4 5" xfId="9882"/>
    <cellStyle name="Camp Output Field General 4 5" xfId="1944"/>
    <cellStyle name="Camp Output Field General 4 5 2" xfId="5421"/>
    <cellStyle name="Camp Output Field General 4 5 2 2" xfId="9883"/>
    <cellStyle name="Camp Output Field General 4 5 2 3" xfId="9884"/>
    <cellStyle name="Camp Output Field General 4 5 2 4" xfId="9885"/>
    <cellStyle name="Camp Output Field General 4 5 3" xfId="9886"/>
    <cellStyle name="Camp Output Field General 4 5 4" xfId="9887"/>
    <cellStyle name="Camp Output Field General 4 5 5" xfId="9888"/>
    <cellStyle name="Camp Output Field General 4 6" xfId="2335"/>
    <cellStyle name="Camp Output Field General 4 6 2" xfId="5810"/>
    <cellStyle name="Camp Output Field General 4 6 2 2" xfId="9889"/>
    <cellStyle name="Camp Output Field General 4 6 2 3" xfId="9890"/>
    <cellStyle name="Camp Output Field General 4 6 2 4" xfId="9891"/>
    <cellStyle name="Camp Output Field General 4 6 3" xfId="9892"/>
    <cellStyle name="Camp Output Field General 4 6 4" xfId="9893"/>
    <cellStyle name="Camp Output Field General 4 6 5" xfId="9894"/>
    <cellStyle name="Camp Output Field General 4 7" xfId="3577"/>
    <cellStyle name="Camp Output Field General 4 7 2" xfId="7047"/>
    <cellStyle name="Camp Output Field General 4 7 2 2" xfId="9895"/>
    <cellStyle name="Camp Output Field General 4 7 2 3" xfId="9896"/>
    <cellStyle name="Camp Output Field General 4 7 2 4" xfId="9897"/>
    <cellStyle name="Camp Output Field General 4 7 3" xfId="9898"/>
    <cellStyle name="Camp Output Field General 4 7 4" xfId="9899"/>
    <cellStyle name="Camp Output Field General 4 7 5" xfId="9900"/>
    <cellStyle name="Camp Output Field General 4 8" xfId="3248"/>
    <cellStyle name="Camp Output Field General 4 8 2" xfId="6720"/>
    <cellStyle name="Camp Output Field General 4 8 2 2" xfId="9901"/>
    <cellStyle name="Camp Output Field General 4 8 2 3" xfId="9902"/>
    <cellStyle name="Camp Output Field General 4 8 2 4" xfId="9903"/>
    <cellStyle name="Camp Output Field General 4 8 3" xfId="9904"/>
    <cellStyle name="Camp Output Field General 4 8 4" xfId="9905"/>
    <cellStyle name="Camp Output Field General 4 8 5" xfId="9906"/>
    <cellStyle name="Camp Output Field General 4 9" xfId="3519"/>
    <cellStyle name="Camp Output Field General 4 9 2" xfId="6991"/>
    <cellStyle name="Camp Output Field General 4 9 2 2" xfId="9907"/>
    <cellStyle name="Camp Output Field General 4 9 2 3" xfId="9908"/>
    <cellStyle name="Camp Output Field General 4 9 2 4" xfId="9909"/>
    <cellStyle name="Camp Output Field General 4 9 3" xfId="9910"/>
    <cellStyle name="Camp Output Field General 4 9 4" xfId="9911"/>
    <cellStyle name="Camp Output Field General 4 9 5" xfId="9912"/>
    <cellStyle name="Camp Output Field General 5" xfId="1528"/>
    <cellStyle name="Camp Output Field General 5 10" xfId="5010"/>
    <cellStyle name="Camp Output Field General 5 10 2" xfId="9913"/>
    <cellStyle name="Camp Output Field General 5 10 3" xfId="9914"/>
    <cellStyle name="Camp Output Field General 5 10 4" xfId="9915"/>
    <cellStyle name="Camp Output Field General 5 11" xfId="9916"/>
    <cellStyle name="Camp Output Field General 5 12" xfId="9917"/>
    <cellStyle name="Camp Output Field General 5 13" xfId="9918"/>
    <cellStyle name="Camp Output Field General 5 2" xfId="2774"/>
    <cellStyle name="Camp Output Field General 5 2 2" xfId="6247"/>
    <cellStyle name="Camp Output Field General 5 2 2 2" xfId="9919"/>
    <cellStyle name="Camp Output Field General 5 2 2 3" xfId="9920"/>
    <cellStyle name="Camp Output Field General 5 2 2 4" xfId="9921"/>
    <cellStyle name="Camp Output Field General 5 2 3" xfId="9922"/>
    <cellStyle name="Camp Output Field General 5 2 4" xfId="9923"/>
    <cellStyle name="Camp Output Field General 5 2 5" xfId="9924"/>
    <cellStyle name="Camp Output Field General 5 3" xfId="3370"/>
    <cellStyle name="Camp Output Field General 5 3 2" xfId="6842"/>
    <cellStyle name="Camp Output Field General 5 3 2 2" xfId="9925"/>
    <cellStyle name="Camp Output Field General 5 3 2 3" xfId="9926"/>
    <cellStyle name="Camp Output Field General 5 3 2 4" xfId="9927"/>
    <cellStyle name="Camp Output Field General 5 3 3" xfId="9928"/>
    <cellStyle name="Camp Output Field General 5 3 4" xfId="9929"/>
    <cellStyle name="Camp Output Field General 5 3 5" xfId="9930"/>
    <cellStyle name="Camp Output Field General 5 4" xfId="1834"/>
    <cellStyle name="Camp Output Field General 5 4 2" xfId="5312"/>
    <cellStyle name="Camp Output Field General 5 4 2 2" xfId="9931"/>
    <cellStyle name="Camp Output Field General 5 4 2 3" xfId="9932"/>
    <cellStyle name="Camp Output Field General 5 4 2 4" xfId="9933"/>
    <cellStyle name="Camp Output Field General 5 4 3" xfId="9934"/>
    <cellStyle name="Camp Output Field General 5 4 4" xfId="9935"/>
    <cellStyle name="Camp Output Field General 5 4 5" xfId="9936"/>
    <cellStyle name="Camp Output Field General 5 5" xfId="1907"/>
    <cellStyle name="Camp Output Field General 5 5 2" xfId="5384"/>
    <cellStyle name="Camp Output Field General 5 5 2 2" xfId="9937"/>
    <cellStyle name="Camp Output Field General 5 5 2 3" xfId="9938"/>
    <cellStyle name="Camp Output Field General 5 5 2 4" xfId="9939"/>
    <cellStyle name="Camp Output Field General 5 5 3" xfId="9940"/>
    <cellStyle name="Camp Output Field General 5 5 4" xfId="9941"/>
    <cellStyle name="Camp Output Field General 5 5 5" xfId="9942"/>
    <cellStyle name="Camp Output Field General 5 6" xfId="2024"/>
    <cellStyle name="Camp Output Field General 5 6 2" xfId="5500"/>
    <cellStyle name="Camp Output Field General 5 6 2 2" xfId="9943"/>
    <cellStyle name="Camp Output Field General 5 6 2 3" xfId="9944"/>
    <cellStyle name="Camp Output Field General 5 6 2 4" xfId="9945"/>
    <cellStyle name="Camp Output Field General 5 6 3" xfId="9946"/>
    <cellStyle name="Camp Output Field General 5 6 4" xfId="9947"/>
    <cellStyle name="Camp Output Field General 5 6 5" xfId="9948"/>
    <cellStyle name="Camp Output Field General 5 7" xfId="2350"/>
    <cellStyle name="Camp Output Field General 5 7 2" xfId="5825"/>
    <cellStyle name="Camp Output Field General 5 7 2 2" xfId="9949"/>
    <cellStyle name="Camp Output Field General 5 7 2 3" xfId="9950"/>
    <cellStyle name="Camp Output Field General 5 7 2 4" xfId="9951"/>
    <cellStyle name="Camp Output Field General 5 7 3" xfId="9952"/>
    <cellStyle name="Camp Output Field General 5 7 4" xfId="9953"/>
    <cellStyle name="Camp Output Field General 5 7 5" xfId="9954"/>
    <cellStyle name="Camp Output Field General 5 8" xfId="1881"/>
    <cellStyle name="Camp Output Field General 5 8 2" xfId="5358"/>
    <cellStyle name="Camp Output Field General 5 8 2 2" xfId="9955"/>
    <cellStyle name="Camp Output Field General 5 8 2 3" xfId="9956"/>
    <cellStyle name="Camp Output Field General 5 8 2 4" xfId="9957"/>
    <cellStyle name="Camp Output Field General 5 8 3" xfId="9958"/>
    <cellStyle name="Camp Output Field General 5 8 4" xfId="9959"/>
    <cellStyle name="Camp Output Field General 5 8 5" xfId="9960"/>
    <cellStyle name="Camp Output Field General 5 9" xfId="3307"/>
    <cellStyle name="Camp Output Field General 5 9 2" xfId="6779"/>
    <cellStyle name="Camp Output Field General 5 9 2 2" xfId="9961"/>
    <cellStyle name="Camp Output Field General 5 9 2 3" xfId="9962"/>
    <cellStyle name="Camp Output Field General 5 9 2 4" xfId="9963"/>
    <cellStyle name="Camp Output Field General 5 9 3" xfId="9964"/>
    <cellStyle name="Camp Output Field General 5 9 4" xfId="9965"/>
    <cellStyle name="Camp Output Field General 5 9 5" xfId="9966"/>
    <cellStyle name="Camp Output Field General 6" xfId="1274"/>
    <cellStyle name="Camp Output Field General 6 10" xfId="4756"/>
    <cellStyle name="Camp Output Field General 6 10 2" xfId="9967"/>
    <cellStyle name="Camp Output Field General 6 10 3" xfId="9968"/>
    <cellStyle name="Camp Output Field General 6 10 4" xfId="9969"/>
    <cellStyle name="Camp Output Field General 6 11" xfId="9970"/>
    <cellStyle name="Camp Output Field General 6 12" xfId="9971"/>
    <cellStyle name="Camp Output Field General 6 13" xfId="9972"/>
    <cellStyle name="Camp Output Field General 6 2" xfId="2541"/>
    <cellStyle name="Camp Output Field General 6 2 2" xfId="6014"/>
    <cellStyle name="Camp Output Field General 6 2 2 2" xfId="9973"/>
    <cellStyle name="Camp Output Field General 6 2 2 3" xfId="9974"/>
    <cellStyle name="Camp Output Field General 6 2 2 4" xfId="9975"/>
    <cellStyle name="Camp Output Field General 6 2 3" xfId="9976"/>
    <cellStyle name="Camp Output Field General 6 2 4" xfId="9977"/>
    <cellStyle name="Camp Output Field General 6 2 5" xfId="9978"/>
    <cellStyle name="Camp Output Field General 6 3" xfId="3238"/>
    <cellStyle name="Camp Output Field General 6 3 2" xfId="6710"/>
    <cellStyle name="Camp Output Field General 6 3 2 2" xfId="9979"/>
    <cellStyle name="Camp Output Field General 6 3 2 3" xfId="9980"/>
    <cellStyle name="Camp Output Field General 6 3 2 4" xfId="9981"/>
    <cellStyle name="Camp Output Field General 6 3 3" xfId="9982"/>
    <cellStyle name="Camp Output Field General 6 3 4" xfId="9983"/>
    <cellStyle name="Camp Output Field General 6 3 5" xfId="9984"/>
    <cellStyle name="Camp Output Field General 6 4" xfId="2266"/>
    <cellStyle name="Camp Output Field General 6 4 2" xfId="5741"/>
    <cellStyle name="Camp Output Field General 6 4 2 2" xfId="9985"/>
    <cellStyle name="Camp Output Field General 6 4 2 3" xfId="9986"/>
    <cellStyle name="Camp Output Field General 6 4 2 4" xfId="9987"/>
    <cellStyle name="Camp Output Field General 6 4 3" xfId="9988"/>
    <cellStyle name="Camp Output Field General 6 4 4" xfId="9989"/>
    <cellStyle name="Camp Output Field General 6 4 5" xfId="9990"/>
    <cellStyle name="Camp Output Field General 6 5" xfId="2015"/>
    <cellStyle name="Camp Output Field General 6 5 2" xfId="5491"/>
    <cellStyle name="Camp Output Field General 6 5 2 2" xfId="9991"/>
    <cellStyle name="Camp Output Field General 6 5 2 3" xfId="9992"/>
    <cellStyle name="Camp Output Field General 6 5 2 4" xfId="9993"/>
    <cellStyle name="Camp Output Field General 6 5 3" xfId="9994"/>
    <cellStyle name="Camp Output Field General 6 5 4" xfId="9995"/>
    <cellStyle name="Camp Output Field General 6 5 5" xfId="9996"/>
    <cellStyle name="Camp Output Field General 6 6" xfId="2016"/>
    <cellStyle name="Camp Output Field General 6 6 2" xfId="5492"/>
    <cellStyle name="Camp Output Field General 6 6 2 2" xfId="9997"/>
    <cellStyle name="Camp Output Field General 6 6 2 3" xfId="9998"/>
    <cellStyle name="Camp Output Field General 6 6 2 4" xfId="9999"/>
    <cellStyle name="Camp Output Field General 6 6 3" xfId="10000"/>
    <cellStyle name="Camp Output Field General 6 6 4" xfId="10001"/>
    <cellStyle name="Camp Output Field General 6 6 5" xfId="10002"/>
    <cellStyle name="Camp Output Field General 6 7" xfId="3580"/>
    <cellStyle name="Camp Output Field General 6 7 2" xfId="7050"/>
    <cellStyle name="Camp Output Field General 6 7 2 2" xfId="10003"/>
    <cellStyle name="Camp Output Field General 6 7 2 3" xfId="10004"/>
    <cellStyle name="Camp Output Field General 6 7 2 4" xfId="10005"/>
    <cellStyle name="Camp Output Field General 6 7 3" xfId="10006"/>
    <cellStyle name="Camp Output Field General 6 7 4" xfId="10007"/>
    <cellStyle name="Camp Output Field General 6 7 5" xfId="10008"/>
    <cellStyle name="Camp Output Field General 6 8" xfId="3416"/>
    <cellStyle name="Camp Output Field General 6 8 2" xfId="6888"/>
    <cellStyle name="Camp Output Field General 6 8 2 2" xfId="10009"/>
    <cellStyle name="Camp Output Field General 6 8 2 3" xfId="10010"/>
    <cellStyle name="Camp Output Field General 6 8 2 4" xfId="10011"/>
    <cellStyle name="Camp Output Field General 6 8 3" xfId="10012"/>
    <cellStyle name="Camp Output Field General 6 8 4" xfId="10013"/>
    <cellStyle name="Camp Output Field General 6 8 5" xfId="10014"/>
    <cellStyle name="Camp Output Field General 6 9" xfId="3162"/>
    <cellStyle name="Camp Output Field General 6 9 2" xfId="6634"/>
    <cellStyle name="Camp Output Field General 6 9 2 2" xfId="10015"/>
    <cellStyle name="Camp Output Field General 6 9 2 3" xfId="10016"/>
    <cellStyle name="Camp Output Field General 6 9 2 4" xfId="10017"/>
    <cellStyle name="Camp Output Field General 6 9 3" xfId="10018"/>
    <cellStyle name="Camp Output Field General 6 9 4" xfId="10019"/>
    <cellStyle name="Camp Output Field General 6 9 5" xfId="10020"/>
    <cellStyle name="Camp Output Field General 7" xfId="1545"/>
    <cellStyle name="Camp Output Field General 7 10" xfId="5027"/>
    <cellStyle name="Camp Output Field General 7 10 2" xfId="10021"/>
    <cellStyle name="Camp Output Field General 7 10 3" xfId="10022"/>
    <cellStyle name="Camp Output Field General 7 10 4" xfId="10023"/>
    <cellStyle name="Camp Output Field General 7 11" xfId="10024"/>
    <cellStyle name="Camp Output Field General 7 12" xfId="10025"/>
    <cellStyle name="Camp Output Field General 7 13" xfId="10026"/>
    <cellStyle name="Camp Output Field General 7 2" xfId="2791"/>
    <cellStyle name="Camp Output Field General 7 2 2" xfId="6264"/>
    <cellStyle name="Camp Output Field General 7 2 2 2" xfId="10027"/>
    <cellStyle name="Camp Output Field General 7 2 2 3" xfId="10028"/>
    <cellStyle name="Camp Output Field General 7 2 2 4" xfId="10029"/>
    <cellStyle name="Camp Output Field General 7 2 3" xfId="10030"/>
    <cellStyle name="Camp Output Field General 7 2 4" xfId="10031"/>
    <cellStyle name="Camp Output Field General 7 2 5" xfId="10032"/>
    <cellStyle name="Camp Output Field General 7 3" xfId="3387"/>
    <cellStyle name="Camp Output Field General 7 3 2" xfId="6859"/>
    <cellStyle name="Camp Output Field General 7 3 2 2" xfId="10033"/>
    <cellStyle name="Camp Output Field General 7 3 2 3" xfId="10034"/>
    <cellStyle name="Camp Output Field General 7 3 2 4" xfId="10035"/>
    <cellStyle name="Camp Output Field General 7 3 3" xfId="10036"/>
    <cellStyle name="Camp Output Field General 7 3 4" xfId="10037"/>
    <cellStyle name="Camp Output Field General 7 3 5" xfId="10038"/>
    <cellStyle name="Camp Output Field General 7 4" xfId="2183"/>
    <cellStyle name="Camp Output Field General 7 4 2" xfId="5658"/>
    <cellStyle name="Camp Output Field General 7 4 2 2" xfId="10039"/>
    <cellStyle name="Camp Output Field General 7 4 2 3" xfId="10040"/>
    <cellStyle name="Camp Output Field General 7 4 2 4" xfId="10041"/>
    <cellStyle name="Camp Output Field General 7 4 3" xfId="10042"/>
    <cellStyle name="Camp Output Field General 7 4 4" xfId="10043"/>
    <cellStyle name="Camp Output Field General 7 4 5" xfId="10044"/>
    <cellStyle name="Camp Output Field General 7 5" xfId="3065"/>
    <cellStyle name="Camp Output Field General 7 5 2" xfId="6538"/>
    <cellStyle name="Camp Output Field General 7 5 2 2" xfId="10045"/>
    <cellStyle name="Camp Output Field General 7 5 2 3" xfId="10046"/>
    <cellStyle name="Camp Output Field General 7 5 2 4" xfId="10047"/>
    <cellStyle name="Camp Output Field General 7 5 3" xfId="10048"/>
    <cellStyle name="Camp Output Field General 7 5 4" xfId="10049"/>
    <cellStyle name="Camp Output Field General 7 5 5" xfId="10050"/>
    <cellStyle name="Camp Output Field General 7 6" xfId="1941"/>
    <cellStyle name="Camp Output Field General 7 6 2" xfId="5418"/>
    <cellStyle name="Camp Output Field General 7 6 2 2" xfId="10051"/>
    <cellStyle name="Camp Output Field General 7 6 2 3" xfId="10052"/>
    <cellStyle name="Camp Output Field General 7 6 2 4" xfId="10053"/>
    <cellStyle name="Camp Output Field General 7 6 3" xfId="10054"/>
    <cellStyle name="Camp Output Field General 7 6 4" xfId="10055"/>
    <cellStyle name="Camp Output Field General 7 6 5" xfId="10056"/>
    <cellStyle name="Camp Output Field General 7 7" xfId="1972"/>
    <cellStyle name="Camp Output Field General 7 7 2" xfId="5448"/>
    <cellStyle name="Camp Output Field General 7 7 2 2" xfId="10057"/>
    <cellStyle name="Camp Output Field General 7 7 2 3" xfId="10058"/>
    <cellStyle name="Camp Output Field General 7 7 2 4" xfId="10059"/>
    <cellStyle name="Camp Output Field General 7 7 3" xfId="10060"/>
    <cellStyle name="Camp Output Field General 7 7 4" xfId="10061"/>
    <cellStyle name="Camp Output Field General 7 7 5" xfId="10062"/>
    <cellStyle name="Camp Output Field General 7 8" xfId="1964"/>
    <cellStyle name="Camp Output Field General 7 8 2" xfId="5441"/>
    <cellStyle name="Camp Output Field General 7 8 2 2" xfId="10063"/>
    <cellStyle name="Camp Output Field General 7 8 2 3" xfId="10064"/>
    <cellStyle name="Camp Output Field General 7 8 2 4" xfId="10065"/>
    <cellStyle name="Camp Output Field General 7 8 3" xfId="10066"/>
    <cellStyle name="Camp Output Field General 7 8 4" xfId="10067"/>
    <cellStyle name="Camp Output Field General 7 8 5" xfId="10068"/>
    <cellStyle name="Camp Output Field General 7 9" xfId="1835"/>
    <cellStyle name="Camp Output Field General 7 9 2" xfId="5313"/>
    <cellStyle name="Camp Output Field General 7 9 2 2" xfId="10069"/>
    <cellStyle name="Camp Output Field General 7 9 2 3" xfId="10070"/>
    <cellStyle name="Camp Output Field General 7 9 2 4" xfId="10071"/>
    <cellStyle name="Camp Output Field General 7 9 3" xfId="10072"/>
    <cellStyle name="Camp Output Field General 7 9 4" xfId="10073"/>
    <cellStyle name="Camp Output Field General 7 9 5" xfId="10074"/>
    <cellStyle name="Camp Output Field General 8" xfId="3094"/>
    <cellStyle name="Camp Output Field General 8 2" xfId="6567"/>
    <cellStyle name="Camp Output Field General 8 2 2" xfId="10075"/>
    <cellStyle name="Camp Output Field General 8 2 3" xfId="10076"/>
    <cellStyle name="Camp Output Field General 8 2 4" xfId="10077"/>
    <cellStyle name="Camp Output Field General 8 3" xfId="10078"/>
    <cellStyle name="Camp Output Field General 8 4" xfId="10079"/>
    <cellStyle name="Camp Output Field General 8 5" xfId="10080"/>
    <cellStyle name="Camp Output Field General 9" xfId="1870"/>
    <cellStyle name="Camp Output Field General 9 2" xfId="5347"/>
    <cellStyle name="Camp Output Field General 9 2 2" xfId="10081"/>
    <cellStyle name="Camp Output Field General 9 2 3" xfId="10082"/>
    <cellStyle name="Camp Output Field General 9 2 4" xfId="10083"/>
    <cellStyle name="Camp Output Field General 9 3" xfId="10084"/>
    <cellStyle name="Camp Output Field General 9 4" xfId="10085"/>
    <cellStyle name="Camp Output Field General 9 5" xfId="10086"/>
    <cellStyle name="Camp Output Field_0430_Cx_02" xfId="423"/>
    <cellStyle name="Cancel" xfId="424"/>
    <cellStyle name="Celda de comprobación" xfId="425"/>
    <cellStyle name="Celda vinculada" xfId="426"/>
    <cellStyle name="Célula de Verificação 2" xfId="49"/>
    <cellStyle name="Célula de Verificação 2 2" xfId="862"/>
    <cellStyle name="Célula de Verificação 2 3" xfId="10087"/>
    <cellStyle name="Célula de Verificação 3" xfId="3691"/>
    <cellStyle name="Célula de Verificação 3 2" xfId="10088"/>
    <cellStyle name="Célula Vinculada 2" xfId="50"/>
    <cellStyle name="Célula Vinculada 3" xfId="3692"/>
    <cellStyle name="Centrado" xfId="427"/>
    <cellStyle name="Check Cell" xfId="51"/>
    <cellStyle name="Comma" xfId="341"/>
    <cellStyle name="Comma [0]" xfId="428"/>
    <cellStyle name="Comma [0] 2" xfId="1211"/>
    <cellStyle name="Comma [0] 2 2" xfId="4693"/>
    <cellStyle name="Comma [0] 2 2 2" xfId="10089"/>
    <cellStyle name="Comma [0] 2 2 3" xfId="10090"/>
    <cellStyle name="Comma [0] 2 3" xfId="10091"/>
    <cellStyle name="Comma [0] 2 4" xfId="10092"/>
    <cellStyle name="Comma 10" xfId="1072"/>
    <cellStyle name="Comma 10 2" xfId="2397"/>
    <cellStyle name="Comma 10 2 2" xfId="5871"/>
    <cellStyle name="Comma 10 2 2 2" xfId="10093"/>
    <cellStyle name="Comma 10 2 2 3" xfId="10094"/>
    <cellStyle name="Comma 10 2 3" xfId="10095"/>
    <cellStyle name="Comma 10 2 4" xfId="10096"/>
    <cellStyle name="Comma 10 3" xfId="4557"/>
    <cellStyle name="Comma 10 3 2" xfId="10097"/>
    <cellStyle name="Comma 10 3 3" xfId="10098"/>
    <cellStyle name="Comma 10 4" xfId="10099"/>
    <cellStyle name="Comma 10 5" xfId="10100"/>
    <cellStyle name="Comma 11" xfId="1563"/>
    <cellStyle name="Comma 11 2" xfId="2809"/>
    <cellStyle name="Comma 11 2 2" xfId="6282"/>
    <cellStyle name="Comma 11 2 2 2" xfId="10101"/>
    <cellStyle name="Comma 11 2 2 3" xfId="10102"/>
    <cellStyle name="Comma 11 2 3" xfId="10103"/>
    <cellStyle name="Comma 11 2 4" xfId="10104"/>
    <cellStyle name="Comma 11 3" xfId="5044"/>
    <cellStyle name="Comma 11 3 2" xfId="10105"/>
    <cellStyle name="Comma 11 3 3" xfId="10106"/>
    <cellStyle name="Comma 11 4" xfId="10107"/>
    <cellStyle name="Comma 11 5" xfId="10108"/>
    <cellStyle name="Comma 12" xfId="1587"/>
    <cellStyle name="Comma 12 2" xfId="2832"/>
    <cellStyle name="Comma 12 2 2" xfId="6305"/>
    <cellStyle name="Comma 12 2 2 2" xfId="10109"/>
    <cellStyle name="Comma 12 2 2 3" xfId="10110"/>
    <cellStyle name="Comma 12 2 3" xfId="10111"/>
    <cellStyle name="Comma 12 2 4" xfId="10112"/>
    <cellStyle name="Comma 12 3" xfId="5066"/>
    <cellStyle name="Comma 12 3 2" xfId="10113"/>
    <cellStyle name="Comma 12 3 3" xfId="10114"/>
    <cellStyle name="Comma 12 4" xfId="10115"/>
    <cellStyle name="Comma 12 5" xfId="10116"/>
    <cellStyle name="Comma 13" xfId="1979"/>
    <cellStyle name="Comma 13 2" xfId="5455"/>
    <cellStyle name="Comma 13 2 2" xfId="10117"/>
    <cellStyle name="Comma 13 2 3" xfId="10118"/>
    <cellStyle name="Comma 13 3" xfId="10119"/>
    <cellStyle name="Comma 13 4" xfId="10120"/>
    <cellStyle name="Comma 14" xfId="2347"/>
    <cellStyle name="Comma 14 2" xfId="5822"/>
    <cellStyle name="Comma 14 2 2" xfId="10121"/>
    <cellStyle name="Comma 14 2 3" xfId="10122"/>
    <cellStyle name="Comma 14 3" xfId="10123"/>
    <cellStyle name="Comma 14 4" xfId="10124"/>
    <cellStyle name="Comma 15" xfId="2080"/>
    <cellStyle name="Comma 15 2" xfId="5555"/>
    <cellStyle name="Comma 15 2 2" xfId="10125"/>
    <cellStyle name="Comma 15 2 3" xfId="10126"/>
    <cellStyle name="Comma 15 3" xfId="10127"/>
    <cellStyle name="Comma 15 4" xfId="10128"/>
    <cellStyle name="Comma 16" xfId="1958"/>
    <cellStyle name="Comma 16 2" xfId="5435"/>
    <cellStyle name="Comma 16 2 2" xfId="10129"/>
    <cellStyle name="Comma 16 2 3" xfId="10130"/>
    <cellStyle name="Comma 16 3" xfId="10131"/>
    <cellStyle name="Comma 16 4" xfId="10132"/>
    <cellStyle name="Comma 17" xfId="1969"/>
    <cellStyle name="Comma 17 2" xfId="5446"/>
    <cellStyle name="Comma 17 2 2" xfId="10133"/>
    <cellStyle name="Comma 17 2 3" xfId="10134"/>
    <cellStyle name="Comma 17 3" xfId="10135"/>
    <cellStyle name="Comma 17 4" xfId="10136"/>
    <cellStyle name="Comma 18" xfId="3181"/>
    <cellStyle name="Comma 18 2" xfId="6653"/>
    <cellStyle name="Comma 18 2 2" xfId="10137"/>
    <cellStyle name="Comma 18 2 3" xfId="10138"/>
    <cellStyle name="Comma 18 3" xfId="10139"/>
    <cellStyle name="Comma 18 4" xfId="10140"/>
    <cellStyle name="Comma 19" xfId="3476"/>
    <cellStyle name="Comma 19 2" xfId="6948"/>
    <cellStyle name="Comma 19 2 2" xfId="10141"/>
    <cellStyle name="Comma 19 2 3" xfId="10142"/>
    <cellStyle name="Comma 19 3" xfId="10143"/>
    <cellStyle name="Comma 19 4" xfId="10144"/>
    <cellStyle name="Comma 2" xfId="764"/>
    <cellStyle name="Comma 2 2" xfId="1339"/>
    <cellStyle name="Comma 2 2 2" xfId="2603"/>
    <cellStyle name="Comma 2 2 2 2" xfId="3905"/>
    <cellStyle name="Comma 2 2 2 2 2" xfId="7256"/>
    <cellStyle name="Comma 2 2 2 2 2 2" xfId="10145"/>
    <cellStyle name="Comma 2 2 2 2 2 3" xfId="10146"/>
    <cellStyle name="Comma 2 2 2 2 3" xfId="10147"/>
    <cellStyle name="Comma 2 2 2 2 4" xfId="10148"/>
    <cellStyle name="Comma 2 2 2 3" xfId="6076"/>
    <cellStyle name="Comma 2 2 2 3 2" xfId="10149"/>
    <cellStyle name="Comma 2 2 2 3 3" xfId="10150"/>
    <cellStyle name="Comma 2 2 2 4" xfId="10151"/>
    <cellStyle name="Comma 2 2 2 5" xfId="10152"/>
    <cellStyle name="Comma 2 2 3" xfId="3904"/>
    <cellStyle name="Comma 2 2 3 2" xfId="7255"/>
    <cellStyle name="Comma 2 2 3 2 2" xfId="10153"/>
    <cellStyle name="Comma 2 2 3 2 3" xfId="10154"/>
    <cellStyle name="Comma 2 2 3 3" xfId="10155"/>
    <cellStyle name="Comma 2 2 3 4" xfId="10156"/>
    <cellStyle name="Comma 2 2 4" xfId="4821"/>
    <cellStyle name="Comma 2 2 4 2" xfId="10157"/>
    <cellStyle name="Comma 2 2 4 3" xfId="10158"/>
    <cellStyle name="Comma 2 2 5" xfId="10159"/>
    <cellStyle name="Comma 2 2 6" xfId="10160"/>
    <cellStyle name="Comma 2 3" xfId="1676"/>
    <cellStyle name="Comma 2 3 2" xfId="2921"/>
    <cellStyle name="Comma 2 3 2 2" xfId="6394"/>
    <cellStyle name="Comma 2 3 2 2 2" xfId="10161"/>
    <cellStyle name="Comma 2 3 2 2 3" xfId="10162"/>
    <cellStyle name="Comma 2 3 2 3" xfId="10163"/>
    <cellStyle name="Comma 2 3 2 4" xfId="10164"/>
    <cellStyle name="Comma 2 3 3" xfId="3906"/>
    <cellStyle name="Comma 2 3 4" xfId="5155"/>
    <cellStyle name="Comma 2 3 4 2" xfId="10165"/>
    <cellStyle name="Comma 2 3 4 3" xfId="10166"/>
    <cellStyle name="Comma 2 3 5" xfId="10167"/>
    <cellStyle name="Comma 2 3 6" xfId="10168"/>
    <cellStyle name="Comma 2 4" xfId="2188"/>
    <cellStyle name="Comma 2 4 2" xfId="5663"/>
    <cellStyle name="Comma 2 4 2 2" xfId="10169"/>
    <cellStyle name="Comma 2 4 2 3" xfId="10170"/>
    <cellStyle name="Comma 2 4 3" xfId="10171"/>
    <cellStyle name="Comma 2 4 4" xfId="10172"/>
    <cellStyle name="Comma 2 5" xfId="3903"/>
    <cellStyle name="Comma 2 6" xfId="4415"/>
    <cellStyle name="Comma 2 6 2" xfId="10173"/>
    <cellStyle name="Comma 2 6 3" xfId="10174"/>
    <cellStyle name="Comma 2 7" xfId="10175"/>
    <cellStyle name="Comma 2 8" xfId="10176"/>
    <cellStyle name="Comma 2_BR.04_102.88_23796_01 - PSQ  Drenagem" xfId="3907"/>
    <cellStyle name="Comma 20" xfId="2103"/>
    <cellStyle name="Comma 20 2" xfId="5578"/>
    <cellStyle name="Comma 20 2 2" xfId="10177"/>
    <cellStyle name="Comma 20 2 3" xfId="10178"/>
    <cellStyle name="Comma 20 3" xfId="10179"/>
    <cellStyle name="Comma 20 4" xfId="10180"/>
    <cellStyle name="Comma 21" xfId="3565"/>
    <cellStyle name="Comma 21 2" xfId="7035"/>
    <cellStyle name="Comma 21 2 2" xfId="10181"/>
    <cellStyle name="Comma 21 2 3" xfId="10182"/>
    <cellStyle name="Comma 21 3" xfId="10183"/>
    <cellStyle name="Comma 21 4" xfId="10184"/>
    <cellStyle name="Comma 22" xfId="3693"/>
    <cellStyle name="Comma 22 2" xfId="7130"/>
    <cellStyle name="Comma 22 2 2" xfId="10185"/>
    <cellStyle name="Comma 22 2 3" xfId="10186"/>
    <cellStyle name="Comma 22 3" xfId="10187"/>
    <cellStyle name="Comma 22 4" xfId="10188"/>
    <cellStyle name="Comma 23" xfId="4311"/>
    <cellStyle name="Comma 23 2" xfId="10189"/>
    <cellStyle name="Comma 23 3" xfId="10190"/>
    <cellStyle name="Comma 24" xfId="10191"/>
    <cellStyle name="Comma 25" xfId="10192"/>
    <cellStyle name="Comma 26" xfId="10193"/>
    <cellStyle name="Comma 3" xfId="740"/>
    <cellStyle name="Comma 3 2" xfId="1317"/>
    <cellStyle name="Comma 3 2 2" xfId="2582"/>
    <cellStyle name="Comma 3 2 2 2" xfId="6055"/>
    <cellStyle name="Comma 3 2 2 2 2" xfId="10194"/>
    <cellStyle name="Comma 3 2 2 2 3" xfId="10195"/>
    <cellStyle name="Comma 3 2 2 3" xfId="10196"/>
    <cellStyle name="Comma 3 2 2 4" xfId="10197"/>
    <cellStyle name="Comma 3 2 3" xfId="4799"/>
    <cellStyle name="Comma 3 2 3 2" xfId="10198"/>
    <cellStyle name="Comma 3 2 3 3" xfId="10199"/>
    <cellStyle name="Comma 3 2 4" xfId="10200"/>
    <cellStyle name="Comma 3 2 5" xfId="10201"/>
    <cellStyle name="Comma 3 3" xfId="1656"/>
    <cellStyle name="Comma 3 3 2" xfId="2901"/>
    <cellStyle name="Comma 3 3 2 2" xfId="6374"/>
    <cellStyle name="Comma 3 3 2 2 2" xfId="10202"/>
    <cellStyle name="Comma 3 3 2 2 3" xfId="10203"/>
    <cellStyle name="Comma 3 3 2 3" xfId="10204"/>
    <cellStyle name="Comma 3 3 2 4" xfId="10205"/>
    <cellStyle name="Comma 3 3 3" xfId="5135"/>
    <cellStyle name="Comma 3 3 3 2" xfId="10206"/>
    <cellStyle name="Comma 3 3 3 3" xfId="10207"/>
    <cellStyle name="Comma 3 3 4" xfId="10208"/>
    <cellStyle name="Comma 3 3 5" xfId="10209"/>
    <cellStyle name="Comma 3 4" xfId="2166"/>
    <cellStyle name="Comma 3 4 2" xfId="5641"/>
    <cellStyle name="Comma 3 4 2 2" xfId="10210"/>
    <cellStyle name="Comma 3 4 2 3" xfId="10211"/>
    <cellStyle name="Comma 3 4 3" xfId="10212"/>
    <cellStyle name="Comma 3 4 4" xfId="10213"/>
    <cellStyle name="Comma 3 5" xfId="4154"/>
    <cellStyle name="Comma 3 5 2" xfId="7362"/>
    <cellStyle name="Comma 3 5 2 2" xfId="10214"/>
    <cellStyle name="Comma 3 5 2 3" xfId="10215"/>
    <cellStyle name="Comma 3 5 3" xfId="10216"/>
    <cellStyle name="Comma 3 5 4" xfId="10217"/>
    <cellStyle name="Comma 3 6" xfId="4394"/>
    <cellStyle name="Comma 3 6 2" xfId="10218"/>
    <cellStyle name="Comma 3 6 3" xfId="10219"/>
    <cellStyle name="Comma 3 7" xfId="10220"/>
    <cellStyle name="Comma 3 8" xfId="10221"/>
    <cellStyle name="Comma 4" xfId="837"/>
    <cellStyle name="Comma 4 2" xfId="1409"/>
    <cellStyle name="Comma 4 2 2" xfId="2672"/>
    <cellStyle name="Comma 4 2 2 2" xfId="6145"/>
    <cellStyle name="Comma 4 2 2 2 2" xfId="10222"/>
    <cellStyle name="Comma 4 2 2 2 3" xfId="10223"/>
    <cellStyle name="Comma 4 2 2 3" xfId="10224"/>
    <cellStyle name="Comma 4 2 2 4" xfId="10225"/>
    <cellStyle name="Comma 4 2 3" xfId="4891"/>
    <cellStyle name="Comma 4 2 3 2" xfId="10226"/>
    <cellStyle name="Comma 4 2 3 3" xfId="10227"/>
    <cellStyle name="Comma 4 2 4" xfId="10228"/>
    <cellStyle name="Comma 4 2 5" xfId="10229"/>
    <cellStyle name="Comma 4 3" xfId="1745"/>
    <cellStyle name="Comma 4 3 2" xfId="2990"/>
    <cellStyle name="Comma 4 3 2 2" xfId="6463"/>
    <cellStyle name="Comma 4 3 2 2 2" xfId="10230"/>
    <cellStyle name="Comma 4 3 2 2 3" xfId="10231"/>
    <cellStyle name="Comma 4 3 2 3" xfId="10232"/>
    <cellStyle name="Comma 4 3 2 4" xfId="10233"/>
    <cellStyle name="Comma 4 3 3" xfId="5224"/>
    <cellStyle name="Comma 4 3 3 2" xfId="10234"/>
    <cellStyle name="Comma 4 3 3 3" xfId="10235"/>
    <cellStyle name="Comma 4 3 4" xfId="10236"/>
    <cellStyle name="Comma 4 3 5" xfId="10237"/>
    <cellStyle name="Comma 4 4" xfId="2258"/>
    <cellStyle name="Comma 4 4 2" xfId="5733"/>
    <cellStyle name="Comma 4 4 2 2" xfId="10238"/>
    <cellStyle name="Comma 4 4 2 3" xfId="10239"/>
    <cellStyle name="Comma 4 4 3" xfId="10240"/>
    <cellStyle name="Comma 4 4 4" xfId="10241"/>
    <cellStyle name="Comma 4 5" xfId="4155"/>
    <cellStyle name="Comma 4 5 2" xfId="7363"/>
    <cellStyle name="Comma 4 5 2 2" xfId="10242"/>
    <cellStyle name="Comma 4 5 2 3" xfId="10243"/>
    <cellStyle name="Comma 4 5 3" xfId="10244"/>
    <cellStyle name="Comma 4 5 4" xfId="10245"/>
    <cellStyle name="Comma 4 6" xfId="4484"/>
    <cellStyle name="Comma 4 6 2" xfId="10246"/>
    <cellStyle name="Comma 4 6 3" xfId="10247"/>
    <cellStyle name="Comma 4 7" xfId="10248"/>
    <cellStyle name="Comma 4 8" xfId="10249"/>
    <cellStyle name="Comma 5" xfId="863"/>
    <cellStyle name="Comma 5 2" xfId="1414"/>
    <cellStyle name="Comma 5 2 2" xfId="4896"/>
    <cellStyle name="Comma 5 2 2 2" xfId="10250"/>
    <cellStyle name="Comma 5 2 2 3" xfId="10251"/>
    <cellStyle name="Comma 5 2 3" xfId="10252"/>
    <cellStyle name="Comma 5 2 4" xfId="10253"/>
    <cellStyle name="Comma 6" xfId="1183"/>
    <cellStyle name="Comma 6 2" xfId="2467"/>
    <cellStyle name="Comma 6 2 2" xfId="5940"/>
    <cellStyle name="Comma 6 2 2 2" xfId="10254"/>
    <cellStyle name="Comma 6 2 2 3" xfId="10255"/>
    <cellStyle name="Comma 6 2 3" xfId="10256"/>
    <cellStyle name="Comma 6 2 4" xfId="10257"/>
    <cellStyle name="Comma 6 3" xfId="4665"/>
    <cellStyle name="Comma 6 3 2" xfId="10258"/>
    <cellStyle name="Comma 6 3 3" xfId="10259"/>
    <cellStyle name="Comma 6 4" xfId="10260"/>
    <cellStyle name="Comma 6 5" xfId="10261"/>
    <cellStyle name="Comma 7" xfId="1079"/>
    <cellStyle name="Comma 7 2" xfId="2403"/>
    <cellStyle name="Comma 7 2 2" xfId="5877"/>
    <cellStyle name="Comma 7 2 2 2" xfId="10262"/>
    <cellStyle name="Comma 7 2 2 3" xfId="10263"/>
    <cellStyle name="Comma 7 2 3" xfId="10264"/>
    <cellStyle name="Comma 7 2 4" xfId="10265"/>
    <cellStyle name="Comma 7 3" xfId="4564"/>
    <cellStyle name="Comma 7 3 2" xfId="10266"/>
    <cellStyle name="Comma 7 3 3" xfId="10267"/>
    <cellStyle name="Comma 7 4" xfId="10268"/>
    <cellStyle name="Comma 7 5" xfId="10269"/>
    <cellStyle name="Comma 8" xfId="1555"/>
    <cellStyle name="Comma 8 2" xfId="2801"/>
    <cellStyle name="Comma 8 2 2" xfId="6274"/>
    <cellStyle name="Comma 8 2 2 2" xfId="10270"/>
    <cellStyle name="Comma 8 2 2 3" xfId="10271"/>
    <cellStyle name="Comma 8 2 3" xfId="10272"/>
    <cellStyle name="Comma 8 2 4" xfId="10273"/>
    <cellStyle name="Comma 8 3" xfId="5037"/>
    <cellStyle name="Comma 8 3 2" xfId="10274"/>
    <cellStyle name="Comma 8 3 3" xfId="10275"/>
    <cellStyle name="Comma 8 4" xfId="10276"/>
    <cellStyle name="Comma 8 5" xfId="10277"/>
    <cellStyle name="Comma 9" xfId="1080"/>
    <cellStyle name="Comma 9 2" xfId="2404"/>
    <cellStyle name="Comma 9 2 2" xfId="5878"/>
    <cellStyle name="Comma 9 2 2 2" xfId="10278"/>
    <cellStyle name="Comma 9 2 2 3" xfId="10279"/>
    <cellStyle name="Comma 9 2 3" xfId="10280"/>
    <cellStyle name="Comma 9 2 4" xfId="10281"/>
    <cellStyle name="Comma 9 3" xfId="4565"/>
    <cellStyle name="Comma 9 3 2" xfId="10282"/>
    <cellStyle name="Comma 9 3 3" xfId="10283"/>
    <cellStyle name="Comma 9 4" xfId="10284"/>
    <cellStyle name="Comma 9 5" xfId="10285"/>
    <cellStyle name="Comma_Fin.Inv." xfId="429"/>
    <cellStyle name="Comma0" xfId="52"/>
    <cellStyle name="Comma0 2" xfId="3694"/>
    <cellStyle name="Conferência" xfId="430"/>
    <cellStyle name="Conferência 2" xfId="1212"/>
    <cellStyle name="Conferência 2 2" xfId="4694"/>
    <cellStyle name="Conferência 2 2 2" xfId="10286"/>
    <cellStyle name="Conferência 2 2 3" xfId="10287"/>
    <cellStyle name="Conferência 2 3" xfId="10288"/>
    <cellStyle name="Conferência 2 4" xfId="10289"/>
    <cellStyle name="CORES" xfId="864"/>
    <cellStyle name="CORES 2" xfId="2272"/>
    <cellStyle name="CORES 2 2" xfId="5747"/>
    <cellStyle name="CORES 2 2 2" xfId="10290"/>
    <cellStyle name="CORES 2 2 3" xfId="10291"/>
    <cellStyle name="CORES 2 2 4" xfId="10292"/>
    <cellStyle name="CORES 2 3" xfId="10293"/>
    <cellStyle name="CORES 2 4" xfId="10294"/>
    <cellStyle name="CORES 2 5" xfId="10295"/>
    <cellStyle name="CORES 3" xfId="1816"/>
    <cellStyle name="CORES 3 2" xfId="5294"/>
    <cellStyle name="CORES 3 2 2" xfId="10296"/>
    <cellStyle name="CORES 3 2 3" xfId="10297"/>
    <cellStyle name="CORES 3 2 4" xfId="10298"/>
    <cellStyle name="CORES 3 3" xfId="10299"/>
    <cellStyle name="CORES 3 4" xfId="10300"/>
    <cellStyle name="CORES 3 5" xfId="10301"/>
    <cellStyle name="CORES 4" xfId="3308"/>
    <cellStyle name="CORES 4 2" xfId="6780"/>
    <cellStyle name="CORES 4 2 2" xfId="10302"/>
    <cellStyle name="CORES 4 2 3" xfId="10303"/>
    <cellStyle name="CORES 4 2 4" xfId="10304"/>
    <cellStyle name="CORES 4 3" xfId="10305"/>
    <cellStyle name="CORES 4 4" xfId="10306"/>
    <cellStyle name="CORES 4 5" xfId="10307"/>
    <cellStyle name="CORES 5" xfId="2682"/>
    <cellStyle name="CORES 5 2" xfId="6155"/>
    <cellStyle name="CORES 5 2 2" xfId="10308"/>
    <cellStyle name="CORES 5 2 3" xfId="10309"/>
    <cellStyle name="CORES 5 2 4" xfId="10310"/>
    <cellStyle name="CORES 5 3" xfId="10311"/>
    <cellStyle name="CORES 5 4" xfId="10312"/>
    <cellStyle name="CORES 5 5" xfId="10313"/>
    <cellStyle name="CORES 6" xfId="3632"/>
    <cellStyle name="CORES 6 2" xfId="7102"/>
    <cellStyle name="CORES 6 2 2" xfId="10314"/>
    <cellStyle name="CORES 6 2 3" xfId="10315"/>
    <cellStyle name="CORES 6 2 4" xfId="10316"/>
    <cellStyle name="CORES 6 3" xfId="10317"/>
    <cellStyle name="CORES 6 4" xfId="10318"/>
    <cellStyle name="CORES 6 5" xfId="10319"/>
    <cellStyle name="CORES 7" xfId="10320"/>
    <cellStyle name="CORES 8" xfId="10321"/>
    <cellStyle name="CPU" xfId="431"/>
    <cellStyle name="Currency" xfId="3695"/>
    <cellStyle name="Currency [0]" xfId="432"/>
    <cellStyle name="Currency 2" xfId="7131"/>
    <cellStyle name="Currency 2 2" xfId="10322"/>
    <cellStyle name="Currency 2 3" xfId="10323"/>
    <cellStyle name="Currency 3" xfId="10324"/>
    <cellStyle name="Currency 4" xfId="10325"/>
    <cellStyle name="Currency 5" xfId="10326"/>
    <cellStyle name="Currency_Arauco Piping list" xfId="865"/>
    <cellStyle name="Currency0" xfId="866"/>
    <cellStyle name="Data" xfId="53"/>
    <cellStyle name="Data 2" xfId="674"/>
    <cellStyle name="Data 2 2" xfId="3908"/>
    <cellStyle name="Data 3" xfId="867"/>
    <cellStyle name="Data_MEMÓRIA DE CÁLCULO" xfId="433"/>
    <cellStyle name="Date" xfId="868"/>
    <cellStyle name="Encabezado 4" xfId="434"/>
    <cellStyle name="Ênfase1 2" xfId="54"/>
    <cellStyle name="Ênfase1 2 2" xfId="869"/>
    <cellStyle name="Ênfase1 2 3" xfId="10327"/>
    <cellStyle name="Ênfase1 3" xfId="10328"/>
    <cellStyle name="Ênfase2 2" xfId="55"/>
    <cellStyle name="Ênfase2 2 2" xfId="870"/>
    <cellStyle name="Ênfase2 2 3" xfId="10329"/>
    <cellStyle name="Ênfase2 3" xfId="10330"/>
    <cellStyle name="Ênfase3 2" xfId="56"/>
    <cellStyle name="Ênfase3 2 2" xfId="871"/>
    <cellStyle name="Ênfase3 2 3" xfId="10331"/>
    <cellStyle name="Ênfase3 3" xfId="10332"/>
    <cellStyle name="Ênfase4 2" xfId="57"/>
    <cellStyle name="Ênfase4 2 2" xfId="872"/>
    <cellStyle name="Ênfase4 2 3" xfId="10333"/>
    <cellStyle name="Ênfase4 3" xfId="10334"/>
    <cellStyle name="Ênfase5 2" xfId="58"/>
    <cellStyle name="Ênfase5 2 2" xfId="873"/>
    <cellStyle name="Ênfase5 2 3" xfId="10335"/>
    <cellStyle name="Ênfase5 3" xfId="10336"/>
    <cellStyle name="Ênfase6 2" xfId="59"/>
    <cellStyle name="Ênfase6 2 2" xfId="874"/>
    <cellStyle name="Ênfase6 2 3" xfId="10337"/>
    <cellStyle name="Ênfase6 3" xfId="10338"/>
    <cellStyle name="Énfasis1" xfId="435"/>
    <cellStyle name="Énfasis2" xfId="436"/>
    <cellStyle name="Énfasis3" xfId="437"/>
    <cellStyle name="Énfasis4" xfId="438"/>
    <cellStyle name="Énfasis5" xfId="439"/>
    <cellStyle name="Énfasis6" xfId="440"/>
    <cellStyle name="Entrada 2" xfId="60"/>
    <cellStyle name="Entrada 2 10" xfId="3548"/>
    <cellStyle name="Entrada 2 10 2" xfId="7018"/>
    <cellStyle name="Entrada 2 10 2 2" xfId="10339"/>
    <cellStyle name="Entrada 2 10 2 3" xfId="10340"/>
    <cellStyle name="Entrada 2 10 2 4" xfId="10341"/>
    <cellStyle name="Entrada 2 10 3" xfId="10342"/>
    <cellStyle name="Entrada 2 10 4" xfId="10343"/>
    <cellStyle name="Entrada 2 10 5" xfId="10344"/>
    <cellStyle name="Entrada 2 11" xfId="4286"/>
    <cellStyle name="Entrada 2 11 2" xfId="10345"/>
    <cellStyle name="Entrada 2 11 3" xfId="10346"/>
    <cellStyle name="Entrada 2 11 4" xfId="10347"/>
    <cellStyle name="Entrada 2 12" xfId="10348"/>
    <cellStyle name="Entrada 2 12 2" xfId="10349"/>
    <cellStyle name="Entrada 2 13" xfId="10350"/>
    <cellStyle name="Entrada 2 14" xfId="10351"/>
    <cellStyle name="Entrada 2 15" xfId="10352"/>
    <cellStyle name="Entrada 2 2" xfId="875"/>
    <cellStyle name="Entrada 2 2 10" xfId="4156"/>
    <cellStyle name="Entrada 2 2 10 2" xfId="7364"/>
    <cellStyle name="Entrada 2 2 10 2 2" xfId="10353"/>
    <cellStyle name="Entrada 2 2 10 2 3" xfId="10354"/>
    <cellStyle name="Entrada 2 2 10 2 4" xfId="10355"/>
    <cellStyle name="Entrada 2 2 10 3" xfId="10356"/>
    <cellStyle name="Entrada 2 2 10 4" xfId="10357"/>
    <cellStyle name="Entrada 2 2 10 5" xfId="10358"/>
    <cellStyle name="Entrada 2 2 11" xfId="4487"/>
    <cellStyle name="Entrada 2 2 11 2" xfId="10359"/>
    <cellStyle name="Entrada 2 2 11 3" xfId="10360"/>
    <cellStyle name="Entrada 2 2 11 4" xfId="10361"/>
    <cellStyle name="Entrada 2 2 12" xfId="10362"/>
    <cellStyle name="Entrada 2 2 13" xfId="10363"/>
    <cellStyle name="Entrada 2 2 14" xfId="10364"/>
    <cellStyle name="Entrada 2 2 2" xfId="1416"/>
    <cellStyle name="Entrada 2 2 2 10" xfId="4898"/>
    <cellStyle name="Entrada 2 2 2 10 2" xfId="10365"/>
    <cellStyle name="Entrada 2 2 2 10 3" xfId="10366"/>
    <cellStyle name="Entrada 2 2 2 10 4" xfId="10367"/>
    <cellStyle name="Entrada 2 2 2 11" xfId="10368"/>
    <cellStyle name="Entrada 2 2 2 12" xfId="10369"/>
    <cellStyle name="Entrada 2 2 2 13" xfId="10370"/>
    <cellStyle name="Entrada 2 2 2 2" xfId="2678"/>
    <cellStyle name="Entrada 2 2 2 2 2" xfId="6151"/>
    <cellStyle name="Entrada 2 2 2 2 2 2" xfId="10371"/>
    <cellStyle name="Entrada 2 2 2 2 2 3" xfId="10372"/>
    <cellStyle name="Entrada 2 2 2 2 2 4" xfId="10373"/>
    <cellStyle name="Entrada 2 2 2 2 3" xfId="10374"/>
    <cellStyle name="Entrada 2 2 2 2 4" xfId="10375"/>
    <cellStyle name="Entrada 2 2 2 2 5" xfId="10376"/>
    <cellStyle name="Entrada 2 2 2 3" xfId="3303"/>
    <cellStyle name="Entrada 2 2 2 3 2" xfId="6775"/>
    <cellStyle name="Entrada 2 2 2 3 2 2" xfId="10377"/>
    <cellStyle name="Entrada 2 2 2 3 2 3" xfId="10378"/>
    <cellStyle name="Entrada 2 2 2 3 2 4" xfId="10379"/>
    <cellStyle name="Entrada 2 2 2 3 3" xfId="10380"/>
    <cellStyle name="Entrada 2 2 2 3 4" xfId="10381"/>
    <cellStyle name="Entrada 2 2 2 3 5" xfId="10382"/>
    <cellStyle name="Entrada 2 2 2 4" xfId="2073"/>
    <cellStyle name="Entrada 2 2 2 4 2" xfId="5548"/>
    <cellStyle name="Entrada 2 2 2 4 2 2" xfId="10383"/>
    <cellStyle name="Entrada 2 2 2 4 2 3" xfId="10384"/>
    <cellStyle name="Entrada 2 2 2 4 2 4" xfId="10385"/>
    <cellStyle name="Entrada 2 2 2 4 3" xfId="10386"/>
    <cellStyle name="Entrada 2 2 2 4 4" xfId="10387"/>
    <cellStyle name="Entrada 2 2 2 4 5" xfId="10388"/>
    <cellStyle name="Entrada 2 2 2 5" xfId="1945"/>
    <cellStyle name="Entrada 2 2 2 5 2" xfId="5422"/>
    <cellStyle name="Entrada 2 2 2 5 2 2" xfId="10389"/>
    <cellStyle name="Entrada 2 2 2 5 2 3" xfId="10390"/>
    <cellStyle name="Entrada 2 2 2 5 2 4" xfId="10391"/>
    <cellStyle name="Entrada 2 2 2 5 3" xfId="10392"/>
    <cellStyle name="Entrada 2 2 2 5 4" xfId="10393"/>
    <cellStyle name="Entrada 2 2 2 5 5" xfId="10394"/>
    <cellStyle name="Entrada 2 2 2 6" xfId="1888"/>
    <cellStyle name="Entrada 2 2 2 6 2" xfId="5365"/>
    <cellStyle name="Entrada 2 2 2 6 2 2" xfId="10395"/>
    <cellStyle name="Entrada 2 2 2 6 2 3" xfId="10396"/>
    <cellStyle name="Entrada 2 2 2 6 2 4" xfId="10397"/>
    <cellStyle name="Entrada 2 2 2 6 3" xfId="10398"/>
    <cellStyle name="Entrada 2 2 2 6 4" xfId="10399"/>
    <cellStyle name="Entrada 2 2 2 6 5" xfId="10400"/>
    <cellStyle name="Entrada 2 2 2 7" xfId="2087"/>
    <cellStyle name="Entrada 2 2 2 7 2" xfId="5562"/>
    <cellStyle name="Entrada 2 2 2 7 2 2" xfId="10401"/>
    <cellStyle name="Entrada 2 2 2 7 2 3" xfId="10402"/>
    <cellStyle name="Entrada 2 2 2 7 2 4" xfId="10403"/>
    <cellStyle name="Entrada 2 2 2 7 3" xfId="10404"/>
    <cellStyle name="Entrada 2 2 2 7 4" xfId="10405"/>
    <cellStyle name="Entrada 2 2 2 7 5" xfId="10406"/>
    <cellStyle name="Entrada 2 2 2 8" xfId="3592"/>
    <cellStyle name="Entrada 2 2 2 8 2" xfId="7062"/>
    <cellStyle name="Entrada 2 2 2 8 2 2" xfId="10407"/>
    <cellStyle name="Entrada 2 2 2 8 2 3" xfId="10408"/>
    <cellStyle name="Entrada 2 2 2 8 2 4" xfId="10409"/>
    <cellStyle name="Entrada 2 2 2 8 3" xfId="10410"/>
    <cellStyle name="Entrada 2 2 2 8 4" xfId="10411"/>
    <cellStyle name="Entrada 2 2 2 8 5" xfId="10412"/>
    <cellStyle name="Entrada 2 2 2 9" xfId="3081"/>
    <cellStyle name="Entrada 2 2 2 9 2" xfId="6554"/>
    <cellStyle name="Entrada 2 2 2 9 2 2" xfId="10413"/>
    <cellStyle name="Entrada 2 2 2 9 2 3" xfId="10414"/>
    <cellStyle name="Entrada 2 2 2 9 2 4" xfId="10415"/>
    <cellStyle name="Entrada 2 2 2 9 3" xfId="10416"/>
    <cellStyle name="Entrada 2 2 2 9 4" xfId="10417"/>
    <cellStyle name="Entrada 2 2 2 9 5" xfId="10418"/>
    <cellStyle name="Entrada 2 2 3" xfId="1543"/>
    <cellStyle name="Entrada 2 2 3 10" xfId="5025"/>
    <cellStyle name="Entrada 2 2 3 10 2" xfId="10419"/>
    <cellStyle name="Entrada 2 2 3 10 3" xfId="10420"/>
    <cellStyle name="Entrada 2 2 3 10 4" xfId="10421"/>
    <cellStyle name="Entrada 2 2 3 11" xfId="10422"/>
    <cellStyle name="Entrada 2 2 3 12" xfId="10423"/>
    <cellStyle name="Entrada 2 2 3 13" xfId="10424"/>
    <cellStyle name="Entrada 2 2 3 2" xfId="2789"/>
    <cellStyle name="Entrada 2 2 3 2 2" xfId="6262"/>
    <cellStyle name="Entrada 2 2 3 2 2 2" xfId="10425"/>
    <cellStyle name="Entrada 2 2 3 2 2 3" xfId="10426"/>
    <cellStyle name="Entrada 2 2 3 2 2 4" xfId="10427"/>
    <cellStyle name="Entrada 2 2 3 2 3" xfId="10428"/>
    <cellStyle name="Entrada 2 2 3 2 4" xfId="10429"/>
    <cellStyle name="Entrada 2 2 3 2 5" xfId="10430"/>
    <cellStyle name="Entrada 2 2 3 3" xfId="3385"/>
    <cellStyle name="Entrada 2 2 3 3 2" xfId="6857"/>
    <cellStyle name="Entrada 2 2 3 3 2 2" xfId="10431"/>
    <cellStyle name="Entrada 2 2 3 3 2 3" xfId="10432"/>
    <cellStyle name="Entrada 2 2 3 3 2 4" xfId="10433"/>
    <cellStyle name="Entrada 2 2 3 3 3" xfId="10434"/>
    <cellStyle name="Entrada 2 2 3 3 4" xfId="10435"/>
    <cellStyle name="Entrada 2 2 3 3 5" xfId="10436"/>
    <cellStyle name="Entrada 2 2 3 4" xfId="3076"/>
    <cellStyle name="Entrada 2 2 3 4 2" xfId="6549"/>
    <cellStyle name="Entrada 2 2 3 4 2 2" xfId="10437"/>
    <cellStyle name="Entrada 2 2 3 4 2 3" xfId="10438"/>
    <cellStyle name="Entrada 2 2 3 4 2 4" xfId="10439"/>
    <cellStyle name="Entrada 2 2 3 4 3" xfId="10440"/>
    <cellStyle name="Entrada 2 2 3 4 4" xfId="10441"/>
    <cellStyle name="Entrada 2 2 3 4 5" xfId="10442"/>
    <cellStyle name="Entrada 2 2 3 5" xfId="3125"/>
    <cellStyle name="Entrada 2 2 3 5 2" xfId="6597"/>
    <cellStyle name="Entrada 2 2 3 5 2 2" xfId="10443"/>
    <cellStyle name="Entrada 2 2 3 5 2 3" xfId="10444"/>
    <cellStyle name="Entrada 2 2 3 5 2 4" xfId="10445"/>
    <cellStyle name="Entrada 2 2 3 5 3" xfId="10446"/>
    <cellStyle name="Entrada 2 2 3 5 4" xfId="10447"/>
    <cellStyle name="Entrada 2 2 3 5 5" xfId="10448"/>
    <cellStyle name="Entrada 2 2 3 6" xfId="1865"/>
    <cellStyle name="Entrada 2 2 3 6 2" xfId="5342"/>
    <cellStyle name="Entrada 2 2 3 6 2 2" xfId="10449"/>
    <cellStyle name="Entrada 2 2 3 6 2 3" xfId="10450"/>
    <cellStyle name="Entrada 2 2 3 6 2 4" xfId="10451"/>
    <cellStyle name="Entrada 2 2 3 6 3" xfId="10452"/>
    <cellStyle name="Entrada 2 2 3 6 4" xfId="10453"/>
    <cellStyle name="Entrada 2 2 3 6 5" xfId="10454"/>
    <cellStyle name="Entrada 2 2 3 7" xfId="3221"/>
    <cellStyle name="Entrada 2 2 3 7 2" xfId="6693"/>
    <cellStyle name="Entrada 2 2 3 7 2 2" xfId="10455"/>
    <cellStyle name="Entrada 2 2 3 7 2 3" xfId="10456"/>
    <cellStyle name="Entrada 2 2 3 7 2 4" xfId="10457"/>
    <cellStyle name="Entrada 2 2 3 7 3" xfId="10458"/>
    <cellStyle name="Entrada 2 2 3 7 4" xfId="10459"/>
    <cellStyle name="Entrada 2 2 3 7 5" xfId="10460"/>
    <cellStyle name="Entrada 2 2 3 8" xfId="2736"/>
    <cellStyle name="Entrada 2 2 3 8 2" xfId="6209"/>
    <cellStyle name="Entrada 2 2 3 8 2 2" xfId="10461"/>
    <cellStyle name="Entrada 2 2 3 8 2 3" xfId="10462"/>
    <cellStyle name="Entrada 2 2 3 8 2 4" xfId="10463"/>
    <cellStyle name="Entrada 2 2 3 8 3" xfId="10464"/>
    <cellStyle name="Entrada 2 2 3 8 4" xfId="10465"/>
    <cellStyle name="Entrada 2 2 3 8 5" xfId="10466"/>
    <cellStyle name="Entrada 2 2 3 9" xfId="3497"/>
    <cellStyle name="Entrada 2 2 3 9 2" xfId="6969"/>
    <cellStyle name="Entrada 2 2 3 9 2 2" xfId="10467"/>
    <cellStyle name="Entrada 2 2 3 9 2 3" xfId="10468"/>
    <cellStyle name="Entrada 2 2 3 9 2 4" xfId="10469"/>
    <cellStyle name="Entrada 2 2 3 9 3" xfId="10470"/>
    <cellStyle name="Entrada 2 2 3 9 4" xfId="10471"/>
    <cellStyle name="Entrada 2 2 3 9 5" xfId="10472"/>
    <cellStyle name="Entrada 2 2 4" xfId="1531"/>
    <cellStyle name="Entrada 2 2 4 10" xfId="5013"/>
    <cellStyle name="Entrada 2 2 4 10 2" xfId="10473"/>
    <cellStyle name="Entrada 2 2 4 10 3" xfId="10474"/>
    <cellStyle name="Entrada 2 2 4 10 4" xfId="10475"/>
    <cellStyle name="Entrada 2 2 4 11" xfId="10476"/>
    <cellStyle name="Entrada 2 2 4 12" xfId="10477"/>
    <cellStyle name="Entrada 2 2 4 13" xfId="10478"/>
    <cellStyle name="Entrada 2 2 4 2" xfId="2777"/>
    <cellStyle name="Entrada 2 2 4 2 2" xfId="6250"/>
    <cellStyle name="Entrada 2 2 4 2 2 2" xfId="10479"/>
    <cellStyle name="Entrada 2 2 4 2 2 3" xfId="10480"/>
    <cellStyle name="Entrada 2 2 4 2 2 4" xfId="10481"/>
    <cellStyle name="Entrada 2 2 4 2 3" xfId="10482"/>
    <cellStyle name="Entrada 2 2 4 2 4" xfId="10483"/>
    <cellStyle name="Entrada 2 2 4 2 5" xfId="10484"/>
    <cellStyle name="Entrada 2 2 4 3" xfId="3373"/>
    <cellStyle name="Entrada 2 2 4 3 2" xfId="6845"/>
    <cellStyle name="Entrada 2 2 4 3 2 2" xfId="10485"/>
    <cellStyle name="Entrada 2 2 4 3 2 3" xfId="10486"/>
    <cellStyle name="Entrada 2 2 4 3 2 4" xfId="10487"/>
    <cellStyle name="Entrada 2 2 4 3 3" xfId="10488"/>
    <cellStyle name="Entrada 2 2 4 3 4" xfId="10489"/>
    <cellStyle name="Entrada 2 2 4 3 5" xfId="10490"/>
    <cellStyle name="Entrada 2 2 4 4" xfId="3074"/>
    <cellStyle name="Entrada 2 2 4 4 2" xfId="6547"/>
    <cellStyle name="Entrada 2 2 4 4 2 2" xfId="10491"/>
    <cellStyle name="Entrada 2 2 4 4 2 3" xfId="10492"/>
    <cellStyle name="Entrada 2 2 4 4 2 4" xfId="10493"/>
    <cellStyle name="Entrada 2 2 4 4 3" xfId="10494"/>
    <cellStyle name="Entrada 2 2 4 4 4" xfId="10495"/>
    <cellStyle name="Entrada 2 2 4 4 5" xfId="10496"/>
    <cellStyle name="Entrada 2 2 4 5" xfId="3297"/>
    <cellStyle name="Entrada 2 2 4 5 2" xfId="6769"/>
    <cellStyle name="Entrada 2 2 4 5 2 2" xfId="10497"/>
    <cellStyle name="Entrada 2 2 4 5 2 3" xfId="10498"/>
    <cellStyle name="Entrada 2 2 4 5 2 4" xfId="10499"/>
    <cellStyle name="Entrada 2 2 4 5 3" xfId="10500"/>
    <cellStyle name="Entrada 2 2 4 5 4" xfId="10501"/>
    <cellStyle name="Entrada 2 2 4 5 5" xfId="10502"/>
    <cellStyle name="Entrada 2 2 4 6" xfId="3310"/>
    <cellStyle name="Entrada 2 2 4 6 2" xfId="6782"/>
    <cellStyle name="Entrada 2 2 4 6 2 2" xfId="10503"/>
    <cellStyle name="Entrada 2 2 4 6 2 3" xfId="10504"/>
    <cellStyle name="Entrada 2 2 4 6 2 4" xfId="10505"/>
    <cellStyle name="Entrada 2 2 4 6 3" xfId="10506"/>
    <cellStyle name="Entrada 2 2 4 6 4" xfId="10507"/>
    <cellStyle name="Entrada 2 2 4 6 5" xfId="10508"/>
    <cellStyle name="Entrada 2 2 4 7" xfId="2356"/>
    <cellStyle name="Entrada 2 2 4 7 2" xfId="5831"/>
    <cellStyle name="Entrada 2 2 4 7 2 2" xfId="10509"/>
    <cellStyle name="Entrada 2 2 4 7 2 3" xfId="10510"/>
    <cellStyle name="Entrada 2 2 4 7 2 4" xfId="10511"/>
    <cellStyle name="Entrada 2 2 4 7 3" xfId="10512"/>
    <cellStyle name="Entrada 2 2 4 7 4" xfId="10513"/>
    <cellStyle name="Entrada 2 2 4 7 5" xfId="10514"/>
    <cellStyle name="Entrada 2 2 4 8" xfId="2744"/>
    <cellStyle name="Entrada 2 2 4 8 2" xfId="6217"/>
    <cellStyle name="Entrada 2 2 4 8 2 2" xfId="10515"/>
    <cellStyle name="Entrada 2 2 4 8 2 3" xfId="10516"/>
    <cellStyle name="Entrada 2 2 4 8 2 4" xfId="10517"/>
    <cellStyle name="Entrada 2 2 4 8 3" xfId="10518"/>
    <cellStyle name="Entrada 2 2 4 8 4" xfId="10519"/>
    <cellStyle name="Entrada 2 2 4 8 5" xfId="10520"/>
    <cellStyle name="Entrada 2 2 4 9" xfId="3260"/>
    <cellStyle name="Entrada 2 2 4 9 2" xfId="6732"/>
    <cellStyle name="Entrada 2 2 4 9 2 2" xfId="10521"/>
    <cellStyle name="Entrada 2 2 4 9 2 3" xfId="10522"/>
    <cellStyle name="Entrada 2 2 4 9 2 4" xfId="10523"/>
    <cellStyle name="Entrada 2 2 4 9 3" xfId="10524"/>
    <cellStyle name="Entrada 2 2 4 9 4" xfId="10525"/>
    <cellStyle name="Entrada 2 2 4 9 5" xfId="10526"/>
    <cellStyle name="Entrada 2 2 5" xfId="1262"/>
    <cellStyle name="Entrada 2 2 5 10" xfId="4744"/>
    <cellStyle name="Entrada 2 2 5 10 2" xfId="10527"/>
    <cellStyle name="Entrada 2 2 5 10 3" xfId="10528"/>
    <cellStyle name="Entrada 2 2 5 10 4" xfId="10529"/>
    <cellStyle name="Entrada 2 2 5 11" xfId="10530"/>
    <cellStyle name="Entrada 2 2 5 12" xfId="10531"/>
    <cellStyle name="Entrada 2 2 5 13" xfId="10532"/>
    <cellStyle name="Entrada 2 2 5 2" xfId="2533"/>
    <cellStyle name="Entrada 2 2 5 2 2" xfId="6006"/>
    <cellStyle name="Entrada 2 2 5 2 2 2" xfId="10533"/>
    <cellStyle name="Entrada 2 2 5 2 2 3" xfId="10534"/>
    <cellStyle name="Entrada 2 2 5 2 2 4" xfId="10535"/>
    <cellStyle name="Entrada 2 2 5 2 3" xfId="10536"/>
    <cellStyle name="Entrada 2 2 5 2 4" xfId="10537"/>
    <cellStyle name="Entrada 2 2 5 2 5" xfId="10538"/>
    <cellStyle name="Entrada 2 2 5 3" xfId="3233"/>
    <cellStyle name="Entrada 2 2 5 3 2" xfId="6705"/>
    <cellStyle name="Entrada 2 2 5 3 2 2" xfId="10539"/>
    <cellStyle name="Entrada 2 2 5 3 2 3" xfId="10540"/>
    <cellStyle name="Entrada 2 2 5 3 2 4" xfId="10541"/>
    <cellStyle name="Entrada 2 2 5 3 3" xfId="10542"/>
    <cellStyle name="Entrada 2 2 5 3 4" xfId="10543"/>
    <cellStyle name="Entrada 2 2 5 3 5" xfId="10544"/>
    <cellStyle name="Entrada 2 2 5 4" xfId="3270"/>
    <cellStyle name="Entrada 2 2 5 4 2" xfId="6742"/>
    <cellStyle name="Entrada 2 2 5 4 2 2" xfId="10545"/>
    <cellStyle name="Entrada 2 2 5 4 2 3" xfId="10546"/>
    <cellStyle name="Entrada 2 2 5 4 2 4" xfId="10547"/>
    <cellStyle name="Entrada 2 2 5 4 3" xfId="10548"/>
    <cellStyle name="Entrada 2 2 5 4 4" xfId="10549"/>
    <cellStyle name="Entrada 2 2 5 4 5" xfId="10550"/>
    <cellStyle name="Entrada 2 2 5 5" xfId="1863"/>
    <cellStyle name="Entrada 2 2 5 5 2" xfId="5341"/>
    <cellStyle name="Entrada 2 2 5 5 2 2" xfId="10551"/>
    <cellStyle name="Entrada 2 2 5 5 2 3" xfId="10552"/>
    <cellStyle name="Entrada 2 2 5 5 2 4" xfId="10553"/>
    <cellStyle name="Entrada 2 2 5 5 3" xfId="10554"/>
    <cellStyle name="Entrada 2 2 5 5 4" xfId="10555"/>
    <cellStyle name="Entrada 2 2 5 5 5" xfId="10556"/>
    <cellStyle name="Entrada 2 2 5 6" xfId="3556"/>
    <cellStyle name="Entrada 2 2 5 6 2" xfId="7026"/>
    <cellStyle name="Entrada 2 2 5 6 2 2" xfId="10557"/>
    <cellStyle name="Entrada 2 2 5 6 2 3" xfId="10558"/>
    <cellStyle name="Entrada 2 2 5 6 2 4" xfId="10559"/>
    <cellStyle name="Entrada 2 2 5 6 3" xfId="10560"/>
    <cellStyle name="Entrada 2 2 5 6 4" xfId="10561"/>
    <cellStyle name="Entrada 2 2 5 6 5" xfId="10562"/>
    <cellStyle name="Entrada 2 2 5 7" xfId="3345"/>
    <cellStyle name="Entrada 2 2 5 7 2" xfId="6817"/>
    <cellStyle name="Entrada 2 2 5 7 2 2" xfId="10563"/>
    <cellStyle name="Entrada 2 2 5 7 2 3" xfId="10564"/>
    <cellStyle name="Entrada 2 2 5 7 2 4" xfId="10565"/>
    <cellStyle name="Entrada 2 2 5 7 3" xfId="10566"/>
    <cellStyle name="Entrada 2 2 5 7 4" xfId="10567"/>
    <cellStyle name="Entrada 2 2 5 7 5" xfId="10568"/>
    <cellStyle name="Entrada 2 2 5 8" xfId="3495"/>
    <cellStyle name="Entrada 2 2 5 8 2" xfId="6967"/>
    <cellStyle name="Entrada 2 2 5 8 2 2" xfId="10569"/>
    <cellStyle name="Entrada 2 2 5 8 2 3" xfId="10570"/>
    <cellStyle name="Entrada 2 2 5 8 2 4" xfId="10571"/>
    <cellStyle name="Entrada 2 2 5 8 3" xfId="10572"/>
    <cellStyle name="Entrada 2 2 5 8 4" xfId="10573"/>
    <cellStyle name="Entrada 2 2 5 8 5" xfId="10574"/>
    <cellStyle name="Entrada 2 2 5 9" xfId="2273"/>
    <cellStyle name="Entrada 2 2 5 9 2" xfId="5748"/>
    <cellStyle name="Entrada 2 2 5 9 2 2" xfId="10575"/>
    <cellStyle name="Entrada 2 2 5 9 2 3" xfId="10576"/>
    <cellStyle name="Entrada 2 2 5 9 2 4" xfId="10577"/>
    <cellStyle name="Entrada 2 2 5 9 3" xfId="10578"/>
    <cellStyle name="Entrada 2 2 5 9 4" xfId="10579"/>
    <cellStyle name="Entrada 2 2 5 9 5" xfId="10580"/>
    <cellStyle name="Entrada 2 2 6" xfId="2276"/>
    <cellStyle name="Entrada 2 2 6 2" xfId="5751"/>
    <cellStyle name="Entrada 2 2 6 2 2" xfId="10581"/>
    <cellStyle name="Entrada 2 2 6 2 3" xfId="10582"/>
    <cellStyle name="Entrada 2 2 6 2 4" xfId="10583"/>
    <cellStyle name="Entrada 2 2 6 3" xfId="10584"/>
    <cellStyle name="Entrada 2 2 6 4" xfId="10585"/>
    <cellStyle name="Entrada 2 2 6 5" xfId="10586"/>
    <cellStyle name="Entrada 2 2 7" xfId="3066"/>
    <cellStyle name="Entrada 2 2 7 2" xfId="6539"/>
    <cellStyle name="Entrada 2 2 7 2 2" xfId="10587"/>
    <cellStyle name="Entrada 2 2 7 2 3" xfId="10588"/>
    <cellStyle name="Entrada 2 2 7 2 4" xfId="10589"/>
    <cellStyle name="Entrada 2 2 7 3" xfId="10590"/>
    <cellStyle name="Entrada 2 2 7 4" xfId="10591"/>
    <cellStyle name="Entrada 2 2 7 5" xfId="10592"/>
    <cellStyle name="Entrada 2 2 8" xfId="3617"/>
    <cellStyle name="Entrada 2 2 8 2" xfId="7087"/>
    <cellStyle name="Entrada 2 2 8 2 2" xfId="10593"/>
    <cellStyle name="Entrada 2 2 8 2 3" xfId="10594"/>
    <cellStyle name="Entrada 2 2 8 2 4" xfId="10595"/>
    <cellStyle name="Entrada 2 2 8 3" xfId="10596"/>
    <cellStyle name="Entrada 2 2 8 4" xfId="10597"/>
    <cellStyle name="Entrada 2 2 8 5" xfId="10598"/>
    <cellStyle name="Entrada 2 2 9" xfId="3105"/>
    <cellStyle name="Entrada 2 2 9 2" xfId="6578"/>
    <cellStyle name="Entrada 2 2 9 2 2" xfId="10599"/>
    <cellStyle name="Entrada 2 2 9 2 3" xfId="10600"/>
    <cellStyle name="Entrada 2 2 9 2 4" xfId="10601"/>
    <cellStyle name="Entrada 2 2 9 3" xfId="10602"/>
    <cellStyle name="Entrada 2 2 9 4" xfId="10603"/>
    <cellStyle name="Entrada 2 2 9 5" xfId="10604"/>
    <cellStyle name="Entrada 2 3" xfId="1074"/>
    <cellStyle name="Entrada 2 3 10" xfId="4559"/>
    <cellStyle name="Entrada 2 3 10 2" xfId="10605"/>
    <cellStyle name="Entrada 2 3 10 3" xfId="10606"/>
    <cellStyle name="Entrada 2 3 10 4" xfId="10607"/>
    <cellStyle name="Entrada 2 3 11" xfId="10608"/>
    <cellStyle name="Entrada 2 3 12" xfId="10609"/>
    <cellStyle name="Entrada 2 3 13" xfId="10610"/>
    <cellStyle name="Entrada 2 3 2" xfId="2399"/>
    <cellStyle name="Entrada 2 3 2 2" xfId="5873"/>
    <cellStyle name="Entrada 2 3 2 2 2" xfId="10611"/>
    <cellStyle name="Entrada 2 3 2 2 3" xfId="10612"/>
    <cellStyle name="Entrada 2 3 2 2 4" xfId="10613"/>
    <cellStyle name="Entrada 2 3 2 3" xfId="10614"/>
    <cellStyle name="Entrada 2 3 2 4" xfId="10615"/>
    <cellStyle name="Entrada 2 3 2 5" xfId="10616"/>
    <cellStyle name="Entrada 2 3 3" xfId="3136"/>
    <cellStyle name="Entrada 2 3 3 2" xfId="6608"/>
    <cellStyle name="Entrada 2 3 3 2 2" xfId="10617"/>
    <cellStyle name="Entrada 2 3 3 2 3" xfId="10618"/>
    <cellStyle name="Entrada 2 3 3 2 4" xfId="10619"/>
    <cellStyle name="Entrada 2 3 3 3" xfId="10620"/>
    <cellStyle name="Entrada 2 3 3 4" xfId="10621"/>
    <cellStyle name="Entrada 2 3 3 5" xfId="10622"/>
    <cellStyle name="Entrada 2 3 4" xfId="2105"/>
    <cellStyle name="Entrada 2 3 4 2" xfId="5580"/>
    <cellStyle name="Entrada 2 3 4 2 2" xfId="10623"/>
    <cellStyle name="Entrada 2 3 4 2 3" xfId="10624"/>
    <cellStyle name="Entrada 2 3 4 2 4" xfId="10625"/>
    <cellStyle name="Entrada 2 3 4 3" xfId="10626"/>
    <cellStyle name="Entrada 2 3 4 4" xfId="10627"/>
    <cellStyle name="Entrada 2 3 4 5" xfId="10628"/>
    <cellStyle name="Entrada 2 3 5" xfId="1960"/>
    <cellStyle name="Entrada 2 3 5 2" xfId="5437"/>
    <cellStyle name="Entrada 2 3 5 2 2" xfId="10629"/>
    <cellStyle name="Entrada 2 3 5 2 3" xfId="10630"/>
    <cellStyle name="Entrada 2 3 5 2 4" xfId="10631"/>
    <cellStyle name="Entrada 2 3 5 3" xfId="10632"/>
    <cellStyle name="Entrada 2 3 5 4" xfId="10633"/>
    <cellStyle name="Entrada 2 3 5 5" xfId="10634"/>
    <cellStyle name="Entrada 2 3 6" xfId="3061"/>
    <cellStyle name="Entrada 2 3 6 2" xfId="6534"/>
    <cellStyle name="Entrada 2 3 6 2 2" xfId="10635"/>
    <cellStyle name="Entrada 2 3 6 2 3" xfId="10636"/>
    <cellStyle name="Entrada 2 3 6 2 4" xfId="10637"/>
    <cellStyle name="Entrada 2 3 6 3" xfId="10638"/>
    <cellStyle name="Entrada 2 3 6 4" xfId="10639"/>
    <cellStyle name="Entrada 2 3 6 5" xfId="10640"/>
    <cellStyle name="Entrada 2 3 7" xfId="1995"/>
    <cellStyle name="Entrada 2 3 7 2" xfId="5471"/>
    <cellStyle name="Entrada 2 3 7 2 2" xfId="10641"/>
    <cellStyle name="Entrada 2 3 7 2 3" xfId="10642"/>
    <cellStyle name="Entrada 2 3 7 2 4" xfId="10643"/>
    <cellStyle name="Entrada 2 3 7 3" xfId="10644"/>
    <cellStyle name="Entrada 2 3 7 4" xfId="10645"/>
    <cellStyle name="Entrada 2 3 7 5" xfId="10646"/>
    <cellStyle name="Entrada 2 3 8" xfId="3616"/>
    <cellStyle name="Entrada 2 3 8 2" xfId="7086"/>
    <cellStyle name="Entrada 2 3 8 2 2" xfId="10647"/>
    <cellStyle name="Entrada 2 3 8 2 3" xfId="10648"/>
    <cellStyle name="Entrada 2 3 8 2 4" xfId="10649"/>
    <cellStyle name="Entrada 2 3 8 3" xfId="10650"/>
    <cellStyle name="Entrada 2 3 8 4" xfId="10651"/>
    <cellStyle name="Entrada 2 3 8 5" xfId="10652"/>
    <cellStyle name="Entrada 2 3 9" xfId="3521"/>
    <cellStyle name="Entrada 2 3 9 2" xfId="6993"/>
    <cellStyle name="Entrada 2 3 9 2 2" xfId="10653"/>
    <cellStyle name="Entrada 2 3 9 2 3" xfId="10654"/>
    <cellStyle name="Entrada 2 3 9 2 4" xfId="10655"/>
    <cellStyle name="Entrada 2 3 9 3" xfId="10656"/>
    <cellStyle name="Entrada 2 3 9 4" xfId="10657"/>
    <cellStyle name="Entrada 2 3 9 5" xfId="10658"/>
    <cellStyle name="Entrada 2 4" xfId="1515"/>
    <cellStyle name="Entrada 2 4 10" xfId="4997"/>
    <cellStyle name="Entrada 2 4 10 2" xfId="10659"/>
    <cellStyle name="Entrada 2 4 10 3" xfId="10660"/>
    <cellStyle name="Entrada 2 4 10 4" xfId="10661"/>
    <cellStyle name="Entrada 2 4 11" xfId="10662"/>
    <cellStyle name="Entrada 2 4 12" xfId="10663"/>
    <cellStyle name="Entrada 2 4 13" xfId="10664"/>
    <cellStyle name="Entrada 2 4 2" xfId="2761"/>
    <cellStyle name="Entrada 2 4 2 2" xfId="6234"/>
    <cellStyle name="Entrada 2 4 2 2 2" xfId="10665"/>
    <cellStyle name="Entrada 2 4 2 2 3" xfId="10666"/>
    <cellStyle name="Entrada 2 4 2 2 4" xfId="10667"/>
    <cellStyle name="Entrada 2 4 2 3" xfId="10668"/>
    <cellStyle name="Entrada 2 4 2 4" xfId="10669"/>
    <cellStyle name="Entrada 2 4 2 5" xfId="10670"/>
    <cellStyle name="Entrada 2 4 3" xfId="3357"/>
    <cellStyle name="Entrada 2 4 3 2" xfId="6829"/>
    <cellStyle name="Entrada 2 4 3 2 2" xfId="10671"/>
    <cellStyle name="Entrada 2 4 3 2 3" xfId="10672"/>
    <cellStyle name="Entrada 2 4 3 2 4" xfId="10673"/>
    <cellStyle name="Entrada 2 4 3 3" xfId="10674"/>
    <cellStyle name="Entrada 2 4 3 4" xfId="10675"/>
    <cellStyle name="Entrada 2 4 3 5" xfId="10676"/>
    <cellStyle name="Entrada 2 4 4" xfId="3444"/>
    <cellStyle name="Entrada 2 4 4 2" xfId="6916"/>
    <cellStyle name="Entrada 2 4 4 2 2" xfId="10677"/>
    <cellStyle name="Entrada 2 4 4 2 3" xfId="10678"/>
    <cellStyle name="Entrada 2 4 4 2 4" xfId="10679"/>
    <cellStyle name="Entrada 2 4 4 3" xfId="10680"/>
    <cellStyle name="Entrada 2 4 4 4" xfId="10681"/>
    <cellStyle name="Entrada 2 4 4 5" xfId="10682"/>
    <cellStyle name="Entrada 2 4 5" xfId="3280"/>
    <cellStyle name="Entrada 2 4 5 2" xfId="6752"/>
    <cellStyle name="Entrada 2 4 5 2 2" xfId="10683"/>
    <cellStyle name="Entrada 2 4 5 2 3" xfId="10684"/>
    <cellStyle name="Entrada 2 4 5 2 4" xfId="10685"/>
    <cellStyle name="Entrada 2 4 5 3" xfId="10686"/>
    <cellStyle name="Entrada 2 4 5 4" xfId="10687"/>
    <cellStyle name="Entrada 2 4 5 5" xfId="10688"/>
    <cellStyle name="Entrada 2 4 6" xfId="3439"/>
    <cellStyle name="Entrada 2 4 6 2" xfId="6911"/>
    <cellStyle name="Entrada 2 4 6 2 2" xfId="10689"/>
    <cellStyle name="Entrada 2 4 6 2 3" xfId="10690"/>
    <cellStyle name="Entrada 2 4 6 2 4" xfId="10691"/>
    <cellStyle name="Entrada 2 4 6 3" xfId="10692"/>
    <cellStyle name="Entrada 2 4 6 4" xfId="10693"/>
    <cellStyle name="Entrada 2 4 6 5" xfId="10694"/>
    <cellStyle name="Entrada 2 4 7" xfId="2474"/>
    <cellStyle name="Entrada 2 4 7 2" xfId="5947"/>
    <cellStyle name="Entrada 2 4 7 2 2" xfId="10695"/>
    <cellStyle name="Entrada 2 4 7 2 3" xfId="10696"/>
    <cellStyle name="Entrada 2 4 7 2 4" xfId="10697"/>
    <cellStyle name="Entrada 2 4 7 3" xfId="10698"/>
    <cellStyle name="Entrada 2 4 7 4" xfId="10699"/>
    <cellStyle name="Entrada 2 4 7 5" xfId="10700"/>
    <cellStyle name="Entrada 2 4 8" xfId="3068"/>
    <cellStyle name="Entrada 2 4 8 2" xfId="6541"/>
    <cellStyle name="Entrada 2 4 8 2 2" xfId="10701"/>
    <cellStyle name="Entrada 2 4 8 2 3" xfId="10702"/>
    <cellStyle name="Entrada 2 4 8 2 4" xfId="10703"/>
    <cellStyle name="Entrada 2 4 8 3" xfId="10704"/>
    <cellStyle name="Entrada 2 4 8 4" xfId="10705"/>
    <cellStyle name="Entrada 2 4 8 5" xfId="10706"/>
    <cellStyle name="Entrada 2 4 9" xfId="1825"/>
    <cellStyle name="Entrada 2 4 9 2" xfId="5303"/>
    <cellStyle name="Entrada 2 4 9 2 2" xfId="10707"/>
    <cellStyle name="Entrada 2 4 9 2 3" xfId="10708"/>
    <cellStyle name="Entrada 2 4 9 2 4" xfId="10709"/>
    <cellStyle name="Entrada 2 4 9 3" xfId="10710"/>
    <cellStyle name="Entrada 2 4 9 4" xfId="10711"/>
    <cellStyle name="Entrada 2 4 9 5" xfId="10712"/>
    <cellStyle name="Entrada 2 5" xfId="1525"/>
    <cellStyle name="Entrada 2 5 10" xfId="5007"/>
    <cellStyle name="Entrada 2 5 10 2" xfId="10713"/>
    <cellStyle name="Entrada 2 5 10 3" xfId="10714"/>
    <cellStyle name="Entrada 2 5 10 4" xfId="10715"/>
    <cellStyle name="Entrada 2 5 11" xfId="10716"/>
    <cellStyle name="Entrada 2 5 12" xfId="10717"/>
    <cellStyle name="Entrada 2 5 13" xfId="10718"/>
    <cellStyle name="Entrada 2 5 2" xfId="2771"/>
    <cellStyle name="Entrada 2 5 2 2" xfId="6244"/>
    <cellStyle name="Entrada 2 5 2 2 2" xfId="10719"/>
    <cellStyle name="Entrada 2 5 2 2 3" xfId="10720"/>
    <cellStyle name="Entrada 2 5 2 2 4" xfId="10721"/>
    <cellStyle name="Entrada 2 5 2 3" xfId="10722"/>
    <cellStyle name="Entrada 2 5 2 4" xfId="10723"/>
    <cellStyle name="Entrada 2 5 2 5" xfId="10724"/>
    <cellStyle name="Entrada 2 5 3" xfId="3367"/>
    <cellStyle name="Entrada 2 5 3 2" xfId="6839"/>
    <cellStyle name="Entrada 2 5 3 2 2" xfId="10725"/>
    <cellStyle name="Entrada 2 5 3 2 3" xfId="10726"/>
    <cellStyle name="Entrada 2 5 3 2 4" xfId="10727"/>
    <cellStyle name="Entrada 2 5 3 3" xfId="10728"/>
    <cellStyle name="Entrada 2 5 3 4" xfId="10729"/>
    <cellStyle name="Entrada 2 5 3 5" xfId="10730"/>
    <cellStyle name="Entrada 2 5 4" xfId="2075"/>
    <cellStyle name="Entrada 2 5 4 2" xfId="5550"/>
    <cellStyle name="Entrada 2 5 4 2 2" xfId="10731"/>
    <cellStyle name="Entrada 2 5 4 2 3" xfId="10732"/>
    <cellStyle name="Entrada 2 5 4 2 4" xfId="10733"/>
    <cellStyle name="Entrada 2 5 4 3" xfId="10734"/>
    <cellStyle name="Entrada 2 5 4 4" xfId="10735"/>
    <cellStyle name="Entrada 2 5 4 5" xfId="10736"/>
    <cellStyle name="Entrada 2 5 5" xfId="2006"/>
    <cellStyle name="Entrada 2 5 5 2" xfId="5482"/>
    <cellStyle name="Entrada 2 5 5 2 2" xfId="10737"/>
    <cellStyle name="Entrada 2 5 5 2 3" xfId="10738"/>
    <cellStyle name="Entrada 2 5 5 2 4" xfId="10739"/>
    <cellStyle name="Entrada 2 5 5 3" xfId="10740"/>
    <cellStyle name="Entrada 2 5 5 4" xfId="10741"/>
    <cellStyle name="Entrada 2 5 5 5" xfId="10742"/>
    <cellStyle name="Entrada 2 5 6" xfId="3141"/>
    <cellStyle name="Entrada 2 5 6 2" xfId="6613"/>
    <cellStyle name="Entrada 2 5 6 2 2" xfId="10743"/>
    <cellStyle name="Entrada 2 5 6 2 3" xfId="10744"/>
    <cellStyle name="Entrada 2 5 6 2 4" xfId="10745"/>
    <cellStyle name="Entrada 2 5 6 3" xfId="10746"/>
    <cellStyle name="Entrada 2 5 6 4" xfId="10747"/>
    <cellStyle name="Entrada 2 5 6 5" xfId="10748"/>
    <cellStyle name="Entrada 2 5 7" xfId="3088"/>
    <cellStyle name="Entrada 2 5 7 2" xfId="6561"/>
    <cellStyle name="Entrada 2 5 7 2 2" xfId="10749"/>
    <cellStyle name="Entrada 2 5 7 2 3" xfId="10750"/>
    <cellStyle name="Entrada 2 5 7 2 4" xfId="10751"/>
    <cellStyle name="Entrada 2 5 7 3" xfId="10752"/>
    <cellStyle name="Entrada 2 5 7 4" xfId="10753"/>
    <cellStyle name="Entrada 2 5 7 5" xfId="10754"/>
    <cellStyle name="Entrada 2 5 8" xfId="3587"/>
    <cellStyle name="Entrada 2 5 8 2" xfId="7057"/>
    <cellStyle name="Entrada 2 5 8 2 2" xfId="10755"/>
    <cellStyle name="Entrada 2 5 8 2 3" xfId="10756"/>
    <cellStyle name="Entrada 2 5 8 2 4" xfId="10757"/>
    <cellStyle name="Entrada 2 5 8 3" xfId="10758"/>
    <cellStyle name="Entrada 2 5 8 4" xfId="10759"/>
    <cellStyle name="Entrada 2 5 8 5" xfId="10760"/>
    <cellStyle name="Entrada 2 5 9" xfId="3603"/>
    <cellStyle name="Entrada 2 5 9 2" xfId="7073"/>
    <cellStyle name="Entrada 2 5 9 2 2" xfId="10761"/>
    <cellStyle name="Entrada 2 5 9 2 3" xfId="10762"/>
    <cellStyle name="Entrada 2 5 9 2 4" xfId="10763"/>
    <cellStyle name="Entrada 2 5 9 3" xfId="10764"/>
    <cellStyle name="Entrada 2 5 9 4" xfId="10765"/>
    <cellStyle name="Entrada 2 5 9 5" xfId="10766"/>
    <cellStyle name="Entrada 2 6" xfId="1557"/>
    <cellStyle name="Entrada 2 6 10" xfId="5038"/>
    <cellStyle name="Entrada 2 6 10 2" xfId="10767"/>
    <cellStyle name="Entrada 2 6 10 3" xfId="10768"/>
    <cellStyle name="Entrada 2 6 10 4" xfId="10769"/>
    <cellStyle name="Entrada 2 6 11" xfId="10770"/>
    <cellStyle name="Entrada 2 6 12" xfId="10771"/>
    <cellStyle name="Entrada 2 6 13" xfId="10772"/>
    <cellStyle name="Entrada 2 6 2" xfId="2803"/>
    <cellStyle name="Entrada 2 6 2 2" xfId="6276"/>
    <cellStyle name="Entrada 2 6 2 2 2" xfId="10773"/>
    <cellStyle name="Entrada 2 6 2 2 3" xfId="10774"/>
    <cellStyle name="Entrada 2 6 2 2 4" xfId="10775"/>
    <cellStyle name="Entrada 2 6 2 3" xfId="10776"/>
    <cellStyle name="Entrada 2 6 2 4" xfId="10777"/>
    <cellStyle name="Entrada 2 6 2 5" xfId="10778"/>
    <cellStyle name="Entrada 2 6 3" xfId="3398"/>
    <cellStyle name="Entrada 2 6 3 2" xfId="6870"/>
    <cellStyle name="Entrada 2 6 3 2 2" xfId="10779"/>
    <cellStyle name="Entrada 2 6 3 2 3" xfId="10780"/>
    <cellStyle name="Entrada 2 6 3 2 4" xfId="10781"/>
    <cellStyle name="Entrada 2 6 3 3" xfId="10782"/>
    <cellStyle name="Entrada 2 6 3 4" xfId="10783"/>
    <cellStyle name="Entrada 2 6 3 5" xfId="10784"/>
    <cellStyle name="Entrada 2 6 4" xfId="3080"/>
    <cellStyle name="Entrada 2 6 4 2" xfId="6553"/>
    <cellStyle name="Entrada 2 6 4 2 2" xfId="10785"/>
    <cellStyle name="Entrada 2 6 4 2 3" xfId="10786"/>
    <cellStyle name="Entrada 2 6 4 2 4" xfId="10787"/>
    <cellStyle name="Entrada 2 6 4 3" xfId="10788"/>
    <cellStyle name="Entrada 2 6 4 4" xfId="10789"/>
    <cellStyle name="Entrada 2 6 4 5" xfId="10790"/>
    <cellStyle name="Entrada 2 6 5" xfId="3443"/>
    <cellStyle name="Entrada 2 6 5 2" xfId="6915"/>
    <cellStyle name="Entrada 2 6 5 2 2" xfId="10791"/>
    <cellStyle name="Entrada 2 6 5 2 3" xfId="10792"/>
    <cellStyle name="Entrada 2 6 5 2 4" xfId="10793"/>
    <cellStyle name="Entrada 2 6 5 3" xfId="10794"/>
    <cellStyle name="Entrada 2 6 5 4" xfId="10795"/>
    <cellStyle name="Entrada 2 6 5 5" xfId="10796"/>
    <cellStyle name="Entrada 2 6 6" xfId="3493"/>
    <cellStyle name="Entrada 2 6 6 2" xfId="6965"/>
    <cellStyle name="Entrada 2 6 6 2 2" xfId="10797"/>
    <cellStyle name="Entrada 2 6 6 2 3" xfId="10798"/>
    <cellStyle name="Entrada 2 6 6 2 4" xfId="10799"/>
    <cellStyle name="Entrada 2 6 6 3" xfId="10800"/>
    <cellStyle name="Entrada 2 6 6 4" xfId="10801"/>
    <cellStyle name="Entrada 2 6 6 5" xfId="10802"/>
    <cellStyle name="Entrada 2 6 7" xfId="3480"/>
    <cellStyle name="Entrada 2 6 7 2" xfId="6952"/>
    <cellStyle name="Entrada 2 6 7 2 2" xfId="10803"/>
    <cellStyle name="Entrada 2 6 7 2 3" xfId="10804"/>
    <cellStyle name="Entrada 2 6 7 2 4" xfId="10805"/>
    <cellStyle name="Entrada 2 6 7 3" xfId="10806"/>
    <cellStyle name="Entrada 2 6 7 4" xfId="10807"/>
    <cellStyle name="Entrada 2 6 7 5" xfId="10808"/>
    <cellStyle name="Entrada 2 6 8" xfId="3477"/>
    <cellStyle name="Entrada 2 6 8 2" xfId="6949"/>
    <cellStyle name="Entrada 2 6 8 2 2" xfId="10809"/>
    <cellStyle name="Entrada 2 6 8 2 3" xfId="10810"/>
    <cellStyle name="Entrada 2 6 8 2 4" xfId="10811"/>
    <cellStyle name="Entrada 2 6 8 3" xfId="10812"/>
    <cellStyle name="Entrada 2 6 8 4" xfId="10813"/>
    <cellStyle name="Entrada 2 6 8 5" xfId="10814"/>
    <cellStyle name="Entrada 2 6 9" xfId="3426"/>
    <cellStyle name="Entrada 2 6 9 2" xfId="6898"/>
    <cellStyle name="Entrada 2 6 9 2 2" xfId="10815"/>
    <cellStyle name="Entrada 2 6 9 2 3" xfId="10816"/>
    <cellStyle name="Entrada 2 6 9 2 4" xfId="10817"/>
    <cellStyle name="Entrada 2 6 9 3" xfId="10818"/>
    <cellStyle name="Entrada 2 6 9 4" xfId="10819"/>
    <cellStyle name="Entrada 2 6 9 5" xfId="10820"/>
    <cellStyle name="Entrada 2 7" xfId="1842"/>
    <cellStyle name="Entrada 2 7 2" xfId="5320"/>
    <cellStyle name="Entrada 2 7 2 2" xfId="10821"/>
    <cellStyle name="Entrada 2 7 2 3" xfId="10822"/>
    <cellStyle name="Entrada 2 7 2 4" xfId="10823"/>
    <cellStyle name="Entrada 2 7 3" xfId="10824"/>
    <cellStyle name="Entrada 2 7 4" xfId="10825"/>
    <cellStyle name="Entrada 2 7 5" xfId="10826"/>
    <cellStyle name="Entrada 2 8" xfId="2279"/>
    <cellStyle name="Entrada 2 8 2" xfId="5754"/>
    <cellStyle name="Entrada 2 8 2 2" xfId="10827"/>
    <cellStyle name="Entrada 2 8 2 3" xfId="10828"/>
    <cellStyle name="Entrada 2 8 2 4" xfId="10829"/>
    <cellStyle name="Entrada 2 8 3" xfId="10830"/>
    <cellStyle name="Entrada 2 8 4" xfId="10831"/>
    <cellStyle name="Entrada 2 8 5" xfId="10832"/>
    <cellStyle name="Entrada 2 9" xfId="2737"/>
    <cellStyle name="Entrada 2 9 2" xfId="6210"/>
    <cellStyle name="Entrada 2 9 2 2" xfId="10833"/>
    <cellStyle name="Entrada 2 9 2 3" xfId="10834"/>
    <cellStyle name="Entrada 2 9 2 4" xfId="10835"/>
    <cellStyle name="Entrada 2 9 3" xfId="10836"/>
    <cellStyle name="Entrada 2 9 4" xfId="10837"/>
    <cellStyle name="Entrada 2 9 5" xfId="10838"/>
    <cellStyle name="Entrada 3" xfId="3696"/>
    <cellStyle name="Entrada 3 2" xfId="7132"/>
    <cellStyle name="Entrada 3 2 2" xfId="10839"/>
    <cellStyle name="Entrada 3 2 3" xfId="10840"/>
    <cellStyle name="Entrada 3 2 4" xfId="10841"/>
    <cellStyle name="Entrada 3 3" xfId="10842"/>
    <cellStyle name="Entrada 3 3 2" xfId="10843"/>
    <cellStyle name="Entrada 3 4" xfId="10844"/>
    <cellStyle name="Entrada 3 5" xfId="10845"/>
    <cellStyle name="Entrada 3 6" xfId="10846"/>
    <cellStyle name="Estilo 1" xfId="441"/>
    <cellStyle name="Estilo 1 2" xfId="876"/>
    <cellStyle name="Euro" xfId="61"/>
    <cellStyle name="Euro 2" xfId="62"/>
    <cellStyle name="Euro 2 2" xfId="63"/>
    <cellStyle name="Euro 2 2 2" xfId="675"/>
    <cellStyle name="Euro 3" xfId="442"/>
    <cellStyle name="Euro 3 2" xfId="3909"/>
    <cellStyle name="Euro 4" xfId="3698"/>
    <cellStyle name="Euro 4 2" xfId="3910"/>
    <cellStyle name="Euro 5" xfId="3699"/>
    <cellStyle name="Euro 5 2" xfId="3911"/>
    <cellStyle name="Euro 6" xfId="3912"/>
    <cellStyle name="Euro 6 2" xfId="3913"/>
    <cellStyle name="Euro 7" xfId="3914"/>
    <cellStyle name="Euro 8" xfId="3697"/>
    <cellStyle name="Excel Built-in Comma" xfId="443"/>
    <cellStyle name="Excel Built-in Currency" xfId="3915"/>
    <cellStyle name="Excel Built-in Currency 2" xfId="3916"/>
    <cellStyle name="Excel Built-in Excel Built-in Excel Built-in Excel Built-in Excel Built-in Excel Built-in Excel Built-in Excel Built-in Separador de milhares 4" xfId="877"/>
    <cellStyle name="Excel Built-in Excel Built-in Excel Built-in Excel Built-in Excel Built-in Excel Built-in Excel Built-in Separador de milhares 4" xfId="878"/>
    <cellStyle name="Excel Built-in Normal" xfId="444"/>
    <cellStyle name="Excel Built-in Normal 1" xfId="879"/>
    <cellStyle name="Excel Built-in Normal 2" xfId="880"/>
    <cellStyle name="Excel Built-in Normal 2 2" xfId="3700"/>
    <cellStyle name="Excel Built-in Normal 3" xfId="881"/>
    <cellStyle name="Excel Built-in Normal_ORCEESCCB" xfId="3701"/>
    <cellStyle name="Excel Built-in Percent" xfId="3917"/>
    <cellStyle name="Excel Built-in Percent 2" xfId="3918"/>
    <cellStyle name="Excel_BuiltIn_Comma" xfId="882"/>
    <cellStyle name="Explanatory Text" xfId="64"/>
    <cellStyle name="Explanatory Text 2" xfId="3702"/>
    <cellStyle name="Falces1" xfId="445"/>
    <cellStyle name="Fecha" xfId="446"/>
    <cellStyle name="Fijo" xfId="447"/>
    <cellStyle name="Fixed" xfId="883"/>
    <cellStyle name="Fixo" xfId="65"/>
    <cellStyle name="Fixo 2" xfId="676"/>
    <cellStyle name="Fixo 2 2" xfId="3919"/>
    <cellStyle name="Fixo 3" xfId="884"/>
    <cellStyle name="Fixo_MEMÓRIA DE CÁLCULO" xfId="448"/>
    <cellStyle name="Followed Hyperlink" xfId="885"/>
    <cellStyle name="fundoamarelo" xfId="449"/>
    <cellStyle name="fundoazul" xfId="450"/>
    <cellStyle name="fundocinza" xfId="451"/>
    <cellStyle name="fundodeentrada" xfId="452"/>
    <cellStyle name="fundodeentrada 10" xfId="4324"/>
    <cellStyle name="fundodeentrada 10 2" xfId="10847"/>
    <cellStyle name="fundodeentrada 10 3" xfId="10848"/>
    <cellStyle name="fundodeentrada 10 4" xfId="10849"/>
    <cellStyle name="fundodeentrada 11" xfId="10850"/>
    <cellStyle name="fundodeentrada 12" xfId="10851"/>
    <cellStyle name="fundodeentrada 2" xfId="1213"/>
    <cellStyle name="fundodeentrada 2 10" xfId="4695"/>
    <cellStyle name="fundodeentrada 2 10 2" xfId="10852"/>
    <cellStyle name="fundodeentrada 2 10 3" xfId="10853"/>
    <cellStyle name="fundodeentrada 2 10 4" xfId="10854"/>
    <cellStyle name="fundodeentrada 2 11" xfId="10855"/>
    <cellStyle name="fundodeentrada 2 12" xfId="10856"/>
    <cellStyle name="fundodeentrada 2 13" xfId="10857"/>
    <cellStyle name="fundodeentrada 2 2" xfId="2488"/>
    <cellStyle name="fundodeentrada 2 2 2" xfId="5961"/>
    <cellStyle name="fundodeentrada 2 2 2 2" xfId="10858"/>
    <cellStyle name="fundodeentrada 2 2 2 3" xfId="10859"/>
    <cellStyle name="fundodeentrada 2 2 2 4" xfId="10860"/>
    <cellStyle name="fundodeentrada 2 2 3" xfId="10861"/>
    <cellStyle name="fundodeentrada 2 2 4" xfId="10862"/>
    <cellStyle name="fundodeentrada 2 2 5" xfId="10863"/>
    <cellStyle name="fundodeentrada 2 3" xfId="3204"/>
    <cellStyle name="fundodeentrada 2 3 2" xfId="6676"/>
    <cellStyle name="fundodeentrada 2 3 2 2" xfId="10864"/>
    <cellStyle name="fundodeentrada 2 3 2 3" xfId="10865"/>
    <cellStyle name="fundodeentrada 2 3 2 4" xfId="10866"/>
    <cellStyle name="fundodeentrada 2 3 3" xfId="10867"/>
    <cellStyle name="fundodeentrada 2 3 4" xfId="10868"/>
    <cellStyle name="fundodeentrada 2 3 5" xfId="10869"/>
    <cellStyle name="fundodeentrada 2 4" xfId="3246"/>
    <cellStyle name="fundodeentrada 2 4 2" xfId="6718"/>
    <cellStyle name="fundodeentrada 2 4 2 2" xfId="10870"/>
    <cellStyle name="fundodeentrada 2 4 2 3" xfId="10871"/>
    <cellStyle name="fundodeentrada 2 4 2 4" xfId="10872"/>
    <cellStyle name="fundodeentrada 2 4 3" xfId="10873"/>
    <cellStyle name="fundodeentrada 2 4 4" xfId="10874"/>
    <cellStyle name="fundodeentrada 2 4 5" xfId="10875"/>
    <cellStyle name="fundodeentrada 2 5" xfId="2460"/>
    <cellStyle name="fundodeentrada 2 5 2" xfId="5934"/>
    <cellStyle name="fundodeentrada 2 5 2 2" xfId="10876"/>
    <cellStyle name="fundodeentrada 2 5 2 3" xfId="10877"/>
    <cellStyle name="fundodeentrada 2 5 2 4" xfId="10878"/>
    <cellStyle name="fundodeentrada 2 5 3" xfId="10879"/>
    <cellStyle name="fundodeentrada 2 5 4" xfId="10880"/>
    <cellStyle name="fundodeentrada 2 5 5" xfId="10881"/>
    <cellStyle name="fundodeentrada 2 6" xfId="1896"/>
    <cellStyle name="fundodeentrada 2 6 2" xfId="5373"/>
    <cellStyle name="fundodeentrada 2 6 2 2" xfId="10882"/>
    <cellStyle name="fundodeentrada 2 6 2 3" xfId="10883"/>
    <cellStyle name="fundodeentrada 2 6 2 4" xfId="10884"/>
    <cellStyle name="fundodeentrada 2 6 3" xfId="10885"/>
    <cellStyle name="fundodeentrada 2 6 4" xfId="10886"/>
    <cellStyle name="fundodeentrada 2 6 5" xfId="10887"/>
    <cellStyle name="fundodeentrada 2 7" xfId="2081"/>
    <cellStyle name="fundodeentrada 2 7 2" xfId="5556"/>
    <cellStyle name="fundodeentrada 2 7 2 2" xfId="10888"/>
    <cellStyle name="fundodeentrada 2 7 2 3" xfId="10889"/>
    <cellStyle name="fundodeentrada 2 7 2 4" xfId="10890"/>
    <cellStyle name="fundodeentrada 2 7 3" xfId="10891"/>
    <cellStyle name="fundodeentrada 2 7 4" xfId="10892"/>
    <cellStyle name="fundodeentrada 2 7 5" xfId="10893"/>
    <cellStyle name="fundodeentrada 2 8" xfId="3605"/>
    <cellStyle name="fundodeentrada 2 8 2" xfId="7075"/>
    <cellStyle name="fundodeentrada 2 8 2 2" xfId="10894"/>
    <cellStyle name="fundodeentrada 2 8 2 3" xfId="10895"/>
    <cellStyle name="fundodeentrada 2 8 2 4" xfId="10896"/>
    <cellStyle name="fundodeentrada 2 8 3" xfId="10897"/>
    <cellStyle name="fundodeentrada 2 8 4" xfId="10898"/>
    <cellStyle name="fundodeentrada 2 8 5" xfId="10899"/>
    <cellStyle name="fundodeentrada 2 9" xfId="3567"/>
    <cellStyle name="fundodeentrada 2 9 2" xfId="7037"/>
    <cellStyle name="fundodeentrada 2 9 2 2" xfId="10900"/>
    <cellStyle name="fundodeentrada 2 9 2 3" xfId="10901"/>
    <cellStyle name="fundodeentrada 2 9 2 4" xfId="10902"/>
    <cellStyle name="fundodeentrada 2 9 3" xfId="10903"/>
    <cellStyle name="fundodeentrada 2 9 4" xfId="10904"/>
    <cellStyle name="fundodeentrada 2 9 5" xfId="10905"/>
    <cellStyle name="fundodeentrada 3" xfId="1550"/>
    <cellStyle name="fundodeentrada 3 10" xfId="5032"/>
    <cellStyle name="fundodeentrada 3 10 2" xfId="10906"/>
    <cellStyle name="fundodeentrada 3 10 3" xfId="10907"/>
    <cellStyle name="fundodeentrada 3 10 4" xfId="10908"/>
    <cellStyle name="fundodeentrada 3 11" xfId="10909"/>
    <cellStyle name="fundodeentrada 3 12" xfId="10910"/>
    <cellStyle name="fundodeentrada 3 13" xfId="10911"/>
    <cellStyle name="fundodeentrada 3 2" xfId="2796"/>
    <cellStyle name="fundodeentrada 3 2 2" xfId="6269"/>
    <cellStyle name="fundodeentrada 3 2 2 2" xfId="10912"/>
    <cellStyle name="fundodeentrada 3 2 2 3" xfId="10913"/>
    <cellStyle name="fundodeentrada 3 2 2 4" xfId="10914"/>
    <cellStyle name="fundodeentrada 3 2 3" xfId="10915"/>
    <cellStyle name="fundodeentrada 3 2 4" xfId="10916"/>
    <cellStyle name="fundodeentrada 3 2 5" xfId="10917"/>
    <cellStyle name="fundodeentrada 3 3" xfId="3392"/>
    <cellStyle name="fundodeentrada 3 3 2" xfId="6864"/>
    <cellStyle name="fundodeentrada 3 3 2 2" xfId="10918"/>
    <cellStyle name="fundodeentrada 3 3 2 3" xfId="10919"/>
    <cellStyle name="fundodeentrada 3 3 2 4" xfId="10920"/>
    <cellStyle name="fundodeentrada 3 3 3" xfId="10921"/>
    <cellStyle name="fundodeentrada 3 3 4" xfId="10922"/>
    <cellStyle name="fundodeentrada 3 3 5" xfId="10923"/>
    <cellStyle name="fundodeentrada 3 4" xfId="1831"/>
    <cellStyle name="fundodeentrada 3 4 2" xfId="5309"/>
    <cellStyle name="fundodeentrada 3 4 2 2" xfId="10924"/>
    <cellStyle name="fundodeentrada 3 4 2 3" xfId="10925"/>
    <cellStyle name="fundodeentrada 3 4 2 4" xfId="10926"/>
    <cellStyle name="fundodeentrada 3 4 3" xfId="10927"/>
    <cellStyle name="fundodeentrada 3 4 4" xfId="10928"/>
    <cellStyle name="fundodeentrada 3 4 5" xfId="10929"/>
    <cellStyle name="fundodeentrada 3 5" xfId="3436"/>
    <cellStyle name="fundodeentrada 3 5 2" xfId="6908"/>
    <cellStyle name="fundodeentrada 3 5 2 2" xfId="10930"/>
    <cellStyle name="fundodeentrada 3 5 2 3" xfId="10931"/>
    <cellStyle name="fundodeentrada 3 5 2 4" xfId="10932"/>
    <cellStyle name="fundodeentrada 3 5 3" xfId="10933"/>
    <cellStyle name="fundodeentrada 3 5 4" xfId="10934"/>
    <cellStyle name="fundodeentrada 3 5 5" xfId="10935"/>
    <cellStyle name="fundodeentrada 3 6" xfId="1838"/>
    <cellStyle name="fundodeentrada 3 6 2" xfId="5316"/>
    <cellStyle name="fundodeentrada 3 6 2 2" xfId="10936"/>
    <cellStyle name="fundodeentrada 3 6 2 3" xfId="10937"/>
    <cellStyle name="fundodeentrada 3 6 2 4" xfId="10938"/>
    <cellStyle name="fundodeentrada 3 6 3" xfId="10939"/>
    <cellStyle name="fundodeentrada 3 6 4" xfId="10940"/>
    <cellStyle name="fundodeentrada 3 6 5" xfId="10941"/>
    <cellStyle name="fundodeentrada 3 7" xfId="3330"/>
    <cellStyle name="fundodeentrada 3 7 2" xfId="6802"/>
    <cellStyle name="fundodeentrada 3 7 2 2" xfId="10942"/>
    <cellStyle name="fundodeentrada 3 7 2 3" xfId="10943"/>
    <cellStyle name="fundodeentrada 3 7 2 4" xfId="10944"/>
    <cellStyle name="fundodeentrada 3 7 3" xfId="10945"/>
    <cellStyle name="fundodeentrada 3 7 4" xfId="10946"/>
    <cellStyle name="fundodeentrada 3 7 5" xfId="10947"/>
    <cellStyle name="fundodeentrada 3 8" xfId="2126"/>
    <cellStyle name="fundodeentrada 3 8 2" xfId="5601"/>
    <cellStyle name="fundodeentrada 3 8 2 2" xfId="10948"/>
    <cellStyle name="fundodeentrada 3 8 2 3" xfId="10949"/>
    <cellStyle name="fundodeentrada 3 8 2 4" xfId="10950"/>
    <cellStyle name="fundodeentrada 3 8 3" xfId="10951"/>
    <cellStyle name="fundodeentrada 3 8 4" xfId="10952"/>
    <cellStyle name="fundodeentrada 3 8 5" xfId="10953"/>
    <cellStyle name="fundodeentrada 3 9" xfId="3067"/>
    <cellStyle name="fundodeentrada 3 9 2" xfId="6540"/>
    <cellStyle name="fundodeentrada 3 9 2 2" xfId="10954"/>
    <cellStyle name="fundodeentrada 3 9 2 3" xfId="10955"/>
    <cellStyle name="fundodeentrada 3 9 2 4" xfId="10956"/>
    <cellStyle name="fundodeentrada 3 9 3" xfId="10957"/>
    <cellStyle name="fundodeentrada 3 9 4" xfId="10958"/>
    <cellStyle name="fundodeentrada 3 9 5" xfId="10959"/>
    <cellStyle name="fundodeentrada 4" xfId="1415"/>
    <cellStyle name="fundodeentrada 4 10" xfId="4897"/>
    <cellStyle name="fundodeentrada 4 10 2" xfId="10960"/>
    <cellStyle name="fundodeentrada 4 10 3" xfId="10961"/>
    <cellStyle name="fundodeentrada 4 10 4" xfId="10962"/>
    <cellStyle name="fundodeentrada 4 11" xfId="10963"/>
    <cellStyle name="fundodeentrada 4 12" xfId="10964"/>
    <cellStyle name="fundodeentrada 4 13" xfId="10965"/>
    <cellStyle name="fundodeentrada 4 2" xfId="2677"/>
    <cellStyle name="fundodeentrada 4 2 2" xfId="6150"/>
    <cellStyle name="fundodeentrada 4 2 2 2" xfId="10966"/>
    <cellStyle name="fundodeentrada 4 2 2 3" xfId="10967"/>
    <cellStyle name="fundodeentrada 4 2 2 4" xfId="10968"/>
    <cellStyle name="fundodeentrada 4 2 3" xfId="10969"/>
    <cellStyle name="fundodeentrada 4 2 4" xfId="10970"/>
    <cellStyle name="fundodeentrada 4 2 5" xfId="10971"/>
    <cellStyle name="fundodeentrada 4 3" xfId="3302"/>
    <cellStyle name="fundodeentrada 4 3 2" xfId="6774"/>
    <cellStyle name="fundodeentrada 4 3 2 2" xfId="10972"/>
    <cellStyle name="fundodeentrada 4 3 2 3" xfId="10973"/>
    <cellStyle name="fundodeentrada 4 3 2 4" xfId="10974"/>
    <cellStyle name="fundodeentrada 4 3 3" xfId="10975"/>
    <cellStyle name="fundodeentrada 4 3 4" xfId="10976"/>
    <cellStyle name="fundodeentrada 4 3 5" xfId="10977"/>
    <cellStyle name="fundodeentrada 4 4" xfId="2111"/>
    <cellStyle name="fundodeentrada 4 4 2" xfId="5586"/>
    <cellStyle name="fundodeentrada 4 4 2 2" xfId="10978"/>
    <cellStyle name="fundodeentrada 4 4 2 3" xfId="10979"/>
    <cellStyle name="fundodeentrada 4 4 2 4" xfId="10980"/>
    <cellStyle name="fundodeentrada 4 4 3" xfId="10981"/>
    <cellStyle name="fundodeentrada 4 4 4" xfId="10982"/>
    <cellStyle name="fundodeentrada 4 4 5" xfId="10983"/>
    <cellStyle name="fundodeentrada 4 5" xfId="1819"/>
    <cellStyle name="fundodeentrada 4 5 2" xfId="5297"/>
    <cellStyle name="fundodeentrada 4 5 2 2" xfId="10984"/>
    <cellStyle name="fundodeentrada 4 5 2 3" xfId="10985"/>
    <cellStyle name="fundodeentrada 4 5 2 4" xfId="10986"/>
    <cellStyle name="fundodeentrada 4 5 3" xfId="10987"/>
    <cellStyle name="fundodeentrada 4 5 4" xfId="10988"/>
    <cellStyle name="fundodeentrada 4 5 5" xfId="10989"/>
    <cellStyle name="fundodeentrada 4 6" xfId="3332"/>
    <cellStyle name="fundodeentrada 4 6 2" xfId="6804"/>
    <cellStyle name="fundodeentrada 4 6 2 2" xfId="10990"/>
    <cellStyle name="fundodeentrada 4 6 2 3" xfId="10991"/>
    <cellStyle name="fundodeentrada 4 6 2 4" xfId="10992"/>
    <cellStyle name="fundodeentrada 4 6 3" xfId="10993"/>
    <cellStyle name="fundodeentrada 4 6 4" xfId="10994"/>
    <cellStyle name="fundodeentrada 4 6 5" xfId="10995"/>
    <cellStyle name="fundodeentrada 4 7" xfId="3115"/>
    <cellStyle name="fundodeentrada 4 7 2" xfId="6588"/>
    <cellStyle name="fundodeentrada 4 7 2 2" xfId="10996"/>
    <cellStyle name="fundodeentrada 4 7 2 3" xfId="10997"/>
    <cellStyle name="fundodeentrada 4 7 2 4" xfId="10998"/>
    <cellStyle name="fundodeentrada 4 7 3" xfId="10999"/>
    <cellStyle name="fundodeentrada 4 7 4" xfId="11000"/>
    <cellStyle name="fundodeentrada 4 7 5" xfId="11001"/>
    <cellStyle name="fundodeentrada 4 8" xfId="1973"/>
    <cellStyle name="fundodeentrada 4 8 2" xfId="5449"/>
    <cellStyle name="fundodeentrada 4 8 2 2" xfId="11002"/>
    <cellStyle name="fundodeentrada 4 8 2 3" xfId="11003"/>
    <cellStyle name="fundodeentrada 4 8 2 4" xfId="11004"/>
    <cellStyle name="fundodeentrada 4 8 3" xfId="11005"/>
    <cellStyle name="fundodeentrada 4 8 4" xfId="11006"/>
    <cellStyle name="fundodeentrada 4 8 5" xfId="11007"/>
    <cellStyle name="fundodeentrada 4 9" xfId="2009"/>
    <cellStyle name="fundodeentrada 4 9 2" xfId="5485"/>
    <cellStyle name="fundodeentrada 4 9 2 2" xfId="11008"/>
    <cellStyle name="fundodeentrada 4 9 2 3" xfId="11009"/>
    <cellStyle name="fundodeentrada 4 9 2 4" xfId="11010"/>
    <cellStyle name="fundodeentrada 4 9 3" xfId="11011"/>
    <cellStyle name="fundodeentrada 4 9 4" xfId="11012"/>
    <cellStyle name="fundodeentrada 4 9 5" xfId="11013"/>
    <cellStyle name="fundodeentrada 5" xfId="1090"/>
    <cellStyle name="fundodeentrada 5 10" xfId="4573"/>
    <cellStyle name="fundodeentrada 5 10 2" xfId="11014"/>
    <cellStyle name="fundodeentrada 5 10 3" xfId="11015"/>
    <cellStyle name="fundodeentrada 5 10 4" xfId="11016"/>
    <cellStyle name="fundodeentrada 5 11" xfId="11017"/>
    <cellStyle name="fundodeentrada 5 12" xfId="11018"/>
    <cellStyle name="fundodeentrada 5 13" xfId="11019"/>
    <cellStyle name="fundodeentrada 5 2" xfId="2412"/>
    <cellStyle name="fundodeentrada 5 2 2" xfId="5886"/>
    <cellStyle name="fundodeentrada 5 2 2 2" xfId="11020"/>
    <cellStyle name="fundodeentrada 5 2 2 3" xfId="11021"/>
    <cellStyle name="fundodeentrada 5 2 2 4" xfId="11022"/>
    <cellStyle name="fundodeentrada 5 2 3" xfId="11023"/>
    <cellStyle name="fundodeentrada 5 2 4" xfId="11024"/>
    <cellStyle name="fundodeentrada 5 2 5" xfId="11025"/>
    <cellStyle name="fundodeentrada 5 3" xfId="3148"/>
    <cellStyle name="fundodeentrada 5 3 2" xfId="6620"/>
    <cellStyle name="fundodeentrada 5 3 2 2" xfId="11026"/>
    <cellStyle name="fundodeentrada 5 3 2 3" xfId="11027"/>
    <cellStyle name="fundodeentrada 5 3 2 4" xfId="11028"/>
    <cellStyle name="fundodeentrada 5 3 3" xfId="11029"/>
    <cellStyle name="fundodeentrada 5 3 4" xfId="11030"/>
    <cellStyle name="fundodeentrada 5 3 5" xfId="11031"/>
    <cellStyle name="fundodeentrada 5 4" xfId="3471"/>
    <cellStyle name="fundodeentrada 5 4 2" xfId="6943"/>
    <cellStyle name="fundodeentrada 5 4 2 2" xfId="11032"/>
    <cellStyle name="fundodeentrada 5 4 2 3" xfId="11033"/>
    <cellStyle name="fundodeentrada 5 4 2 4" xfId="11034"/>
    <cellStyle name="fundodeentrada 5 4 3" xfId="11035"/>
    <cellStyle name="fundodeentrada 5 4 4" xfId="11036"/>
    <cellStyle name="fundodeentrada 5 4 5" xfId="11037"/>
    <cellStyle name="fundodeentrada 5 5" xfId="3096"/>
    <cellStyle name="fundodeentrada 5 5 2" xfId="6569"/>
    <cellStyle name="fundodeentrada 5 5 2 2" xfId="11038"/>
    <cellStyle name="fundodeentrada 5 5 2 3" xfId="11039"/>
    <cellStyle name="fundodeentrada 5 5 2 4" xfId="11040"/>
    <cellStyle name="fundodeentrada 5 5 3" xfId="11041"/>
    <cellStyle name="fundodeentrada 5 5 4" xfId="11042"/>
    <cellStyle name="fundodeentrada 5 5 5" xfId="11043"/>
    <cellStyle name="fundodeentrada 5 6" xfId="3465"/>
    <cellStyle name="fundodeentrada 5 6 2" xfId="6937"/>
    <cellStyle name="fundodeentrada 5 6 2 2" xfId="11044"/>
    <cellStyle name="fundodeentrada 5 6 2 3" xfId="11045"/>
    <cellStyle name="fundodeentrada 5 6 2 4" xfId="11046"/>
    <cellStyle name="fundodeentrada 5 6 3" xfId="11047"/>
    <cellStyle name="fundodeentrada 5 6 4" xfId="11048"/>
    <cellStyle name="fundodeentrada 5 6 5" xfId="11049"/>
    <cellStyle name="fundodeentrada 5 7" xfId="3338"/>
    <cellStyle name="fundodeentrada 5 7 2" xfId="6810"/>
    <cellStyle name="fundodeentrada 5 7 2 2" xfId="11050"/>
    <cellStyle name="fundodeentrada 5 7 2 3" xfId="11051"/>
    <cellStyle name="fundodeentrada 5 7 2 4" xfId="11052"/>
    <cellStyle name="fundodeentrada 5 7 3" xfId="11053"/>
    <cellStyle name="fundodeentrada 5 7 4" xfId="11054"/>
    <cellStyle name="fundodeentrada 5 7 5" xfId="11055"/>
    <cellStyle name="fundodeentrada 5 8" xfId="2275"/>
    <cellStyle name="fundodeentrada 5 8 2" xfId="5750"/>
    <cellStyle name="fundodeentrada 5 8 2 2" xfId="11056"/>
    <cellStyle name="fundodeentrada 5 8 2 3" xfId="11057"/>
    <cellStyle name="fundodeentrada 5 8 2 4" xfId="11058"/>
    <cellStyle name="fundodeentrada 5 8 3" xfId="11059"/>
    <cellStyle name="fundodeentrada 5 8 4" xfId="11060"/>
    <cellStyle name="fundodeentrada 5 8 5" xfId="11061"/>
    <cellStyle name="fundodeentrada 5 9" xfId="2357"/>
    <cellStyle name="fundodeentrada 5 9 2" xfId="5832"/>
    <cellStyle name="fundodeentrada 5 9 2 2" xfId="11062"/>
    <cellStyle name="fundodeentrada 5 9 2 3" xfId="11063"/>
    <cellStyle name="fundodeentrada 5 9 2 4" xfId="11064"/>
    <cellStyle name="fundodeentrada 5 9 3" xfId="11065"/>
    <cellStyle name="fundodeentrada 5 9 4" xfId="11066"/>
    <cellStyle name="fundodeentrada 5 9 5" xfId="11067"/>
    <cellStyle name="fundodeentrada 6" xfId="2436"/>
    <cellStyle name="fundodeentrada 6 2" xfId="5910"/>
    <cellStyle name="fundodeentrada 6 2 2" xfId="11068"/>
    <cellStyle name="fundodeentrada 6 2 3" xfId="11069"/>
    <cellStyle name="fundodeentrada 6 2 4" xfId="11070"/>
    <cellStyle name="fundodeentrada 6 3" xfId="11071"/>
    <cellStyle name="fundodeentrada 6 4" xfId="11072"/>
    <cellStyle name="fundodeentrada 6 5" xfId="11073"/>
    <cellStyle name="fundodeentrada 7" xfId="1956"/>
    <cellStyle name="fundodeentrada 7 2" xfId="5433"/>
    <cellStyle name="fundodeentrada 7 2 2" xfId="11074"/>
    <cellStyle name="fundodeentrada 7 2 3" xfId="11075"/>
    <cellStyle name="fundodeentrada 7 2 4" xfId="11076"/>
    <cellStyle name="fundodeentrada 7 3" xfId="11077"/>
    <cellStyle name="fundodeentrada 7 4" xfId="11078"/>
    <cellStyle name="fundodeentrada 7 5" xfId="11079"/>
    <cellStyle name="fundodeentrada 8" xfId="3614"/>
    <cellStyle name="fundodeentrada 8 2" xfId="7084"/>
    <cellStyle name="fundodeentrada 8 2 2" xfId="11080"/>
    <cellStyle name="fundodeentrada 8 2 3" xfId="11081"/>
    <cellStyle name="fundodeentrada 8 2 4" xfId="11082"/>
    <cellStyle name="fundodeentrada 8 3" xfId="11083"/>
    <cellStyle name="fundodeentrada 8 4" xfId="11084"/>
    <cellStyle name="fundodeentrada 8 5" xfId="11085"/>
    <cellStyle name="fundodeentrada 9" xfId="4157"/>
    <cellStyle name="fundodeentrada 9 2" xfId="7365"/>
    <cellStyle name="fundodeentrada 9 2 2" xfId="11086"/>
    <cellStyle name="fundodeentrada 9 2 3" xfId="11087"/>
    <cellStyle name="fundodeentrada 9 2 4" xfId="11088"/>
    <cellStyle name="fundodeentrada 9 3" xfId="11089"/>
    <cellStyle name="fundodeentrada 9 4" xfId="11090"/>
    <cellStyle name="fundodeentrada 9 5" xfId="11091"/>
    <cellStyle name="fundoentrada" xfId="453"/>
    <cellStyle name="Good" xfId="66"/>
    <cellStyle name="Good 2" xfId="677"/>
    <cellStyle name="Good_MEMÓRIA DE CÁLCULO" xfId="454"/>
    <cellStyle name="Grey" xfId="886"/>
    <cellStyle name="HEADER" xfId="67"/>
    <cellStyle name="Heading" xfId="887"/>
    <cellStyle name="Heading 1" xfId="68"/>
    <cellStyle name="Heading 1 2" xfId="678"/>
    <cellStyle name="Heading 1 3" xfId="3703"/>
    <cellStyle name="Heading 1_MEMÓRIA DE CÁLCULO" xfId="455"/>
    <cellStyle name="Heading 2" xfId="69"/>
    <cellStyle name="Heading 2 2" xfId="679"/>
    <cellStyle name="Heading 2 3" xfId="3704"/>
    <cellStyle name="Heading 2_MEMÓRIA DE CÁLCULO" xfId="456"/>
    <cellStyle name="Heading 3" xfId="70"/>
    <cellStyle name="Heading 3 2" xfId="680"/>
    <cellStyle name="Heading 3 3" xfId="3705"/>
    <cellStyle name="Heading 3_MEMÓRIA DE CÁLCULO" xfId="457"/>
    <cellStyle name="Heading 4" xfId="71"/>
    <cellStyle name="Heading 4 2" xfId="681"/>
    <cellStyle name="Heading 4 3" xfId="3706"/>
    <cellStyle name="Heading 4_MEMÓRIA DE CÁLCULO" xfId="458"/>
    <cellStyle name="Heading 5" xfId="3920"/>
    <cellStyle name="HEADING1" xfId="459"/>
    <cellStyle name="Heading1 1" xfId="3922"/>
    <cellStyle name="Heading1 2" xfId="888"/>
    <cellStyle name="Heading1 3" xfId="3921"/>
    <cellStyle name="HEADING2" xfId="460"/>
    <cellStyle name="Hiperlink 2" xfId="889"/>
    <cellStyle name="Hiperlink 2 2" xfId="3708"/>
    <cellStyle name="Hiperlink 2 3" xfId="3707"/>
    <cellStyle name="Hiperlink 3" xfId="3709"/>
    <cellStyle name="Hiperlink 3 2" xfId="4143"/>
    <cellStyle name="Hyperlink 2" xfId="4142"/>
    <cellStyle name="Incorrecto" xfId="461"/>
    <cellStyle name="Incorreto 2" xfId="72"/>
    <cellStyle name="Incorreto 2 2" xfId="890"/>
    <cellStyle name="Indefinido" xfId="73"/>
    <cellStyle name="Input" xfId="74"/>
    <cellStyle name="Input [yellow]" xfId="891"/>
    <cellStyle name="Input [yellow] 2" xfId="3397"/>
    <cellStyle name="Input [yellow] 2 2" xfId="6869"/>
    <cellStyle name="Input [yellow] 2 2 2" xfId="11092"/>
    <cellStyle name="Input [yellow] 2 2 3" xfId="11093"/>
    <cellStyle name="Input [yellow] 2 2 4" xfId="11094"/>
    <cellStyle name="Input [yellow] 2 3" xfId="11095"/>
    <cellStyle name="Input [yellow] 2 4" xfId="11096"/>
    <cellStyle name="Input [yellow] 2 5" xfId="11097"/>
    <cellStyle name="Input [yellow] 3" xfId="3626"/>
    <cellStyle name="Input [yellow] 3 2" xfId="7096"/>
    <cellStyle name="Input [yellow] 3 2 2" xfId="11098"/>
    <cellStyle name="Input [yellow] 3 2 3" xfId="11099"/>
    <cellStyle name="Input [yellow] 3 2 4" xfId="11100"/>
    <cellStyle name="Input [yellow] 3 3" xfId="11101"/>
    <cellStyle name="Input [yellow] 3 4" xfId="11102"/>
    <cellStyle name="Input [yellow] 3 5" xfId="11103"/>
    <cellStyle name="Input [yellow] 4" xfId="3085"/>
    <cellStyle name="Input [yellow] 4 2" xfId="6558"/>
    <cellStyle name="Input [yellow] 4 2 2" xfId="11104"/>
    <cellStyle name="Input [yellow] 4 2 3" xfId="11105"/>
    <cellStyle name="Input [yellow] 4 2 4" xfId="11106"/>
    <cellStyle name="Input [yellow] 4 3" xfId="11107"/>
    <cellStyle name="Input [yellow] 4 4" xfId="11108"/>
    <cellStyle name="Input [yellow] 4 5" xfId="11109"/>
    <cellStyle name="Input [yellow] 5" xfId="4158"/>
    <cellStyle name="Input [yellow] 5 2" xfId="7366"/>
    <cellStyle name="Input [yellow] 5 2 2" xfId="11110"/>
    <cellStyle name="Input [yellow] 5 2 3" xfId="11111"/>
    <cellStyle name="Input [yellow] 5 2 4" xfId="11112"/>
    <cellStyle name="Input [yellow] 5 3" xfId="11113"/>
    <cellStyle name="Input [yellow] 5 4" xfId="11114"/>
    <cellStyle name="Input [yellow] 5 5" xfId="11115"/>
    <cellStyle name="Input [yellow] 6" xfId="11116"/>
    <cellStyle name="Input 10" xfId="1847"/>
    <cellStyle name="Input 10 2" xfId="5325"/>
    <cellStyle name="Input 10 2 2" xfId="11117"/>
    <cellStyle name="Input 10 2 3" xfId="11118"/>
    <cellStyle name="Input 10 2 4" xfId="11119"/>
    <cellStyle name="Input 10 3" xfId="11120"/>
    <cellStyle name="Input 10 4" xfId="11121"/>
    <cellStyle name="Input 10 5" xfId="11122"/>
    <cellStyle name="Input 11" xfId="2368"/>
    <cellStyle name="Input 11 2" xfId="5842"/>
    <cellStyle name="Input 11 2 2" xfId="11123"/>
    <cellStyle name="Input 11 2 3" xfId="11124"/>
    <cellStyle name="Input 11 2 4" xfId="11125"/>
    <cellStyle name="Input 11 3" xfId="11126"/>
    <cellStyle name="Input 11 4" xfId="11127"/>
    <cellStyle name="Input 11 5" xfId="11128"/>
    <cellStyle name="Input 12" xfId="1836"/>
    <cellStyle name="Input 12 2" xfId="5314"/>
    <cellStyle name="Input 12 2 2" xfId="11129"/>
    <cellStyle name="Input 12 2 3" xfId="11130"/>
    <cellStyle name="Input 12 2 4" xfId="11131"/>
    <cellStyle name="Input 12 3" xfId="11132"/>
    <cellStyle name="Input 12 4" xfId="11133"/>
    <cellStyle name="Input 12 5" xfId="11134"/>
    <cellStyle name="Input 13" xfId="1846"/>
    <cellStyle name="Input 13 2" xfId="5324"/>
    <cellStyle name="Input 13 2 2" xfId="11135"/>
    <cellStyle name="Input 13 2 3" xfId="11136"/>
    <cellStyle name="Input 13 2 4" xfId="11137"/>
    <cellStyle name="Input 13 3" xfId="11138"/>
    <cellStyle name="Input 13 4" xfId="11139"/>
    <cellStyle name="Input 13 5" xfId="11140"/>
    <cellStyle name="Input 14" xfId="1883"/>
    <cellStyle name="Input 14 2" xfId="5360"/>
    <cellStyle name="Input 14 2 2" xfId="11141"/>
    <cellStyle name="Input 14 2 3" xfId="11142"/>
    <cellStyle name="Input 14 2 4" xfId="11143"/>
    <cellStyle name="Input 14 3" xfId="11144"/>
    <cellStyle name="Input 14 4" xfId="11145"/>
    <cellStyle name="Input 14 5" xfId="11146"/>
    <cellStyle name="Input 15" xfId="2042"/>
    <cellStyle name="Input 15 2" xfId="5518"/>
    <cellStyle name="Input 15 2 2" xfId="11147"/>
    <cellStyle name="Input 15 2 3" xfId="11148"/>
    <cellStyle name="Input 15 2 4" xfId="11149"/>
    <cellStyle name="Input 15 3" xfId="11150"/>
    <cellStyle name="Input 15 4" xfId="11151"/>
    <cellStyle name="Input 15 5" xfId="11152"/>
    <cellStyle name="Input 16" xfId="3092"/>
    <cellStyle name="Input 16 2" xfId="6565"/>
    <cellStyle name="Input 16 2 2" xfId="11153"/>
    <cellStyle name="Input 16 2 3" xfId="11154"/>
    <cellStyle name="Input 16 2 4" xfId="11155"/>
    <cellStyle name="Input 16 3" xfId="11156"/>
    <cellStyle name="Input 16 4" xfId="11157"/>
    <cellStyle name="Input 16 5" xfId="11158"/>
    <cellStyle name="Input 17" xfId="3159"/>
    <cellStyle name="Input 17 2" xfId="6631"/>
    <cellStyle name="Input 17 2 2" xfId="11159"/>
    <cellStyle name="Input 17 2 3" xfId="11160"/>
    <cellStyle name="Input 17 2 4" xfId="11161"/>
    <cellStyle name="Input 17 3" xfId="11162"/>
    <cellStyle name="Input 17 4" xfId="11163"/>
    <cellStyle name="Input 17 5" xfId="11164"/>
    <cellStyle name="Input 18" xfId="3312"/>
    <cellStyle name="Input 18 2" xfId="6784"/>
    <cellStyle name="Input 18 2 2" xfId="11165"/>
    <cellStyle name="Input 18 2 3" xfId="11166"/>
    <cellStyle name="Input 18 2 4" xfId="11167"/>
    <cellStyle name="Input 18 3" xfId="11168"/>
    <cellStyle name="Input 18 4" xfId="11169"/>
    <cellStyle name="Input 18 5" xfId="11170"/>
    <cellStyle name="Input 19" xfId="3710"/>
    <cellStyle name="Input 19 2" xfId="7133"/>
    <cellStyle name="Input 19 2 2" xfId="11171"/>
    <cellStyle name="Input 19 2 3" xfId="11172"/>
    <cellStyle name="Input 19 2 4" xfId="11173"/>
    <cellStyle name="Input 19 3" xfId="11174"/>
    <cellStyle name="Input 19 4" xfId="11175"/>
    <cellStyle name="Input 19 5" xfId="11176"/>
    <cellStyle name="Input 2" xfId="682"/>
    <cellStyle name="Input 2 10" xfId="4159"/>
    <cellStyle name="Input 2 10 2" xfId="7367"/>
    <cellStyle name="Input 2 10 2 2" xfId="11177"/>
    <cellStyle name="Input 2 10 2 3" xfId="11178"/>
    <cellStyle name="Input 2 10 2 4" xfId="11179"/>
    <cellStyle name="Input 2 10 3" xfId="11180"/>
    <cellStyle name="Input 2 10 4" xfId="11181"/>
    <cellStyle name="Input 2 10 5" xfId="11182"/>
    <cellStyle name="Input 2 11" xfId="4362"/>
    <cellStyle name="Input 2 11 2" xfId="11183"/>
    <cellStyle name="Input 2 11 3" xfId="11184"/>
    <cellStyle name="Input 2 11 4" xfId="11185"/>
    <cellStyle name="Input 2 12" xfId="11186"/>
    <cellStyle name="Input 2 13" xfId="11187"/>
    <cellStyle name="Input 2 14" xfId="11188"/>
    <cellStyle name="Input 2 2" xfId="1280"/>
    <cellStyle name="Input 2 2 10" xfId="4762"/>
    <cellStyle name="Input 2 2 10 2" xfId="11189"/>
    <cellStyle name="Input 2 2 10 3" xfId="11190"/>
    <cellStyle name="Input 2 2 10 4" xfId="11191"/>
    <cellStyle name="Input 2 2 11" xfId="11192"/>
    <cellStyle name="Input 2 2 12" xfId="11193"/>
    <cellStyle name="Input 2 2 13" xfId="11194"/>
    <cellStyle name="Input 2 2 2" xfId="2547"/>
    <cellStyle name="Input 2 2 2 2" xfId="6020"/>
    <cellStyle name="Input 2 2 2 2 2" xfId="11195"/>
    <cellStyle name="Input 2 2 2 2 3" xfId="11196"/>
    <cellStyle name="Input 2 2 2 2 4" xfId="11197"/>
    <cellStyle name="Input 2 2 2 3" xfId="11198"/>
    <cellStyle name="Input 2 2 2 4" xfId="11199"/>
    <cellStyle name="Input 2 2 2 5" xfId="11200"/>
    <cellStyle name="Input 2 2 3" xfId="3244"/>
    <cellStyle name="Input 2 2 3 2" xfId="6716"/>
    <cellStyle name="Input 2 2 3 2 2" xfId="11201"/>
    <cellStyle name="Input 2 2 3 2 3" xfId="11202"/>
    <cellStyle name="Input 2 2 3 2 4" xfId="11203"/>
    <cellStyle name="Input 2 2 3 3" xfId="11204"/>
    <cellStyle name="Input 2 2 3 4" xfId="11205"/>
    <cellStyle name="Input 2 2 3 5" xfId="11206"/>
    <cellStyle name="Input 2 2 4" xfId="3468"/>
    <cellStyle name="Input 2 2 4 2" xfId="6940"/>
    <cellStyle name="Input 2 2 4 2 2" xfId="11207"/>
    <cellStyle name="Input 2 2 4 2 3" xfId="11208"/>
    <cellStyle name="Input 2 2 4 2 4" xfId="11209"/>
    <cellStyle name="Input 2 2 4 3" xfId="11210"/>
    <cellStyle name="Input 2 2 4 4" xfId="11211"/>
    <cellStyle name="Input 2 2 4 5" xfId="11212"/>
    <cellStyle name="Input 2 2 5" xfId="3192"/>
    <cellStyle name="Input 2 2 5 2" xfId="6664"/>
    <cellStyle name="Input 2 2 5 2 2" xfId="11213"/>
    <cellStyle name="Input 2 2 5 2 3" xfId="11214"/>
    <cellStyle name="Input 2 2 5 2 4" xfId="11215"/>
    <cellStyle name="Input 2 2 5 3" xfId="11216"/>
    <cellStyle name="Input 2 2 5 4" xfId="11217"/>
    <cellStyle name="Input 2 2 5 5" xfId="11218"/>
    <cellStyle name="Input 2 2 6" xfId="2360"/>
    <cellStyle name="Input 2 2 6 2" xfId="5834"/>
    <cellStyle name="Input 2 2 6 2 2" xfId="11219"/>
    <cellStyle name="Input 2 2 6 2 3" xfId="11220"/>
    <cellStyle name="Input 2 2 6 2 4" xfId="11221"/>
    <cellStyle name="Input 2 2 6 3" xfId="11222"/>
    <cellStyle name="Input 2 2 6 4" xfId="11223"/>
    <cellStyle name="Input 2 2 6 5" xfId="11224"/>
    <cellStyle name="Input 2 2 7" xfId="1994"/>
    <cellStyle name="Input 2 2 7 2" xfId="5470"/>
    <cellStyle name="Input 2 2 7 2 2" xfId="11225"/>
    <cellStyle name="Input 2 2 7 2 3" xfId="11226"/>
    <cellStyle name="Input 2 2 7 2 4" xfId="11227"/>
    <cellStyle name="Input 2 2 7 3" xfId="11228"/>
    <cellStyle name="Input 2 2 7 4" xfId="11229"/>
    <cellStyle name="Input 2 2 7 5" xfId="11230"/>
    <cellStyle name="Input 2 2 8" xfId="1927"/>
    <cellStyle name="Input 2 2 8 2" xfId="5404"/>
    <cellStyle name="Input 2 2 8 2 2" xfId="11231"/>
    <cellStyle name="Input 2 2 8 2 3" xfId="11232"/>
    <cellStyle name="Input 2 2 8 2 4" xfId="11233"/>
    <cellStyle name="Input 2 2 8 3" xfId="11234"/>
    <cellStyle name="Input 2 2 8 4" xfId="11235"/>
    <cellStyle name="Input 2 2 8 5" xfId="11236"/>
    <cellStyle name="Input 2 2 9" xfId="3531"/>
    <cellStyle name="Input 2 2 9 2" xfId="7001"/>
    <cellStyle name="Input 2 2 9 2 2" xfId="11237"/>
    <cellStyle name="Input 2 2 9 2 3" xfId="11238"/>
    <cellStyle name="Input 2 2 9 2 4" xfId="11239"/>
    <cellStyle name="Input 2 2 9 3" xfId="11240"/>
    <cellStyle name="Input 2 2 9 4" xfId="11241"/>
    <cellStyle name="Input 2 2 9 5" xfId="11242"/>
    <cellStyle name="Input 2 3" xfId="1204"/>
    <cellStyle name="Input 2 3 10" xfId="4686"/>
    <cellStyle name="Input 2 3 10 2" xfId="11243"/>
    <cellStyle name="Input 2 3 10 3" xfId="11244"/>
    <cellStyle name="Input 2 3 10 4" xfId="11245"/>
    <cellStyle name="Input 2 3 11" xfId="11246"/>
    <cellStyle name="Input 2 3 12" xfId="11247"/>
    <cellStyle name="Input 2 3 13" xfId="11248"/>
    <cellStyle name="Input 2 3 2" xfId="2481"/>
    <cellStyle name="Input 2 3 2 2" xfId="5954"/>
    <cellStyle name="Input 2 3 2 2 2" xfId="11249"/>
    <cellStyle name="Input 2 3 2 2 3" xfId="11250"/>
    <cellStyle name="Input 2 3 2 2 4" xfId="11251"/>
    <cellStyle name="Input 2 3 2 3" xfId="11252"/>
    <cellStyle name="Input 2 3 2 4" xfId="11253"/>
    <cellStyle name="Input 2 3 2 5" xfId="11254"/>
    <cellStyle name="Input 2 3 3" xfId="3196"/>
    <cellStyle name="Input 2 3 3 2" xfId="6668"/>
    <cellStyle name="Input 2 3 3 2 2" xfId="11255"/>
    <cellStyle name="Input 2 3 3 2 3" xfId="11256"/>
    <cellStyle name="Input 2 3 3 2 4" xfId="11257"/>
    <cellStyle name="Input 2 3 3 3" xfId="11258"/>
    <cellStyle name="Input 2 3 3 4" xfId="11259"/>
    <cellStyle name="Input 2 3 3 5" xfId="11260"/>
    <cellStyle name="Input 2 3 4" xfId="2102"/>
    <cellStyle name="Input 2 3 4 2" xfId="5577"/>
    <cellStyle name="Input 2 3 4 2 2" xfId="11261"/>
    <cellStyle name="Input 2 3 4 2 3" xfId="11262"/>
    <cellStyle name="Input 2 3 4 2 4" xfId="11263"/>
    <cellStyle name="Input 2 3 4 3" xfId="11264"/>
    <cellStyle name="Input 2 3 4 4" xfId="11265"/>
    <cellStyle name="Input 2 3 4 5" xfId="11266"/>
    <cellStyle name="Input 2 3 5" xfId="3212"/>
    <cellStyle name="Input 2 3 5 2" xfId="6684"/>
    <cellStyle name="Input 2 3 5 2 2" xfId="11267"/>
    <cellStyle name="Input 2 3 5 2 3" xfId="11268"/>
    <cellStyle name="Input 2 3 5 2 4" xfId="11269"/>
    <cellStyle name="Input 2 3 5 3" xfId="11270"/>
    <cellStyle name="Input 2 3 5 4" xfId="11271"/>
    <cellStyle name="Input 2 3 5 5" xfId="11272"/>
    <cellStyle name="Input 2 3 6" xfId="1928"/>
    <cellStyle name="Input 2 3 6 2" xfId="5405"/>
    <cellStyle name="Input 2 3 6 2 2" xfId="11273"/>
    <cellStyle name="Input 2 3 6 2 3" xfId="11274"/>
    <cellStyle name="Input 2 3 6 2 4" xfId="11275"/>
    <cellStyle name="Input 2 3 6 3" xfId="11276"/>
    <cellStyle name="Input 2 3 6 4" xfId="11277"/>
    <cellStyle name="Input 2 3 6 5" xfId="11278"/>
    <cellStyle name="Input 2 3 7" xfId="3311"/>
    <cellStyle name="Input 2 3 7 2" xfId="6783"/>
    <cellStyle name="Input 2 3 7 2 2" xfId="11279"/>
    <cellStyle name="Input 2 3 7 2 3" xfId="11280"/>
    <cellStyle name="Input 2 3 7 2 4" xfId="11281"/>
    <cellStyle name="Input 2 3 7 3" xfId="11282"/>
    <cellStyle name="Input 2 3 7 4" xfId="11283"/>
    <cellStyle name="Input 2 3 7 5" xfId="11284"/>
    <cellStyle name="Input 2 3 8" xfId="3515"/>
    <cellStyle name="Input 2 3 8 2" xfId="6987"/>
    <cellStyle name="Input 2 3 8 2 2" xfId="11285"/>
    <cellStyle name="Input 2 3 8 2 3" xfId="11286"/>
    <cellStyle name="Input 2 3 8 2 4" xfId="11287"/>
    <cellStyle name="Input 2 3 8 3" xfId="11288"/>
    <cellStyle name="Input 2 3 8 4" xfId="11289"/>
    <cellStyle name="Input 2 3 8 5" xfId="11290"/>
    <cellStyle name="Input 2 3 9" xfId="3113"/>
    <cellStyle name="Input 2 3 9 2" xfId="6586"/>
    <cellStyle name="Input 2 3 9 2 2" xfId="11291"/>
    <cellStyle name="Input 2 3 9 2 3" xfId="11292"/>
    <cellStyle name="Input 2 3 9 2 4" xfId="11293"/>
    <cellStyle name="Input 2 3 9 3" xfId="11294"/>
    <cellStyle name="Input 2 3 9 4" xfId="11295"/>
    <cellStyle name="Input 2 3 9 5" xfId="11296"/>
    <cellStyle name="Input 2 4" xfId="1073"/>
    <cellStyle name="Input 2 4 10" xfId="4558"/>
    <cellStyle name="Input 2 4 10 2" xfId="11297"/>
    <cellStyle name="Input 2 4 10 3" xfId="11298"/>
    <cellStyle name="Input 2 4 10 4" xfId="11299"/>
    <cellStyle name="Input 2 4 11" xfId="11300"/>
    <cellStyle name="Input 2 4 12" xfId="11301"/>
    <cellStyle name="Input 2 4 13" xfId="11302"/>
    <cellStyle name="Input 2 4 2" xfId="2398"/>
    <cellStyle name="Input 2 4 2 2" xfId="5872"/>
    <cellStyle name="Input 2 4 2 2 2" xfId="11303"/>
    <cellStyle name="Input 2 4 2 2 3" xfId="11304"/>
    <cellStyle name="Input 2 4 2 2 4" xfId="11305"/>
    <cellStyle name="Input 2 4 2 3" xfId="11306"/>
    <cellStyle name="Input 2 4 2 4" xfId="11307"/>
    <cellStyle name="Input 2 4 2 5" xfId="11308"/>
    <cellStyle name="Input 2 4 3" xfId="3135"/>
    <cellStyle name="Input 2 4 3 2" xfId="6607"/>
    <cellStyle name="Input 2 4 3 2 2" xfId="11309"/>
    <cellStyle name="Input 2 4 3 2 3" xfId="11310"/>
    <cellStyle name="Input 2 4 3 2 4" xfId="11311"/>
    <cellStyle name="Input 2 4 3 3" xfId="11312"/>
    <cellStyle name="Input 2 4 3 4" xfId="11313"/>
    <cellStyle name="Input 2 4 3 5" xfId="11314"/>
    <cellStyle name="Input 2 4 4" xfId="2018"/>
    <cellStyle name="Input 2 4 4 2" xfId="5494"/>
    <cellStyle name="Input 2 4 4 2 2" xfId="11315"/>
    <cellStyle name="Input 2 4 4 2 3" xfId="11316"/>
    <cellStyle name="Input 2 4 4 2 4" xfId="11317"/>
    <cellStyle name="Input 2 4 4 3" xfId="11318"/>
    <cellStyle name="Input 2 4 4 4" xfId="11319"/>
    <cellStyle name="Input 2 4 4 5" xfId="11320"/>
    <cellStyle name="Input 2 4 5" xfId="1955"/>
    <cellStyle name="Input 2 4 5 2" xfId="5432"/>
    <cellStyle name="Input 2 4 5 2 2" xfId="11321"/>
    <cellStyle name="Input 2 4 5 2 3" xfId="11322"/>
    <cellStyle name="Input 2 4 5 2 4" xfId="11323"/>
    <cellStyle name="Input 2 4 5 3" xfId="11324"/>
    <cellStyle name="Input 2 4 5 4" xfId="11325"/>
    <cellStyle name="Input 2 4 5 5" xfId="11326"/>
    <cellStyle name="Input 2 4 6" xfId="3315"/>
    <cellStyle name="Input 2 4 6 2" xfId="6787"/>
    <cellStyle name="Input 2 4 6 2 2" xfId="11327"/>
    <cellStyle name="Input 2 4 6 2 3" xfId="11328"/>
    <cellStyle name="Input 2 4 6 2 4" xfId="11329"/>
    <cellStyle name="Input 2 4 6 3" xfId="11330"/>
    <cellStyle name="Input 2 4 6 4" xfId="11331"/>
    <cellStyle name="Input 2 4 6 5" xfId="11332"/>
    <cellStyle name="Input 2 4 7" xfId="3582"/>
    <cellStyle name="Input 2 4 7 2" xfId="7052"/>
    <cellStyle name="Input 2 4 7 2 2" xfId="11333"/>
    <cellStyle name="Input 2 4 7 2 3" xfId="11334"/>
    <cellStyle name="Input 2 4 7 2 4" xfId="11335"/>
    <cellStyle name="Input 2 4 7 3" xfId="11336"/>
    <cellStyle name="Input 2 4 7 4" xfId="11337"/>
    <cellStyle name="Input 2 4 7 5" xfId="11338"/>
    <cellStyle name="Input 2 4 8" xfId="3296"/>
    <cellStyle name="Input 2 4 8 2" xfId="6768"/>
    <cellStyle name="Input 2 4 8 2 2" xfId="11339"/>
    <cellStyle name="Input 2 4 8 2 3" xfId="11340"/>
    <cellStyle name="Input 2 4 8 2 4" xfId="11341"/>
    <cellStyle name="Input 2 4 8 3" xfId="11342"/>
    <cellStyle name="Input 2 4 8 4" xfId="11343"/>
    <cellStyle name="Input 2 4 8 5" xfId="11344"/>
    <cellStyle name="Input 2 4 9" xfId="3342"/>
    <cellStyle name="Input 2 4 9 2" xfId="6814"/>
    <cellStyle name="Input 2 4 9 2 2" xfId="11345"/>
    <cellStyle name="Input 2 4 9 2 3" xfId="11346"/>
    <cellStyle name="Input 2 4 9 2 4" xfId="11347"/>
    <cellStyle name="Input 2 4 9 3" xfId="11348"/>
    <cellStyle name="Input 2 4 9 4" xfId="11349"/>
    <cellStyle name="Input 2 4 9 5" xfId="11350"/>
    <cellStyle name="Input 2 5" xfId="1526"/>
    <cellStyle name="Input 2 5 10" xfId="5008"/>
    <cellStyle name="Input 2 5 10 2" xfId="11351"/>
    <cellStyle name="Input 2 5 10 3" xfId="11352"/>
    <cellStyle name="Input 2 5 10 4" xfId="11353"/>
    <cellStyle name="Input 2 5 11" xfId="11354"/>
    <cellStyle name="Input 2 5 12" xfId="11355"/>
    <cellStyle name="Input 2 5 13" xfId="11356"/>
    <cellStyle name="Input 2 5 2" xfId="2772"/>
    <cellStyle name="Input 2 5 2 2" xfId="6245"/>
    <cellStyle name="Input 2 5 2 2 2" xfId="11357"/>
    <cellStyle name="Input 2 5 2 2 3" xfId="11358"/>
    <cellStyle name="Input 2 5 2 2 4" xfId="11359"/>
    <cellStyle name="Input 2 5 2 3" xfId="11360"/>
    <cellStyle name="Input 2 5 2 4" xfId="11361"/>
    <cellStyle name="Input 2 5 2 5" xfId="11362"/>
    <cellStyle name="Input 2 5 3" xfId="3368"/>
    <cellStyle name="Input 2 5 3 2" xfId="6840"/>
    <cellStyle name="Input 2 5 3 2 2" xfId="11363"/>
    <cellStyle name="Input 2 5 3 2 3" xfId="11364"/>
    <cellStyle name="Input 2 5 3 2 4" xfId="11365"/>
    <cellStyle name="Input 2 5 3 3" xfId="11366"/>
    <cellStyle name="Input 2 5 3 4" xfId="11367"/>
    <cellStyle name="Input 2 5 3 5" xfId="11368"/>
    <cellStyle name="Input 2 5 4" xfId="2055"/>
    <cellStyle name="Input 2 5 4 2" xfId="5531"/>
    <cellStyle name="Input 2 5 4 2 2" xfId="11369"/>
    <cellStyle name="Input 2 5 4 2 3" xfId="11370"/>
    <cellStyle name="Input 2 5 4 2 4" xfId="11371"/>
    <cellStyle name="Input 2 5 4 3" xfId="11372"/>
    <cellStyle name="Input 2 5 4 4" xfId="11373"/>
    <cellStyle name="Input 2 5 4 5" xfId="11374"/>
    <cellStyle name="Input 2 5 5" xfId="2094"/>
    <cellStyle name="Input 2 5 5 2" xfId="5569"/>
    <cellStyle name="Input 2 5 5 2 2" xfId="11375"/>
    <cellStyle name="Input 2 5 5 2 3" xfId="11376"/>
    <cellStyle name="Input 2 5 5 2 4" xfId="11377"/>
    <cellStyle name="Input 2 5 5 3" xfId="11378"/>
    <cellStyle name="Input 2 5 5 4" xfId="11379"/>
    <cellStyle name="Input 2 5 5 5" xfId="11380"/>
    <cellStyle name="Input 2 5 6" xfId="3228"/>
    <cellStyle name="Input 2 5 6 2" xfId="6700"/>
    <cellStyle name="Input 2 5 6 2 2" xfId="11381"/>
    <cellStyle name="Input 2 5 6 2 3" xfId="11382"/>
    <cellStyle name="Input 2 5 6 2 4" xfId="11383"/>
    <cellStyle name="Input 2 5 6 3" xfId="11384"/>
    <cellStyle name="Input 2 5 6 4" xfId="11385"/>
    <cellStyle name="Input 2 5 6 5" xfId="11386"/>
    <cellStyle name="Input 2 5 7" xfId="2289"/>
    <cellStyle name="Input 2 5 7 2" xfId="5764"/>
    <cellStyle name="Input 2 5 7 2 2" xfId="11387"/>
    <cellStyle name="Input 2 5 7 2 3" xfId="11388"/>
    <cellStyle name="Input 2 5 7 2 4" xfId="11389"/>
    <cellStyle name="Input 2 5 7 3" xfId="11390"/>
    <cellStyle name="Input 2 5 7 4" xfId="11391"/>
    <cellStyle name="Input 2 5 7 5" xfId="11392"/>
    <cellStyle name="Input 2 5 8" xfId="2281"/>
    <cellStyle name="Input 2 5 8 2" xfId="5756"/>
    <cellStyle name="Input 2 5 8 2 2" xfId="11393"/>
    <cellStyle name="Input 2 5 8 2 3" xfId="11394"/>
    <cellStyle name="Input 2 5 8 2 4" xfId="11395"/>
    <cellStyle name="Input 2 5 8 3" xfId="11396"/>
    <cellStyle name="Input 2 5 8 4" xfId="11397"/>
    <cellStyle name="Input 2 5 8 5" xfId="11398"/>
    <cellStyle name="Input 2 5 9" xfId="3284"/>
    <cellStyle name="Input 2 5 9 2" xfId="6756"/>
    <cellStyle name="Input 2 5 9 2 2" xfId="11399"/>
    <cellStyle name="Input 2 5 9 2 3" xfId="11400"/>
    <cellStyle name="Input 2 5 9 2 4" xfId="11401"/>
    <cellStyle name="Input 2 5 9 3" xfId="11402"/>
    <cellStyle name="Input 2 5 9 4" xfId="11403"/>
    <cellStyle name="Input 2 5 9 5" xfId="11404"/>
    <cellStyle name="Input 2 6" xfId="2124"/>
    <cellStyle name="Input 2 6 2" xfId="5599"/>
    <cellStyle name="Input 2 6 2 2" xfId="11405"/>
    <cellStyle name="Input 2 6 2 3" xfId="11406"/>
    <cellStyle name="Input 2 6 2 4" xfId="11407"/>
    <cellStyle name="Input 2 6 3" xfId="11408"/>
    <cellStyle name="Input 2 6 4" xfId="11409"/>
    <cellStyle name="Input 2 6 5" xfId="11410"/>
    <cellStyle name="Input 2 7" xfId="3214"/>
    <cellStyle name="Input 2 7 2" xfId="6686"/>
    <cellStyle name="Input 2 7 2 2" xfId="11411"/>
    <cellStyle name="Input 2 7 2 3" xfId="11412"/>
    <cellStyle name="Input 2 7 2 4" xfId="11413"/>
    <cellStyle name="Input 2 7 3" xfId="11414"/>
    <cellStyle name="Input 2 7 4" xfId="11415"/>
    <cellStyle name="Input 2 7 5" xfId="11416"/>
    <cellStyle name="Input 2 8" xfId="3601"/>
    <cellStyle name="Input 2 8 2" xfId="7071"/>
    <cellStyle name="Input 2 8 2 2" xfId="11417"/>
    <cellStyle name="Input 2 8 2 3" xfId="11418"/>
    <cellStyle name="Input 2 8 2 4" xfId="11419"/>
    <cellStyle name="Input 2 8 3" xfId="11420"/>
    <cellStyle name="Input 2 8 4" xfId="11421"/>
    <cellStyle name="Input 2 8 5" xfId="11422"/>
    <cellStyle name="Input 2 9" xfId="1962"/>
    <cellStyle name="Input 2 9 2" xfId="5439"/>
    <cellStyle name="Input 2 9 2 2" xfId="11423"/>
    <cellStyle name="Input 2 9 2 3" xfId="11424"/>
    <cellStyle name="Input 2 9 2 4" xfId="11425"/>
    <cellStyle name="Input 2 9 3" xfId="11426"/>
    <cellStyle name="Input 2 9 4" xfId="11427"/>
    <cellStyle name="Input 2 9 5" xfId="11428"/>
    <cellStyle name="Input 20" xfId="4287"/>
    <cellStyle name="Input 20 2" xfId="11429"/>
    <cellStyle name="Input 20 3" xfId="11430"/>
    <cellStyle name="Input 20 4" xfId="11431"/>
    <cellStyle name="Input 21" xfId="11432"/>
    <cellStyle name="Input 22" xfId="11433"/>
    <cellStyle name="Input 23" xfId="11434"/>
    <cellStyle name="Input 3" xfId="1075"/>
    <cellStyle name="Input 3 10" xfId="4560"/>
    <cellStyle name="Input 3 10 2" xfId="11435"/>
    <cellStyle name="Input 3 10 3" xfId="11436"/>
    <cellStyle name="Input 3 10 4" xfId="11437"/>
    <cellStyle name="Input 3 11" xfId="11438"/>
    <cellStyle name="Input 3 12" xfId="11439"/>
    <cellStyle name="Input 3 13" xfId="11440"/>
    <cellStyle name="Input 3 2" xfId="2400"/>
    <cellStyle name="Input 3 2 2" xfId="5874"/>
    <cellStyle name="Input 3 2 2 2" xfId="11441"/>
    <cellStyle name="Input 3 2 2 3" xfId="11442"/>
    <cellStyle name="Input 3 2 2 4" xfId="11443"/>
    <cellStyle name="Input 3 2 3" xfId="11444"/>
    <cellStyle name="Input 3 2 4" xfId="11445"/>
    <cellStyle name="Input 3 2 5" xfId="11446"/>
    <cellStyle name="Input 3 3" xfId="3137"/>
    <cellStyle name="Input 3 3 2" xfId="6609"/>
    <cellStyle name="Input 3 3 2 2" xfId="11447"/>
    <cellStyle name="Input 3 3 2 3" xfId="11448"/>
    <cellStyle name="Input 3 3 2 4" xfId="11449"/>
    <cellStyle name="Input 3 3 3" xfId="11450"/>
    <cellStyle name="Input 3 3 4" xfId="11451"/>
    <cellStyle name="Input 3 3 5" xfId="11452"/>
    <cellStyle name="Input 3 4" xfId="3472"/>
    <cellStyle name="Input 3 4 2" xfId="6944"/>
    <cellStyle name="Input 3 4 2 2" xfId="11453"/>
    <cellStyle name="Input 3 4 2 3" xfId="11454"/>
    <cellStyle name="Input 3 4 2 4" xfId="11455"/>
    <cellStyle name="Input 3 4 3" xfId="11456"/>
    <cellStyle name="Input 3 4 4" xfId="11457"/>
    <cellStyle name="Input 3 4 5" xfId="11458"/>
    <cellStyle name="Input 3 5" xfId="3286"/>
    <cellStyle name="Input 3 5 2" xfId="6758"/>
    <cellStyle name="Input 3 5 2 2" xfId="11459"/>
    <cellStyle name="Input 3 5 2 3" xfId="11460"/>
    <cellStyle name="Input 3 5 2 4" xfId="11461"/>
    <cellStyle name="Input 3 5 3" xfId="11462"/>
    <cellStyle name="Input 3 5 4" xfId="11463"/>
    <cellStyle name="Input 3 5 5" xfId="11464"/>
    <cellStyle name="Input 3 6" xfId="2739"/>
    <cellStyle name="Input 3 6 2" xfId="6212"/>
    <cellStyle name="Input 3 6 2 2" xfId="11465"/>
    <cellStyle name="Input 3 6 2 3" xfId="11466"/>
    <cellStyle name="Input 3 6 2 4" xfId="11467"/>
    <cellStyle name="Input 3 6 3" xfId="11468"/>
    <cellStyle name="Input 3 6 4" xfId="11469"/>
    <cellStyle name="Input 3 6 5" xfId="11470"/>
    <cellStyle name="Input 3 7" xfId="3496"/>
    <cellStyle name="Input 3 7 2" xfId="6968"/>
    <cellStyle name="Input 3 7 2 2" xfId="11471"/>
    <cellStyle name="Input 3 7 2 3" xfId="11472"/>
    <cellStyle name="Input 3 7 2 4" xfId="11473"/>
    <cellStyle name="Input 3 7 3" xfId="11474"/>
    <cellStyle name="Input 3 7 4" xfId="11475"/>
    <cellStyle name="Input 3 7 5" xfId="11476"/>
    <cellStyle name="Input 3 8" xfId="2339"/>
    <cellStyle name="Input 3 8 2" xfId="5814"/>
    <cellStyle name="Input 3 8 2 2" xfId="11477"/>
    <cellStyle name="Input 3 8 2 3" xfId="11478"/>
    <cellStyle name="Input 3 8 2 4" xfId="11479"/>
    <cellStyle name="Input 3 8 3" xfId="11480"/>
    <cellStyle name="Input 3 8 4" xfId="11481"/>
    <cellStyle name="Input 3 8 5" xfId="11482"/>
    <cellStyle name="Input 3 9" xfId="3494"/>
    <cellStyle name="Input 3 9 2" xfId="6966"/>
    <cellStyle name="Input 3 9 2 2" xfId="11483"/>
    <cellStyle name="Input 3 9 2 3" xfId="11484"/>
    <cellStyle name="Input 3 9 2 4" xfId="11485"/>
    <cellStyle name="Input 3 9 3" xfId="11486"/>
    <cellStyle name="Input 3 9 4" xfId="11487"/>
    <cellStyle name="Input 3 9 5" xfId="11488"/>
    <cellStyle name="Input 4" xfId="1483"/>
    <cellStyle name="Input 4 10" xfId="4965"/>
    <cellStyle name="Input 4 10 2" xfId="11489"/>
    <cellStyle name="Input 4 10 3" xfId="11490"/>
    <cellStyle name="Input 4 10 4" xfId="11491"/>
    <cellStyle name="Input 4 11" xfId="11492"/>
    <cellStyle name="Input 4 12" xfId="11493"/>
    <cellStyle name="Input 4 13" xfId="11494"/>
    <cellStyle name="Input 4 2" xfId="2740"/>
    <cellStyle name="Input 4 2 2" xfId="6213"/>
    <cellStyle name="Input 4 2 2 2" xfId="11495"/>
    <cellStyle name="Input 4 2 2 3" xfId="11496"/>
    <cellStyle name="Input 4 2 2 4" xfId="11497"/>
    <cellStyle name="Input 4 2 3" xfId="11498"/>
    <cellStyle name="Input 4 2 4" xfId="11499"/>
    <cellStyle name="Input 4 2 5" xfId="11500"/>
    <cellStyle name="Input 4 3" xfId="3340"/>
    <cellStyle name="Input 4 3 2" xfId="6812"/>
    <cellStyle name="Input 4 3 2 2" xfId="11501"/>
    <cellStyle name="Input 4 3 2 3" xfId="11502"/>
    <cellStyle name="Input 4 3 2 4" xfId="11503"/>
    <cellStyle name="Input 4 3 3" xfId="11504"/>
    <cellStyle name="Input 4 3 4" xfId="11505"/>
    <cellStyle name="Input 4 3 5" xfId="11506"/>
    <cellStyle name="Input 4 4" xfId="1853"/>
    <cellStyle name="Input 4 4 2" xfId="5331"/>
    <cellStyle name="Input 4 4 2 2" xfId="11507"/>
    <cellStyle name="Input 4 4 2 3" xfId="11508"/>
    <cellStyle name="Input 4 4 2 4" xfId="11509"/>
    <cellStyle name="Input 4 4 3" xfId="11510"/>
    <cellStyle name="Input 4 4 4" xfId="11511"/>
    <cellStyle name="Input 4 4 5" xfId="11512"/>
    <cellStyle name="Input 4 5" xfId="3432"/>
    <cellStyle name="Input 4 5 2" xfId="6904"/>
    <cellStyle name="Input 4 5 2 2" xfId="11513"/>
    <cellStyle name="Input 4 5 2 3" xfId="11514"/>
    <cellStyle name="Input 4 5 2 4" xfId="11515"/>
    <cellStyle name="Input 4 5 3" xfId="11516"/>
    <cellStyle name="Input 4 5 4" xfId="11517"/>
    <cellStyle name="Input 4 5 5" xfId="11518"/>
    <cellStyle name="Input 4 6" xfId="2456"/>
    <cellStyle name="Input 4 6 2" xfId="5930"/>
    <cellStyle name="Input 4 6 2 2" xfId="11519"/>
    <cellStyle name="Input 4 6 2 3" xfId="11520"/>
    <cellStyle name="Input 4 6 2 4" xfId="11521"/>
    <cellStyle name="Input 4 6 3" xfId="11522"/>
    <cellStyle name="Input 4 6 4" xfId="11523"/>
    <cellStyle name="Input 4 6 5" xfId="11524"/>
    <cellStyle name="Input 4 7" xfId="3112"/>
    <cellStyle name="Input 4 7 2" xfId="6585"/>
    <cellStyle name="Input 4 7 2 2" xfId="11525"/>
    <cellStyle name="Input 4 7 2 3" xfId="11526"/>
    <cellStyle name="Input 4 7 2 4" xfId="11527"/>
    <cellStyle name="Input 4 7 3" xfId="11528"/>
    <cellStyle name="Input 4 7 4" xfId="11529"/>
    <cellStyle name="Input 4 7 5" xfId="11530"/>
    <cellStyle name="Input 4 8" xfId="3324"/>
    <cellStyle name="Input 4 8 2" xfId="6796"/>
    <cellStyle name="Input 4 8 2 2" xfId="11531"/>
    <cellStyle name="Input 4 8 2 3" xfId="11532"/>
    <cellStyle name="Input 4 8 2 4" xfId="11533"/>
    <cellStyle name="Input 4 8 3" xfId="11534"/>
    <cellStyle name="Input 4 8 4" xfId="11535"/>
    <cellStyle name="Input 4 8 5" xfId="11536"/>
    <cellStyle name="Input 4 9" xfId="2262"/>
    <cellStyle name="Input 4 9 2" xfId="5737"/>
    <cellStyle name="Input 4 9 2 2" xfId="11537"/>
    <cellStyle name="Input 4 9 2 3" xfId="11538"/>
    <cellStyle name="Input 4 9 2 4" xfId="11539"/>
    <cellStyle name="Input 4 9 3" xfId="11540"/>
    <cellStyle name="Input 4 9 4" xfId="11541"/>
    <cellStyle name="Input 4 9 5" xfId="11542"/>
    <cellStyle name="Input 5" xfId="1562"/>
    <cellStyle name="Input 5 10" xfId="5043"/>
    <cellStyle name="Input 5 10 2" xfId="11543"/>
    <cellStyle name="Input 5 10 3" xfId="11544"/>
    <cellStyle name="Input 5 10 4" xfId="11545"/>
    <cellStyle name="Input 5 11" xfId="11546"/>
    <cellStyle name="Input 5 12" xfId="11547"/>
    <cellStyle name="Input 5 13" xfId="11548"/>
    <cellStyle name="Input 5 2" xfId="2808"/>
    <cellStyle name="Input 5 2 2" xfId="6281"/>
    <cellStyle name="Input 5 2 2 2" xfId="11549"/>
    <cellStyle name="Input 5 2 2 3" xfId="11550"/>
    <cellStyle name="Input 5 2 2 4" xfId="11551"/>
    <cellStyle name="Input 5 2 3" xfId="11552"/>
    <cellStyle name="Input 5 2 4" xfId="11553"/>
    <cellStyle name="Input 5 2 5" xfId="11554"/>
    <cellStyle name="Input 5 3" xfId="3403"/>
    <cellStyle name="Input 5 3 2" xfId="6875"/>
    <cellStyle name="Input 5 3 2 2" xfId="11555"/>
    <cellStyle name="Input 5 3 2 3" xfId="11556"/>
    <cellStyle name="Input 5 3 2 4" xfId="11557"/>
    <cellStyle name="Input 5 3 3" xfId="11558"/>
    <cellStyle name="Input 5 3 4" xfId="11559"/>
    <cellStyle name="Input 5 3 5" xfId="11560"/>
    <cellStyle name="Input 5 4" xfId="3110"/>
    <cellStyle name="Input 5 4 2" xfId="6583"/>
    <cellStyle name="Input 5 4 2 2" xfId="11561"/>
    <cellStyle name="Input 5 4 2 3" xfId="11562"/>
    <cellStyle name="Input 5 4 2 4" xfId="11563"/>
    <cellStyle name="Input 5 4 3" xfId="11564"/>
    <cellStyle name="Input 5 4 4" xfId="11565"/>
    <cellStyle name="Input 5 4 5" xfId="11566"/>
    <cellStyle name="Input 5 5" xfId="3422"/>
    <cellStyle name="Input 5 5 2" xfId="6894"/>
    <cellStyle name="Input 5 5 2 2" xfId="11567"/>
    <cellStyle name="Input 5 5 2 3" xfId="11568"/>
    <cellStyle name="Input 5 5 2 4" xfId="11569"/>
    <cellStyle name="Input 5 5 3" xfId="11570"/>
    <cellStyle name="Input 5 5 4" xfId="11571"/>
    <cellStyle name="Input 5 5 5" xfId="11572"/>
    <cellStyle name="Input 5 6" xfId="3084"/>
    <cellStyle name="Input 5 6 2" xfId="6557"/>
    <cellStyle name="Input 5 6 2 2" xfId="11573"/>
    <cellStyle name="Input 5 6 2 3" xfId="11574"/>
    <cellStyle name="Input 5 6 2 4" xfId="11575"/>
    <cellStyle name="Input 5 6 3" xfId="11576"/>
    <cellStyle name="Input 5 6 4" xfId="11577"/>
    <cellStyle name="Input 5 6 5" xfId="11578"/>
    <cellStyle name="Input 5 7" xfId="2104"/>
    <cellStyle name="Input 5 7 2" xfId="5579"/>
    <cellStyle name="Input 5 7 2 2" xfId="11579"/>
    <cellStyle name="Input 5 7 2 3" xfId="11580"/>
    <cellStyle name="Input 5 7 2 4" xfId="11581"/>
    <cellStyle name="Input 5 7 3" xfId="11582"/>
    <cellStyle name="Input 5 7 4" xfId="11583"/>
    <cellStyle name="Input 5 7 5" xfId="11584"/>
    <cellStyle name="Input 5 8" xfId="3267"/>
    <cellStyle name="Input 5 8 2" xfId="6739"/>
    <cellStyle name="Input 5 8 2 2" xfId="11585"/>
    <cellStyle name="Input 5 8 2 3" xfId="11586"/>
    <cellStyle name="Input 5 8 2 4" xfId="11587"/>
    <cellStyle name="Input 5 8 3" xfId="11588"/>
    <cellStyle name="Input 5 8 4" xfId="11589"/>
    <cellStyle name="Input 5 8 5" xfId="11590"/>
    <cellStyle name="Input 5 9" xfId="2085"/>
    <cellStyle name="Input 5 9 2" xfId="5560"/>
    <cellStyle name="Input 5 9 2 2" xfId="11591"/>
    <cellStyle name="Input 5 9 2 3" xfId="11592"/>
    <cellStyle name="Input 5 9 2 4" xfId="11593"/>
    <cellStyle name="Input 5 9 3" xfId="11594"/>
    <cellStyle name="Input 5 9 4" xfId="11595"/>
    <cellStyle name="Input 5 9 5" xfId="11596"/>
    <cellStyle name="Input 6" xfId="1539"/>
    <cellStyle name="Input 6 10" xfId="5021"/>
    <cellStyle name="Input 6 10 2" xfId="11597"/>
    <cellStyle name="Input 6 10 3" xfId="11598"/>
    <cellStyle name="Input 6 10 4" xfId="11599"/>
    <cellStyle name="Input 6 11" xfId="11600"/>
    <cellStyle name="Input 6 12" xfId="11601"/>
    <cellStyle name="Input 6 13" xfId="11602"/>
    <cellStyle name="Input 6 2" xfId="2785"/>
    <cellStyle name="Input 6 2 2" xfId="6258"/>
    <cellStyle name="Input 6 2 2 2" xfId="11603"/>
    <cellStyle name="Input 6 2 2 3" xfId="11604"/>
    <cellStyle name="Input 6 2 2 4" xfId="11605"/>
    <cellStyle name="Input 6 2 3" xfId="11606"/>
    <cellStyle name="Input 6 2 4" xfId="11607"/>
    <cellStyle name="Input 6 2 5" xfId="11608"/>
    <cellStyle name="Input 6 3" xfId="3381"/>
    <cellStyle name="Input 6 3 2" xfId="6853"/>
    <cellStyle name="Input 6 3 2 2" xfId="11609"/>
    <cellStyle name="Input 6 3 2 3" xfId="11610"/>
    <cellStyle name="Input 6 3 2 4" xfId="11611"/>
    <cellStyle name="Input 6 3 3" xfId="11612"/>
    <cellStyle name="Input 6 3 4" xfId="11613"/>
    <cellStyle name="Input 6 3 5" xfId="11614"/>
    <cellStyle name="Input 6 4" xfId="1935"/>
    <cellStyle name="Input 6 4 2" xfId="5412"/>
    <cellStyle name="Input 6 4 2 2" xfId="11615"/>
    <cellStyle name="Input 6 4 2 3" xfId="11616"/>
    <cellStyle name="Input 6 4 2 4" xfId="11617"/>
    <cellStyle name="Input 6 4 3" xfId="11618"/>
    <cellStyle name="Input 6 4 4" xfId="11619"/>
    <cellStyle name="Input 6 4 5" xfId="11620"/>
    <cellStyle name="Input 6 5" xfId="3172"/>
    <cellStyle name="Input 6 5 2" xfId="6644"/>
    <cellStyle name="Input 6 5 2 2" xfId="11621"/>
    <cellStyle name="Input 6 5 2 3" xfId="11622"/>
    <cellStyle name="Input 6 5 2 4" xfId="11623"/>
    <cellStyle name="Input 6 5 3" xfId="11624"/>
    <cellStyle name="Input 6 5 4" xfId="11625"/>
    <cellStyle name="Input 6 5 5" xfId="11626"/>
    <cellStyle name="Input 6 6" xfId="1866"/>
    <cellStyle name="Input 6 6 2" xfId="5343"/>
    <cellStyle name="Input 6 6 2 2" xfId="11627"/>
    <cellStyle name="Input 6 6 2 3" xfId="11628"/>
    <cellStyle name="Input 6 6 2 4" xfId="11629"/>
    <cellStyle name="Input 6 6 3" xfId="11630"/>
    <cellStyle name="Input 6 6 4" xfId="11631"/>
    <cellStyle name="Input 6 6 5" xfId="11632"/>
    <cellStyle name="Input 6 7" xfId="1901"/>
    <cellStyle name="Input 6 7 2" xfId="5378"/>
    <cellStyle name="Input 6 7 2 2" xfId="11633"/>
    <cellStyle name="Input 6 7 2 3" xfId="11634"/>
    <cellStyle name="Input 6 7 2 4" xfId="11635"/>
    <cellStyle name="Input 6 7 3" xfId="11636"/>
    <cellStyle name="Input 6 7 4" xfId="11637"/>
    <cellStyle name="Input 6 7 5" xfId="11638"/>
    <cellStyle name="Input 6 8" xfId="3470"/>
    <cellStyle name="Input 6 8 2" xfId="6942"/>
    <cellStyle name="Input 6 8 2 2" xfId="11639"/>
    <cellStyle name="Input 6 8 2 3" xfId="11640"/>
    <cellStyle name="Input 6 8 2 4" xfId="11641"/>
    <cellStyle name="Input 6 8 3" xfId="11642"/>
    <cellStyle name="Input 6 8 4" xfId="11643"/>
    <cellStyle name="Input 6 8 5" xfId="11644"/>
    <cellStyle name="Input 6 9" xfId="2278"/>
    <cellStyle name="Input 6 9 2" xfId="5753"/>
    <cellStyle name="Input 6 9 2 2" xfId="11645"/>
    <cellStyle name="Input 6 9 2 3" xfId="11646"/>
    <cellStyle name="Input 6 9 2 4" xfId="11647"/>
    <cellStyle name="Input 6 9 3" xfId="11648"/>
    <cellStyle name="Input 6 9 4" xfId="11649"/>
    <cellStyle name="Input 6 9 5" xfId="11650"/>
    <cellStyle name="Input 7" xfId="1508"/>
    <cellStyle name="Input 7 10" xfId="4990"/>
    <cellStyle name="Input 7 10 2" xfId="11651"/>
    <cellStyle name="Input 7 10 3" xfId="11652"/>
    <cellStyle name="Input 7 10 4" xfId="11653"/>
    <cellStyle name="Input 7 11" xfId="11654"/>
    <cellStyle name="Input 7 12" xfId="11655"/>
    <cellStyle name="Input 7 13" xfId="11656"/>
    <cellStyle name="Input 7 2" xfId="2755"/>
    <cellStyle name="Input 7 2 2" xfId="6228"/>
    <cellStyle name="Input 7 2 2 2" xfId="11657"/>
    <cellStyle name="Input 7 2 2 3" xfId="11658"/>
    <cellStyle name="Input 7 2 2 4" xfId="11659"/>
    <cellStyle name="Input 7 2 3" xfId="11660"/>
    <cellStyle name="Input 7 2 4" xfId="11661"/>
    <cellStyle name="Input 7 2 5" xfId="11662"/>
    <cellStyle name="Input 7 3" xfId="3354"/>
    <cellStyle name="Input 7 3 2" xfId="6826"/>
    <cellStyle name="Input 7 3 2 2" xfId="11663"/>
    <cellStyle name="Input 7 3 2 3" xfId="11664"/>
    <cellStyle name="Input 7 3 2 4" xfId="11665"/>
    <cellStyle name="Input 7 3 3" xfId="11666"/>
    <cellStyle name="Input 7 3 4" xfId="11667"/>
    <cellStyle name="Input 7 3 5" xfId="11668"/>
    <cellStyle name="Input 7 4" xfId="1817"/>
    <cellStyle name="Input 7 4 2" xfId="5295"/>
    <cellStyle name="Input 7 4 2 2" xfId="11669"/>
    <cellStyle name="Input 7 4 2 3" xfId="11670"/>
    <cellStyle name="Input 7 4 2 4" xfId="11671"/>
    <cellStyle name="Input 7 4 3" xfId="11672"/>
    <cellStyle name="Input 7 4 4" xfId="11673"/>
    <cellStyle name="Input 7 4 5" xfId="11674"/>
    <cellStyle name="Input 7 5" xfId="3254"/>
    <cellStyle name="Input 7 5 2" xfId="6726"/>
    <cellStyle name="Input 7 5 2 2" xfId="11675"/>
    <cellStyle name="Input 7 5 2 3" xfId="11676"/>
    <cellStyle name="Input 7 5 2 4" xfId="11677"/>
    <cellStyle name="Input 7 5 3" xfId="11678"/>
    <cellStyle name="Input 7 5 4" xfId="11679"/>
    <cellStyle name="Input 7 5 5" xfId="11680"/>
    <cellStyle name="Input 7 6" xfId="1850"/>
    <cellStyle name="Input 7 6 2" xfId="5328"/>
    <cellStyle name="Input 7 6 2 2" xfId="11681"/>
    <cellStyle name="Input 7 6 2 3" xfId="11682"/>
    <cellStyle name="Input 7 6 2 4" xfId="11683"/>
    <cellStyle name="Input 7 6 3" xfId="11684"/>
    <cellStyle name="Input 7 6 4" xfId="11685"/>
    <cellStyle name="Input 7 6 5" xfId="11686"/>
    <cellStyle name="Input 7 7" xfId="1893"/>
    <cellStyle name="Input 7 7 2" xfId="5370"/>
    <cellStyle name="Input 7 7 2 2" xfId="11687"/>
    <cellStyle name="Input 7 7 2 3" xfId="11688"/>
    <cellStyle name="Input 7 7 2 4" xfId="11689"/>
    <cellStyle name="Input 7 7 3" xfId="11690"/>
    <cellStyle name="Input 7 7 4" xfId="11691"/>
    <cellStyle name="Input 7 7 5" xfId="11692"/>
    <cellStyle name="Input 7 8" xfId="2354"/>
    <cellStyle name="Input 7 8 2" xfId="5829"/>
    <cellStyle name="Input 7 8 2 2" xfId="11693"/>
    <cellStyle name="Input 7 8 2 3" xfId="11694"/>
    <cellStyle name="Input 7 8 2 4" xfId="11695"/>
    <cellStyle name="Input 7 8 3" xfId="11696"/>
    <cellStyle name="Input 7 8 4" xfId="11697"/>
    <cellStyle name="Input 7 8 5" xfId="11698"/>
    <cellStyle name="Input 7 9" xfId="3504"/>
    <cellStyle name="Input 7 9 2" xfId="6976"/>
    <cellStyle name="Input 7 9 2 2" xfId="11699"/>
    <cellStyle name="Input 7 9 2 3" xfId="11700"/>
    <cellStyle name="Input 7 9 2 4" xfId="11701"/>
    <cellStyle name="Input 7 9 3" xfId="11702"/>
    <cellStyle name="Input 7 9 4" xfId="11703"/>
    <cellStyle name="Input 7 9 5" xfId="11704"/>
    <cellStyle name="Input 8" xfId="1438"/>
    <cellStyle name="Input 8 10" xfId="4920"/>
    <cellStyle name="Input 8 10 2" xfId="11705"/>
    <cellStyle name="Input 8 10 3" xfId="11706"/>
    <cellStyle name="Input 8 10 4" xfId="11707"/>
    <cellStyle name="Input 8 11" xfId="11708"/>
    <cellStyle name="Input 8 12" xfId="11709"/>
    <cellStyle name="Input 8 13" xfId="11710"/>
    <cellStyle name="Input 8 2" xfId="2699"/>
    <cellStyle name="Input 8 2 2" xfId="6172"/>
    <cellStyle name="Input 8 2 2 2" xfId="11711"/>
    <cellStyle name="Input 8 2 2 3" xfId="11712"/>
    <cellStyle name="Input 8 2 2 4" xfId="11713"/>
    <cellStyle name="Input 8 2 3" xfId="11714"/>
    <cellStyle name="Input 8 2 4" xfId="11715"/>
    <cellStyle name="Input 8 2 5" xfId="11716"/>
    <cellStyle name="Input 8 3" xfId="3313"/>
    <cellStyle name="Input 8 3 2" xfId="6785"/>
    <cellStyle name="Input 8 3 2 2" xfId="11717"/>
    <cellStyle name="Input 8 3 2 3" xfId="11718"/>
    <cellStyle name="Input 8 3 2 4" xfId="11719"/>
    <cellStyle name="Input 8 3 3" xfId="11720"/>
    <cellStyle name="Input 8 3 4" xfId="11721"/>
    <cellStyle name="Input 8 3 5" xfId="11722"/>
    <cellStyle name="Input 8 4" xfId="2113"/>
    <cellStyle name="Input 8 4 2" xfId="5588"/>
    <cellStyle name="Input 8 4 2 2" xfId="11723"/>
    <cellStyle name="Input 8 4 2 3" xfId="11724"/>
    <cellStyle name="Input 8 4 2 4" xfId="11725"/>
    <cellStyle name="Input 8 4 3" xfId="11726"/>
    <cellStyle name="Input 8 4 4" xfId="11727"/>
    <cellStyle name="Input 8 4 5" xfId="11728"/>
    <cellStyle name="Input 8 5" xfId="3347"/>
    <cellStyle name="Input 8 5 2" xfId="6819"/>
    <cellStyle name="Input 8 5 2 2" xfId="11729"/>
    <cellStyle name="Input 8 5 2 3" xfId="11730"/>
    <cellStyle name="Input 8 5 2 4" xfId="11731"/>
    <cellStyle name="Input 8 5 3" xfId="11732"/>
    <cellStyle name="Input 8 5 4" xfId="11733"/>
    <cellStyle name="Input 8 5 5" xfId="11734"/>
    <cellStyle name="Input 8 6" xfId="2158"/>
    <cellStyle name="Input 8 6 2" xfId="5633"/>
    <cellStyle name="Input 8 6 2 2" xfId="11735"/>
    <cellStyle name="Input 8 6 2 3" xfId="11736"/>
    <cellStyle name="Input 8 6 2 4" xfId="11737"/>
    <cellStyle name="Input 8 6 3" xfId="11738"/>
    <cellStyle name="Input 8 6 4" xfId="11739"/>
    <cellStyle name="Input 8 6 5" xfId="11740"/>
    <cellStyle name="Input 8 7" xfId="2029"/>
    <cellStyle name="Input 8 7 2" xfId="5505"/>
    <cellStyle name="Input 8 7 2 2" xfId="11741"/>
    <cellStyle name="Input 8 7 2 3" xfId="11742"/>
    <cellStyle name="Input 8 7 2 4" xfId="11743"/>
    <cellStyle name="Input 8 7 3" xfId="11744"/>
    <cellStyle name="Input 8 7 4" xfId="11745"/>
    <cellStyle name="Input 8 7 5" xfId="11746"/>
    <cellStyle name="Input 8 8" xfId="3540"/>
    <cellStyle name="Input 8 8 2" xfId="7010"/>
    <cellStyle name="Input 8 8 2 2" xfId="11747"/>
    <cellStyle name="Input 8 8 2 3" xfId="11748"/>
    <cellStyle name="Input 8 8 2 4" xfId="11749"/>
    <cellStyle name="Input 8 8 3" xfId="11750"/>
    <cellStyle name="Input 8 8 4" xfId="11751"/>
    <cellStyle name="Input 8 8 5" xfId="11752"/>
    <cellStyle name="Input 8 9" xfId="3483"/>
    <cellStyle name="Input 8 9 2" xfId="6955"/>
    <cellStyle name="Input 8 9 2 2" xfId="11753"/>
    <cellStyle name="Input 8 9 2 3" xfId="11754"/>
    <cellStyle name="Input 8 9 2 4" xfId="11755"/>
    <cellStyle name="Input 8 9 3" xfId="11756"/>
    <cellStyle name="Input 8 9 4" xfId="11757"/>
    <cellStyle name="Input 8 9 5" xfId="11758"/>
    <cellStyle name="Input 9" xfId="1567"/>
    <cellStyle name="Input 9 10" xfId="5046"/>
    <cellStyle name="Input 9 10 2" xfId="11759"/>
    <cellStyle name="Input 9 10 3" xfId="11760"/>
    <cellStyle name="Input 9 10 4" xfId="11761"/>
    <cellStyle name="Input 9 11" xfId="11762"/>
    <cellStyle name="Input 9 12" xfId="11763"/>
    <cellStyle name="Input 9 13" xfId="11764"/>
    <cellStyle name="Input 9 2" xfId="2812"/>
    <cellStyle name="Input 9 2 2" xfId="6285"/>
    <cellStyle name="Input 9 2 2 2" xfId="11765"/>
    <cellStyle name="Input 9 2 2 3" xfId="11766"/>
    <cellStyle name="Input 9 2 2 4" xfId="11767"/>
    <cellStyle name="Input 9 2 3" xfId="11768"/>
    <cellStyle name="Input 9 2 4" xfId="11769"/>
    <cellStyle name="Input 9 2 5" xfId="11770"/>
    <cellStyle name="Input 9 3" xfId="3408"/>
    <cellStyle name="Input 9 3 2" xfId="6880"/>
    <cellStyle name="Input 9 3 2 2" xfId="11771"/>
    <cellStyle name="Input 9 3 2 3" xfId="11772"/>
    <cellStyle name="Input 9 3 2 4" xfId="11773"/>
    <cellStyle name="Input 9 3 3" xfId="11774"/>
    <cellStyle name="Input 9 3 4" xfId="11775"/>
    <cellStyle name="Input 9 3 5" xfId="11776"/>
    <cellStyle name="Input 9 4" xfId="2020"/>
    <cellStyle name="Input 9 4 2" xfId="5496"/>
    <cellStyle name="Input 9 4 2 2" xfId="11777"/>
    <cellStyle name="Input 9 4 2 3" xfId="11778"/>
    <cellStyle name="Input 9 4 2 4" xfId="11779"/>
    <cellStyle name="Input 9 4 3" xfId="11780"/>
    <cellStyle name="Input 9 4 4" xfId="11781"/>
    <cellStyle name="Input 9 4 5" xfId="11782"/>
    <cellStyle name="Input 9 5" xfId="2401"/>
    <cellStyle name="Input 9 5 2" xfId="5875"/>
    <cellStyle name="Input 9 5 2 2" xfId="11783"/>
    <cellStyle name="Input 9 5 2 3" xfId="11784"/>
    <cellStyle name="Input 9 5 2 4" xfId="11785"/>
    <cellStyle name="Input 9 5 3" xfId="11786"/>
    <cellStyle name="Input 9 5 4" xfId="11787"/>
    <cellStyle name="Input 9 5 5" xfId="11788"/>
    <cellStyle name="Input 9 6" xfId="2106"/>
    <cellStyle name="Input 9 6 2" xfId="5581"/>
    <cellStyle name="Input 9 6 2 2" xfId="11789"/>
    <cellStyle name="Input 9 6 2 3" xfId="11790"/>
    <cellStyle name="Input 9 6 2 4" xfId="11791"/>
    <cellStyle name="Input 9 6 3" xfId="11792"/>
    <cellStyle name="Input 9 6 4" xfId="11793"/>
    <cellStyle name="Input 9 6 5" xfId="11794"/>
    <cellStyle name="Input 9 7" xfId="3060"/>
    <cellStyle name="Input 9 7 2" xfId="6533"/>
    <cellStyle name="Input 9 7 2 2" xfId="11795"/>
    <cellStyle name="Input 9 7 2 3" xfId="11796"/>
    <cellStyle name="Input 9 7 2 4" xfId="11797"/>
    <cellStyle name="Input 9 7 3" xfId="11798"/>
    <cellStyle name="Input 9 7 4" xfId="11799"/>
    <cellStyle name="Input 9 7 5" xfId="11800"/>
    <cellStyle name="Input 9 8" xfId="1943"/>
    <cellStyle name="Input 9 8 2" xfId="5420"/>
    <cellStyle name="Input 9 8 2 2" xfId="11801"/>
    <cellStyle name="Input 9 8 2 3" xfId="11802"/>
    <cellStyle name="Input 9 8 2 4" xfId="11803"/>
    <cellStyle name="Input 9 8 3" xfId="11804"/>
    <cellStyle name="Input 9 8 4" xfId="11805"/>
    <cellStyle name="Input 9 8 5" xfId="11806"/>
    <cellStyle name="Input 9 9" xfId="3622"/>
    <cellStyle name="Input 9 9 2" xfId="7092"/>
    <cellStyle name="Input 9 9 2 2" xfId="11807"/>
    <cellStyle name="Input 9 9 2 3" xfId="11808"/>
    <cellStyle name="Input 9 9 2 4" xfId="11809"/>
    <cellStyle name="Input 9 9 3" xfId="11810"/>
    <cellStyle name="Input 9 9 4" xfId="11811"/>
    <cellStyle name="Input 9 9 5" xfId="11812"/>
    <cellStyle name="Input_MEMÓRIA DE CÁLCULO" xfId="462"/>
    <cellStyle name="ÌTENS" xfId="463"/>
    <cellStyle name="Linked Cell" xfId="75"/>
    <cellStyle name="Linked Cell 2" xfId="683"/>
    <cellStyle name="Linked Cell_MEMÓRIA DE CÁLCULO" xfId="464"/>
    <cellStyle name="material" xfId="892"/>
    <cellStyle name="Millares [0]_4°trim'96" xfId="465"/>
    <cellStyle name="Millares_3Q-8" xfId="466"/>
    <cellStyle name="Milliers [0]_after_discount" xfId="76"/>
    <cellStyle name="Milliers_after_discount" xfId="77"/>
    <cellStyle name="MINIPG" xfId="893"/>
    <cellStyle name="Model" xfId="78"/>
    <cellStyle name="Moeda" xfId="79" builtinId="4"/>
    <cellStyle name="Moeda 10" xfId="7498"/>
    <cellStyle name="Moeda 11" xfId="7497"/>
    <cellStyle name="Moeda 11 2" xfId="11813"/>
    <cellStyle name="Moeda 11 2 2" xfId="11814"/>
    <cellStyle name="Moeda 11 2 6" xfId="11815"/>
    <cellStyle name="Moeda 11 3" xfId="11816"/>
    <cellStyle name="Moeda 11 4" xfId="7502"/>
    <cellStyle name="Moeda 11 4 2" xfId="7527"/>
    <cellStyle name="Moeda 11 5" xfId="11817"/>
    <cellStyle name="Moeda 12" xfId="7503"/>
    <cellStyle name="Moeda 13" xfId="7504"/>
    <cellStyle name="Moeda 2" xfId="80"/>
    <cellStyle name="Moeda 2 10" xfId="81"/>
    <cellStyle name="Moeda 2 10 2" xfId="894"/>
    <cellStyle name="Moeda 2 11" xfId="82"/>
    <cellStyle name="Moeda 2 12" xfId="83"/>
    <cellStyle name="Moeda 2 13" xfId="84"/>
    <cellStyle name="Moeda 2 14" xfId="85"/>
    <cellStyle name="Moeda 2 15" xfId="86"/>
    <cellStyle name="Moeda 2 16" xfId="87"/>
    <cellStyle name="Moeda 2 17" xfId="88"/>
    <cellStyle name="Moeda 2 18" xfId="89"/>
    <cellStyle name="Moeda 2 19" xfId="90"/>
    <cellStyle name="Moeda 2 2" xfId="91"/>
    <cellStyle name="Moeda 2 2 2" xfId="92"/>
    <cellStyle name="Moeda 2 2 2 2" xfId="3923"/>
    <cellStyle name="Moeda 2 2 3" xfId="3924"/>
    <cellStyle name="Moeda 2 2 3 2" xfId="3925"/>
    <cellStyle name="Moeda 2 2 4" xfId="3926"/>
    <cellStyle name="Moeda 2 2 4 2" xfId="3927"/>
    <cellStyle name="Moeda 2 2 5" xfId="3928"/>
    <cellStyle name="Moeda 2 2 6" xfId="7505"/>
    <cellStyle name="Moeda 2 20" xfId="93"/>
    <cellStyle name="Moeda 2 21" xfId="94"/>
    <cellStyle name="Moeda 2 22" xfId="95"/>
    <cellStyle name="Moeda 2 23" xfId="96"/>
    <cellStyle name="Moeda 2 24" xfId="97"/>
    <cellStyle name="Moeda 2 25" xfId="98"/>
    <cellStyle name="Moeda 2 26" xfId="99"/>
    <cellStyle name="Moeda 2 27" xfId="100"/>
    <cellStyle name="Moeda 2 28" xfId="101"/>
    <cellStyle name="Moeda 2 29" xfId="102"/>
    <cellStyle name="Moeda 2 3" xfId="103"/>
    <cellStyle name="Moeda 2 3 2" xfId="104"/>
    <cellStyle name="Moeda 2 3 2 2" xfId="105"/>
    <cellStyle name="Moeda 2 3 3" xfId="106"/>
    <cellStyle name="Moeda 2 3 3 2" xfId="895"/>
    <cellStyle name="Moeda 2 3 4" xfId="11818"/>
    <cellStyle name="Moeda 2 30" xfId="107"/>
    <cellStyle name="Moeda 2 31" xfId="108"/>
    <cellStyle name="Moeda 2 31 2" xfId="3712"/>
    <cellStyle name="Moeda 2 32" xfId="109"/>
    <cellStyle name="Moeda 2 32 2" xfId="3713"/>
    <cellStyle name="Moeda 2 33" xfId="1077"/>
    <cellStyle name="Moeda 2 33 2" xfId="4562"/>
    <cellStyle name="Moeda 2 33 2 2" xfId="11819"/>
    <cellStyle name="Moeda 2 33 2 3" xfId="11820"/>
    <cellStyle name="Moeda 2 33 3" xfId="11821"/>
    <cellStyle name="Moeda 2 33 4" xfId="11822"/>
    <cellStyle name="Moeda 2 34" xfId="3643"/>
    <cellStyle name="Moeda 2 35" xfId="3711"/>
    <cellStyle name="Moeda 2 36" xfId="7500"/>
    <cellStyle name="Moeda 2 4" xfId="110"/>
    <cellStyle name="Moeda 2 4 2" xfId="896"/>
    <cellStyle name="Moeda 2 4 2 2" xfId="1419"/>
    <cellStyle name="Moeda 2 4 2 2 2" xfId="4901"/>
    <cellStyle name="Moeda 2 4 2 2 2 2" xfId="11823"/>
    <cellStyle name="Moeda 2 4 2 2 2 3" xfId="11824"/>
    <cellStyle name="Moeda 2 4 2 2 3" xfId="11825"/>
    <cellStyle name="Moeda 2 4 2 2 4" xfId="11826"/>
    <cellStyle name="Moeda 2 4 2 3" xfId="3929"/>
    <cellStyle name="Moeda 2 4 2 3 2" xfId="7257"/>
    <cellStyle name="Moeda 2 4 2 3 2 2" xfId="11827"/>
    <cellStyle name="Moeda 2 4 2 3 2 3" xfId="11828"/>
    <cellStyle name="Moeda 2 4 2 3 3" xfId="11829"/>
    <cellStyle name="Moeda 2 4 2 3 4" xfId="11830"/>
    <cellStyle name="Moeda 2 4 3" xfId="3714"/>
    <cellStyle name="Moeda 2 4 3 2" xfId="7134"/>
    <cellStyle name="Moeda 2 4 3 2 2" xfId="11831"/>
    <cellStyle name="Moeda 2 4 3 2 3" xfId="11832"/>
    <cellStyle name="Moeda 2 4 3 3" xfId="11833"/>
    <cellStyle name="Moeda 2 4 3 4" xfId="11834"/>
    <cellStyle name="Moeda 2 5" xfId="111"/>
    <cellStyle name="Moeda 2 5 2" xfId="685"/>
    <cellStyle name="Moeda 2 5 2 2" xfId="1282"/>
    <cellStyle name="Moeda 2 5 2 2 2" xfId="4764"/>
    <cellStyle name="Moeda 2 5 2 2 2 2" xfId="11835"/>
    <cellStyle name="Moeda 2 5 2 2 2 3" xfId="11836"/>
    <cellStyle name="Moeda 2 5 2 2 3" xfId="11837"/>
    <cellStyle name="Moeda 2 5 2 2 4" xfId="11838"/>
    <cellStyle name="Moeda 2 5 3" xfId="897"/>
    <cellStyle name="Moeda 2 5 3 2" xfId="1420"/>
    <cellStyle name="Moeda 2 5 3 2 2" xfId="4902"/>
    <cellStyle name="Moeda 2 5 3 2 2 2" xfId="11839"/>
    <cellStyle name="Moeda 2 5 3 2 2 3" xfId="11840"/>
    <cellStyle name="Moeda 2 5 3 2 3" xfId="11841"/>
    <cellStyle name="Moeda 2 5 3 2 4" xfId="11842"/>
    <cellStyle name="Moeda 2 5_MEMÓRIA DE CÁLCULO" xfId="467"/>
    <cellStyle name="Moeda 2 6" xfId="112"/>
    <cellStyle name="Moeda 2 7" xfId="113"/>
    <cellStyle name="Moeda 2 8" xfId="114"/>
    <cellStyle name="Moeda 2 9" xfId="115"/>
    <cellStyle name="Moeda 2_assembleia (1)" xfId="468"/>
    <cellStyle name="Moeda 3" xfId="116"/>
    <cellStyle name="Moeda 3 10" xfId="469"/>
    <cellStyle name="Moeda 3 10 2" xfId="772"/>
    <cellStyle name="Moeda 3 10 2 2" xfId="1347"/>
    <cellStyle name="Moeda 3 10 2 2 2" xfId="2610"/>
    <cellStyle name="Moeda 3 10 2 2 2 2" xfId="6083"/>
    <cellStyle name="Moeda 3 10 2 2 2 2 2" xfId="11843"/>
    <cellStyle name="Moeda 3 10 2 2 2 2 3" xfId="11844"/>
    <cellStyle name="Moeda 3 10 2 2 2 3" xfId="11845"/>
    <cellStyle name="Moeda 3 10 2 2 2 4" xfId="11846"/>
    <cellStyle name="Moeda 3 10 2 2 3" xfId="4829"/>
    <cellStyle name="Moeda 3 10 2 2 3 2" xfId="11847"/>
    <cellStyle name="Moeda 3 10 2 2 3 3" xfId="11848"/>
    <cellStyle name="Moeda 3 10 2 2 4" xfId="11849"/>
    <cellStyle name="Moeda 3 10 2 2 5" xfId="11850"/>
    <cellStyle name="Moeda 3 10 2 3" xfId="1683"/>
    <cellStyle name="Moeda 3 10 2 3 2" xfId="2928"/>
    <cellStyle name="Moeda 3 10 2 3 2 2" xfId="6401"/>
    <cellStyle name="Moeda 3 10 2 3 2 2 2" xfId="11851"/>
    <cellStyle name="Moeda 3 10 2 3 2 2 3" xfId="11852"/>
    <cellStyle name="Moeda 3 10 2 3 2 3" xfId="11853"/>
    <cellStyle name="Moeda 3 10 2 3 2 4" xfId="11854"/>
    <cellStyle name="Moeda 3 10 2 3 3" xfId="5162"/>
    <cellStyle name="Moeda 3 10 2 3 3 2" xfId="11855"/>
    <cellStyle name="Moeda 3 10 2 3 3 3" xfId="11856"/>
    <cellStyle name="Moeda 3 10 2 3 4" xfId="11857"/>
    <cellStyle name="Moeda 3 10 2 3 5" xfId="11858"/>
    <cellStyle name="Moeda 3 10 2 4" xfId="2195"/>
    <cellStyle name="Moeda 3 10 2 4 2" xfId="5670"/>
    <cellStyle name="Moeda 3 10 2 4 2 2" xfId="11859"/>
    <cellStyle name="Moeda 3 10 2 4 2 3" xfId="11860"/>
    <cellStyle name="Moeda 3 10 2 4 3" xfId="11861"/>
    <cellStyle name="Moeda 3 10 2 4 4" xfId="11862"/>
    <cellStyle name="Moeda 3 10 2 5" xfId="4161"/>
    <cellStyle name="Moeda 3 10 2 5 2" xfId="7369"/>
    <cellStyle name="Moeda 3 10 2 5 2 2" xfId="11863"/>
    <cellStyle name="Moeda 3 10 2 5 2 3" xfId="11864"/>
    <cellStyle name="Moeda 3 10 2 5 3" xfId="11865"/>
    <cellStyle name="Moeda 3 10 2 5 4" xfId="11866"/>
    <cellStyle name="Moeda 3 10 2 6" xfId="4422"/>
    <cellStyle name="Moeda 3 10 2 6 2" xfId="11867"/>
    <cellStyle name="Moeda 3 10 2 6 3" xfId="11868"/>
    <cellStyle name="Moeda 3 10 2 7" xfId="11869"/>
    <cellStyle name="Moeda 3 10 2 8" xfId="11870"/>
    <cellStyle name="Moeda 3 10 3" xfId="1214"/>
    <cellStyle name="Moeda 3 10 3 2" xfId="2489"/>
    <cellStyle name="Moeda 3 10 3 2 2" xfId="5962"/>
    <cellStyle name="Moeda 3 10 3 2 2 2" xfId="11871"/>
    <cellStyle name="Moeda 3 10 3 2 2 3" xfId="11872"/>
    <cellStyle name="Moeda 3 10 3 2 3" xfId="11873"/>
    <cellStyle name="Moeda 3 10 3 2 4" xfId="11874"/>
    <cellStyle name="Moeda 3 10 3 3" xfId="4696"/>
    <cellStyle name="Moeda 3 10 3 3 2" xfId="11875"/>
    <cellStyle name="Moeda 3 10 3 3 3" xfId="11876"/>
    <cellStyle name="Moeda 3 10 3 4" xfId="11877"/>
    <cellStyle name="Moeda 3 10 3 5" xfId="11878"/>
    <cellStyle name="Moeda 3 10 4" xfId="1594"/>
    <cellStyle name="Moeda 3 10 4 2" xfId="2839"/>
    <cellStyle name="Moeda 3 10 4 2 2" xfId="6312"/>
    <cellStyle name="Moeda 3 10 4 2 2 2" xfId="11879"/>
    <cellStyle name="Moeda 3 10 4 2 2 3" xfId="11880"/>
    <cellStyle name="Moeda 3 10 4 2 3" xfId="11881"/>
    <cellStyle name="Moeda 3 10 4 2 4" xfId="11882"/>
    <cellStyle name="Moeda 3 10 4 3" xfId="5073"/>
    <cellStyle name="Moeda 3 10 4 3 2" xfId="11883"/>
    <cellStyle name="Moeda 3 10 4 3 3" xfId="11884"/>
    <cellStyle name="Moeda 3 10 4 4" xfId="11885"/>
    <cellStyle name="Moeda 3 10 4 5" xfId="11886"/>
    <cellStyle name="Moeda 3 10 5" xfId="2028"/>
    <cellStyle name="Moeda 3 10 5 2" xfId="5504"/>
    <cellStyle name="Moeda 3 10 5 2 2" xfId="11887"/>
    <cellStyle name="Moeda 3 10 5 2 3" xfId="11888"/>
    <cellStyle name="Moeda 3 10 5 3" xfId="11889"/>
    <cellStyle name="Moeda 3 10 5 4" xfId="11890"/>
    <cellStyle name="Moeda 3 10 6" xfId="4160"/>
    <cellStyle name="Moeda 3 10 6 2" xfId="7368"/>
    <cellStyle name="Moeda 3 10 6 2 2" xfId="11891"/>
    <cellStyle name="Moeda 3 10 6 2 3" xfId="11892"/>
    <cellStyle name="Moeda 3 10 6 3" xfId="11893"/>
    <cellStyle name="Moeda 3 10 6 4" xfId="11894"/>
    <cellStyle name="Moeda 3 10 7" xfId="4325"/>
    <cellStyle name="Moeda 3 10 7 2" xfId="11895"/>
    <cellStyle name="Moeda 3 10 7 3" xfId="11896"/>
    <cellStyle name="Moeda 3 10 8" xfId="11897"/>
    <cellStyle name="Moeda 3 10 9" xfId="11898"/>
    <cellStyle name="Moeda 3 11" xfId="470"/>
    <cellStyle name="Moeda 3 11 2" xfId="1215"/>
    <cellStyle name="Moeda 3 11 2 2" xfId="4697"/>
    <cellStyle name="Moeda 3 11 2 2 2" xfId="11899"/>
    <cellStyle name="Moeda 3 11 2 2 3" xfId="11900"/>
    <cellStyle name="Moeda 3 11 2 3" xfId="11901"/>
    <cellStyle name="Moeda 3 11 2 4" xfId="11902"/>
    <cellStyle name="Moeda 3 12" xfId="3648"/>
    <cellStyle name="Moeda 3 12 2" xfId="7110"/>
    <cellStyle name="Moeda 3 12 2 2" xfId="11903"/>
    <cellStyle name="Moeda 3 12 2 3" xfId="11904"/>
    <cellStyle name="Moeda 3 12 3" xfId="11905"/>
    <cellStyle name="Moeda 3 12 4" xfId="11906"/>
    <cellStyle name="Moeda 3 13" xfId="7506"/>
    <cellStyle name="Moeda 3 2" xfId="117"/>
    <cellStyle name="Moeda 3 2 2" xfId="118"/>
    <cellStyle name="Moeda 3 2 3" xfId="686"/>
    <cellStyle name="Moeda 3 2 3 2" xfId="1283"/>
    <cellStyle name="Moeda 3 2 3 2 2" xfId="4765"/>
    <cellStyle name="Moeda 3 2 3 2 2 2" xfId="11907"/>
    <cellStyle name="Moeda 3 2 3 2 2 3" xfId="11908"/>
    <cellStyle name="Moeda 3 2 3 2 3" xfId="11909"/>
    <cellStyle name="Moeda 3 2 3 2 4" xfId="11910"/>
    <cellStyle name="Moeda 3 2 4" xfId="11911"/>
    <cellStyle name="Moeda 3 2_MEMÓRIA DE CÁLCULO" xfId="471"/>
    <cellStyle name="Moeda 3 3" xfId="119"/>
    <cellStyle name="Moeda 3 3 2" xfId="120"/>
    <cellStyle name="Moeda 3 3 3" xfId="687"/>
    <cellStyle name="Moeda 3 3_MEMÓRIA DE CÁLCULO" xfId="472"/>
    <cellStyle name="Moeda 3 4" xfId="121"/>
    <cellStyle name="Moeda 3 4 2" xfId="688"/>
    <cellStyle name="Moeda 3 4 2 2" xfId="809"/>
    <cellStyle name="Moeda 3 4 2 2 2" xfId="1381"/>
    <cellStyle name="Moeda 3 4 2 2 2 2" xfId="2644"/>
    <cellStyle name="Moeda 3 4 2 2 2 2 2" xfId="6117"/>
    <cellStyle name="Moeda 3 4 2 2 2 2 2 2" xfId="11912"/>
    <cellStyle name="Moeda 3 4 2 2 2 2 2 3" xfId="11913"/>
    <cellStyle name="Moeda 3 4 2 2 2 2 3" xfId="11914"/>
    <cellStyle name="Moeda 3 4 2 2 2 2 4" xfId="11915"/>
    <cellStyle name="Moeda 3 4 2 2 2 3" xfId="4863"/>
    <cellStyle name="Moeda 3 4 2 2 2 3 2" xfId="11916"/>
    <cellStyle name="Moeda 3 4 2 2 2 3 3" xfId="11917"/>
    <cellStyle name="Moeda 3 4 2 2 2 4" xfId="11918"/>
    <cellStyle name="Moeda 3 4 2 2 2 5" xfId="11919"/>
    <cellStyle name="Moeda 3 4 2 2 3" xfId="1717"/>
    <cellStyle name="Moeda 3 4 2 2 3 2" xfId="2962"/>
    <cellStyle name="Moeda 3 4 2 2 3 2 2" xfId="6435"/>
    <cellStyle name="Moeda 3 4 2 2 3 2 2 2" xfId="11920"/>
    <cellStyle name="Moeda 3 4 2 2 3 2 2 3" xfId="11921"/>
    <cellStyle name="Moeda 3 4 2 2 3 2 3" xfId="11922"/>
    <cellStyle name="Moeda 3 4 2 2 3 2 4" xfId="11923"/>
    <cellStyle name="Moeda 3 4 2 2 3 3" xfId="5196"/>
    <cellStyle name="Moeda 3 4 2 2 3 3 2" xfId="11924"/>
    <cellStyle name="Moeda 3 4 2 2 3 3 3" xfId="11925"/>
    <cellStyle name="Moeda 3 4 2 2 3 4" xfId="11926"/>
    <cellStyle name="Moeda 3 4 2 2 3 5" xfId="11927"/>
    <cellStyle name="Moeda 3 4 2 2 4" xfId="2230"/>
    <cellStyle name="Moeda 3 4 2 2 4 2" xfId="5705"/>
    <cellStyle name="Moeda 3 4 2 2 4 2 2" xfId="11928"/>
    <cellStyle name="Moeda 3 4 2 2 4 2 3" xfId="11929"/>
    <cellStyle name="Moeda 3 4 2 2 4 3" xfId="11930"/>
    <cellStyle name="Moeda 3 4 2 2 4 4" xfId="11931"/>
    <cellStyle name="Moeda 3 4 2 2 5" xfId="4162"/>
    <cellStyle name="Moeda 3 4 2 2 5 2" xfId="7370"/>
    <cellStyle name="Moeda 3 4 2 2 5 2 2" xfId="11932"/>
    <cellStyle name="Moeda 3 4 2 2 5 2 3" xfId="11933"/>
    <cellStyle name="Moeda 3 4 2 2 5 3" xfId="11934"/>
    <cellStyle name="Moeda 3 4 2 2 5 4" xfId="11935"/>
    <cellStyle name="Moeda 3 4 2 2 6" xfId="4456"/>
    <cellStyle name="Moeda 3 4 2 2 6 2" xfId="11936"/>
    <cellStyle name="Moeda 3 4 2 2 6 3" xfId="11937"/>
    <cellStyle name="Moeda 3 4 2 2 7" xfId="11938"/>
    <cellStyle name="Moeda 3 4 2 2 8" xfId="11939"/>
    <cellStyle name="Moeda 3 4 2 3" xfId="1284"/>
    <cellStyle name="Moeda 3 4 2 3 2" xfId="2551"/>
    <cellStyle name="Moeda 3 4 2 3 2 2" xfId="6024"/>
    <cellStyle name="Moeda 3 4 2 3 2 2 2" xfId="11940"/>
    <cellStyle name="Moeda 3 4 2 3 2 2 3" xfId="11941"/>
    <cellStyle name="Moeda 3 4 2 3 2 3" xfId="11942"/>
    <cellStyle name="Moeda 3 4 2 3 2 4" xfId="11943"/>
    <cellStyle name="Moeda 3 4 2 3 3" xfId="4766"/>
    <cellStyle name="Moeda 3 4 2 3 3 2" xfId="11944"/>
    <cellStyle name="Moeda 3 4 2 3 3 3" xfId="11945"/>
    <cellStyle name="Moeda 3 4 2 3 4" xfId="11946"/>
    <cellStyle name="Moeda 3 4 2 3 5" xfId="11947"/>
    <cellStyle name="Moeda 3 4 2 4" xfId="1628"/>
    <cellStyle name="Moeda 3 4 2 4 2" xfId="2873"/>
    <cellStyle name="Moeda 3 4 2 4 2 2" xfId="6346"/>
    <cellStyle name="Moeda 3 4 2 4 2 2 2" xfId="11948"/>
    <cellStyle name="Moeda 3 4 2 4 2 2 3" xfId="11949"/>
    <cellStyle name="Moeda 3 4 2 4 2 3" xfId="11950"/>
    <cellStyle name="Moeda 3 4 2 4 2 4" xfId="11951"/>
    <cellStyle name="Moeda 3 4 2 4 3" xfId="5107"/>
    <cellStyle name="Moeda 3 4 2 4 3 2" xfId="11952"/>
    <cellStyle name="Moeda 3 4 2 4 3 3" xfId="11953"/>
    <cellStyle name="Moeda 3 4 2 4 4" xfId="11954"/>
    <cellStyle name="Moeda 3 4 2 4 5" xfId="11955"/>
    <cellStyle name="Moeda 3 4 2 5" xfId="2127"/>
    <cellStyle name="Moeda 3 4 2 5 2" xfId="5602"/>
    <cellStyle name="Moeda 3 4 2 5 2 2" xfId="11956"/>
    <cellStyle name="Moeda 3 4 2 5 2 3" xfId="11957"/>
    <cellStyle name="Moeda 3 4 2 5 3" xfId="11958"/>
    <cellStyle name="Moeda 3 4 2 5 4" xfId="11959"/>
    <cellStyle name="Moeda 3 4 2 6" xfId="3930"/>
    <cellStyle name="Moeda 3 4 2 6 2" xfId="7258"/>
    <cellStyle name="Moeda 3 4 2 6 2 2" xfId="11960"/>
    <cellStyle name="Moeda 3 4 2 6 2 3" xfId="11961"/>
    <cellStyle name="Moeda 3 4 2 6 3" xfId="11962"/>
    <cellStyle name="Moeda 3 4 2 6 4" xfId="11963"/>
    <cellStyle name="Moeda 3 4 2 7" xfId="4364"/>
    <cellStyle name="Moeda 3 4 2 7 2" xfId="11964"/>
    <cellStyle name="Moeda 3 4 2 7 3" xfId="11965"/>
    <cellStyle name="Moeda 3 4 2 8" xfId="11966"/>
    <cellStyle name="Moeda 3 4 2 9" xfId="11967"/>
    <cellStyle name="Moeda 3 4 3" xfId="3715"/>
    <cellStyle name="Moeda 3 5" xfId="351"/>
    <cellStyle name="Moeda 3 5 2" xfId="357"/>
    <cellStyle name="Moeda 3 5 2 2" xfId="1198"/>
    <cellStyle name="Moeda 3 5 2 2 2" xfId="4282"/>
    <cellStyle name="Moeda 3 5 2 2 2 2" xfId="7488"/>
    <cellStyle name="Moeda 3 5 2 2 2 2 2" xfId="11968"/>
    <cellStyle name="Moeda 3 5 2 2 2 2 3" xfId="11969"/>
    <cellStyle name="Moeda 3 5 2 2 2 3" xfId="11970"/>
    <cellStyle name="Moeda 3 5 2 2 2 4" xfId="11971"/>
    <cellStyle name="Moeda 3 5 2 2 3" xfId="4680"/>
    <cellStyle name="Moeda 3 5 2 2 3 2" xfId="11972"/>
    <cellStyle name="Moeda 3 5 2 2 3 3" xfId="11973"/>
    <cellStyle name="Moeda 3 5 2 2 4" xfId="11974"/>
    <cellStyle name="Moeda 3 5 2 2 5" xfId="11975"/>
    <cellStyle name="Moeda 3 5 2 3" xfId="3932"/>
    <cellStyle name="Moeda 3 5 3" xfId="689"/>
    <cellStyle name="Moeda 3 5 3 2" xfId="810"/>
    <cellStyle name="Moeda 3 5 3 2 2" xfId="1382"/>
    <cellStyle name="Moeda 3 5 3 2 2 2" xfId="2645"/>
    <cellStyle name="Moeda 3 5 3 2 2 2 2" xfId="6118"/>
    <cellStyle name="Moeda 3 5 3 2 2 2 2 2" xfId="11976"/>
    <cellStyle name="Moeda 3 5 3 2 2 2 2 3" xfId="11977"/>
    <cellStyle name="Moeda 3 5 3 2 2 2 3" xfId="11978"/>
    <cellStyle name="Moeda 3 5 3 2 2 2 4" xfId="11979"/>
    <cellStyle name="Moeda 3 5 3 2 2 3" xfId="4864"/>
    <cellStyle name="Moeda 3 5 3 2 2 3 2" xfId="11980"/>
    <cellStyle name="Moeda 3 5 3 2 2 3 3" xfId="11981"/>
    <cellStyle name="Moeda 3 5 3 2 2 4" xfId="11982"/>
    <cellStyle name="Moeda 3 5 3 2 2 5" xfId="11983"/>
    <cellStyle name="Moeda 3 5 3 2 3" xfId="1718"/>
    <cellStyle name="Moeda 3 5 3 2 3 2" xfId="2963"/>
    <cellStyle name="Moeda 3 5 3 2 3 2 2" xfId="6436"/>
    <cellStyle name="Moeda 3 5 3 2 3 2 2 2" xfId="11984"/>
    <cellStyle name="Moeda 3 5 3 2 3 2 2 3" xfId="11985"/>
    <cellStyle name="Moeda 3 5 3 2 3 2 3" xfId="11986"/>
    <cellStyle name="Moeda 3 5 3 2 3 2 4" xfId="11987"/>
    <cellStyle name="Moeda 3 5 3 2 3 3" xfId="5197"/>
    <cellStyle name="Moeda 3 5 3 2 3 3 2" xfId="11988"/>
    <cellStyle name="Moeda 3 5 3 2 3 3 3" xfId="11989"/>
    <cellStyle name="Moeda 3 5 3 2 3 4" xfId="11990"/>
    <cellStyle name="Moeda 3 5 3 2 3 5" xfId="11991"/>
    <cellStyle name="Moeda 3 5 3 2 4" xfId="2231"/>
    <cellStyle name="Moeda 3 5 3 2 4 2" xfId="5706"/>
    <cellStyle name="Moeda 3 5 3 2 4 2 2" xfId="11992"/>
    <cellStyle name="Moeda 3 5 3 2 4 2 3" xfId="11993"/>
    <cellStyle name="Moeda 3 5 3 2 4 3" xfId="11994"/>
    <cellStyle name="Moeda 3 5 3 2 4 4" xfId="11995"/>
    <cellStyle name="Moeda 3 5 3 2 5" xfId="4164"/>
    <cellStyle name="Moeda 3 5 3 2 5 2" xfId="7372"/>
    <cellStyle name="Moeda 3 5 3 2 5 2 2" xfId="11996"/>
    <cellStyle name="Moeda 3 5 3 2 5 2 3" xfId="11997"/>
    <cellStyle name="Moeda 3 5 3 2 5 3" xfId="11998"/>
    <cellStyle name="Moeda 3 5 3 2 5 4" xfId="11999"/>
    <cellStyle name="Moeda 3 5 3 2 6" xfId="4457"/>
    <cellStyle name="Moeda 3 5 3 2 6 2" xfId="12000"/>
    <cellStyle name="Moeda 3 5 3 2 6 3" xfId="12001"/>
    <cellStyle name="Moeda 3 5 3 2 7" xfId="12002"/>
    <cellStyle name="Moeda 3 5 3 2 8" xfId="12003"/>
    <cellStyle name="Moeda 3 5 3 3" xfId="1285"/>
    <cellStyle name="Moeda 3 5 3 3 2" xfId="2552"/>
    <cellStyle name="Moeda 3 5 3 3 2 2" xfId="6025"/>
    <cellStyle name="Moeda 3 5 3 3 2 2 2" xfId="12004"/>
    <cellStyle name="Moeda 3 5 3 3 2 2 3" xfId="12005"/>
    <cellStyle name="Moeda 3 5 3 3 2 3" xfId="12006"/>
    <cellStyle name="Moeda 3 5 3 3 2 4" xfId="12007"/>
    <cellStyle name="Moeda 3 5 3 3 3" xfId="4767"/>
    <cellStyle name="Moeda 3 5 3 3 3 2" xfId="12008"/>
    <cellStyle name="Moeda 3 5 3 3 3 3" xfId="12009"/>
    <cellStyle name="Moeda 3 5 3 3 4" xfId="12010"/>
    <cellStyle name="Moeda 3 5 3 3 5" xfId="12011"/>
    <cellStyle name="Moeda 3 5 3 4" xfId="1629"/>
    <cellStyle name="Moeda 3 5 3 4 2" xfId="2874"/>
    <cellStyle name="Moeda 3 5 3 4 2 2" xfId="6347"/>
    <cellStyle name="Moeda 3 5 3 4 2 2 2" xfId="12012"/>
    <cellStyle name="Moeda 3 5 3 4 2 2 3" xfId="12013"/>
    <cellStyle name="Moeda 3 5 3 4 2 3" xfId="12014"/>
    <cellStyle name="Moeda 3 5 3 4 2 4" xfId="12015"/>
    <cellStyle name="Moeda 3 5 3 4 3" xfId="5108"/>
    <cellStyle name="Moeda 3 5 3 4 3 2" xfId="12016"/>
    <cellStyle name="Moeda 3 5 3 4 3 3" xfId="12017"/>
    <cellStyle name="Moeda 3 5 3 4 4" xfId="12018"/>
    <cellStyle name="Moeda 3 5 3 4 5" xfId="12019"/>
    <cellStyle name="Moeda 3 5 3 5" xfId="2128"/>
    <cellStyle name="Moeda 3 5 3 5 2" xfId="5603"/>
    <cellStyle name="Moeda 3 5 3 5 2 2" xfId="12020"/>
    <cellStyle name="Moeda 3 5 3 5 2 3" xfId="12021"/>
    <cellStyle name="Moeda 3 5 3 5 3" xfId="12022"/>
    <cellStyle name="Moeda 3 5 3 5 4" xfId="12023"/>
    <cellStyle name="Moeda 3 5 3 6" xfId="4163"/>
    <cellStyle name="Moeda 3 5 3 6 2" xfId="7371"/>
    <cellStyle name="Moeda 3 5 3 6 2 2" xfId="12024"/>
    <cellStyle name="Moeda 3 5 3 6 2 3" xfId="12025"/>
    <cellStyle name="Moeda 3 5 3 6 3" xfId="12026"/>
    <cellStyle name="Moeda 3 5 3 6 4" xfId="12027"/>
    <cellStyle name="Moeda 3 5 3 7" xfId="4365"/>
    <cellStyle name="Moeda 3 5 3 7 2" xfId="12028"/>
    <cellStyle name="Moeda 3 5 3 7 3" xfId="12029"/>
    <cellStyle name="Moeda 3 5 3 8" xfId="12030"/>
    <cellStyle name="Moeda 3 5 3 9" xfId="12031"/>
    <cellStyle name="Moeda 3 5 4" xfId="898"/>
    <cellStyle name="Moeda 3 5 4 2" xfId="1421"/>
    <cellStyle name="Moeda 3 5 4 2 2" xfId="4903"/>
    <cellStyle name="Moeda 3 5 4 2 2 2" xfId="12032"/>
    <cellStyle name="Moeda 3 5 4 2 2 3" xfId="12033"/>
    <cellStyle name="Moeda 3 5 4 2 3" xfId="12034"/>
    <cellStyle name="Moeda 3 5 4 2 4" xfId="12035"/>
    <cellStyle name="Moeda 3 5 5" xfId="1193"/>
    <cellStyle name="Moeda 3 5 5 2" xfId="4675"/>
    <cellStyle name="Moeda 3 5 5 2 2" xfId="12036"/>
    <cellStyle name="Moeda 3 5 5 2 3" xfId="12037"/>
    <cellStyle name="Moeda 3 5 5 3" xfId="12038"/>
    <cellStyle name="Moeda 3 5 5 4" xfId="12039"/>
    <cellStyle name="Moeda 3 5 6" xfId="3931"/>
    <cellStyle name="Moeda 3 5_MEMÓRIA DE CÁLCULO" xfId="473"/>
    <cellStyle name="Moeda 3 6" xfId="474"/>
    <cellStyle name="Moeda 3 6 2" xfId="773"/>
    <cellStyle name="Moeda 3 6 2 2" xfId="1348"/>
    <cellStyle name="Moeda 3 6 2 2 2" xfId="2611"/>
    <cellStyle name="Moeda 3 6 2 2 2 2" xfId="6084"/>
    <cellStyle name="Moeda 3 6 2 2 2 2 2" xfId="12040"/>
    <cellStyle name="Moeda 3 6 2 2 2 2 3" xfId="12041"/>
    <cellStyle name="Moeda 3 6 2 2 2 3" xfId="12042"/>
    <cellStyle name="Moeda 3 6 2 2 2 4" xfId="12043"/>
    <cellStyle name="Moeda 3 6 2 2 3" xfId="4830"/>
    <cellStyle name="Moeda 3 6 2 2 3 2" xfId="12044"/>
    <cellStyle name="Moeda 3 6 2 2 3 3" xfId="12045"/>
    <cellStyle name="Moeda 3 6 2 2 4" xfId="12046"/>
    <cellStyle name="Moeda 3 6 2 2 5" xfId="12047"/>
    <cellStyle name="Moeda 3 6 2 3" xfId="1684"/>
    <cellStyle name="Moeda 3 6 2 3 2" xfId="2929"/>
    <cellStyle name="Moeda 3 6 2 3 2 2" xfId="6402"/>
    <cellStyle name="Moeda 3 6 2 3 2 2 2" xfId="12048"/>
    <cellStyle name="Moeda 3 6 2 3 2 2 3" xfId="12049"/>
    <cellStyle name="Moeda 3 6 2 3 2 3" xfId="12050"/>
    <cellStyle name="Moeda 3 6 2 3 2 4" xfId="12051"/>
    <cellStyle name="Moeda 3 6 2 3 3" xfId="5163"/>
    <cellStyle name="Moeda 3 6 2 3 3 2" xfId="12052"/>
    <cellStyle name="Moeda 3 6 2 3 3 3" xfId="12053"/>
    <cellStyle name="Moeda 3 6 2 3 4" xfId="12054"/>
    <cellStyle name="Moeda 3 6 2 3 5" xfId="12055"/>
    <cellStyle name="Moeda 3 6 2 4" xfId="2196"/>
    <cellStyle name="Moeda 3 6 2 4 2" xfId="5671"/>
    <cellStyle name="Moeda 3 6 2 4 2 2" xfId="12056"/>
    <cellStyle name="Moeda 3 6 2 4 2 3" xfId="12057"/>
    <cellStyle name="Moeda 3 6 2 4 3" xfId="12058"/>
    <cellStyle name="Moeda 3 6 2 4 4" xfId="12059"/>
    <cellStyle name="Moeda 3 6 2 5" xfId="3934"/>
    <cellStyle name="Moeda 3 6 2 5 2" xfId="7260"/>
    <cellStyle name="Moeda 3 6 2 5 2 2" xfId="12060"/>
    <cellStyle name="Moeda 3 6 2 5 2 3" xfId="12061"/>
    <cellStyle name="Moeda 3 6 2 5 3" xfId="12062"/>
    <cellStyle name="Moeda 3 6 2 5 4" xfId="12063"/>
    <cellStyle name="Moeda 3 6 2 6" xfId="4423"/>
    <cellStyle name="Moeda 3 6 2 6 2" xfId="12064"/>
    <cellStyle name="Moeda 3 6 2 6 3" xfId="12065"/>
    <cellStyle name="Moeda 3 6 2 7" xfId="12066"/>
    <cellStyle name="Moeda 3 6 2 8" xfId="12067"/>
    <cellStyle name="Moeda 3 6 3" xfId="1216"/>
    <cellStyle name="Moeda 3 6 3 2" xfId="2491"/>
    <cellStyle name="Moeda 3 6 3 2 2" xfId="5964"/>
    <cellStyle name="Moeda 3 6 3 2 2 2" xfId="12068"/>
    <cellStyle name="Moeda 3 6 3 2 2 3" xfId="12069"/>
    <cellStyle name="Moeda 3 6 3 2 3" xfId="12070"/>
    <cellStyle name="Moeda 3 6 3 2 4" xfId="12071"/>
    <cellStyle name="Moeda 3 6 3 3" xfId="4698"/>
    <cellStyle name="Moeda 3 6 3 3 2" xfId="12072"/>
    <cellStyle name="Moeda 3 6 3 3 3" xfId="12073"/>
    <cellStyle name="Moeda 3 6 3 4" xfId="12074"/>
    <cellStyle name="Moeda 3 6 3 5" xfId="12075"/>
    <cellStyle name="Moeda 3 6 4" xfId="1595"/>
    <cellStyle name="Moeda 3 6 4 2" xfId="2840"/>
    <cellStyle name="Moeda 3 6 4 2 2" xfId="6313"/>
    <cellStyle name="Moeda 3 6 4 2 2 2" xfId="12076"/>
    <cellStyle name="Moeda 3 6 4 2 2 3" xfId="12077"/>
    <cellStyle name="Moeda 3 6 4 2 3" xfId="12078"/>
    <cellStyle name="Moeda 3 6 4 2 4" xfId="12079"/>
    <cellStyle name="Moeda 3 6 4 3" xfId="5074"/>
    <cellStyle name="Moeda 3 6 4 3 2" xfId="12080"/>
    <cellStyle name="Moeda 3 6 4 3 3" xfId="12081"/>
    <cellStyle name="Moeda 3 6 4 4" xfId="12082"/>
    <cellStyle name="Moeda 3 6 4 5" xfId="12083"/>
    <cellStyle name="Moeda 3 6 5" xfId="2030"/>
    <cellStyle name="Moeda 3 6 5 2" xfId="5506"/>
    <cellStyle name="Moeda 3 6 5 2 2" xfId="12084"/>
    <cellStyle name="Moeda 3 6 5 2 3" xfId="12085"/>
    <cellStyle name="Moeda 3 6 5 3" xfId="12086"/>
    <cellStyle name="Moeda 3 6 5 4" xfId="12087"/>
    <cellStyle name="Moeda 3 6 6" xfId="3933"/>
    <cellStyle name="Moeda 3 6 6 2" xfId="7259"/>
    <cellStyle name="Moeda 3 6 6 2 2" xfId="12088"/>
    <cellStyle name="Moeda 3 6 6 2 3" xfId="12089"/>
    <cellStyle name="Moeda 3 6 6 3" xfId="12090"/>
    <cellStyle name="Moeda 3 6 6 4" xfId="12091"/>
    <cellStyle name="Moeda 3 6 7" xfId="4326"/>
    <cellStyle name="Moeda 3 6 7 2" xfId="12092"/>
    <cellStyle name="Moeda 3 6 7 3" xfId="12093"/>
    <cellStyle name="Moeda 3 6 8" xfId="12094"/>
    <cellStyle name="Moeda 3 6 9" xfId="12095"/>
    <cellStyle name="Moeda 3 7" xfId="475"/>
    <cellStyle name="Moeda 3 7 2" xfId="774"/>
    <cellStyle name="Moeda 3 7 2 2" xfId="1349"/>
    <cellStyle name="Moeda 3 7 2 2 2" xfId="2612"/>
    <cellStyle name="Moeda 3 7 2 2 2 2" xfId="6085"/>
    <cellStyle name="Moeda 3 7 2 2 2 2 2" xfId="12096"/>
    <cellStyle name="Moeda 3 7 2 2 2 2 3" xfId="12097"/>
    <cellStyle name="Moeda 3 7 2 2 2 3" xfId="12098"/>
    <cellStyle name="Moeda 3 7 2 2 2 4" xfId="12099"/>
    <cellStyle name="Moeda 3 7 2 2 3" xfId="4831"/>
    <cellStyle name="Moeda 3 7 2 2 3 2" xfId="12100"/>
    <cellStyle name="Moeda 3 7 2 2 3 3" xfId="12101"/>
    <cellStyle name="Moeda 3 7 2 2 4" xfId="12102"/>
    <cellStyle name="Moeda 3 7 2 2 5" xfId="12103"/>
    <cellStyle name="Moeda 3 7 2 3" xfId="1685"/>
    <cellStyle name="Moeda 3 7 2 3 2" xfId="2930"/>
    <cellStyle name="Moeda 3 7 2 3 2 2" xfId="6403"/>
    <cellStyle name="Moeda 3 7 2 3 2 2 2" xfId="12104"/>
    <cellStyle name="Moeda 3 7 2 3 2 2 3" xfId="12105"/>
    <cellStyle name="Moeda 3 7 2 3 2 3" xfId="12106"/>
    <cellStyle name="Moeda 3 7 2 3 2 4" xfId="12107"/>
    <cellStyle name="Moeda 3 7 2 3 3" xfId="5164"/>
    <cellStyle name="Moeda 3 7 2 3 3 2" xfId="12108"/>
    <cellStyle name="Moeda 3 7 2 3 3 3" xfId="12109"/>
    <cellStyle name="Moeda 3 7 2 3 4" xfId="12110"/>
    <cellStyle name="Moeda 3 7 2 3 5" xfId="12111"/>
    <cellStyle name="Moeda 3 7 2 4" xfId="2197"/>
    <cellStyle name="Moeda 3 7 2 4 2" xfId="5672"/>
    <cellStyle name="Moeda 3 7 2 4 2 2" xfId="12112"/>
    <cellStyle name="Moeda 3 7 2 4 2 3" xfId="12113"/>
    <cellStyle name="Moeda 3 7 2 4 3" xfId="12114"/>
    <cellStyle name="Moeda 3 7 2 4 4" xfId="12115"/>
    <cellStyle name="Moeda 3 7 2 5" xfId="4165"/>
    <cellStyle name="Moeda 3 7 2 5 2" xfId="7373"/>
    <cellStyle name="Moeda 3 7 2 5 2 2" xfId="12116"/>
    <cellStyle name="Moeda 3 7 2 5 2 3" xfId="12117"/>
    <cellStyle name="Moeda 3 7 2 5 3" xfId="12118"/>
    <cellStyle name="Moeda 3 7 2 5 4" xfId="12119"/>
    <cellStyle name="Moeda 3 7 2 6" xfId="4424"/>
    <cellStyle name="Moeda 3 7 2 6 2" xfId="12120"/>
    <cellStyle name="Moeda 3 7 2 6 3" xfId="12121"/>
    <cellStyle name="Moeda 3 7 2 7" xfId="12122"/>
    <cellStyle name="Moeda 3 7 2 8" xfId="12123"/>
    <cellStyle name="Moeda 3 7 3" xfId="1217"/>
    <cellStyle name="Moeda 3 7 3 2" xfId="2492"/>
    <cellStyle name="Moeda 3 7 3 2 2" xfId="5965"/>
    <cellStyle name="Moeda 3 7 3 2 2 2" xfId="12124"/>
    <cellStyle name="Moeda 3 7 3 2 2 3" xfId="12125"/>
    <cellStyle name="Moeda 3 7 3 2 3" xfId="12126"/>
    <cellStyle name="Moeda 3 7 3 2 4" xfId="12127"/>
    <cellStyle name="Moeda 3 7 3 3" xfId="4699"/>
    <cellStyle name="Moeda 3 7 3 3 2" xfId="12128"/>
    <cellStyle name="Moeda 3 7 3 3 3" xfId="12129"/>
    <cellStyle name="Moeda 3 7 3 4" xfId="12130"/>
    <cellStyle name="Moeda 3 7 3 5" xfId="12131"/>
    <cellStyle name="Moeda 3 7 4" xfId="1596"/>
    <cellStyle name="Moeda 3 7 4 2" xfId="2841"/>
    <cellStyle name="Moeda 3 7 4 2 2" xfId="6314"/>
    <cellStyle name="Moeda 3 7 4 2 2 2" xfId="12132"/>
    <cellStyle name="Moeda 3 7 4 2 2 3" xfId="12133"/>
    <cellStyle name="Moeda 3 7 4 2 3" xfId="12134"/>
    <cellStyle name="Moeda 3 7 4 2 4" xfId="12135"/>
    <cellStyle name="Moeda 3 7 4 3" xfId="5075"/>
    <cellStyle name="Moeda 3 7 4 3 2" xfId="12136"/>
    <cellStyle name="Moeda 3 7 4 3 3" xfId="12137"/>
    <cellStyle name="Moeda 3 7 4 4" xfId="12138"/>
    <cellStyle name="Moeda 3 7 4 5" xfId="12139"/>
    <cellStyle name="Moeda 3 7 5" xfId="2031"/>
    <cellStyle name="Moeda 3 7 5 2" xfId="5507"/>
    <cellStyle name="Moeda 3 7 5 2 2" xfId="12140"/>
    <cellStyle name="Moeda 3 7 5 2 3" xfId="12141"/>
    <cellStyle name="Moeda 3 7 5 3" xfId="12142"/>
    <cellStyle name="Moeda 3 7 5 4" xfId="12143"/>
    <cellStyle name="Moeda 3 7 6" xfId="3935"/>
    <cellStyle name="Moeda 3 7 6 2" xfId="7261"/>
    <cellStyle name="Moeda 3 7 6 2 2" xfId="12144"/>
    <cellStyle name="Moeda 3 7 6 2 3" xfId="12145"/>
    <cellStyle name="Moeda 3 7 6 3" xfId="12146"/>
    <cellStyle name="Moeda 3 7 6 4" xfId="12147"/>
    <cellStyle name="Moeda 3 7 7" xfId="4327"/>
    <cellStyle name="Moeda 3 7 7 2" xfId="12148"/>
    <cellStyle name="Moeda 3 7 7 3" xfId="12149"/>
    <cellStyle name="Moeda 3 7 8" xfId="12150"/>
    <cellStyle name="Moeda 3 7 9" xfId="12151"/>
    <cellStyle name="Moeda 3 8" xfId="476"/>
    <cellStyle name="Moeda 3 8 2" xfId="775"/>
    <cellStyle name="Moeda 3 8 2 2" xfId="1350"/>
    <cellStyle name="Moeda 3 8 2 2 2" xfId="2613"/>
    <cellStyle name="Moeda 3 8 2 2 2 2" xfId="6086"/>
    <cellStyle name="Moeda 3 8 2 2 2 2 2" xfId="12152"/>
    <cellStyle name="Moeda 3 8 2 2 2 2 3" xfId="12153"/>
    <cellStyle name="Moeda 3 8 2 2 2 3" xfId="12154"/>
    <cellStyle name="Moeda 3 8 2 2 2 4" xfId="12155"/>
    <cellStyle name="Moeda 3 8 2 2 3" xfId="4832"/>
    <cellStyle name="Moeda 3 8 2 2 3 2" xfId="12156"/>
    <cellStyle name="Moeda 3 8 2 2 3 3" xfId="12157"/>
    <cellStyle name="Moeda 3 8 2 2 4" xfId="12158"/>
    <cellStyle name="Moeda 3 8 2 2 5" xfId="12159"/>
    <cellStyle name="Moeda 3 8 2 3" xfId="1686"/>
    <cellStyle name="Moeda 3 8 2 3 2" xfId="2931"/>
    <cellStyle name="Moeda 3 8 2 3 2 2" xfId="6404"/>
    <cellStyle name="Moeda 3 8 2 3 2 2 2" xfId="12160"/>
    <cellStyle name="Moeda 3 8 2 3 2 2 3" xfId="12161"/>
    <cellStyle name="Moeda 3 8 2 3 2 3" xfId="12162"/>
    <cellStyle name="Moeda 3 8 2 3 2 4" xfId="12163"/>
    <cellStyle name="Moeda 3 8 2 3 3" xfId="5165"/>
    <cellStyle name="Moeda 3 8 2 3 3 2" xfId="12164"/>
    <cellStyle name="Moeda 3 8 2 3 3 3" xfId="12165"/>
    <cellStyle name="Moeda 3 8 2 3 4" xfId="12166"/>
    <cellStyle name="Moeda 3 8 2 3 5" xfId="12167"/>
    <cellStyle name="Moeda 3 8 2 4" xfId="2198"/>
    <cellStyle name="Moeda 3 8 2 4 2" xfId="5673"/>
    <cellStyle name="Moeda 3 8 2 4 2 2" xfId="12168"/>
    <cellStyle name="Moeda 3 8 2 4 2 3" xfId="12169"/>
    <cellStyle name="Moeda 3 8 2 4 3" xfId="12170"/>
    <cellStyle name="Moeda 3 8 2 4 4" xfId="12171"/>
    <cellStyle name="Moeda 3 8 2 5" xfId="4167"/>
    <cellStyle name="Moeda 3 8 2 5 2" xfId="7375"/>
    <cellStyle name="Moeda 3 8 2 5 2 2" xfId="12172"/>
    <cellStyle name="Moeda 3 8 2 5 2 3" xfId="12173"/>
    <cellStyle name="Moeda 3 8 2 5 3" xfId="12174"/>
    <cellStyle name="Moeda 3 8 2 5 4" xfId="12175"/>
    <cellStyle name="Moeda 3 8 2 6" xfId="4425"/>
    <cellStyle name="Moeda 3 8 2 6 2" xfId="12176"/>
    <cellStyle name="Moeda 3 8 2 6 3" xfId="12177"/>
    <cellStyle name="Moeda 3 8 2 7" xfId="12178"/>
    <cellStyle name="Moeda 3 8 2 8" xfId="12179"/>
    <cellStyle name="Moeda 3 8 3" xfId="1218"/>
    <cellStyle name="Moeda 3 8 3 2" xfId="2493"/>
    <cellStyle name="Moeda 3 8 3 2 2" xfId="5966"/>
    <cellStyle name="Moeda 3 8 3 2 2 2" xfId="12180"/>
    <cellStyle name="Moeda 3 8 3 2 2 3" xfId="12181"/>
    <cellStyle name="Moeda 3 8 3 2 3" xfId="12182"/>
    <cellStyle name="Moeda 3 8 3 2 4" xfId="12183"/>
    <cellStyle name="Moeda 3 8 3 3" xfId="4700"/>
    <cellStyle name="Moeda 3 8 3 3 2" xfId="12184"/>
    <cellStyle name="Moeda 3 8 3 3 3" xfId="12185"/>
    <cellStyle name="Moeda 3 8 3 4" xfId="12186"/>
    <cellStyle name="Moeda 3 8 3 5" xfId="12187"/>
    <cellStyle name="Moeda 3 8 4" xfId="1597"/>
    <cellStyle name="Moeda 3 8 4 2" xfId="2842"/>
    <cellStyle name="Moeda 3 8 4 2 2" xfId="6315"/>
    <cellStyle name="Moeda 3 8 4 2 2 2" xfId="12188"/>
    <cellStyle name="Moeda 3 8 4 2 2 3" xfId="12189"/>
    <cellStyle name="Moeda 3 8 4 2 3" xfId="12190"/>
    <cellStyle name="Moeda 3 8 4 2 4" xfId="12191"/>
    <cellStyle name="Moeda 3 8 4 3" xfId="5076"/>
    <cellStyle name="Moeda 3 8 4 3 2" xfId="12192"/>
    <cellStyle name="Moeda 3 8 4 3 3" xfId="12193"/>
    <cellStyle name="Moeda 3 8 4 4" xfId="12194"/>
    <cellStyle name="Moeda 3 8 4 5" xfId="12195"/>
    <cellStyle name="Moeda 3 8 5" xfId="2032"/>
    <cellStyle name="Moeda 3 8 5 2" xfId="5508"/>
    <cellStyle name="Moeda 3 8 5 2 2" xfId="12196"/>
    <cellStyle name="Moeda 3 8 5 2 3" xfId="12197"/>
    <cellStyle name="Moeda 3 8 5 3" xfId="12198"/>
    <cellStyle name="Moeda 3 8 5 4" xfId="12199"/>
    <cellStyle name="Moeda 3 8 6" xfId="4166"/>
    <cellStyle name="Moeda 3 8 6 2" xfId="7374"/>
    <cellStyle name="Moeda 3 8 6 2 2" xfId="12200"/>
    <cellStyle name="Moeda 3 8 6 2 3" xfId="12201"/>
    <cellStyle name="Moeda 3 8 6 3" xfId="12202"/>
    <cellStyle name="Moeda 3 8 6 4" xfId="12203"/>
    <cellStyle name="Moeda 3 8 7" xfId="4328"/>
    <cellStyle name="Moeda 3 8 7 2" xfId="12204"/>
    <cellStyle name="Moeda 3 8 7 3" xfId="12205"/>
    <cellStyle name="Moeda 3 8 8" xfId="12206"/>
    <cellStyle name="Moeda 3 8 9" xfId="12207"/>
    <cellStyle name="Moeda 3 9" xfId="477"/>
    <cellStyle name="Moeda 3 9 2" xfId="776"/>
    <cellStyle name="Moeda 3 9 2 2" xfId="1351"/>
    <cellStyle name="Moeda 3 9 2 2 2" xfId="2614"/>
    <cellStyle name="Moeda 3 9 2 2 2 2" xfId="6087"/>
    <cellStyle name="Moeda 3 9 2 2 2 2 2" xfId="12208"/>
    <cellStyle name="Moeda 3 9 2 2 2 2 3" xfId="12209"/>
    <cellStyle name="Moeda 3 9 2 2 2 3" xfId="12210"/>
    <cellStyle name="Moeda 3 9 2 2 2 4" xfId="12211"/>
    <cellStyle name="Moeda 3 9 2 2 3" xfId="4833"/>
    <cellStyle name="Moeda 3 9 2 2 3 2" xfId="12212"/>
    <cellStyle name="Moeda 3 9 2 2 3 3" xfId="12213"/>
    <cellStyle name="Moeda 3 9 2 2 4" xfId="12214"/>
    <cellStyle name="Moeda 3 9 2 2 5" xfId="12215"/>
    <cellStyle name="Moeda 3 9 2 3" xfId="1687"/>
    <cellStyle name="Moeda 3 9 2 3 2" xfId="2932"/>
    <cellStyle name="Moeda 3 9 2 3 2 2" xfId="6405"/>
    <cellStyle name="Moeda 3 9 2 3 2 2 2" xfId="12216"/>
    <cellStyle name="Moeda 3 9 2 3 2 2 3" xfId="12217"/>
    <cellStyle name="Moeda 3 9 2 3 2 3" xfId="12218"/>
    <cellStyle name="Moeda 3 9 2 3 2 4" xfId="12219"/>
    <cellStyle name="Moeda 3 9 2 3 3" xfId="5166"/>
    <cellStyle name="Moeda 3 9 2 3 3 2" xfId="12220"/>
    <cellStyle name="Moeda 3 9 2 3 3 3" xfId="12221"/>
    <cellStyle name="Moeda 3 9 2 3 4" xfId="12222"/>
    <cellStyle name="Moeda 3 9 2 3 5" xfId="12223"/>
    <cellStyle name="Moeda 3 9 2 4" xfId="2199"/>
    <cellStyle name="Moeda 3 9 2 4 2" xfId="5674"/>
    <cellStyle name="Moeda 3 9 2 4 2 2" xfId="12224"/>
    <cellStyle name="Moeda 3 9 2 4 2 3" xfId="12225"/>
    <cellStyle name="Moeda 3 9 2 4 3" xfId="12226"/>
    <cellStyle name="Moeda 3 9 2 4 4" xfId="12227"/>
    <cellStyle name="Moeda 3 9 2 5" xfId="4169"/>
    <cellStyle name="Moeda 3 9 2 5 2" xfId="7377"/>
    <cellStyle name="Moeda 3 9 2 5 2 2" xfId="12228"/>
    <cellStyle name="Moeda 3 9 2 5 2 3" xfId="12229"/>
    <cellStyle name="Moeda 3 9 2 5 3" xfId="12230"/>
    <cellStyle name="Moeda 3 9 2 5 4" xfId="12231"/>
    <cellStyle name="Moeda 3 9 2 6" xfId="4426"/>
    <cellStyle name="Moeda 3 9 2 6 2" xfId="12232"/>
    <cellStyle name="Moeda 3 9 2 6 3" xfId="12233"/>
    <cellStyle name="Moeda 3 9 2 7" xfId="12234"/>
    <cellStyle name="Moeda 3 9 2 8" xfId="12235"/>
    <cellStyle name="Moeda 3 9 3" xfId="1219"/>
    <cellStyle name="Moeda 3 9 3 2" xfId="2494"/>
    <cellStyle name="Moeda 3 9 3 2 2" xfId="5967"/>
    <cellStyle name="Moeda 3 9 3 2 2 2" xfId="12236"/>
    <cellStyle name="Moeda 3 9 3 2 2 3" xfId="12237"/>
    <cellStyle name="Moeda 3 9 3 2 3" xfId="12238"/>
    <cellStyle name="Moeda 3 9 3 2 4" xfId="12239"/>
    <cellStyle name="Moeda 3 9 3 3" xfId="4701"/>
    <cellStyle name="Moeda 3 9 3 3 2" xfId="12240"/>
    <cellStyle name="Moeda 3 9 3 3 3" xfId="12241"/>
    <cellStyle name="Moeda 3 9 3 4" xfId="12242"/>
    <cellStyle name="Moeda 3 9 3 5" xfId="12243"/>
    <cellStyle name="Moeda 3 9 4" xfId="1598"/>
    <cellStyle name="Moeda 3 9 4 2" xfId="2843"/>
    <cellStyle name="Moeda 3 9 4 2 2" xfId="6316"/>
    <cellStyle name="Moeda 3 9 4 2 2 2" xfId="12244"/>
    <cellStyle name="Moeda 3 9 4 2 2 3" xfId="12245"/>
    <cellStyle name="Moeda 3 9 4 2 3" xfId="12246"/>
    <cellStyle name="Moeda 3 9 4 2 4" xfId="12247"/>
    <cellStyle name="Moeda 3 9 4 3" xfId="5077"/>
    <cellStyle name="Moeda 3 9 4 3 2" xfId="12248"/>
    <cellStyle name="Moeda 3 9 4 3 3" xfId="12249"/>
    <cellStyle name="Moeda 3 9 4 4" xfId="12250"/>
    <cellStyle name="Moeda 3 9 4 5" xfId="12251"/>
    <cellStyle name="Moeda 3 9 5" xfId="2033"/>
    <cellStyle name="Moeda 3 9 5 2" xfId="5509"/>
    <cellStyle name="Moeda 3 9 5 2 2" xfId="12252"/>
    <cellStyle name="Moeda 3 9 5 2 3" xfId="12253"/>
    <cellStyle name="Moeda 3 9 5 3" xfId="12254"/>
    <cellStyle name="Moeda 3 9 5 4" xfId="12255"/>
    <cellStyle name="Moeda 3 9 6" xfId="4168"/>
    <cellStyle name="Moeda 3 9 6 2" xfId="7376"/>
    <cellStyle name="Moeda 3 9 6 2 2" xfId="12256"/>
    <cellStyle name="Moeda 3 9 6 2 3" xfId="12257"/>
    <cellStyle name="Moeda 3 9 6 3" xfId="12258"/>
    <cellStyle name="Moeda 3 9 6 4" xfId="12259"/>
    <cellStyle name="Moeda 3 9 7" xfId="4329"/>
    <cellStyle name="Moeda 3 9 7 2" xfId="12260"/>
    <cellStyle name="Moeda 3 9 7 3" xfId="12261"/>
    <cellStyle name="Moeda 3 9 8" xfId="12262"/>
    <cellStyle name="Moeda 3 9 9" xfId="12263"/>
    <cellStyle name="Moeda 4" xfId="122"/>
    <cellStyle name="Moeda 4 2" xfId="123"/>
    <cellStyle name="Moeda 4 2 2" xfId="3936"/>
    <cellStyle name="Moeda 4 2 2 2" xfId="3937"/>
    <cellStyle name="Moeda 4 2 3" xfId="3938"/>
    <cellStyle name="Moeda 4 2 3 2" xfId="3939"/>
    <cellStyle name="Moeda 4 2 4" xfId="3940"/>
    <cellStyle name="Moeda 4 3" xfId="690"/>
    <cellStyle name="Moeda 4 3 2" xfId="1286"/>
    <cellStyle name="Moeda 4 3 2 2" xfId="3942"/>
    <cellStyle name="Moeda 4 3 2 2 2" xfId="7263"/>
    <cellStyle name="Moeda 4 3 2 2 2 2" xfId="12264"/>
    <cellStyle name="Moeda 4 3 2 2 2 3" xfId="12265"/>
    <cellStyle name="Moeda 4 3 2 2 3" xfId="12266"/>
    <cellStyle name="Moeda 4 3 2 2 4" xfId="12267"/>
    <cellStyle name="Moeda 4 3 2 3" xfId="4768"/>
    <cellStyle name="Moeda 4 3 2 3 2" xfId="12268"/>
    <cellStyle name="Moeda 4 3 2 3 3" xfId="12269"/>
    <cellStyle name="Moeda 4 3 2 4" xfId="12270"/>
    <cellStyle name="Moeda 4 3 2 5" xfId="12271"/>
    <cellStyle name="Moeda 4 3 3" xfId="3941"/>
    <cellStyle name="Moeda 4 3 3 2" xfId="7262"/>
    <cellStyle name="Moeda 4 3 3 2 2" xfId="12272"/>
    <cellStyle name="Moeda 4 3 3 2 3" xfId="12273"/>
    <cellStyle name="Moeda 4 3 3 3" xfId="12274"/>
    <cellStyle name="Moeda 4 3 3 4" xfId="12275"/>
    <cellStyle name="Moeda 4 4" xfId="899"/>
    <cellStyle name="Moeda 4 4 2" xfId="1422"/>
    <cellStyle name="Moeda 4 4 2 2" xfId="2683"/>
    <cellStyle name="Moeda 4 4 2 2 2" xfId="6156"/>
    <cellStyle name="Moeda 4 4 2 2 2 2" xfId="12276"/>
    <cellStyle name="Moeda 4 4 2 2 2 3" xfId="12277"/>
    <cellStyle name="Moeda 4 4 2 2 3" xfId="12278"/>
    <cellStyle name="Moeda 4 4 2 2 4" xfId="12279"/>
    <cellStyle name="Moeda 4 4 2 3" xfId="4904"/>
    <cellStyle name="Moeda 4 4 2 3 2" xfId="12280"/>
    <cellStyle name="Moeda 4 4 2 3 3" xfId="12281"/>
    <cellStyle name="Moeda 4 4 2 4" xfId="12282"/>
    <cellStyle name="Moeda 4 4 2 5" xfId="12283"/>
    <cellStyle name="Moeda 4 4 3" xfId="1747"/>
    <cellStyle name="Moeda 4 4 3 2" xfId="2992"/>
    <cellStyle name="Moeda 4 4 3 2 2" xfId="6465"/>
    <cellStyle name="Moeda 4 4 3 2 2 2" xfId="12284"/>
    <cellStyle name="Moeda 4 4 3 2 2 3" xfId="12285"/>
    <cellStyle name="Moeda 4 4 3 2 3" xfId="12286"/>
    <cellStyle name="Moeda 4 4 3 2 4" xfId="12287"/>
    <cellStyle name="Moeda 4 4 3 3" xfId="5226"/>
    <cellStyle name="Moeda 4 4 3 3 2" xfId="12288"/>
    <cellStyle name="Moeda 4 4 3 3 3" xfId="12289"/>
    <cellStyle name="Moeda 4 4 3 4" xfId="12290"/>
    <cellStyle name="Moeda 4 4 3 5" xfId="12291"/>
    <cellStyle name="Moeda 4 4 4" xfId="2285"/>
    <cellStyle name="Moeda 4 4 4 2" xfId="5760"/>
    <cellStyle name="Moeda 4 4 4 2 2" xfId="12292"/>
    <cellStyle name="Moeda 4 4 4 2 3" xfId="12293"/>
    <cellStyle name="Moeda 4 4 4 3" xfId="12294"/>
    <cellStyle name="Moeda 4 4 4 4" xfId="12295"/>
    <cellStyle name="Moeda 4 4 5" xfId="3943"/>
    <cellStyle name="Moeda 4 4 6" xfId="4488"/>
    <cellStyle name="Moeda 4 4 6 2" xfId="12296"/>
    <cellStyle name="Moeda 4 4 6 3" xfId="12297"/>
    <cellStyle name="Moeda 4 4 7" xfId="12298"/>
    <cellStyle name="Moeda 4 4 8" xfId="12299"/>
    <cellStyle name="Moeda 4 5" xfId="3716"/>
    <cellStyle name="Moeda 4 5 2" xfId="7135"/>
    <cellStyle name="Moeda 4 5 2 2" xfId="12300"/>
    <cellStyle name="Moeda 4 5 2 3" xfId="12301"/>
    <cellStyle name="Moeda 4 5 3" xfId="12302"/>
    <cellStyle name="Moeda 4 5 4" xfId="12303"/>
    <cellStyle name="Moeda 4 6" xfId="12304"/>
    <cellStyle name="Moeda 4_MEMÓRIA DE CÁLCULO" xfId="478"/>
    <cellStyle name="Moeda 5" xfId="124"/>
    <cellStyle name="Moeda 5 2" xfId="691"/>
    <cellStyle name="Moeda 5 2 2" xfId="811"/>
    <cellStyle name="Moeda 5 2 2 2" xfId="1383"/>
    <cellStyle name="Moeda 5 2 2 2 2" xfId="2646"/>
    <cellStyle name="Moeda 5 2 2 2 2 2" xfId="6119"/>
    <cellStyle name="Moeda 5 2 2 2 2 2 2" xfId="12305"/>
    <cellStyle name="Moeda 5 2 2 2 2 2 3" xfId="12306"/>
    <cellStyle name="Moeda 5 2 2 2 2 3" xfId="12307"/>
    <cellStyle name="Moeda 5 2 2 2 2 4" xfId="12308"/>
    <cellStyle name="Moeda 5 2 2 2 3" xfId="4145"/>
    <cellStyle name="Moeda 5 2 2 2 3 2" xfId="7353"/>
    <cellStyle name="Moeda 5 2 2 2 3 2 2" xfId="12309"/>
    <cellStyle name="Moeda 5 2 2 2 3 2 3" xfId="12310"/>
    <cellStyle name="Moeda 5 2 2 2 3 3" xfId="12311"/>
    <cellStyle name="Moeda 5 2 2 2 3 4" xfId="12312"/>
    <cellStyle name="Moeda 5 2 2 2 4" xfId="4865"/>
    <cellStyle name="Moeda 5 2 2 2 4 2" xfId="12313"/>
    <cellStyle name="Moeda 5 2 2 2 4 3" xfId="12314"/>
    <cellStyle name="Moeda 5 2 2 2 5" xfId="12315"/>
    <cellStyle name="Moeda 5 2 2 2 6" xfId="12316"/>
    <cellStyle name="Moeda 5 2 2 3" xfId="1058"/>
    <cellStyle name="Moeda 5 2 2 3 2" xfId="1510"/>
    <cellStyle name="Moeda 5 2 2 3 2 2" xfId="4992"/>
    <cellStyle name="Moeda 5 2 2 3 2 2 2" xfId="12317"/>
    <cellStyle name="Moeda 5 2 2 3 2 2 3" xfId="12318"/>
    <cellStyle name="Moeda 5 2 2 3 2 3" xfId="12319"/>
    <cellStyle name="Moeda 5 2 2 3 2 4" xfId="12320"/>
    <cellStyle name="Moeda 5 2 2 3 3" xfId="1802"/>
    <cellStyle name="Moeda 5 2 2 3 3 2" xfId="5281"/>
    <cellStyle name="Moeda 5 2 2 3 3 2 2" xfId="12321"/>
    <cellStyle name="Moeda 5 2 2 3 3 2 3" xfId="12322"/>
    <cellStyle name="Moeda 5 2 2 3 3 3" xfId="12323"/>
    <cellStyle name="Moeda 5 2 2 3 3 4" xfId="12324"/>
    <cellStyle name="Moeda 5 2 2 3 4" xfId="4547"/>
    <cellStyle name="Moeda 5 2 2 3 4 2" xfId="12325"/>
    <cellStyle name="Moeda 5 2 2 3 4 3" xfId="12326"/>
    <cellStyle name="Moeda 5 2 2 3 5" xfId="12327"/>
    <cellStyle name="Moeda 5 2 2 3 6" xfId="12328"/>
    <cellStyle name="Moeda 5 2 2 4" xfId="1719"/>
    <cellStyle name="Moeda 5 2 2 4 2" xfId="2964"/>
    <cellStyle name="Moeda 5 2 2 4 2 2" xfId="6437"/>
    <cellStyle name="Moeda 5 2 2 4 2 2 2" xfId="12329"/>
    <cellStyle name="Moeda 5 2 2 4 2 2 3" xfId="12330"/>
    <cellStyle name="Moeda 5 2 2 4 2 3" xfId="12331"/>
    <cellStyle name="Moeda 5 2 2 4 2 4" xfId="12332"/>
    <cellStyle name="Moeda 5 2 2 4 3" xfId="5198"/>
    <cellStyle name="Moeda 5 2 2 4 3 2" xfId="12333"/>
    <cellStyle name="Moeda 5 2 2 4 3 3" xfId="12334"/>
    <cellStyle name="Moeda 5 2 2 4 4" xfId="12335"/>
    <cellStyle name="Moeda 5 2 2 4 5" xfId="12336"/>
    <cellStyle name="Moeda 5 2 2 5" xfId="2232"/>
    <cellStyle name="Moeda 5 2 2 5 2" xfId="5707"/>
    <cellStyle name="Moeda 5 2 2 5 2 2" xfId="12337"/>
    <cellStyle name="Moeda 5 2 2 5 2 3" xfId="12338"/>
    <cellStyle name="Moeda 5 2 2 5 3" xfId="12339"/>
    <cellStyle name="Moeda 5 2 2 5 4" xfId="12340"/>
    <cellStyle name="Moeda 5 2 2 6" xfId="3944"/>
    <cellStyle name="Moeda 5 2 2 7" xfId="4458"/>
    <cellStyle name="Moeda 5 2 2 7 2" xfId="12341"/>
    <cellStyle name="Moeda 5 2 2 7 3" xfId="12342"/>
    <cellStyle name="Moeda 5 2 2 8" xfId="12343"/>
    <cellStyle name="Moeda 5 2 2 9" xfId="12344"/>
    <cellStyle name="Moeda 5 2 3" xfId="1287"/>
    <cellStyle name="Moeda 5 2 3 2" xfId="2553"/>
    <cellStyle name="Moeda 5 2 3 2 2" xfId="6026"/>
    <cellStyle name="Moeda 5 2 3 2 2 2" xfId="12345"/>
    <cellStyle name="Moeda 5 2 3 2 2 3" xfId="12346"/>
    <cellStyle name="Moeda 5 2 3 2 3" xfId="12347"/>
    <cellStyle name="Moeda 5 2 3 2 4" xfId="12348"/>
    <cellStyle name="Moeda 5 2 3 3" xfId="4769"/>
    <cellStyle name="Moeda 5 2 3 3 2" xfId="12349"/>
    <cellStyle name="Moeda 5 2 3 3 3" xfId="12350"/>
    <cellStyle name="Moeda 5 2 3 4" xfId="12351"/>
    <cellStyle name="Moeda 5 2 3 5" xfId="12352"/>
    <cellStyle name="Moeda 5 2 4" xfId="1630"/>
    <cellStyle name="Moeda 5 2 4 2" xfId="2875"/>
    <cellStyle name="Moeda 5 2 4 2 2" xfId="6348"/>
    <cellStyle name="Moeda 5 2 4 2 2 2" xfId="12353"/>
    <cellStyle name="Moeda 5 2 4 2 2 3" xfId="12354"/>
    <cellStyle name="Moeda 5 2 4 2 3" xfId="12355"/>
    <cellStyle name="Moeda 5 2 4 2 4" xfId="12356"/>
    <cellStyle name="Moeda 5 2 4 3" xfId="5109"/>
    <cellStyle name="Moeda 5 2 4 3 2" xfId="12357"/>
    <cellStyle name="Moeda 5 2 4 3 3" xfId="12358"/>
    <cellStyle name="Moeda 5 2 4 4" xfId="12359"/>
    <cellStyle name="Moeda 5 2 4 5" xfId="12360"/>
    <cellStyle name="Moeda 5 2 5" xfId="2129"/>
    <cellStyle name="Moeda 5 2 5 2" xfId="5604"/>
    <cellStyle name="Moeda 5 2 5 2 2" xfId="12361"/>
    <cellStyle name="Moeda 5 2 5 2 3" xfId="12362"/>
    <cellStyle name="Moeda 5 2 5 3" xfId="12363"/>
    <cellStyle name="Moeda 5 2 5 4" xfId="12364"/>
    <cellStyle name="Moeda 5 2 6" xfId="3718"/>
    <cellStyle name="Moeda 5 2 6 2" xfId="7137"/>
    <cellStyle name="Moeda 5 2 6 2 2" xfId="12365"/>
    <cellStyle name="Moeda 5 2 6 2 3" xfId="12366"/>
    <cellStyle name="Moeda 5 2 6 3" xfId="12367"/>
    <cellStyle name="Moeda 5 2 6 4" xfId="12368"/>
    <cellStyle name="Moeda 5 2 7" xfId="4366"/>
    <cellStyle name="Moeda 5 2 7 2" xfId="12369"/>
    <cellStyle name="Moeda 5 2 7 3" xfId="12370"/>
    <cellStyle name="Moeda 5 2 8" xfId="12371"/>
    <cellStyle name="Moeda 5 2 9" xfId="12372"/>
    <cellStyle name="Moeda 5 3" xfId="739"/>
    <cellStyle name="Moeda 5 3 2" xfId="3945"/>
    <cellStyle name="Moeda 5 3 3" xfId="3719"/>
    <cellStyle name="Moeda 5 3 3 2" xfId="7138"/>
    <cellStyle name="Moeda 5 3 3 2 2" xfId="12373"/>
    <cellStyle name="Moeda 5 3 3 2 3" xfId="12374"/>
    <cellStyle name="Moeda 5 3 3 3" xfId="12375"/>
    <cellStyle name="Moeda 5 3 3 4" xfId="12376"/>
    <cellStyle name="Moeda 5 4" xfId="900"/>
    <cellStyle name="Moeda 5 4 2" xfId="1423"/>
    <cellStyle name="Moeda 5 4 2 2" xfId="2684"/>
    <cellStyle name="Moeda 5 4 2 2 2" xfId="6157"/>
    <cellStyle name="Moeda 5 4 2 2 2 2" xfId="12377"/>
    <cellStyle name="Moeda 5 4 2 2 2 3" xfId="12378"/>
    <cellStyle name="Moeda 5 4 2 2 3" xfId="12379"/>
    <cellStyle name="Moeda 5 4 2 2 4" xfId="12380"/>
    <cellStyle name="Moeda 5 4 2 3" xfId="4905"/>
    <cellStyle name="Moeda 5 4 2 3 2" xfId="12381"/>
    <cellStyle name="Moeda 5 4 2 3 3" xfId="12382"/>
    <cellStyle name="Moeda 5 4 2 4" xfId="12383"/>
    <cellStyle name="Moeda 5 4 2 5" xfId="12384"/>
    <cellStyle name="Moeda 5 4 3" xfId="1748"/>
    <cellStyle name="Moeda 5 4 3 2" xfId="2993"/>
    <cellStyle name="Moeda 5 4 3 2 2" xfId="6466"/>
    <cellStyle name="Moeda 5 4 3 2 2 2" xfId="12385"/>
    <cellStyle name="Moeda 5 4 3 2 2 3" xfId="12386"/>
    <cellStyle name="Moeda 5 4 3 2 3" xfId="12387"/>
    <cellStyle name="Moeda 5 4 3 2 4" xfId="12388"/>
    <cellStyle name="Moeda 5 4 3 3" xfId="5227"/>
    <cellStyle name="Moeda 5 4 3 3 2" xfId="12389"/>
    <cellStyle name="Moeda 5 4 3 3 3" xfId="12390"/>
    <cellStyle name="Moeda 5 4 3 4" xfId="12391"/>
    <cellStyle name="Moeda 5 4 3 5" xfId="12392"/>
    <cellStyle name="Moeda 5 4 4" xfId="2286"/>
    <cellStyle name="Moeda 5 4 4 2" xfId="5761"/>
    <cellStyle name="Moeda 5 4 4 2 2" xfId="12393"/>
    <cellStyle name="Moeda 5 4 4 2 3" xfId="12394"/>
    <cellStyle name="Moeda 5 4 4 3" xfId="12395"/>
    <cellStyle name="Moeda 5 4 4 4" xfId="12396"/>
    <cellStyle name="Moeda 5 4 5" xfId="3946"/>
    <cellStyle name="Moeda 5 4 6" xfId="4489"/>
    <cellStyle name="Moeda 5 4 6 2" xfId="12397"/>
    <cellStyle name="Moeda 5 4 6 3" xfId="12398"/>
    <cellStyle name="Moeda 5 4 7" xfId="12399"/>
    <cellStyle name="Moeda 5 4 8" xfId="12400"/>
    <cellStyle name="Moeda 5 5" xfId="3717"/>
    <cellStyle name="Moeda 5 5 2" xfId="7136"/>
    <cellStyle name="Moeda 5 5 2 2" xfId="12401"/>
    <cellStyle name="Moeda 5 5 2 3" xfId="12402"/>
    <cellStyle name="Moeda 5 5 3" xfId="12403"/>
    <cellStyle name="Moeda 5 5 4" xfId="12404"/>
    <cellStyle name="Moeda 6" xfId="479"/>
    <cellStyle name="Moeda 6 10" xfId="12405"/>
    <cellStyle name="Moeda 6 2" xfId="777"/>
    <cellStyle name="Moeda 6 2 2" xfId="1352"/>
    <cellStyle name="Moeda 6 2 2 2" xfId="2615"/>
    <cellStyle name="Moeda 6 2 2 2 2" xfId="6088"/>
    <cellStyle name="Moeda 6 2 2 2 2 2" xfId="12406"/>
    <cellStyle name="Moeda 6 2 2 2 2 3" xfId="12407"/>
    <cellStyle name="Moeda 6 2 2 2 3" xfId="12408"/>
    <cellStyle name="Moeda 6 2 2 2 4" xfId="12409"/>
    <cellStyle name="Moeda 6 2 2 3" xfId="3948"/>
    <cellStyle name="Moeda 6 2 2 4" xfId="4834"/>
    <cellStyle name="Moeda 6 2 2 4 2" xfId="12410"/>
    <cellStyle name="Moeda 6 2 2 4 3" xfId="12411"/>
    <cellStyle name="Moeda 6 2 2 5" xfId="12412"/>
    <cellStyle name="Moeda 6 2 2 6" xfId="12413"/>
    <cellStyle name="Moeda 6 2 3" xfId="1688"/>
    <cellStyle name="Moeda 6 2 3 2" xfId="2933"/>
    <cellStyle name="Moeda 6 2 3 2 2" xfId="6406"/>
    <cellStyle name="Moeda 6 2 3 2 2 2" xfId="12414"/>
    <cellStyle name="Moeda 6 2 3 2 2 3" xfId="12415"/>
    <cellStyle name="Moeda 6 2 3 2 3" xfId="12416"/>
    <cellStyle name="Moeda 6 2 3 2 4" xfId="12417"/>
    <cellStyle name="Moeda 6 2 3 3" xfId="5167"/>
    <cellStyle name="Moeda 6 2 3 3 2" xfId="12418"/>
    <cellStyle name="Moeda 6 2 3 3 3" xfId="12419"/>
    <cellStyle name="Moeda 6 2 3 4" xfId="12420"/>
    <cellStyle name="Moeda 6 2 3 5" xfId="12421"/>
    <cellStyle name="Moeda 6 2 4" xfId="2200"/>
    <cellStyle name="Moeda 6 2 4 2" xfId="5675"/>
    <cellStyle name="Moeda 6 2 4 2 2" xfId="12422"/>
    <cellStyle name="Moeda 6 2 4 2 3" xfId="12423"/>
    <cellStyle name="Moeda 6 2 4 3" xfId="12424"/>
    <cellStyle name="Moeda 6 2 4 4" xfId="12425"/>
    <cellStyle name="Moeda 6 2 5" xfId="3947"/>
    <cellStyle name="Moeda 6 2 6" xfId="4427"/>
    <cellStyle name="Moeda 6 2 6 2" xfId="12426"/>
    <cellStyle name="Moeda 6 2 6 3" xfId="12427"/>
    <cellStyle name="Moeda 6 2 7" xfId="12428"/>
    <cellStyle name="Moeda 6 2 8" xfId="12429"/>
    <cellStyle name="Moeda 6 3" xfId="901"/>
    <cellStyle name="Moeda 6 3 2" xfId="1424"/>
    <cellStyle name="Moeda 6 3 2 2" xfId="2685"/>
    <cellStyle name="Moeda 6 3 2 2 2" xfId="6158"/>
    <cellStyle name="Moeda 6 3 2 2 2 2" xfId="12430"/>
    <cellStyle name="Moeda 6 3 2 2 2 3" xfId="12431"/>
    <cellStyle name="Moeda 6 3 2 2 3" xfId="12432"/>
    <cellStyle name="Moeda 6 3 2 2 4" xfId="12433"/>
    <cellStyle name="Moeda 6 3 2 3" xfId="4906"/>
    <cellStyle name="Moeda 6 3 2 3 2" xfId="12434"/>
    <cellStyle name="Moeda 6 3 2 3 3" xfId="12435"/>
    <cellStyle name="Moeda 6 3 2 4" xfId="12436"/>
    <cellStyle name="Moeda 6 3 2 5" xfId="12437"/>
    <cellStyle name="Moeda 6 3 3" xfId="1749"/>
    <cellStyle name="Moeda 6 3 3 2" xfId="2994"/>
    <cellStyle name="Moeda 6 3 3 2 2" xfId="6467"/>
    <cellStyle name="Moeda 6 3 3 2 2 2" xfId="12438"/>
    <cellStyle name="Moeda 6 3 3 2 2 3" xfId="12439"/>
    <cellStyle name="Moeda 6 3 3 2 3" xfId="12440"/>
    <cellStyle name="Moeda 6 3 3 2 4" xfId="12441"/>
    <cellStyle name="Moeda 6 3 3 3" xfId="5228"/>
    <cellStyle name="Moeda 6 3 3 3 2" xfId="12442"/>
    <cellStyle name="Moeda 6 3 3 3 3" xfId="12443"/>
    <cellStyle name="Moeda 6 3 3 4" xfId="12444"/>
    <cellStyle name="Moeda 6 3 3 5" xfId="12445"/>
    <cellStyle name="Moeda 6 3 4" xfId="2287"/>
    <cellStyle name="Moeda 6 3 4 2" xfId="5762"/>
    <cellStyle name="Moeda 6 3 4 2 2" xfId="12446"/>
    <cellStyle name="Moeda 6 3 4 2 3" xfId="12447"/>
    <cellStyle name="Moeda 6 3 4 3" xfId="12448"/>
    <cellStyle name="Moeda 6 3 4 4" xfId="12449"/>
    <cellStyle name="Moeda 6 3 5" xfId="3949"/>
    <cellStyle name="Moeda 6 3 5 2" xfId="7264"/>
    <cellStyle name="Moeda 6 3 5 2 2" xfId="12450"/>
    <cellStyle name="Moeda 6 3 5 2 3" xfId="12451"/>
    <cellStyle name="Moeda 6 3 5 3" xfId="12452"/>
    <cellStyle name="Moeda 6 3 5 4" xfId="12453"/>
    <cellStyle name="Moeda 6 3 6" xfId="4490"/>
    <cellStyle name="Moeda 6 3 6 2" xfId="12454"/>
    <cellStyle name="Moeda 6 3 6 3" xfId="12455"/>
    <cellStyle name="Moeda 6 3 7" xfId="12456"/>
    <cellStyle name="Moeda 6 3 8" xfId="12457"/>
    <cellStyle name="Moeda 6 4" xfId="1220"/>
    <cellStyle name="Moeda 6 4 2" xfId="2495"/>
    <cellStyle name="Moeda 6 4 2 2" xfId="5968"/>
    <cellStyle name="Moeda 6 4 2 2 2" xfId="12458"/>
    <cellStyle name="Moeda 6 4 2 2 3" xfId="12459"/>
    <cellStyle name="Moeda 6 4 2 3" xfId="12460"/>
    <cellStyle name="Moeda 6 4 2 4" xfId="12461"/>
    <cellStyle name="Moeda 6 4 3" xfId="4702"/>
    <cellStyle name="Moeda 6 4 3 2" xfId="12462"/>
    <cellStyle name="Moeda 6 4 3 3" xfId="12463"/>
    <cellStyle name="Moeda 6 4 4" xfId="12464"/>
    <cellStyle name="Moeda 6 4 5" xfId="12465"/>
    <cellStyle name="Moeda 6 5" xfId="1599"/>
    <cellStyle name="Moeda 6 5 2" xfId="2844"/>
    <cellStyle name="Moeda 6 5 2 2" xfId="6317"/>
    <cellStyle name="Moeda 6 5 2 2 2" xfId="12466"/>
    <cellStyle name="Moeda 6 5 2 2 3" xfId="12467"/>
    <cellStyle name="Moeda 6 5 2 3" xfId="12468"/>
    <cellStyle name="Moeda 6 5 2 4" xfId="12469"/>
    <cellStyle name="Moeda 6 5 3" xfId="5078"/>
    <cellStyle name="Moeda 6 5 3 2" xfId="12470"/>
    <cellStyle name="Moeda 6 5 3 3" xfId="12471"/>
    <cellStyle name="Moeda 6 5 4" xfId="12472"/>
    <cellStyle name="Moeda 6 5 5" xfId="12473"/>
    <cellStyle name="Moeda 6 6" xfId="2034"/>
    <cellStyle name="Moeda 6 6 2" xfId="5510"/>
    <cellStyle name="Moeda 6 6 2 2" xfId="12474"/>
    <cellStyle name="Moeda 6 6 2 3" xfId="12475"/>
    <cellStyle name="Moeda 6 6 3" xfId="12476"/>
    <cellStyle name="Moeda 6 6 4" xfId="12477"/>
    <cellStyle name="Moeda 6 7" xfId="3720"/>
    <cellStyle name="Moeda 6 7 2" xfId="7139"/>
    <cellStyle name="Moeda 6 7 2 2" xfId="12478"/>
    <cellStyle name="Moeda 6 7 2 3" xfId="12479"/>
    <cellStyle name="Moeda 6 7 3" xfId="12480"/>
    <cellStyle name="Moeda 6 7 4" xfId="12481"/>
    <cellStyle name="Moeda 6 8" xfId="4330"/>
    <cellStyle name="Moeda 6 8 2" xfId="12482"/>
    <cellStyle name="Moeda 6 8 3" xfId="12483"/>
    <cellStyle name="Moeda 6 9" xfId="12484"/>
    <cellStyle name="Moeda 7" xfId="684"/>
    <cellStyle name="Moeda 7 2" xfId="808"/>
    <cellStyle name="Moeda 7 2 2" xfId="1380"/>
    <cellStyle name="Moeda 7 2 2 2" xfId="2643"/>
    <cellStyle name="Moeda 7 2 2 2 2" xfId="6116"/>
    <cellStyle name="Moeda 7 2 2 2 2 2" xfId="12485"/>
    <cellStyle name="Moeda 7 2 2 2 2 3" xfId="12486"/>
    <cellStyle name="Moeda 7 2 2 2 3" xfId="12487"/>
    <cellStyle name="Moeda 7 2 2 2 4" xfId="12488"/>
    <cellStyle name="Moeda 7 2 2 3" xfId="4862"/>
    <cellStyle name="Moeda 7 2 2 3 2" xfId="12489"/>
    <cellStyle name="Moeda 7 2 2 3 3" xfId="12490"/>
    <cellStyle name="Moeda 7 2 2 4" xfId="12491"/>
    <cellStyle name="Moeda 7 2 2 5" xfId="12492"/>
    <cellStyle name="Moeda 7 2 3" xfId="1716"/>
    <cellStyle name="Moeda 7 2 3 2" xfId="2961"/>
    <cellStyle name="Moeda 7 2 3 2 2" xfId="6434"/>
    <cellStyle name="Moeda 7 2 3 2 2 2" xfId="12493"/>
    <cellStyle name="Moeda 7 2 3 2 2 3" xfId="12494"/>
    <cellStyle name="Moeda 7 2 3 2 3" xfId="12495"/>
    <cellStyle name="Moeda 7 2 3 2 4" xfId="12496"/>
    <cellStyle name="Moeda 7 2 3 3" xfId="5195"/>
    <cellStyle name="Moeda 7 2 3 3 2" xfId="12497"/>
    <cellStyle name="Moeda 7 2 3 3 3" xfId="12498"/>
    <cellStyle name="Moeda 7 2 3 4" xfId="12499"/>
    <cellStyle name="Moeda 7 2 3 5" xfId="12500"/>
    <cellStyle name="Moeda 7 2 4" xfId="2229"/>
    <cellStyle name="Moeda 7 2 4 2" xfId="5704"/>
    <cellStyle name="Moeda 7 2 4 2 2" xfId="12501"/>
    <cellStyle name="Moeda 7 2 4 2 3" xfId="12502"/>
    <cellStyle name="Moeda 7 2 4 3" xfId="12503"/>
    <cellStyle name="Moeda 7 2 4 4" xfId="12504"/>
    <cellStyle name="Moeda 7 2 5" xfId="4170"/>
    <cellStyle name="Moeda 7 2 5 2" xfId="7378"/>
    <cellStyle name="Moeda 7 2 5 2 2" xfId="12505"/>
    <cellStyle name="Moeda 7 2 5 2 3" xfId="12506"/>
    <cellStyle name="Moeda 7 2 5 3" xfId="12507"/>
    <cellStyle name="Moeda 7 2 5 4" xfId="12508"/>
    <cellStyle name="Moeda 7 2 6" xfId="4455"/>
    <cellStyle name="Moeda 7 2 6 2" xfId="12509"/>
    <cellStyle name="Moeda 7 2 6 3" xfId="12510"/>
    <cellStyle name="Moeda 7 2 7" xfId="12511"/>
    <cellStyle name="Moeda 7 2 8" xfId="12512"/>
    <cellStyle name="Moeda 7 3" xfId="1281"/>
    <cellStyle name="Moeda 7 3 2" xfId="2548"/>
    <cellStyle name="Moeda 7 3 2 2" xfId="6021"/>
    <cellStyle name="Moeda 7 3 2 2 2" xfId="12513"/>
    <cellStyle name="Moeda 7 3 2 2 3" xfId="12514"/>
    <cellStyle name="Moeda 7 3 2 3" xfId="12515"/>
    <cellStyle name="Moeda 7 3 2 4" xfId="12516"/>
    <cellStyle name="Moeda 7 3 3" xfId="4763"/>
    <cellStyle name="Moeda 7 3 3 2" xfId="12517"/>
    <cellStyle name="Moeda 7 3 3 3" xfId="12518"/>
    <cellStyle name="Moeda 7 3 4" xfId="12519"/>
    <cellStyle name="Moeda 7 3 5" xfId="12520"/>
    <cellStyle name="Moeda 7 4" xfId="1627"/>
    <cellStyle name="Moeda 7 4 2" xfId="2872"/>
    <cellStyle name="Moeda 7 4 2 2" xfId="6345"/>
    <cellStyle name="Moeda 7 4 2 2 2" xfId="12521"/>
    <cellStyle name="Moeda 7 4 2 2 3" xfId="12522"/>
    <cellStyle name="Moeda 7 4 2 3" xfId="12523"/>
    <cellStyle name="Moeda 7 4 2 4" xfId="12524"/>
    <cellStyle name="Moeda 7 4 3" xfId="5106"/>
    <cellStyle name="Moeda 7 4 3 2" xfId="12525"/>
    <cellStyle name="Moeda 7 4 3 3" xfId="12526"/>
    <cellStyle name="Moeda 7 4 4" xfId="12527"/>
    <cellStyle name="Moeda 7 4 5" xfId="12528"/>
    <cellStyle name="Moeda 7 5" xfId="2125"/>
    <cellStyle name="Moeda 7 5 2" xfId="5600"/>
    <cellStyle name="Moeda 7 5 2 2" xfId="12529"/>
    <cellStyle name="Moeda 7 5 2 3" xfId="12530"/>
    <cellStyle name="Moeda 7 5 3" xfId="12531"/>
    <cellStyle name="Moeda 7 5 4" xfId="12532"/>
    <cellStyle name="Moeda 7 6" xfId="3721"/>
    <cellStyle name="Moeda 7 6 2" xfId="7140"/>
    <cellStyle name="Moeda 7 6 2 2" xfId="12533"/>
    <cellStyle name="Moeda 7 6 2 3" xfId="12534"/>
    <cellStyle name="Moeda 7 6 3" xfId="12535"/>
    <cellStyle name="Moeda 7 6 4" xfId="12536"/>
    <cellStyle name="Moeda 7 7" xfId="4363"/>
    <cellStyle name="Moeda 7 7 2" xfId="12537"/>
    <cellStyle name="Moeda 7 7 3" xfId="12538"/>
    <cellStyle name="Moeda 7 8" xfId="12539"/>
    <cellStyle name="Moeda 7 9" xfId="12540"/>
    <cellStyle name="Moeda 8" xfId="902"/>
    <cellStyle name="Moeda 8 2" xfId="1425"/>
    <cellStyle name="Moeda 8 2 2" xfId="2686"/>
    <cellStyle name="Moeda 8 2 2 2" xfId="6159"/>
    <cellStyle name="Moeda 8 2 2 2 2" xfId="12541"/>
    <cellStyle name="Moeda 8 2 2 2 3" xfId="12542"/>
    <cellStyle name="Moeda 8 2 2 3" xfId="12543"/>
    <cellStyle name="Moeda 8 2 2 4" xfId="12544"/>
    <cellStyle name="Moeda 8 2 3" xfId="4907"/>
    <cellStyle name="Moeda 8 2 3 2" xfId="12545"/>
    <cellStyle name="Moeda 8 2 3 3" xfId="12546"/>
    <cellStyle name="Moeda 8 2 4" xfId="12547"/>
    <cellStyle name="Moeda 8 2 5" xfId="12548"/>
    <cellStyle name="Moeda 8 3" xfId="1750"/>
    <cellStyle name="Moeda 8 3 2" xfId="2995"/>
    <cellStyle name="Moeda 8 3 2 2" xfId="6468"/>
    <cellStyle name="Moeda 8 3 2 2 2" xfId="12549"/>
    <cellStyle name="Moeda 8 3 2 2 3" xfId="12550"/>
    <cellStyle name="Moeda 8 3 2 3" xfId="12551"/>
    <cellStyle name="Moeda 8 3 2 4" xfId="12552"/>
    <cellStyle name="Moeda 8 3 3" xfId="5229"/>
    <cellStyle name="Moeda 8 3 3 2" xfId="12553"/>
    <cellStyle name="Moeda 8 3 3 3" xfId="12554"/>
    <cellStyle name="Moeda 8 3 4" xfId="12555"/>
    <cellStyle name="Moeda 8 3 5" xfId="12556"/>
    <cellStyle name="Moeda 8 4" xfId="2288"/>
    <cellStyle name="Moeda 8 4 2" xfId="5763"/>
    <cellStyle name="Moeda 8 4 2 2" xfId="12557"/>
    <cellStyle name="Moeda 8 4 2 3" xfId="12558"/>
    <cellStyle name="Moeda 8 4 3" xfId="12559"/>
    <cellStyle name="Moeda 8 4 4" xfId="12560"/>
    <cellStyle name="Moeda 8 5" xfId="3891"/>
    <cellStyle name="Moeda 8 5 2" xfId="7252"/>
    <cellStyle name="Moeda 8 5 2 2" xfId="12561"/>
    <cellStyle name="Moeda 8 5 2 3" xfId="12562"/>
    <cellStyle name="Moeda 8 5 3" xfId="12563"/>
    <cellStyle name="Moeda 8 5 4" xfId="12564"/>
    <cellStyle name="Moeda 8 6" xfId="4491"/>
    <cellStyle name="Moeda 8 6 2" xfId="12565"/>
    <cellStyle name="Moeda 8 6 3" xfId="12566"/>
    <cellStyle name="Moeda 8 7" xfId="12567"/>
    <cellStyle name="Moeda 8 8" xfId="12568"/>
    <cellStyle name="Moeda 9" xfId="1076"/>
    <cellStyle name="Moeda 9 2" xfId="4561"/>
    <cellStyle name="Moeda 9 2 2" xfId="12569"/>
    <cellStyle name="Moeda 9 2 3" xfId="12570"/>
    <cellStyle name="Moeda 9 3" xfId="12571"/>
    <cellStyle name="Moeda 9 4" xfId="12572"/>
    <cellStyle name="Moeda0" xfId="125"/>
    <cellStyle name="Moeda0 2" xfId="903"/>
    <cellStyle name="Moneda [0]_4°trim'96" xfId="480"/>
    <cellStyle name="Moneda_4°trim'96" xfId="481"/>
    <cellStyle name="Monétaire [0]_after_discount" xfId="126"/>
    <cellStyle name="Monétaire_after_discount" xfId="127"/>
    <cellStyle name="Monetario0" xfId="482"/>
    <cellStyle name="mpenho" xfId="128"/>
    <cellStyle name="mpenho 2" xfId="129"/>
    <cellStyle name="Neutra 2" xfId="130"/>
    <cellStyle name="Neutra 2 2" xfId="904"/>
    <cellStyle name="Neutra 3" xfId="3722"/>
    <cellStyle name="Neutral" xfId="131"/>
    <cellStyle name="Neutral 2" xfId="692"/>
    <cellStyle name="Neutral_MEMÓRIA DE CÁLCULO" xfId="483"/>
    <cellStyle name="No-definido" xfId="484"/>
    <cellStyle name="Normal" xfId="0" builtinId="0"/>
    <cellStyle name="Normal - Style1" xfId="905"/>
    <cellStyle name="Normal (%)" xfId="485"/>
    <cellStyle name="Normal (No)" xfId="486"/>
    <cellStyle name="Normal 10" xfId="132"/>
    <cellStyle name="Normal 10 10" xfId="7496"/>
    <cellStyle name="Normal 10 2" xfId="133"/>
    <cellStyle name="Normal 10 2 2" xfId="694"/>
    <cellStyle name="Normal 10 2 2 2" xfId="813"/>
    <cellStyle name="Normal 10 2 2 2 2" xfId="1385"/>
    <cellStyle name="Normal 10 2 2 2 2 2" xfId="2648"/>
    <cellStyle name="Normal 10 2 2 2 2 2 2" xfId="6121"/>
    <cellStyle name="Normal 10 2 2 2 2 2 2 2" xfId="12573"/>
    <cellStyle name="Normal 10 2 2 2 2 2 2 3" xfId="12574"/>
    <cellStyle name="Normal 10 2 2 2 2 2 3" xfId="12575"/>
    <cellStyle name="Normal 10 2 2 2 2 2 4" xfId="12576"/>
    <cellStyle name="Normal 10 2 2 2 2 3" xfId="4867"/>
    <cellStyle name="Normal 10 2 2 2 2 3 2" xfId="12577"/>
    <cellStyle name="Normal 10 2 2 2 2 3 3" xfId="12578"/>
    <cellStyle name="Normal 10 2 2 2 2 4" xfId="12579"/>
    <cellStyle name="Normal 10 2 2 2 2 5" xfId="12580"/>
    <cellStyle name="Normal 10 2 2 2 3" xfId="1721"/>
    <cellStyle name="Normal 10 2 2 2 3 2" xfId="2966"/>
    <cellStyle name="Normal 10 2 2 2 3 2 2" xfId="6439"/>
    <cellStyle name="Normal 10 2 2 2 3 2 2 2" xfId="12581"/>
    <cellStyle name="Normal 10 2 2 2 3 2 2 3" xfId="12582"/>
    <cellStyle name="Normal 10 2 2 2 3 2 3" xfId="12583"/>
    <cellStyle name="Normal 10 2 2 2 3 2 4" xfId="12584"/>
    <cellStyle name="Normal 10 2 2 2 3 3" xfId="5200"/>
    <cellStyle name="Normal 10 2 2 2 3 3 2" xfId="12585"/>
    <cellStyle name="Normal 10 2 2 2 3 3 3" xfId="12586"/>
    <cellStyle name="Normal 10 2 2 2 3 4" xfId="12587"/>
    <cellStyle name="Normal 10 2 2 2 3 5" xfId="12588"/>
    <cellStyle name="Normal 10 2 2 2 4" xfId="2234"/>
    <cellStyle name="Normal 10 2 2 2 4 2" xfId="5709"/>
    <cellStyle name="Normal 10 2 2 2 4 2 2" xfId="12589"/>
    <cellStyle name="Normal 10 2 2 2 4 2 3" xfId="12590"/>
    <cellStyle name="Normal 10 2 2 2 4 3" xfId="12591"/>
    <cellStyle name="Normal 10 2 2 2 4 4" xfId="12592"/>
    <cellStyle name="Normal 10 2 2 2 5" xfId="4171"/>
    <cellStyle name="Normal 10 2 2 2 5 2" xfId="7379"/>
    <cellStyle name="Normal 10 2 2 2 5 2 2" xfId="12593"/>
    <cellStyle name="Normal 10 2 2 2 5 2 3" xfId="12594"/>
    <cellStyle name="Normal 10 2 2 2 5 3" xfId="12595"/>
    <cellStyle name="Normal 10 2 2 2 5 4" xfId="12596"/>
    <cellStyle name="Normal 10 2 2 2 6" xfId="4460"/>
    <cellStyle name="Normal 10 2 2 2 6 2" xfId="12597"/>
    <cellStyle name="Normal 10 2 2 2 6 3" xfId="12598"/>
    <cellStyle name="Normal 10 2 2 2 7" xfId="12599"/>
    <cellStyle name="Normal 10 2 2 2 8" xfId="12600"/>
    <cellStyle name="Normal 10 2 2 3" xfId="1289"/>
    <cellStyle name="Normal 10 2 2 3 2" xfId="2555"/>
    <cellStyle name="Normal 10 2 2 3 2 2" xfId="6028"/>
    <cellStyle name="Normal 10 2 2 3 2 2 2" xfId="12601"/>
    <cellStyle name="Normal 10 2 2 3 2 2 3" xfId="12602"/>
    <cellStyle name="Normal 10 2 2 3 2 3" xfId="12603"/>
    <cellStyle name="Normal 10 2 2 3 2 4" xfId="12604"/>
    <cellStyle name="Normal 10 2 2 3 3" xfId="4771"/>
    <cellStyle name="Normal 10 2 2 3 3 2" xfId="12605"/>
    <cellStyle name="Normal 10 2 2 3 3 3" xfId="12606"/>
    <cellStyle name="Normal 10 2 2 3 4" xfId="12607"/>
    <cellStyle name="Normal 10 2 2 3 5" xfId="12608"/>
    <cellStyle name="Normal 10 2 2 4" xfId="1632"/>
    <cellStyle name="Normal 10 2 2 4 2" xfId="2877"/>
    <cellStyle name="Normal 10 2 2 4 2 2" xfId="6350"/>
    <cellStyle name="Normal 10 2 2 4 2 2 2" xfId="12609"/>
    <cellStyle name="Normal 10 2 2 4 2 2 3" xfId="12610"/>
    <cellStyle name="Normal 10 2 2 4 2 3" xfId="12611"/>
    <cellStyle name="Normal 10 2 2 4 2 4" xfId="12612"/>
    <cellStyle name="Normal 10 2 2 4 3" xfId="5111"/>
    <cellStyle name="Normal 10 2 2 4 3 2" xfId="12613"/>
    <cellStyle name="Normal 10 2 2 4 3 3" xfId="12614"/>
    <cellStyle name="Normal 10 2 2 4 4" xfId="12615"/>
    <cellStyle name="Normal 10 2 2 4 5" xfId="12616"/>
    <cellStyle name="Normal 10 2 2 5" xfId="2131"/>
    <cellStyle name="Normal 10 2 2 5 2" xfId="5606"/>
    <cellStyle name="Normal 10 2 2 5 2 2" xfId="12617"/>
    <cellStyle name="Normal 10 2 2 5 2 3" xfId="12618"/>
    <cellStyle name="Normal 10 2 2 5 3" xfId="12619"/>
    <cellStyle name="Normal 10 2 2 5 4" xfId="12620"/>
    <cellStyle name="Normal 10 2 2 6" xfId="3950"/>
    <cellStyle name="Normal 10 2 2 7" xfId="4368"/>
    <cellStyle name="Normal 10 2 2 7 2" xfId="12621"/>
    <cellStyle name="Normal 10 2 2 7 3" xfId="12622"/>
    <cellStyle name="Normal 10 2 2 8" xfId="12623"/>
    <cellStyle name="Normal 10 2 2 9" xfId="12624"/>
    <cellStyle name="Normal 10 2 3" xfId="12625"/>
    <cellStyle name="Normal 10 2_MEMÓRIA DE CÁLCULO" xfId="488"/>
    <cellStyle name="Normal 10 20" xfId="3951"/>
    <cellStyle name="Normal 10 20 2" xfId="3952"/>
    <cellStyle name="Normal 10 3" xfId="489"/>
    <cellStyle name="Normal 10 3 2" xfId="3954"/>
    <cellStyle name="Normal 10 3 2 2" xfId="7266"/>
    <cellStyle name="Normal 10 3 2 2 2" xfId="12626"/>
    <cellStyle name="Normal 10 3 2 2 3" xfId="12627"/>
    <cellStyle name="Normal 10 3 2 2 4" xfId="12628"/>
    <cellStyle name="Normal 10 3 2 3" xfId="12629"/>
    <cellStyle name="Normal 10 3 2 4" xfId="12630"/>
    <cellStyle name="Normal 10 3 2 5" xfId="12631"/>
    <cellStyle name="Normal 10 3 3" xfId="3953"/>
    <cellStyle name="Normal 10 3 3 2" xfId="7265"/>
    <cellStyle name="Normal 10 3 3 2 2" xfId="12632"/>
    <cellStyle name="Normal 10 3 3 2 3" xfId="12633"/>
    <cellStyle name="Normal 10 3 3 2 4" xfId="12634"/>
    <cellStyle name="Normal 10 3 3 3" xfId="12635"/>
    <cellStyle name="Normal 10 3 3 4" xfId="12636"/>
    <cellStyle name="Normal 10 3 3 5" xfId="12637"/>
    <cellStyle name="Normal 10 4" xfId="693"/>
    <cellStyle name="Normal 10 4 2" xfId="812"/>
    <cellStyle name="Normal 10 4 2 2" xfId="1384"/>
    <cellStyle name="Normal 10 4 2 2 2" xfId="2647"/>
    <cellStyle name="Normal 10 4 2 2 2 2" xfId="6120"/>
    <cellStyle name="Normal 10 4 2 2 2 2 2" xfId="12638"/>
    <cellStyle name="Normal 10 4 2 2 2 2 3" xfId="12639"/>
    <cellStyle name="Normal 10 4 2 2 2 3" xfId="12640"/>
    <cellStyle name="Normal 10 4 2 2 2 4" xfId="12641"/>
    <cellStyle name="Normal 10 4 2 2 3" xfId="4866"/>
    <cellStyle name="Normal 10 4 2 2 3 2" xfId="12642"/>
    <cellStyle name="Normal 10 4 2 2 3 3" xfId="12643"/>
    <cellStyle name="Normal 10 4 2 2 4" xfId="12644"/>
    <cellStyle name="Normal 10 4 2 2 5" xfId="12645"/>
    <cellStyle name="Normal 10 4 2 3" xfId="1720"/>
    <cellStyle name="Normal 10 4 2 3 2" xfId="2965"/>
    <cellStyle name="Normal 10 4 2 3 2 2" xfId="6438"/>
    <cellStyle name="Normal 10 4 2 3 2 2 2" xfId="12646"/>
    <cellStyle name="Normal 10 4 2 3 2 2 3" xfId="12647"/>
    <cellStyle name="Normal 10 4 2 3 2 3" xfId="12648"/>
    <cellStyle name="Normal 10 4 2 3 2 4" xfId="12649"/>
    <cellStyle name="Normal 10 4 2 3 3" xfId="5199"/>
    <cellStyle name="Normal 10 4 2 3 3 2" xfId="12650"/>
    <cellStyle name="Normal 10 4 2 3 3 3" xfId="12651"/>
    <cellStyle name="Normal 10 4 2 3 4" xfId="12652"/>
    <cellStyle name="Normal 10 4 2 3 5" xfId="12653"/>
    <cellStyle name="Normal 10 4 2 4" xfId="2233"/>
    <cellStyle name="Normal 10 4 2 4 2" xfId="5708"/>
    <cellStyle name="Normal 10 4 2 4 2 2" xfId="12654"/>
    <cellStyle name="Normal 10 4 2 4 2 3" xfId="12655"/>
    <cellStyle name="Normal 10 4 2 4 3" xfId="12656"/>
    <cellStyle name="Normal 10 4 2 4 4" xfId="12657"/>
    <cellStyle name="Normal 10 4 2 5" xfId="4172"/>
    <cellStyle name="Normal 10 4 2 5 2" xfId="7380"/>
    <cellStyle name="Normal 10 4 2 5 2 2" xfId="12658"/>
    <cellStyle name="Normal 10 4 2 5 2 3" xfId="12659"/>
    <cellStyle name="Normal 10 4 2 5 3" xfId="12660"/>
    <cellStyle name="Normal 10 4 2 5 4" xfId="12661"/>
    <cellStyle name="Normal 10 4 2 6" xfId="4459"/>
    <cellStyle name="Normal 10 4 2 6 2" xfId="12662"/>
    <cellStyle name="Normal 10 4 2 6 3" xfId="12663"/>
    <cellStyle name="Normal 10 4 2 7" xfId="12664"/>
    <cellStyle name="Normal 10 4 2 8" xfId="12665"/>
    <cellStyle name="Normal 10 4 3" xfId="1288"/>
    <cellStyle name="Normal 10 4 3 2" xfId="2554"/>
    <cellStyle name="Normal 10 4 3 2 2" xfId="6027"/>
    <cellStyle name="Normal 10 4 3 2 2 2" xfId="12666"/>
    <cellStyle name="Normal 10 4 3 2 2 3" xfId="12667"/>
    <cellStyle name="Normal 10 4 3 2 3" xfId="12668"/>
    <cellStyle name="Normal 10 4 3 2 4" xfId="12669"/>
    <cellStyle name="Normal 10 4 3 3" xfId="4770"/>
    <cellStyle name="Normal 10 4 3 3 2" xfId="12670"/>
    <cellStyle name="Normal 10 4 3 3 3" xfId="12671"/>
    <cellStyle name="Normal 10 4 3 4" xfId="12672"/>
    <cellStyle name="Normal 10 4 3 5" xfId="12673"/>
    <cellStyle name="Normal 10 4 4" xfId="1631"/>
    <cellStyle name="Normal 10 4 4 2" xfId="2876"/>
    <cellStyle name="Normal 10 4 4 2 2" xfId="6349"/>
    <cellStyle name="Normal 10 4 4 2 2 2" xfId="12674"/>
    <cellStyle name="Normal 10 4 4 2 2 3" xfId="12675"/>
    <cellStyle name="Normal 10 4 4 2 3" xfId="12676"/>
    <cellStyle name="Normal 10 4 4 2 4" xfId="12677"/>
    <cellStyle name="Normal 10 4 4 3" xfId="5110"/>
    <cellStyle name="Normal 10 4 4 3 2" xfId="12678"/>
    <cellStyle name="Normal 10 4 4 3 3" xfId="12679"/>
    <cellStyle name="Normal 10 4 4 4" xfId="12680"/>
    <cellStyle name="Normal 10 4 4 5" xfId="12681"/>
    <cellStyle name="Normal 10 4 5" xfId="2130"/>
    <cellStyle name="Normal 10 4 5 2" xfId="5605"/>
    <cellStyle name="Normal 10 4 5 2 2" xfId="12682"/>
    <cellStyle name="Normal 10 4 5 2 3" xfId="12683"/>
    <cellStyle name="Normal 10 4 5 3" xfId="12684"/>
    <cellStyle name="Normal 10 4 5 4" xfId="12685"/>
    <cellStyle name="Normal 10 4 6" xfId="3955"/>
    <cellStyle name="Normal 10 4 7" xfId="4367"/>
    <cellStyle name="Normal 10 4 7 2" xfId="12686"/>
    <cellStyle name="Normal 10 4 7 3" xfId="12687"/>
    <cellStyle name="Normal 10 4 8" xfId="12688"/>
    <cellStyle name="Normal 10 4 9" xfId="12689"/>
    <cellStyle name="Normal 10_MEMÓRIA DE CÁLCULO" xfId="487"/>
    <cellStyle name="Normal 106" xfId="1061"/>
    <cellStyle name="Normal 106 2" xfId="1511"/>
    <cellStyle name="Normal 106 2 2" xfId="2757"/>
    <cellStyle name="Normal 106 2 2 2" xfId="6230"/>
    <cellStyle name="Normal 106 2 2 2 2" xfId="12690"/>
    <cellStyle name="Normal 106 2 2 2 3" xfId="12691"/>
    <cellStyle name="Normal 106 2 2 3" xfId="12692"/>
    <cellStyle name="Normal 106 2 2 4" xfId="12693"/>
    <cellStyle name="Normal 106 2 3" xfId="4993"/>
    <cellStyle name="Normal 106 2 3 2" xfId="12694"/>
    <cellStyle name="Normal 106 2 3 3" xfId="12695"/>
    <cellStyle name="Normal 106 2 4" xfId="12696"/>
    <cellStyle name="Normal 106 2 5" xfId="12697"/>
    <cellStyle name="Normal 106 3" xfId="1803"/>
    <cellStyle name="Normal 106 3 2" xfId="3047"/>
    <cellStyle name="Normal 106 3 2 2" xfId="6520"/>
    <cellStyle name="Normal 106 3 2 2 2" xfId="12698"/>
    <cellStyle name="Normal 106 3 2 2 3" xfId="12699"/>
    <cellStyle name="Normal 106 3 2 3" xfId="12700"/>
    <cellStyle name="Normal 106 3 2 4" xfId="12701"/>
    <cellStyle name="Normal 106 3 3" xfId="5282"/>
    <cellStyle name="Normal 106 3 3 2" xfId="12702"/>
    <cellStyle name="Normal 106 3 3 3" xfId="12703"/>
    <cellStyle name="Normal 106 3 4" xfId="12704"/>
    <cellStyle name="Normal 106 3 5" xfId="12705"/>
    <cellStyle name="Normal 106 4" xfId="2388"/>
    <cellStyle name="Normal 106 4 2" xfId="5862"/>
    <cellStyle name="Normal 106 4 2 2" xfId="12706"/>
    <cellStyle name="Normal 106 4 2 3" xfId="12707"/>
    <cellStyle name="Normal 106 4 3" xfId="12708"/>
    <cellStyle name="Normal 106 4 4" xfId="12709"/>
    <cellStyle name="Normal 106 5" xfId="4548"/>
    <cellStyle name="Normal 106 5 2" xfId="12710"/>
    <cellStyle name="Normal 106 5 3" xfId="12711"/>
    <cellStyle name="Normal 106 6" xfId="12712"/>
    <cellStyle name="Normal 106 7" xfId="12713"/>
    <cellStyle name="Normal 11" xfId="134"/>
    <cellStyle name="Normal 11 10" xfId="3723"/>
    <cellStyle name="Normal 11 10 2" xfId="7141"/>
    <cellStyle name="Normal 11 10 2 2" xfId="12714"/>
    <cellStyle name="Normal 11 10 2 3" xfId="12715"/>
    <cellStyle name="Normal 11 10 3" xfId="7499"/>
    <cellStyle name="Normal 11 10 4" xfId="12716"/>
    <cellStyle name="Normal 11 10 5" xfId="12717"/>
    <cellStyle name="Normal 11 11" xfId="4288"/>
    <cellStyle name="Normal 11 11 2" xfId="12718"/>
    <cellStyle name="Normal 11 11 3" xfId="12719"/>
    <cellStyle name="Normal 11 12" xfId="12720"/>
    <cellStyle name="Normal 11 13" xfId="12721"/>
    <cellStyle name="Normal 11 2" xfId="135"/>
    <cellStyle name="Normal 11 2 10" xfId="12722"/>
    <cellStyle name="Normal 11 2 11" xfId="12723"/>
    <cellStyle name="Normal 11 2 2" xfId="696"/>
    <cellStyle name="Normal 11 2 2 2" xfId="815"/>
    <cellStyle name="Normal 11 2 2 2 2" xfId="1387"/>
    <cellStyle name="Normal 11 2 2 2 2 2" xfId="2650"/>
    <cellStyle name="Normal 11 2 2 2 2 2 2" xfId="6123"/>
    <cellStyle name="Normal 11 2 2 2 2 2 2 2" xfId="12724"/>
    <cellStyle name="Normal 11 2 2 2 2 2 2 3" xfId="12725"/>
    <cellStyle name="Normal 11 2 2 2 2 2 3" xfId="12726"/>
    <cellStyle name="Normal 11 2 2 2 2 2 4" xfId="12727"/>
    <cellStyle name="Normal 11 2 2 2 2 3" xfId="4869"/>
    <cellStyle name="Normal 11 2 2 2 2 3 2" xfId="12728"/>
    <cellStyle name="Normal 11 2 2 2 2 3 3" xfId="12729"/>
    <cellStyle name="Normal 11 2 2 2 2 4" xfId="12730"/>
    <cellStyle name="Normal 11 2 2 2 2 5" xfId="12731"/>
    <cellStyle name="Normal 11 2 2 2 3" xfId="1723"/>
    <cellStyle name="Normal 11 2 2 2 3 2" xfId="2968"/>
    <cellStyle name="Normal 11 2 2 2 3 2 2" xfId="6441"/>
    <cellStyle name="Normal 11 2 2 2 3 2 2 2" xfId="12732"/>
    <cellStyle name="Normal 11 2 2 2 3 2 2 3" xfId="12733"/>
    <cellStyle name="Normal 11 2 2 2 3 2 3" xfId="12734"/>
    <cellStyle name="Normal 11 2 2 2 3 2 4" xfId="12735"/>
    <cellStyle name="Normal 11 2 2 2 3 3" xfId="5202"/>
    <cellStyle name="Normal 11 2 2 2 3 3 2" xfId="12736"/>
    <cellStyle name="Normal 11 2 2 2 3 3 3" xfId="12737"/>
    <cellStyle name="Normal 11 2 2 2 3 4" xfId="12738"/>
    <cellStyle name="Normal 11 2 2 2 3 5" xfId="12739"/>
    <cellStyle name="Normal 11 2 2 2 4" xfId="2236"/>
    <cellStyle name="Normal 11 2 2 2 4 2" xfId="5711"/>
    <cellStyle name="Normal 11 2 2 2 4 2 2" xfId="12740"/>
    <cellStyle name="Normal 11 2 2 2 4 2 3" xfId="12741"/>
    <cellStyle name="Normal 11 2 2 2 4 3" xfId="12742"/>
    <cellStyle name="Normal 11 2 2 2 4 4" xfId="12743"/>
    <cellStyle name="Normal 11 2 2 2 5" xfId="4173"/>
    <cellStyle name="Normal 11 2 2 2 5 2" xfId="7381"/>
    <cellStyle name="Normal 11 2 2 2 5 2 2" xfId="12744"/>
    <cellStyle name="Normal 11 2 2 2 5 2 3" xfId="12745"/>
    <cellStyle name="Normal 11 2 2 2 5 3" xfId="12746"/>
    <cellStyle name="Normal 11 2 2 2 5 4" xfId="12747"/>
    <cellStyle name="Normal 11 2 2 2 6" xfId="4462"/>
    <cellStyle name="Normal 11 2 2 2 6 2" xfId="12748"/>
    <cellStyle name="Normal 11 2 2 2 6 3" xfId="12749"/>
    <cellStyle name="Normal 11 2 2 2 7" xfId="12750"/>
    <cellStyle name="Normal 11 2 2 2 8" xfId="12751"/>
    <cellStyle name="Normal 11 2 2 3" xfId="1291"/>
    <cellStyle name="Normal 11 2 2 3 2" xfId="2557"/>
    <cellStyle name="Normal 11 2 2 3 2 2" xfId="6030"/>
    <cellStyle name="Normal 11 2 2 3 2 2 2" xfId="12752"/>
    <cellStyle name="Normal 11 2 2 3 2 2 3" xfId="12753"/>
    <cellStyle name="Normal 11 2 2 3 2 3" xfId="12754"/>
    <cellStyle name="Normal 11 2 2 3 2 4" xfId="12755"/>
    <cellStyle name="Normal 11 2 2 3 3" xfId="4773"/>
    <cellStyle name="Normal 11 2 2 3 3 2" xfId="12756"/>
    <cellStyle name="Normal 11 2 2 3 3 3" xfId="12757"/>
    <cellStyle name="Normal 11 2 2 3 4" xfId="12758"/>
    <cellStyle name="Normal 11 2 2 3 5" xfId="12759"/>
    <cellStyle name="Normal 11 2 2 4" xfId="1634"/>
    <cellStyle name="Normal 11 2 2 4 2" xfId="2879"/>
    <cellStyle name="Normal 11 2 2 4 2 2" xfId="6352"/>
    <cellStyle name="Normal 11 2 2 4 2 2 2" xfId="12760"/>
    <cellStyle name="Normal 11 2 2 4 2 2 3" xfId="12761"/>
    <cellStyle name="Normal 11 2 2 4 2 3" xfId="12762"/>
    <cellStyle name="Normal 11 2 2 4 2 4" xfId="12763"/>
    <cellStyle name="Normal 11 2 2 4 3" xfId="5113"/>
    <cellStyle name="Normal 11 2 2 4 3 2" xfId="12764"/>
    <cellStyle name="Normal 11 2 2 4 3 3" xfId="12765"/>
    <cellStyle name="Normal 11 2 2 4 4" xfId="12766"/>
    <cellStyle name="Normal 11 2 2 4 5" xfId="12767"/>
    <cellStyle name="Normal 11 2 2 5" xfId="2133"/>
    <cellStyle name="Normal 11 2 2 5 2" xfId="5608"/>
    <cellStyle name="Normal 11 2 2 5 2 2" xfId="12768"/>
    <cellStyle name="Normal 11 2 2 5 2 3" xfId="12769"/>
    <cellStyle name="Normal 11 2 2 5 3" xfId="12770"/>
    <cellStyle name="Normal 11 2 2 5 4" xfId="12771"/>
    <cellStyle name="Normal 11 2 2 6" xfId="3956"/>
    <cellStyle name="Normal 11 2 2 7" xfId="4370"/>
    <cellStyle name="Normal 11 2 2 7 2" xfId="12772"/>
    <cellStyle name="Normal 11 2 2 7 3" xfId="12773"/>
    <cellStyle name="Normal 11 2 2 8" xfId="12774"/>
    <cellStyle name="Normal 11 2 2 9" xfId="12775"/>
    <cellStyle name="Normal 11 2 3" xfId="742"/>
    <cellStyle name="Normal 11 2 3 2" xfId="1319"/>
    <cellStyle name="Normal 11 2 3 2 2" xfId="2584"/>
    <cellStyle name="Normal 11 2 3 2 2 2" xfId="6057"/>
    <cellStyle name="Normal 11 2 3 2 2 2 2" xfId="12776"/>
    <cellStyle name="Normal 11 2 3 2 2 2 3" xfId="12777"/>
    <cellStyle name="Normal 11 2 3 2 2 3" xfId="12778"/>
    <cellStyle name="Normal 11 2 3 2 2 4" xfId="12779"/>
    <cellStyle name="Normal 11 2 3 2 3" xfId="4801"/>
    <cellStyle name="Normal 11 2 3 2 3 2" xfId="12780"/>
    <cellStyle name="Normal 11 2 3 2 3 3" xfId="12781"/>
    <cellStyle name="Normal 11 2 3 2 4" xfId="12782"/>
    <cellStyle name="Normal 11 2 3 2 5" xfId="12783"/>
    <cellStyle name="Normal 11 2 3 3" xfId="1658"/>
    <cellStyle name="Normal 11 2 3 3 2" xfId="2903"/>
    <cellStyle name="Normal 11 2 3 3 2 2" xfId="6376"/>
    <cellStyle name="Normal 11 2 3 3 2 2 2" xfId="12784"/>
    <cellStyle name="Normal 11 2 3 3 2 2 3" xfId="12785"/>
    <cellStyle name="Normal 11 2 3 3 2 3" xfId="12786"/>
    <cellStyle name="Normal 11 2 3 3 2 4" xfId="12787"/>
    <cellStyle name="Normal 11 2 3 3 3" xfId="5137"/>
    <cellStyle name="Normal 11 2 3 3 3 2" xfId="12788"/>
    <cellStyle name="Normal 11 2 3 3 3 3" xfId="12789"/>
    <cellStyle name="Normal 11 2 3 3 4" xfId="12790"/>
    <cellStyle name="Normal 11 2 3 3 5" xfId="12791"/>
    <cellStyle name="Normal 11 2 3 4" xfId="2168"/>
    <cellStyle name="Normal 11 2 3 4 2" xfId="5643"/>
    <cellStyle name="Normal 11 2 3 4 2 2" xfId="12792"/>
    <cellStyle name="Normal 11 2 3 4 2 3" xfId="12793"/>
    <cellStyle name="Normal 11 2 3 4 3" xfId="12794"/>
    <cellStyle name="Normal 11 2 3 4 4" xfId="12795"/>
    <cellStyle name="Normal 11 2 3 5" xfId="4174"/>
    <cellStyle name="Normal 11 2 3 5 2" xfId="7382"/>
    <cellStyle name="Normal 11 2 3 5 2 2" xfId="12796"/>
    <cellStyle name="Normal 11 2 3 5 2 3" xfId="12797"/>
    <cellStyle name="Normal 11 2 3 5 3" xfId="12798"/>
    <cellStyle name="Normal 11 2 3 5 4" xfId="12799"/>
    <cellStyle name="Normal 11 2 3 6" xfId="4396"/>
    <cellStyle name="Normal 11 2 3 6 2" xfId="12800"/>
    <cellStyle name="Normal 11 2 3 6 3" xfId="12801"/>
    <cellStyle name="Normal 11 2 3 7" xfId="12802"/>
    <cellStyle name="Normal 11 2 3 8" xfId="12803"/>
    <cellStyle name="Normal 11 2 4" xfId="906"/>
    <cellStyle name="Normal 11 2 5" xfId="1083"/>
    <cellStyle name="Normal 11 2 5 2" xfId="2406"/>
    <cellStyle name="Normal 11 2 5 2 2" xfId="5880"/>
    <cellStyle name="Normal 11 2 5 2 2 2" xfId="12804"/>
    <cellStyle name="Normal 11 2 5 2 2 3" xfId="12805"/>
    <cellStyle name="Normal 11 2 5 2 3" xfId="12806"/>
    <cellStyle name="Normal 11 2 5 2 4" xfId="12807"/>
    <cellStyle name="Normal 11 2 5 3" xfId="4567"/>
    <cellStyle name="Normal 11 2 5 3 2" xfId="12808"/>
    <cellStyle name="Normal 11 2 5 3 3" xfId="12809"/>
    <cellStyle name="Normal 11 2 5 4" xfId="12810"/>
    <cellStyle name="Normal 11 2 5 5" xfId="12811"/>
    <cellStyle name="Normal 11 2 6" xfId="1569"/>
    <cellStyle name="Normal 11 2 6 2" xfId="2814"/>
    <cellStyle name="Normal 11 2 6 2 2" xfId="6287"/>
    <cellStyle name="Normal 11 2 6 2 2 2" xfId="12812"/>
    <cellStyle name="Normal 11 2 6 2 2 3" xfId="12813"/>
    <cellStyle name="Normal 11 2 6 2 3" xfId="12814"/>
    <cellStyle name="Normal 11 2 6 2 4" xfId="12815"/>
    <cellStyle name="Normal 11 2 6 3" xfId="5048"/>
    <cellStyle name="Normal 11 2 6 3 2" xfId="12816"/>
    <cellStyle name="Normal 11 2 6 3 3" xfId="12817"/>
    <cellStyle name="Normal 11 2 6 4" xfId="12818"/>
    <cellStyle name="Normal 11 2 6 5" xfId="12819"/>
    <cellStyle name="Normal 11 2 7" xfId="1876"/>
    <cellStyle name="Normal 11 2 7 2" xfId="5353"/>
    <cellStyle name="Normal 11 2 7 2 2" xfId="12820"/>
    <cellStyle name="Normal 11 2 7 2 3" xfId="12821"/>
    <cellStyle name="Normal 11 2 7 3" xfId="12822"/>
    <cellStyle name="Normal 11 2 7 4" xfId="12823"/>
    <cellStyle name="Normal 11 2 8" xfId="3724"/>
    <cellStyle name="Normal 11 2 8 2" xfId="7142"/>
    <cellStyle name="Normal 11 2 8 2 2" xfId="12824"/>
    <cellStyle name="Normal 11 2 8 2 3" xfId="12825"/>
    <cellStyle name="Normal 11 2 8 3" xfId="12826"/>
    <cellStyle name="Normal 11 2 8 4" xfId="12827"/>
    <cellStyle name="Normal 11 2 9" xfId="4289"/>
    <cellStyle name="Normal 11 2 9 2" xfId="12828"/>
    <cellStyle name="Normal 11 2 9 3" xfId="12829"/>
    <cellStyle name="Normal 11 2_MEMÓRIA DE CÁLCULO" xfId="490"/>
    <cellStyle name="Normal 11 3" xfId="136"/>
    <cellStyle name="Normal 11 3 10" xfId="1877"/>
    <cellStyle name="Normal 11 3 10 2" xfId="5354"/>
    <cellStyle name="Normal 11 3 10 2 2" xfId="12830"/>
    <cellStyle name="Normal 11 3 10 2 3" xfId="12831"/>
    <cellStyle name="Normal 11 3 10 3" xfId="12832"/>
    <cellStyle name="Normal 11 3 10 4" xfId="12833"/>
    <cellStyle name="Normal 11 3 11" xfId="3725"/>
    <cellStyle name="Normal 11 3 11 2" xfId="7143"/>
    <cellStyle name="Normal 11 3 11 2 2" xfId="12834"/>
    <cellStyle name="Normal 11 3 11 2 3" xfId="12835"/>
    <cellStyle name="Normal 11 3 11 3" xfId="12836"/>
    <cellStyle name="Normal 11 3 11 4" xfId="12837"/>
    <cellStyle name="Normal 11 3 12" xfId="4290"/>
    <cellStyle name="Normal 11 3 12 2" xfId="12838"/>
    <cellStyle name="Normal 11 3 12 3" xfId="12839"/>
    <cellStyle name="Normal 11 3 13" xfId="12840"/>
    <cellStyle name="Normal 11 3 14" xfId="12841"/>
    <cellStyle name="Normal 11 3 2" xfId="337"/>
    <cellStyle name="Normal 11 3 2 10" xfId="4308"/>
    <cellStyle name="Normal 11 3 2 10 2" xfId="12842"/>
    <cellStyle name="Normal 11 3 2 10 3" xfId="12843"/>
    <cellStyle name="Normal 11 3 2 11" xfId="12844"/>
    <cellStyle name="Normal 11 3 2 12" xfId="12845"/>
    <cellStyle name="Normal 11 3 2 2" xfId="346"/>
    <cellStyle name="Normal 11 3 2 2 10" xfId="12846"/>
    <cellStyle name="Normal 11 3 2 2 2" xfId="766"/>
    <cellStyle name="Normal 11 3 2 2 2 2" xfId="1341"/>
    <cellStyle name="Normal 11 3 2 2 2 2 2" xfId="2605"/>
    <cellStyle name="Normal 11 3 2 2 2 2 2 2" xfId="6078"/>
    <cellStyle name="Normal 11 3 2 2 2 2 2 2 2" xfId="12847"/>
    <cellStyle name="Normal 11 3 2 2 2 2 2 2 3" xfId="12848"/>
    <cellStyle name="Normal 11 3 2 2 2 2 2 3" xfId="12849"/>
    <cellStyle name="Normal 11 3 2 2 2 2 2 4" xfId="12850"/>
    <cellStyle name="Normal 11 3 2 2 2 2 3" xfId="4823"/>
    <cellStyle name="Normal 11 3 2 2 2 2 3 2" xfId="12851"/>
    <cellStyle name="Normal 11 3 2 2 2 2 3 3" xfId="12852"/>
    <cellStyle name="Normal 11 3 2 2 2 2 4" xfId="12853"/>
    <cellStyle name="Normal 11 3 2 2 2 2 5" xfId="12854"/>
    <cellStyle name="Normal 11 3 2 2 2 3" xfId="1678"/>
    <cellStyle name="Normal 11 3 2 2 2 3 2" xfId="2923"/>
    <cellStyle name="Normal 11 3 2 2 2 3 2 2" xfId="6396"/>
    <cellStyle name="Normal 11 3 2 2 2 3 2 2 2" xfId="12855"/>
    <cellStyle name="Normal 11 3 2 2 2 3 2 2 3" xfId="12856"/>
    <cellStyle name="Normal 11 3 2 2 2 3 2 3" xfId="12857"/>
    <cellStyle name="Normal 11 3 2 2 2 3 2 4" xfId="12858"/>
    <cellStyle name="Normal 11 3 2 2 2 3 3" xfId="5157"/>
    <cellStyle name="Normal 11 3 2 2 2 3 3 2" xfId="12859"/>
    <cellStyle name="Normal 11 3 2 2 2 3 3 3" xfId="12860"/>
    <cellStyle name="Normal 11 3 2 2 2 3 4" xfId="12861"/>
    <cellStyle name="Normal 11 3 2 2 2 3 5" xfId="12862"/>
    <cellStyle name="Normal 11 3 2 2 2 4" xfId="2190"/>
    <cellStyle name="Normal 11 3 2 2 2 4 2" xfId="5665"/>
    <cellStyle name="Normal 11 3 2 2 2 4 2 2" xfId="12863"/>
    <cellStyle name="Normal 11 3 2 2 2 4 2 3" xfId="12864"/>
    <cellStyle name="Normal 11 3 2 2 2 4 3" xfId="12865"/>
    <cellStyle name="Normal 11 3 2 2 2 4 4" xfId="12866"/>
    <cellStyle name="Normal 11 3 2 2 2 5" xfId="4175"/>
    <cellStyle name="Normal 11 3 2 2 2 5 2" xfId="7383"/>
    <cellStyle name="Normal 11 3 2 2 2 5 2 2" xfId="12867"/>
    <cellStyle name="Normal 11 3 2 2 2 5 2 3" xfId="12868"/>
    <cellStyle name="Normal 11 3 2 2 2 5 3" xfId="12869"/>
    <cellStyle name="Normal 11 3 2 2 2 5 4" xfId="12870"/>
    <cellStyle name="Normal 11 3 2 2 2 6" xfId="4417"/>
    <cellStyle name="Normal 11 3 2 2 2 6 2" xfId="12871"/>
    <cellStyle name="Normal 11 3 2 2 2 6 3" xfId="12872"/>
    <cellStyle name="Normal 11 3 2 2 2 7" xfId="12873"/>
    <cellStyle name="Normal 11 3 2 2 2 8" xfId="12874"/>
    <cellStyle name="Normal 11 3 2 2 3" xfId="907"/>
    <cellStyle name="Normal 11 3 2 2 3 2" xfId="1426"/>
    <cellStyle name="Normal 11 3 2 2 3 2 2" xfId="2687"/>
    <cellStyle name="Normal 11 3 2 2 3 2 2 2" xfId="6160"/>
    <cellStyle name="Normal 11 3 2 2 3 2 2 2 2" xfId="12875"/>
    <cellStyle name="Normal 11 3 2 2 3 2 2 2 3" xfId="12876"/>
    <cellStyle name="Normal 11 3 2 2 3 2 2 3" xfId="12877"/>
    <cellStyle name="Normal 11 3 2 2 3 2 2 4" xfId="12878"/>
    <cellStyle name="Normal 11 3 2 2 3 2 3" xfId="4908"/>
    <cellStyle name="Normal 11 3 2 2 3 2 3 2" xfId="12879"/>
    <cellStyle name="Normal 11 3 2 2 3 2 3 3" xfId="12880"/>
    <cellStyle name="Normal 11 3 2 2 3 2 4" xfId="12881"/>
    <cellStyle name="Normal 11 3 2 2 3 2 5" xfId="12882"/>
    <cellStyle name="Normal 11 3 2 2 3 3" xfId="1751"/>
    <cellStyle name="Normal 11 3 2 2 3 3 2" xfId="2996"/>
    <cellStyle name="Normal 11 3 2 2 3 3 2 2" xfId="6469"/>
    <cellStyle name="Normal 11 3 2 2 3 3 2 2 2" xfId="12883"/>
    <cellStyle name="Normal 11 3 2 2 3 3 2 2 3" xfId="12884"/>
    <cellStyle name="Normal 11 3 2 2 3 3 2 3" xfId="12885"/>
    <cellStyle name="Normal 11 3 2 2 3 3 2 4" xfId="12886"/>
    <cellStyle name="Normal 11 3 2 2 3 3 3" xfId="5230"/>
    <cellStyle name="Normal 11 3 2 2 3 3 3 2" xfId="12887"/>
    <cellStyle name="Normal 11 3 2 2 3 3 3 3" xfId="12888"/>
    <cellStyle name="Normal 11 3 2 2 3 3 4" xfId="12889"/>
    <cellStyle name="Normal 11 3 2 2 3 3 5" xfId="12890"/>
    <cellStyle name="Normal 11 3 2 2 3 4" xfId="2290"/>
    <cellStyle name="Normal 11 3 2 2 3 4 2" xfId="5765"/>
    <cellStyle name="Normal 11 3 2 2 3 4 2 2" xfId="12891"/>
    <cellStyle name="Normal 11 3 2 2 3 4 2 3" xfId="12892"/>
    <cellStyle name="Normal 11 3 2 2 3 4 3" xfId="12893"/>
    <cellStyle name="Normal 11 3 2 2 3 4 4" xfId="12894"/>
    <cellStyle name="Normal 11 3 2 2 3 5" xfId="4176"/>
    <cellStyle name="Normal 11 3 2 2 3 5 2" xfId="7384"/>
    <cellStyle name="Normal 11 3 2 2 3 5 2 2" xfId="12895"/>
    <cellStyle name="Normal 11 3 2 2 3 5 2 3" xfId="12896"/>
    <cellStyle name="Normal 11 3 2 2 3 5 3" xfId="12897"/>
    <cellStyle name="Normal 11 3 2 2 3 5 4" xfId="12898"/>
    <cellStyle name="Normal 11 3 2 2 3 6" xfId="4492"/>
    <cellStyle name="Normal 11 3 2 2 3 6 2" xfId="12899"/>
    <cellStyle name="Normal 11 3 2 2 3 6 3" xfId="12900"/>
    <cellStyle name="Normal 11 3 2 2 3 7" xfId="12901"/>
    <cellStyle name="Normal 11 3 2 2 3 8" xfId="12902"/>
    <cellStyle name="Normal 11 3 2 2 4" xfId="1188"/>
    <cellStyle name="Normal 11 3 2 2 4 2" xfId="2470"/>
    <cellStyle name="Normal 11 3 2 2 4 2 2" xfId="5943"/>
    <cellStyle name="Normal 11 3 2 2 4 2 2 2" xfId="12903"/>
    <cellStyle name="Normal 11 3 2 2 4 2 2 3" xfId="12904"/>
    <cellStyle name="Normal 11 3 2 2 4 2 3" xfId="12905"/>
    <cellStyle name="Normal 11 3 2 2 4 2 4" xfId="12906"/>
    <cellStyle name="Normal 11 3 2 2 4 3" xfId="4670"/>
    <cellStyle name="Normal 11 3 2 2 4 3 2" xfId="12907"/>
    <cellStyle name="Normal 11 3 2 2 4 3 3" xfId="12908"/>
    <cellStyle name="Normal 11 3 2 2 4 4" xfId="12909"/>
    <cellStyle name="Normal 11 3 2 2 4 5" xfId="12910"/>
    <cellStyle name="Normal 11 3 2 2 5" xfId="1589"/>
    <cellStyle name="Normal 11 3 2 2 5 2" xfId="2834"/>
    <cellStyle name="Normal 11 3 2 2 5 2 2" xfId="6307"/>
    <cellStyle name="Normal 11 3 2 2 5 2 2 2" xfId="12911"/>
    <cellStyle name="Normal 11 3 2 2 5 2 2 3" xfId="12912"/>
    <cellStyle name="Normal 11 3 2 2 5 2 3" xfId="12913"/>
    <cellStyle name="Normal 11 3 2 2 5 2 4" xfId="12914"/>
    <cellStyle name="Normal 11 3 2 2 5 3" xfId="5068"/>
    <cellStyle name="Normal 11 3 2 2 5 3 2" xfId="12915"/>
    <cellStyle name="Normal 11 3 2 2 5 3 3" xfId="12916"/>
    <cellStyle name="Normal 11 3 2 2 5 4" xfId="12917"/>
    <cellStyle name="Normal 11 3 2 2 5 5" xfId="12918"/>
    <cellStyle name="Normal 11 3 2 2 6" xfId="1983"/>
    <cellStyle name="Normal 11 3 2 2 6 2" xfId="5459"/>
    <cellStyle name="Normal 11 3 2 2 6 2 2" xfId="12919"/>
    <cellStyle name="Normal 11 3 2 2 6 2 3" xfId="12920"/>
    <cellStyle name="Normal 11 3 2 2 6 3" xfId="12921"/>
    <cellStyle name="Normal 11 3 2 2 6 4" xfId="12922"/>
    <cellStyle name="Normal 11 3 2 2 7" xfId="3727"/>
    <cellStyle name="Normal 11 3 2 2 7 2" xfId="7145"/>
    <cellStyle name="Normal 11 3 2 2 7 2 2" xfId="12923"/>
    <cellStyle name="Normal 11 3 2 2 7 2 3" xfId="12924"/>
    <cellStyle name="Normal 11 3 2 2 7 3" xfId="12925"/>
    <cellStyle name="Normal 11 3 2 2 7 4" xfId="12926"/>
    <cellStyle name="Normal 11 3 2 2 8" xfId="4313"/>
    <cellStyle name="Normal 11 3 2 2 8 2" xfId="12927"/>
    <cellStyle name="Normal 11 3 2 2 8 3" xfId="12928"/>
    <cellStyle name="Normal 11 3 2 2 9" xfId="12929"/>
    <cellStyle name="Normal 11 3 2 3" xfId="698"/>
    <cellStyle name="Normal 11 3 2 4" xfId="761"/>
    <cellStyle name="Normal 11 3 2 4 2" xfId="1336"/>
    <cellStyle name="Normal 11 3 2 4 2 2" xfId="2600"/>
    <cellStyle name="Normal 11 3 2 4 2 2 2" xfId="6073"/>
    <cellStyle name="Normal 11 3 2 4 2 2 2 2" xfId="12930"/>
    <cellStyle name="Normal 11 3 2 4 2 2 2 3" xfId="12931"/>
    <cellStyle name="Normal 11 3 2 4 2 2 3" xfId="12932"/>
    <cellStyle name="Normal 11 3 2 4 2 2 4" xfId="12933"/>
    <cellStyle name="Normal 11 3 2 4 2 3" xfId="4818"/>
    <cellStyle name="Normal 11 3 2 4 2 3 2" xfId="12934"/>
    <cellStyle name="Normal 11 3 2 4 2 3 3" xfId="12935"/>
    <cellStyle name="Normal 11 3 2 4 2 4" xfId="12936"/>
    <cellStyle name="Normal 11 3 2 4 2 5" xfId="12937"/>
    <cellStyle name="Normal 11 3 2 4 3" xfId="1673"/>
    <cellStyle name="Normal 11 3 2 4 3 2" xfId="2918"/>
    <cellStyle name="Normal 11 3 2 4 3 2 2" xfId="6391"/>
    <cellStyle name="Normal 11 3 2 4 3 2 2 2" xfId="12938"/>
    <cellStyle name="Normal 11 3 2 4 3 2 2 3" xfId="12939"/>
    <cellStyle name="Normal 11 3 2 4 3 2 3" xfId="12940"/>
    <cellStyle name="Normal 11 3 2 4 3 2 4" xfId="12941"/>
    <cellStyle name="Normal 11 3 2 4 3 3" xfId="5152"/>
    <cellStyle name="Normal 11 3 2 4 3 3 2" xfId="12942"/>
    <cellStyle name="Normal 11 3 2 4 3 3 3" xfId="12943"/>
    <cellStyle name="Normal 11 3 2 4 3 4" xfId="12944"/>
    <cellStyle name="Normal 11 3 2 4 3 5" xfId="12945"/>
    <cellStyle name="Normal 11 3 2 4 4" xfId="2185"/>
    <cellStyle name="Normal 11 3 2 4 4 2" xfId="5660"/>
    <cellStyle name="Normal 11 3 2 4 4 2 2" xfId="12946"/>
    <cellStyle name="Normal 11 3 2 4 4 2 3" xfId="12947"/>
    <cellStyle name="Normal 11 3 2 4 4 3" xfId="12948"/>
    <cellStyle name="Normal 11 3 2 4 4 4" xfId="12949"/>
    <cellStyle name="Normal 11 3 2 4 5" xfId="4177"/>
    <cellStyle name="Normal 11 3 2 4 5 2" xfId="7385"/>
    <cellStyle name="Normal 11 3 2 4 5 2 2" xfId="12950"/>
    <cellStyle name="Normal 11 3 2 4 5 2 3" xfId="12951"/>
    <cellStyle name="Normal 11 3 2 4 5 3" xfId="12952"/>
    <cellStyle name="Normal 11 3 2 4 5 4" xfId="12953"/>
    <cellStyle name="Normal 11 3 2 4 6" xfId="4412"/>
    <cellStyle name="Normal 11 3 2 4 6 2" xfId="12954"/>
    <cellStyle name="Normal 11 3 2 4 6 3" xfId="12955"/>
    <cellStyle name="Normal 11 3 2 4 7" xfId="12956"/>
    <cellStyle name="Normal 11 3 2 4 8" xfId="12957"/>
    <cellStyle name="Normal 11 3 2 5" xfId="908"/>
    <cellStyle name="Normal 11 3 2 5 2" xfId="1427"/>
    <cellStyle name="Normal 11 3 2 5 2 2" xfId="2688"/>
    <cellStyle name="Normal 11 3 2 5 2 2 2" xfId="6161"/>
    <cellStyle name="Normal 11 3 2 5 2 2 2 2" xfId="12958"/>
    <cellStyle name="Normal 11 3 2 5 2 2 2 3" xfId="12959"/>
    <cellStyle name="Normal 11 3 2 5 2 2 3" xfId="12960"/>
    <cellStyle name="Normal 11 3 2 5 2 2 4" xfId="12961"/>
    <cellStyle name="Normal 11 3 2 5 2 3" xfId="4909"/>
    <cellStyle name="Normal 11 3 2 5 2 3 2" xfId="12962"/>
    <cellStyle name="Normal 11 3 2 5 2 3 3" xfId="12963"/>
    <cellStyle name="Normal 11 3 2 5 2 4" xfId="12964"/>
    <cellStyle name="Normal 11 3 2 5 2 5" xfId="12965"/>
    <cellStyle name="Normal 11 3 2 5 3" xfId="1752"/>
    <cellStyle name="Normal 11 3 2 5 3 2" xfId="2997"/>
    <cellStyle name="Normal 11 3 2 5 3 2 2" xfId="6470"/>
    <cellStyle name="Normal 11 3 2 5 3 2 2 2" xfId="12966"/>
    <cellStyle name="Normal 11 3 2 5 3 2 2 3" xfId="12967"/>
    <cellStyle name="Normal 11 3 2 5 3 2 3" xfId="12968"/>
    <cellStyle name="Normal 11 3 2 5 3 2 4" xfId="12969"/>
    <cellStyle name="Normal 11 3 2 5 3 3" xfId="5231"/>
    <cellStyle name="Normal 11 3 2 5 3 3 2" xfId="12970"/>
    <cellStyle name="Normal 11 3 2 5 3 3 3" xfId="12971"/>
    <cellStyle name="Normal 11 3 2 5 3 4" xfId="12972"/>
    <cellStyle name="Normal 11 3 2 5 3 5" xfId="12973"/>
    <cellStyle name="Normal 11 3 2 5 4" xfId="2291"/>
    <cellStyle name="Normal 11 3 2 5 4 2" xfId="5766"/>
    <cellStyle name="Normal 11 3 2 5 4 2 2" xfId="12974"/>
    <cellStyle name="Normal 11 3 2 5 4 2 3" xfId="12975"/>
    <cellStyle name="Normal 11 3 2 5 4 3" xfId="12976"/>
    <cellStyle name="Normal 11 3 2 5 4 4" xfId="12977"/>
    <cellStyle name="Normal 11 3 2 5 5" xfId="4178"/>
    <cellStyle name="Normal 11 3 2 5 5 2" xfId="7386"/>
    <cellStyle name="Normal 11 3 2 5 5 2 2" xfId="12978"/>
    <cellStyle name="Normal 11 3 2 5 5 2 3" xfId="12979"/>
    <cellStyle name="Normal 11 3 2 5 5 3" xfId="12980"/>
    <cellStyle name="Normal 11 3 2 5 5 4" xfId="12981"/>
    <cellStyle name="Normal 11 3 2 5 6" xfId="4493"/>
    <cellStyle name="Normal 11 3 2 5 6 2" xfId="12982"/>
    <cellStyle name="Normal 11 3 2 5 6 3" xfId="12983"/>
    <cellStyle name="Normal 11 3 2 5 7" xfId="12984"/>
    <cellStyle name="Normal 11 3 2 5 8" xfId="12985"/>
    <cellStyle name="Normal 11 3 2 6" xfId="1180"/>
    <cellStyle name="Normal 11 3 2 6 2" xfId="2464"/>
    <cellStyle name="Normal 11 3 2 6 2 2" xfId="5937"/>
    <cellStyle name="Normal 11 3 2 6 2 2 2" xfId="12986"/>
    <cellStyle name="Normal 11 3 2 6 2 2 3" xfId="12987"/>
    <cellStyle name="Normal 11 3 2 6 2 3" xfId="12988"/>
    <cellStyle name="Normal 11 3 2 6 2 4" xfId="12989"/>
    <cellStyle name="Normal 11 3 2 6 3" xfId="4662"/>
    <cellStyle name="Normal 11 3 2 6 3 2" xfId="12990"/>
    <cellStyle name="Normal 11 3 2 6 3 3" xfId="12991"/>
    <cellStyle name="Normal 11 3 2 6 4" xfId="12992"/>
    <cellStyle name="Normal 11 3 2 6 5" xfId="12993"/>
    <cellStyle name="Normal 11 3 2 7" xfId="1584"/>
    <cellStyle name="Normal 11 3 2 7 2" xfId="2829"/>
    <cellStyle name="Normal 11 3 2 7 2 2" xfId="6302"/>
    <cellStyle name="Normal 11 3 2 7 2 2 2" xfId="12994"/>
    <cellStyle name="Normal 11 3 2 7 2 2 3" xfId="12995"/>
    <cellStyle name="Normal 11 3 2 7 2 3" xfId="12996"/>
    <cellStyle name="Normal 11 3 2 7 2 4" xfId="12997"/>
    <cellStyle name="Normal 11 3 2 7 3" xfId="5063"/>
    <cellStyle name="Normal 11 3 2 7 3 2" xfId="12998"/>
    <cellStyle name="Normal 11 3 2 7 3 3" xfId="12999"/>
    <cellStyle name="Normal 11 3 2 7 4" xfId="13000"/>
    <cellStyle name="Normal 11 3 2 7 5" xfId="13001"/>
    <cellStyle name="Normal 11 3 2 8" xfId="1976"/>
    <cellStyle name="Normal 11 3 2 8 2" xfId="5452"/>
    <cellStyle name="Normal 11 3 2 8 2 2" xfId="13002"/>
    <cellStyle name="Normal 11 3 2 8 2 3" xfId="13003"/>
    <cellStyle name="Normal 11 3 2 8 3" xfId="13004"/>
    <cellStyle name="Normal 11 3 2 8 4" xfId="13005"/>
    <cellStyle name="Normal 11 3 2 9" xfId="3726"/>
    <cellStyle name="Normal 11 3 2 9 2" xfId="7144"/>
    <cellStyle name="Normal 11 3 2 9 2 2" xfId="13006"/>
    <cellStyle name="Normal 11 3 2 9 2 3" xfId="13007"/>
    <cellStyle name="Normal 11 3 2 9 3" xfId="13008"/>
    <cellStyle name="Normal 11 3 2 9 4" xfId="13009"/>
    <cellStyle name="Normal 11 3 2_MEMÓRIA DE CÁLCULO" xfId="491"/>
    <cellStyle name="Normal 11 3 3" xfId="137"/>
    <cellStyle name="Normal 11 3 3 10" xfId="4291"/>
    <cellStyle name="Normal 11 3 3 10 2" xfId="13010"/>
    <cellStyle name="Normal 11 3 3 10 3" xfId="13011"/>
    <cellStyle name="Normal 11 3 3 11" xfId="13012"/>
    <cellStyle name="Normal 11 3 3 12" xfId="13013"/>
    <cellStyle name="Normal 11 3 3 2" xfId="347"/>
    <cellStyle name="Normal 11 3 3 2 10" xfId="13014"/>
    <cellStyle name="Normal 11 3 3 2 2" xfId="767"/>
    <cellStyle name="Normal 11 3 3 2 2 2" xfId="1342"/>
    <cellStyle name="Normal 11 3 3 2 2 2 2" xfId="2606"/>
    <cellStyle name="Normal 11 3 3 2 2 2 2 2" xfId="6079"/>
    <cellStyle name="Normal 11 3 3 2 2 2 2 2 2" xfId="13015"/>
    <cellStyle name="Normal 11 3 3 2 2 2 2 2 3" xfId="13016"/>
    <cellStyle name="Normal 11 3 3 2 2 2 2 3" xfId="13017"/>
    <cellStyle name="Normal 11 3 3 2 2 2 2 4" xfId="13018"/>
    <cellStyle name="Normal 11 3 3 2 2 2 3" xfId="4824"/>
    <cellStyle name="Normal 11 3 3 2 2 2 3 2" xfId="13019"/>
    <cellStyle name="Normal 11 3 3 2 2 2 3 3" xfId="13020"/>
    <cellStyle name="Normal 11 3 3 2 2 2 4" xfId="13021"/>
    <cellStyle name="Normal 11 3 3 2 2 2 5" xfId="13022"/>
    <cellStyle name="Normal 11 3 3 2 2 3" xfId="1679"/>
    <cellStyle name="Normal 11 3 3 2 2 3 2" xfId="2924"/>
    <cellStyle name="Normal 11 3 3 2 2 3 2 2" xfId="6397"/>
    <cellStyle name="Normal 11 3 3 2 2 3 2 2 2" xfId="13023"/>
    <cellStyle name="Normal 11 3 3 2 2 3 2 2 3" xfId="13024"/>
    <cellStyle name="Normal 11 3 3 2 2 3 2 3" xfId="13025"/>
    <cellStyle name="Normal 11 3 3 2 2 3 2 4" xfId="13026"/>
    <cellStyle name="Normal 11 3 3 2 2 3 3" xfId="5158"/>
    <cellStyle name="Normal 11 3 3 2 2 3 3 2" xfId="13027"/>
    <cellStyle name="Normal 11 3 3 2 2 3 3 3" xfId="13028"/>
    <cellStyle name="Normal 11 3 3 2 2 3 4" xfId="13029"/>
    <cellStyle name="Normal 11 3 3 2 2 3 5" xfId="13030"/>
    <cellStyle name="Normal 11 3 3 2 2 4" xfId="2191"/>
    <cellStyle name="Normal 11 3 3 2 2 4 2" xfId="5666"/>
    <cellStyle name="Normal 11 3 3 2 2 4 2 2" xfId="13031"/>
    <cellStyle name="Normal 11 3 3 2 2 4 2 3" xfId="13032"/>
    <cellStyle name="Normal 11 3 3 2 2 4 3" xfId="13033"/>
    <cellStyle name="Normal 11 3 3 2 2 4 4" xfId="13034"/>
    <cellStyle name="Normal 11 3 3 2 2 5" xfId="4180"/>
    <cellStyle name="Normal 11 3 3 2 2 5 2" xfId="7388"/>
    <cellStyle name="Normal 11 3 3 2 2 5 2 2" xfId="13035"/>
    <cellStyle name="Normal 11 3 3 2 2 5 2 3" xfId="13036"/>
    <cellStyle name="Normal 11 3 3 2 2 5 3" xfId="13037"/>
    <cellStyle name="Normal 11 3 3 2 2 5 4" xfId="13038"/>
    <cellStyle name="Normal 11 3 3 2 2 6" xfId="4418"/>
    <cellStyle name="Normal 11 3 3 2 2 6 2" xfId="13039"/>
    <cellStyle name="Normal 11 3 3 2 2 6 3" xfId="13040"/>
    <cellStyle name="Normal 11 3 3 2 2 7" xfId="13041"/>
    <cellStyle name="Normal 11 3 3 2 2 8" xfId="13042"/>
    <cellStyle name="Normal 11 3 3 2 3" xfId="909"/>
    <cellStyle name="Normal 11 3 3 2 3 2" xfId="1428"/>
    <cellStyle name="Normal 11 3 3 2 3 2 2" xfId="2689"/>
    <cellStyle name="Normal 11 3 3 2 3 2 2 2" xfId="6162"/>
    <cellStyle name="Normal 11 3 3 2 3 2 2 2 2" xfId="13043"/>
    <cellStyle name="Normal 11 3 3 2 3 2 2 2 3" xfId="13044"/>
    <cellStyle name="Normal 11 3 3 2 3 2 2 3" xfId="13045"/>
    <cellStyle name="Normal 11 3 3 2 3 2 2 4" xfId="13046"/>
    <cellStyle name="Normal 11 3 3 2 3 2 3" xfId="4910"/>
    <cellStyle name="Normal 11 3 3 2 3 2 3 2" xfId="13047"/>
    <cellStyle name="Normal 11 3 3 2 3 2 3 3" xfId="13048"/>
    <cellStyle name="Normal 11 3 3 2 3 2 4" xfId="13049"/>
    <cellStyle name="Normal 11 3 3 2 3 2 5" xfId="13050"/>
    <cellStyle name="Normal 11 3 3 2 3 3" xfId="1753"/>
    <cellStyle name="Normal 11 3 3 2 3 3 2" xfId="2998"/>
    <cellStyle name="Normal 11 3 3 2 3 3 2 2" xfId="6471"/>
    <cellStyle name="Normal 11 3 3 2 3 3 2 2 2" xfId="13051"/>
    <cellStyle name="Normal 11 3 3 2 3 3 2 2 3" xfId="13052"/>
    <cellStyle name="Normal 11 3 3 2 3 3 2 3" xfId="13053"/>
    <cellStyle name="Normal 11 3 3 2 3 3 2 4" xfId="13054"/>
    <cellStyle name="Normal 11 3 3 2 3 3 3" xfId="5232"/>
    <cellStyle name="Normal 11 3 3 2 3 3 3 2" xfId="13055"/>
    <cellStyle name="Normal 11 3 3 2 3 3 3 3" xfId="13056"/>
    <cellStyle name="Normal 11 3 3 2 3 3 4" xfId="13057"/>
    <cellStyle name="Normal 11 3 3 2 3 3 5" xfId="13058"/>
    <cellStyle name="Normal 11 3 3 2 3 4" xfId="2292"/>
    <cellStyle name="Normal 11 3 3 2 3 4 2" xfId="5767"/>
    <cellStyle name="Normal 11 3 3 2 3 4 2 2" xfId="13059"/>
    <cellStyle name="Normal 11 3 3 2 3 4 2 3" xfId="13060"/>
    <cellStyle name="Normal 11 3 3 2 3 4 3" xfId="13061"/>
    <cellStyle name="Normal 11 3 3 2 3 4 4" xfId="13062"/>
    <cellStyle name="Normal 11 3 3 2 3 5" xfId="4181"/>
    <cellStyle name="Normal 11 3 3 2 3 5 2" xfId="7389"/>
    <cellStyle name="Normal 11 3 3 2 3 5 2 2" xfId="13063"/>
    <cellStyle name="Normal 11 3 3 2 3 5 2 3" xfId="13064"/>
    <cellStyle name="Normal 11 3 3 2 3 5 3" xfId="13065"/>
    <cellStyle name="Normal 11 3 3 2 3 5 4" xfId="13066"/>
    <cellStyle name="Normal 11 3 3 2 3 6" xfId="4494"/>
    <cellStyle name="Normal 11 3 3 2 3 6 2" xfId="13067"/>
    <cellStyle name="Normal 11 3 3 2 3 6 3" xfId="13068"/>
    <cellStyle name="Normal 11 3 3 2 3 7" xfId="13069"/>
    <cellStyle name="Normal 11 3 3 2 3 8" xfId="13070"/>
    <cellStyle name="Normal 11 3 3 2 4" xfId="1189"/>
    <cellStyle name="Normal 11 3 3 2 4 2" xfId="2471"/>
    <cellStyle name="Normal 11 3 3 2 4 2 2" xfId="5944"/>
    <cellStyle name="Normal 11 3 3 2 4 2 2 2" xfId="13071"/>
    <cellStyle name="Normal 11 3 3 2 4 2 2 3" xfId="13072"/>
    <cellStyle name="Normal 11 3 3 2 4 2 3" xfId="13073"/>
    <cellStyle name="Normal 11 3 3 2 4 2 4" xfId="13074"/>
    <cellStyle name="Normal 11 3 3 2 4 3" xfId="4671"/>
    <cellStyle name="Normal 11 3 3 2 4 3 2" xfId="13075"/>
    <cellStyle name="Normal 11 3 3 2 4 3 3" xfId="13076"/>
    <cellStyle name="Normal 11 3 3 2 4 4" xfId="13077"/>
    <cellStyle name="Normal 11 3 3 2 4 5" xfId="13078"/>
    <cellStyle name="Normal 11 3 3 2 5" xfId="1590"/>
    <cellStyle name="Normal 11 3 3 2 5 2" xfId="2835"/>
    <cellStyle name="Normal 11 3 3 2 5 2 2" xfId="6308"/>
    <cellStyle name="Normal 11 3 3 2 5 2 2 2" xfId="13079"/>
    <cellStyle name="Normal 11 3 3 2 5 2 2 3" xfId="13080"/>
    <cellStyle name="Normal 11 3 3 2 5 2 3" xfId="13081"/>
    <cellStyle name="Normal 11 3 3 2 5 2 4" xfId="13082"/>
    <cellStyle name="Normal 11 3 3 2 5 3" xfId="5069"/>
    <cellStyle name="Normal 11 3 3 2 5 3 2" xfId="13083"/>
    <cellStyle name="Normal 11 3 3 2 5 3 3" xfId="13084"/>
    <cellStyle name="Normal 11 3 3 2 5 4" xfId="13085"/>
    <cellStyle name="Normal 11 3 3 2 5 5" xfId="13086"/>
    <cellStyle name="Normal 11 3 3 2 6" xfId="1984"/>
    <cellStyle name="Normal 11 3 3 2 6 2" xfId="5460"/>
    <cellStyle name="Normal 11 3 3 2 6 2 2" xfId="13087"/>
    <cellStyle name="Normal 11 3 3 2 6 2 3" xfId="13088"/>
    <cellStyle name="Normal 11 3 3 2 6 3" xfId="13089"/>
    <cellStyle name="Normal 11 3 3 2 6 4" xfId="13090"/>
    <cellStyle name="Normal 11 3 3 2 7" xfId="4179"/>
    <cellStyle name="Normal 11 3 3 2 7 2" xfId="7387"/>
    <cellStyle name="Normal 11 3 3 2 7 2 2" xfId="13091"/>
    <cellStyle name="Normal 11 3 3 2 7 2 3" xfId="13092"/>
    <cellStyle name="Normal 11 3 3 2 7 3" xfId="13093"/>
    <cellStyle name="Normal 11 3 3 2 7 4" xfId="13094"/>
    <cellStyle name="Normal 11 3 3 2 8" xfId="4314"/>
    <cellStyle name="Normal 11 3 3 2 8 2" xfId="13095"/>
    <cellStyle name="Normal 11 3 3 2 8 3" xfId="13096"/>
    <cellStyle name="Normal 11 3 3 2 9" xfId="13097"/>
    <cellStyle name="Normal 11 3 3 3" xfId="699"/>
    <cellStyle name="Normal 11 3 3 3 2" xfId="817"/>
    <cellStyle name="Normal 11 3 3 3 2 2" xfId="1389"/>
    <cellStyle name="Normal 11 3 3 3 2 2 2" xfId="2652"/>
    <cellStyle name="Normal 11 3 3 3 2 2 2 2" xfId="6125"/>
    <cellStyle name="Normal 11 3 3 3 2 2 2 2 2" xfId="13098"/>
    <cellStyle name="Normal 11 3 3 3 2 2 2 2 3" xfId="13099"/>
    <cellStyle name="Normal 11 3 3 3 2 2 2 3" xfId="13100"/>
    <cellStyle name="Normal 11 3 3 3 2 2 2 4" xfId="13101"/>
    <cellStyle name="Normal 11 3 3 3 2 2 3" xfId="4871"/>
    <cellStyle name="Normal 11 3 3 3 2 2 3 2" xfId="13102"/>
    <cellStyle name="Normal 11 3 3 3 2 2 3 3" xfId="13103"/>
    <cellStyle name="Normal 11 3 3 3 2 2 4" xfId="13104"/>
    <cellStyle name="Normal 11 3 3 3 2 2 5" xfId="13105"/>
    <cellStyle name="Normal 11 3 3 3 2 3" xfId="1725"/>
    <cellStyle name="Normal 11 3 3 3 2 3 2" xfId="2970"/>
    <cellStyle name="Normal 11 3 3 3 2 3 2 2" xfId="6443"/>
    <cellStyle name="Normal 11 3 3 3 2 3 2 2 2" xfId="13106"/>
    <cellStyle name="Normal 11 3 3 3 2 3 2 2 3" xfId="13107"/>
    <cellStyle name="Normal 11 3 3 3 2 3 2 3" xfId="13108"/>
    <cellStyle name="Normal 11 3 3 3 2 3 2 4" xfId="13109"/>
    <cellStyle name="Normal 11 3 3 3 2 3 3" xfId="5204"/>
    <cellStyle name="Normal 11 3 3 3 2 3 3 2" xfId="13110"/>
    <cellStyle name="Normal 11 3 3 3 2 3 3 3" xfId="13111"/>
    <cellStyle name="Normal 11 3 3 3 2 3 4" xfId="13112"/>
    <cellStyle name="Normal 11 3 3 3 2 3 5" xfId="13113"/>
    <cellStyle name="Normal 11 3 3 3 2 4" xfId="2238"/>
    <cellStyle name="Normal 11 3 3 3 2 4 2" xfId="5713"/>
    <cellStyle name="Normal 11 3 3 3 2 4 2 2" xfId="13114"/>
    <cellStyle name="Normal 11 3 3 3 2 4 2 3" xfId="13115"/>
    <cellStyle name="Normal 11 3 3 3 2 4 3" xfId="13116"/>
    <cellStyle name="Normal 11 3 3 3 2 4 4" xfId="13117"/>
    <cellStyle name="Normal 11 3 3 3 2 5" xfId="4183"/>
    <cellStyle name="Normal 11 3 3 3 2 5 2" xfId="7391"/>
    <cellStyle name="Normal 11 3 3 3 2 5 2 2" xfId="13118"/>
    <cellStyle name="Normal 11 3 3 3 2 5 2 3" xfId="13119"/>
    <cellStyle name="Normal 11 3 3 3 2 5 3" xfId="13120"/>
    <cellStyle name="Normal 11 3 3 3 2 5 4" xfId="13121"/>
    <cellStyle name="Normal 11 3 3 3 2 6" xfId="4464"/>
    <cellStyle name="Normal 11 3 3 3 2 6 2" xfId="13122"/>
    <cellStyle name="Normal 11 3 3 3 2 6 3" xfId="13123"/>
    <cellStyle name="Normal 11 3 3 3 2 7" xfId="13124"/>
    <cellStyle name="Normal 11 3 3 3 2 8" xfId="13125"/>
    <cellStyle name="Normal 11 3 3 3 3" xfId="1293"/>
    <cellStyle name="Normal 11 3 3 3 3 2" xfId="2559"/>
    <cellStyle name="Normal 11 3 3 3 3 2 2" xfId="6032"/>
    <cellStyle name="Normal 11 3 3 3 3 2 2 2" xfId="13126"/>
    <cellStyle name="Normal 11 3 3 3 3 2 2 3" xfId="13127"/>
    <cellStyle name="Normal 11 3 3 3 3 2 3" xfId="13128"/>
    <cellStyle name="Normal 11 3 3 3 3 2 4" xfId="13129"/>
    <cellStyle name="Normal 11 3 3 3 3 3" xfId="4775"/>
    <cellStyle name="Normal 11 3 3 3 3 3 2" xfId="13130"/>
    <cellStyle name="Normal 11 3 3 3 3 3 3" xfId="13131"/>
    <cellStyle name="Normal 11 3 3 3 3 4" xfId="13132"/>
    <cellStyle name="Normal 11 3 3 3 3 5" xfId="13133"/>
    <cellStyle name="Normal 11 3 3 3 4" xfId="1636"/>
    <cellStyle name="Normal 11 3 3 3 4 2" xfId="2881"/>
    <cellStyle name="Normal 11 3 3 3 4 2 2" xfId="6354"/>
    <cellStyle name="Normal 11 3 3 3 4 2 2 2" xfId="13134"/>
    <cellStyle name="Normal 11 3 3 3 4 2 2 3" xfId="13135"/>
    <cellStyle name="Normal 11 3 3 3 4 2 3" xfId="13136"/>
    <cellStyle name="Normal 11 3 3 3 4 2 4" xfId="13137"/>
    <cellStyle name="Normal 11 3 3 3 4 3" xfId="5115"/>
    <cellStyle name="Normal 11 3 3 3 4 3 2" xfId="13138"/>
    <cellStyle name="Normal 11 3 3 3 4 3 3" xfId="13139"/>
    <cellStyle name="Normal 11 3 3 3 4 4" xfId="13140"/>
    <cellStyle name="Normal 11 3 3 3 4 5" xfId="13141"/>
    <cellStyle name="Normal 11 3 3 3 5" xfId="2135"/>
    <cellStyle name="Normal 11 3 3 3 5 2" xfId="5610"/>
    <cellStyle name="Normal 11 3 3 3 5 2 2" xfId="13142"/>
    <cellStyle name="Normal 11 3 3 3 5 2 3" xfId="13143"/>
    <cellStyle name="Normal 11 3 3 3 5 3" xfId="13144"/>
    <cellStyle name="Normal 11 3 3 3 5 4" xfId="13145"/>
    <cellStyle name="Normal 11 3 3 3 6" xfId="4182"/>
    <cellStyle name="Normal 11 3 3 3 6 2" xfId="7390"/>
    <cellStyle name="Normal 11 3 3 3 6 2 2" xfId="13146"/>
    <cellStyle name="Normal 11 3 3 3 6 2 3" xfId="13147"/>
    <cellStyle name="Normal 11 3 3 3 6 3" xfId="13148"/>
    <cellStyle name="Normal 11 3 3 3 6 4" xfId="13149"/>
    <cellStyle name="Normal 11 3 3 3 7" xfId="4372"/>
    <cellStyle name="Normal 11 3 3 3 7 2" xfId="13150"/>
    <cellStyle name="Normal 11 3 3 3 7 3" xfId="13151"/>
    <cellStyle name="Normal 11 3 3 3 8" xfId="13152"/>
    <cellStyle name="Normal 11 3 3 3 9" xfId="13153"/>
    <cellStyle name="Normal 11 3 3 4" xfId="744"/>
    <cellStyle name="Normal 11 3 3 4 2" xfId="1321"/>
    <cellStyle name="Normal 11 3 3 4 2 2" xfId="2586"/>
    <cellStyle name="Normal 11 3 3 4 2 2 2" xfId="6059"/>
    <cellStyle name="Normal 11 3 3 4 2 2 2 2" xfId="13154"/>
    <cellStyle name="Normal 11 3 3 4 2 2 2 3" xfId="13155"/>
    <cellStyle name="Normal 11 3 3 4 2 2 3" xfId="13156"/>
    <cellStyle name="Normal 11 3 3 4 2 2 4" xfId="13157"/>
    <cellStyle name="Normal 11 3 3 4 2 3" xfId="4803"/>
    <cellStyle name="Normal 11 3 3 4 2 3 2" xfId="13158"/>
    <cellStyle name="Normal 11 3 3 4 2 3 3" xfId="13159"/>
    <cellStyle name="Normal 11 3 3 4 2 4" xfId="13160"/>
    <cellStyle name="Normal 11 3 3 4 2 5" xfId="13161"/>
    <cellStyle name="Normal 11 3 3 4 3" xfId="1660"/>
    <cellStyle name="Normal 11 3 3 4 3 2" xfId="2905"/>
    <cellStyle name="Normal 11 3 3 4 3 2 2" xfId="6378"/>
    <cellStyle name="Normal 11 3 3 4 3 2 2 2" xfId="13162"/>
    <cellStyle name="Normal 11 3 3 4 3 2 2 3" xfId="13163"/>
    <cellStyle name="Normal 11 3 3 4 3 2 3" xfId="13164"/>
    <cellStyle name="Normal 11 3 3 4 3 2 4" xfId="13165"/>
    <cellStyle name="Normal 11 3 3 4 3 3" xfId="5139"/>
    <cellStyle name="Normal 11 3 3 4 3 3 2" xfId="13166"/>
    <cellStyle name="Normal 11 3 3 4 3 3 3" xfId="13167"/>
    <cellStyle name="Normal 11 3 3 4 3 4" xfId="13168"/>
    <cellStyle name="Normal 11 3 3 4 3 5" xfId="13169"/>
    <cellStyle name="Normal 11 3 3 4 4" xfId="2170"/>
    <cellStyle name="Normal 11 3 3 4 4 2" xfId="5645"/>
    <cellStyle name="Normal 11 3 3 4 4 2 2" xfId="13170"/>
    <cellStyle name="Normal 11 3 3 4 4 2 3" xfId="13171"/>
    <cellStyle name="Normal 11 3 3 4 4 3" xfId="13172"/>
    <cellStyle name="Normal 11 3 3 4 4 4" xfId="13173"/>
    <cellStyle name="Normal 11 3 3 4 5" xfId="4184"/>
    <cellStyle name="Normal 11 3 3 4 5 2" xfId="7392"/>
    <cellStyle name="Normal 11 3 3 4 5 2 2" xfId="13174"/>
    <cellStyle name="Normal 11 3 3 4 5 2 3" xfId="13175"/>
    <cellStyle name="Normal 11 3 3 4 5 3" xfId="13176"/>
    <cellStyle name="Normal 11 3 3 4 5 4" xfId="13177"/>
    <cellStyle name="Normal 11 3 3 4 6" xfId="4398"/>
    <cellStyle name="Normal 11 3 3 4 6 2" xfId="13178"/>
    <cellStyle name="Normal 11 3 3 4 6 3" xfId="13179"/>
    <cellStyle name="Normal 11 3 3 4 7" xfId="13180"/>
    <cellStyle name="Normal 11 3 3 4 8" xfId="13181"/>
    <cellStyle name="Normal 11 3 3 5" xfId="910"/>
    <cellStyle name="Normal 11 3 3 5 2" xfId="1429"/>
    <cellStyle name="Normal 11 3 3 5 2 2" xfId="2690"/>
    <cellStyle name="Normal 11 3 3 5 2 2 2" xfId="6163"/>
    <cellStyle name="Normal 11 3 3 5 2 2 2 2" xfId="13182"/>
    <cellStyle name="Normal 11 3 3 5 2 2 2 3" xfId="13183"/>
    <cellStyle name="Normal 11 3 3 5 2 2 3" xfId="13184"/>
    <cellStyle name="Normal 11 3 3 5 2 2 4" xfId="13185"/>
    <cellStyle name="Normal 11 3 3 5 2 3" xfId="4911"/>
    <cellStyle name="Normal 11 3 3 5 2 3 2" xfId="13186"/>
    <cellStyle name="Normal 11 3 3 5 2 3 3" xfId="13187"/>
    <cellStyle name="Normal 11 3 3 5 2 4" xfId="13188"/>
    <cellStyle name="Normal 11 3 3 5 2 5" xfId="13189"/>
    <cellStyle name="Normal 11 3 3 5 3" xfId="1754"/>
    <cellStyle name="Normal 11 3 3 5 3 2" xfId="2999"/>
    <cellStyle name="Normal 11 3 3 5 3 2 2" xfId="6472"/>
    <cellStyle name="Normal 11 3 3 5 3 2 2 2" xfId="13190"/>
    <cellStyle name="Normal 11 3 3 5 3 2 2 3" xfId="13191"/>
    <cellStyle name="Normal 11 3 3 5 3 2 3" xfId="13192"/>
    <cellStyle name="Normal 11 3 3 5 3 2 4" xfId="13193"/>
    <cellStyle name="Normal 11 3 3 5 3 3" xfId="5233"/>
    <cellStyle name="Normal 11 3 3 5 3 3 2" xfId="13194"/>
    <cellStyle name="Normal 11 3 3 5 3 3 3" xfId="13195"/>
    <cellStyle name="Normal 11 3 3 5 3 4" xfId="13196"/>
    <cellStyle name="Normal 11 3 3 5 3 5" xfId="13197"/>
    <cellStyle name="Normal 11 3 3 5 4" xfId="2293"/>
    <cellStyle name="Normal 11 3 3 5 4 2" xfId="5768"/>
    <cellStyle name="Normal 11 3 3 5 4 2 2" xfId="13198"/>
    <cellStyle name="Normal 11 3 3 5 4 2 3" xfId="13199"/>
    <cellStyle name="Normal 11 3 3 5 4 3" xfId="13200"/>
    <cellStyle name="Normal 11 3 3 5 4 4" xfId="13201"/>
    <cellStyle name="Normal 11 3 3 5 5" xfId="4185"/>
    <cellStyle name="Normal 11 3 3 5 5 2" xfId="7393"/>
    <cellStyle name="Normal 11 3 3 5 5 2 2" xfId="13202"/>
    <cellStyle name="Normal 11 3 3 5 5 2 3" xfId="13203"/>
    <cellStyle name="Normal 11 3 3 5 5 3" xfId="13204"/>
    <cellStyle name="Normal 11 3 3 5 5 4" xfId="13205"/>
    <cellStyle name="Normal 11 3 3 5 6" xfId="4495"/>
    <cellStyle name="Normal 11 3 3 5 6 2" xfId="13206"/>
    <cellStyle name="Normal 11 3 3 5 6 3" xfId="13207"/>
    <cellStyle name="Normal 11 3 3 5 7" xfId="13208"/>
    <cellStyle name="Normal 11 3 3 5 8" xfId="13209"/>
    <cellStyle name="Normal 11 3 3 6" xfId="1085"/>
    <cellStyle name="Normal 11 3 3 6 2" xfId="2408"/>
    <cellStyle name="Normal 11 3 3 6 2 2" xfId="5882"/>
    <cellStyle name="Normal 11 3 3 6 2 2 2" xfId="13210"/>
    <cellStyle name="Normal 11 3 3 6 2 2 3" xfId="13211"/>
    <cellStyle name="Normal 11 3 3 6 2 3" xfId="13212"/>
    <cellStyle name="Normal 11 3 3 6 2 4" xfId="13213"/>
    <cellStyle name="Normal 11 3 3 6 3" xfId="4569"/>
    <cellStyle name="Normal 11 3 3 6 3 2" xfId="13214"/>
    <cellStyle name="Normal 11 3 3 6 3 3" xfId="13215"/>
    <cellStyle name="Normal 11 3 3 6 4" xfId="13216"/>
    <cellStyle name="Normal 11 3 3 6 5" xfId="13217"/>
    <cellStyle name="Normal 11 3 3 7" xfId="1571"/>
    <cellStyle name="Normal 11 3 3 7 2" xfId="2816"/>
    <cellStyle name="Normal 11 3 3 7 2 2" xfId="6289"/>
    <cellStyle name="Normal 11 3 3 7 2 2 2" xfId="13218"/>
    <cellStyle name="Normal 11 3 3 7 2 2 3" xfId="13219"/>
    <cellStyle name="Normal 11 3 3 7 2 3" xfId="13220"/>
    <cellStyle name="Normal 11 3 3 7 2 4" xfId="13221"/>
    <cellStyle name="Normal 11 3 3 7 3" xfId="5050"/>
    <cellStyle name="Normal 11 3 3 7 3 2" xfId="13222"/>
    <cellStyle name="Normal 11 3 3 7 3 3" xfId="13223"/>
    <cellStyle name="Normal 11 3 3 7 4" xfId="13224"/>
    <cellStyle name="Normal 11 3 3 7 5" xfId="13225"/>
    <cellStyle name="Normal 11 3 3 8" xfId="1878"/>
    <cellStyle name="Normal 11 3 3 8 2" xfId="5355"/>
    <cellStyle name="Normal 11 3 3 8 2 2" xfId="13226"/>
    <cellStyle name="Normal 11 3 3 8 2 3" xfId="13227"/>
    <cellStyle name="Normal 11 3 3 8 3" xfId="13228"/>
    <cellStyle name="Normal 11 3 3 8 4" xfId="13229"/>
    <cellStyle name="Normal 11 3 3 9" xfId="3728"/>
    <cellStyle name="Normal 11 3 3 9 2" xfId="7146"/>
    <cellStyle name="Normal 11 3 3 9 2 2" xfId="13230"/>
    <cellStyle name="Normal 11 3 3 9 2 3" xfId="13231"/>
    <cellStyle name="Normal 11 3 3 9 3" xfId="13232"/>
    <cellStyle name="Normal 11 3 3 9 4" xfId="13233"/>
    <cellStyle name="Normal 11 3 3_MEMÓRIA DE CÁLCULO" xfId="492"/>
    <cellStyle name="Normal 11 3 4" xfId="493"/>
    <cellStyle name="Normal 11 3 4 2" xfId="779"/>
    <cellStyle name="Normal 11 3 4 2 2" xfId="1353"/>
    <cellStyle name="Normal 11 3 4 2 2 2" xfId="2616"/>
    <cellStyle name="Normal 11 3 4 2 2 2 2" xfId="6089"/>
    <cellStyle name="Normal 11 3 4 2 2 2 2 2" xfId="13234"/>
    <cellStyle name="Normal 11 3 4 2 2 2 2 3" xfId="13235"/>
    <cellStyle name="Normal 11 3 4 2 2 2 3" xfId="13236"/>
    <cellStyle name="Normal 11 3 4 2 2 2 4" xfId="13237"/>
    <cellStyle name="Normal 11 3 4 2 2 3" xfId="4835"/>
    <cellStyle name="Normal 11 3 4 2 2 3 2" xfId="13238"/>
    <cellStyle name="Normal 11 3 4 2 2 3 3" xfId="13239"/>
    <cellStyle name="Normal 11 3 4 2 2 4" xfId="13240"/>
    <cellStyle name="Normal 11 3 4 2 2 5" xfId="13241"/>
    <cellStyle name="Normal 11 3 4 2 3" xfId="1689"/>
    <cellStyle name="Normal 11 3 4 2 3 2" xfId="2934"/>
    <cellStyle name="Normal 11 3 4 2 3 2 2" xfId="6407"/>
    <cellStyle name="Normal 11 3 4 2 3 2 2 2" xfId="13242"/>
    <cellStyle name="Normal 11 3 4 2 3 2 2 3" xfId="13243"/>
    <cellStyle name="Normal 11 3 4 2 3 2 3" xfId="13244"/>
    <cellStyle name="Normal 11 3 4 2 3 2 4" xfId="13245"/>
    <cellStyle name="Normal 11 3 4 2 3 3" xfId="5168"/>
    <cellStyle name="Normal 11 3 4 2 3 3 2" xfId="13246"/>
    <cellStyle name="Normal 11 3 4 2 3 3 3" xfId="13247"/>
    <cellStyle name="Normal 11 3 4 2 3 4" xfId="13248"/>
    <cellStyle name="Normal 11 3 4 2 3 5" xfId="13249"/>
    <cellStyle name="Normal 11 3 4 2 4" xfId="2201"/>
    <cellStyle name="Normal 11 3 4 2 4 2" xfId="5676"/>
    <cellStyle name="Normal 11 3 4 2 4 2 2" xfId="13250"/>
    <cellStyle name="Normal 11 3 4 2 4 2 3" xfId="13251"/>
    <cellStyle name="Normal 11 3 4 2 4 3" xfId="13252"/>
    <cellStyle name="Normal 11 3 4 2 4 4" xfId="13253"/>
    <cellStyle name="Normal 11 3 4 2 5" xfId="4187"/>
    <cellStyle name="Normal 11 3 4 2 5 2" xfId="7395"/>
    <cellStyle name="Normal 11 3 4 2 5 2 2" xfId="13254"/>
    <cellStyle name="Normal 11 3 4 2 5 2 3" xfId="13255"/>
    <cellStyle name="Normal 11 3 4 2 5 3" xfId="13256"/>
    <cellStyle name="Normal 11 3 4 2 5 4" xfId="13257"/>
    <cellStyle name="Normal 11 3 4 2 6" xfId="4428"/>
    <cellStyle name="Normal 11 3 4 2 6 2" xfId="13258"/>
    <cellStyle name="Normal 11 3 4 2 6 3" xfId="13259"/>
    <cellStyle name="Normal 11 3 4 2 7" xfId="13260"/>
    <cellStyle name="Normal 11 3 4 2 8" xfId="13261"/>
    <cellStyle name="Normal 11 3 4 3" xfId="1221"/>
    <cellStyle name="Normal 11 3 4 3 2" xfId="2496"/>
    <cellStyle name="Normal 11 3 4 3 2 2" xfId="5969"/>
    <cellStyle name="Normal 11 3 4 3 2 2 2" xfId="13262"/>
    <cellStyle name="Normal 11 3 4 3 2 2 3" xfId="13263"/>
    <cellStyle name="Normal 11 3 4 3 2 3" xfId="13264"/>
    <cellStyle name="Normal 11 3 4 3 2 4" xfId="13265"/>
    <cellStyle name="Normal 11 3 4 3 3" xfId="4703"/>
    <cellStyle name="Normal 11 3 4 3 3 2" xfId="13266"/>
    <cellStyle name="Normal 11 3 4 3 3 3" xfId="13267"/>
    <cellStyle name="Normal 11 3 4 3 4" xfId="13268"/>
    <cellStyle name="Normal 11 3 4 3 5" xfId="13269"/>
    <cellStyle name="Normal 11 3 4 4" xfId="1600"/>
    <cellStyle name="Normal 11 3 4 4 2" xfId="2845"/>
    <cellStyle name="Normal 11 3 4 4 2 2" xfId="6318"/>
    <cellStyle name="Normal 11 3 4 4 2 2 2" xfId="13270"/>
    <cellStyle name="Normal 11 3 4 4 2 2 3" xfId="13271"/>
    <cellStyle name="Normal 11 3 4 4 2 3" xfId="13272"/>
    <cellStyle name="Normal 11 3 4 4 2 4" xfId="13273"/>
    <cellStyle name="Normal 11 3 4 4 3" xfId="5079"/>
    <cellStyle name="Normal 11 3 4 4 3 2" xfId="13274"/>
    <cellStyle name="Normal 11 3 4 4 3 3" xfId="13275"/>
    <cellStyle name="Normal 11 3 4 4 4" xfId="13276"/>
    <cellStyle name="Normal 11 3 4 4 5" xfId="13277"/>
    <cellStyle name="Normal 11 3 4 5" xfId="2040"/>
    <cellStyle name="Normal 11 3 4 5 2" xfId="5516"/>
    <cellStyle name="Normal 11 3 4 5 2 2" xfId="13278"/>
    <cellStyle name="Normal 11 3 4 5 2 3" xfId="13279"/>
    <cellStyle name="Normal 11 3 4 5 3" xfId="13280"/>
    <cellStyle name="Normal 11 3 4 5 4" xfId="13281"/>
    <cellStyle name="Normal 11 3 4 6" xfId="4186"/>
    <cellStyle name="Normal 11 3 4 6 2" xfId="7394"/>
    <cellStyle name="Normal 11 3 4 6 2 2" xfId="13282"/>
    <cellStyle name="Normal 11 3 4 6 2 3" xfId="13283"/>
    <cellStyle name="Normal 11 3 4 6 3" xfId="13284"/>
    <cellStyle name="Normal 11 3 4 6 4" xfId="13285"/>
    <cellStyle name="Normal 11 3 4 7" xfId="4331"/>
    <cellStyle name="Normal 11 3 4 7 2" xfId="13286"/>
    <cellStyle name="Normal 11 3 4 7 3" xfId="13287"/>
    <cellStyle name="Normal 11 3 4 8" xfId="13288"/>
    <cellStyle name="Normal 11 3 4 9" xfId="13289"/>
    <cellStyle name="Normal 11 3 5" xfId="697"/>
    <cellStyle name="Normal 11 3 5 2" xfId="816"/>
    <cellStyle name="Normal 11 3 5 2 2" xfId="1388"/>
    <cellStyle name="Normal 11 3 5 2 2 2" xfId="2651"/>
    <cellStyle name="Normal 11 3 5 2 2 2 2" xfId="6124"/>
    <cellStyle name="Normal 11 3 5 2 2 2 2 2" xfId="13290"/>
    <cellStyle name="Normal 11 3 5 2 2 2 2 3" xfId="13291"/>
    <cellStyle name="Normal 11 3 5 2 2 2 3" xfId="13292"/>
    <cellStyle name="Normal 11 3 5 2 2 2 4" xfId="13293"/>
    <cellStyle name="Normal 11 3 5 2 2 3" xfId="4870"/>
    <cellStyle name="Normal 11 3 5 2 2 3 2" xfId="13294"/>
    <cellStyle name="Normal 11 3 5 2 2 3 3" xfId="13295"/>
    <cellStyle name="Normal 11 3 5 2 2 4" xfId="13296"/>
    <cellStyle name="Normal 11 3 5 2 2 5" xfId="13297"/>
    <cellStyle name="Normal 11 3 5 2 3" xfId="1724"/>
    <cellStyle name="Normal 11 3 5 2 3 2" xfId="2969"/>
    <cellStyle name="Normal 11 3 5 2 3 2 2" xfId="6442"/>
    <cellStyle name="Normal 11 3 5 2 3 2 2 2" xfId="13298"/>
    <cellStyle name="Normal 11 3 5 2 3 2 2 3" xfId="13299"/>
    <cellStyle name="Normal 11 3 5 2 3 2 3" xfId="13300"/>
    <cellStyle name="Normal 11 3 5 2 3 2 4" xfId="13301"/>
    <cellStyle name="Normal 11 3 5 2 3 3" xfId="5203"/>
    <cellStyle name="Normal 11 3 5 2 3 3 2" xfId="13302"/>
    <cellStyle name="Normal 11 3 5 2 3 3 3" xfId="13303"/>
    <cellStyle name="Normal 11 3 5 2 3 4" xfId="13304"/>
    <cellStyle name="Normal 11 3 5 2 3 5" xfId="13305"/>
    <cellStyle name="Normal 11 3 5 2 4" xfId="2237"/>
    <cellStyle name="Normal 11 3 5 2 4 2" xfId="5712"/>
    <cellStyle name="Normal 11 3 5 2 4 2 2" xfId="13306"/>
    <cellStyle name="Normal 11 3 5 2 4 2 3" xfId="13307"/>
    <cellStyle name="Normal 11 3 5 2 4 3" xfId="13308"/>
    <cellStyle name="Normal 11 3 5 2 4 4" xfId="13309"/>
    <cellStyle name="Normal 11 3 5 2 5" xfId="4189"/>
    <cellStyle name="Normal 11 3 5 2 5 2" xfId="7397"/>
    <cellStyle name="Normal 11 3 5 2 5 2 2" xfId="13310"/>
    <cellStyle name="Normal 11 3 5 2 5 2 3" xfId="13311"/>
    <cellStyle name="Normal 11 3 5 2 5 3" xfId="13312"/>
    <cellStyle name="Normal 11 3 5 2 5 4" xfId="13313"/>
    <cellStyle name="Normal 11 3 5 2 6" xfId="4463"/>
    <cellStyle name="Normal 11 3 5 2 6 2" xfId="13314"/>
    <cellStyle name="Normal 11 3 5 2 6 3" xfId="13315"/>
    <cellStyle name="Normal 11 3 5 2 7" xfId="13316"/>
    <cellStyle name="Normal 11 3 5 2 8" xfId="13317"/>
    <cellStyle name="Normal 11 3 5 3" xfId="1292"/>
    <cellStyle name="Normal 11 3 5 3 2" xfId="2558"/>
    <cellStyle name="Normal 11 3 5 3 2 2" xfId="6031"/>
    <cellStyle name="Normal 11 3 5 3 2 2 2" xfId="13318"/>
    <cellStyle name="Normal 11 3 5 3 2 2 3" xfId="13319"/>
    <cellStyle name="Normal 11 3 5 3 2 3" xfId="13320"/>
    <cellStyle name="Normal 11 3 5 3 2 4" xfId="13321"/>
    <cellStyle name="Normal 11 3 5 3 3" xfId="4774"/>
    <cellStyle name="Normal 11 3 5 3 3 2" xfId="13322"/>
    <cellStyle name="Normal 11 3 5 3 3 3" xfId="13323"/>
    <cellStyle name="Normal 11 3 5 3 4" xfId="13324"/>
    <cellStyle name="Normal 11 3 5 3 5" xfId="13325"/>
    <cellStyle name="Normal 11 3 5 4" xfId="1635"/>
    <cellStyle name="Normal 11 3 5 4 2" xfId="2880"/>
    <cellStyle name="Normal 11 3 5 4 2 2" xfId="6353"/>
    <cellStyle name="Normal 11 3 5 4 2 2 2" xfId="13326"/>
    <cellStyle name="Normal 11 3 5 4 2 2 3" xfId="13327"/>
    <cellStyle name="Normal 11 3 5 4 2 3" xfId="13328"/>
    <cellStyle name="Normal 11 3 5 4 2 4" xfId="13329"/>
    <cellStyle name="Normal 11 3 5 4 3" xfId="5114"/>
    <cellStyle name="Normal 11 3 5 4 3 2" xfId="13330"/>
    <cellStyle name="Normal 11 3 5 4 3 3" xfId="13331"/>
    <cellStyle name="Normal 11 3 5 4 4" xfId="13332"/>
    <cellStyle name="Normal 11 3 5 4 5" xfId="13333"/>
    <cellStyle name="Normal 11 3 5 5" xfId="2134"/>
    <cellStyle name="Normal 11 3 5 5 2" xfId="5609"/>
    <cellStyle name="Normal 11 3 5 5 2 2" xfId="13334"/>
    <cellStyle name="Normal 11 3 5 5 2 3" xfId="13335"/>
    <cellStyle name="Normal 11 3 5 5 3" xfId="13336"/>
    <cellStyle name="Normal 11 3 5 5 4" xfId="13337"/>
    <cellStyle name="Normal 11 3 5 6" xfId="4188"/>
    <cellStyle name="Normal 11 3 5 6 2" xfId="7396"/>
    <cellStyle name="Normal 11 3 5 6 2 2" xfId="13338"/>
    <cellStyle name="Normal 11 3 5 6 2 3" xfId="13339"/>
    <cellStyle name="Normal 11 3 5 6 3" xfId="13340"/>
    <cellStyle name="Normal 11 3 5 6 4" xfId="13341"/>
    <cellStyle name="Normal 11 3 5 7" xfId="4371"/>
    <cellStyle name="Normal 11 3 5 7 2" xfId="13342"/>
    <cellStyle name="Normal 11 3 5 7 3" xfId="13343"/>
    <cellStyle name="Normal 11 3 5 8" xfId="13344"/>
    <cellStyle name="Normal 11 3 5 9" xfId="13345"/>
    <cellStyle name="Normal 11 3 6" xfId="743"/>
    <cellStyle name="Normal 11 3 6 2" xfId="1320"/>
    <cellStyle name="Normal 11 3 6 2 2" xfId="2585"/>
    <cellStyle name="Normal 11 3 6 2 2 2" xfId="6058"/>
    <cellStyle name="Normal 11 3 6 2 2 2 2" xfId="13346"/>
    <cellStyle name="Normal 11 3 6 2 2 2 3" xfId="13347"/>
    <cellStyle name="Normal 11 3 6 2 2 3" xfId="13348"/>
    <cellStyle name="Normal 11 3 6 2 2 4" xfId="13349"/>
    <cellStyle name="Normal 11 3 6 2 3" xfId="4802"/>
    <cellStyle name="Normal 11 3 6 2 3 2" xfId="13350"/>
    <cellStyle name="Normal 11 3 6 2 3 3" xfId="13351"/>
    <cellStyle name="Normal 11 3 6 2 4" xfId="13352"/>
    <cellStyle name="Normal 11 3 6 2 5" xfId="13353"/>
    <cellStyle name="Normal 11 3 6 3" xfId="1659"/>
    <cellStyle name="Normal 11 3 6 3 2" xfId="2904"/>
    <cellStyle name="Normal 11 3 6 3 2 2" xfId="6377"/>
    <cellStyle name="Normal 11 3 6 3 2 2 2" xfId="13354"/>
    <cellStyle name="Normal 11 3 6 3 2 2 3" xfId="13355"/>
    <cellStyle name="Normal 11 3 6 3 2 3" xfId="13356"/>
    <cellStyle name="Normal 11 3 6 3 2 4" xfId="13357"/>
    <cellStyle name="Normal 11 3 6 3 3" xfId="5138"/>
    <cellStyle name="Normal 11 3 6 3 3 2" xfId="13358"/>
    <cellStyle name="Normal 11 3 6 3 3 3" xfId="13359"/>
    <cellStyle name="Normal 11 3 6 3 4" xfId="13360"/>
    <cellStyle name="Normal 11 3 6 3 5" xfId="13361"/>
    <cellStyle name="Normal 11 3 6 4" xfId="2169"/>
    <cellStyle name="Normal 11 3 6 4 2" xfId="5644"/>
    <cellStyle name="Normal 11 3 6 4 2 2" xfId="13362"/>
    <cellStyle name="Normal 11 3 6 4 2 3" xfId="13363"/>
    <cellStyle name="Normal 11 3 6 4 3" xfId="13364"/>
    <cellStyle name="Normal 11 3 6 4 4" xfId="13365"/>
    <cellStyle name="Normal 11 3 6 5" xfId="4190"/>
    <cellStyle name="Normal 11 3 6 5 2" xfId="7398"/>
    <cellStyle name="Normal 11 3 6 5 2 2" xfId="13366"/>
    <cellStyle name="Normal 11 3 6 5 2 3" xfId="13367"/>
    <cellStyle name="Normal 11 3 6 5 3" xfId="13368"/>
    <cellStyle name="Normal 11 3 6 5 4" xfId="13369"/>
    <cellStyle name="Normal 11 3 6 6" xfId="4397"/>
    <cellStyle name="Normal 11 3 6 6 2" xfId="13370"/>
    <cellStyle name="Normal 11 3 6 6 3" xfId="13371"/>
    <cellStyle name="Normal 11 3 6 7" xfId="13372"/>
    <cellStyle name="Normal 11 3 6 8" xfId="13373"/>
    <cellStyle name="Normal 11 3 7" xfId="911"/>
    <cellStyle name="Normal 11 3 7 2" xfId="1430"/>
    <cellStyle name="Normal 11 3 7 2 2" xfId="2691"/>
    <cellStyle name="Normal 11 3 7 2 2 2" xfId="6164"/>
    <cellStyle name="Normal 11 3 7 2 2 2 2" xfId="13374"/>
    <cellStyle name="Normal 11 3 7 2 2 2 3" xfId="13375"/>
    <cellStyle name="Normal 11 3 7 2 2 3" xfId="13376"/>
    <cellStyle name="Normal 11 3 7 2 2 4" xfId="13377"/>
    <cellStyle name="Normal 11 3 7 2 3" xfId="4912"/>
    <cellStyle name="Normal 11 3 7 2 3 2" xfId="13378"/>
    <cellStyle name="Normal 11 3 7 2 3 3" xfId="13379"/>
    <cellStyle name="Normal 11 3 7 2 4" xfId="13380"/>
    <cellStyle name="Normal 11 3 7 2 5" xfId="13381"/>
    <cellStyle name="Normal 11 3 7 3" xfId="1755"/>
    <cellStyle name="Normal 11 3 7 3 2" xfId="3000"/>
    <cellStyle name="Normal 11 3 7 3 2 2" xfId="6473"/>
    <cellStyle name="Normal 11 3 7 3 2 2 2" xfId="13382"/>
    <cellStyle name="Normal 11 3 7 3 2 2 3" xfId="13383"/>
    <cellStyle name="Normal 11 3 7 3 2 3" xfId="13384"/>
    <cellStyle name="Normal 11 3 7 3 2 4" xfId="13385"/>
    <cellStyle name="Normal 11 3 7 3 3" xfId="5234"/>
    <cellStyle name="Normal 11 3 7 3 3 2" xfId="13386"/>
    <cellStyle name="Normal 11 3 7 3 3 3" xfId="13387"/>
    <cellStyle name="Normal 11 3 7 3 4" xfId="13388"/>
    <cellStyle name="Normal 11 3 7 3 5" xfId="13389"/>
    <cellStyle name="Normal 11 3 7 4" xfId="2294"/>
    <cellStyle name="Normal 11 3 7 4 2" xfId="5769"/>
    <cellStyle name="Normal 11 3 7 4 2 2" xfId="13390"/>
    <cellStyle name="Normal 11 3 7 4 2 3" xfId="13391"/>
    <cellStyle name="Normal 11 3 7 4 3" xfId="13392"/>
    <cellStyle name="Normal 11 3 7 4 4" xfId="13393"/>
    <cellStyle name="Normal 11 3 7 5" xfId="4191"/>
    <cellStyle name="Normal 11 3 7 5 2" xfId="7399"/>
    <cellStyle name="Normal 11 3 7 5 2 2" xfId="13394"/>
    <cellStyle name="Normal 11 3 7 5 2 3" xfId="13395"/>
    <cellStyle name="Normal 11 3 7 5 3" xfId="13396"/>
    <cellStyle name="Normal 11 3 7 5 4" xfId="13397"/>
    <cellStyle name="Normal 11 3 7 6" xfId="4496"/>
    <cellStyle name="Normal 11 3 7 6 2" xfId="13398"/>
    <cellStyle name="Normal 11 3 7 6 3" xfId="13399"/>
    <cellStyle name="Normal 11 3 7 7" xfId="13400"/>
    <cellStyle name="Normal 11 3 7 8" xfId="13401"/>
    <cellStyle name="Normal 11 3 8" xfId="1084"/>
    <cellStyle name="Normal 11 3 8 2" xfId="2407"/>
    <cellStyle name="Normal 11 3 8 2 2" xfId="5881"/>
    <cellStyle name="Normal 11 3 8 2 2 2" xfId="13402"/>
    <cellStyle name="Normal 11 3 8 2 2 3" xfId="13403"/>
    <cellStyle name="Normal 11 3 8 2 3" xfId="13404"/>
    <cellStyle name="Normal 11 3 8 2 4" xfId="13405"/>
    <cellStyle name="Normal 11 3 8 3" xfId="4568"/>
    <cellStyle name="Normal 11 3 8 3 2" xfId="13406"/>
    <cellStyle name="Normal 11 3 8 3 3" xfId="13407"/>
    <cellStyle name="Normal 11 3 8 4" xfId="13408"/>
    <cellStyle name="Normal 11 3 8 5" xfId="13409"/>
    <cellStyle name="Normal 11 3 9" xfId="1570"/>
    <cellStyle name="Normal 11 3 9 2" xfId="2815"/>
    <cellStyle name="Normal 11 3 9 2 2" xfId="6288"/>
    <cellStyle name="Normal 11 3 9 2 2 2" xfId="13410"/>
    <cellStyle name="Normal 11 3 9 2 2 3" xfId="13411"/>
    <cellStyle name="Normal 11 3 9 2 3" xfId="13412"/>
    <cellStyle name="Normal 11 3 9 2 4" xfId="13413"/>
    <cellStyle name="Normal 11 3 9 3" xfId="5049"/>
    <cellStyle name="Normal 11 3 9 3 2" xfId="13414"/>
    <cellStyle name="Normal 11 3 9 3 3" xfId="13415"/>
    <cellStyle name="Normal 11 3 9 4" xfId="13416"/>
    <cellStyle name="Normal 11 3 9 5" xfId="13417"/>
    <cellStyle name="Normal 11 3_3ª Trav Plinio Coelho - Rua Pedro da Cocada" xfId="494"/>
    <cellStyle name="Normal 11 4" xfId="695"/>
    <cellStyle name="Normal 11 4 2" xfId="814"/>
    <cellStyle name="Normal 11 4 2 2" xfId="1386"/>
    <cellStyle name="Normal 11 4 2 2 2" xfId="2649"/>
    <cellStyle name="Normal 11 4 2 2 2 2" xfId="6122"/>
    <cellStyle name="Normal 11 4 2 2 2 2 2" xfId="13418"/>
    <cellStyle name="Normal 11 4 2 2 2 2 3" xfId="13419"/>
    <cellStyle name="Normal 11 4 2 2 2 3" xfId="13420"/>
    <cellStyle name="Normal 11 4 2 2 2 4" xfId="13421"/>
    <cellStyle name="Normal 11 4 2 2 3" xfId="4868"/>
    <cellStyle name="Normal 11 4 2 2 3 2" xfId="13422"/>
    <cellStyle name="Normal 11 4 2 2 3 3" xfId="13423"/>
    <cellStyle name="Normal 11 4 2 2 4" xfId="13424"/>
    <cellStyle name="Normal 11 4 2 2 5" xfId="13425"/>
    <cellStyle name="Normal 11 4 2 3" xfId="1722"/>
    <cellStyle name="Normal 11 4 2 3 2" xfId="2967"/>
    <cellStyle name="Normal 11 4 2 3 2 2" xfId="6440"/>
    <cellStyle name="Normal 11 4 2 3 2 2 2" xfId="13426"/>
    <cellStyle name="Normal 11 4 2 3 2 2 3" xfId="13427"/>
    <cellStyle name="Normal 11 4 2 3 2 3" xfId="13428"/>
    <cellStyle name="Normal 11 4 2 3 2 4" xfId="13429"/>
    <cellStyle name="Normal 11 4 2 3 3" xfId="5201"/>
    <cellStyle name="Normal 11 4 2 3 3 2" xfId="13430"/>
    <cellStyle name="Normal 11 4 2 3 3 3" xfId="13431"/>
    <cellStyle name="Normal 11 4 2 3 4" xfId="13432"/>
    <cellStyle name="Normal 11 4 2 3 5" xfId="13433"/>
    <cellStyle name="Normal 11 4 2 4" xfId="2235"/>
    <cellStyle name="Normal 11 4 2 4 2" xfId="5710"/>
    <cellStyle name="Normal 11 4 2 4 2 2" xfId="13434"/>
    <cellStyle name="Normal 11 4 2 4 2 3" xfId="13435"/>
    <cellStyle name="Normal 11 4 2 4 3" xfId="13436"/>
    <cellStyle name="Normal 11 4 2 4 4" xfId="13437"/>
    <cellStyle name="Normal 11 4 2 5" xfId="4192"/>
    <cellStyle name="Normal 11 4 2 5 2" xfId="7400"/>
    <cellStyle name="Normal 11 4 2 5 2 2" xfId="13438"/>
    <cellStyle name="Normal 11 4 2 5 2 3" xfId="13439"/>
    <cellStyle name="Normal 11 4 2 5 3" xfId="13440"/>
    <cellStyle name="Normal 11 4 2 5 4" xfId="13441"/>
    <cellStyle name="Normal 11 4 2 6" xfId="4461"/>
    <cellStyle name="Normal 11 4 2 6 2" xfId="13442"/>
    <cellStyle name="Normal 11 4 2 6 3" xfId="13443"/>
    <cellStyle name="Normal 11 4 2 7" xfId="13444"/>
    <cellStyle name="Normal 11 4 2 8" xfId="13445"/>
    <cellStyle name="Normal 11 4 3" xfId="1290"/>
    <cellStyle name="Normal 11 4 3 2" xfId="2556"/>
    <cellStyle name="Normal 11 4 3 2 2" xfId="6029"/>
    <cellStyle name="Normal 11 4 3 2 2 2" xfId="13446"/>
    <cellStyle name="Normal 11 4 3 2 2 3" xfId="13447"/>
    <cellStyle name="Normal 11 4 3 2 3" xfId="13448"/>
    <cellStyle name="Normal 11 4 3 2 4" xfId="13449"/>
    <cellStyle name="Normal 11 4 3 3" xfId="4772"/>
    <cellStyle name="Normal 11 4 3 3 2" xfId="13450"/>
    <cellStyle name="Normal 11 4 3 3 3" xfId="13451"/>
    <cellStyle name="Normal 11 4 3 4" xfId="13452"/>
    <cellStyle name="Normal 11 4 3 5" xfId="13453"/>
    <cellStyle name="Normal 11 4 4" xfId="1633"/>
    <cellStyle name="Normal 11 4 4 2" xfId="2878"/>
    <cellStyle name="Normal 11 4 4 2 2" xfId="6351"/>
    <cellStyle name="Normal 11 4 4 2 2 2" xfId="13454"/>
    <cellStyle name="Normal 11 4 4 2 2 3" xfId="13455"/>
    <cellStyle name="Normal 11 4 4 2 3" xfId="13456"/>
    <cellStyle name="Normal 11 4 4 2 4" xfId="13457"/>
    <cellStyle name="Normal 11 4 4 3" xfId="5112"/>
    <cellStyle name="Normal 11 4 4 3 2" xfId="13458"/>
    <cellStyle name="Normal 11 4 4 3 3" xfId="13459"/>
    <cellStyle name="Normal 11 4 4 4" xfId="13460"/>
    <cellStyle name="Normal 11 4 4 5" xfId="13461"/>
    <cellStyle name="Normal 11 4 5" xfId="2132"/>
    <cellStyle name="Normal 11 4 5 2" xfId="5607"/>
    <cellStyle name="Normal 11 4 5 2 2" xfId="13462"/>
    <cellStyle name="Normal 11 4 5 2 3" xfId="13463"/>
    <cellStyle name="Normal 11 4 5 3" xfId="13464"/>
    <cellStyle name="Normal 11 4 5 4" xfId="13465"/>
    <cellStyle name="Normal 11 4 6" xfId="3957"/>
    <cellStyle name="Normal 11 4 6 2" xfId="7267"/>
    <cellStyle name="Normal 11 4 6 2 2" xfId="13466"/>
    <cellStyle name="Normal 11 4 6 2 3" xfId="13467"/>
    <cellStyle name="Normal 11 4 6 2 4" xfId="13468"/>
    <cellStyle name="Normal 11 4 6 3" xfId="13469"/>
    <cellStyle name="Normal 11 4 6 4" xfId="13470"/>
    <cellStyle name="Normal 11 4 6 5" xfId="13471"/>
    <cellStyle name="Normal 11 4 7" xfId="4369"/>
    <cellStyle name="Normal 11 4 7 2" xfId="13472"/>
    <cellStyle name="Normal 11 4 7 3" xfId="13473"/>
    <cellStyle name="Normal 11 4 8" xfId="13474"/>
    <cellStyle name="Normal 11 4 9" xfId="13475"/>
    <cellStyle name="Normal 11 5" xfId="741"/>
    <cellStyle name="Normal 11 5 2" xfId="1318"/>
    <cellStyle name="Normal 11 5 2 2" xfId="2583"/>
    <cellStyle name="Normal 11 5 2 2 2" xfId="6056"/>
    <cellStyle name="Normal 11 5 2 2 2 2" xfId="13476"/>
    <cellStyle name="Normal 11 5 2 2 2 3" xfId="13477"/>
    <cellStyle name="Normal 11 5 2 2 3" xfId="13478"/>
    <cellStyle name="Normal 11 5 2 2 4" xfId="13479"/>
    <cellStyle name="Normal 11 5 2 3" xfId="4800"/>
    <cellStyle name="Normal 11 5 2 3 2" xfId="13480"/>
    <cellStyle name="Normal 11 5 2 3 3" xfId="13481"/>
    <cellStyle name="Normal 11 5 2 4" xfId="13482"/>
    <cellStyle name="Normal 11 5 2 5" xfId="13483"/>
    <cellStyle name="Normal 11 5 3" xfId="1657"/>
    <cellStyle name="Normal 11 5 3 2" xfId="2902"/>
    <cellStyle name="Normal 11 5 3 2 2" xfId="6375"/>
    <cellStyle name="Normal 11 5 3 2 2 2" xfId="13484"/>
    <cellStyle name="Normal 11 5 3 2 2 3" xfId="13485"/>
    <cellStyle name="Normal 11 5 3 2 3" xfId="13486"/>
    <cellStyle name="Normal 11 5 3 2 4" xfId="13487"/>
    <cellStyle name="Normal 11 5 3 3" xfId="5136"/>
    <cellStyle name="Normal 11 5 3 3 2" xfId="13488"/>
    <cellStyle name="Normal 11 5 3 3 3" xfId="13489"/>
    <cellStyle name="Normal 11 5 3 4" xfId="13490"/>
    <cellStyle name="Normal 11 5 3 5" xfId="13491"/>
    <cellStyle name="Normal 11 5 4" xfId="2167"/>
    <cellStyle name="Normal 11 5 4 2" xfId="5642"/>
    <cellStyle name="Normal 11 5 4 2 2" xfId="13492"/>
    <cellStyle name="Normal 11 5 4 2 3" xfId="13493"/>
    <cellStyle name="Normal 11 5 4 3" xfId="13494"/>
    <cellStyle name="Normal 11 5 4 4" xfId="13495"/>
    <cellStyle name="Normal 11 5 5" xfId="4136"/>
    <cellStyle name="Normal 11 5 5 2" xfId="7347"/>
    <cellStyle name="Normal 11 5 5 2 2" xfId="13496"/>
    <cellStyle name="Normal 11 5 5 2 3" xfId="13497"/>
    <cellStyle name="Normal 11 5 5 2 4" xfId="13498"/>
    <cellStyle name="Normal 11 5 5 3" xfId="13499"/>
    <cellStyle name="Normal 11 5 5 4" xfId="13500"/>
    <cellStyle name="Normal 11 5 5 5" xfId="13501"/>
    <cellStyle name="Normal 11 5 6" xfId="4395"/>
    <cellStyle name="Normal 11 5 6 2" xfId="13502"/>
    <cellStyle name="Normal 11 5 6 3" xfId="13503"/>
    <cellStyle name="Normal 11 5 7" xfId="13504"/>
    <cellStyle name="Normal 11 5 8" xfId="13505"/>
    <cellStyle name="Normal 11 6" xfId="912"/>
    <cellStyle name="Normal 11 6 2" xfId="1431"/>
    <cellStyle name="Normal 11 6 2 2" xfId="2692"/>
    <cellStyle name="Normal 11 6 2 2 2" xfId="6165"/>
    <cellStyle name="Normal 11 6 2 2 2 2" xfId="13506"/>
    <cellStyle name="Normal 11 6 2 2 2 3" xfId="13507"/>
    <cellStyle name="Normal 11 6 2 2 3" xfId="13508"/>
    <cellStyle name="Normal 11 6 2 2 4" xfId="13509"/>
    <cellStyle name="Normal 11 6 2 3" xfId="4913"/>
    <cellStyle name="Normal 11 6 2 3 2" xfId="13510"/>
    <cellStyle name="Normal 11 6 2 3 3" xfId="13511"/>
    <cellStyle name="Normal 11 6 2 4" xfId="13512"/>
    <cellStyle name="Normal 11 6 2 5" xfId="13513"/>
    <cellStyle name="Normal 11 6 3" xfId="1756"/>
    <cellStyle name="Normal 11 6 3 2" xfId="3001"/>
    <cellStyle name="Normal 11 6 3 2 2" xfId="6474"/>
    <cellStyle name="Normal 11 6 3 2 2 2" xfId="13514"/>
    <cellStyle name="Normal 11 6 3 2 2 3" xfId="13515"/>
    <cellStyle name="Normal 11 6 3 2 3" xfId="13516"/>
    <cellStyle name="Normal 11 6 3 2 4" xfId="13517"/>
    <cellStyle name="Normal 11 6 3 3" xfId="5235"/>
    <cellStyle name="Normal 11 6 3 3 2" xfId="13518"/>
    <cellStyle name="Normal 11 6 3 3 3" xfId="13519"/>
    <cellStyle name="Normal 11 6 3 4" xfId="13520"/>
    <cellStyle name="Normal 11 6 3 5" xfId="13521"/>
    <cellStyle name="Normal 11 6 4" xfId="2295"/>
    <cellStyle name="Normal 11 6 4 2" xfId="5770"/>
    <cellStyle name="Normal 11 6 4 2 2" xfId="13522"/>
    <cellStyle name="Normal 11 6 4 2 3" xfId="13523"/>
    <cellStyle name="Normal 11 6 4 3" xfId="13524"/>
    <cellStyle name="Normal 11 6 4 4" xfId="13525"/>
    <cellStyle name="Normal 11 6 5" xfId="4193"/>
    <cellStyle name="Normal 11 6 5 2" xfId="7401"/>
    <cellStyle name="Normal 11 6 5 2 2" xfId="13526"/>
    <cellStyle name="Normal 11 6 5 2 3" xfId="13527"/>
    <cellStyle name="Normal 11 6 5 3" xfId="13528"/>
    <cellStyle name="Normal 11 6 5 4" xfId="13529"/>
    <cellStyle name="Normal 11 6 6" xfId="4497"/>
    <cellStyle name="Normal 11 6 6 2" xfId="13530"/>
    <cellStyle name="Normal 11 6 6 3" xfId="13531"/>
    <cellStyle name="Normal 11 6 7" xfId="13532"/>
    <cellStyle name="Normal 11 6 8" xfId="13533"/>
    <cellStyle name="Normal 11 7" xfId="1082"/>
    <cellStyle name="Normal 11 7 2" xfId="2405"/>
    <cellStyle name="Normal 11 7 2 2" xfId="5879"/>
    <cellStyle name="Normal 11 7 2 2 2" xfId="13534"/>
    <cellStyle name="Normal 11 7 2 2 3" xfId="13535"/>
    <cellStyle name="Normal 11 7 2 3" xfId="13536"/>
    <cellStyle name="Normal 11 7 2 4" xfId="13537"/>
    <cellStyle name="Normal 11 7 3" xfId="4566"/>
    <cellStyle name="Normal 11 7 3 2" xfId="13538"/>
    <cellStyle name="Normal 11 7 3 3" xfId="13539"/>
    <cellStyle name="Normal 11 7 4" xfId="13540"/>
    <cellStyle name="Normal 11 7 5" xfId="13541"/>
    <cellStyle name="Normal 11 8" xfId="1568"/>
    <cellStyle name="Normal 11 8 2" xfId="2813"/>
    <cellStyle name="Normal 11 8 2 2" xfId="6286"/>
    <cellStyle name="Normal 11 8 2 2 2" xfId="13542"/>
    <cellStyle name="Normal 11 8 2 2 3" xfId="13543"/>
    <cellStyle name="Normal 11 8 2 3" xfId="13544"/>
    <cellStyle name="Normal 11 8 2 4" xfId="13545"/>
    <cellStyle name="Normal 11 8 3" xfId="5047"/>
    <cellStyle name="Normal 11 8 3 2" xfId="13546"/>
    <cellStyle name="Normal 11 8 3 3" xfId="13547"/>
    <cellStyle name="Normal 11 8 4" xfId="13548"/>
    <cellStyle name="Normal 11 8 5" xfId="13549"/>
    <cellStyle name="Normal 11 9" xfId="1875"/>
    <cellStyle name="Normal 11 9 2" xfId="5352"/>
    <cellStyle name="Normal 11 9 2 2" xfId="13550"/>
    <cellStyle name="Normal 11 9 2 3" xfId="13551"/>
    <cellStyle name="Normal 11 9 3" xfId="13552"/>
    <cellStyle name="Normal 11 9 4" xfId="13553"/>
    <cellStyle name="Normal 11_3ª Trav Plinio Coelho - Rua Pedro da Cocada" xfId="495"/>
    <cellStyle name="Normal 12" xfId="138"/>
    <cellStyle name="Normal 12 2" xfId="497"/>
    <cellStyle name="Normal 12 2 2" xfId="780"/>
    <cellStyle name="Normal 12 2 2 2" xfId="1354"/>
    <cellStyle name="Normal 12 2 2 2 2" xfId="2617"/>
    <cellStyle name="Normal 12 2 2 2 2 2" xfId="3733"/>
    <cellStyle name="Normal 12 2 2 2 2 2 2" xfId="7151"/>
    <cellStyle name="Normal 12 2 2 2 2 2 2 2" xfId="13554"/>
    <cellStyle name="Normal 12 2 2 2 2 2 2 3" xfId="13555"/>
    <cellStyle name="Normal 12 2 2 2 2 2 3" xfId="13556"/>
    <cellStyle name="Normal 12 2 2 2 2 2 4" xfId="13557"/>
    <cellStyle name="Normal 12 2 2 2 2 3" xfId="6090"/>
    <cellStyle name="Normal 12 2 2 2 2 3 2" xfId="13558"/>
    <cellStyle name="Normal 12 2 2 2 2 3 3" xfId="13559"/>
    <cellStyle name="Normal 12 2 2 2 2 4" xfId="13560"/>
    <cellStyle name="Normal 12 2 2 2 2 5" xfId="13561"/>
    <cellStyle name="Normal 12 2 2 2 3" xfId="3732"/>
    <cellStyle name="Normal 12 2 2 2 3 2" xfId="7150"/>
    <cellStyle name="Normal 12 2 2 2 3 2 2" xfId="13562"/>
    <cellStyle name="Normal 12 2 2 2 3 2 3" xfId="13563"/>
    <cellStyle name="Normal 12 2 2 2 3 3" xfId="13564"/>
    <cellStyle name="Normal 12 2 2 2 3 4" xfId="13565"/>
    <cellStyle name="Normal 12 2 2 2 4" xfId="4836"/>
    <cellStyle name="Normal 12 2 2 2 4 2" xfId="13566"/>
    <cellStyle name="Normal 12 2 2 2 4 3" xfId="13567"/>
    <cellStyle name="Normal 12 2 2 2 5" xfId="13568"/>
    <cellStyle name="Normal 12 2 2 2 6" xfId="13569"/>
    <cellStyle name="Normal 12 2 2 3" xfId="1690"/>
    <cellStyle name="Normal 12 2 2 3 2" xfId="2935"/>
    <cellStyle name="Normal 12 2 2 3 2 2" xfId="6408"/>
    <cellStyle name="Normal 12 2 2 3 2 2 2" xfId="13570"/>
    <cellStyle name="Normal 12 2 2 3 2 2 3" xfId="13571"/>
    <cellStyle name="Normal 12 2 2 3 2 3" xfId="13572"/>
    <cellStyle name="Normal 12 2 2 3 2 4" xfId="13573"/>
    <cellStyle name="Normal 12 2 2 3 3" xfId="3734"/>
    <cellStyle name="Normal 12 2 2 3 3 2" xfId="7152"/>
    <cellStyle name="Normal 12 2 2 3 3 2 2" xfId="13574"/>
    <cellStyle name="Normal 12 2 2 3 3 2 3" xfId="13575"/>
    <cellStyle name="Normal 12 2 2 3 3 3" xfId="13576"/>
    <cellStyle name="Normal 12 2 2 3 3 4" xfId="13577"/>
    <cellStyle name="Normal 12 2 2 3 4" xfId="5169"/>
    <cellStyle name="Normal 12 2 2 3 4 2" xfId="13578"/>
    <cellStyle name="Normal 12 2 2 3 4 3" xfId="13579"/>
    <cellStyle name="Normal 12 2 2 3 5" xfId="13580"/>
    <cellStyle name="Normal 12 2 2 3 6" xfId="13581"/>
    <cellStyle name="Normal 12 2 2 4" xfId="2202"/>
    <cellStyle name="Normal 12 2 2 4 2" xfId="5677"/>
    <cellStyle name="Normal 12 2 2 4 2 2" xfId="13582"/>
    <cellStyle name="Normal 12 2 2 4 2 3" xfId="13583"/>
    <cellStyle name="Normal 12 2 2 4 3" xfId="13584"/>
    <cellStyle name="Normal 12 2 2 4 4" xfId="13585"/>
    <cellStyle name="Normal 12 2 2 5" xfId="3731"/>
    <cellStyle name="Normal 12 2 2 5 2" xfId="7149"/>
    <cellStyle name="Normal 12 2 2 5 2 2" xfId="13586"/>
    <cellStyle name="Normal 12 2 2 5 2 3" xfId="13587"/>
    <cellStyle name="Normal 12 2 2 5 3" xfId="13588"/>
    <cellStyle name="Normal 12 2 2 5 4" xfId="13589"/>
    <cellStyle name="Normal 12 2 2 6" xfId="4429"/>
    <cellStyle name="Normal 12 2 2 6 2" xfId="13590"/>
    <cellStyle name="Normal 12 2 2 6 3" xfId="13591"/>
    <cellStyle name="Normal 12 2 2 7" xfId="13592"/>
    <cellStyle name="Normal 12 2 2 8" xfId="13593"/>
    <cellStyle name="Normal 12 2 3" xfId="1222"/>
    <cellStyle name="Normal 12 2 3 2" xfId="2497"/>
    <cellStyle name="Normal 12 2 3 2 2" xfId="5970"/>
    <cellStyle name="Normal 12 2 3 2 2 2" xfId="13594"/>
    <cellStyle name="Normal 12 2 3 2 2 3" xfId="13595"/>
    <cellStyle name="Normal 12 2 3 2 3" xfId="13596"/>
    <cellStyle name="Normal 12 2 3 2 4" xfId="13597"/>
    <cellStyle name="Normal 12 2 3 3" xfId="4704"/>
    <cellStyle name="Normal 12 2 3 3 2" xfId="13598"/>
    <cellStyle name="Normal 12 2 3 3 3" xfId="13599"/>
    <cellStyle name="Normal 12 2 3 4" xfId="13600"/>
    <cellStyle name="Normal 12 2 3 5" xfId="13601"/>
    <cellStyle name="Normal 12 2 4" xfId="1601"/>
    <cellStyle name="Normal 12 2 4 2" xfId="2846"/>
    <cellStyle name="Normal 12 2 4 2 2" xfId="6319"/>
    <cellStyle name="Normal 12 2 4 2 2 2" xfId="13602"/>
    <cellStyle name="Normal 12 2 4 2 2 3" xfId="13603"/>
    <cellStyle name="Normal 12 2 4 2 3" xfId="13604"/>
    <cellStyle name="Normal 12 2 4 2 4" xfId="13605"/>
    <cellStyle name="Normal 12 2 4 3" xfId="5080"/>
    <cellStyle name="Normal 12 2 4 3 2" xfId="13606"/>
    <cellStyle name="Normal 12 2 4 3 3" xfId="13607"/>
    <cellStyle name="Normal 12 2 4 4" xfId="13608"/>
    <cellStyle name="Normal 12 2 4 5" xfId="13609"/>
    <cellStyle name="Normal 12 2 5" xfId="2043"/>
    <cellStyle name="Normal 12 2 5 2" xfId="5519"/>
    <cellStyle name="Normal 12 2 5 2 2" xfId="13610"/>
    <cellStyle name="Normal 12 2 5 2 3" xfId="13611"/>
    <cellStyle name="Normal 12 2 5 3" xfId="13612"/>
    <cellStyle name="Normal 12 2 5 4" xfId="13613"/>
    <cellStyle name="Normal 12 2 6" xfId="3730"/>
    <cellStyle name="Normal 12 2 6 2" xfId="7148"/>
    <cellStyle name="Normal 12 2 6 2 2" xfId="13614"/>
    <cellStyle name="Normal 12 2 6 2 3" xfId="13615"/>
    <cellStyle name="Normal 12 2 6 3" xfId="13616"/>
    <cellStyle name="Normal 12 2 6 4" xfId="13617"/>
    <cellStyle name="Normal 12 2 7" xfId="4332"/>
    <cellStyle name="Normal 12 2 7 2" xfId="13618"/>
    <cellStyle name="Normal 12 2 7 3" xfId="13619"/>
    <cellStyle name="Normal 12 2 8" xfId="13620"/>
    <cellStyle name="Normal 12 2 9" xfId="13621"/>
    <cellStyle name="Normal 12 3" xfId="3729"/>
    <cellStyle name="Normal 12 3 2" xfId="7147"/>
    <cellStyle name="Normal 12 3 2 2" xfId="13622"/>
    <cellStyle name="Normal 12 3 2 3" xfId="13623"/>
    <cellStyle name="Normal 12 3 3" xfId="13624"/>
    <cellStyle name="Normal 12 3 4" xfId="13625"/>
    <cellStyle name="Normal 12_MEMÓRIA DE CÁLCULO" xfId="496"/>
    <cellStyle name="Normal 13" xfId="139"/>
    <cellStyle name="Normal 13 2" xfId="499"/>
    <cellStyle name="Normal 13 2 2" xfId="781"/>
    <cellStyle name="Normal 13 2 2 2" xfId="1355"/>
    <cellStyle name="Normal 13 2 2 2 2" xfId="2618"/>
    <cellStyle name="Normal 13 2 2 2 2 2" xfId="6091"/>
    <cellStyle name="Normal 13 2 2 2 2 2 2" xfId="13626"/>
    <cellStyle name="Normal 13 2 2 2 2 2 3" xfId="13627"/>
    <cellStyle name="Normal 13 2 2 2 2 3" xfId="13628"/>
    <cellStyle name="Normal 13 2 2 2 2 4" xfId="13629"/>
    <cellStyle name="Normal 13 2 2 2 3" xfId="4837"/>
    <cellStyle name="Normal 13 2 2 2 3 2" xfId="13630"/>
    <cellStyle name="Normal 13 2 2 2 3 3" xfId="13631"/>
    <cellStyle name="Normal 13 2 2 2 4" xfId="13632"/>
    <cellStyle name="Normal 13 2 2 2 5" xfId="13633"/>
    <cellStyle name="Normal 13 2 2 3" xfId="1691"/>
    <cellStyle name="Normal 13 2 2 3 2" xfId="2936"/>
    <cellStyle name="Normal 13 2 2 3 2 2" xfId="6409"/>
    <cellStyle name="Normal 13 2 2 3 2 2 2" xfId="13634"/>
    <cellStyle name="Normal 13 2 2 3 2 2 3" xfId="13635"/>
    <cellStyle name="Normal 13 2 2 3 2 3" xfId="13636"/>
    <cellStyle name="Normal 13 2 2 3 2 4" xfId="13637"/>
    <cellStyle name="Normal 13 2 2 3 3" xfId="5170"/>
    <cellStyle name="Normal 13 2 2 3 3 2" xfId="13638"/>
    <cellStyle name="Normal 13 2 2 3 3 3" xfId="13639"/>
    <cellStyle name="Normal 13 2 2 3 4" xfId="13640"/>
    <cellStyle name="Normal 13 2 2 3 5" xfId="13641"/>
    <cellStyle name="Normal 13 2 2 4" xfId="2203"/>
    <cellStyle name="Normal 13 2 2 4 2" xfId="5678"/>
    <cellStyle name="Normal 13 2 2 4 2 2" xfId="13642"/>
    <cellStyle name="Normal 13 2 2 4 2 3" xfId="13643"/>
    <cellStyle name="Normal 13 2 2 4 3" xfId="13644"/>
    <cellStyle name="Normal 13 2 2 4 4" xfId="13645"/>
    <cellStyle name="Normal 13 2 2 5" xfId="4194"/>
    <cellStyle name="Normal 13 2 2 5 2" xfId="7402"/>
    <cellStyle name="Normal 13 2 2 5 2 2" xfId="13646"/>
    <cellStyle name="Normal 13 2 2 5 2 3" xfId="13647"/>
    <cellStyle name="Normal 13 2 2 5 3" xfId="13648"/>
    <cellStyle name="Normal 13 2 2 5 4" xfId="13649"/>
    <cellStyle name="Normal 13 2 2 6" xfId="4430"/>
    <cellStyle name="Normal 13 2 2 6 2" xfId="13650"/>
    <cellStyle name="Normal 13 2 2 6 3" xfId="13651"/>
    <cellStyle name="Normal 13 2 2 7" xfId="13652"/>
    <cellStyle name="Normal 13 2 2 8" xfId="13653"/>
    <cellStyle name="Normal 13 2 3" xfId="913"/>
    <cellStyle name="Normal 13 2 4" xfId="1223"/>
    <cellStyle name="Normal 13 2 4 2" xfId="2498"/>
    <cellStyle name="Normal 13 2 4 2 2" xfId="5971"/>
    <cellStyle name="Normal 13 2 4 2 2 2" xfId="13654"/>
    <cellStyle name="Normal 13 2 4 2 2 3" xfId="13655"/>
    <cellStyle name="Normal 13 2 4 2 3" xfId="13656"/>
    <cellStyle name="Normal 13 2 4 2 4" xfId="13657"/>
    <cellStyle name="Normal 13 2 4 3" xfId="4705"/>
    <cellStyle name="Normal 13 2 4 3 2" xfId="13658"/>
    <cellStyle name="Normal 13 2 4 3 3" xfId="13659"/>
    <cellStyle name="Normal 13 2 4 4" xfId="13660"/>
    <cellStyle name="Normal 13 2 4 5" xfId="13661"/>
    <cellStyle name="Normal 13 2 5" xfId="1602"/>
    <cellStyle name="Normal 13 2 5 2" xfId="2847"/>
    <cellStyle name="Normal 13 2 5 2 2" xfId="6320"/>
    <cellStyle name="Normal 13 2 5 2 2 2" xfId="13662"/>
    <cellStyle name="Normal 13 2 5 2 2 3" xfId="13663"/>
    <cellStyle name="Normal 13 2 5 2 3" xfId="13664"/>
    <cellStyle name="Normal 13 2 5 2 4" xfId="13665"/>
    <cellStyle name="Normal 13 2 5 3" xfId="5081"/>
    <cellStyle name="Normal 13 2 5 3 2" xfId="13666"/>
    <cellStyle name="Normal 13 2 5 3 3" xfId="13667"/>
    <cellStyle name="Normal 13 2 5 4" xfId="13668"/>
    <cellStyle name="Normal 13 2 5 5" xfId="13669"/>
    <cellStyle name="Normal 13 2 6" xfId="2044"/>
    <cellStyle name="Normal 13 2 6 2" xfId="5520"/>
    <cellStyle name="Normal 13 2 6 2 2" xfId="13670"/>
    <cellStyle name="Normal 13 2 6 2 3" xfId="13671"/>
    <cellStyle name="Normal 13 2 6 3" xfId="13672"/>
    <cellStyle name="Normal 13 2 6 4" xfId="13673"/>
    <cellStyle name="Normal 13 2 7" xfId="4333"/>
    <cellStyle name="Normal 13 2 7 2" xfId="13674"/>
    <cellStyle name="Normal 13 2 7 3" xfId="13675"/>
    <cellStyle name="Normal 13 2 8" xfId="13676"/>
    <cellStyle name="Normal 13 2 9" xfId="13677"/>
    <cellStyle name="Normal 13_MEMÓRIA DE CÁLCULO" xfId="498"/>
    <cellStyle name="Normal 14" xfId="140"/>
    <cellStyle name="Normal 14 2" xfId="914"/>
    <cellStyle name="Normal 14 2 2" xfId="1432"/>
    <cellStyle name="Normal 14 2 2 2" xfId="2693"/>
    <cellStyle name="Normal 14 2 2 2 2" xfId="6166"/>
    <cellStyle name="Normal 14 2 2 2 2 2" xfId="13678"/>
    <cellStyle name="Normal 14 2 2 2 2 3" xfId="13679"/>
    <cellStyle name="Normal 14 2 2 2 3" xfId="13680"/>
    <cellStyle name="Normal 14 2 2 2 4" xfId="13681"/>
    <cellStyle name="Normal 14 2 2 3" xfId="4914"/>
    <cellStyle name="Normal 14 2 2 3 2" xfId="13682"/>
    <cellStyle name="Normal 14 2 2 3 3" xfId="13683"/>
    <cellStyle name="Normal 14 2 2 4" xfId="13684"/>
    <cellStyle name="Normal 14 2 2 5" xfId="13685"/>
    <cellStyle name="Normal 14 2 3" xfId="1757"/>
    <cellStyle name="Normal 14 2 3 2" xfId="3002"/>
    <cellStyle name="Normal 14 2 3 2 2" xfId="6475"/>
    <cellStyle name="Normal 14 2 3 2 2 2" xfId="13686"/>
    <cellStyle name="Normal 14 2 3 2 2 3" xfId="13687"/>
    <cellStyle name="Normal 14 2 3 2 3" xfId="13688"/>
    <cellStyle name="Normal 14 2 3 2 4" xfId="13689"/>
    <cellStyle name="Normal 14 2 3 3" xfId="5236"/>
    <cellStyle name="Normal 14 2 3 3 2" xfId="13690"/>
    <cellStyle name="Normal 14 2 3 3 3" xfId="13691"/>
    <cellStyle name="Normal 14 2 3 4" xfId="13692"/>
    <cellStyle name="Normal 14 2 3 5" xfId="13693"/>
    <cellStyle name="Normal 14 2 4" xfId="2296"/>
    <cellStyle name="Normal 14 2 4 2" xfId="5771"/>
    <cellStyle name="Normal 14 2 4 2 2" xfId="13694"/>
    <cellStyle name="Normal 14 2 4 2 3" xfId="13695"/>
    <cellStyle name="Normal 14 2 4 3" xfId="13696"/>
    <cellStyle name="Normal 14 2 4 4" xfId="13697"/>
    <cellStyle name="Normal 14 2 5" xfId="3736"/>
    <cellStyle name="Normal 14 2 5 2" xfId="7154"/>
    <cellStyle name="Normal 14 2 5 2 2" xfId="13698"/>
    <cellStyle name="Normal 14 2 5 2 3" xfId="13699"/>
    <cellStyle name="Normal 14 2 5 3" xfId="13700"/>
    <cellStyle name="Normal 14 2 5 4" xfId="13701"/>
    <cellStyle name="Normal 14 2 6" xfId="4498"/>
    <cellStyle name="Normal 14 2 6 2" xfId="13702"/>
    <cellStyle name="Normal 14 2 6 3" xfId="13703"/>
    <cellStyle name="Normal 14 2 7" xfId="13704"/>
    <cellStyle name="Normal 14 2 8" xfId="13705"/>
    <cellStyle name="Normal 14 3" xfId="1056"/>
    <cellStyle name="Normal 14 3 2" xfId="1507"/>
    <cellStyle name="Normal 14 3 2 2" xfId="2754"/>
    <cellStyle name="Normal 14 3 2 2 2" xfId="6227"/>
    <cellStyle name="Normal 14 3 2 2 2 2" xfId="13706"/>
    <cellStyle name="Normal 14 3 2 2 2 3" xfId="13707"/>
    <cellStyle name="Normal 14 3 2 2 3" xfId="13708"/>
    <cellStyle name="Normal 14 3 2 2 4" xfId="13709"/>
    <cellStyle name="Normal 14 3 2 3" xfId="4989"/>
    <cellStyle name="Normal 14 3 2 3 2" xfId="13710"/>
    <cellStyle name="Normal 14 3 2 3 3" xfId="13711"/>
    <cellStyle name="Normal 14 3 2 4" xfId="13712"/>
    <cellStyle name="Normal 14 3 2 5" xfId="13713"/>
    <cellStyle name="Normal 14 3 3" xfId="1800"/>
    <cellStyle name="Normal 14 3 3 2" xfId="3045"/>
    <cellStyle name="Normal 14 3 3 2 2" xfId="6518"/>
    <cellStyle name="Normal 14 3 3 2 2 2" xfId="13714"/>
    <cellStyle name="Normal 14 3 3 2 2 3" xfId="13715"/>
    <cellStyle name="Normal 14 3 3 2 3" xfId="13716"/>
    <cellStyle name="Normal 14 3 3 2 4" xfId="13717"/>
    <cellStyle name="Normal 14 3 3 3" xfId="5279"/>
    <cellStyle name="Normal 14 3 3 3 2" xfId="13718"/>
    <cellStyle name="Normal 14 3 3 3 3" xfId="13719"/>
    <cellStyle name="Normal 14 3 3 4" xfId="13720"/>
    <cellStyle name="Normal 14 3 3 5" xfId="13721"/>
    <cellStyle name="Normal 14 3 4" xfId="1806"/>
    <cellStyle name="Normal 14 3 4 2" xfId="3050"/>
    <cellStyle name="Normal 14 3 4 2 2" xfId="6523"/>
    <cellStyle name="Normal 14 3 4 2 2 2" xfId="13722"/>
    <cellStyle name="Normal 14 3 4 2 2 3" xfId="13723"/>
    <cellStyle name="Normal 14 3 4 2 3" xfId="13724"/>
    <cellStyle name="Normal 14 3 4 2 4" xfId="13725"/>
    <cellStyle name="Normal 14 3 4 3" xfId="5285"/>
    <cellStyle name="Normal 14 3 4 3 2" xfId="13726"/>
    <cellStyle name="Normal 14 3 4 3 3" xfId="13727"/>
    <cellStyle name="Normal 14 3 4 4" xfId="13728"/>
    <cellStyle name="Normal 14 3 4 5" xfId="13729"/>
    <cellStyle name="Normal 14 3 5" xfId="2385"/>
    <cellStyle name="Normal 14 3 5 2" xfId="5859"/>
    <cellStyle name="Normal 14 3 5 2 2" xfId="13730"/>
    <cellStyle name="Normal 14 3 5 2 3" xfId="13731"/>
    <cellStyle name="Normal 14 3 5 3" xfId="13732"/>
    <cellStyle name="Normal 14 3 5 4" xfId="13733"/>
    <cellStyle name="Normal 14 3 6" xfId="3737"/>
    <cellStyle name="Normal 14 3 6 2" xfId="7155"/>
    <cellStyle name="Normal 14 3 6 2 2" xfId="13734"/>
    <cellStyle name="Normal 14 3 6 2 3" xfId="13735"/>
    <cellStyle name="Normal 14 3 6 3" xfId="13736"/>
    <cellStyle name="Normal 14 3 6 4" xfId="13737"/>
    <cellStyle name="Normal 14 3 7" xfId="4545"/>
    <cellStyle name="Normal 14 3 7 2" xfId="13738"/>
    <cellStyle name="Normal 14 3 7 3" xfId="13739"/>
    <cellStyle name="Normal 14 3 8" xfId="13740"/>
    <cellStyle name="Normal 14 3 9" xfId="13741"/>
    <cellStyle name="Normal 14 4" xfId="3892"/>
    <cellStyle name="Normal 14 5" xfId="1053"/>
    <cellStyle name="Normal 14 5 2" xfId="1506"/>
    <cellStyle name="Normal 14 5 2 2" xfId="2753"/>
    <cellStyle name="Normal 14 5 2 2 2" xfId="6226"/>
    <cellStyle name="Normal 14 5 2 2 2 2" xfId="13742"/>
    <cellStyle name="Normal 14 5 2 2 2 3" xfId="13743"/>
    <cellStyle name="Normal 14 5 2 2 3" xfId="13744"/>
    <cellStyle name="Normal 14 5 2 2 4" xfId="13745"/>
    <cellStyle name="Normal 14 5 2 3" xfId="4988"/>
    <cellStyle name="Normal 14 5 2 3 2" xfId="13746"/>
    <cellStyle name="Normal 14 5 2 3 3" xfId="13747"/>
    <cellStyle name="Normal 14 5 2 4" xfId="13748"/>
    <cellStyle name="Normal 14 5 2 5" xfId="13749"/>
    <cellStyle name="Normal 14 5 3" xfId="1799"/>
    <cellStyle name="Normal 14 5 3 2" xfId="3044"/>
    <cellStyle name="Normal 14 5 3 2 2" xfId="6517"/>
    <cellStyle name="Normal 14 5 3 2 2 2" xfId="13750"/>
    <cellStyle name="Normal 14 5 3 2 2 3" xfId="13751"/>
    <cellStyle name="Normal 14 5 3 2 3" xfId="13752"/>
    <cellStyle name="Normal 14 5 3 2 4" xfId="13753"/>
    <cellStyle name="Normal 14 5 3 3" xfId="5278"/>
    <cellStyle name="Normal 14 5 3 3 2" xfId="13754"/>
    <cellStyle name="Normal 14 5 3 3 3" xfId="13755"/>
    <cellStyle name="Normal 14 5 3 4" xfId="13756"/>
    <cellStyle name="Normal 14 5 3 5" xfId="13757"/>
    <cellStyle name="Normal 14 5 4" xfId="2383"/>
    <cellStyle name="Normal 14 5 4 2" xfId="5857"/>
    <cellStyle name="Normal 14 5 4 2 2" xfId="13758"/>
    <cellStyle name="Normal 14 5 4 2 3" xfId="13759"/>
    <cellStyle name="Normal 14 5 4 3" xfId="13760"/>
    <cellStyle name="Normal 14 5 4 4" xfId="13761"/>
    <cellStyle name="Normal 14 5 5" xfId="4141"/>
    <cellStyle name="Normal 14 5 5 2" xfId="7352"/>
    <cellStyle name="Normal 14 5 5 2 2" xfId="13762"/>
    <cellStyle name="Normal 14 5 5 2 3" xfId="13763"/>
    <cellStyle name="Normal 14 5 5 3" xfId="13764"/>
    <cellStyle name="Normal 14 5 5 4" xfId="13765"/>
    <cellStyle name="Normal 14 5 6" xfId="4544"/>
    <cellStyle name="Normal 14 5 6 2" xfId="13766"/>
    <cellStyle name="Normal 14 5 6 3" xfId="13767"/>
    <cellStyle name="Normal 14 5 7" xfId="13768"/>
    <cellStyle name="Normal 14 5 8" xfId="13769"/>
    <cellStyle name="Normal 14 6" xfId="3735"/>
    <cellStyle name="Normal 14 6 2" xfId="7153"/>
    <cellStyle name="Normal 14 6 2 2" xfId="13770"/>
    <cellStyle name="Normal 14 6 2 3" xfId="13771"/>
    <cellStyle name="Normal 14 6 3" xfId="13772"/>
    <cellStyle name="Normal 14 6 4" xfId="13773"/>
    <cellStyle name="Normal 15" xfId="141"/>
    <cellStyle name="Normal 15 2" xfId="915"/>
    <cellStyle name="Normal 15 2 2" xfId="1433"/>
    <cellStyle name="Normal 15 2 2 2" xfId="2694"/>
    <cellStyle name="Normal 15 2 2 2 2" xfId="6167"/>
    <cellStyle name="Normal 15 2 2 2 2 2" xfId="13774"/>
    <cellStyle name="Normal 15 2 2 2 2 3" xfId="13775"/>
    <cellStyle name="Normal 15 2 2 2 3" xfId="13776"/>
    <cellStyle name="Normal 15 2 2 2 4" xfId="13777"/>
    <cellStyle name="Normal 15 2 2 3" xfId="4915"/>
    <cellStyle name="Normal 15 2 2 3 2" xfId="13778"/>
    <cellStyle name="Normal 15 2 2 3 3" xfId="13779"/>
    <cellStyle name="Normal 15 2 2 4" xfId="13780"/>
    <cellStyle name="Normal 15 2 2 5" xfId="13781"/>
    <cellStyle name="Normal 15 2 3" xfId="1758"/>
    <cellStyle name="Normal 15 2 3 2" xfId="3003"/>
    <cellStyle name="Normal 15 2 3 2 2" xfId="6476"/>
    <cellStyle name="Normal 15 2 3 2 2 2" xfId="13782"/>
    <cellStyle name="Normal 15 2 3 2 2 3" xfId="13783"/>
    <cellStyle name="Normal 15 2 3 2 3" xfId="13784"/>
    <cellStyle name="Normal 15 2 3 2 4" xfId="13785"/>
    <cellStyle name="Normal 15 2 3 3" xfId="5237"/>
    <cellStyle name="Normal 15 2 3 3 2" xfId="13786"/>
    <cellStyle name="Normal 15 2 3 3 3" xfId="13787"/>
    <cellStyle name="Normal 15 2 3 4" xfId="13788"/>
    <cellStyle name="Normal 15 2 3 5" xfId="13789"/>
    <cellStyle name="Normal 15 2 4" xfId="2297"/>
    <cellStyle name="Normal 15 2 4 2" xfId="5772"/>
    <cellStyle name="Normal 15 2 4 2 2" xfId="13790"/>
    <cellStyle name="Normal 15 2 4 2 3" xfId="13791"/>
    <cellStyle name="Normal 15 2 4 3" xfId="13792"/>
    <cellStyle name="Normal 15 2 4 4" xfId="13793"/>
    <cellStyle name="Normal 15 2 5" xfId="3958"/>
    <cellStyle name="Normal 15 2 6" xfId="4499"/>
    <cellStyle name="Normal 15 2 6 2" xfId="13794"/>
    <cellStyle name="Normal 15 2 6 3" xfId="13795"/>
    <cellStyle name="Normal 15 2 7" xfId="13796"/>
    <cellStyle name="Normal 15 2 8" xfId="13797"/>
    <cellStyle name="Normal 15 3" xfId="3738"/>
    <cellStyle name="Normal 15 3 2" xfId="7156"/>
    <cellStyle name="Normal 15 3 2 2" xfId="13798"/>
    <cellStyle name="Normal 15 3 2 3" xfId="13799"/>
    <cellStyle name="Normal 15 3 3" xfId="13800"/>
    <cellStyle name="Normal 15 3 4" xfId="13801"/>
    <cellStyle name="Normal 16" xfId="142"/>
    <cellStyle name="Normal 16 2" xfId="916"/>
    <cellStyle name="Normal 16 2 2" xfId="1434"/>
    <cellStyle name="Normal 16 2 2 2" xfId="2695"/>
    <cellStyle name="Normal 16 2 2 2 2" xfId="6168"/>
    <cellStyle name="Normal 16 2 2 2 2 2" xfId="13802"/>
    <cellStyle name="Normal 16 2 2 2 2 3" xfId="13803"/>
    <cellStyle name="Normal 16 2 2 2 3" xfId="13804"/>
    <cellStyle name="Normal 16 2 2 2 4" xfId="13805"/>
    <cellStyle name="Normal 16 2 2 3" xfId="4916"/>
    <cellStyle name="Normal 16 2 2 3 2" xfId="13806"/>
    <cellStyle name="Normal 16 2 2 3 3" xfId="13807"/>
    <cellStyle name="Normal 16 2 2 4" xfId="13808"/>
    <cellStyle name="Normal 16 2 2 5" xfId="13809"/>
    <cellStyle name="Normal 16 2 3" xfId="1759"/>
    <cellStyle name="Normal 16 2 3 2" xfId="3004"/>
    <cellStyle name="Normal 16 2 3 2 2" xfId="6477"/>
    <cellStyle name="Normal 16 2 3 2 2 2" xfId="13810"/>
    <cellStyle name="Normal 16 2 3 2 2 3" xfId="13811"/>
    <cellStyle name="Normal 16 2 3 2 3" xfId="13812"/>
    <cellStyle name="Normal 16 2 3 2 4" xfId="13813"/>
    <cellStyle name="Normal 16 2 3 3" xfId="5238"/>
    <cellStyle name="Normal 16 2 3 3 2" xfId="13814"/>
    <cellStyle name="Normal 16 2 3 3 3" xfId="13815"/>
    <cellStyle name="Normal 16 2 3 4" xfId="13816"/>
    <cellStyle name="Normal 16 2 3 5" xfId="13817"/>
    <cellStyle name="Normal 16 2 4" xfId="2298"/>
    <cellStyle name="Normal 16 2 4 2" xfId="5773"/>
    <cellStyle name="Normal 16 2 4 2 2" xfId="13818"/>
    <cellStyle name="Normal 16 2 4 2 3" xfId="13819"/>
    <cellStyle name="Normal 16 2 4 3" xfId="13820"/>
    <cellStyle name="Normal 16 2 4 4" xfId="13821"/>
    <cellStyle name="Normal 16 2 5" xfId="3959"/>
    <cellStyle name="Normal 16 2 6" xfId="4500"/>
    <cellStyle name="Normal 16 2 6 2" xfId="13822"/>
    <cellStyle name="Normal 16 2 6 3" xfId="13823"/>
    <cellStyle name="Normal 16 2 7" xfId="13824"/>
    <cellStyle name="Normal 16 2 8" xfId="13825"/>
    <cellStyle name="Normal 165" xfId="917"/>
    <cellStyle name="Normal 165 2" xfId="3960"/>
    <cellStyle name="Normal 17" xfId="500"/>
    <cellStyle name="Normal 17 2" xfId="782"/>
    <cellStyle name="Normal 17 2 2" xfId="1356"/>
    <cellStyle name="Normal 17 2 2 2" xfId="2619"/>
    <cellStyle name="Normal 17 2 2 2 2" xfId="6092"/>
    <cellStyle name="Normal 17 2 2 2 2 2" xfId="13826"/>
    <cellStyle name="Normal 17 2 2 2 2 3" xfId="13827"/>
    <cellStyle name="Normal 17 2 2 2 3" xfId="13828"/>
    <cellStyle name="Normal 17 2 2 2 4" xfId="13829"/>
    <cellStyle name="Normal 17 2 2 3" xfId="4838"/>
    <cellStyle name="Normal 17 2 2 3 2" xfId="13830"/>
    <cellStyle name="Normal 17 2 2 3 3" xfId="13831"/>
    <cellStyle name="Normal 17 2 2 4" xfId="13832"/>
    <cellStyle name="Normal 17 2 2 5" xfId="13833"/>
    <cellStyle name="Normal 17 2 3" xfId="1692"/>
    <cellStyle name="Normal 17 2 3 2" xfId="2937"/>
    <cellStyle name="Normal 17 2 3 2 2" xfId="6410"/>
    <cellStyle name="Normal 17 2 3 2 2 2" xfId="13834"/>
    <cellStyle name="Normal 17 2 3 2 2 3" xfId="13835"/>
    <cellStyle name="Normal 17 2 3 2 3" xfId="13836"/>
    <cellStyle name="Normal 17 2 3 2 4" xfId="13837"/>
    <cellStyle name="Normal 17 2 3 3" xfId="5171"/>
    <cellStyle name="Normal 17 2 3 3 2" xfId="13838"/>
    <cellStyle name="Normal 17 2 3 3 3" xfId="13839"/>
    <cellStyle name="Normal 17 2 3 4" xfId="13840"/>
    <cellStyle name="Normal 17 2 3 5" xfId="13841"/>
    <cellStyle name="Normal 17 2 4" xfId="2204"/>
    <cellStyle name="Normal 17 2 4 2" xfId="5679"/>
    <cellStyle name="Normal 17 2 4 2 2" xfId="13842"/>
    <cellStyle name="Normal 17 2 4 2 3" xfId="13843"/>
    <cellStyle name="Normal 17 2 4 3" xfId="13844"/>
    <cellStyle name="Normal 17 2 4 4" xfId="13845"/>
    <cellStyle name="Normal 17 2 5" xfId="3961"/>
    <cellStyle name="Normal 17 2 6" xfId="4431"/>
    <cellStyle name="Normal 17 2 6 2" xfId="13846"/>
    <cellStyle name="Normal 17 2 6 3" xfId="13847"/>
    <cellStyle name="Normal 17 2 7" xfId="13848"/>
    <cellStyle name="Normal 17 2 8" xfId="13849"/>
    <cellStyle name="Normal 17 3" xfId="918"/>
    <cellStyle name="Normal 17 4" xfId="1224"/>
    <cellStyle name="Normal 17 4 2" xfId="2499"/>
    <cellStyle name="Normal 17 4 2 2" xfId="5972"/>
    <cellStyle name="Normal 17 4 2 2 2" xfId="13850"/>
    <cellStyle name="Normal 17 4 2 2 3" xfId="13851"/>
    <cellStyle name="Normal 17 4 2 3" xfId="13852"/>
    <cellStyle name="Normal 17 4 2 4" xfId="13853"/>
    <cellStyle name="Normal 17 4 3" xfId="4706"/>
    <cellStyle name="Normal 17 4 3 2" xfId="13854"/>
    <cellStyle name="Normal 17 4 3 3" xfId="13855"/>
    <cellStyle name="Normal 17 4 4" xfId="13856"/>
    <cellStyle name="Normal 17 4 5" xfId="13857"/>
    <cellStyle name="Normal 17 5" xfId="1603"/>
    <cellStyle name="Normal 17 5 2" xfId="2848"/>
    <cellStyle name="Normal 17 5 2 2" xfId="6321"/>
    <cellStyle name="Normal 17 5 2 2 2" xfId="13858"/>
    <cellStyle name="Normal 17 5 2 2 3" xfId="13859"/>
    <cellStyle name="Normal 17 5 2 3" xfId="13860"/>
    <cellStyle name="Normal 17 5 2 4" xfId="13861"/>
    <cellStyle name="Normal 17 5 3" xfId="5082"/>
    <cellStyle name="Normal 17 5 3 2" xfId="13862"/>
    <cellStyle name="Normal 17 5 3 3" xfId="13863"/>
    <cellStyle name="Normal 17 5 4" xfId="13864"/>
    <cellStyle name="Normal 17 5 5" xfId="13865"/>
    <cellStyle name="Normal 17 6" xfId="2045"/>
    <cellStyle name="Normal 17 6 2" xfId="5521"/>
    <cellStyle name="Normal 17 6 2 2" xfId="13866"/>
    <cellStyle name="Normal 17 6 2 3" xfId="13867"/>
    <cellStyle name="Normal 17 6 3" xfId="13868"/>
    <cellStyle name="Normal 17 6 4" xfId="13869"/>
    <cellStyle name="Normal 17 7" xfId="4334"/>
    <cellStyle name="Normal 17 7 2" xfId="13870"/>
    <cellStyle name="Normal 17 7 3" xfId="13871"/>
    <cellStyle name="Normal 17 8" xfId="13872"/>
    <cellStyle name="Normal 17 9" xfId="13873"/>
    <cellStyle name="Normal 18" xfId="143"/>
    <cellStyle name="Normal 18 2" xfId="501"/>
    <cellStyle name="Normal 19" xfId="340"/>
    <cellStyle name="Normal 19 10" xfId="13874"/>
    <cellStyle name="Normal 19 2" xfId="763"/>
    <cellStyle name="Normal 19 2 2" xfId="1338"/>
    <cellStyle name="Normal 19 2 2 2" xfId="2602"/>
    <cellStyle name="Normal 19 2 2 2 2" xfId="6075"/>
    <cellStyle name="Normal 19 2 2 2 2 2" xfId="13875"/>
    <cellStyle name="Normal 19 2 2 2 2 3" xfId="13876"/>
    <cellStyle name="Normal 19 2 2 2 3" xfId="13877"/>
    <cellStyle name="Normal 19 2 2 2 4" xfId="13878"/>
    <cellStyle name="Normal 19 2 2 3" xfId="4820"/>
    <cellStyle name="Normal 19 2 2 3 2" xfId="13879"/>
    <cellStyle name="Normal 19 2 2 3 3" xfId="13880"/>
    <cellStyle name="Normal 19 2 2 4" xfId="13881"/>
    <cellStyle name="Normal 19 2 2 5" xfId="13882"/>
    <cellStyle name="Normal 19 2 3" xfId="1675"/>
    <cellStyle name="Normal 19 2 3 2" xfId="2920"/>
    <cellStyle name="Normal 19 2 3 2 2" xfId="6393"/>
    <cellStyle name="Normal 19 2 3 2 2 2" xfId="13883"/>
    <cellStyle name="Normal 19 2 3 2 2 3" xfId="13884"/>
    <cellStyle name="Normal 19 2 3 2 3" xfId="13885"/>
    <cellStyle name="Normal 19 2 3 2 4" xfId="13886"/>
    <cellStyle name="Normal 19 2 3 3" xfId="5154"/>
    <cellStyle name="Normal 19 2 3 3 2" xfId="13887"/>
    <cellStyle name="Normal 19 2 3 3 3" xfId="13888"/>
    <cellStyle name="Normal 19 2 3 4" xfId="13889"/>
    <cellStyle name="Normal 19 2 3 5" xfId="13890"/>
    <cellStyle name="Normal 19 2 4" xfId="2187"/>
    <cellStyle name="Normal 19 2 4 2" xfId="5662"/>
    <cellStyle name="Normal 19 2 4 2 2" xfId="13891"/>
    <cellStyle name="Normal 19 2 4 2 3" xfId="13892"/>
    <cellStyle name="Normal 19 2 4 3" xfId="13893"/>
    <cellStyle name="Normal 19 2 4 4" xfId="13894"/>
    <cellStyle name="Normal 19 2 5" xfId="3962"/>
    <cellStyle name="Normal 19 2 6" xfId="4414"/>
    <cellStyle name="Normal 19 2 6 2" xfId="13895"/>
    <cellStyle name="Normal 19 2 6 3" xfId="13896"/>
    <cellStyle name="Normal 19 2 7" xfId="13897"/>
    <cellStyle name="Normal 19 2 8" xfId="13898"/>
    <cellStyle name="Normal 19 3" xfId="838"/>
    <cellStyle name="Normal 19 3 2" xfId="1410"/>
    <cellStyle name="Normal 19 3 2 2" xfId="2673"/>
    <cellStyle name="Normal 19 3 2 2 2" xfId="6146"/>
    <cellStyle name="Normal 19 3 2 2 2 2" xfId="13899"/>
    <cellStyle name="Normal 19 3 2 2 2 3" xfId="13900"/>
    <cellStyle name="Normal 19 3 2 2 3" xfId="13901"/>
    <cellStyle name="Normal 19 3 2 2 4" xfId="13902"/>
    <cellStyle name="Normal 19 3 2 3" xfId="4892"/>
    <cellStyle name="Normal 19 3 2 3 2" xfId="13903"/>
    <cellStyle name="Normal 19 3 2 3 3" xfId="13904"/>
    <cellStyle name="Normal 19 3 2 4" xfId="13905"/>
    <cellStyle name="Normal 19 3 2 5" xfId="13906"/>
    <cellStyle name="Normal 19 3 3" xfId="1746"/>
    <cellStyle name="Normal 19 3 3 2" xfId="2991"/>
    <cellStyle name="Normal 19 3 3 2 2" xfId="6464"/>
    <cellStyle name="Normal 19 3 3 2 2 2" xfId="13907"/>
    <cellStyle name="Normal 19 3 3 2 2 3" xfId="13908"/>
    <cellStyle name="Normal 19 3 3 2 3" xfId="13909"/>
    <cellStyle name="Normal 19 3 3 2 4" xfId="13910"/>
    <cellStyle name="Normal 19 3 3 3" xfId="5225"/>
    <cellStyle name="Normal 19 3 3 3 2" xfId="13911"/>
    <cellStyle name="Normal 19 3 3 3 3" xfId="13912"/>
    <cellStyle name="Normal 19 3 3 4" xfId="13913"/>
    <cellStyle name="Normal 19 3 3 5" xfId="13914"/>
    <cellStyle name="Normal 19 3 4" xfId="2259"/>
    <cellStyle name="Normal 19 3 4 2" xfId="5734"/>
    <cellStyle name="Normal 19 3 4 2 2" xfId="13915"/>
    <cellStyle name="Normal 19 3 4 2 3" xfId="13916"/>
    <cellStyle name="Normal 19 3 4 3" xfId="13917"/>
    <cellStyle name="Normal 19 3 4 4" xfId="13918"/>
    <cellStyle name="Normal 19 3 5" xfId="4195"/>
    <cellStyle name="Normal 19 3 5 2" xfId="7403"/>
    <cellStyle name="Normal 19 3 5 2 2" xfId="13919"/>
    <cellStyle name="Normal 19 3 5 2 3" xfId="13920"/>
    <cellStyle name="Normal 19 3 5 3" xfId="13921"/>
    <cellStyle name="Normal 19 3 5 4" xfId="13922"/>
    <cellStyle name="Normal 19 3 6" xfId="4485"/>
    <cellStyle name="Normal 19 3 6 2" xfId="13923"/>
    <cellStyle name="Normal 19 3 6 3" xfId="13924"/>
    <cellStyle name="Normal 19 3 7" xfId="13925"/>
    <cellStyle name="Normal 19 3 8" xfId="13926"/>
    <cellStyle name="Normal 19 4" xfId="1182"/>
    <cellStyle name="Normal 19 4 2" xfId="2466"/>
    <cellStyle name="Normal 19 4 2 2" xfId="5939"/>
    <cellStyle name="Normal 19 4 2 2 2" xfId="13927"/>
    <cellStyle name="Normal 19 4 2 2 3" xfId="13928"/>
    <cellStyle name="Normal 19 4 2 3" xfId="13929"/>
    <cellStyle name="Normal 19 4 2 4" xfId="13930"/>
    <cellStyle name="Normal 19 4 3" xfId="4664"/>
    <cellStyle name="Normal 19 4 3 2" xfId="13931"/>
    <cellStyle name="Normal 19 4 3 3" xfId="13932"/>
    <cellStyle name="Normal 19 4 4" xfId="13933"/>
    <cellStyle name="Normal 19 4 5" xfId="13934"/>
    <cellStyle name="Normal 19 5" xfId="1586"/>
    <cellStyle name="Normal 19 5 2" xfId="2831"/>
    <cellStyle name="Normal 19 5 2 2" xfId="6304"/>
    <cellStyle name="Normal 19 5 2 2 2" xfId="13935"/>
    <cellStyle name="Normal 19 5 2 2 3" xfId="13936"/>
    <cellStyle name="Normal 19 5 2 3" xfId="13937"/>
    <cellStyle name="Normal 19 5 2 4" xfId="13938"/>
    <cellStyle name="Normal 19 5 3" xfId="5065"/>
    <cellStyle name="Normal 19 5 3 2" xfId="13939"/>
    <cellStyle name="Normal 19 5 3 3" xfId="13940"/>
    <cellStyle name="Normal 19 5 4" xfId="13941"/>
    <cellStyle name="Normal 19 5 5" xfId="13942"/>
    <cellStyle name="Normal 19 6" xfId="1978"/>
    <cellStyle name="Normal 19 6 2" xfId="5454"/>
    <cellStyle name="Normal 19 6 2 2" xfId="13943"/>
    <cellStyle name="Normal 19 6 2 3" xfId="13944"/>
    <cellStyle name="Normal 19 6 3" xfId="13945"/>
    <cellStyle name="Normal 19 6 4" xfId="13946"/>
    <cellStyle name="Normal 19 7" xfId="3739"/>
    <cellStyle name="Normal 19 7 2" xfId="7157"/>
    <cellStyle name="Normal 19 7 2 2" xfId="13947"/>
    <cellStyle name="Normal 19 7 2 3" xfId="13948"/>
    <cellStyle name="Normal 19 7 3" xfId="13949"/>
    <cellStyle name="Normal 19 7 4" xfId="13950"/>
    <cellStyle name="Normal 19 8" xfId="4310"/>
    <cellStyle name="Normal 19 8 2" xfId="13951"/>
    <cellStyle name="Normal 19 8 3" xfId="13952"/>
    <cellStyle name="Normal 19 9" xfId="13953"/>
    <cellStyle name="Normal 2" xfId="144"/>
    <cellStyle name="Normal 2 10" xfId="145"/>
    <cellStyle name="Normal 2 10 2" xfId="502"/>
    <cellStyle name="Normal 2 11" xfId="146"/>
    <cellStyle name="Normal 2 12" xfId="147"/>
    <cellStyle name="Normal 2 13" xfId="148"/>
    <cellStyle name="Normal 2 14" xfId="149"/>
    <cellStyle name="Normal 2 15" xfId="150"/>
    <cellStyle name="Normal 2 16" xfId="151"/>
    <cellStyle name="Normal 2 17" xfId="152"/>
    <cellStyle name="Normal 2 18" xfId="153"/>
    <cellStyle name="Normal 2 19" xfId="154"/>
    <cellStyle name="Normal 2 2" xfId="155"/>
    <cellStyle name="Normal 2 2 2" xfId="156"/>
    <cellStyle name="Normal 2 2 2 2" xfId="157"/>
    <cellStyle name="Normal 2 2 2 2 2" xfId="158"/>
    <cellStyle name="Normal 2 2 2 2 2 2" xfId="159"/>
    <cellStyle name="Normal 2 2 2 2 2 2 2" xfId="160"/>
    <cellStyle name="Normal 2 2 2 2 2 4" xfId="3740"/>
    <cellStyle name="Normal 2 2 2 2 3" xfId="161"/>
    <cellStyle name="Normal 2 2 2 2_Composição  10" xfId="503"/>
    <cellStyle name="Normal 2 2 2 3" xfId="162"/>
    <cellStyle name="Normal 2 2 2_Modelo final" xfId="504"/>
    <cellStyle name="Normal 2 2 3" xfId="163"/>
    <cellStyle name="Normal 2 2 3 2" xfId="164"/>
    <cellStyle name="Normal 2 2 3 2 2" xfId="165"/>
    <cellStyle name="Normal 2 2 4" xfId="505"/>
    <cellStyle name="Normal 2 2 4 2" xfId="506"/>
    <cellStyle name="Normal 2 2 4 3" xfId="783"/>
    <cellStyle name="Normal 2 2 4 3 2" xfId="1357"/>
    <cellStyle name="Normal 2 2 4 3 2 2" xfId="2620"/>
    <cellStyle name="Normal 2 2 4 3 2 2 2" xfId="6093"/>
    <cellStyle name="Normal 2 2 4 3 2 2 2 2" xfId="13954"/>
    <cellStyle name="Normal 2 2 4 3 2 2 2 3" xfId="13955"/>
    <cellStyle name="Normal 2 2 4 3 2 2 3" xfId="13956"/>
    <cellStyle name="Normal 2 2 4 3 2 2 4" xfId="13957"/>
    <cellStyle name="Normal 2 2 4 3 2 3" xfId="4839"/>
    <cellStyle name="Normal 2 2 4 3 2 3 2" xfId="13958"/>
    <cellStyle name="Normal 2 2 4 3 2 3 3" xfId="13959"/>
    <cellStyle name="Normal 2 2 4 3 2 4" xfId="13960"/>
    <cellStyle name="Normal 2 2 4 3 2 5" xfId="13961"/>
    <cellStyle name="Normal 2 2 4 3 3" xfId="1693"/>
    <cellStyle name="Normal 2 2 4 3 3 2" xfId="2938"/>
    <cellStyle name="Normal 2 2 4 3 3 2 2" xfId="6411"/>
    <cellStyle name="Normal 2 2 4 3 3 2 2 2" xfId="13962"/>
    <cellStyle name="Normal 2 2 4 3 3 2 2 3" xfId="13963"/>
    <cellStyle name="Normal 2 2 4 3 3 2 3" xfId="13964"/>
    <cellStyle name="Normal 2 2 4 3 3 2 4" xfId="13965"/>
    <cellStyle name="Normal 2 2 4 3 3 3" xfId="5172"/>
    <cellStyle name="Normal 2 2 4 3 3 3 2" xfId="13966"/>
    <cellStyle name="Normal 2 2 4 3 3 3 3" xfId="13967"/>
    <cellStyle name="Normal 2 2 4 3 3 4" xfId="13968"/>
    <cellStyle name="Normal 2 2 4 3 3 5" xfId="13969"/>
    <cellStyle name="Normal 2 2 4 3 4" xfId="2205"/>
    <cellStyle name="Normal 2 2 4 3 4 2" xfId="5680"/>
    <cellStyle name="Normal 2 2 4 3 4 2 2" xfId="13970"/>
    <cellStyle name="Normal 2 2 4 3 4 2 3" xfId="13971"/>
    <cellStyle name="Normal 2 2 4 3 4 3" xfId="13972"/>
    <cellStyle name="Normal 2 2 4 3 4 4" xfId="13973"/>
    <cellStyle name="Normal 2 2 4 3 5" xfId="4196"/>
    <cellStyle name="Normal 2 2 4 3 5 2" xfId="7404"/>
    <cellStyle name="Normal 2 2 4 3 5 2 2" xfId="13974"/>
    <cellStyle name="Normal 2 2 4 3 5 2 3" xfId="13975"/>
    <cellStyle name="Normal 2 2 4 3 5 3" xfId="13976"/>
    <cellStyle name="Normal 2 2 4 3 5 4" xfId="13977"/>
    <cellStyle name="Normal 2 2 4 3 6" xfId="4432"/>
    <cellStyle name="Normal 2 2 4 3 6 2" xfId="13978"/>
    <cellStyle name="Normal 2 2 4 3 6 3" xfId="13979"/>
    <cellStyle name="Normal 2 2 4 3 7" xfId="13980"/>
    <cellStyle name="Normal 2 2 4 3 8" xfId="13981"/>
    <cellStyle name="Normal 2 2 4 4" xfId="1225"/>
    <cellStyle name="Normal 2 2 4 4 2" xfId="2500"/>
    <cellStyle name="Normal 2 2 4 4 2 2" xfId="5973"/>
    <cellStyle name="Normal 2 2 4 4 2 2 2" xfId="13982"/>
    <cellStyle name="Normal 2 2 4 4 2 2 3" xfId="13983"/>
    <cellStyle name="Normal 2 2 4 4 2 3" xfId="13984"/>
    <cellStyle name="Normal 2 2 4 4 2 4" xfId="13985"/>
    <cellStyle name="Normal 2 2 4 4 3" xfId="4707"/>
    <cellStyle name="Normal 2 2 4 4 3 2" xfId="13986"/>
    <cellStyle name="Normal 2 2 4 4 3 3" xfId="13987"/>
    <cellStyle name="Normal 2 2 4 4 4" xfId="13988"/>
    <cellStyle name="Normal 2 2 4 4 5" xfId="13989"/>
    <cellStyle name="Normal 2 2 4 5" xfId="1604"/>
    <cellStyle name="Normal 2 2 4 5 2" xfId="2849"/>
    <cellStyle name="Normal 2 2 4 5 2 2" xfId="6322"/>
    <cellStyle name="Normal 2 2 4 5 2 2 2" xfId="13990"/>
    <cellStyle name="Normal 2 2 4 5 2 2 3" xfId="13991"/>
    <cellStyle name="Normal 2 2 4 5 2 3" xfId="13992"/>
    <cellStyle name="Normal 2 2 4 5 2 4" xfId="13993"/>
    <cellStyle name="Normal 2 2 4 5 3" xfId="5083"/>
    <cellStyle name="Normal 2 2 4 5 3 2" xfId="13994"/>
    <cellStyle name="Normal 2 2 4 5 3 3" xfId="13995"/>
    <cellStyle name="Normal 2 2 4 5 4" xfId="13996"/>
    <cellStyle name="Normal 2 2 4 5 5" xfId="13997"/>
    <cellStyle name="Normal 2 2 4 6" xfId="2049"/>
    <cellStyle name="Normal 2 2 4 6 2" xfId="5525"/>
    <cellStyle name="Normal 2 2 4 6 2 2" xfId="13998"/>
    <cellStyle name="Normal 2 2 4 6 2 3" xfId="13999"/>
    <cellStyle name="Normal 2 2 4 6 3" xfId="14000"/>
    <cellStyle name="Normal 2 2 4 6 4" xfId="14001"/>
    <cellStyle name="Normal 2 2 4 7" xfId="4335"/>
    <cellStyle name="Normal 2 2 4 7 2" xfId="14002"/>
    <cellStyle name="Normal 2 2 4 7 3" xfId="14003"/>
    <cellStyle name="Normal 2 2 4 8" xfId="14004"/>
    <cellStyle name="Normal 2 2 4 9" xfId="14005"/>
    <cellStyle name="Normal 2 2 5" xfId="3963"/>
    <cellStyle name="Normal 2 2 5 2" xfId="3964"/>
    <cellStyle name="Normal 2 2 6" xfId="3965"/>
    <cellStyle name="Normal 2 2_3ª Trav Plinio Coelho - Rua Pedro da Cocada" xfId="507"/>
    <cellStyle name="Normal 2 20" xfId="166"/>
    <cellStyle name="Normal 2 21" xfId="167"/>
    <cellStyle name="Normal 2 22" xfId="168"/>
    <cellStyle name="Normal 2 23" xfId="169"/>
    <cellStyle name="Normal 2 24" xfId="170"/>
    <cellStyle name="Normal 2 25" xfId="171"/>
    <cellStyle name="Normal 2 26" xfId="172"/>
    <cellStyle name="Normal 2 3" xfId="173"/>
    <cellStyle name="Normal 2 3 2" xfId="174"/>
    <cellStyle name="Normal 2 3 2 2" xfId="1054"/>
    <cellStyle name="Normal 2 3 2 3" xfId="4144"/>
    <cellStyle name="Normal 2 3 3" xfId="919"/>
    <cellStyle name="Normal 2 3 3 2" xfId="3896"/>
    <cellStyle name="Normal 2 3 4" xfId="920"/>
    <cellStyle name="Normal 2 4" xfId="175"/>
    <cellStyle name="Normal 2 4 2" xfId="700"/>
    <cellStyle name="Normal 2 4 2 2" xfId="818"/>
    <cellStyle name="Normal 2 4 2 2 2" xfId="1390"/>
    <cellStyle name="Normal 2 4 2 2 2 2" xfId="2653"/>
    <cellStyle name="Normal 2 4 2 2 2 2 2" xfId="6126"/>
    <cellStyle name="Normal 2 4 2 2 2 2 2 2" xfId="14006"/>
    <cellStyle name="Normal 2 4 2 2 2 2 2 3" xfId="14007"/>
    <cellStyle name="Normal 2 4 2 2 2 2 3" xfId="14008"/>
    <cellStyle name="Normal 2 4 2 2 2 2 4" xfId="14009"/>
    <cellStyle name="Normal 2 4 2 2 2 3" xfId="4872"/>
    <cellStyle name="Normal 2 4 2 2 2 3 2" xfId="14010"/>
    <cellStyle name="Normal 2 4 2 2 2 3 3" xfId="14011"/>
    <cellStyle name="Normal 2 4 2 2 2 4" xfId="14012"/>
    <cellStyle name="Normal 2 4 2 2 2 5" xfId="14013"/>
    <cellStyle name="Normal 2 4 2 2 3" xfId="1726"/>
    <cellStyle name="Normal 2 4 2 2 3 2" xfId="2971"/>
    <cellStyle name="Normal 2 4 2 2 3 2 2" xfId="6444"/>
    <cellStyle name="Normal 2 4 2 2 3 2 2 2" xfId="14014"/>
    <cellStyle name="Normal 2 4 2 2 3 2 2 3" xfId="14015"/>
    <cellStyle name="Normal 2 4 2 2 3 2 3" xfId="14016"/>
    <cellStyle name="Normal 2 4 2 2 3 2 4" xfId="14017"/>
    <cellStyle name="Normal 2 4 2 2 3 3" xfId="5205"/>
    <cellStyle name="Normal 2 4 2 2 3 3 2" xfId="14018"/>
    <cellStyle name="Normal 2 4 2 2 3 3 3" xfId="14019"/>
    <cellStyle name="Normal 2 4 2 2 3 4" xfId="14020"/>
    <cellStyle name="Normal 2 4 2 2 3 5" xfId="14021"/>
    <cellStyle name="Normal 2 4 2 2 4" xfId="2239"/>
    <cellStyle name="Normal 2 4 2 2 4 2" xfId="5714"/>
    <cellStyle name="Normal 2 4 2 2 4 2 2" xfId="14022"/>
    <cellStyle name="Normal 2 4 2 2 4 2 3" xfId="14023"/>
    <cellStyle name="Normal 2 4 2 2 4 3" xfId="14024"/>
    <cellStyle name="Normal 2 4 2 2 4 4" xfId="14025"/>
    <cellStyle name="Normal 2 4 2 2 5" xfId="4198"/>
    <cellStyle name="Normal 2 4 2 2 5 2" xfId="7406"/>
    <cellStyle name="Normal 2 4 2 2 5 2 2" xfId="14026"/>
    <cellStyle name="Normal 2 4 2 2 5 2 3" xfId="14027"/>
    <cellStyle name="Normal 2 4 2 2 5 3" xfId="14028"/>
    <cellStyle name="Normal 2 4 2 2 5 4" xfId="14029"/>
    <cellStyle name="Normal 2 4 2 2 6" xfId="4465"/>
    <cellStyle name="Normal 2 4 2 2 6 2" xfId="14030"/>
    <cellStyle name="Normal 2 4 2 2 6 3" xfId="14031"/>
    <cellStyle name="Normal 2 4 2 2 7" xfId="14032"/>
    <cellStyle name="Normal 2 4 2 2 8" xfId="14033"/>
    <cellStyle name="Normal 2 4 2 3" xfId="1294"/>
    <cellStyle name="Normal 2 4 2 3 2" xfId="2560"/>
    <cellStyle name="Normal 2 4 2 3 2 2" xfId="6033"/>
    <cellStyle name="Normal 2 4 2 3 2 2 2" xfId="14034"/>
    <cellStyle name="Normal 2 4 2 3 2 2 3" xfId="14035"/>
    <cellStyle name="Normal 2 4 2 3 2 3" xfId="14036"/>
    <cellStyle name="Normal 2 4 2 3 2 4" xfId="14037"/>
    <cellStyle name="Normal 2 4 2 3 3" xfId="4776"/>
    <cellStyle name="Normal 2 4 2 3 3 2" xfId="14038"/>
    <cellStyle name="Normal 2 4 2 3 3 3" xfId="14039"/>
    <cellStyle name="Normal 2 4 2 3 4" xfId="14040"/>
    <cellStyle name="Normal 2 4 2 3 5" xfId="14041"/>
    <cellStyle name="Normal 2 4 2 4" xfId="1637"/>
    <cellStyle name="Normal 2 4 2 4 2" xfId="2882"/>
    <cellStyle name="Normal 2 4 2 4 2 2" xfId="6355"/>
    <cellStyle name="Normal 2 4 2 4 2 2 2" xfId="14042"/>
    <cellStyle name="Normal 2 4 2 4 2 2 3" xfId="14043"/>
    <cellStyle name="Normal 2 4 2 4 2 3" xfId="14044"/>
    <cellStyle name="Normal 2 4 2 4 2 4" xfId="14045"/>
    <cellStyle name="Normal 2 4 2 4 3" xfId="5116"/>
    <cellStyle name="Normal 2 4 2 4 3 2" xfId="14046"/>
    <cellStyle name="Normal 2 4 2 4 3 3" xfId="14047"/>
    <cellStyle name="Normal 2 4 2 4 4" xfId="14048"/>
    <cellStyle name="Normal 2 4 2 4 5" xfId="14049"/>
    <cellStyle name="Normal 2 4 2 5" xfId="2136"/>
    <cellStyle name="Normal 2 4 2 5 2" xfId="5611"/>
    <cellStyle name="Normal 2 4 2 5 2 2" xfId="14050"/>
    <cellStyle name="Normal 2 4 2 5 2 3" xfId="14051"/>
    <cellStyle name="Normal 2 4 2 5 3" xfId="14052"/>
    <cellStyle name="Normal 2 4 2 5 4" xfId="14053"/>
    <cellStyle name="Normal 2 4 2 6" xfId="4197"/>
    <cellStyle name="Normal 2 4 2 6 2" xfId="7405"/>
    <cellStyle name="Normal 2 4 2 6 2 2" xfId="14054"/>
    <cellStyle name="Normal 2 4 2 6 2 3" xfId="14055"/>
    <cellStyle name="Normal 2 4 2 6 3" xfId="14056"/>
    <cellStyle name="Normal 2 4 2 6 4" xfId="14057"/>
    <cellStyle name="Normal 2 4 2 7" xfId="4373"/>
    <cellStyle name="Normal 2 4 2 7 2" xfId="14058"/>
    <cellStyle name="Normal 2 4 2 7 3" xfId="14059"/>
    <cellStyle name="Normal 2 4 2 8" xfId="14060"/>
    <cellStyle name="Normal 2 4 2 9" xfId="14061"/>
    <cellStyle name="Normal 2 4_MEMÓRIA DE CÁLCULO" xfId="508"/>
    <cellStyle name="Normal 2 5" xfId="176"/>
    <cellStyle name="Normal 2 5 2" xfId="3966"/>
    <cellStyle name="Normal 2 5 2 2" xfId="3967"/>
    <cellStyle name="Normal 2 5 2 2 2" xfId="3968"/>
    <cellStyle name="Normal 2 5 2 3" xfId="3969"/>
    <cellStyle name="Normal 2 6" xfId="177"/>
    <cellStyle name="Normal 2 7" xfId="178"/>
    <cellStyle name="Normal 2 8" xfId="179"/>
    <cellStyle name="Normal 2 9" xfId="180"/>
    <cellStyle name="Normal 2_3ª Trav Plinio Coelho - Rua Pedro da Cocada" xfId="509"/>
    <cellStyle name="Normal 20" xfId="181"/>
    <cellStyle name="Normal 20 2" xfId="511"/>
    <cellStyle name="Normal 20 2 2" xfId="784"/>
    <cellStyle name="Normal 20 2 2 2" xfId="1358"/>
    <cellStyle name="Normal 20 2 2 2 2" xfId="2621"/>
    <cellStyle name="Normal 20 2 2 2 2 2" xfId="6094"/>
    <cellStyle name="Normal 20 2 2 2 2 2 2" xfId="14062"/>
    <cellStyle name="Normal 20 2 2 2 2 2 3" xfId="14063"/>
    <cellStyle name="Normal 20 2 2 2 2 3" xfId="14064"/>
    <cellStyle name="Normal 20 2 2 2 2 4" xfId="14065"/>
    <cellStyle name="Normal 20 2 2 2 3" xfId="4840"/>
    <cellStyle name="Normal 20 2 2 2 3 2" xfId="14066"/>
    <cellStyle name="Normal 20 2 2 2 3 3" xfId="14067"/>
    <cellStyle name="Normal 20 2 2 2 4" xfId="14068"/>
    <cellStyle name="Normal 20 2 2 2 5" xfId="14069"/>
    <cellStyle name="Normal 20 2 2 3" xfId="1694"/>
    <cellStyle name="Normal 20 2 2 3 2" xfId="2939"/>
    <cellStyle name="Normal 20 2 2 3 2 2" xfId="6412"/>
    <cellStyle name="Normal 20 2 2 3 2 2 2" xfId="14070"/>
    <cellStyle name="Normal 20 2 2 3 2 2 3" xfId="14071"/>
    <cellStyle name="Normal 20 2 2 3 2 3" xfId="14072"/>
    <cellStyle name="Normal 20 2 2 3 2 4" xfId="14073"/>
    <cellStyle name="Normal 20 2 2 3 3" xfId="5173"/>
    <cellStyle name="Normal 20 2 2 3 3 2" xfId="14074"/>
    <cellStyle name="Normal 20 2 2 3 3 3" xfId="14075"/>
    <cellStyle name="Normal 20 2 2 3 4" xfId="14076"/>
    <cellStyle name="Normal 20 2 2 3 5" xfId="14077"/>
    <cellStyle name="Normal 20 2 2 4" xfId="2206"/>
    <cellStyle name="Normal 20 2 2 4 2" xfId="5681"/>
    <cellStyle name="Normal 20 2 2 4 2 2" xfId="14078"/>
    <cellStyle name="Normal 20 2 2 4 2 3" xfId="14079"/>
    <cellStyle name="Normal 20 2 2 4 3" xfId="14080"/>
    <cellStyle name="Normal 20 2 2 4 4" xfId="14081"/>
    <cellStyle name="Normal 20 2 2 5" xfId="4200"/>
    <cellStyle name="Normal 20 2 2 5 2" xfId="7408"/>
    <cellStyle name="Normal 20 2 2 5 2 2" xfId="14082"/>
    <cellStyle name="Normal 20 2 2 5 2 3" xfId="14083"/>
    <cellStyle name="Normal 20 2 2 5 3" xfId="14084"/>
    <cellStyle name="Normal 20 2 2 5 4" xfId="14085"/>
    <cellStyle name="Normal 20 2 2 6" xfId="4433"/>
    <cellStyle name="Normal 20 2 2 6 2" xfId="14086"/>
    <cellStyle name="Normal 20 2 2 6 3" xfId="14087"/>
    <cellStyle name="Normal 20 2 2 7" xfId="14088"/>
    <cellStyle name="Normal 20 2 2 8" xfId="14089"/>
    <cellStyle name="Normal 20 2 3" xfId="1226"/>
    <cellStyle name="Normal 20 2 3 2" xfId="2501"/>
    <cellStyle name="Normal 20 2 3 2 2" xfId="5974"/>
    <cellStyle name="Normal 20 2 3 2 2 2" xfId="14090"/>
    <cellStyle name="Normal 20 2 3 2 2 3" xfId="14091"/>
    <cellStyle name="Normal 20 2 3 2 3" xfId="14092"/>
    <cellStyle name="Normal 20 2 3 2 4" xfId="14093"/>
    <cellStyle name="Normal 20 2 3 3" xfId="4708"/>
    <cellStyle name="Normal 20 2 3 3 2" xfId="14094"/>
    <cellStyle name="Normal 20 2 3 3 3" xfId="14095"/>
    <cellStyle name="Normal 20 2 3 4" xfId="14096"/>
    <cellStyle name="Normal 20 2 3 5" xfId="14097"/>
    <cellStyle name="Normal 20 2 4" xfId="1605"/>
    <cellStyle name="Normal 20 2 4 2" xfId="2850"/>
    <cellStyle name="Normal 20 2 4 2 2" xfId="6323"/>
    <cellStyle name="Normal 20 2 4 2 2 2" xfId="14098"/>
    <cellStyle name="Normal 20 2 4 2 2 3" xfId="14099"/>
    <cellStyle name="Normal 20 2 4 2 3" xfId="14100"/>
    <cellStyle name="Normal 20 2 4 2 4" xfId="14101"/>
    <cellStyle name="Normal 20 2 4 3" xfId="5084"/>
    <cellStyle name="Normal 20 2 4 3 2" xfId="14102"/>
    <cellStyle name="Normal 20 2 4 3 3" xfId="14103"/>
    <cellStyle name="Normal 20 2 4 4" xfId="14104"/>
    <cellStyle name="Normal 20 2 4 5" xfId="14105"/>
    <cellStyle name="Normal 20 2 5" xfId="2050"/>
    <cellStyle name="Normal 20 2 5 2" xfId="5526"/>
    <cellStyle name="Normal 20 2 5 2 2" xfId="14106"/>
    <cellStyle name="Normal 20 2 5 2 3" xfId="14107"/>
    <cellStyle name="Normal 20 2 5 3" xfId="14108"/>
    <cellStyle name="Normal 20 2 5 4" xfId="14109"/>
    <cellStyle name="Normal 20 2 6" xfId="4199"/>
    <cellStyle name="Normal 20 2 6 2" xfId="7407"/>
    <cellStyle name="Normal 20 2 6 2 2" xfId="14110"/>
    <cellStyle name="Normal 20 2 6 2 3" xfId="14111"/>
    <cellStyle name="Normal 20 2 6 3" xfId="14112"/>
    <cellStyle name="Normal 20 2 6 4" xfId="14113"/>
    <cellStyle name="Normal 20 2 7" xfId="4336"/>
    <cellStyle name="Normal 20 2 7 2" xfId="14114"/>
    <cellStyle name="Normal 20 2 7 3" xfId="14115"/>
    <cellStyle name="Normal 20 2 8" xfId="14116"/>
    <cellStyle name="Normal 20 2 9" xfId="14117"/>
    <cellStyle name="Normal 20_MEMÓRIA DE CÁLCULO" xfId="510"/>
    <cellStyle name="Normal 21" xfId="182"/>
    <cellStyle name="Normal 22" xfId="183"/>
    <cellStyle name="Normal 23" xfId="184"/>
    <cellStyle name="Normal 23 2" xfId="7507"/>
    <cellStyle name="Normal 24" xfId="185"/>
    <cellStyle name="Normal 25" xfId="186"/>
    <cellStyle name="Normal 26" xfId="187"/>
    <cellStyle name="Normal 27" xfId="188"/>
    <cellStyle name="Normal 28" xfId="189"/>
    <cellStyle name="Normal 29" xfId="190"/>
    <cellStyle name="Normal 29 2" xfId="3970"/>
    <cellStyle name="Normal 3" xfId="191"/>
    <cellStyle name="Normal 3 10" xfId="921"/>
    <cellStyle name="Normal 3 10 2" xfId="1435"/>
    <cellStyle name="Normal 3 10 2 2" xfId="2696"/>
    <cellStyle name="Normal 3 10 2 2 2" xfId="6169"/>
    <cellStyle name="Normal 3 10 2 2 2 2" xfId="14118"/>
    <cellStyle name="Normal 3 10 2 2 2 3" xfId="14119"/>
    <cellStyle name="Normal 3 10 2 2 3" xfId="14120"/>
    <cellStyle name="Normal 3 10 2 2 4" xfId="14121"/>
    <cellStyle name="Normal 3 10 2 3" xfId="4917"/>
    <cellStyle name="Normal 3 10 2 3 2" xfId="14122"/>
    <cellStyle name="Normal 3 10 2 3 3" xfId="14123"/>
    <cellStyle name="Normal 3 10 2 4" xfId="14124"/>
    <cellStyle name="Normal 3 10 2 5" xfId="14125"/>
    <cellStyle name="Normal 3 10 3" xfId="1760"/>
    <cellStyle name="Normal 3 10 3 2" xfId="3005"/>
    <cellStyle name="Normal 3 10 3 2 2" xfId="6478"/>
    <cellStyle name="Normal 3 10 3 2 2 2" xfId="14126"/>
    <cellStyle name="Normal 3 10 3 2 2 3" xfId="14127"/>
    <cellStyle name="Normal 3 10 3 2 3" xfId="14128"/>
    <cellStyle name="Normal 3 10 3 2 4" xfId="14129"/>
    <cellStyle name="Normal 3 10 3 3" xfId="5239"/>
    <cellStyle name="Normal 3 10 3 3 2" xfId="14130"/>
    <cellStyle name="Normal 3 10 3 3 3" xfId="14131"/>
    <cellStyle name="Normal 3 10 3 4" xfId="14132"/>
    <cellStyle name="Normal 3 10 3 5" xfId="14133"/>
    <cellStyle name="Normal 3 10 4" xfId="2302"/>
    <cellStyle name="Normal 3 10 4 2" xfId="5777"/>
    <cellStyle name="Normal 3 10 4 2 2" xfId="14134"/>
    <cellStyle name="Normal 3 10 4 2 3" xfId="14135"/>
    <cellStyle name="Normal 3 10 4 3" xfId="14136"/>
    <cellStyle name="Normal 3 10 4 4" xfId="14137"/>
    <cellStyle name="Normal 3 10 5" xfId="4201"/>
    <cellStyle name="Normal 3 10 5 2" xfId="7409"/>
    <cellStyle name="Normal 3 10 5 2 2" xfId="14138"/>
    <cellStyle name="Normal 3 10 5 2 3" xfId="14139"/>
    <cellStyle name="Normal 3 10 5 3" xfId="14140"/>
    <cellStyle name="Normal 3 10 5 4" xfId="14141"/>
    <cellStyle name="Normal 3 10 6" xfId="4501"/>
    <cellStyle name="Normal 3 10 6 2" xfId="14142"/>
    <cellStyle name="Normal 3 10 6 3" xfId="14143"/>
    <cellStyle name="Normal 3 10 7" xfId="14144"/>
    <cellStyle name="Normal 3 10 8" xfId="14145"/>
    <cellStyle name="Normal 3 11" xfId="3741"/>
    <cellStyle name="Normal 3 2" xfId="192"/>
    <cellStyle name="Normal 3 2 2" xfId="193"/>
    <cellStyle name="Normal 3 2 2 2" xfId="194"/>
    <cellStyle name="Normal 3 2 3" xfId="195"/>
    <cellStyle name="Normal 3 2 3 2" xfId="3971"/>
    <cellStyle name="Normal 3 2 4" xfId="3972"/>
    <cellStyle name="Normal 3 3" xfId="196"/>
    <cellStyle name="Normal 3 3 2" xfId="701"/>
    <cellStyle name="Normal 3 3 2 2" xfId="922"/>
    <cellStyle name="Normal 3 3 2 2 2" xfId="3974"/>
    <cellStyle name="Normal 3 3 2 3" xfId="2448"/>
    <cellStyle name="Normal 3 3 2 3 2" xfId="5922"/>
    <cellStyle name="Normal 3 3 2 3 2 2" xfId="14146"/>
    <cellStyle name="Normal 3 3 2 3 2 3" xfId="14147"/>
    <cellStyle name="Normal 3 3 2 3 2 4" xfId="14148"/>
    <cellStyle name="Normal 3 3 2 3 3" xfId="14149"/>
    <cellStyle name="Normal 3 3 2 3 4" xfId="14150"/>
    <cellStyle name="Normal 3 3 2 3 5" xfId="14151"/>
    <cellStyle name="Normal 3 3 2 4" xfId="1891"/>
    <cellStyle name="Normal 3 3 2 4 2" xfId="5368"/>
    <cellStyle name="Normal 3 3 2 4 2 2" xfId="14152"/>
    <cellStyle name="Normal 3 3 2 4 2 3" xfId="14153"/>
    <cellStyle name="Normal 3 3 2 4 2 4" xfId="14154"/>
    <cellStyle name="Normal 3 3 2 4 3" xfId="14155"/>
    <cellStyle name="Normal 3 3 2 4 4" xfId="14156"/>
    <cellStyle name="Normal 3 3 2 4 5" xfId="14157"/>
    <cellStyle name="Normal 3 3 2 5" xfId="2353"/>
    <cellStyle name="Normal 3 3 2 5 2" xfId="5828"/>
    <cellStyle name="Normal 3 3 2 5 2 2" xfId="14158"/>
    <cellStyle name="Normal 3 3 2 5 2 3" xfId="14159"/>
    <cellStyle name="Normal 3 3 2 5 2 4" xfId="14160"/>
    <cellStyle name="Normal 3 3 2 5 3" xfId="14161"/>
    <cellStyle name="Normal 3 3 2 5 4" xfId="14162"/>
    <cellStyle name="Normal 3 3 2 5 5" xfId="14163"/>
    <cellStyle name="Normal 3 3 2 6" xfId="3973"/>
    <cellStyle name="Normal 3 3 2 7" xfId="14164"/>
    <cellStyle name="Normal 3 3 3" xfId="923"/>
    <cellStyle name="Normal 3 3 3 2" xfId="1436"/>
    <cellStyle name="Normal 3 3 3 2 2" xfId="2697"/>
    <cellStyle name="Normal 3 3 3 2 2 2" xfId="6170"/>
    <cellStyle name="Normal 3 3 3 2 2 2 2" xfId="14165"/>
    <cellStyle name="Normal 3 3 3 2 2 2 3" xfId="14166"/>
    <cellStyle name="Normal 3 3 3 2 2 3" xfId="14167"/>
    <cellStyle name="Normal 3 3 3 2 2 4" xfId="14168"/>
    <cellStyle name="Normal 3 3 3 2 3" xfId="4918"/>
    <cellStyle name="Normal 3 3 3 2 3 2" xfId="14169"/>
    <cellStyle name="Normal 3 3 3 2 3 3" xfId="14170"/>
    <cellStyle name="Normal 3 3 3 2 4" xfId="14171"/>
    <cellStyle name="Normal 3 3 3 2 5" xfId="14172"/>
    <cellStyle name="Normal 3 3 3 3" xfId="1761"/>
    <cellStyle name="Normal 3 3 3 3 2" xfId="3006"/>
    <cellStyle name="Normal 3 3 3 3 2 2" xfId="6479"/>
    <cellStyle name="Normal 3 3 3 3 2 2 2" xfId="14173"/>
    <cellStyle name="Normal 3 3 3 3 2 2 3" xfId="14174"/>
    <cellStyle name="Normal 3 3 3 3 2 3" xfId="14175"/>
    <cellStyle name="Normal 3 3 3 3 2 4" xfId="14176"/>
    <cellStyle name="Normal 3 3 3 3 3" xfId="5240"/>
    <cellStyle name="Normal 3 3 3 3 3 2" xfId="14177"/>
    <cellStyle name="Normal 3 3 3 3 3 3" xfId="14178"/>
    <cellStyle name="Normal 3 3 3 3 4" xfId="14179"/>
    <cellStyle name="Normal 3 3 3 3 5" xfId="14180"/>
    <cellStyle name="Normal 3 3 3 4" xfId="2303"/>
    <cellStyle name="Normal 3 3 3 4 2" xfId="5778"/>
    <cellStyle name="Normal 3 3 3 4 2 2" xfId="14181"/>
    <cellStyle name="Normal 3 3 3 4 2 3" xfId="14182"/>
    <cellStyle name="Normal 3 3 3 4 3" xfId="14183"/>
    <cellStyle name="Normal 3 3 3 4 4" xfId="14184"/>
    <cellStyle name="Normal 3 3 3 5" xfId="3975"/>
    <cellStyle name="Normal 3 3 3 6" xfId="4502"/>
    <cellStyle name="Normal 3 3 3 6 2" xfId="14185"/>
    <cellStyle name="Normal 3 3 3 6 3" xfId="14186"/>
    <cellStyle name="Normal 3 3 3 7" xfId="14187"/>
    <cellStyle name="Normal 3 3 3 8" xfId="14188"/>
    <cellStyle name="Normal 3 3 4" xfId="3742"/>
    <cellStyle name="Normal 3 3 4 2" xfId="7158"/>
    <cellStyle name="Normal 3 3 4 2 2" xfId="14189"/>
    <cellStyle name="Normal 3 3 4 2 3" xfId="14190"/>
    <cellStyle name="Normal 3 3 4 3" xfId="14191"/>
    <cellStyle name="Normal 3 3 4 4" xfId="14192"/>
    <cellStyle name="Normal 3 3_MEMÓRIA DE CÁLCULO" xfId="512"/>
    <cellStyle name="Normal 3 4" xfId="513"/>
    <cellStyle name="Normal 3 4 2" xfId="924"/>
    <cellStyle name="Normal 3 4 2 2" xfId="1437"/>
    <cellStyle name="Normal 3 4 2 2 2" xfId="2698"/>
    <cellStyle name="Normal 3 4 2 2 2 2" xfId="3747"/>
    <cellStyle name="Normal 3 4 2 2 2 2 2" xfId="7163"/>
    <cellStyle name="Normal 3 4 2 2 2 2 2 2" xfId="14193"/>
    <cellStyle name="Normal 3 4 2 2 2 2 2 3" xfId="14194"/>
    <cellStyle name="Normal 3 4 2 2 2 2 3" xfId="14195"/>
    <cellStyle name="Normal 3 4 2 2 2 2 4" xfId="14196"/>
    <cellStyle name="Normal 3 4 2 2 2 3" xfId="3746"/>
    <cellStyle name="Normal 3 4 2 2 2 3 2" xfId="7162"/>
    <cellStyle name="Normal 3 4 2 2 2 3 2 2" xfId="14197"/>
    <cellStyle name="Normal 3 4 2 2 2 3 2 3" xfId="14198"/>
    <cellStyle name="Normal 3 4 2 2 2 3 3" xfId="14199"/>
    <cellStyle name="Normal 3 4 2 2 2 3 4" xfId="14200"/>
    <cellStyle name="Normal 3 4 2 2 2 4" xfId="6171"/>
    <cellStyle name="Normal 3 4 2 2 2 4 2" xfId="14201"/>
    <cellStyle name="Normal 3 4 2 2 2 4 3" xfId="14202"/>
    <cellStyle name="Normal 3 4 2 2 2 5" xfId="14203"/>
    <cellStyle name="Normal 3 4 2 2 2 6" xfId="14204"/>
    <cellStyle name="Normal 3 4 2 2 3" xfId="3748"/>
    <cellStyle name="Normal 3 4 2 2 3 2" xfId="7164"/>
    <cellStyle name="Normal 3 4 2 2 3 2 2" xfId="14205"/>
    <cellStyle name="Normal 3 4 2 2 3 2 3" xfId="14206"/>
    <cellStyle name="Normal 3 4 2 2 3 3" xfId="14207"/>
    <cellStyle name="Normal 3 4 2 2 3 4" xfId="14208"/>
    <cellStyle name="Normal 3 4 2 2 4" xfId="3745"/>
    <cellStyle name="Normal 3 4 2 2 4 2" xfId="7161"/>
    <cellStyle name="Normal 3 4 2 2 4 2 2" xfId="14209"/>
    <cellStyle name="Normal 3 4 2 2 4 2 3" xfId="14210"/>
    <cellStyle name="Normal 3 4 2 2 4 3" xfId="14211"/>
    <cellStyle name="Normal 3 4 2 2 4 4" xfId="14212"/>
    <cellStyle name="Normal 3 4 2 2 5" xfId="4919"/>
    <cellStyle name="Normal 3 4 2 2 5 2" xfId="14213"/>
    <cellStyle name="Normal 3 4 2 2 5 3" xfId="14214"/>
    <cellStyle name="Normal 3 4 2 2 6" xfId="14215"/>
    <cellStyle name="Normal 3 4 2 2 7" xfId="14216"/>
    <cellStyle name="Normal 3 4 2 3" xfId="1762"/>
    <cellStyle name="Normal 3 4 2 3 2" xfId="3007"/>
    <cellStyle name="Normal 3 4 2 3 2 2" xfId="6480"/>
    <cellStyle name="Normal 3 4 2 3 2 2 2" xfId="14217"/>
    <cellStyle name="Normal 3 4 2 3 2 2 3" xfId="14218"/>
    <cellStyle name="Normal 3 4 2 3 2 3" xfId="14219"/>
    <cellStyle name="Normal 3 4 2 3 2 4" xfId="14220"/>
    <cellStyle name="Normal 3 4 2 3 3" xfId="5241"/>
    <cellStyle name="Normal 3 4 2 3 3 2" xfId="14221"/>
    <cellStyle name="Normal 3 4 2 3 3 3" xfId="14222"/>
    <cellStyle name="Normal 3 4 2 3 4" xfId="14223"/>
    <cellStyle name="Normal 3 4 2 3 5" xfId="14224"/>
    <cellStyle name="Normal 3 4 2 4" xfId="2304"/>
    <cellStyle name="Normal 3 4 2 4 2" xfId="5779"/>
    <cellStyle name="Normal 3 4 2 4 2 2" xfId="14225"/>
    <cellStyle name="Normal 3 4 2 4 2 3" xfId="14226"/>
    <cellStyle name="Normal 3 4 2 4 3" xfId="14227"/>
    <cellStyle name="Normal 3 4 2 4 4" xfId="14228"/>
    <cellStyle name="Normal 3 4 2 5" xfId="3744"/>
    <cellStyle name="Normal 3 4 2 5 2" xfId="7160"/>
    <cellStyle name="Normal 3 4 2 5 2 2" xfId="14229"/>
    <cellStyle name="Normal 3 4 2 5 2 3" xfId="14230"/>
    <cellStyle name="Normal 3 4 2 5 3" xfId="14231"/>
    <cellStyle name="Normal 3 4 2 5 4" xfId="14232"/>
    <cellStyle name="Normal 3 4 2 6" xfId="4503"/>
    <cellStyle name="Normal 3 4 2 6 2" xfId="14233"/>
    <cellStyle name="Normal 3 4 2 6 3" xfId="14234"/>
    <cellStyle name="Normal 3 4 2 7" xfId="14235"/>
    <cellStyle name="Normal 3 4 2 8" xfId="14236"/>
    <cellStyle name="Normal 3 4 3" xfId="3647"/>
    <cellStyle name="Normal 3 4 3 2" xfId="3750"/>
    <cellStyle name="Normal 3 4 3 2 2" xfId="3751"/>
    <cellStyle name="Normal 3 4 3 2 2 2" xfId="3752"/>
    <cellStyle name="Normal 3 4 3 2 2 2 2" xfId="7168"/>
    <cellStyle name="Normal 3 4 3 2 2 2 2 2" xfId="14237"/>
    <cellStyle name="Normal 3 4 3 2 2 2 2 3" xfId="14238"/>
    <cellStyle name="Normal 3 4 3 2 2 2 3" xfId="14239"/>
    <cellStyle name="Normal 3 4 3 2 2 2 4" xfId="14240"/>
    <cellStyle name="Normal 3 4 3 2 2 3" xfId="7167"/>
    <cellStyle name="Normal 3 4 3 2 2 3 2" xfId="14241"/>
    <cellStyle name="Normal 3 4 3 2 2 3 3" xfId="14242"/>
    <cellStyle name="Normal 3 4 3 2 2 4" xfId="14243"/>
    <cellStyle name="Normal 3 4 3 2 2 5" xfId="14244"/>
    <cellStyle name="Normal 3 4 3 2 3" xfId="3753"/>
    <cellStyle name="Normal 3 4 3 2 3 2" xfId="7169"/>
    <cellStyle name="Normal 3 4 3 2 3 2 2" xfId="14245"/>
    <cellStyle name="Normal 3 4 3 2 3 2 3" xfId="14246"/>
    <cellStyle name="Normal 3 4 3 2 3 3" xfId="14247"/>
    <cellStyle name="Normal 3 4 3 2 3 4" xfId="14248"/>
    <cellStyle name="Normal 3 4 3 2 4" xfId="7166"/>
    <cellStyle name="Normal 3 4 3 2 4 2" xfId="14249"/>
    <cellStyle name="Normal 3 4 3 2 4 3" xfId="14250"/>
    <cellStyle name="Normal 3 4 3 2 5" xfId="14251"/>
    <cellStyle name="Normal 3 4 3 2 6" xfId="14252"/>
    <cellStyle name="Normal 3 4 3 3" xfId="3749"/>
    <cellStyle name="Normal 3 4 3 3 2" xfId="7165"/>
    <cellStyle name="Normal 3 4 3 3 2 2" xfId="14253"/>
    <cellStyle name="Normal 3 4 3 3 2 3" xfId="14254"/>
    <cellStyle name="Normal 3 4 3 3 3" xfId="14255"/>
    <cellStyle name="Normal 3 4 3 3 4" xfId="14256"/>
    <cellStyle name="Normal 3 4 4" xfId="3754"/>
    <cellStyle name="Normal 3 4 4 2" xfId="3755"/>
    <cellStyle name="Normal 3 4 4 2 2" xfId="3756"/>
    <cellStyle name="Normal 3 4 4 2 2 2" xfId="7172"/>
    <cellStyle name="Normal 3 4 4 2 2 2 2" xfId="14257"/>
    <cellStyle name="Normal 3 4 4 2 2 2 3" xfId="14258"/>
    <cellStyle name="Normal 3 4 4 2 2 3" xfId="14259"/>
    <cellStyle name="Normal 3 4 4 2 2 4" xfId="14260"/>
    <cellStyle name="Normal 3 4 4 2 3" xfId="7171"/>
    <cellStyle name="Normal 3 4 4 2 3 2" xfId="14261"/>
    <cellStyle name="Normal 3 4 4 2 3 3" xfId="14262"/>
    <cellStyle name="Normal 3 4 4 2 4" xfId="14263"/>
    <cellStyle name="Normal 3 4 4 2 5" xfId="14264"/>
    <cellStyle name="Normal 3 4 4 3" xfId="3757"/>
    <cellStyle name="Normal 3 4 4 3 2" xfId="7173"/>
    <cellStyle name="Normal 3 4 4 3 2 2" xfId="14265"/>
    <cellStyle name="Normal 3 4 4 3 2 3" xfId="14266"/>
    <cellStyle name="Normal 3 4 4 3 3" xfId="14267"/>
    <cellStyle name="Normal 3 4 4 3 4" xfId="14268"/>
    <cellStyle name="Normal 3 4 4 4" xfId="7170"/>
    <cellStyle name="Normal 3 4 4 4 2" xfId="14269"/>
    <cellStyle name="Normal 3 4 4 4 3" xfId="14270"/>
    <cellStyle name="Normal 3 4 4 5" xfId="14271"/>
    <cellStyle name="Normal 3 4 4 6" xfId="14272"/>
    <cellStyle name="Normal 3 4 5" xfId="3743"/>
    <cellStyle name="Normal 3 4 5 2" xfId="7159"/>
    <cellStyle name="Normal 3 4 5 2 2" xfId="14273"/>
    <cellStyle name="Normal 3 4 5 2 3" xfId="14274"/>
    <cellStyle name="Normal 3 4 5 3" xfId="14275"/>
    <cellStyle name="Normal 3 4 5 4" xfId="14276"/>
    <cellStyle name="Normal 3 5" xfId="925"/>
    <cellStyle name="Normal 3 5 2" xfId="3977"/>
    <cellStyle name="Normal 3 5 3" xfId="3976"/>
    <cellStyle name="Normal 3 6" xfId="926"/>
    <cellStyle name="Normal 3 6 2" xfId="3979"/>
    <cellStyle name="Normal 3 6 3" xfId="3978"/>
    <cellStyle name="Normal 3 7" xfId="3645"/>
    <cellStyle name="Normal 3 7 2" xfId="3980"/>
    <cellStyle name="Normal 3 7 3" xfId="7108"/>
    <cellStyle name="Normal 3 7 3 2" xfId="14277"/>
    <cellStyle name="Normal 3 7 3 3" xfId="14278"/>
    <cellStyle name="Normal 3 7 4" xfId="14279"/>
    <cellStyle name="Normal 3 7 5" xfId="14280"/>
    <cellStyle name="Normal 3 8" xfId="3654"/>
    <cellStyle name="Normal 3 8 2" xfId="7112"/>
    <cellStyle name="Normal 3 8 2 2" xfId="14281"/>
    <cellStyle name="Normal 3 8 2 3" xfId="14282"/>
    <cellStyle name="Normal 3 8 3" xfId="14283"/>
    <cellStyle name="Normal 3 8 4" xfId="14284"/>
    <cellStyle name="Normal 3 9" xfId="3653"/>
    <cellStyle name="Normal 3 9 2" xfId="7111"/>
    <cellStyle name="Normal 3 9 2 2" xfId="14285"/>
    <cellStyle name="Normal 3 9 2 3" xfId="14286"/>
    <cellStyle name="Normal 3 9 3" xfId="14287"/>
    <cellStyle name="Normal 3 9 4" xfId="14288"/>
    <cellStyle name="Normal 3_AERO.NATAL - PLANILHA GERAL - PROJETO BÁSICO V.19 - Juliana" xfId="197"/>
    <cellStyle name="Normal 30" xfId="198"/>
    <cellStyle name="Normal 30 2" xfId="3981"/>
    <cellStyle name="Normal 31" xfId="199"/>
    <cellStyle name="Normal 32" xfId="650"/>
    <cellStyle name="Normal 32 10" xfId="14289"/>
    <cellStyle name="Normal 32 2" xfId="807"/>
    <cellStyle name="Normal 32 2 2" xfId="1379"/>
    <cellStyle name="Normal 32 2 2 2" xfId="2642"/>
    <cellStyle name="Normal 32 2 2 2 2" xfId="6115"/>
    <cellStyle name="Normal 32 2 2 2 2 2" xfId="14290"/>
    <cellStyle name="Normal 32 2 2 2 2 3" xfId="14291"/>
    <cellStyle name="Normal 32 2 2 2 3" xfId="14292"/>
    <cellStyle name="Normal 32 2 2 2 4" xfId="14293"/>
    <cellStyle name="Normal 32 2 2 3" xfId="4861"/>
    <cellStyle name="Normal 32 2 2 3 2" xfId="14294"/>
    <cellStyle name="Normal 32 2 2 3 3" xfId="14295"/>
    <cellStyle name="Normal 32 2 2 4" xfId="14296"/>
    <cellStyle name="Normal 32 2 2 5" xfId="14297"/>
    <cellStyle name="Normal 32 2 3" xfId="1715"/>
    <cellStyle name="Normal 32 2 3 2" xfId="2960"/>
    <cellStyle name="Normal 32 2 3 2 2" xfId="6433"/>
    <cellStyle name="Normal 32 2 3 2 2 2" xfId="14298"/>
    <cellStyle name="Normal 32 2 3 2 2 3" xfId="14299"/>
    <cellStyle name="Normal 32 2 3 2 3" xfId="14300"/>
    <cellStyle name="Normal 32 2 3 2 4" xfId="14301"/>
    <cellStyle name="Normal 32 2 3 3" xfId="5194"/>
    <cellStyle name="Normal 32 2 3 3 2" xfId="14302"/>
    <cellStyle name="Normal 32 2 3 3 3" xfId="14303"/>
    <cellStyle name="Normal 32 2 3 4" xfId="14304"/>
    <cellStyle name="Normal 32 2 3 5" xfId="14305"/>
    <cellStyle name="Normal 32 2 4" xfId="2228"/>
    <cellStyle name="Normal 32 2 4 2" xfId="5703"/>
    <cellStyle name="Normal 32 2 4 2 2" xfId="14306"/>
    <cellStyle name="Normal 32 2 4 2 3" xfId="14307"/>
    <cellStyle name="Normal 32 2 4 3" xfId="14308"/>
    <cellStyle name="Normal 32 2 4 4" xfId="14309"/>
    <cellStyle name="Normal 32 2 5" xfId="4202"/>
    <cellStyle name="Normal 32 2 5 2" xfId="7410"/>
    <cellStyle name="Normal 32 2 5 2 2" xfId="14310"/>
    <cellStyle name="Normal 32 2 5 2 3" xfId="14311"/>
    <cellStyle name="Normal 32 2 5 3" xfId="14312"/>
    <cellStyle name="Normal 32 2 5 4" xfId="14313"/>
    <cellStyle name="Normal 32 2 6" xfId="4454"/>
    <cellStyle name="Normal 32 2 6 2" xfId="14314"/>
    <cellStyle name="Normal 32 2 6 3" xfId="14315"/>
    <cellStyle name="Normal 32 2 7" xfId="14316"/>
    <cellStyle name="Normal 32 2 8" xfId="14317"/>
    <cellStyle name="Normal 32 3" xfId="927"/>
    <cellStyle name="Normal 32 4" xfId="1273"/>
    <cellStyle name="Normal 32 4 2" xfId="2540"/>
    <cellStyle name="Normal 32 4 2 2" xfId="6013"/>
    <cellStyle name="Normal 32 4 2 2 2" xfId="14318"/>
    <cellStyle name="Normal 32 4 2 2 3" xfId="14319"/>
    <cellStyle name="Normal 32 4 2 3" xfId="14320"/>
    <cellStyle name="Normal 32 4 2 4" xfId="14321"/>
    <cellStyle name="Normal 32 4 3" xfId="4755"/>
    <cellStyle name="Normal 32 4 3 2" xfId="14322"/>
    <cellStyle name="Normal 32 4 3 3" xfId="14323"/>
    <cellStyle name="Normal 32 4 4" xfId="14324"/>
    <cellStyle name="Normal 32 4 5" xfId="14325"/>
    <cellStyle name="Normal 32 5" xfId="1626"/>
    <cellStyle name="Normal 32 5 2" xfId="2871"/>
    <cellStyle name="Normal 32 5 2 2" xfId="6344"/>
    <cellStyle name="Normal 32 5 2 2 2" xfId="14326"/>
    <cellStyle name="Normal 32 5 2 2 3" xfId="14327"/>
    <cellStyle name="Normal 32 5 2 3" xfId="14328"/>
    <cellStyle name="Normal 32 5 2 4" xfId="14329"/>
    <cellStyle name="Normal 32 5 3" xfId="5105"/>
    <cellStyle name="Normal 32 5 3 2" xfId="14330"/>
    <cellStyle name="Normal 32 5 3 3" xfId="14331"/>
    <cellStyle name="Normal 32 5 4" xfId="14332"/>
    <cellStyle name="Normal 32 5 5" xfId="14333"/>
    <cellStyle name="Normal 32 6" xfId="2109"/>
    <cellStyle name="Normal 32 6 2" xfId="5584"/>
    <cellStyle name="Normal 32 6 2 2" xfId="14334"/>
    <cellStyle name="Normal 32 6 2 3" xfId="14335"/>
    <cellStyle name="Normal 32 6 3" xfId="14336"/>
    <cellStyle name="Normal 32 6 4" xfId="14337"/>
    <cellStyle name="Normal 32 7" xfId="3758"/>
    <cellStyle name="Normal 32 7 2" xfId="7174"/>
    <cellStyle name="Normal 32 7 2 2" xfId="14338"/>
    <cellStyle name="Normal 32 7 2 3" xfId="14339"/>
    <cellStyle name="Normal 32 7 3" xfId="14340"/>
    <cellStyle name="Normal 32 7 4" xfId="14341"/>
    <cellStyle name="Normal 32 8" xfId="4360"/>
    <cellStyle name="Normal 32 8 2" xfId="14342"/>
    <cellStyle name="Normal 32 8 3" xfId="14343"/>
    <cellStyle name="Normal 32 9" xfId="14344"/>
    <cellStyle name="Normal 33" xfId="738"/>
    <cellStyle name="Normal 33 2" xfId="3759"/>
    <cellStyle name="Normal 33 2 2" xfId="7175"/>
    <cellStyle name="Normal 33 2 2 2" xfId="14345"/>
    <cellStyle name="Normal 33 2 2 3" xfId="14346"/>
    <cellStyle name="Normal 33 2 3" xfId="14347"/>
    <cellStyle name="Normal 33 2 4" xfId="14348"/>
    <cellStyle name="Normal 34" xfId="760"/>
    <cellStyle name="Normal 35" xfId="778"/>
    <cellStyle name="Normal 35 2" xfId="4139"/>
    <cellStyle name="Normal 35 2 2" xfId="7350"/>
    <cellStyle name="Normal 35 2 2 2" xfId="14349"/>
    <cellStyle name="Normal 35 2 2 3" xfId="14350"/>
    <cellStyle name="Normal 35 2 3" xfId="14351"/>
    <cellStyle name="Normal 35 2 4" xfId="14352"/>
    <cellStyle name="Normal 36" xfId="928"/>
    <cellStyle name="Normal 37" xfId="929"/>
    <cellStyle name="Normal 37 2" xfId="1439"/>
    <cellStyle name="Normal 37 2 2" xfId="2700"/>
    <cellStyle name="Normal 37 2 2 2" xfId="6173"/>
    <cellStyle name="Normal 37 2 2 2 2" xfId="14353"/>
    <cellStyle name="Normal 37 2 2 2 3" xfId="14354"/>
    <cellStyle name="Normal 37 2 2 3" xfId="14355"/>
    <cellStyle name="Normal 37 2 2 4" xfId="14356"/>
    <cellStyle name="Normal 37 2 3" xfId="4921"/>
    <cellStyle name="Normal 37 2 3 2" xfId="14357"/>
    <cellStyle name="Normal 37 2 3 3" xfId="14358"/>
    <cellStyle name="Normal 37 2 4" xfId="14359"/>
    <cellStyle name="Normal 37 2 5" xfId="14360"/>
    <cellStyle name="Normal 37 3" xfId="1763"/>
    <cellStyle name="Normal 37 3 2" xfId="3008"/>
    <cellStyle name="Normal 37 3 2 2" xfId="6481"/>
    <cellStyle name="Normal 37 3 2 2 2" xfId="14361"/>
    <cellStyle name="Normal 37 3 2 2 3" xfId="14362"/>
    <cellStyle name="Normal 37 3 2 3" xfId="14363"/>
    <cellStyle name="Normal 37 3 2 4" xfId="14364"/>
    <cellStyle name="Normal 37 3 3" xfId="5242"/>
    <cellStyle name="Normal 37 3 3 2" xfId="14365"/>
    <cellStyle name="Normal 37 3 3 3" xfId="14366"/>
    <cellStyle name="Normal 37 3 4" xfId="14367"/>
    <cellStyle name="Normal 37 3 5" xfId="14368"/>
    <cellStyle name="Normal 37 4" xfId="2308"/>
    <cellStyle name="Normal 37 4 2" xfId="5783"/>
    <cellStyle name="Normal 37 4 2 2" xfId="14369"/>
    <cellStyle name="Normal 37 4 2 3" xfId="14370"/>
    <cellStyle name="Normal 37 4 3" xfId="14371"/>
    <cellStyle name="Normal 37 4 4" xfId="14372"/>
    <cellStyle name="Normal 37 5" xfId="4203"/>
    <cellStyle name="Normal 37 5 2" xfId="7411"/>
    <cellStyle name="Normal 37 5 2 2" xfId="14373"/>
    <cellStyle name="Normal 37 5 2 3" xfId="14374"/>
    <cellStyle name="Normal 37 5 3" xfId="14375"/>
    <cellStyle name="Normal 37 5 4" xfId="14376"/>
    <cellStyle name="Normal 37 6" xfId="4504"/>
    <cellStyle name="Normal 37 6 2" xfId="14377"/>
    <cellStyle name="Normal 37 6 3" xfId="14378"/>
    <cellStyle name="Normal 37 7" xfId="14379"/>
    <cellStyle name="Normal 37 8" xfId="14380"/>
    <cellStyle name="Normal 38" xfId="930"/>
    <cellStyle name="Normal 38 2" xfId="1440"/>
    <cellStyle name="Normal 38 2 2" xfId="2701"/>
    <cellStyle name="Normal 38 2 2 2" xfId="6174"/>
    <cellStyle name="Normal 38 2 2 2 2" xfId="14381"/>
    <cellStyle name="Normal 38 2 2 2 3" xfId="14382"/>
    <cellStyle name="Normal 38 2 2 3" xfId="14383"/>
    <cellStyle name="Normal 38 2 2 4" xfId="14384"/>
    <cellStyle name="Normal 38 2 3" xfId="4922"/>
    <cellStyle name="Normal 38 2 3 2" xfId="14385"/>
    <cellStyle name="Normal 38 2 3 3" xfId="14386"/>
    <cellStyle name="Normal 38 2 4" xfId="14387"/>
    <cellStyle name="Normal 38 2 5" xfId="14388"/>
    <cellStyle name="Normal 38 3" xfId="1764"/>
    <cellStyle name="Normal 38 3 2" xfId="3009"/>
    <cellStyle name="Normal 38 3 2 2" xfId="6482"/>
    <cellStyle name="Normal 38 3 2 2 2" xfId="14389"/>
    <cellStyle name="Normal 38 3 2 2 3" xfId="14390"/>
    <cellStyle name="Normal 38 3 2 3" xfId="14391"/>
    <cellStyle name="Normal 38 3 2 4" xfId="14392"/>
    <cellStyle name="Normal 38 3 3" xfId="5243"/>
    <cellStyle name="Normal 38 3 3 2" xfId="14393"/>
    <cellStyle name="Normal 38 3 3 3" xfId="14394"/>
    <cellStyle name="Normal 38 3 4" xfId="14395"/>
    <cellStyle name="Normal 38 3 5" xfId="14396"/>
    <cellStyle name="Normal 38 4" xfId="2309"/>
    <cellStyle name="Normal 38 4 2" xfId="5784"/>
    <cellStyle name="Normal 38 4 2 2" xfId="14397"/>
    <cellStyle name="Normal 38 4 2 3" xfId="14398"/>
    <cellStyle name="Normal 38 4 3" xfId="14399"/>
    <cellStyle name="Normal 38 4 4" xfId="14400"/>
    <cellStyle name="Normal 38 5" xfId="4204"/>
    <cellStyle name="Normal 38 5 2" xfId="7412"/>
    <cellStyle name="Normal 38 5 2 2" xfId="14401"/>
    <cellStyle name="Normal 38 5 2 3" xfId="14402"/>
    <cellStyle name="Normal 38 5 3" xfId="14403"/>
    <cellStyle name="Normal 38 5 4" xfId="14404"/>
    <cellStyle name="Normal 38 6" xfId="4505"/>
    <cellStyle name="Normal 38 6 2" xfId="14405"/>
    <cellStyle name="Normal 38 6 3" xfId="14406"/>
    <cellStyle name="Normal 38 7" xfId="14407"/>
    <cellStyle name="Normal 38 8" xfId="14408"/>
    <cellStyle name="Normal 39" xfId="1063"/>
    <cellStyle name="Normal 39 2" xfId="1513"/>
    <cellStyle name="Normal 39 2 2" xfId="2759"/>
    <cellStyle name="Normal 39 2 2 2" xfId="6232"/>
    <cellStyle name="Normal 39 2 2 2 2" xfId="14409"/>
    <cellStyle name="Normal 39 2 2 2 3" xfId="14410"/>
    <cellStyle name="Normal 39 2 2 3" xfId="14411"/>
    <cellStyle name="Normal 39 2 2 4" xfId="14412"/>
    <cellStyle name="Normal 39 2 3" xfId="4995"/>
    <cellStyle name="Normal 39 2 3 2" xfId="14413"/>
    <cellStyle name="Normal 39 2 3 3" xfId="14414"/>
    <cellStyle name="Normal 39 2 4" xfId="14415"/>
    <cellStyle name="Normal 39 2 5" xfId="14416"/>
    <cellStyle name="Normal 39 3" xfId="1804"/>
    <cellStyle name="Normal 39 3 2" xfId="3048"/>
    <cellStyle name="Normal 39 3 2 2" xfId="6521"/>
    <cellStyle name="Normal 39 3 2 2 2" xfId="14417"/>
    <cellStyle name="Normal 39 3 2 2 3" xfId="14418"/>
    <cellStyle name="Normal 39 3 2 3" xfId="14419"/>
    <cellStyle name="Normal 39 3 2 4" xfId="14420"/>
    <cellStyle name="Normal 39 3 3" xfId="5283"/>
    <cellStyle name="Normal 39 3 3 2" xfId="14421"/>
    <cellStyle name="Normal 39 3 3 3" xfId="14422"/>
    <cellStyle name="Normal 39 3 4" xfId="14423"/>
    <cellStyle name="Normal 39 3 5" xfId="14424"/>
    <cellStyle name="Normal 39 4" xfId="2389"/>
    <cellStyle name="Normal 39 4 2" xfId="5863"/>
    <cellStyle name="Normal 39 4 2 2" xfId="14425"/>
    <cellStyle name="Normal 39 4 2 3" xfId="14426"/>
    <cellStyle name="Normal 39 4 3" xfId="14427"/>
    <cellStyle name="Normal 39 4 4" xfId="14428"/>
    <cellStyle name="Normal 39 5" xfId="4279"/>
    <cellStyle name="Normal 39 6" xfId="4549"/>
    <cellStyle name="Normal 39 6 2" xfId="14429"/>
    <cellStyle name="Normal 39 6 3" xfId="14430"/>
    <cellStyle name="Normal 39 7" xfId="14431"/>
    <cellStyle name="Normal 39 8" xfId="14432"/>
    <cellStyle name="Normal 4" xfId="200"/>
    <cellStyle name="Normal 4 10" xfId="3760"/>
    <cellStyle name="Normal 4 2" xfId="201"/>
    <cellStyle name="Normal 4 2 2" xfId="202"/>
    <cellStyle name="Normal 4 2 2 2" xfId="203"/>
    <cellStyle name="Normal 4 2 3" xfId="204"/>
    <cellStyle name="Normal 4 2 4" xfId="3982"/>
    <cellStyle name="Normal 4 2 5" xfId="3983"/>
    <cellStyle name="Normal 4 2 5 2" xfId="3984"/>
    <cellStyle name="Normal 4 2 6" xfId="3985"/>
    <cellStyle name="Normal 4 3" xfId="205"/>
    <cellStyle name="Normal 4 3 2" xfId="702"/>
    <cellStyle name="Normal 4 3 2 2" xfId="819"/>
    <cellStyle name="Normal 4 3 2 2 2" xfId="1391"/>
    <cellStyle name="Normal 4 3 2 2 2 2" xfId="2654"/>
    <cellStyle name="Normal 4 3 2 2 2 2 2" xfId="6127"/>
    <cellStyle name="Normal 4 3 2 2 2 2 2 2" xfId="14433"/>
    <cellStyle name="Normal 4 3 2 2 2 2 2 3" xfId="14434"/>
    <cellStyle name="Normal 4 3 2 2 2 2 3" xfId="14435"/>
    <cellStyle name="Normal 4 3 2 2 2 2 4" xfId="14436"/>
    <cellStyle name="Normal 4 3 2 2 2 3" xfId="4873"/>
    <cellStyle name="Normal 4 3 2 2 2 3 2" xfId="14437"/>
    <cellStyle name="Normal 4 3 2 2 2 3 3" xfId="14438"/>
    <cellStyle name="Normal 4 3 2 2 2 4" xfId="14439"/>
    <cellStyle name="Normal 4 3 2 2 2 5" xfId="14440"/>
    <cellStyle name="Normal 4 3 2 2 3" xfId="1727"/>
    <cellStyle name="Normal 4 3 2 2 3 2" xfId="2972"/>
    <cellStyle name="Normal 4 3 2 2 3 2 2" xfId="6445"/>
    <cellStyle name="Normal 4 3 2 2 3 2 2 2" xfId="14441"/>
    <cellStyle name="Normal 4 3 2 2 3 2 2 3" xfId="14442"/>
    <cellStyle name="Normal 4 3 2 2 3 2 3" xfId="14443"/>
    <cellStyle name="Normal 4 3 2 2 3 2 4" xfId="14444"/>
    <cellStyle name="Normal 4 3 2 2 3 3" xfId="5206"/>
    <cellStyle name="Normal 4 3 2 2 3 3 2" xfId="14445"/>
    <cellStyle name="Normal 4 3 2 2 3 3 3" xfId="14446"/>
    <cellStyle name="Normal 4 3 2 2 3 4" xfId="14447"/>
    <cellStyle name="Normal 4 3 2 2 3 5" xfId="14448"/>
    <cellStyle name="Normal 4 3 2 2 4" xfId="2240"/>
    <cellStyle name="Normal 4 3 2 2 4 2" xfId="5715"/>
    <cellStyle name="Normal 4 3 2 2 4 2 2" xfId="14449"/>
    <cellStyle name="Normal 4 3 2 2 4 2 3" xfId="14450"/>
    <cellStyle name="Normal 4 3 2 2 4 3" xfId="14451"/>
    <cellStyle name="Normal 4 3 2 2 4 4" xfId="14452"/>
    <cellStyle name="Normal 4 3 2 2 5" xfId="4206"/>
    <cellStyle name="Normal 4 3 2 2 5 2" xfId="7414"/>
    <cellStyle name="Normal 4 3 2 2 5 2 2" xfId="14453"/>
    <cellStyle name="Normal 4 3 2 2 5 2 3" xfId="14454"/>
    <cellStyle name="Normal 4 3 2 2 5 3" xfId="14455"/>
    <cellStyle name="Normal 4 3 2 2 5 4" xfId="14456"/>
    <cellStyle name="Normal 4 3 2 2 6" xfId="4466"/>
    <cellStyle name="Normal 4 3 2 2 6 2" xfId="14457"/>
    <cellStyle name="Normal 4 3 2 2 6 3" xfId="14458"/>
    <cellStyle name="Normal 4 3 2 2 7" xfId="14459"/>
    <cellStyle name="Normal 4 3 2 2 8" xfId="14460"/>
    <cellStyle name="Normal 4 3 2 3" xfId="1295"/>
    <cellStyle name="Normal 4 3 2 3 2" xfId="2561"/>
    <cellStyle name="Normal 4 3 2 3 2 2" xfId="6034"/>
    <cellStyle name="Normal 4 3 2 3 2 2 2" xfId="14461"/>
    <cellStyle name="Normal 4 3 2 3 2 2 3" xfId="14462"/>
    <cellStyle name="Normal 4 3 2 3 2 3" xfId="14463"/>
    <cellStyle name="Normal 4 3 2 3 2 4" xfId="14464"/>
    <cellStyle name="Normal 4 3 2 3 3" xfId="4777"/>
    <cellStyle name="Normal 4 3 2 3 3 2" xfId="14465"/>
    <cellStyle name="Normal 4 3 2 3 3 3" xfId="14466"/>
    <cellStyle name="Normal 4 3 2 3 4" xfId="14467"/>
    <cellStyle name="Normal 4 3 2 3 5" xfId="14468"/>
    <cellStyle name="Normal 4 3 2 4" xfId="1638"/>
    <cellStyle name="Normal 4 3 2 4 2" xfId="2883"/>
    <cellStyle name="Normal 4 3 2 4 2 2" xfId="6356"/>
    <cellStyle name="Normal 4 3 2 4 2 2 2" xfId="14469"/>
    <cellStyle name="Normal 4 3 2 4 2 2 3" xfId="14470"/>
    <cellStyle name="Normal 4 3 2 4 2 3" xfId="14471"/>
    <cellStyle name="Normal 4 3 2 4 2 4" xfId="14472"/>
    <cellStyle name="Normal 4 3 2 4 3" xfId="5117"/>
    <cellStyle name="Normal 4 3 2 4 3 2" xfId="14473"/>
    <cellStyle name="Normal 4 3 2 4 3 3" xfId="14474"/>
    <cellStyle name="Normal 4 3 2 4 4" xfId="14475"/>
    <cellStyle name="Normal 4 3 2 4 5" xfId="14476"/>
    <cellStyle name="Normal 4 3 2 5" xfId="2138"/>
    <cellStyle name="Normal 4 3 2 5 2" xfId="5613"/>
    <cellStyle name="Normal 4 3 2 5 2 2" xfId="14477"/>
    <cellStyle name="Normal 4 3 2 5 2 3" xfId="14478"/>
    <cellStyle name="Normal 4 3 2 5 3" xfId="14479"/>
    <cellStyle name="Normal 4 3 2 5 4" xfId="14480"/>
    <cellStyle name="Normal 4 3 2 6" xfId="4205"/>
    <cellStyle name="Normal 4 3 2 6 2" xfId="7413"/>
    <cellStyle name="Normal 4 3 2 6 2 2" xfId="14481"/>
    <cellStyle name="Normal 4 3 2 6 2 3" xfId="14482"/>
    <cellStyle name="Normal 4 3 2 6 3" xfId="14483"/>
    <cellStyle name="Normal 4 3 2 6 4" xfId="14484"/>
    <cellStyle name="Normal 4 3 2 7" xfId="4374"/>
    <cellStyle name="Normal 4 3 2 7 2" xfId="14485"/>
    <cellStyle name="Normal 4 3 2 7 3" xfId="14486"/>
    <cellStyle name="Normal 4 3 2 8" xfId="14487"/>
    <cellStyle name="Normal 4 3 2 9" xfId="14488"/>
    <cellStyle name="Normal 4 3_MEMÓRIA DE CÁLCULO" xfId="514"/>
    <cellStyle name="Normal 4 4" xfId="206"/>
    <cellStyle name="Normal 4 4 2" xfId="703"/>
    <cellStyle name="Normal 4 4 2 2" xfId="820"/>
    <cellStyle name="Normal 4 4 2 2 2" xfId="1392"/>
    <cellStyle name="Normal 4 4 2 2 2 2" xfId="2655"/>
    <cellStyle name="Normal 4 4 2 2 2 2 2" xfId="6128"/>
    <cellStyle name="Normal 4 4 2 2 2 2 2 2" xfId="14489"/>
    <cellStyle name="Normal 4 4 2 2 2 2 2 3" xfId="14490"/>
    <cellStyle name="Normal 4 4 2 2 2 2 3" xfId="14491"/>
    <cellStyle name="Normal 4 4 2 2 2 2 4" xfId="14492"/>
    <cellStyle name="Normal 4 4 2 2 2 3" xfId="4874"/>
    <cellStyle name="Normal 4 4 2 2 2 3 2" xfId="14493"/>
    <cellStyle name="Normal 4 4 2 2 2 3 3" xfId="14494"/>
    <cellStyle name="Normal 4 4 2 2 2 4" xfId="14495"/>
    <cellStyle name="Normal 4 4 2 2 2 5" xfId="14496"/>
    <cellStyle name="Normal 4 4 2 2 3" xfId="1728"/>
    <cellStyle name="Normal 4 4 2 2 3 2" xfId="2973"/>
    <cellStyle name="Normal 4 4 2 2 3 2 2" xfId="6446"/>
    <cellStyle name="Normal 4 4 2 2 3 2 2 2" xfId="14497"/>
    <cellStyle name="Normal 4 4 2 2 3 2 2 3" xfId="14498"/>
    <cellStyle name="Normal 4 4 2 2 3 2 3" xfId="14499"/>
    <cellStyle name="Normal 4 4 2 2 3 2 4" xfId="14500"/>
    <cellStyle name="Normal 4 4 2 2 3 3" xfId="5207"/>
    <cellStyle name="Normal 4 4 2 2 3 3 2" xfId="14501"/>
    <cellStyle name="Normal 4 4 2 2 3 3 3" xfId="14502"/>
    <cellStyle name="Normal 4 4 2 2 3 4" xfId="14503"/>
    <cellStyle name="Normal 4 4 2 2 3 5" xfId="14504"/>
    <cellStyle name="Normal 4 4 2 2 4" xfId="2241"/>
    <cellStyle name="Normal 4 4 2 2 4 2" xfId="5716"/>
    <cellStyle name="Normal 4 4 2 2 4 2 2" xfId="14505"/>
    <cellStyle name="Normal 4 4 2 2 4 2 3" xfId="14506"/>
    <cellStyle name="Normal 4 4 2 2 4 3" xfId="14507"/>
    <cellStyle name="Normal 4 4 2 2 4 4" xfId="14508"/>
    <cellStyle name="Normal 4 4 2 2 5" xfId="4207"/>
    <cellStyle name="Normal 4 4 2 2 5 2" xfId="7415"/>
    <cellStyle name="Normal 4 4 2 2 5 2 2" xfId="14509"/>
    <cellStyle name="Normal 4 4 2 2 5 2 3" xfId="14510"/>
    <cellStyle name="Normal 4 4 2 2 5 3" xfId="14511"/>
    <cellStyle name="Normal 4 4 2 2 5 4" xfId="14512"/>
    <cellStyle name="Normal 4 4 2 2 6" xfId="4467"/>
    <cellStyle name="Normal 4 4 2 2 6 2" xfId="14513"/>
    <cellStyle name="Normal 4 4 2 2 6 3" xfId="14514"/>
    <cellStyle name="Normal 4 4 2 2 7" xfId="14515"/>
    <cellStyle name="Normal 4 4 2 2 8" xfId="14516"/>
    <cellStyle name="Normal 4 4 2 3" xfId="1296"/>
    <cellStyle name="Normal 4 4 2 3 2" xfId="2562"/>
    <cellStyle name="Normal 4 4 2 3 2 2" xfId="6035"/>
    <cellStyle name="Normal 4 4 2 3 2 2 2" xfId="14517"/>
    <cellStyle name="Normal 4 4 2 3 2 2 3" xfId="14518"/>
    <cellStyle name="Normal 4 4 2 3 2 3" xfId="14519"/>
    <cellStyle name="Normal 4 4 2 3 2 4" xfId="14520"/>
    <cellStyle name="Normal 4 4 2 3 3" xfId="4778"/>
    <cellStyle name="Normal 4 4 2 3 3 2" xfId="14521"/>
    <cellStyle name="Normal 4 4 2 3 3 3" xfId="14522"/>
    <cellStyle name="Normal 4 4 2 3 4" xfId="14523"/>
    <cellStyle name="Normal 4 4 2 3 5" xfId="14524"/>
    <cellStyle name="Normal 4 4 2 4" xfId="1639"/>
    <cellStyle name="Normal 4 4 2 4 2" xfId="2884"/>
    <cellStyle name="Normal 4 4 2 4 2 2" xfId="6357"/>
    <cellStyle name="Normal 4 4 2 4 2 2 2" xfId="14525"/>
    <cellStyle name="Normal 4 4 2 4 2 2 3" xfId="14526"/>
    <cellStyle name="Normal 4 4 2 4 2 3" xfId="14527"/>
    <cellStyle name="Normal 4 4 2 4 2 4" xfId="14528"/>
    <cellStyle name="Normal 4 4 2 4 3" xfId="5118"/>
    <cellStyle name="Normal 4 4 2 4 3 2" xfId="14529"/>
    <cellStyle name="Normal 4 4 2 4 3 3" xfId="14530"/>
    <cellStyle name="Normal 4 4 2 4 4" xfId="14531"/>
    <cellStyle name="Normal 4 4 2 4 5" xfId="14532"/>
    <cellStyle name="Normal 4 4 2 5" xfId="2139"/>
    <cellStyle name="Normal 4 4 2 5 2" xfId="5614"/>
    <cellStyle name="Normal 4 4 2 5 2 2" xfId="14533"/>
    <cellStyle name="Normal 4 4 2 5 2 3" xfId="14534"/>
    <cellStyle name="Normal 4 4 2 5 3" xfId="14535"/>
    <cellStyle name="Normal 4 4 2 5 4" xfId="14536"/>
    <cellStyle name="Normal 4 4 2 6" xfId="3986"/>
    <cellStyle name="Normal 4 4 2 7" xfId="4375"/>
    <cellStyle name="Normal 4 4 2 7 2" xfId="14537"/>
    <cellStyle name="Normal 4 4 2 7 3" xfId="14538"/>
    <cellStyle name="Normal 4 4 2 8" xfId="14539"/>
    <cellStyle name="Normal 4 4 2 9" xfId="14540"/>
    <cellStyle name="Normal 4 4_MEMÓRIA DE CÁLCULO" xfId="515"/>
    <cellStyle name="Normal 4 5" xfId="516"/>
    <cellStyle name="Normal 4 5 2" xfId="786"/>
    <cellStyle name="Normal 4 5 2 2" xfId="1359"/>
    <cellStyle name="Normal 4 5 2 2 2" xfId="2622"/>
    <cellStyle name="Normal 4 5 2 2 2 2" xfId="6095"/>
    <cellStyle name="Normal 4 5 2 2 2 2 2" xfId="14541"/>
    <cellStyle name="Normal 4 5 2 2 2 2 3" xfId="14542"/>
    <cellStyle name="Normal 4 5 2 2 2 3" xfId="14543"/>
    <cellStyle name="Normal 4 5 2 2 2 4" xfId="14544"/>
    <cellStyle name="Normal 4 5 2 2 3" xfId="4841"/>
    <cellStyle name="Normal 4 5 2 2 3 2" xfId="14545"/>
    <cellStyle name="Normal 4 5 2 2 3 3" xfId="14546"/>
    <cellStyle name="Normal 4 5 2 2 4" xfId="14547"/>
    <cellStyle name="Normal 4 5 2 2 5" xfId="14548"/>
    <cellStyle name="Normal 4 5 2 3" xfId="1695"/>
    <cellStyle name="Normal 4 5 2 3 2" xfId="2940"/>
    <cellStyle name="Normal 4 5 2 3 2 2" xfId="6413"/>
    <cellStyle name="Normal 4 5 2 3 2 2 2" xfId="14549"/>
    <cellStyle name="Normal 4 5 2 3 2 2 3" xfId="14550"/>
    <cellStyle name="Normal 4 5 2 3 2 3" xfId="14551"/>
    <cellStyle name="Normal 4 5 2 3 2 4" xfId="14552"/>
    <cellStyle name="Normal 4 5 2 3 3" xfId="5174"/>
    <cellStyle name="Normal 4 5 2 3 3 2" xfId="14553"/>
    <cellStyle name="Normal 4 5 2 3 3 3" xfId="14554"/>
    <cellStyle name="Normal 4 5 2 3 4" xfId="14555"/>
    <cellStyle name="Normal 4 5 2 3 5" xfId="14556"/>
    <cellStyle name="Normal 4 5 2 4" xfId="2207"/>
    <cellStyle name="Normal 4 5 2 4 2" xfId="5682"/>
    <cellStyle name="Normal 4 5 2 4 2 2" xfId="14557"/>
    <cellStyle name="Normal 4 5 2 4 2 3" xfId="14558"/>
    <cellStyle name="Normal 4 5 2 4 3" xfId="14559"/>
    <cellStyle name="Normal 4 5 2 4 4" xfId="14560"/>
    <cellStyle name="Normal 4 5 2 5" xfId="4208"/>
    <cellStyle name="Normal 4 5 2 5 2" xfId="7416"/>
    <cellStyle name="Normal 4 5 2 5 2 2" xfId="14561"/>
    <cellStyle name="Normal 4 5 2 5 2 3" xfId="14562"/>
    <cellStyle name="Normal 4 5 2 5 3" xfId="14563"/>
    <cellStyle name="Normal 4 5 2 5 4" xfId="14564"/>
    <cellStyle name="Normal 4 5 2 6" xfId="4434"/>
    <cellStyle name="Normal 4 5 2 6 2" xfId="14565"/>
    <cellStyle name="Normal 4 5 2 6 3" xfId="14566"/>
    <cellStyle name="Normal 4 5 2 7" xfId="14567"/>
    <cellStyle name="Normal 4 5 2 8" xfId="14568"/>
    <cellStyle name="Normal 4 5 3" xfId="1227"/>
    <cellStyle name="Normal 4 5 3 2" xfId="2502"/>
    <cellStyle name="Normal 4 5 3 2 2" xfId="5975"/>
    <cellStyle name="Normal 4 5 3 2 2 2" xfId="14569"/>
    <cellStyle name="Normal 4 5 3 2 2 3" xfId="14570"/>
    <cellStyle name="Normal 4 5 3 2 3" xfId="14571"/>
    <cellStyle name="Normal 4 5 3 2 4" xfId="14572"/>
    <cellStyle name="Normal 4 5 3 3" xfId="4709"/>
    <cellStyle name="Normal 4 5 3 3 2" xfId="14573"/>
    <cellStyle name="Normal 4 5 3 3 3" xfId="14574"/>
    <cellStyle name="Normal 4 5 3 4" xfId="14575"/>
    <cellStyle name="Normal 4 5 3 5" xfId="14576"/>
    <cellStyle name="Normal 4 5 4" xfId="1606"/>
    <cellStyle name="Normal 4 5 4 2" xfId="2851"/>
    <cellStyle name="Normal 4 5 4 2 2" xfId="6324"/>
    <cellStyle name="Normal 4 5 4 2 2 2" xfId="14577"/>
    <cellStyle name="Normal 4 5 4 2 2 3" xfId="14578"/>
    <cellStyle name="Normal 4 5 4 2 3" xfId="14579"/>
    <cellStyle name="Normal 4 5 4 2 4" xfId="14580"/>
    <cellStyle name="Normal 4 5 4 3" xfId="5085"/>
    <cellStyle name="Normal 4 5 4 3 2" xfId="14581"/>
    <cellStyle name="Normal 4 5 4 3 3" xfId="14582"/>
    <cellStyle name="Normal 4 5 4 4" xfId="14583"/>
    <cellStyle name="Normal 4 5 4 5" xfId="14584"/>
    <cellStyle name="Normal 4 5 5" xfId="2052"/>
    <cellStyle name="Normal 4 5 5 2" xfId="5528"/>
    <cellStyle name="Normal 4 5 5 2 2" xfId="14585"/>
    <cellStyle name="Normal 4 5 5 2 3" xfId="14586"/>
    <cellStyle name="Normal 4 5 5 3" xfId="14587"/>
    <cellStyle name="Normal 4 5 5 4" xfId="14588"/>
    <cellStyle name="Normal 4 5 6" xfId="3761"/>
    <cellStyle name="Normal 4 5 7" xfId="4337"/>
    <cellStyle name="Normal 4 5 7 2" xfId="14589"/>
    <cellStyle name="Normal 4 5 7 3" xfId="14590"/>
    <cellStyle name="Normal 4 5 8" xfId="14591"/>
    <cellStyle name="Normal 4 5 9" xfId="14592"/>
    <cellStyle name="Normal 4 6" xfId="3637"/>
    <cellStyle name="Normal 4 6 2" xfId="3762"/>
    <cellStyle name="Normal 4 7" xfId="3640"/>
    <cellStyle name="Normal 4 7 2" xfId="3763"/>
    <cellStyle name="Normal 4 8" xfId="3650"/>
    <cellStyle name="Normal 4 8 2" xfId="3764"/>
    <cellStyle name="Normal 4 9" xfId="3655"/>
    <cellStyle name="Normal 4 9 2" xfId="3765"/>
    <cellStyle name="Normal 4_3ª Trav Plinio Coelho - Rua Pedro da Cocada" xfId="517"/>
    <cellStyle name="Normal 40" xfId="518"/>
    <cellStyle name="Normal 40 2" xfId="519"/>
    <cellStyle name="Normal 40 3" xfId="520"/>
    <cellStyle name="Normal 41" xfId="1064"/>
    <cellStyle name="Normal 41 2" xfId="1514"/>
    <cellStyle name="Normal 41 2 2" xfId="2760"/>
    <cellStyle name="Normal 41 2 2 2" xfId="6233"/>
    <cellStyle name="Normal 41 2 2 2 2" xfId="14593"/>
    <cellStyle name="Normal 41 2 2 2 3" xfId="14594"/>
    <cellStyle name="Normal 41 2 2 3" xfId="14595"/>
    <cellStyle name="Normal 41 2 2 4" xfId="14596"/>
    <cellStyle name="Normal 41 2 3" xfId="4996"/>
    <cellStyle name="Normal 41 2 3 2" xfId="14597"/>
    <cellStyle name="Normal 41 2 3 3" xfId="14598"/>
    <cellStyle name="Normal 41 2 4" xfId="14599"/>
    <cellStyle name="Normal 41 2 5" xfId="14600"/>
    <cellStyle name="Normal 41 3" xfId="1805"/>
    <cellStyle name="Normal 41 3 2" xfId="3049"/>
    <cellStyle name="Normal 41 3 2 2" xfId="6522"/>
    <cellStyle name="Normal 41 3 2 2 2" xfId="14601"/>
    <cellStyle name="Normal 41 3 2 2 3" xfId="14602"/>
    <cellStyle name="Normal 41 3 2 3" xfId="14603"/>
    <cellStyle name="Normal 41 3 2 4" xfId="14604"/>
    <cellStyle name="Normal 41 3 3" xfId="5284"/>
    <cellStyle name="Normal 41 3 3 2" xfId="14605"/>
    <cellStyle name="Normal 41 3 3 3" xfId="14606"/>
    <cellStyle name="Normal 41 3 4" xfId="14607"/>
    <cellStyle name="Normal 41 3 5" xfId="14608"/>
    <cellStyle name="Normal 41 4" xfId="2390"/>
    <cellStyle name="Normal 41 4 2" xfId="5864"/>
    <cellStyle name="Normal 41 4 2 2" xfId="14609"/>
    <cellStyle name="Normal 41 4 2 3" xfId="14610"/>
    <cellStyle name="Normal 41 4 3" xfId="14611"/>
    <cellStyle name="Normal 41 4 4" xfId="14612"/>
    <cellStyle name="Normal 41 5" xfId="4550"/>
    <cellStyle name="Normal 41 5 2" xfId="14613"/>
    <cellStyle name="Normal 41 5 3" xfId="14614"/>
    <cellStyle name="Normal 41 6" xfId="14615"/>
    <cellStyle name="Normal 41 7" xfId="14616"/>
    <cellStyle name="Normal 42" xfId="1067"/>
    <cellStyle name="Normal 42 2" xfId="1807"/>
    <cellStyle name="Normal 42 2 2" xfId="3051"/>
    <cellStyle name="Normal 42 2 2 2" xfId="6524"/>
    <cellStyle name="Normal 42 2 2 2 2" xfId="14617"/>
    <cellStyle name="Normal 42 2 2 2 3" xfId="14618"/>
    <cellStyle name="Normal 42 2 2 3" xfId="14619"/>
    <cellStyle name="Normal 42 2 2 4" xfId="14620"/>
    <cellStyle name="Normal 42 2 3" xfId="5286"/>
    <cellStyle name="Normal 42 2 3 2" xfId="14621"/>
    <cellStyle name="Normal 42 2 3 3" xfId="14622"/>
    <cellStyle name="Normal 42 2 4" xfId="14623"/>
    <cellStyle name="Normal 42 2 5" xfId="14624"/>
    <cellStyle name="Normal 43" xfId="1055"/>
    <cellStyle name="Normal 43 2" xfId="4281"/>
    <cellStyle name="Normal 44" xfId="1179"/>
    <cellStyle name="Normal 44 2" xfId="1808"/>
    <cellStyle name="Normal 44 2 2" xfId="3052"/>
    <cellStyle name="Normal 44 2 2 2" xfId="6525"/>
    <cellStyle name="Normal 44 2 2 2 2" xfId="14625"/>
    <cellStyle name="Normal 44 2 2 2 3" xfId="14626"/>
    <cellStyle name="Normal 44 2 2 3" xfId="14627"/>
    <cellStyle name="Normal 44 2 2 4" xfId="14628"/>
    <cellStyle name="Normal 44 2 3" xfId="5287"/>
    <cellStyle name="Normal 44 2 3 2" xfId="14629"/>
    <cellStyle name="Normal 44 2 3 3" xfId="14630"/>
    <cellStyle name="Normal 44 2 4" xfId="14631"/>
    <cellStyle name="Normal 44 2 5" xfId="14632"/>
    <cellStyle name="Normal 45" xfId="1065"/>
    <cellStyle name="Normal 45 2" xfId="1809"/>
    <cellStyle name="Normal 45 2 2" xfId="3053"/>
    <cellStyle name="Normal 45 2 2 2" xfId="6526"/>
    <cellStyle name="Normal 45 2 2 2 2" xfId="14633"/>
    <cellStyle name="Normal 45 2 2 2 3" xfId="14634"/>
    <cellStyle name="Normal 45 2 2 3" xfId="14635"/>
    <cellStyle name="Normal 45 2 2 4" xfId="14636"/>
    <cellStyle name="Normal 45 2 3" xfId="5288"/>
    <cellStyle name="Normal 45 2 3 2" xfId="14637"/>
    <cellStyle name="Normal 45 2 3 3" xfId="14638"/>
    <cellStyle name="Normal 45 2 4" xfId="14639"/>
    <cellStyle name="Normal 45 2 5" xfId="14640"/>
    <cellStyle name="Normal 45 3" xfId="2391"/>
    <cellStyle name="Normal 45 3 2" xfId="5865"/>
    <cellStyle name="Normal 45 3 2 2" xfId="14641"/>
    <cellStyle name="Normal 45 3 2 3" xfId="14642"/>
    <cellStyle name="Normal 45 3 3" xfId="14643"/>
    <cellStyle name="Normal 45 3 4" xfId="14644"/>
    <cellStyle name="Normal 45 4" xfId="4551"/>
    <cellStyle name="Normal 45 4 2" xfId="14645"/>
    <cellStyle name="Normal 45 4 3" xfId="14646"/>
    <cellStyle name="Normal 45 5" xfId="14647"/>
    <cellStyle name="Normal 45 6" xfId="14648"/>
    <cellStyle name="Normal 46" xfId="1081"/>
    <cellStyle name="Normal 46 2" xfId="1810"/>
    <cellStyle name="Normal 46 2 2" xfId="3054"/>
    <cellStyle name="Normal 46 2 2 2" xfId="6527"/>
    <cellStyle name="Normal 46 2 2 2 2" xfId="14649"/>
    <cellStyle name="Normal 46 2 2 2 3" xfId="14650"/>
    <cellStyle name="Normal 46 2 2 3" xfId="14651"/>
    <cellStyle name="Normal 46 2 2 4" xfId="14652"/>
    <cellStyle name="Normal 46 2 3" xfId="5289"/>
    <cellStyle name="Normal 46 2 3 2" xfId="14653"/>
    <cellStyle name="Normal 46 2 3 3" xfId="14654"/>
    <cellStyle name="Normal 46 2 4" xfId="14655"/>
    <cellStyle name="Normal 46 2 5" xfId="14656"/>
    <cellStyle name="Normal 47" xfId="1066"/>
    <cellStyle name="Normal 47 2" xfId="1811"/>
    <cellStyle name="Normal 47 2 2" xfId="3055"/>
    <cellStyle name="Normal 47 2 2 2" xfId="6528"/>
    <cellStyle name="Normal 47 2 2 2 2" xfId="14657"/>
    <cellStyle name="Normal 47 2 2 2 3" xfId="14658"/>
    <cellStyle name="Normal 47 2 2 3" xfId="14659"/>
    <cellStyle name="Normal 47 2 2 4" xfId="14660"/>
    <cellStyle name="Normal 47 2 3" xfId="5290"/>
    <cellStyle name="Normal 47 2 3 2" xfId="14661"/>
    <cellStyle name="Normal 47 2 3 3" xfId="14662"/>
    <cellStyle name="Normal 47 2 4" xfId="14663"/>
    <cellStyle name="Normal 47 2 5" xfId="14664"/>
    <cellStyle name="Normal 47 3" xfId="2392"/>
    <cellStyle name="Normal 47 3 2" xfId="5866"/>
    <cellStyle name="Normal 47 3 2 2" xfId="14665"/>
    <cellStyle name="Normal 47 3 2 3" xfId="14666"/>
    <cellStyle name="Normal 47 3 3" xfId="14667"/>
    <cellStyle name="Normal 47 3 4" xfId="14668"/>
    <cellStyle name="Normal 47 4" xfId="4552"/>
    <cellStyle name="Normal 47 4 2" xfId="14669"/>
    <cellStyle name="Normal 47 4 3" xfId="14670"/>
    <cellStyle name="Normal 47 5" xfId="14671"/>
    <cellStyle name="Normal 47 6" xfId="14672"/>
    <cellStyle name="Normal 48" xfId="1556"/>
    <cellStyle name="Normal 49" xfId="521"/>
    <cellStyle name="Normal 49 2" xfId="522"/>
    <cellStyle name="Normal 49 3" xfId="523"/>
    <cellStyle name="Normal 5" xfId="207"/>
    <cellStyle name="Normal 5 10" xfId="3766"/>
    <cellStyle name="Normal 5 11" xfId="3658"/>
    <cellStyle name="Normal 5 11 2" xfId="3768"/>
    <cellStyle name="Normal 5 11 2 2" xfId="7177"/>
    <cellStyle name="Normal 5 11 2 2 2" xfId="14673"/>
    <cellStyle name="Normal 5 11 2 2 3" xfId="14674"/>
    <cellStyle name="Normal 5 11 2 3" xfId="14675"/>
    <cellStyle name="Normal 5 11 2 4" xfId="14676"/>
    <cellStyle name="Normal 5 11 3" xfId="3767"/>
    <cellStyle name="Normal 5 11 3 2" xfId="7176"/>
    <cellStyle name="Normal 5 11 3 2 2" xfId="14677"/>
    <cellStyle name="Normal 5 11 3 2 3" xfId="14678"/>
    <cellStyle name="Normal 5 11 3 3" xfId="14679"/>
    <cellStyle name="Normal 5 11 3 4" xfId="14680"/>
    <cellStyle name="Normal 5 11 4" xfId="7114"/>
    <cellStyle name="Normal 5 11 4 2" xfId="14681"/>
    <cellStyle name="Normal 5 11 4 3" xfId="14682"/>
    <cellStyle name="Normal 5 11 5" xfId="14683"/>
    <cellStyle name="Normal 5 11 6" xfId="14684"/>
    <cellStyle name="Normal 5 12" xfId="3769"/>
    <cellStyle name="Normal 5 12 2" xfId="3770"/>
    <cellStyle name="Normal 5 12 2 2" xfId="7179"/>
    <cellStyle name="Normal 5 12 2 2 2" xfId="14685"/>
    <cellStyle name="Normal 5 12 2 2 3" xfId="14686"/>
    <cellStyle name="Normal 5 12 2 3" xfId="14687"/>
    <cellStyle name="Normal 5 12 2 4" xfId="14688"/>
    <cellStyle name="Normal 5 12 3" xfId="7178"/>
    <cellStyle name="Normal 5 12 3 2" xfId="14689"/>
    <cellStyle name="Normal 5 12 3 3" xfId="14690"/>
    <cellStyle name="Normal 5 12 4" xfId="14691"/>
    <cellStyle name="Normal 5 12 5" xfId="14692"/>
    <cellStyle name="Normal 5 13" xfId="3771"/>
    <cellStyle name="Normal 5 13 2" xfId="7180"/>
    <cellStyle name="Normal 5 13 2 2" xfId="14693"/>
    <cellStyle name="Normal 5 13 2 3" xfId="14694"/>
    <cellStyle name="Normal 5 13 3" xfId="14695"/>
    <cellStyle name="Normal 5 13 4" xfId="14696"/>
    <cellStyle name="Normal 5 2" xfId="208"/>
    <cellStyle name="Normal 5 2 2" xfId="705"/>
    <cellStyle name="Normal 5 2 2 10" xfId="14697"/>
    <cellStyle name="Normal 5 2 2 2" xfId="822"/>
    <cellStyle name="Normal 5 2 2 2 2" xfId="1394"/>
    <cellStyle name="Normal 5 2 2 2 2 2" xfId="2657"/>
    <cellStyle name="Normal 5 2 2 2 2 2 2" xfId="6130"/>
    <cellStyle name="Normal 5 2 2 2 2 2 2 2" xfId="14698"/>
    <cellStyle name="Normal 5 2 2 2 2 2 2 3" xfId="14699"/>
    <cellStyle name="Normal 5 2 2 2 2 2 3" xfId="14700"/>
    <cellStyle name="Normal 5 2 2 2 2 2 4" xfId="14701"/>
    <cellStyle name="Normal 5 2 2 2 2 3" xfId="4876"/>
    <cellStyle name="Normal 5 2 2 2 2 3 2" xfId="14702"/>
    <cellStyle name="Normal 5 2 2 2 2 3 3" xfId="14703"/>
    <cellStyle name="Normal 5 2 2 2 2 4" xfId="14704"/>
    <cellStyle name="Normal 5 2 2 2 2 5" xfId="14705"/>
    <cellStyle name="Normal 5 2 2 2 3" xfId="1730"/>
    <cellStyle name="Normal 5 2 2 2 3 2" xfId="2975"/>
    <cellStyle name="Normal 5 2 2 2 3 2 2" xfId="6448"/>
    <cellStyle name="Normal 5 2 2 2 3 2 2 2" xfId="14706"/>
    <cellStyle name="Normal 5 2 2 2 3 2 2 3" xfId="14707"/>
    <cellStyle name="Normal 5 2 2 2 3 2 3" xfId="14708"/>
    <cellStyle name="Normal 5 2 2 2 3 2 4" xfId="14709"/>
    <cellStyle name="Normal 5 2 2 2 3 3" xfId="5209"/>
    <cellStyle name="Normal 5 2 2 2 3 3 2" xfId="14710"/>
    <cellStyle name="Normal 5 2 2 2 3 3 3" xfId="14711"/>
    <cellStyle name="Normal 5 2 2 2 3 4" xfId="14712"/>
    <cellStyle name="Normal 5 2 2 2 3 5" xfId="14713"/>
    <cellStyle name="Normal 5 2 2 2 4" xfId="2243"/>
    <cellStyle name="Normal 5 2 2 2 4 2" xfId="5718"/>
    <cellStyle name="Normal 5 2 2 2 4 2 2" xfId="14714"/>
    <cellStyle name="Normal 5 2 2 2 4 2 3" xfId="14715"/>
    <cellStyle name="Normal 5 2 2 2 4 3" xfId="14716"/>
    <cellStyle name="Normal 5 2 2 2 4 4" xfId="14717"/>
    <cellStyle name="Normal 5 2 2 2 5" xfId="4210"/>
    <cellStyle name="Normal 5 2 2 2 5 2" xfId="7418"/>
    <cellStyle name="Normal 5 2 2 2 5 2 2" xfId="14718"/>
    <cellStyle name="Normal 5 2 2 2 5 2 3" xfId="14719"/>
    <cellStyle name="Normal 5 2 2 2 5 3" xfId="14720"/>
    <cellStyle name="Normal 5 2 2 2 5 4" xfId="14721"/>
    <cellStyle name="Normal 5 2 2 2 6" xfId="4469"/>
    <cellStyle name="Normal 5 2 2 2 6 2" xfId="14722"/>
    <cellStyle name="Normal 5 2 2 2 6 3" xfId="14723"/>
    <cellStyle name="Normal 5 2 2 2 7" xfId="14724"/>
    <cellStyle name="Normal 5 2 2 2 8" xfId="14725"/>
    <cellStyle name="Normal 5 2 2 3" xfId="931"/>
    <cellStyle name="Normal 5 2 2 4" xfId="1298"/>
    <cellStyle name="Normal 5 2 2 4 2" xfId="2564"/>
    <cellStyle name="Normal 5 2 2 4 2 2" xfId="6037"/>
    <cellStyle name="Normal 5 2 2 4 2 2 2" xfId="14726"/>
    <cellStyle name="Normal 5 2 2 4 2 2 3" xfId="14727"/>
    <cellStyle name="Normal 5 2 2 4 2 3" xfId="14728"/>
    <cellStyle name="Normal 5 2 2 4 2 4" xfId="14729"/>
    <cellStyle name="Normal 5 2 2 4 3" xfId="4780"/>
    <cellStyle name="Normal 5 2 2 4 3 2" xfId="14730"/>
    <cellStyle name="Normal 5 2 2 4 3 3" xfId="14731"/>
    <cellStyle name="Normal 5 2 2 4 4" xfId="14732"/>
    <cellStyle name="Normal 5 2 2 4 5" xfId="14733"/>
    <cellStyle name="Normal 5 2 2 5" xfId="1641"/>
    <cellStyle name="Normal 5 2 2 5 2" xfId="2886"/>
    <cellStyle name="Normal 5 2 2 5 2 2" xfId="6359"/>
    <cellStyle name="Normal 5 2 2 5 2 2 2" xfId="14734"/>
    <cellStyle name="Normal 5 2 2 5 2 2 3" xfId="14735"/>
    <cellStyle name="Normal 5 2 2 5 2 3" xfId="14736"/>
    <cellStyle name="Normal 5 2 2 5 2 4" xfId="14737"/>
    <cellStyle name="Normal 5 2 2 5 3" xfId="5120"/>
    <cellStyle name="Normal 5 2 2 5 3 2" xfId="14738"/>
    <cellStyle name="Normal 5 2 2 5 3 3" xfId="14739"/>
    <cellStyle name="Normal 5 2 2 5 4" xfId="14740"/>
    <cellStyle name="Normal 5 2 2 5 5" xfId="14741"/>
    <cellStyle name="Normal 5 2 2 6" xfId="2141"/>
    <cellStyle name="Normal 5 2 2 6 2" xfId="5616"/>
    <cellStyle name="Normal 5 2 2 6 2 2" xfId="14742"/>
    <cellStyle name="Normal 5 2 2 6 2 3" xfId="14743"/>
    <cellStyle name="Normal 5 2 2 6 3" xfId="14744"/>
    <cellStyle name="Normal 5 2 2 6 4" xfId="14745"/>
    <cellStyle name="Normal 5 2 2 7" xfId="4209"/>
    <cellStyle name="Normal 5 2 2 7 2" xfId="7417"/>
    <cellStyle name="Normal 5 2 2 7 2 2" xfId="14746"/>
    <cellStyle name="Normal 5 2 2 7 2 3" xfId="14747"/>
    <cellStyle name="Normal 5 2 2 7 3" xfId="14748"/>
    <cellStyle name="Normal 5 2 2 7 4" xfId="14749"/>
    <cellStyle name="Normal 5 2 2 8" xfId="4377"/>
    <cellStyle name="Normal 5 2 2 8 2" xfId="14750"/>
    <cellStyle name="Normal 5 2 2 8 3" xfId="14751"/>
    <cellStyle name="Normal 5 2 2 9" xfId="14752"/>
    <cellStyle name="Normal 5 2 3" xfId="932"/>
    <cellStyle name="Normal 5 2 3 2" xfId="1441"/>
    <cellStyle name="Normal 5 2 3 2 2" xfId="2702"/>
    <cellStyle name="Normal 5 2 3 2 2 2" xfId="6175"/>
    <cellStyle name="Normal 5 2 3 2 2 2 2" xfId="14753"/>
    <cellStyle name="Normal 5 2 3 2 2 2 3" xfId="14754"/>
    <cellStyle name="Normal 5 2 3 2 2 3" xfId="14755"/>
    <cellStyle name="Normal 5 2 3 2 2 4" xfId="14756"/>
    <cellStyle name="Normal 5 2 3 2 3" xfId="4923"/>
    <cellStyle name="Normal 5 2 3 2 3 2" xfId="14757"/>
    <cellStyle name="Normal 5 2 3 2 3 3" xfId="14758"/>
    <cellStyle name="Normal 5 2 3 2 4" xfId="14759"/>
    <cellStyle name="Normal 5 2 3 2 5" xfId="14760"/>
    <cellStyle name="Normal 5 2 3 3" xfId="1765"/>
    <cellStyle name="Normal 5 2 3 3 2" xfId="3010"/>
    <cellStyle name="Normal 5 2 3 3 2 2" xfId="6483"/>
    <cellStyle name="Normal 5 2 3 3 2 2 2" xfId="14761"/>
    <cellStyle name="Normal 5 2 3 3 2 2 3" xfId="14762"/>
    <cellStyle name="Normal 5 2 3 3 2 3" xfId="14763"/>
    <cellStyle name="Normal 5 2 3 3 2 4" xfId="14764"/>
    <cellStyle name="Normal 5 2 3 3 3" xfId="5244"/>
    <cellStyle name="Normal 5 2 3 3 3 2" xfId="14765"/>
    <cellStyle name="Normal 5 2 3 3 3 3" xfId="14766"/>
    <cellStyle name="Normal 5 2 3 3 4" xfId="14767"/>
    <cellStyle name="Normal 5 2 3 3 5" xfId="14768"/>
    <cellStyle name="Normal 5 2 3 4" xfId="2310"/>
    <cellStyle name="Normal 5 2 3 4 2" xfId="5785"/>
    <cellStyle name="Normal 5 2 3 4 2 2" xfId="14769"/>
    <cellStyle name="Normal 5 2 3 4 2 3" xfId="14770"/>
    <cellStyle name="Normal 5 2 3 4 3" xfId="14771"/>
    <cellStyle name="Normal 5 2 3 4 4" xfId="14772"/>
    <cellStyle name="Normal 5 2 3 5" xfId="4211"/>
    <cellStyle name="Normal 5 2 3 5 2" xfId="7419"/>
    <cellStyle name="Normal 5 2 3 5 2 2" xfId="14773"/>
    <cellStyle name="Normal 5 2 3 5 2 3" xfId="14774"/>
    <cellStyle name="Normal 5 2 3 5 3" xfId="14775"/>
    <cellStyle name="Normal 5 2 3 5 4" xfId="14776"/>
    <cellStyle name="Normal 5 2 3 6" xfId="4506"/>
    <cellStyle name="Normal 5 2 3 6 2" xfId="14777"/>
    <cellStyle name="Normal 5 2 3 6 3" xfId="14778"/>
    <cellStyle name="Normal 5 2 3 7" xfId="14779"/>
    <cellStyle name="Normal 5 2 3 8" xfId="14780"/>
    <cellStyle name="Normal 5 2 4" xfId="3772"/>
    <cellStyle name="Normal 5 2 4 2" xfId="7181"/>
    <cellStyle name="Normal 5 2 4 2 2" xfId="14781"/>
    <cellStyle name="Normal 5 2 4 2 3" xfId="14782"/>
    <cellStyle name="Normal 5 2 4 3" xfId="14783"/>
    <cellStyle name="Normal 5 2 4 4" xfId="14784"/>
    <cellStyle name="Normal 5 2_MEMÓRIA DE CÁLCULO" xfId="524"/>
    <cellStyle name="Normal 5 3" xfId="525"/>
    <cellStyle name="Normal 5 3 10" xfId="14785"/>
    <cellStyle name="Normal 5 3 2" xfId="787"/>
    <cellStyle name="Normal 5 3 2 2" xfId="1360"/>
    <cellStyle name="Normal 5 3 2 2 2" xfId="2623"/>
    <cellStyle name="Normal 5 3 2 2 2 2" xfId="6096"/>
    <cellStyle name="Normal 5 3 2 2 2 2 2" xfId="14786"/>
    <cellStyle name="Normal 5 3 2 2 2 2 3" xfId="14787"/>
    <cellStyle name="Normal 5 3 2 2 2 3" xfId="14788"/>
    <cellStyle name="Normal 5 3 2 2 2 4" xfId="14789"/>
    <cellStyle name="Normal 5 3 2 2 3" xfId="4842"/>
    <cellStyle name="Normal 5 3 2 2 3 2" xfId="14790"/>
    <cellStyle name="Normal 5 3 2 2 3 3" xfId="14791"/>
    <cellStyle name="Normal 5 3 2 2 4" xfId="14792"/>
    <cellStyle name="Normal 5 3 2 2 5" xfId="14793"/>
    <cellStyle name="Normal 5 3 2 3" xfId="1696"/>
    <cellStyle name="Normal 5 3 2 3 2" xfId="2941"/>
    <cellStyle name="Normal 5 3 2 3 2 2" xfId="6414"/>
    <cellStyle name="Normal 5 3 2 3 2 2 2" xfId="14794"/>
    <cellStyle name="Normal 5 3 2 3 2 2 3" xfId="14795"/>
    <cellStyle name="Normal 5 3 2 3 2 3" xfId="14796"/>
    <cellStyle name="Normal 5 3 2 3 2 4" xfId="14797"/>
    <cellStyle name="Normal 5 3 2 3 3" xfId="5175"/>
    <cellStyle name="Normal 5 3 2 3 3 2" xfId="14798"/>
    <cellStyle name="Normal 5 3 2 3 3 3" xfId="14799"/>
    <cellStyle name="Normal 5 3 2 3 4" xfId="14800"/>
    <cellStyle name="Normal 5 3 2 3 5" xfId="14801"/>
    <cellStyle name="Normal 5 3 2 4" xfId="2208"/>
    <cellStyle name="Normal 5 3 2 4 2" xfId="5683"/>
    <cellStyle name="Normal 5 3 2 4 2 2" xfId="14802"/>
    <cellStyle name="Normal 5 3 2 4 2 3" xfId="14803"/>
    <cellStyle name="Normal 5 3 2 4 3" xfId="14804"/>
    <cellStyle name="Normal 5 3 2 4 4" xfId="14805"/>
    <cellStyle name="Normal 5 3 2 5" xfId="3987"/>
    <cellStyle name="Normal 5 3 2 6" xfId="4435"/>
    <cellStyle name="Normal 5 3 2 6 2" xfId="14806"/>
    <cellStyle name="Normal 5 3 2 6 3" xfId="14807"/>
    <cellStyle name="Normal 5 3 2 7" xfId="14808"/>
    <cellStyle name="Normal 5 3 2 8" xfId="14809"/>
    <cellStyle name="Normal 5 3 3" xfId="933"/>
    <cellStyle name="Normal 5 3 3 2" xfId="1442"/>
    <cellStyle name="Normal 5 3 3 2 2" xfId="2703"/>
    <cellStyle name="Normal 5 3 3 2 2 2" xfId="6176"/>
    <cellStyle name="Normal 5 3 3 2 2 2 2" xfId="14810"/>
    <cellStyle name="Normal 5 3 3 2 2 2 3" xfId="14811"/>
    <cellStyle name="Normal 5 3 3 2 2 3" xfId="14812"/>
    <cellStyle name="Normal 5 3 3 2 2 4" xfId="14813"/>
    <cellStyle name="Normal 5 3 3 2 3" xfId="4924"/>
    <cellStyle name="Normal 5 3 3 2 3 2" xfId="14814"/>
    <cellStyle name="Normal 5 3 3 2 3 3" xfId="14815"/>
    <cellStyle name="Normal 5 3 3 2 4" xfId="14816"/>
    <cellStyle name="Normal 5 3 3 2 5" xfId="14817"/>
    <cellStyle name="Normal 5 3 3 3" xfId="1766"/>
    <cellStyle name="Normal 5 3 3 3 2" xfId="3011"/>
    <cellStyle name="Normal 5 3 3 3 2 2" xfId="6484"/>
    <cellStyle name="Normal 5 3 3 3 2 2 2" xfId="14818"/>
    <cellStyle name="Normal 5 3 3 3 2 2 3" xfId="14819"/>
    <cellStyle name="Normal 5 3 3 3 2 3" xfId="14820"/>
    <cellStyle name="Normal 5 3 3 3 2 4" xfId="14821"/>
    <cellStyle name="Normal 5 3 3 3 3" xfId="5245"/>
    <cellStyle name="Normal 5 3 3 3 3 2" xfId="14822"/>
    <cellStyle name="Normal 5 3 3 3 3 3" xfId="14823"/>
    <cellStyle name="Normal 5 3 3 3 4" xfId="14824"/>
    <cellStyle name="Normal 5 3 3 3 5" xfId="14825"/>
    <cellStyle name="Normal 5 3 3 4" xfId="2311"/>
    <cellStyle name="Normal 5 3 3 4 2" xfId="5786"/>
    <cellStyle name="Normal 5 3 3 4 2 2" xfId="14826"/>
    <cellStyle name="Normal 5 3 3 4 2 3" xfId="14827"/>
    <cellStyle name="Normal 5 3 3 4 3" xfId="14828"/>
    <cellStyle name="Normal 5 3 3 4 4" xfId="14829"/>
    <cellStyle name="Normal 5 3 3 5" xfId="4212"/>
    <cellStyle name="Normal 5 3 3 5 2" xfId="7420"/>
    <cellStyle name="Normal 5 3 3 5 2 2" xfId="14830"/>
    <cellStyle name="Normal 5 3 3 5 2 3" xfId="14831"/>
    <cellStyle name="Normal 5 3 3 5 3" xfId="14832"/>
    <cellStyle name="Normal 5 3 3 5 4" xfId="14833"/>
    <cellStyle name="Normal 5 3 3 6" xfId="4507"/>
    <cellStyle name="Normal 5 3 3 6 2" xfId="14834"/>
    <cellStyle name="Normal 5 3 3 6 3" xfId="14835"/>
    <cellStyle name="Normal 5 3 3 7" xfId="14836"/>
    <cellStyle name="Normal 5 3 3 8" xfId="14837"/>
    <cellStyle name="Normal 5 3 4" xfId="1230"/>
    <cellStyle name="Normal 5 3 4 2" xfId="2505"/>
    <cellStyle name="Normal 5 3 4 2 2" xfId="5978"/>
    <cellStyle name="Normal 5 3 4 2 2 2" xfId="14838"/>
    <cellStyle name="Normal 5 3 4 2 2 3" xfId="14839"/>
    <cellStyle name="Normal 5 3 4 2 3" xfId="14840"/>
    <cellStyle name="Normal 5 3 4 2 4" xfId="14841"/>
    <cellStyle name="Normal 5 3 4 3" xfId="4712"/>
    <cellStyle name="Normal 5 3 4 3 2" xfId="14842"/>
    <cellStyle name="Normal 5 3 4 3 3" xfId="14843"/>
    <cellStyle name="Normal 5 3 4 4" xfId="14844"/>
    <cellStyle name="Normal 5 3 4 5" xfId="14845"/>
    <cellStyle name="Normal 5 3 5" xfId="1607"/>
    <cellStyle name="Normal 5 3 5 2" xfId="2852"/>
    <cellStyle name="Normal 5 3 5 2 2" xfId="6325"/>
    <cellStyle name="Normal 5 3 5 2 2 2" xfId="14846"/>
    <cellStyle name="Normal 5 3 5 2 2 3" xfId="14847"/>
    <cellStyle name="Normal 5 3 5 2 3" xfId="14848"/>
    <cellStyle name="Normal 5 3 5 2 4" xfId="14849"/>
    <cellStyle name="Normal 5 3 5 3" xfId="5086"/>
    <cellStyle name="Normal 5 3 5 3 2" xfId="14850"/>
    <cellStyle name="Normal 5 3 5 3 3" xfId="14851"/>
    <cellStyle name="Normal 5 3 5 4" xfId="14852"/>
    <cellStyle name="Normal 5 3 5 5" xfId="14853"/>
    <cellStyle name="Normal 5 3 6" xfId="2057"/>
    <cellStyle name="Normal 5 3 6 2" xfId="5533"/>
    <cellStyle name="Normal 5 3 6 2 2" xfId="14854"/>
    <cellStyle name="Normal 5 3 6 2 3" xfId="14855"/>
    <cellStyle name="Normal 5 3 6 3" xfId="14856"/>
    <cellStyle name="Normal 5 3 6 4" xfId="14857"/>
    <cellStyle name="Normal 5 3 7" xfId="3773"/>
    <cellStyle name="Normal 5 3 8" xfId="4338"/>
    <cellStyle name="Normal 5 3 8 2" xfId="14858"/>
    <cellStyle name="Normal 5 3 8 3" xfId="14859"/>
    <cellStyle name="Normal 5 3 9" xfId="14860"/>
    <cellStyle name="Normal 5 4" xfId="704"/>
    <cellStyle name="Normal 5 4 2" xfId="821"/>
    <cellStyle name="Normal 5 4 2 2" xfId="1393"/>
    <cellStyle name="Normal 5 4 2 2 2" xfId="2656"/>
    <cellStyle name="Normal 5 4 2 2 2 2" xfId="6129"/>
    <cellStyle name="Normal 5 4 2 2 2 2 2" xfId="14861"/>
    <cellStyle name="Normal 5 4 2 2 2 2 3" xfId="14862"/>
    <cellStyle name="Normal 5 4 2 2 2 3" xfId="14863"/>
    <cellStyle name="Normal 5 4 2 2 2 4" xfId="14864"/>
    <cellStyle name="Normal 5 4 2 2 3" xfId="4875"/>
    <cellStyle name="Normal 5 4 2 2 3 2" xfId="14865"/>
    <cellStyle name="Normal 5 4 2 2 3 3" xfId="14866"/>
    <cellStyle name="Normal 5 4 2 2 4" xfId="14867"/>
    <cellStyle name="Normal 5 4 2 2 5" xfId="14868"/>
    <cellStyle name="Normal 5 4 2 3" xfId="1729"/>
    <cellStyle name="Normal 5 4 2 3 2" xfId="2974"/>
    <cellStyle name="Normal 5 4 2 3 2 2" xfId="6447"/>
    <cellStyle name="Normal 5 4 2 3 2 2 2" xfId="14869"/>
    <cellStyle name="Normal 5 4 2 3 2 2 3" xfId="14870"/>
    <cellStyle name="Normal 5 4 2 3 2 3" xfId="14871"/>
    <cellStyle name="Normal 5 4 2 3 2 4" xfId="14872"/>
    <cellStyle name="Normal 5 4 2 3 3" xfId="5208"/>
    <cellStyle name="Normal 5 4 2 3 3 2" xfId="14873"/>
    <cellStyle name="Normal 5 4 2 3 3 3" xfId="14874"/>
    <cellStyle name="Normal 5 4 2 3 4" xfId="14875"/>
    <cellStyle name="Normal 5 4 2 3 5" xfId="14876"/>
    <cellStyle name="Normal 5 4 2 4" xfId="2242"/>
    <cellStyle name="Normal 5 4 2 4 2" xfId="5717"/>
    <cellStyle name="Normal 5 4 2 4 2 2" xfId="14877"/>
    <cellStyle name="Normal 5 4 2 4 2 3" xfId="14878"/>
    <cellStyle name="Normal 5 4 2 4 3" xfId="14879"/>
    <cellStyle name="Normal 5 4 2 4 4" xfId="14880"/>
    <cellStyle name="Normal 5 4 2 5" xfId="4213"/>
    <cellStyle name="Normal 5 4 2 5 2" xfId="7421"/>
    <cellStyle name="Normal 5 4 2 5 2 2" xfId="14881"/>
    <cellStyle name="Normal 5 4 2 5 2 3" xfId="14882"/>
    <cellStyle name="Normal 5 4 2 5 3" xfId="14883"/>
    <cellStyle name="Normal 5 4 2 5 4" xfId="14884"/>
    <cellStyle name="Normal 5 4 2 6" xfId="4468"/>
    <cellStyle name="Normal 5 4 2 6 2" xfId="14885"/>
    <cellStyle name="Normal 5 4 2 6 3" xfId="14886"/>
    <cellStyle name="Normal 5 4 2 7" xfId="14887"/>
    <cellStyle name="Normal 5 4 2 8" xfId="14888"/>
    <cellStyle name="Normal 5 4 3" xfId="1297"/>
    <cellStyle name="Normal 5 4 3 2" xfId="2563"/>
    <cellStyle name="Normal 5 4 3 2 2" xfId="6036"/>
    <cellStyle name="Normal 5 4 3 2 2 2" xfId="14889"/>
    <cellStyle name="Normal 5 4 3 2 2 3" xfId="14890"/>
    <cellStyle name="Normal 5 4 3 2 3" xfId="14891"/>
    <cellStyle name="Normal 5 4 3 2 4" xfId="14892"/>
    <cellStyle name="Normal 5 4 3 3" xfId="4779"/>
    <cellStyle name="Normal 5 4 3 3 2" xfId="14893"/>
    <cellStyle name="Normal 5 4 3 3 3" xfId="14894"/>
    <cellStyle name="Normal 5 4 3 4" xfId="14895"/>
    <cellStyle name="Normal 5 4 3 5" xfId="14896"/>
    <cellStyle name="Normal 5 4 4" xfId="1640"/>
    <cellStyle name="Normal 5 4 4 2" xfId="2885"/>
    <cellStyle name="Normal 5 4 4 2 2" xfId="6358"/>
    <cellStyle name="Normal 5 4 4 2 2 2" xfId="14897"/>
    <cellStyle name="Normal 5 4 4 2 2 3" xfId="14898"/>
    <cellStyle name="Normal 5 4 4 2 3" xfId="14899"/>
    <cellStyle name="Normal 5 4 4 2 4" xfId="14900"/>
    <cellStyle name="Normal 5 4 4 3" xfId="5119"/>
    <cellStyle name="Normal 5 4 4 3 2" xfId="14901"/>
    <cellStyle name="Normal 5 4 4 3 3" xfId="14902"/>
    <cellStyle name="Normal 5 4 4 4" xfId="14903"/>
    <cellStyle name="Normal 5 4 4 5" xfId="14904"/>
    <cellStyle name="Normal 5 4 5" xfId="2140"/>
    <cellStyle name="Normal 5 4 5 2" xfId="5615"/>
    <cellStyle name="Normal 5 4 5 2 2" xfId="14905"/>
    <cellStyle name="Normal 5 4 5 2 3" xfId="14906"/>
    <cellStyle name="Normal 5 4 5 3" xfId="14907"/>
    <cellStyle name="Normal 5 4 5 4" xfId="14908"/>
    <cellStyle name="Normal 5 4 6" xfId="3774"/>
    <cellStyle name="Normal 5 4 7" xfId="4376"/>
    <cellStyle name="Normal 5 4 7 2" xfId="14909"/>
    <cellStyle name="Normal 5 4 7 3" xfId="14910"/>
    <cellStyle name="Normal 5 4 8" xfId="14911"/>
    <cellStyle name="Normal 5 4 9" xfId="14912"/>
    <cellStyle name="Normal 5 5" xfId="1059"/>
    <cellStyle name="Normal 5 6" xfId="1060"/>
    <cellStyle name="Normal 5 7" xfId="3775"/>
    <cellStyle name="Normal 5 8" xfId="3776"/>
    <cellStyle name="Normal 5 9" xfId="3777"/>
    <cellStyle name="Normal 5_3ª Trav Plinio Coelho - Rua Pedro da Cocada" xfId="526"/>
    <cellStyle name="Normal 50" xfId="1565"/>
    <cellStyle name="Normal 51" xfId="1089"/>
    <cellStyle name="Normal 52" xfId="1566"/>
    <cellStyle name="Normal 53" xfId="1813"/>
    <cellStyle name="Normal 54" xfId="2463"/>
    <cellStyle name="Normal 55" xfId="3116"/>
    <cellStyle name="Normal 56" xfId="2358"/>
    <cellStyle name="Normal 57" xfId="1864"/>
    <cellStyle name="Normal 58" xfId="3529"/>
    <cellStyle name="Normal 59" xfId="1971"/>
    <cellStyle name="Normal 6" xfId="209"/>
    <cellStyle name="Normal 6 10" xfId="3778"/>
    <cellStyle name="Normal 6 11" xfId="4292"/>
    <cellStyle name="Normal 6 11 2" xfId="14913"/>
    <cellStyle name="Normal 6 11 3" xfId="14914"/>
    <cellStyle name="Normal 6 12" xfId="14915"/>
    <cellStyle name="Normal 6 13" xfId="14916"/>
    <cellStyle name="Normal 6 2" xfId="210"/>
    <cellStyle name="Normal 6 2 10" xfId="14917"/>
    <cellStyle name="Normal 6 2 11" xfId="14918"/>
    <cellStyle name="Normal 6 2 2" xfId="211"/>
    <cellStyle name="Normal 6 2 2 10" xfId="14919"/>
    <cellStyle name="Normal 6 2 2 2" xfId="747"/>
    <cellStyle name="Normal 6 2 2 2 2" xfId="1324"/>
    <cellStyle name="Normal 6 2 2 2 2 2" xfId="2589"/>
    <cellStyle name="Normal 6 2 2 2 2 2 2" xfId="6062"/>
    <cellStyle name="Normal 6 2 2 2 2 2 2 2" xfId="14920"/>
    <cellStyle name="Normal 6 2 2 2 2 2 2 3" xfId="14921"/>
    <cellStyle name="Normal 6 2 2 2 2 2 3" xfId="14922"/>
    <cellStyle name="Normal 6 2 2 2 2 2 4" xfId="14923"/>
    <cellStyle name="Normal 6 2 2 2 2 3" xfId="4215"/>
    <cellStyle name="Normal 6 2 2 2 2 3 2" xfId="7423"/>
    <cellStyle name="Normal 6 2 2 2 2 3 2 2" xfId="14924"/>
    <cellStyle name="Normal 6 2 2 2 2 3 2 3" xfId="14925"/>
    <cellStyle name="Normal 6 2 2 2 2 3 3" xfId="14926"/>
    <cellStyle name="Normal 6 2 2 2 2 3 4" xfId="14927"/>
    <cellStyle name="Normal 6 2 2 2 2 4" xfId="4806"/>
    <cellStyle name="Normal 6 2 2 2 2 4 2" xfId="14928"/>
    <cellStyle name="Normal 6 2 2 2 2 4 3" xfId="14929"/>
    <cellStyle name="Normal 6 2 2 2 2 5" xfId="14930"/>
    <cellStyle name="Normal 6 2 2 2 2 6" xfId="14931"/>
    <cellStyle name="Normal 6 2 2 2 3" xfId="1663"/>
    <cellStyle name="Normal 6 2 2 2 3 2" xfId="2908"/>
    <cellStyle name="Normal 6 2 2 2 3 2 2" xfId="6381"/>
    <cellStyle name="Normal 6 2 2 2 3 2 2 2" xfId="14932"/>
    <cellStyle name="Normal 6 2 2 2 3 2 2 3" xfId="14933"/>
    <cellStyle name="Normal 6 2 2 2 3 2 3" xfId="14934"/>
    <cellStyle name="Normal 6 2 2 2 3 2 4" xfId="14935"/>
    <cellStyle name="Normal 6 2 2 2 3 3" xfId="5142"/>
    <cellStyle name="Normal 6 2 2 2 3 3 2" xfId="14936"/>
    <cellStyle name="Normal 6 2 2 2 3 3 3" xfId="14937"/>
    <cellStyle name="Normal 6 2 2 2 3 4" xfId="14938"/>
    <cellStyle name="Normal 6 2 2 2 3 5" xfId="14939"/>
    <cellStyle name="Normal 6 2 2 2 4" xfId="2173"/>
    <cellStyle name="Normal 6 2 2 2 4 2" xfId="5648"/>
    <cellStyle name="Normal 6 2 2 2 4 2 2" xfId="14940"/>
    <cellStyle name="Normal 6 2 2 2 4 2 3" xfId="14941"/>
    <cellStyle name="Normal 6 2 2 2 4 3" xfId="14942"/>
    <cellStyle name="Normal 6 2 2 2 4 4" xfId="14943"/>
    <cellStyle name="Normal 6 2 2 2 5" xfId="4214"/>
    <cellStyle name="Normal 6 2 2 2 5 2" xfId="7422"/>
    <cellStyle name="Normal 6 2 2 2 5 2 2" xfId="14944"/>
    <cellStyle name="Normal 6 2 2 2 5 2 3" xfId="14945"/>
    <cellStyle name="Normal 6 2 2 2 5 3" xfId="14946"/>
    <cellStyle name="Normal 6 2 2 2 5 4" xfId="14947"/>
    <cellStyle name="Normal 6 2 2 2 6" xfId="4401"/>
    <cellStyle name="Normal 6 2 2 2 6 2" xfId="14948"/>
    <cellStyle name="Normal 6 2 2 2 6 3" xfId="14949"/>
    <cellStyle name="Normal 6 2 2 2 7" xfId="14950"/>
    <cellStyle name="Normal 6 2 2 2 8" xfId="14951"/>
    <cellStyle name="Normal 6 2 2 3" xfId="934"/>
    <cellStyle name="Normal 6 2 2 3 2" xfId="1443"/>
    <cellStyle name="Normal 6 2 2 3 2 2" xfId="2704"/>
    <cellStyle name="Normal 6 2 2 3 2 2 2" xfId="6177"/>
    <cellStyle name="Normal 6 2 2 3 2 2 2 2" xfId="14952"/>
    <cellStyle name="Normal 6 2 2 3 2 2 2 3" xfId="14953"/>
    <cellStyle name="Normal 6 2 2 3 2 2 3" xfId="14954"/>
    <cellStyle name="Normal 6 2 2 3 2 2 4" xfId="14955"/>
    <cellStyle name="Normal 6 2 2 3 2 3" xfId="4925"/>
    <cellStyle name="Normal 6 2 2 3 2 3 2" xfId="14956"/>
    <cellStyle name="Normal 6 2 2 3 2 3 3" xfId="14957"/>
    <cellStyle name="Normal 6 2 2 3 2 4" xfId="14958"/>
    <cellStyle name="Normal 6 2 2 3 2 5" xfId="14959"/>
    <cellStyle name="Normal 6 2 2 3 3" xfId="1767"/>
    <cellStyle name="Normal 6 2 2 3 3 2" xfId="3012"/>
    <cellStyle name="Normal 6 2 2 3 3 2 2" xfId="6485"/>
    <cellStyle name="Normal 6 2 2 3 3 2 2 2" xfId="14960"/>
    <cellStyle name="Normal 6 2 2 3 3 2 2 3" xfId="14961"/>
    <cellStyle name="Normal 6 2 2 3 3 2 3" xfId="14962"/>
    <cellStyle name="Normal 6 2 2 3 3 2 4" xfId="14963"/>
    <cellStyle name="Normal 6 2 2 3 3 3" xfId="5246"/>
    <cellStyle name="Normal 6 2 2 3 3 3 2" xfId="14964"/>
    <cellStyle name="Normal 6 2 2 3 3 3 3" xfId="14965"/>
    <cellStyle name="Normal 6 2 2 3 3 4" xfId="14966"/>
    <cellStyle name="Normal 6 2 2 3 3 5" xfId="14967"/>
    <cellStyle name="Normal 6 2 2 3 4" xfId="2312"/>
    <cellStyle name="Normal 6 2 2 3 4 2" xfId="5787"/>
    <cellStyle name="Normal 6 2 2 3 4 2 2" xfId="14968"/>
    <cellStyle name="Normal 6 2 2 3 4 2 3" xfId="14969"/>
    <cellStyle name="Normal 6 2 2 3 4 3" xfId="14970"/>
    <cellStyle name="Normal 6 2 2 3 4 4" xfId="14971"/>
    <cellStyle name="Normal 6 2 2 3 5" xfId="4216"/>
    <cellStyle name="Normal 6 2 2 3 5 2" xfId="7424"/>
    <cellStyle name="Normal 6 2 2 3 5 2 2" xfId="14972"/>
    <cellStyle name="Normal 6 2 2 3 5 2 3" xfId="14973"/>
    <cellStyle name="Normal 6 2 2 3 5 3" xfId="14974"/>
    <cellStyle name="Normal 6 2 2 3 5 4" xfId="14975"/>
    <cellStyle name="Normal 6 2 2 3 6" xfId="4508"/>
    <cellStyle name="Normal 6 2 2 3 6 2" xfId="14976"/>
    <cellStyle name="Normal 6 2 2 3 6 3" xfId="14977"/>
    <cellStyle name="Normal 6 2 2 3 7" xfId="14978"/>
    <cellStyle name="Normal 6 2 2 3 8" xfId="14979"/>
    <cellStyle name="Normal 6 2 2 4" xfId="1093"/>
    <cellStyle name="Normal 6 2 2 4 2" xfId="2415"/>
    <cellStyle name="Normal 6 2 2 4 2 2" xfId="5889"/>
    <cellStyle name="Normal 6 2 2 4 2 2 2" xfId="14980"/>
    <cellStyle name="Normal 6 2 2 4 2 2 3" xfId="14981"/>
    <cellStyle name="Normal 6 2 2 4 2 3" xfId="14982"/>
    <cellStyle name="Normal 6 2 2 4 2 4" xfId="14983"/>
    <cellStyle name="Normal 6 2 2 4 3" xfId="4576"/>
    <cellStyle name="Normal 6 2 2 4 3 2" xfId="14984"/>
    <cellStyle name="Normal 6 2 2 4 3 3" xfId="14985"/>
    <cellStyle name="Normal 6 2 2 4 4" xfId="14986"/>
    <cellStyle name="Normal 6 2 2 4 5" xfId="14987"/>
    <cellStyle name="Normal 6 2 2 5" xfId="1574"/>
    <cellStyle name="Normal 6 2 2 5 2" xfId="2819"/>
    <cellStyle name="Normal 6 2 2 5 2 2" xfId="6292"/>
    <cellStyle name="Normal 6 2 2 5 2 2 2" xfId="14988"/>
    <cellStyle name="Normal 6 2 2 5 2 2 3" xfId="14989"/>
    <cellStyle name="Normal 6 2 2 5 2 3" xfId="14990"/>
    <cellStyle name="Normal 6 2 2 5 2 4" xfId="14991"/>
    <cellStyle name="Normal 6 2 2 5 3" xfId="5053"/>
    <cellStyle name="Normal 6 2 2 5 3 2" xfId="14992"/>
    <cellStyle name="Normal 6 2 2 5 3 3" xfId="14993"/>
    <cellStyle name="Normal 6 2 2 5 4" xfId="14994"/>
    <cellStyle name="Normal 6 2 2 5 5" xfId="14995"/>
    <cellStyle name="Normal 6 2 2 6" xfId="1911"/>
    <cellStyle name="Normal 6 2 2 6 2" xfId="5388"/>
    <cellStyle name="Normal 6 2 2 6 2 2" xfId="14996"/>
    <cellStyle name="Normal 6 2 2 6 2 3" xfId="14997"/>
    <cellStyle name="Normal 6 2 2 6 3" xfId="14998"/>
    <cellStyle name="Normal 6 2 2 6 4" xfId="14999"/>
    <cellStyle name="Normal 6 2 2 7" xfId="3779"/>
    <cellStyle name="Normal 6 2 2 7 2" xfId="7182"/>
    <cellStyle name="Normal 6 2 2 7 2 2" xfId="15000"/>
    <cellStyle name="Normal 6 2 2 7 2 3" xfId="15001"/>
    <cellStyle name="Normal 6 2 2 7 3" xfId="15002"/>
    <cellStyle name="Normal 6 2 2 7 4" xfId="15003"/>
    <cellStyle name="Normal 6 2 2 8" xfId="4294"/>
    <cellStyle name="Normal 6 2 2 8 2" xfId="15004"/>
    <cellStyle name="Normal 6 2 2 8 3" xfId="15005"/>
    <cellStyle name="Normal 6 2 2 9" xfId="15006"/>
    <cellStyle name="Normal 6 2 3" xfId="707"/>
    <cellStyle name="Normal 6 2 3 2" xfId="824"/>
    <cellStyle name="Normal 6 2 3 2 2" xfId="1396"/>
    <cellStyle name="Normal 6 2 3 2 2 2" xfId="2659"/>
    <cellStyle name="Normal 6 2 3 2 2 2 2" xfId="6132"/>
    <cellStyle name="Normal 6 2 3 2 2 2 2 2" xfId="15007"/>
    <cellStyle name="Normal 6 2 3 2 2 2 2 3" xfId="15008"/>
    <cellStyle name="Normal 6 2 3 2 2 2 3" xfId="15009"/>
    <cellStyle name="Normal 6 2 3 2 2 2 4" xfId="15010"/>
    <cellStyle name="Normal 6 2 3 2 2 3" xfId="4878"/>
    <cellStyle name="Normal 6 2 3 2 2 3 2" xfId="15011"/>
    <cellStyle name="Normal 6 2 3 2 2 3 3" xfId="15012"/>
    <cellStyle name="Normal 6 2 3 2 2 4" xfId="15013"/>
    <cellStyle name="Normal 6 2 3 2 2 5" xfId="15014"/>
    <cellStyle name="Normal 6 2 3 2 3" xfId="1732"/>
    <cellStyle name="Normal 6 2 3 2 3 2" xfId="2977"/>
    <cellStyle name="Normal 6 2 3 2 3 2 2" xfId="6450"/>
    <cellStyle name="Normal 6 2 3 2 3 2 2 2" xfId="15015"/>
    <cellStyle name="Normal 6 2 3 2 3 2 2 3" xfId="15016"/>
    <cellStyle name="Normal 6 2 3 2 3 2 3" xfId="15017"/>
    <cellStyle name="Normal 6 2 3 2 3 2 4" xfId="15018"/>
    <cellStyle name="Normal 6 2 3 2 3 3" xfId="5211"/>
    <cellStyle name="Normal 6 2 3 2 3 3 2" xfId="15019"/>
    <cellStyle name="Normal 6 2 3 2 3 3 3" xfId="15020"/>
    <cellStyle name="Normal 6 2 3 2 3 4" xfId="15021"/>
    <cellStyle name="Normal 6 2 3 2 3 5" xfId="15022"/>
    <cellStyle name="Normal 6 2 3 2 4" xfId="2245"/>
    <cellStyle name="Normal 6 2 3 2 4 2" xfId="5720"/>
    <cellStyle name="Normal 6 2 3 2 4 2 2" xfId="15023"/>
    <cellStyle name="Normal 6 2 3 2 4 2 3" xfId="15024"/>
    <cellStyle name="Normal 6 2 3 2 4 3" xfId="15025"/>
    <cellStyle name="Normal 6 2 3 2 4 4" xfId="15026"/>
    <cellStyle name="Normal 6 2 3 2 5" xfId="4218"/>
    <cellStyle name="Normal 6 2 3 2 5 2" xfId="7426"/>
    <cellStyle name="Normal 6 2 3 2 5 2 2" xfId="15027"/>
    <cellStyle name="Normal 6 2 3 2 5 2 3" xfId="15028"/>
    <cellStyle name="Normal 6 2 3 2 5 3" xfId="15029"/>
    <cellStyle name="Normal 6 2 3 2 5 4" xfId="15030"/>
    <cellStyle name="Normal 6 2 3 2 6" xfId="4471"/>
    <cellStyle name="Normal 6 2 3 2 6 2" xfId="15031"/>
    <cellStyle name="Normal 6 2 3 2 6 3" xfId="15032"/>
    <cellStyle name="Normal 6 2 3 2 7" xfId="15033"/>
    <cellStyle name="Normal 6 2 3 2 8" xfId="15034"/>
    <cellStyle name="Normal 6 2 3 3" xfId="1300"/>
    <cellStyle name="Normal 6 2 3 3 2" xfId="2566"/>
    <cellStyle name="Normal 6 2 3 3 2 2" xfId="6039"/>
    <cellStyle name="Normal 6 2 3 3 2 2 2" xfId="15035"/>
    <cellStyle name="Normal 6 2 3 3 2 2 3" xfId="15036"/>
    <cellStyle name="Normal 6 2 3 3 2 3" xfId="15037"/>
    <cellStyle name="Normal 6 2 3 3 2 4" xfId="15038"/>
    <cellStyle name="Normal 6 2 3 3 3" xfId="4782"/>
    <cellStyle name="Normal 6 2 3 3 3 2" xfId="15039"/>
    <cellStyle name="Normal 6 2 3 3 3 3" xfId="15040"/>
    <cellStyle name="Normal 6 2 3 3 4" xfId="15041"/>
    <cellStyle name="Normal 6 2 3 3 5" xfId="15042"/>
    <cellStyle name="Normal 6 2 3 4" xfId="1643"/>
    <cellStyle name="Normal 6 2 3 4 2" xfId="2888"/>
    <cellStyle name="Normal 6 2 3 4 2 2" xfId="6361"/>
    <cellStyle name="Normal 6 2 3 4 2 2 2" xfId="15043"/>
    <cellStyle name="Normal 6 2 3 4 2 2 3" xfId="15044"/>
    <cellStyle name="Normal 6 2 3 4 2 3" xfId="15045"/>
    <cellStyle name="Normal 6 2 3 4 2 4" xfId="15046"/>
    <cellStyle name="Normal 6 2 3 4 3" xfId="5122"/>
    <cellStyle name="Normal 6 2 3 4 3 2" xfId="15047"/>
    <cellStyle name="Normal 6 2 3 4 3 3" xfId="15048"/>
    <cellStyle name="Normal 6 2 3 4 4" xfId="15049"/>
    <cellStyle name="Normal 6 2 3 4 5" xfId="15050"/>
    <cellStyle name="Normal 6 2 3 5" xfId="2143"/>
    <cellStyle name="Normal 6 2 3 5 2" xfId="5618"/>
    <cellStyle name="Normal 6 2 3 5 2 2" xfId="15051"/>
    <cellStyle name="Normal 6 2 3 5 2 3" xfId="15052"/>
    <cellStyle name="Normal 6 2 3 5 3" xfId="15053"/>
    <cellStyle name="Normal 6 2 3 5 4" xfId="15054"/>
    <cellStyle name="Normal 6 2 3 6" xfId="4217"/>
    <cellStyle name="Normal 6 2 3 6 2" xfId="7425"/>
    <cellStyle name="Normal 6 2 3 6 2 2" xfId="15055"/>
    <cellStyle name="Normal 6 2 3 6 2 3" xfId="15056"/>
    <cellStyle name="Normal 6 2 3 6 3" xfId="15057"/>
    <cellStyle name="Normal 6 2 3 6 4" xfId="15058"/>
    <cellStyle name="Normal 6 2 3 7" xfId="4379"/>
    <cellStyle name="Normal 6 2 3 7 2" xfId="15059"/>
    <cellStyle name="Normal 6 2 3 7 3" xfId="15060"/>
    <cellStyle name="Normal 6 2 3 8" xfId="15061"/>
    <cellStyle name="Normal 6 2 3 9" xfId="15062"/>
    <cellStyle name="Normal 6 2 4" xfId="746"/>
    <cellStyle name="Normal 6 2 4 2" xfId="1323"/>
    <cellStyle name="Normal 6 2 4 2 2" xfId="2588"/>
    <cellStyle name="Normal 6 2 4 2 2 2" xfId="6061"/>
    <cellStyle name="Normal 6 2 4 2 2 2 2" xfId="15063"/>
    <cellStyle name="Normal 6 2 4 2 2 2 3" xfId="15064"/>
    <cellStyle name="Normal 6 2 4 2 2 3" xfId="15065"/>
    <cellStyle name="Normal 6 2 4 2 2 4" xfId="15066"/>
    <cellStyle name="Normal 6 2 4 2 3" xfId="4805"/>
    <cellStyle name="Normal 6 2 4 2 3 2" xfId="15067"/>
    <cellStyle name="Normal 6 2 4 2 3 3" xfId="15068"/>
    <cellStyle name="Normal 6 2 4 2 4" xfId="15069"/>
    <cellStyle name="Normal 6 2 4 2 5" xfId="15070"/>
    <cellStyle name="Normal 6 2 4 3" xfId="1662"/>
    <cellStyle name="Normal 6 2 4 3 2" xfId="2907"/>
    <cellStyle name="Normal 6 2 4 3 2 2" xfId="6380"/>
    <cellStyle name="Normal 6 2 4 3 2 2 2" xfId="15071"/>
    <cellStyle name="Normal 6 2 4 3 2 2 3" xfId="15072"/>
    <cellStyle name="Normal 6 2 4 3 2 3" xfId="15073"/>
    <cellStyle name="Normal 6 2 4 3 2 4" xfId="15074"/>
    <cellStyle name="Normal 6 2 4 3 3" xfId="5141"/>
    <cellStyle name="Normal 6 2 4 3 3 2" xfId="15075"/>
    <cellStyle name="Normal 6 2 4 3 3 3" xfId="15076"/>
    <cellStyle name="Normal 6 2 4 3 4" xfId="15077"/>
    <cellStyle name="Normal 6 2 4 3 5" xfId="15078"/>
    <cellStyle name="Normal 6 2 4 4" xfId="2172"/>
    <cellStyle name="Normal 6 2 4 4 2" xfId="5647"/>
    <cellStyle name="Normal 6 2 4 4 2 2" xfId="15079"/>
    <cellStyle name="Normal 6 2 4 4 2 3" xfId="15080"/>
    <cellStyle name="Normal 6 2 4 4 3" xfId="15081"/>
    <cellStyle name="Normal 6 2 4 4 4" xfId="15082"/>
    <cellStyle name="Normal 6 2 4 5" xfId="4219"/>
    <cellStyle name="Normal 6 2 4 5 2" xfId="7427"/>
    <cellStyle name="Normal 6 2 4 5 2 2" xfId="15083"/>
    <cellStyle name="Normal 6 2 4 5 2 3" xfId="15084"/>
    <cellStyle name="Normal 6 2 4 5 3" xfId="15085"/>
    <cellStyle name="Normal 6 2 4 5 4" xfId="15086"/>
    <cellStyle name="Normal 6 2 4 6" xfId="4400"/>
    <cellStyle name="Normal 6 2 4 6 2" xfId="15087"/>
    <cellStyle name="Normal 6 2 4 6 3" xfId="15088"/>
    <cellStyle name="Normal 6 2 4 7" xfId="15089"/>
    <cellStyle name="Normal 6 2 4 8" xfId="15090"/>
    <cellStyle name="Normal 6 2 5" xfId="935"/>
    <cellStyle name="Normal 6 2 6" xfId="1092"/>
    <cellStyle name="Normal 6 2 6 2" xfId="2414"/>
    <cellStyle name="Normal 6 2 6 2 2" xfId="5888"/>
    <cellStyle name="Normal 6 2 6 2 2 2" xfId="15091"/>
    <cellStyle name="Normal 6 2 6 2 2 3" xfId="15092"/>
    <cellStyle name="Normal 6 2 6 2 3" xfId="15093"/>
    <cellStyle name="Normal 6 2 6 2 4" xfId="15094"/>
    <cellStyle name="Normal 6 2 6 3" xfId="4575"/>
    <cellStyle name="Normal 6 2 6 3 2" xfId="15095"/>
    <cellStyle name="Normal 6 2 6 3 3" xfId="15096"/>
    <cellStyle name="Normal 6 2 6 4" xfId="15097"/>
    <cellStyle name="Normal 6 2 6 5" xfId="15098"/>
    <cellStyle name="Normal 6 2 7" xfId="1573"/>
    <cellStyle name="Normal 6 2 7 2" xfId="2818"/>
    <cellStyle name="Normal 6 2 7 2 2" xfId="6291"/>
    <cellStyle name="Normal 6 2 7 2 2 2" xfId="15099"/>
    <cellStyle name="Normal 6 2 7 2 2 3" xfId="15100"/>
    <cellStyle name="Normal 6 2 7 2 3" xfId="15101"/>
    <cellStyle name="Normal 6 2 7 2 4" xfId="15102"/>
    <cellStyle name="Normal 6 2 7 3" xfId="5052"/>
    <cellStyle name="Normal 6 2 7 3 2" xfId="15103"/>
    <cellStyle name="Normal 6 2 7 3 3" xfId="15104"/>
    <cellStyle name="Normal 6 2 7 4" xfId="15105"/>
    <cellStyle name="Normal 6 2 7 5" xfId="15106"/>
    <cellStyle name="Normal 6 2 8" xfId="1910"/>
    <cellStyle name="Normal 6 2 8 2" xfId="5387"/>
    <cellStyle name="Normal 6 2 8 2 2" xfId="15107"/>
    <cellStyle name="Normal 6 2 8 2 3" xfId="15108"/>
    <cellStyle name="Normal 6 2 8 3" xfId="15109"/>
    <cellStyle name="Normal 6 2 8 4" xfId="15110"/>
    <cellStyle name="Normal 6 2 9" xfId="4293"/>
    <cellStyle name="Normal 6 2 9 2" xfId="15111"/>
    <cellStyle name="Normal 6 2 9 3" xfId="15112"/>
    <cellStyle name="Normal 6 2_CURVA ABC" xfId="212"/>
    <cellStyle name="Normal 6 3" xfId="213"/>
    <cellStyle name="Normal 6 3 10" xfId="15113"/>
    <cellStyle name="Normal 6 3 11" xfId="15114"/>
    <cellStyle name="Normal 6 3 2" xfId="708"/>
    <cellStyle name="Normal 6 3 3" xfId="748"/>
    <cellStyle name="Normal 6 3 3 2" xfId="1325"/>
    <cellStyle name="Normal 6 3 3 2 2" xfId="2590"/>
    <cellStyle name="Normal 6 3 3 2 2 2" xfId="6063"/>
    <cellStyle name="Normal 6 3 3 2 2 2 2" xfId="15115"/>
    <cellStyle name="Normal 6 3 3 2 2 2 3" xfId="15116"/>
    <cellStyle name="Normal 6 3 3 2 2 3" xfId="15117"/>
    <cellStyle name="Normal 6 3 3 2 2 4" xfId="15118"/>
    <cellStyle name="Normal 6 3 3 2 3" xfId="4807"/>
    <cellStyle name="Normal 6 3 3 2 3 2" xfId="15119"/>
    <cellStyle name="Normal 6 3 3 2 3 3" xfId="15120"/>
    <cellStyle name="Normal 6 3 3 2 4" xfId="15121"/>
    <cellStyle name="Normal 6 3 3 2 5" xfId="15122"/>
    <cellStyle name="Normal 6 3 3 3" xfId="1664"/>
    <cellStyle name="Normal 6 3 3 3 2" xfId="2909"/>
    <cellStyle name="Normal 6 3 3 3 2 2" xfId="6382"/>
    <cellStyle name="Normal 6 3 3 3 2 2 2" xfId="15123"/>
    <cellStyle name="Normal 6 3 3 3 2 2 3" xfId="15124"/>
    <cellStyle name="Normal 6 3 3 3 2 3" xfId="15125"/>
    <cellStyle name="Normal 6 3 3 3 2 4" xfId="15126"/>
    <cellStyle name="Normal 6 3 3 3 3" xfId="5143"/>
    <cellStyle name="Normal 6 3 3 3 3 2" xfId="15127"/>
    <cellStyle name="Normal 6 3 3 3 3 3" xfId="15128"/>
    <cellStyle name="Normal 6 3 3 3 4" xfId="15129"/>
    <cellStyle name="Normal 6 3 3 3 5" xfId="15130"/>
    <cellStyle name="Normal 6 3 3 4" xfId="2174"/>
    <cellStyle name="Normal 6 3 3 4 2" xfId="5649"/>
    <cellStyle name="Normal 6 3 3 4 2 2" xfId="15131"/>
    <cellStyle name="Normal 6 3 3 4 2 3" xfId="15132"/>
    <cellStyle name="Normal 6 3 3 4 3" xfId="15133"/>
    <cellStyle name="Normal 6 3 3 4 4" xfId="15134"/>
    <cellStyle name="Normal 6 3 3 5" xfId="4220"/>
    <cellStyle name="Normal 6 3 3 5 2" xfId="7428"/>
    <cellStyle name="Normal 6 3 3 5 2 2" xfId="15135"/>
    <cellStyle name="Normal 6 3 3 5 2 3" xfId="15136"/>
    <cellStyle name="Normal 6 3 3 5 3" xfId="15137"/>
    <cellStyle name="Normal 6 3 3 5 4" xfId="15138"/>
    <cellStyle name="Normal 6 3 3 6" xfId="4402"/>
    <cellStyle name="Normal 6 3 3 6 2" xfId="15139"/>
    <cellStyle name="Normal 6 3 3 6 3" xfId="15140"/>
    <cellStyle name="Normal 6 3 3 7" xfId="15141"/>
    <cellStyle name="Normal 6 3 3 8" xfId="15142"/>
    <cellStyle name="Normal 6 3 4" xfId="936"/>
    <cellStyle name="Normal 6 3 5" xfId="1094"/>
    <cellStyle name="Normal 6 3 5 2" xfId="2416"/>
    <cellStyle name="Normal 6 3 5 2 2" xfId="5890"/>
    <cellStyle name="Normal 6 3 5 2 2 2" xfId="15143"/>
    <cellStyle name="Normal 6 3 5 2 2 3" xfId="15144"/>
    <cellStyle name="Normal 6 3 5 2 3" xfId="15145"/>
    <cellStyle name="Normal 6 3 5 2 4" xfId="15146"/>
    <cellStyle name="Normal 6 3 5 3" xfId="4577"/>
    <cellStyle name="Normal 6 3 5 3 2" xfId="15147"/>
    <cellStyle name="Normal 6 3 5 3 3" xfId="15148"/>
    <cellStyle name="Normal 6 3 5 4" xfId="15149"/>
    <cellStyle name="Normal 6 3 5 5" xfId="15150"/>
    <cellStyle name="Normal 6 3 6" xfId="1575"/>
    <cellStyle name="Normal 6 3 6 2" xfId="2820"/>
    <cellStyle name="Normal 6 3 6 2 2" xfId="6293"/>
    <cellStyle name="Normal 6 3 6 2 2 2" xfId="15151"/>
    <cellStyle name="Normal 6 3 6 2 2 3" xfId="15152"/>
    <cellStyle name="Normal 6 3 6 2 3" xfId="15153"/>
    <cellStyle name="Normal 6 3 6 2 4" xfId="15154"/>
    <cellStyle name="Normal 6 3 6 3" xfId="5054"/>
    <cellStyle name="Normal 6 3 6 3 2" xfId="15155"/>
    <cellStyle name="Normal 6 3 6 3 3" xfId="15156"/>
    <cellStyle name="Normal 6 3 6 4" xfId="15157"/>
    <cellStyle name="Normal 6 3 6 5" xfId="15158"/>
    <cellStyle name="Normal 6 3 7" xfId="1912"/>
    <cellStyle name="Normal 6 3 7 2" xfId="5389"/>
    <cellStyle name="Normal 6 3 7 2 2" xfId="15159"/>
    <cellStyle name="Normal 6 3 7 2 3" xfId="15160"/>
    <cellStyle name="Normal 6 3 7 3" xfId="15161"/>
    <cellStyle name="Normal 6 3 7 4" xfId="15162"/>
    <cellStyle name="Normal 6 3 8" xfId="3780"/>
    <cellStyle name="Normal 6 3 8 2" xfId="7183"/>
    <cellStyle name="Normal 6 3 8 2 2" xfId="15163"/>
    <cellStyle name="Normal 6 3 8 2 3" xfId="15164"/>
    <cellStyle name="Normal 6 3 8 3" xfId="15165"/>
    <cellStyle name="Normal 6 3 8 4" xfId="15166"/>
    <cellStyle name="Normal 6 3 9" xfId="4295"/>
    <cellStyle name="Normal 6 3 9 2" xfId="15167"/>
    <cellStyle name="Normal 6 3 9 3" xfId="15168"/>
    <cellStyle name="Normal 6 3_MEMÓRIA DE CÁLCULO" xfId="527"/>
    <cellStyle name="Normal 6 4" xfId="706"/>
    <cellStyle name="Normal 6 4 2" xfId="823"/>
    <cellStyle name="Normal 6 4 2 2" xfId="1395"/>
    <cellStyle name="Normal 6 4 2 2 2" xfId="2658"/>
    <cellStyle name="Normal 6 4 2 2 2 2" xfId="6131"/>
    <cellStyle name="Normal 6 4 2 2 2 2 2" xfId="15169"/>
    <cellStyle name="Normal 6 4 2 2 2 2 3" xfId="15170"/>
    <cellStyle name="Normal 6 4 2 2 2 3" xfId="15171"/>
    <cellStyle name="Normal 6 4 2 2 2 4" xfId="15172"/>
    <cellStyle name="Normal 6 4 2 2 3" xfId="4877"/>
    <cellStyle name="Normal 6 4 2 2 3 2" xfId="15173"/>
    <cellStyle name="Normal 6 4 2 2 3 3" xfId="15174"/>
    <cellStyle name="Normal 6 4 2 2 4" xfId="15175"/>
    <cellStyle name="Normal 6 4 2 2 5" xfId="15176"/>
    <cellStyle name="Normal 6 4 2 3" xfId="1731"/>
    <cellStyle name="Normal 6 4 2 3 2" xfId="2976"/>
    <cellStyle name="Normal 6 4 2 3 2 2" xfId="6449"/>
    <cellStyle name="Normal 6 4 2 3 2 2 2" xfId="15177"/>
    <cellStyle name="Normal 6 4 2 3 2 2 3" xfId="15178"/>
    <cellStyle name="Normal 6 4 2 3 2 3" xfId="15179"/>
    <cellStyle name="Normal 6 4 2 3 2 4" xfId="15180"/>
    <cellStyle name="Normal 6 4 2 3 3" xfId="5210"/>
    <cellStyle name="Normal 6 4 2 3 3 2" xfId="15181"/>
    <cellStyle name="Normal 6 4 2 3 3 3" xfId="15182"/>
    <cellStyle name="Normal 6 4 2 3 4" xfId="15183"/>
    <cellStyle name="Normal 6 4 2 3 5" xfId="15184"/>
    <cellStyle name="Normal 6 4 2 4" xfId="2244"/>
    <cellStyle name="Normal 6 4 2 4 2" xfId="5719"/>
    <cellStyle name="Normal 6 4 2 4 2 2" xfId="15185"/>
    <cellStyle name="Normal 6 4 2 4 2 3" xfId="15186"/>
    <cellStyle name="Normal 6 4 2 4 3" xfId="15187"/>
    <cellStyle name="Normal 6 4 2 4 4" xfId="15188"/>
    <cellStyle name="Normal 6 4 2 5" xfId="3895"/>
    <cellStyle name="Normal 6 4 2 6" xfId="4470"/>
    <cellStyle name="Normal 6 4 2 6 2" xfId="15189"/>
    <cellStyle name="Normal 6 4 2 6 3" xfId="15190"/>
    <cellStyle name="Normal 6 4 2 7" xfId="15191"/>
    <cellStyle name="Normal 6 4 2 8" xfId="15192"/>
    <cellStyle name="Normal 6 4 3" xfId="1299"/>
    <cellStyle name="Normal 6 4 3 2" xfId="2565"/>
    <cellStyle name="Normal 6 4 3 2 2" xfId="6038"/>
    <cellStyle name="Normal 6 4 3 2 2 2" xfId="15193"/>
    <cellStyle name="Normal 6 4 3 2 2 3" xfId="15194"/>
    <cellStyle name="Normal 6 4 3 2 3" xfId="15195"/>
    <cellStyle name="Normal 6 4 3 2 4" xfId="15196"/>
    <cellStyle name="Normal 6 4 3 3" xfId="4781"/>
    <cellStyle name="Normal 6 4 3 3 2" xfId="15197"/>
    <cellStyle name="Normal 6 4 3 3 3" xfId="15198"/>
    <cellStyle name="Normal 6 4 3 4" xfId="15199"/>
    <cellStyle name="Normal 6 4 3 5" xfId="15200"/>
    <cellStyle name="Normal 6 4 4" xfId="1642"/>
    <cellStyle name="Normal 6 4 4 2" xfId="2887"/>
    <cellStyle name="Normal 6 4 4 2 2" xfId="6360"/>
    <cellStyle name="Normal 6 4 4 2 2 2" xfId="15201"/>
    <cellStyle name="Normal 6 4 4 2 2 3" xfId="15202"/>
    <cellStyle name="Normal 6 4 4 2 3" xfId="15203"/>
    <cellStyle name="Normal 6 4 4 2 4" xfId="15204"/>
    <cellStyle name="Normal 6 4 4 3" xfId="5121"/>
    <cellStyle name="Normal 6 4 4 3 2" xfId="15205"/>
    <cellStyle name="Normal 6 4 4 3 3" xfId="15206"/>
    <cellStyle name="Normal 6 4 4 4" xfId="15207"/>
    <cellStyle name="Normal 6 4 4 5" xfId="15208"/>
    <cellStyle name="Normal 6 4 5" xfId="2142"/>
    <cellStyle name="Normal 6 4 5 2" xfId="5617"/>
    <cellStyle name="Normal 6 4 5 2 2" xfId="15209"/>
    <cellStyle name="Normal 6 4 5 2 3" xfId="15210"/>
    <cellStyle name="Normal 6 4 5 3" xfId="15211"/>
    <cellStyle name="Normal 6 4 5 4" xfId="15212"/>
    <cellStyle name="Normal 6 4 6" xfId="3781"/>
    <cellStyle name="Normal 6 4 7" xfId="4378"/>
    <cellStyle name="Normal 6 4 7 2" xfId="15213"/>
    <cellStyle name="Normal 6 4 7 3" xfId="15214"/>
    <cellStyle name="Normal 6 4 8" xfId="15215"/>
    <cellStyle name="Normal 6 4 9" xfId="15216"/>
    <cellStyle name="Normal 6 5" xfId="745"/>
    <cellStyle name="Normal 6 5 2" xfId="1322"/>
    <cellStyle name="Normal 6 5 2 2" xfId="2587"/>
    <cellStyle name="Normal 6 5 2 2 2" xfId="6060"/>
    <cellStyle name="Normal 6 5 2 2 2 2" xfId="15217"/>
    <cellStyle name="Normal 6 5 2 2 2 3" xfId="15218"/>
    <cellStyle name="Normal 6 5 2 2 3" xfId="15219"/>
    <cellStyle name="Normal 6 5 2 2 4" xfId="15220"/>
    <cellStyle name="Normal 6 5 2 3" xfId="4804"/>
    <cellStyle name="Normal 6 5 2 3 2" xfId="15221"/>
    <cellStyle name="Normal 6 5 2 3 3" xfId="15222"/>
    <cellStyle name="Normal 6 5 2 4" xfId="15223"/>
    <cellStyle name="Normal 6 5 2 5" xfId="15224"/>
    <cellStyle name="Normal 6 5 3" xfId="1661"/>
    <cellStyle name="Normal 6 5 3 2" xfId="2906"/>
    <cellStyle name="Normal 6 5 3 2 2" xfId="6379"/>
    <cellStyle name="Normal 6 5 3 2 2 2" xfId="15225"/>
    <cellStyle name="Normal 6 5 3 2 2 3" xfId="15226"/>
    <cellStyle name="Normal 6 5 3 2 3" xfId="15227"/>
    <cellStyle name="Normal 6 5 3 2 4" xfId="15228"/>
    <cellStyle name="Normal 6 5 3 3" xfId="5140"/>
    <cellStyle name="Normal 6 5 3 3 2" xfId="15229"/>
    <cellStyle name="Normal 6 5 3 3 3" xfId="15230"/>
    <cellStyle name="Normal 6 5 3 4" xfId="15231"/>
    <cellStyle name="Normal 6 5 3 5" xfId="15232"/>
    <cellStyle name="Normal 6 5 4" xfId="2171"/>
    <cellStyle name="Normal 6 5 4 2" xfId="5646"/>
    <cellStyle name="Normal 6 5 4 2 2" xfId="15233"/>
    <cellStyle name="Normal 6 5 4 2 3" xfId="15234"/>
    <cellStyle name="Normal 6 5 4 3" xfId="15235"/>
    <cellStyle name="Normal 6 5 4 4" xfId="15236"/>
    <cellStyle name="Normal 6 5 5" xfId="3782"/>
    <cellStyle name="Normal 6 5 6" xfId="4399"/>
    <cellStyle name="Normal 6 5 6 2" xfId="15237"/>
    <cellStyle name="Normal 6 5 6 3" xfId="15238"/>
    <cellStyle name="Normal 6 5 7" xfId="15239"/>
    <cellStyle name="Normal 6 5 8" xfId="15240"/>
    <cellStyle name="Normal 6 6" xfId="937"/>
    <cellStyle name="Normal 6 7" xfId="1091"/>
    <cellStyle name="Normal 6 7 2" xfId="2413"/>
    <cellStyle name="Normal 6 7 2 2" xfId="5887"/>
    <cellStyle name="Normal 6 7 2 2 2" xfId="15241"/>
    <cellStyle name="Normal 6 7 2 2 3" xfId="15242"/>
    <cellStyle name="Normal 6 7 2 3" xfId="15243"/>
    <cellStyle name="Normal 6 7 2 4" xfId="15244"/>
    <cellStyle name="Normal 6 7 3" xfId="3783"/>
    <cellStyle name="Normal 6 7 4" xfId="4574"/>
    <cellStyle name="Normal 6 7 4 2" xfId="15245"/>
    <cellStyle name="Normal 6 7 4 3" xfId="15246"/>
    <cellStyle name="Normal 6 7 5" xfId="15247"/>
    <cellStyle name="Normal 6 7 6" xfId="15248"/>
    <cellStyle name="Normal 6 8" xfId="1572"/>
    <cellStyle name="Normal 6 8 2" xfId="2817"/>
    <cellStyle name="Normal 6 8 2 2" xfId="6290"/>
    <cellStyle name="Normal 6 8 2 2 2" xfId="15249"/>
    <cellStyle name="Normal 6 8 2 2 3" xfId="15250"/>
    <cellStyle name="Normal 6 8 2 3" xfId="15251"/>
    <cellStyle name="Normal 6 8 2 4" xfId="15252"/>
    <cellStyle name="Normal 6 8 3" xfId="3784"/>
    <cellStyle name="Normal 6 8 4" xfId="5051"/>
    <cellStyle name="Normal 6 8 4 2" xfId="15253"/>
    <cellStyle name="Normal 6 8 4 3" xfId="15254"/>
    <cellStyle name="Normal 6 8 5" xfId="15255"/>
    <cellStyle name="Normal 6 8 6" xfId="15256"/>
    <cellStyle name="Normal 6 9" xfId="1909"/>
    <cellStyle name="Normal 6 9 2" xfId="3785"/>
    <cellStyle name="Normal 6 9 3" xfId="5386"/>
    <cellStyle name="Normal 6 9 3 2" xfId="15257"/>
    <cellStyle name="Normal 6 9 3 3" xfId="15258"/>
    <cellStyle name="Normal 6 9 4" xfId="15259"/>
    <cellStyle name="Normal 6 9 5" xfId="15260"/>
    <cellStyle name="Normal 6_CURVA ABC" xfId="214"/>
    <cellStyle name="Normal 60" xfId="3525"/>
    <cellStyle name="Normal 61" xfId="2071"/>
    <cellStyle name="Normal 62" xfId="3639"/>
    <cellStyle name="Normal 63" xfId="3649"/>
    <cellStyle name="Normal 64" xfId="3651"/>
    <cellStyle name="Normal 65" xfId="3662"/>
    <cellStyle name="Normal 65 2" xfId="7117"/>
    <cellStyle name="Normal 65 2 2" xfId="15261"/>
    <cellStyle name="Normal 65 2 3" xfId="15262"/>
    <cellStyle name="Normal 65 3" xfId="15263"/>
    <cellStyle name="Normal 65 4" xfId="15264"/>
    <cellStyle name="Normal 66" xfId="7508"/>
    <cellStyle name="Normal 66 2" xfId="15265"/>
    <cellStyle name="Normal 67" xfId="7509"/>
    <cellStyle name="Normal 68" xfId="7510"/>
    <cellStyle name="Normal 69" xfId="7511"/>
    <cellStyle name="Normal 7" xfId="215"/>
    <cellStyle name="Normal 7 10" xfId="938"/>
    <cellStyle name="Normal 7 11" xfId="3787"/>
    <cellStyle name="Normal 7 11 2" xfId="3788"/>
    <cellStyle name="Normal 7 11 2 2" xfId="7185"/>
    <cellStyle name="Normal 7 11 2 2 2" xfId="15266"/>
    <cellStyle name="Normal 7 11 2 2 3" xfId="15267"/>
    <cellStyle name="Normal 7 11 2 3" xfId="15268"/>
    <cellStyle name="Normal 7 11 2 4" xfId="15269"/>
    <cellStyle name="Normal 7 11 3" xfId="7184"/>
    <cellStyle name="Normal 7 11 3 2" xfId="15270"/>
    <cellStyle name="Normal 7 11 3 3" xfId="15271"/>
    <cellStyle name="Normal 7 11 4" xfId="15272"/>
    <cellStyle name="Normal 7 11 5" xfId="15273"/>
    <cellStyle name="Normal 7 12" xfId="3789"/>
    <cellStyle name="Normal 7 12 2" xfId="3790"/>
    <cellStyle name="Normal 7 12 2 2" xfId="7187"/>
    <cellStyle name="Normal 7 12 2 2 2" xfId="15274"/>
    <cellStyle name="Normal 7 12 2 2 3" xfId="15275"/>
    <cellStyle name="Normal 7 12 2 3" xfId="15276"/>
    <cellStyle name="Normal 7 12 2 4" xfId="15277"/>
    <cellStyle name="Normal 7 12 3" xfId="7186"/>
    <cellStyle name="Normal 7 12 3 2" xfId="15278"/>
    <cellStyle name="Normal 7 12 3 3" xfId="15279"/>
    <cellStyle name="Normal 7 12 4" xfId="15280"/>
    <cellStyle name="Normal 7 12 5" xfId="15281"/>
    <cellStyle name="Normal 7 13" xfId="3791"/>
    <cellStyle name="Normal 7 13 2" xfId="7188"/>
    <cellStyle name="Normal 7 13 2 2" xfId="15282"/>
    <cellStyle name="Normal 7 13 2 3" xfId="15283"/>
    <cellStyle name="Normal 7 13 3" xfId="15284"/>
    <cellStyle name="Normal 7 13 4" xfId="15285"/>
    <cellStyle name="Normal 7 14" xfId="3786"/>
    <cellStyle name="Normal 7 2" xfId="216"/>
    <cellStyle name="Normal 7 2 10" xfId="4296"/>
    <cellStyle name="Normal 7 2 10 2" xfId="15286"/>
    <cellStyle name="Normal 7 2 10 3" xfId="15287"/>
    <cellStyle name="Normal 7 2 11" xfId="15288"/>
    <cellStyle name="Normal 7 2 12" xfId="15289"/>
    <cellStyle name="Normal 7 2 2" xfId="217"/>
    <cellStyle name="Normal 7 2 2 10" xfId="15290"/>
    <cellStyle name="Normal 7 2 2 11" xfId="15291"/>
    <cellStyle name="Normal 7 2 2 2" xfId="711"/>
    <cellStyle name="Normal 7 2 2 2 2" xfId="827"/>
    <cellStyle name="Normal 7 2 2 2 2 2" xfId="1399"/>
    <cellStyle name="Normal 7 2 2 2 2 2 2" xfId="2662"/>
    <cellStyle name="Normal 7 2 2 2 2 2 2 2" xfId="6135"/>
    <cellStyle name="Normal 7 2 2 2 2 2 2 2 2" xfId="15292"/>
    <cellStyle name="Normal 7 2 2 2 2 2 2 2 3" xfId="15293"/>
    <cellStyle name="Normal 7 2 2 2 2 2 2 3" xfId="15294"/>
    <cellStyle name="Normal 7 2 2 2 2 2 2 4" xfId="15295"/>
    <cellStyle name="Normal 7 2 2 2 2 2 3" xfId="4881"/>
    <cellStyle name="Normal 7 2 2 2 2 2 3 2" xfId="15296"/>
    <cellStyle name="Normal 7 2 2 2 2 2 3 3" xfId="15297"/>
    <cellStyle name="Normal 7 2 2 2 2 2 4" xfId="15298"/>
    <cellStyle name="Normal 7 2 2 2 2 2 5" xfId="15299"/>
    <cellStyle name="Normal 7 2 2 2 2 3" xfId="1735"/>
    <cellStyle name="Normal 7 2 2 2 2 3 2" xfId="2980"/>
    <cellStyle name="Normal 7 2 2 2 2 3 2 2" xfId="6453"/>
    <cellStyle name="Normal 7 2 2 2 2 3 2 2 2" xfId="15300"/>
    <cellStyle name="Normal 7 2 2 2 2 3 2 2 3" xfId="15301"/>
    <cellStyle name="Normal 7 2 2 2 2 3 2 3" xfId="15302"/>
    <cellStyle name="Normal 7 2 2 2 2 3 2 4" xfId="15303"/>
    <cellStyle name="Normal 7 2 2 2 2 3 3" xfId="5214"/>
    <cellStyle name="Normal 7 2 2 2 2 3 3 2" xfId="15304"/>
    <cellStyle name="Normal 7 2 2 2 2 3 3 3" xfId="15305"/>
    <cellStyle name="Normal 7 2 2 2 2 3 4" xfId="15306"/>
    <cellStyle name="Normal 7 2 2 2 2 3 5" xfId="15307"/>
    <cellStyle name="Normal 7 2 2 2 2 4" xfId="2248"/>
    <cellStyle name="Normal 7 2 2 2 2 4 2" xfId="5723"/>
    <cellStyle name="Normal 7 2 2 2 2 4 2 2" xfId="15308"/>
    <cellStyle name="Normal 7 2 2 2 2 4 2 3" xfId="15309"/>
    <cellStyle name="Normal 7 2 2 2 2 4 3" xfId="15310"/>
    <cellStyle name="Normal 7 2 2 2 2 4 4" xfId="15311"/>
    <cellStyle name="Normal 7 2 2 2 2 5" xfId="4222"/>
    <cellStyle name="Normal 7 2 2 2 2 5 2" xfId="7430"/>
    <cellStyle name="Normal 7 2 2 2 2 5 2 2" xfId="15312"/>
    <cellStyle name="Normal 7 2 2 2 2 5 2 3" xfId="15313"/>
    <cellStyle name="Normal 7 2 2 2 2 5 3" xfId="15314"/>
    <cellStyle name="Normal 7 2 2 2 2 5 4" xfId="15315"/>
    <cellStyle name="Normal 7 2 2 2 2 6" xfId="4474"/>
    <cellStyle name="Normal 7 2 2 2 2 6 2" xfId="15316"/>
    <cellStyle name="Normal 7 2 2 2 2 6 3" xfId="15317"/>
    <cellStyle name="Normal 7 2 2 2 2 7" xfId="15318"/>
    <cellStyle name="Normal 7 2 2 2 2 8" xfId="15319"/>
    <cellStyle name="Normal 7 2 2 2 3" xfId="1303"/>
    <cellStyle name="Normal 7 2 2 2 3 2" xfId="2569"/>
    <cellStyle name="Normal 7 2 2 2 3 2 2" xfId="6042"/>
    <cellStyle name="Normal 7 2 2 2 3 2 2 2" xfId="15320"/>
    <cellStyle name="Normal 7 2 2 2 3 2 2 3" xfId="15321"/>
    <cellStyle name="Normal 7 2 2 2 3 2 3" xfId="15322"/>
    <cellStyle name="Normal 7 2 2 2 3 2 4" xfId="15323"/>
    <cellStyle name="Normal 7 2 2 2 3 3" xfId="4785"/>
    <cellStyle name="Normal 7 2 2 2 3 3 2" xfId="15324"/>
    <cellStyle name="Normal 7 2 2 2 3 3 3" xfId="15325"/>
    <cellStyle name="Normal 7 2 2 2 3 4" xfId="15326"/>
    <cellStyle name="Normal 7 2 2 2 3 5" xfId="15327"/>
    <cellStyle name="Normal 7 2 2 2 4" xfId="1646"/>
    <cellStyle name="Normal 7 2 2 2 4 2" xfId="2891"/>
    <cellStyle name="Normal 7 2 2 2 4 2 2" xfId="6364"/>
    <cellStyle name="Normal 7 2 2 2 4 2 2 2" xfId="15328"/>
    <cellStyle name="Normal 7 2 2 2 4 2 2 3" xfId="15329"/>
    <cellStyle name="Normal 7 2 2 2 4 2 3" xfId="15330"/>
    <cellStyle name="Normal 7 2 2 2 4 2 4" xfId="15331"/>
    <cellStyle name="Normal 7 2 2 2 4 3" xfId="5125"/>
    <cellStyle name="Normal 7 2 2 2 4 3 2" xfId="15332"/>
    <cellStyle name="Normal 7 2 2 2 4 3 3" xfId="15333"/>
    <cellStyle name="Normal 7 2 2 2 4 4" xfId="15334"/>
    <cellStyle name="Normal 7 2 2 2 4 5" xfId="15335"/>
    <cellStyle name="Normal 7 2 2 2 5" xfId="2147"/>
    <cellStyle name="Normal 7 2 2 2 5 2" xfId="5622"/>
    <cellStyle name="Normal 7 2 2 2 5 2 2" xfId="15336"/>
    <cellStyle name="Normal 7 2 2 2 5 2 3" xfId="15337"/>
    <cellStyle name="Normal 7 2 2 2 5 3" xfId="15338"/>
    <cellStyle name="Normal 7 2 2 2 5 4" xfId="15339"/>
    <cellStyle name="Normal 7 2 2 2 6" xfId="4221"/>
    <cellStyle name="Normal 7 2 2 2 6 2" xfId="7429"/>
    <cellStyle name="Normal 7 2 2 2 6 2 2" xfId="15340"/>
    <cellStyle name="Normal 7 2 2 2 6 2 3" xfId="15341"/>
    <cellStyle name="Normal 7 2 2 2 6 3" xfId="15342"/>
    <cellStyle name="Normal 7 2 2 2 6 4" xfId="15343"/>
    <cellStyle name="Normal 7 2 2 2 7" xfId="4382"/>
    <cellStyle name="Normal 7 2 2 2 7 2" xfId="15344"/>
    <cellStyle name="Normal 7 2 2 2 7 3" xfId="15345"/>
    <cellStyle name="Normal 7 2 2 2 8" xfId="15346"/>
    <cellStyle name="Normal 7 2 2 2 9" xfId="15347"/>
    <cellStyle name="Normal 7 2 2 3" xfId="751"/>
    <cellStyle name="Normal 7 2 2 3 2" xfId="1327"/>
    <cellStyle name="Normal 7 2 2 3 2 2" xfId="2592"/>
    <cellStyle name="Normal 7 2 2 3 2 2 2" xfId="6065"/>
    <cellStyle name="Normal 7 2 2 3 2 2 2 2" xfId="15348"/>
    <cellStyle name="Normal 7 2 2 3 2 2 2 3" xfId="15349"/>
    <cellStyle name="Normal 7 2 2 3 2 2 3" xfId="15350"/>
    <cellStyle name="Normal 7 2 2 3 2 2 4" xfId="15351"/>
    <cellStyle name="Normal 7 2 2 3 2 3" xfId="4809"/>
    <cellStyle name="Normal 7 2 2 3 2 3 2" xfId="15352"/>
    <cellStyle name="Normal 7 2 2 3 2 3 3" xfId="15353"/>
    <cellStyle name="Normal 7 2 2 3 2 4" xfId="15354"/>
    <cellStyle name="Normal 7 2 2 3 2 5" xfId="15355"/>
    <cellStyle name="Normal 7 2 2 3 3" xfId="1666"/>
    <cellStyle name="Normal 7 2 2 3 3 2" xfId="2911"/>
    <cellStyle name="Normal 7 2 2 3 3 2 2" xfId="6384"/>
    <cellStyle name="Normal 7 2 2 3 3 2 2 2" xfId="15356"/>
    <cellStyle name="Normal 7 2 2 3 3 2 2 3" xfId="15357"/>
    <cellStyle name="Normal 7 2 2 3 3 2 3" xfId="15358"/>
    <cellStyle name="Normal 7 2 2 3 3 2 4" xfId="15359"/>
    <cellStyle name="Normal 7 2 2 3 3 3" xfId="5145"/>
    <cellStyle name="Normal 7 2 2 3 3 3 2" xfId="15360"/>
    <cellStyle name="Normal 7 2 2 3 3 3 3" xfId="15361"/>
    <cellStyle name="Normal 7 2 2 3 3 4" xfId="15362"/>
    <cellStyle name="Normal 7 2 2 3 3 5" xfId="15363"/>
    <cellStyle name="Normal 7 2 2 3 4" xfId="2176"/>
    <cellStyle name="Normal 7 2 2 3 4 2" xfId="5651"/>
    <cellStyle name="Normal 7 2 2 3 4 2 2" xfId="15364"/>
    <cellStyle name="Normal 7 2 2 3 4 2 3" xfId="15365"/>
    <cellStyle name="Normal 7 2 2 3 4 3" xfId="15366"/>
    <cellStyle name="Normal 7 2 2 3 4 4" xfId="15367"/>
    <cellStyle name="Normal 7 2 2 3 5" xfId="4223"/>
    <cellStyle name="Normal 7 2 2 3 5 2" xfId="7431"/>
    <cellStyle name="Normal 7 2 2 3 5 2 2" xfId="15368"/>
    <cellStyle name="Normal 7 2 2 3 5 2 3" xfId="15369"/>
    <cellStyle name="Normal 7 2 2 3 5 3" xfId="15370"/>
    <cellStyle name="Normal 7 2 2 3 5 4" xfId="15371"/>
    <cellStyle name="Normal 7 2 2 3 6" xfId="4404"/>
    <cellStyle name="Normal 7 2 2 3 6 2" xfId="15372"/>
    <cellStyle name="Normal 7 2 2 3 6 3" xfId="15373"/>
    <cellStyle name="Normal 7 2 2 3 7" xfId="15374"/>
    <cellStyle name="Normal 7 2 2 3 8" xfId="15375"/>
    <cellStyle name="Normal 7 2 2 4" xfId="939"/>
    <cellStyle name="Normal 7 2 2 4 2" xfId="1445"/>
    <cellStyle name="Normal 7 2 2 4 2 2" xfId="2706"/>
    <cellStyle name="Normal 7 2 2 4 2 2 2" xfId="6179"/>
    <cellStyle name="Normal 7 2 2 4 2 2 2 2" xfId="15376"/>
    <cellStyle name="Normal 7 2 2 4 2 2 2 3" xfId="15377"/>
    <cellStyle name="Normal 7 2 2 4 2 2 3" xfId="15378"/>
    <cellStyle name="Normal 7 2 2 4 2 2 4" xfId="15379"/>
    <cellStyle name="Normal 7 2 2 4 2 3" xfId="4927"/>
    <cellStyle name="Normal 7 2 2 4 2 3 2" xfId="15380"/>
    <cellStyle name="Normal 7 2 2 4 2 3 3" xfId="15381"/>
    <cellStyle name="Normal 7 2 2 4 2 4" xfId="15382"/>
    <cellStyle name="Normal 7 2 2 4 2 5" xfId="15383"/>
    <cellStyle name="Normal 7 2 2 4 3" xfId="1768"/>
    <cellStyle name="Normal 7 2 2 4 3 2" xfId="3013"/>
    <cellStyle name="Normal 7 2 2 4 3 2 2" xfId="6486"/>
    <cellStyle name="Normal 7 2 2 4 3 2 2 2" xfId="15384"/>
    <cellStyle name="Normal 7 2 2 4 3 2 2 3" xfId="15385"/>
    <cellStyle name="Normal 7 2 2 4 3 2 3" xfId="15386"/>
    <cellStyle name="Normal 7 2 2 4 3 2 4" xfId="15387"/>
    <cellStyle name="Normal 7 2 2 4 3 3" xfId="5247"/>
    <cellStyle name="Normal 7 2 2 4 3 3 2" xfId="15388"/>
    <cellStyle name="Normal 7 2 2 4 3 3 3" xfId="15389"/>
    <cellStyle name="Normal 7 2 2 4 3 4" xfId="15390"/>
    <cellStyle name="Normal 7 2 2 4 3 5" xfId="15391"/>
    <cellStyle name="Normal 7 2 2 4 4" xfId="2316"/>
    <cellStyle name="Normal 7 2 2 4 4 2" xfId="5791"/>
    <cellStyle name="Normal 7 2 2 4 4 2 2" xfId="15392"/>
    <cellStyle name="Normal 7 2 2 4 4 2 3" xfId="15393"/>
    <cellStyle name="Normal 7 2 2 4 4 3" xfId="15394"/>
    <cellStyle name="Normal 7 2 2 4 4 4" xfId="15395"/>
    <cellStyle name="Normal 7 2 2 4 5" xfId="4224"/>
    <cellStyle name="Normal 7 2 2 4 5 2" xfId="7432"/>
    <cellStyle name="Normal 7 2 2 4 5 2 2" xfId="15396"/>
    <cellStyle name="Normal 7 2 2 4 5 2 3" xfId="15397"/>
    <cellStyle name="Normal 7 2 2 4 5 3" xfId="15398"/>
    <cellStyle name="Normal 7 2 2 4 5 4" xfId="15399"/>
    <cellStyle name="Normal 7 2 2 4 6" xfId="4509"/>
    <cellStyle name="Normal 7 2 2 4 6 2" xfId="15400"/>
    <cellStyle name="Normal 7 2 2 4 6 3" xfId="15401"/>
    <cellStyle name="Normal 7 2 2 4 7" xfId="15402"/>
    <cellStyle name="Normal 7 2 2 4 8" xfId="15403"/>
    <cellStyle name="Normal 7 2 2 5" xfId="1097"/>
    <cellStyle name="Normal 7 2 2 5 2" xfId="2419"/>
    <cellStyle name="Normal 7 2 2 5 2 2" xfId="5893"/>
    <cellStyle name="Normal 7 2 2 5 2 2 2" xfId="15404"/>
    <cellStyle name="Normal 7 2 2 5 2 2 3" xfId="15405"/>
    <cellStyle name="Normal 7 2 2 5 2 3" xfId="15406"/>
    <cellStyle name="Normal 7 2 2 5 2 4" xfId="15407"/>
    <cellStyle name="Normal 7 2 2 5 3" xfId="4580"/>
    <cellStyle name="Normal 7 2 2 5 3 2" xfId="15408"/>
    <cellStyle name="Normal 7 2 2 5 3 3" xfId="15409"/>
    <cellStyle name="Normal 7 2 2 5 4" xfId="15410"/>
    <cellStyle name="Normal 7 2 2 5 5" xfId="15411"/>
    <cellStyle name="Normal 7 2 2 6" xfId="1577"/>
    <cellStyle name="Normal 7 2 2 6 2" xfId="2822"/>
    <cellStyle name="Normal 7 2 2 6 2 2" xfId="6295"/>
    <cellStyle name="Normal 7 2 2 6 2 2 2" xfId="15412"/>
    <cellStyle name="Normal 7 2 2 6 2 2 3" xfId="15413"/>
    <cellStyle name="Normal 7 2 2 6 2 3" xfId="15414"/>
    <cellStyle name="Normal 7 2 2 6 2 4" xfId="15415"/>
    <cellStyle name="Normal 7 2 2 6 3" xfId="5056"/>
    <cellStyle name="Normal 7 2 2 6 3 2" xfId="15416"/>
    <cellStyle name="Normal 7 2 2 6 3 3" xfId="15417"/>
    <cellStyle name="Normal 7 2 2 6 4" xfId="15418"/>
    <cellStyle name="Normal 7 2 2 6 5" xfId="15419"/>
    <cellStyle name="Normal 7 2 2 7" xfId="1916"/>
    <cellStyle name="Normal 7 2 2 7 2" xfId="5393"/>
    <cellStyle name="Normal 7 2 2 7 2 2" xfId="15420"/>
    <cellStyle name="Normal 7 2 2 7 2 3" xfId="15421"/>
    <cellStyle name="Normal 7 2 2 7 3" xfId="15422"/>
    <cellStyle name="Normal 7 2 2 7 4" xfId="15423"/>
    <cellStyle name="Normal 7 2 2 8" xfId="3793"/>
    <cellStyle name="Normal 7 2 2 8 2" xfId="7190"/>
    <cellStyle name="Normal 7 2 2 8 2 2" xfId="15424"/>
    <cellStyle name="Normal 7 2 2 8 2 3" xfId="15425"/>
    <cellStyle name="Normal 7 2 2 8 3" xfId="15426"/>
    <cellStyle name="Normal 7 2 2 8 4" xfId="15427"/>
    <cellStyle name="Normal 7 2 2 9" xfId="4297"/>
    <cellStyle name="Normal 7 2 2 9 2" xfId="15428"/>
    <cellStyle name="Normal 7 2 2 9 3" xfId="15429"/>
    <cellStyle name="Normal 7 2 2_MEMÓRIA DE CÁLCULO" xfId="528"/>
    <cellStyle name="Normal 7 2 3" xfId="710"/>
    <cellStyle name="Normal 7 2 3 2" xfId="826"/>
    <cellStyle name="Normal 7 2 3 2 2" xfId="1398"/>
    <cellStyle name="Normal 7 2 3 2 2 2" xfId="2661"/>
    <cellStyle name="Normal 7 2 3 2 2 2 2" xfId="6134"/>
    <cellStyle name="Normal 7 2 3 2 2 2 2 2" xfId="15430"/>
    <cellStyle name="Normal 7 2 3 2 2 2 2 3" xfId="15431"/>
    <cellStyle name="Normal 7 2 3 2 2 2 3" xfId="15432"/>
    <cellStyle name="Normal 7 2 3 2 2 2 4" xfId="15433"/>
    <cellStyle name="Normal 7 2 3 2 2 3" xfId="4880"/>
    <cellStyle name="Normal 7 2 3 2 2 3 2" xfId="15434"/>
    <cellStyle name="Normal 7 2 3 2 2 3 3" xfId="15435"/>
    <cellStyle name="Normal 7 2 3 2 2 4" xfId="15436"/>
    <cellStyle name="Normal 7 2 3 2 2 5" xfId="15437"/>
    <cellStyle name="Normal 7 2 3 2 3" xfId="1734"/>
    <cellStyle name="Normal 7 2 3 2 3 2" xfId="2979"/>
    <cellStyle name="Normal 7 2 3 2 3 2 2" xfId="6452"/>
    <cellStyle name="Normal 7 2 3 2 3 2 2 2" xfId="15438"/>
    <cellStyle name="Normal 7 2 3 2 3 2 2 3" xfId="15439"/>
    <cellStyle name="Normal 7 2 3 2 3 2 3" xfId="15440"/>
    <cellStyle name="Normal 7 2 3 2 3 2 4" xfId="15441"/>
    <cellStyle name="Normal 7 2 3 2 3 3" xfId="5213"/>
    <cellStyle name="Normal 7 2 3 2 3 3 2" xfId="15442"/>
    <cellStyle name="Normal 7 2 3 2 3 3 3" xfId="15443"/>
    <cellStyle name="Normal 7 2 3 2 3 4" xfId="15444"/>
    <cellStyle name="Normal 7 2 3 2 3 5" xfId="15445"/>
    <cellStyle name="Normal 7 2 3 2 4" xfId="2247"/>
    <cellStyle name="Normal 7 2 3 2 4 2" xfId="5722"/>
    <cellStyle name="Normal 7 2 3 2 4 2 2" xfId="15446"/>
    <cellStyle name="Normal 7 2 3 2 4 2 3" xfId="15447"/>
    <cellStyle name="Normal 7 2 3 2 4 3" xfId="15448"/>
    <cellStyle name="Normal 7 2 3 2 4 4" xfId="15449"/>
    <cellStyle name="Normal 7 2 3 2 5" xfId="4226"/>
    <cellStyle name="Normal 7 2 3 2 5 2" xfId="7434"/>
    <cellStyle name="Normal 7 2 3 2 5 2 2" xfId="15450"/>
    <cellStyle name="Normal 7 2 3 2 5 2 3" xfId="15451"/>
    <cellStyle name="Normal 7 2 3 2 5 3" xfId="15452"/>
    <cellStyle name="Normal 7 2 3 2 5 4" xfId="15453"/>
    <cellStyle name="Normal 7 2 3 2 6" xfId="4473"/>
    <cellStyle name="Normal 7 2 3 2 6 2" xfId="15454"/>
    <cellStyle name="Normal 7 2 3 2 6 3" xfId="15455"/>
    <cellStyle name="Normal 7 2 3 2 7" xfId="15456"/>
    <cellStyle name="Normal 7 2 3 2 8" xfId="15457"/>
    <cellStyle name="Normal 7 2 3 3" xfId="1302"/>
    <cellStyle name="Normal 7 2 3 3 2" xfId="2568"/>
    <cellStyle name="Normal 7 2 3 3 2 2" xfId="6041"/>
    <cellStyle name="Normal 7 2 3 3 2 2 2" xfId="15458"/>
    <cellStyle name="Normal 7 2 3 3 2 2 3" xfId="15459"/>
    <cellStyle name="Normal 7 2 3 3 2 3" xfId="15460"/>
    <cellStyle name="Normal 7 2 3 3 2 4" xfId="15461"/>
    <cellStyle name="Normal 7 2 3 3 3" xfId="4784"/>
    <cellStyle name="Normal 7 2 3 3 3 2" xfId="15462"/>
    <cellStyle name="Normal 7 2 3 3 3 3" xfId="15463"/>
    <cellStyle name="Normal 7 2 3 3 4" xfId="15464"/>
    <cellStyle name="Normal 7 2 3 3 5" xfId="15465"/>
    <cellStyle name="Normal 7 2 3 4" xfId="1645"/>
    <cellStyle name="Normal 7 2 3 4 2" xfId="2890"/>
    <cellStyle name="Normal 7 2 3 4 2 2" xfId="6363"/>
    <cellStyle name="Normal 7 2 3 4 2 2 2" xfId="15466"/>
    <cellStyle name="Normal 7 2 3 4 2 2 3" xfId="15467"/>
    <cellStyle name="Normal 7 2 3 4 2 3" xfId="15468"/>
    <cellStyle name="Normal 7 2 3 4 2 4" xfId="15469"/>
    <cellStyle name="Normal 7 2 3 4 3" xfId="5124"/>
    <cellStyle name="Normal 7 2 3 4 3 2" xfId="15470"/>
    <cellStyle name="Normal 7 2 3 4 3 3" xfId="15471"/>
    <cellStyle name="Normal 7 2 3 4 4" xfId="15472"/>
    <cellStyle name="Normal 7 2 3 4 5" xfId="15473"/>
    <cellStyle name="Normal 7 2 3 5" xfId="2146"/>
    <cellStyle name="Normal 7 2 3 5 2" xfId="5621"/>
    <cellStyle name="Normal 7 2 3 5 2 2" xfId="15474"/>
    <cellStyle name="Normal 7 2 3 5 2 3" xfId="15475"/>
    <cellStyle name="Normal 7 2 3 5 3" xfId="15476"/>
    <cellStyle name="Normal 7 2 3 5 4" xfId="15477"/>
    <cellStyle name="Normal 7 2 3 6" xfId="4225"/>
    <cellStyle name="Normal 7 2 3 6 2" xfId="7433"/>
    <cellStyle name="Normal 7 2 3 6 2 2" xfId="15478"/>
    <cellStyle name="Normal 7 2 3 6 2 3" xfId="15479"/>
    <cellStyle name="Normal 7 2 3 6 3" xfId="15480"/>
    <cellStyle name="Normal 7 2 3 6 4" xfId="15481"/>
    <cellStyle name="Normal 7 2 3 7" xfId="4381"/>
    <cellStyle name="Normal 7 2 3 7 2" xfId="15482"/>
    <cellStyle name="Normal 7 2 3 7 3" xfId="15483"/>
    <cellStyle name="Normal 7 2 3 8" xfId="15484"/>
    <cellStyle name="Normal 7 2 3 9" xfId="15485"/>
    <cellStyle name="Normal 7 2 4" xfId="750"/>
    <cellStyle name="Normal 7 2 4 2" xfId="1326"/>
    <cellStyle name="Normal 7 2 4 2 2" xfId="2591"/>
    <cellStyle name="Normal 7 2 4 2 2 2" xfId="6064"/>
    <cellStyle name="Normal 7 2 4 2 2 2 2" xfId="15486"/>
    <cellStyle name="Normal 7 2 4 2 2 2 3" xfId="15487"/>
    <cellStyle name="Normal 7 2 4 2 2 3" xfId="15488"/>
    <cellStyle name="Normal 7 2 4 2 2 4" xfId="15489"/>
    <cellStyle name="Normal 7 2 4 2 3" xfId="4808"/>
    <cellStyle name="Normal 7 2 4 2 3 2" xfId="15490"/>
    <cellStyle name="Normal 7 2 4 2 3 3" xfId="15491"/>
    <cellStyle name="Normal 7 2 4 2 4" xfId="15492"/>
    <cellStyle name="Normal 7 2 4 2 5" xfId="15493"/>
    <cellStyle name="Normal 7 2 4 3" xfId="1665"/>
    <cellStyle name="Normal 7 2 4 3 2" xfId="2910"/>
    <cellStyle name="Normal 7 2 4 3 2 2" xfId="6383"/>
    <cellStyle name="Normal 7 2 4 3 2 2 2" xfId="15494"/>
    <cellStyle name="Normal 7 2 4 3 2 2 3" xfId="15495"/>
    <cellStyle name="Normal 7 2 4 3 2 3" xfId="15496"/>
    <cellStyle name="Normal 7 2 4 3 2 4" xfId="15497"/>
    <cellStyle name="Normal 7 2 4 3 3" xfId="5144"/>
    <cellStyle name="Normal 7 2 4 3 3 2" xfId="15498"/>
    <cellStyle name="Normal 7 2 4 3 3 3" xfId="15499"/>
    <cellStyle name="Normal 7 2 4 3 4" xfId="15500"/>
    <cellStyle name="Normal 7 2 4 3 5" xfId="15501"/>
    <cellStyle name="Normal 7 2 4 4" xfId="2175"/>
    <cellStyle name="Normal 7 2 4 4 2" xfId="5650"/>
    <cellStyle name="Normal 7 2 4 4 2 2" xfId="15502"/>
    <cellStyle name="Normal 7 2 4 4 2 3" xfId="15503"/>
    <cellStyle name="Normal 7 2 4 4 3" xfId="15504"/>
    <cellStyle name="Normal 7 2 4 4 4" xfId="15505"/>
    <cellStyle name="Normal 7 2 4 5" xfId="4227"/>
    <cellStyle name="Normal 7 2 4 5 2" xfId="7435"/>
    <cellStyle name="Normal 7 2 4 5 2 2" xfId="15506"/>
    <cellStyle name="Normal 7 2 4 5 2 3" xfId="15507"/>
    <cellStyle name="Normal 7 2 4 5 3" xfId="15508"/>
    <cellStyle name="Normal 7 2 4 5 4" xfId="15509"/>
    <cellStyle name="Normal 7 2 4 6" xfId="4403"/>
    <cellStyle name="Normal 7 2 4 6 2" xfId="15510"/>
    <cellStyle name="Normal 7 2 4 6 3" xfId="15511"/>
    <cellStyle name="Normal 7 2 4 7" xfId="15512"/>
    <cellStyle name="Normal 7 2 4 8" xfId="15513"/>
    <cellStyle name="Normal 7 2 5" xfId="940"/>
    <cellStyle name="Normal 7 2 6" xfId="1096"/>
    <cellStyle name="Normal 7 2 6 2" xfId="2418"/>
    <cellStyle name="Normal 7 2 6 2 2" xfId="5892"/>
    <cellStyle name="Normal 7 2 6 2 2 2" xfId="15514"/>
    <cellStyle name="Normal 7 2 6 2 2 3" xfId="15515"/>
    <cellStyle name="Normal 7 2 6 2 3" xfId="15516"/>
    <cellStyle name="Normal 7 2 6 2 4" xfId="15517"/>
    <cellStyle name="Normal 7 2 6 3" xfId="4579"/>
    <cellStyle name="Normal 7 2 6 3 2" xfId="15518"/>
    <cellStyle name="Normal 7 2 6 3 3" xfId="15519"/>
    <cellStyle name="Normal 7 2 6 4" xfId="15520"/>
    <cellStyle name="Normal 7 2 6 5" xfId="15521"/>
    <cellStyle name="Normal 7 2 7" xfId="1576"/>
    <cellStyle name="Normal 7 2 7 2" xfId="2821"/>
    <cellStyle name="Normal 7 2 7 2 2" xfId="6294"/>
    <cellStyle name="Normal 7 2 7 2 2 2" xfId="15522"/>
    <cellStyle name="Normal 7 2 7 2 2 3" xfId="15523"/>
    <cellStyle name="Normal 7 2 7 2 3" xfId="15524"/>
    <cellStyle name="Normal 7 2 7 2 4" xfId="15525"/>
    <cellStyle name="Normal 7 2 7 3" xfId="5055"/>
    <cellStyle name="Normal 7 2 7 3 2" xfId="15526"/>
    <cellStyle name="Normal 7 2 7 3 3" xfId="15527"/>
    <cellStyle name="Normal 7 2 7 4" xfId="15528"/>
    <cellStyle name="Normal 7 2 7 5" xfId="15529"/>
    <cellStyle name="Normal 7 2 8" xfId="1915"/>
    <cellStyle name="Normal 7 2 8 2" xfId="5392"/>
    <cellStyle name="Normal 7 2 8 2 2" xfId="15530"/>
    <cellStyle name="Normal 7 2 8 2 3" xfId="15531"/>
    <cellStyle name="Normal 7 2 8 3" xfId="15532"/>
    <cellStyle name="Normal 7 2 8 4" xfId="15533"/>
    <cellStyle name="Normal 7 2 9" xfId="3792"/>
    <cellStyle name="Normal 7 2 9 2" xfId="7189"/>
    <cellStyle name="Normal 7 2 9 2 2" xfId="15534"/>
    <cellStyle name="Normal 7 2 9 2 3" xfId="15535"/>
    <cellStyle name="Normal 7 2 9 3" xfId="15536"/>
    <cellStyle name="Normal 7 2 9 4" xfId="15537"/>
    <cellStyle name="Normal 7 2_CURVA ABC" xfId="218"/>
    <cellStyle name="Normal 7 3" xfId="219"/>
    <cellStyle name="Normal 7 3 10" xfId="15538"/>
    <cellStyle name="Normal 7 3 2" xfId="712"/>
    <cellStyle name="Normal 7 3 2 2" xfId="3988"/>
    <cellStyle name="Normal 7 3 3" xfId="752"/>
    <cellStyle name="Normal 7 3 3 2" xfId="1328"/>
    <cellStyle name="Normal 7 3 3 2 2" xfId="2593"/>
    <cellStyle name="Normal 7 3 3 2 2 2" xfId="6066"/>
    <cellStyle name="Normal 7 3 3 2 2 2 2" xfId="15539"/>
    <cellStyle name="Normal 7 3 3 2 2 2 3" xfId="15540"/>
    <cellStyle name="Normal 7 3 3 2 2 3" xfId="15541"/>
    <cellStyle name="Normal 7 3 3 2 2 4" xfId="15542"/>
    <cellStyle name="Normal 7 3 3 2 3" xfId="4810"/>
    <cellStyle name="Normal 7 3 3 2 3 2" xfId="15543"/>
    <cellStyle name="Normal 7 3 3 2 3 3" xfId="15544"/>
    <cellStyle name="Normal 7 3 3 2 4" xfId="15545"/>
    <cellStyle name="Normal 7 3 3 2 5" xfId="15546"/>
    <cellStyle name="Normal 7 3 3 3" xfId="1667"/>
    <cellStyle name="Normal 7 3 3 3 2" xfId="2912"/>
    <cellStyle name="Normal 7 3 3 3 2 2" xfId="6385"/>
    <cellStyle name="Normal 7 3 3 3 2 2 2" xfId="15547"/>
    <cellStyle name="Normal 7 3 3 3 2 2 3" xfId="15548"/>
    <cellStyle name="Normal 7 3 3 3 2 3" xfId="15549"/>
    <cellStyle name="Normal 7 3 3 3 2 4" xfId="15550"/>
    <cellStyle name="Normal 7 3 3 3 3" xfId="5146"/>
    <cellStyle name="Normal 7 3 3 3 3 2" xfId="15551"/>
    <cellStyle name="Normal 7 3 3 3 3 3" xfId="15552"/>
    <cellStyle name="Normal 7 3 3 3 4" xfId="15553"/>
    <cellStyle name="Normal 7 3 3 3 5" xfId="15554"/>
    <cellStyle name="Normal 7 3 3 4" xfId="2177"/>
    <cellStyle name="Normal 7 3 3 4 2" xfId="5652"/>
    <cellStyle name="Normal 7 3 3 4 2 2" xfId="15555"/>
    <cellStyle name="Normal 7 3 3 4 2 3" xfId="15556"/>
    <cellStyle name="Normal 7 3 3 4 3" xfId="15557"/>
    <cellStyle name="Normal 7 3 3 4 4" xfId="15558"/>
    <cellStyle name="Normal 7 3 3 5" xfId="4228"/>
    <cellStyle name="Normal 7 3 3 5 2" xfId="7436"/>
    <cellStyle name="Normal 7 3 3 5 2 2" xfId="15559"/>
    <cellStyle name="Normal 7 3 3 5 2 3" xfId="15560"/>
    <cellStyle name="Normal 7 3 3 5 3" xfId="15561"/>
    <cellStyle name="Normal 7 3 3 5 4" xfId="15562"/>
    <cellStyle name="Normal 7 3 3 6" xfId="4405"/>
    <cellStyle name="Normal 7 3 3 6 2" xfId="15563"/>
    <cellStyle name="Normal 7 3 3 6 3" xfId="15564"/>
    <cellStyle name="Normal 7 3 3 7" xfId="15565"/>
    <cellStyle name="Normal 7 3 3 8" xfId="15566"/>
    <cellStyle name="Normal 7 3 4" xfId="1098"/>
    <cellStyle name="Normal 7 3 4 2" xfId="2420"/>
    <cellStyle name="Normal 7 3 4 2 2" xfId="5894"/>
    <cellStyle name="Normal 7 3 4 2 2 2" xfId="15567"/>
    <cellStyle name="Normal 7 3 4 2 2 3" xfId="15568"/>
    <cellStyle name="Normal 7 3 4 2 3" xfId="15569"/>
    <cellStyle name="Normal 7 3 4 2 4" xfId="15570"/>
    <cellStyle name="Normal 7 3 4 3" xfId="4581"/>
    <cellStyle name="Normal 7 3 4 3 2" xfId="15571"/>
    <cellStyle name="Normal 7 3 4 3 3" xfId="15572"/>
    <cellStyle name="Normal 7 3 4 4" xfId="15573"/>
    <cellStyle name="Normal 7 3 4 5" xfId="15574"/>
    <cellStyle name="Normal 7 3 5" xfId="1578"/>
    <cellStyle name="Normal 7 3 5 2" xfId="2823"/>
    <cellStyle name="Normal 7 3 5 2 2" xfId="6296"/>
    <cellStyle name="Normal 7 3 5 2 2 2" xfId="15575"/>
    <cellStyle name="Normal 7 3 5 2 2 3" xfId="15576"/>
    <cellStyle name="Normal 7 3 5 2 3" xfId="15577"/>
    <cellStyle name="Normal 7 3 5 2 4" xfId="15578"/>
    <cellStyle name="Normal 7 3 5 3" xfId="5057"/>
    <cellStyle name="Normal 7 3 5 3 2" xfId="15579"/>
    <cellStyle name="Normal 7 3 5 3 3" xfId="15580"/>
    <cellStyle name="Normal 7 3 5 4" xfId="15581"/>
    <cellStyle name="Normal 7 3 5 5" xfId="15582"/>
    <cellStyle name="Normal 7 3 6" xfId="1918"/>
    <cellStyle name="Normal 7 3 6 2" xfId="5395"/>
    <cellStyle name="Normal 7 3 6 2 2" xfId="15583"/>
    <cellStyle name="Normal 7 3 6 2 3" xfId="15584"/>
    <cellStyle name="Normal 7 3 6 3" xfId="15585"/>
    <cellStyle name="Normal 7 3 6 4" xfId="15586"/>
    <cellStyle name="Normal 7 3 7" xfId="3794"/>
    <cellStyle name="Normal 7 3 7 2" xfId="7191"/>
    <cellStyle name="Normal 7 3 7 2 2" xfId="15587"/>
    <cellStyle name="Normal 7 3 7 2 3" xfId="15588"/>
    <cellStyle name="Normal 7 3 7 3" xfId="15589"/>
    <cellStyle name="Normal 7 3 7 4" xfId="15590"/>
    <cellStyle name="Normal 7 3 8" xfId="4298"/>
    <cellStyle name="Normal 7 3 8 2" xfId="15591"/>
    <cellStyle name="Normal 7 3 8 3" xfId="15592"/>
    <cellStyle name="Normal 7 3 9" xfId="15593"/>
    <cellStyle name="Normal 7 3_MEMÓRIA DE CÁLCULO" xfId="529"/>
    <cellStyle name="Normal 7 4" xfId="220"/>
    <cellStyle name="Normal 7 4 10" xfId="15594"/>
    <cellStyle name="Normal 7 4 2" xfId="753"/>
    <cellStyle name="Normal 7 4 2 2" xfId="1329"/>
    <cellStyle name="Normal 7 4 2 2 2" xfId="2594"/>
    <cellStyle name="Normal 7 4 2 2 2 2" xfId="6067"/>
    <cellStyle name="Normal 7 4 2 2 2 2 2" xfId="15595"/>
    <cellStyle name="Normal 7 4 2 2 2 2 3" xfId="15596"/>
    <cellStyle name="Normal 7 4 2 2 2 3" xfId="15597"/>
    <cellStyle name="Normal 7 4 2 2 2 4" xfId="15598"/>
    <cellStyle name="Normal 7 4 2 2 3" xfId="4811"/>
    <cellStyle name="Normal 7 4 2 2 3 2" xfId="15599"/>
    <cellStyle name="Normal 7 4 2 2 3 3" xfId="15600"/>
    <cellStyle name="Normal 7 4 2 2 4" xfId="15601"/>
    <cellStyle name="Normal 7 4 2 2 5" xfId="15602"/>
    <cellStyle name="Normal 7 4 2 3" xfId="1668"/>
    <cellStyle name="Normal 7 4 2 3 2" xfId="2913"/>
    <cellStyle name="Normal 7 4 2 3 2 2" xfId="6386"/>
    <cellStyle name="Normal 7 4 2 3 2 2 2" xfId="15603"/>
    <cellStyle name="Normal 7 4 2 3 2 2 3" xfId="15604"/>
    <cellStyle name="Normal 7 4 2 3 2 3" xfId="15605"/>
    <cellStyle name="Normal 7 4 2 3 2 4" xfId="15606"/>
    <cellStyle name="Normal 7 4 2 3 3" xfId="5147"/>
    <cellStyle name="Normal 7 4 2 3 3 2" xfId="15607"/>
    <cellStyle name="Normal 7 4 2 3 3 3" xfId="15608"/>
    <cellStyle name="Normal 7 4 2 3 4" xfId="15609"/>
    <cellStyle name="Normal 7 4 2 3 5" xfId="15610"/>
    <cellStyle name="Normal 7 4 2 4" xfId="2178"/>
    <cellStyle name="Normal 7 4 2 4 2" xfId="5653"/>
    <cellStyle name="Normal 7 4 2 4 2 2" xfId="15611"/>
    <cellStyle name="Normal 7 4 2 4 2 3" xfId="15612"/>
    <cellStyle name="Normal 7 4 2 4 3" xfId="15613"/>
    <cellStyle name="Normal 7 4 2 4 4" xfId="15614"/>
    <cellStyle name="Normal 7 4 2 5" xfId="4229"/>
    <cellStyle name="Normal 7 4 2 5 2" xfId="7437"/>
    <cellStyle name="Normal 7 4 2 5 2 2" xfId="15615"/>
    <cellStyle name="Normal 7 4 2 5 2 3" xfId="15616"/>
    <cellStyle name="Normal 7 4 2 5 3" xfId="15617"/>
    <cellStyle name="Normal 7 4 2 5 4" xfId="15618"/>
    <cellStyle name="Normal 7 4 2 6" xfId="4406"/>
    <cellStyle name="Normal 7 4 2 6 2" xfId="15619"/>
    <cellStyle name="Normal 7 4 2 6 3" xfId="15620"/>
    <cellStyle name="Normal 7 4 2 7" xfId="15621"/>
    <cellStyle name="Normal 7 4 2 8" xfId="15622"/>
    <cellStyle name="Normal 7 4 3" xfId="941"/>
    <cellStyle name="Normal 7 4 3 2" xfId="1446"/>
    <cellStyle name="Normal 7 4 3 2 2" xfId="2707"/>
    <cellStyle name="Normal 7 4 3 2 2 2" xfId="6180"/>
    <cellStyle name="Normal 7 4 3 2 2 2 2" xfId="15623"/>
    <cellStyle name="Normal 7 4 3 2 2 2 3" xfId="15624"/>
    <cellStyle name="Normal 7 4 3 2 2 3" xfId="15625"/>
    <cellStyle name="Normal 7 4 3 2 2 4" xfId="15626"/>
    <cellStyle name="Normal 7 4 3 2 3" xfId="4928"/>
    <cellStyle name="Normal 7 4 3 2 3 2" xfId="15627"/>
    <cellStyle name="Normal 7 4 3 2 3 3" xfId="15628"/>
    <cellStyle name="Normal 7 4 3 2 4" xfId="15629"/>
    <cellStyle name="Normal 7 4 3 2 5" xfId="15630"/>
    <cellStyle name="Normal 7 4 3 3" xfId="1769"/>
    <cellStyle name="Normal 7 4 3 3 2" xfId="3014"/>
    <cellStyle name="Normal 7 4 3 3 2 2" xfId="6487"/>
    <cellStyle name="Normal 7 4 3 3 2 2 2" xfId="15631"/>
    <cellStyle name="Normal 7 4 3 3 2 2 3" xfId="15632"/>
    <cellStyle name="Normal 7 4 3 3 2 3" xfId="15633"/>
    <cellStyle name="Normal 7 4 3 3 2 4" xfId="15634"/>
    <cellStyle name="Normal 7 4 3 3 3" xfId="5248"/>
    <cellStyle name="Normal 7 4 3 3 3 2" xfId="15635"/>
    <cellStyle name="Normal 7 4 3 3 3 3" xfId="15636"/>
    <cellStyle name="Normal 7 4 3 3 4" xfId="15637"/>
    <cellStyle name="Normal 7 4 3 3 5" xfId="15638"/>
    <cellStyle name="Normal 7 4 3 4" xfId="2317"/>
    <cellStyle name="Normal 7 4 3 4 2" xfId="5792"/>
    <cellStyle name="Normal 7 4 3 4 2 2" xfId="15639"/>
    <cellStyle name="Normal 7 4 3 4 2 3" xfId="15640"/>
    <cellStyle name="Normal 7 4 3 4 3" xfId="15641"/>
    <cellStyle name="Normal 7 4 3 4 4" xfId="15642"/>
    <cellStyle name="Normal 7 4 3 5" xfId="4230"/>
    <cellStyle name="Normal 7 4 3 5 2" xfId="7438"/>
    <cellStyle name="Normal 7 4 3 5 2 2" xfId="15643"/>
    <cellStyle name="Normal 7 4 3 5 2 3" xfId="15644"/>
    <cellStyle name="Normal 7 4 3 5 3" xfId="15645"/>
    <cellStyle name="Normal 7 4 3 5 4" xfId="15646"/>
    <cellStyle name="Normal 7 4 3 6" xfId="4510"/>
    <cellStyle name="Normal 7 4 3 6 2" xfId="15647"/>
    <cellStyle name="Normal 7 4 3 6 3" xfId="15648"/>
    <cellStyle name="Normal 7 4 3 7" xfId="15649"/>
    <cellStyle name="Normal 7 4 3 8" xfId="15650"/>
    <cellStyle name="Normal 7 4 4" xfId="1099"/>
    <cellStyle name="Normal 7 4 4 2" xfId="2421"/>
    <cellStyle name="Normal 7 4 4 2 2" xfId="5895"/>
    <cellStyle name="Normal 7 4 4 2 2 2" xfId="15651"/>
    <cellStyle name="Normal 7 4 4 2 2 3" xfId="15652"/>
    <cellStyle name="Normal 7 4 4 2 3" xfId="15653"/>
    <cellStyle name="Normal 7 4 4 2 4" xfId="15654"/>
    <cellStyle name="Normal 7 4 4 3" xfId="4582"/>
    <cellStyle name="Normal 7 4 4 3 2" xfId="15655"/>
    <cellStyle name="Normal 7 4 4 3 3" xfId="15656"/>
    <cellStyle name="Normal 7 4 4 4" xfId="15657"/>
    <cellStyle name="Normal 7 4 4 5" xfId="15658"/>
    <cellStyle name="Normal 7 4 5" xfId="1579"/>
    <cellStyle name="Normal 7 4 5 2" xfId="2824"/>
    <cellStyle name="Normal 7 4 5 2 2" xfId="6297"/>
    <cellStyle name="Normal 7 4 5 2 2 2" xfId="15659"/>
    <cellStyle name="Normal 7 4 5 2 2 3" xfId="15660"/>
    <cellStyle name="Normal 7 4 5 2 3" xfId="15661"/>
    <cellStyle name="Normal 7 4 5 2 4" xfId="15662"/>
    <cellStyle name="Normal 7 4 5 3" xfId="5058"/>
    <cellStyle name="Normal 7 4 5 3 2" xfId="15663"/>
    <cellStyle name="Normal 7 4 5 3 3" xfId="15664"/>
    <cellStyle name="Normal 7 4 5 4" xfId="15665"/>
    <cellStyle name="Normal 7 4 5 5" xfId="15666"/>
    <cellStyle name="Normal 7 4 6" xfId="1919"/>
    <cellStyle name="Normal 7 4 6 2" xfId="5396"/>
    <cellStyle name="Normal 7 4 6 2 2" xfId="15667"/>
    <cellStyle name="Normal 7 4 6 2 3" xfId="15668"/>
    <cellStyle name="Normal 7 4 6 3" xfId="15669"/>
    <cellStyle name="Normal 7 4 6 4" xfId="15670"/>
    <cellStyle name="Normal 7 4 7" xfId="3795"/>
    <cellStyle name="Normal 7 4 8" xfId="4299"/>
    <cellStyle name="Normal 7 4 8 2" xfId="15671"/>
    <cellStyle name="Normal 7 4 8 3" xfId="15672"/>
    <cellStyle name="Normal 7 4 9" xfId="15673"/>
    <cellStyle name="Normal 7 5" xfId="709"/>
    <cellStyle name="Normal 7 5 2" xfId="825"/>
    <cellStyle name="Normal 7 5 2 2" xfId="1397"/>
    <cellStyle name="Normal 7 5 2 2 2" xfId="2660"/>
    <cellStyle name="Normal 7 5 2 2 2 2" xfId="6133"/>
    <cellStyle name="Normal 7 5 2 2 2 2 2" xfId="15674"/>
    <cellStyle name="Normal 7 5 2 2 2 2 3" xfId="15675"/>
    <cellStyle name="Normal 7 5 2 2 2 3" xfId="15676"/>
    <cellStyle name="Normal 7 5 2 2 2 4" xfId="15677"/>
    <cellStyle name="Normal 7 5 2 2 3" xfId="4879"/>
    <cellStyle name="Normal 7 5 2 2 3 2" xfId="15678"/>
    <cellStyle name="Normal 7 5 2 2 3 3" xfId="15679"/>
    <cellStyle name="Normal 7 5 2 2 4" xfId="15680"/>
    <cellStyle name="Normal 7 5 2 2 5" xfId="15681"/>
    <cellStyle name="Normal 7 5 2 3" xfId="1733"/>
    <cellStyle name="Normal 7 5 2 3 2" xfId="2978"/>
    <cellStyle name="Normal 7 5 2 3 2 2" xfId="6451"/>
    <cellStyle name="Normal 7 5 2 3 2 2 2" xfId="15682"/>
    <cellStyle name="Normal 7 5 2 3 2 2 3" xfId="15683"/>
    <cellStyle name="Normal 7 5 2 3 2 3" xfId="15684"/>
    <cellStyle name="Normal 7 5 2 3 2 4" xfId="15685"/>
    <cellStyle name="Normal 7 5 2 3 3" xfId="5212"/>
    <cellStyle name="Normal 7 5 2 3 3 2" xfId="15686"/>
    <cellStyle name="Normal 7 5 2 3 3 3" xfId="15687"/>
    <cellStyle name="Normal 7 5 2 3 4" xfId="15688"/>
    <cellStyle name="Normal 7 5 2 3 5" xfId="15689"/>
    <cellStyle name="Normal 7 5 2 4" xfId="2246"/>
    <cellStyle name="Normal 7 5 2 4 2" xfId="5721"/>
    <cellStyle name="Normal 7 5 2 4 2 2" xfId="15690"/>
    <cellStyle name="Normal 7 5 2 4 2 3" xfId="15691"/>
    <cellStyle name="Normal 7 5 2 4 3" xfId="15692"/>
    <cellStyle name="Normal 7 5 2 4 4" xfId="15693"/>
    <cellStyle name="Normal 7 5 2 5" xfId="4231"/>
    <cellStyle name="Normal 7 5 2 5 2" xfId="7439"/>
    <cellStyle name="Normal 7 5 2 5 2 2" xfId="15694"/>
    <cellStyle name="Normal 7 5 2 5 2 3" xfId="15695"/>
    <cellStyle name="Normal 7 5 2 5 3" xfId="15696"/>
    <cellStyle name="Normal 7 5 2 5 4" xfId="15697"/>
    <cellStyle name="Normal 7 5 2 6" xfId="4472"/>
    <cellStyle name="Normal 7 5 2 6 2" xfId="15698"/>
    <cellStyle name="Normal 7 5 2 6 3" xfId="15699"/>
    <cellStyle name="Normal 7 5 2 7" xfId="15700"/>
    <cellStyle name="Normal 7 5 2 8" xfId="15701"/>
    <cellStyle name="Normal 7 5 3" xfId="1301"/>
    <cellStyle name="Normal 7 5 3 2" xfId="2567"/>
    <cellStyle name="Normal 7 5 3 2 2" xfId="6040"/>
    <cellStyle name="Normal 7 5 3 2 2 2" xfId="15702"/>
    <cellStyle name="Normal 7 5 3 2 2 3" xfId="15703"/>
    <cellStyle name="Normal 7 5 3 2 3" xfId="15704"/>
    <cellStyle name="Normal 7 5 3 2 4" xfId="15705"/>
    <cellStyle name="Normal 7 5 3 3" xfId="4783"/>
    <cellStyle name="Normal 7 5 3 3 2" xfId="15706"/>
    <cellStyle name="Normal 7 5 3 3 3" xfId="15707"/>
    <cellStyle name="Normal 7 5 3 4" xfId="15708"/>
    <cellStyle name="Normal 7 5 3 5" xfId="15709"/>
    <cellStyle name="Normal 7 5 4" xfId="1644"/>
    <cellStyle name="Normal 7 5 4 2" xfId="2889"/>
    <cellStyle name="Normal 7 5 4 2 2" xfId="6362"/>
    <cellStyle name="Normal 7 5 4 2 2 2" xfId="15710"/>
    <cellStyle name="Normal 7 5 4 2 2 3" xfId="15711"/>
    <cellStyle name="Normal 7 5 4 2 3" xfId="15712"/>
    <cellStyle name="Normal 7 5 4 2 4" xfId="15713"/>
    <cellStyle name="Normal 7 5 4 3" xfId="5123"/>
    <cellStyle name="Normal 7 5 4 3 2" xfId="15714"/>
    <cellStyle name="Normal 7 5 4 3 3" xfId="15715"/>
    <cellStyle name="Normal 7 5 4 4" xfId="15716"/>
    <cellStyle name="Normal 7 5 4 5" xfId="15717"/>
    <cellStyle name="Normal 7 5 5" xfId="2145"/>
    <cellStyle name="Normal 7 5 5 2" xfId="5620"/>
    <cellStyle name="Normal 7 5 5 2 2" xfId="15718"/>
    <cellStyle name="Normal 7 5 5 2 3" xfId="15719"/>
    <cellStyle name="Normal 7 5 5 3" xfId="15720"/>
    <cellStyle name="Normal 7 5 5 4" xfId="15721"/>
    <cellStyle name="Normal 7 5 6" xfId="3796"/>
    <cellStyle name="Normal 7 5 7" xfId="4380"/>
    <cellStyle name="Normal 7 5 7 2" xfId="15722"/>
    <cellStyle name="Normal 7 5 7 3" xfId="15723"/>
    <cellStyle name="Normal 7 5 8" xfId="15724"/>
    <cellStyle name="Normal 7 5 9" xfId="15725"/>
    <cellStyle name="Normal 7 6" xfId="749"/>
    <cellStyle name="Normal 7 7" xfId="796"/>
    <cellStyle name="Normal 7 8" xfId="785"/>
    <cellStyle name="Normal 7 9" xfId="942"/>
    <cellStyle name="Normal 7 9 2" xfId="3797"/>
    <cellStyle name="Normal 7_CURVA ABC" xfId="221"/>
    <cellStyle name="Normal 70" xfId="7512"/>
    <cellStyle name="Normal 71" xfId="7513"/>
    <cellStyle name="Normal 72" xfId="7514"/>
    <cellStyle name="Normal 73" xfId="7515"/>
    <cellStyle name="Normal 74" xfId="22962"/>
    <cellStyle name="Normal 8" xfId="222"/>
    <cellStyle name="Normal 8 10" xfId="1580"/>
    <cellStyle name="Normal 8 10 2" xfId="2825"/>
    <cellStyle name="Normal 8 10 2 2" xfId="6298"/>
    <cellStyle name="Normal 8 10 2 2 2" xfId="15726"/>
    <cellStyle name="Normal 8 10 2 2 3" xfId="15727"/>
    <cellStyle name="Normal 8 10 2 3" xfId="15728"/>
    <cellStyle name="Normal 8 10 2 4" xfId="15729"/>
    <cellStyle name="Normal 8 10 3" xfId="5059"/>
    <cellStyle name="Normal 8 10 3 2" xfId="15730"/>
    <cellStyle name="Normal 8 10 3 3" xfId="15731"/>
    <cellStyle name="Normal 8 10 4" xfId="15732"/>
    <cellStyle name="Normal 8 10 5" xfId="15733"/>
    <cellStyle name="Normal 8 11" xfId="1920"/>
    <cellStyle name="Normal 8 11 2" xfId="5397"/>
    <cellStyle name="Normal 8 11 2 2" xfId="15734"/>
    <cellStyle name="Normal 8 11 2 3" xfId="15735"/>
    <cellStyle name="Normal 8 11 3" xfId="15736"/>
    <cellStyle name="Normal 8 11 4" xfId="15737"/>
    <cellStyle name="Normal 8 12" xfId="3657"/>
    <cellStyle name="Normal 8 12 2" xfId="7113"/>
    <cellStyle name="Normal 8 12 2 2" xfId="15738"/>
    <cellStyle name="Normal 8 12 2 3" xfId="15739"/>
    <cellStyle name="Normal 8 12 3" xfId="15740"/>
    <cellStyle name="Normal 8 12 4" xfId="15741"/>
    <cellStyle name="Normal 8 13" xfId="3798"/>
    <cellStyle name="Normal 8 13 2" xfId="7192"/>
    <cellStyle name="Normal 8 13 2 2" xfId="15742"/>
    <cellStyle name="Normal 8 13 2 3" xfId="15743"/>
    <cellStyle name="Normal 8 13 3" xfId="15744"/>
    <cellStyle name="Normal 8 13 4" xfId="15745"/>
    <cellStyle name="Normal 8 14" xfId="4300"/>
    <cellStyle name="Normal 8 14 2" xfId="15746"/>
    <cellStyle name="Normal 8 14 3" xfId="15747"/>
    <cellStyle name="Normal 8 15" xfId="15748"/>
    <cellStyle name="Normal 8 16" xfId="15749"/>
    <cellStyle name="Normal 8 2" xfId="223"/>
    <cellStyle name="Normal 8 2 10" xfId="1921"/>
    <cellStyle name="Normal 8 2 10 2" xfId="5398"/>
    <cellStyle name="Normal 8 2 10 2 2" xfId="15750"/>
    <cellStyle name="Normal 8 2 10 2 3" xfId="15751"/>
    <cellStyle name="Normal 8 2 10 3" xfId="15752"/>
    <cellStyle name="Normal 8 2 10 4" xfId="15753"/>
    <cellStyle name="Normal 8 2 11" xfId="3799"/>
    <cellStyle name="Normal 8 2 11 2" xfId="7193"/>
    <cellStyle name="Normal 8 2 11 2 2" xfId="15754"/>
    <cellStyle name="Normal 8 2 11 2 3" xfId="15755"/>
    <cellStyle name="Normal 8 2 11 3" xfId="15756"/>
    <cellStyle name="Normal 8 2 11 4" xfId="15757"/>
    <cellStyle name="Normal 8 2 12" xfId="4301"/>
    <cellStyle name="Normal 8 2 12 2" xfId="15758"/>
    <cellStyle name="Normal 8 2 12 3" xfId="15759"/>
    <cellStyle name="Normal 8 2 13" xfId="15760"/>
    <cellStyle name="Normal 8 2 14" xfId="15761"/>
    <cellStyle name="Normal 8 2 2" xfId="531"/>
    <cellStyle name="Normal 8 2 2 10" xfId="15762"/>
    <cellStyle name="Normal 8 2 2 2" xfId="788"/>
    <cellStyle name="Normal 8 2 2 2 2" xfId="1361"/>
    <cellStyle name="Normal 8 2 2 2 2 2" xfId="2624"/>
    <cellStyle name="Normal 8 2 2 2 2 2 2" xfId="6097"/>
    <cellStyle name="Normal 8 2 2 2 2 2 2 2" xfId="15763"/>
    <cellStyle name="Normal 8 2 2 2 2 2 2 3" xfId="15764"/>
    <cellStyle name="Normal 8 2 2 2 2 2 3" xfId="15765"/>
    <cellStyle name="Normal 8 2 2 2 2 2 4" xfId="15766"/>
    <cellStyle name="Normal 8 2 2 2 2 3" xfId="4843"/>
    <cellStyle name="Normal 8 2 2 2 2 3 2" xfId="15767"/>
    <cellStyle name="Normal 8 2 2 2 2 3 3" xfId="15768"/>
    <cellStyle name="Normal 8 2 2 2 2 4" xfId="15769"/>
    <cellStyle name="Normal 8 2 2 2 2 5" xfId="15770"/>
    <cellStyle name="Normal 8 2 2 2 3" xfId="1697"/>
    <cellStyle name="Normal 8 2 2 2 3 2" xfId="2942"/>
    <cellStyle name="Normal 8 2 2 2 3 2 2" xfId="6415"/>
    <cellStyle name="Normal 8 2 2 2 3 2 2 2" xfId="15771"/>
    <cellStyle name="Normal 8 2 2 2 3 2 2 3" xfId="15772"/>
    <cellStyle name="Normal 8 2 2 2 3 2 3" xfId="15773"/>
    <cellStyle name="Normal 8 2 2 2 3 2 4" xfId="15774"/>
    <cellStyle name="Normal 8 2 2 2 3 3" xfId="5176"/>
    <cellStyle name="Normal 8 2 2 2 3 3 2" xfId="15775"/>
    <cellStyle name="Normal 8 2 2 2 3 3 3" xfId="15776"/>
    <cellStyle name="Normal 8 2 2 2 3 4" xfId="15777"/>
    <cellStyle name="Normal 8 2 2 2 3 5" xfId="15778"/>
    <cellStyle name="Normal 8 2 2 2 4" xfId="2209"/>
    <cellStyle name="Normal 8 2 2 2 4 2" xfId="5684"/>
    <cellStyle name="Normal 8 2 2 2 4 2 2" xfId="15779"/>
    <cellStyle name="Normal 8 2 2 2 4 2 3" xfId="15780"/>
    <cellStyle name="Normal 8 2 2 2 4 3" xfId="15781"/>
    <cellStyle name="Normal 8 2 2 2 4 4" xfId="15782"/>
    <cellStyle name="Normal 8 2 2 2 5" xfId="4232"/>
    <cellStyle name="Normal 8 2 2 2 5 2" xfId="7440"/>
    <cellStyle name="Normal 8 2 2 2 5 2 2" xfId="15783"/>
    <cellStyle name="Normal 8 2 2 2 5 2 3" xfId="15784"/>
    <cellStyle name="Normal 8 2 2 2 5 3" xfId="15785"/>
    <cellStyle name="Normal 8 2 2 2 5 4" xfId="15786"/>
    <cellStyle name="Normal 8 2 2 2 6" xfId="4436"/>
    <cellStyle name="Normal 8 2 2 2 6 2" xfId="15787"/>
    <cellStyle name="Normal 8 2 2 2 6 3" xfId="15788"/>
    <cellStyle name="Normal 8 2 2 2 7" xfId="15789"/>
    <cellStyle name="Normal 8 2 2 2 8" xfId="15790"/>
    <cellStyle name="Normal 8 2 2 3" xfId="943"/>
    <cellStyle name="Normal 8 2 2 3 2" xfId="1447"/>
    <cellStyle name="Normal 8 2 2 3 2 2" xfId="2708"/>
    <cellStyle name="Normal 8 2 2 3 2 2 2" xfId="6181"/>
    <cellStyle name="Normal 8 2 2 3 2 2 2 2" xfId="15791"/>
    <cellStyle name="Normal 8 2 2 3 2 2 2 3" xfId="15792"/>
    <cellStyle name="Normal 8 2 2 3 2 2 3" xfId="15793"/>
    <cellStyle name="Normal 8 2 2 3 2 2 4" xfId="15794"/>
    <cellStyle name="Normal 8 2 2 3 2 3" xfId="4929"/>
    <cellStyle name="Normal 8 2 2 3 2 3 2" xfId="15795"/>
    <cellStyle name="Normal 8 2 2 3 2 3 3" xfId="15796"/>
    <cellStyle name="Normal 8 2 2 3 2 4" xfId="15797"/>
    <cellStyle name="Normal 8 2 2 3 2 5" xfId="15798"/>
    <cellStyle name="Normal 8 2 2 3 3" xfId="1770"/>
    <cellStyle name="Normal 8 2 2 3 3 2" xfId="3015"/>
    <cellStyle name="Normal 8 2 2 3 3 2 2" xfId="6488"/>
    <cellStyle name="Normal 8 2 2 3 3 2 2 2" xfId="15799"/>
    <cellStyle name="Normal 8 2 2 3 3 2 2 3" xfId="15800"/>
    <cellStyle name="Normal 8 2 2 3 3 2 3" xfId="15801"/>
    <cellStyle name="Normal 8 2 2 3 3 2 4" xfId="15802"/>
    <cellStyle name="Normal 8 2 2 3 3 3" xfId="5249"/>
    <cellStyle name="Normal 8 2 2 3 3 3 2" xfId="15803"/>
    <cellStyle name="Normal 8 2 2 3 3 3 3" xfId="15804"/>
    <cellStyle name="Normal 8 2 2 3 3 4" xfId="15805"/>
    <cellStyle name="Normal 8 2 2 3 3 5" xfId="15806"/>
    <cellStyle name="Normal 8 2 2 3 4" xfId="2318"/>
    <cellStyle name="Normal 8 2 2 3 4 2" xfId="5793"/>
    <cellStyle name="Normal 8 2 2 3 4 2 2" xfId="15807"/>
    <cellStyle name="Normal 8 2 2 3 4 2 3" xfId="15808"/>
    <cellStyle name="Normal 8 2 2 3 4 3" xfId="15809"/>
    <cellStyle name="Normal 8 2 2 3 4 4" xfId="15810"/>
    <cellStyle name="Normal 8 2 2 3 5" xfId="4233"/>
    <cellStyle name="Normal 8 2 2 3 5 2" xfId="7441"/>
    <cellStyle name="Normal 8 2 2 3 5 2 2" xfId="15811"/>
    <cellStyle name="Normal 8 2 2 3 5 2 3" xfId="15812"/>
    <cellStyle name="Normal 8 2 2 3 5 3" xfId="15813"/>
    <cellStyle name="Normal 8 2 2 3 5 4" xfId="15814"/>
    <cellStyle name="Normal 8 2 2 3 6" xfId="4511"/>
    <cellStyle name="Normal 8 2 2 3 6 2" xfId="15815"/>
    <cellStyle name="Normal 8 2 2 3 6 3" xfId="15816"/>
    <cellStyle name="Normal 8 2 2 3 7" xfId="15817"/>
    <cellStyle name="Normal 8 2 2 3 8" xfId="15818"/>
    <cellStyle name="Normal 8 2 2 4" xfId="1231"/>
    <cellStyle name="Normal 8 2 2 4 2" xfId="2506"/>
    <cellStyle name="Normal 8 2 2 4 2 2" xfId="5979"/>
    <cellStyle name="Normal 8 2 2 4 2 2 2" xfId="15819"/>
    <cellStyle name="Normal 8 2 2 4 2 2 3" xfId="15820"/>
    <cellStyle name="Normal 8 2 2 4 2 3" xfId="15821"/>
    <cellStyle name="Normal 8 2 2 4 2 4" xfId="15822"/>
    <cellStyle name="Normal 8 2 2 4 3" xfId="4713"/>
    <cellStyle name="Normal 8 2 2 4 3 2" xfId="15823"/>
    <cellStyle name="Normal 8 2 2 4 3 3" xfId="15824"/>
    <cellStyle name="Normal 8 2 2 4 4" xfId="15825"/>
    <cellStyle name="Normal 8 2 2 4 5" xfId="15826"/>
    <cellStyle name="Normal 8 2 2 5" xfId="1608"/>
    <cellStyle name="Normal 8 2 2 5 2" xfId="2853"/>
    <cellStyle name="Normal 8 2 2 5 2 2" xfId="6326"/>
    <cellStyle name="Normal 8 2 2 5 2 2 2" xfId="15827"/>
    <cellStyle name="Normal 8 2 2 5 2 2 3" xfId="15828"/>
    <cellStyle name="Normal 8 2 2 5 2 3" xfId="15829"/>
    <cellStyle name="Normal 8 2 2 5 2 4" xfId="15830"/>
    <cellStyle name="Normal 8 2 2 5 3" xfId="5087"/>
    <cellStyle name="Normal 8 2 2 5 3 2" xfId="15831"/>
    <cellStyle name="Normal 8 2 2 5 3 3" xfId="15832"/>
    <cellStyle name="Normal 8 2 2 5 4" xfId="15833"/>
    <cellStyle name="Normal 8 2 2 5 5" xfId="15834"/>
    <cellStyle name="Normal 8 2 2 6" xfId="2060"/>
    <cellStyle name="Normal 8 2 2 6 2" xfId="5536"/>
    <cellStyle name="Normal 8 2 2 6 2 2" xfId="15835"/>
    <cellStyle name="Normal 8 2 2 6 2 3" xfId="15836"/>
    <cellStyle name="Normal 8 2 2 6 3" xfId="15837"/>
    <cellStyle name="Normal 8 2 2 6 4" xfId="15838"/>
    <cellStyle name="Normal 8 2 2 7" xfId="3800"/>
    <cellStyle name="Normal 8 2 2 7 2" xfId="7194"/>
    <cellStyle name="Normal 8 2 2 7 2 2" xfId="15839"/>
    <cellStyle name="Normal 8 2 2 7 2 3" xfId="15840"/>
    <cellStyle name="Normal 8 2 2 7 3" xfId="15841"/>
    <cellStyle name="Normal 8 2 2 7 4" xfId="15842"/>
    <cellStyle name="Normal 8 2 2 8" xfId="4339"/>
    <cellStyle name="Normal 8 2 2 8 2" xfId="15843"/>
    <cellStyle name="Normal 8 2 2 8 3" xfId="15844"/>
    <cellStyle name="Normal 8 2 2 9" xfId="15845"/>
    <cellStyle name="Normal 8 2 3" xfId="755"/>
    <cellStyle name="Normal 8 2 3 2" xfId="944"/>
    <cellStyle name="Normal 8 2 3 2 2" xfId="1448"/>
    <cellStyle name="Normal 8 2 3 2 2 2" xfId="2709"/>
    <cellStyle name="Normal 8 2 3 2 2 2 2" xfId="6182"/>
    <cellStyle name="Normal 8 2 3 2 2 2 2 2" xfId="15846"/>
    <cellStyle name="Normal 8 2 3 2 2 2 2 3" xfId="15847"/>
    <cellStyle name="Normal 8 2 3 2 2 2 3" xfId="15848"/>
    <cellStyle name="Normal 8 2 3 2 2 2 4" xfId="15849"/>
    <cellStyle name="Normal 8 2 3 2 2 3" xfId="4930"/>
    <cellStyle name="Normal 8 2 3 2 2 3 2" xfId="15850"/>
    <cellStyle name="Normal 8 2 3 2 2 3 3" xfId="15851"/>
    <cellStyle name="Normal 8 2 3 2 2 4" xfId="15852"/>
    <cellStyle name="Normal 8 2 3 2 2 5" xfId="15853"/>
    <cellStyle name="Normal 8 2 3 2 3" xfId="1771"/>
    <cellStyle name="Normal 8 2 3 2 3 2" xfId="3016"/>
    <cellStyle name="Normal 8 2 3 2 3 2 2" xfId="6489"/>
    <cellStyle name="Normal 8 2 3 2 3 2 2 2" xfId="15854"/>
    <cellStyle name="Normal 8 2 3 2 3 2 2 3" xfId="15855"/>
    <cellStyle name="Normal 8 2 3 2 3 2 3" xfId="15856"/>
    <cellStyle name="Normal 8 2 3 2 3 2 4" xfId="15857"/>
    <cellStyle name="Normal 8 2 3 2 3 3" xfId="5250"/>
    <cellStyle name="Normal 8 2 3 2 3 3 2" xfId="15858"/>
    <cellStyle name="Normal 8 2 3 2 3 3 3" xfId="15859"/>
    <cellStyle name="Normal 8 2 3 2 3 4" xfId="15860"/>
    <cellStyle name="Normal 8 2 3 2 3 5" xfId="15861"/>
    <cellStyle name="Normal 8 2 3 2 4" xfId="2319"/>
    <cellStyle name="Normal 8 2 3 2 4 2" xfId="5794"/>
    <cellStyle name="Normal 8 2 3 2 4 2 2" xfId="15862"/>
    <cellStyle name="Normal 8 2 3 2 4 2 3" xfId="15863"/>
    <cellStyle name="Normal 8 2 3 2 4 3" xfId="15864"/>
    <cellStyle name="Normal 8 2 3 2 4 4" xfId="15865"/>
    <cellStyle name="Normal 8 2 3 2 5" xfId="4234"/>
    <cellStyle name="Normal 8 2 3 2 5 2" xfId="7442"/>
    <cellStyle name="Normal 8 2 3 2 5 2 2" xfId="15866"/>
    <cellStyle name="Normal 8 2 3 2 5 2 3" xfId="15867"/>
    <cellStyle name="Normal 8 2 3 2 5 3" xfId="15868"/>
    <cellStyle name="Normal 8 2 3 2 5 4" xfId="15869"/>
    <cellStyle name="Normal 8 2 3 2 6" xfId="4512"/>
    <cellStyle name="Normal 8 2 3 2 6 2" xfId="15870"/>
    <cellStyle name="Normal 8 2 3 2 6 3" xfId="15871"/>
    <cellStyle name="Normal 8 2 3 2 7" xfId="15872"/>
    <cellStyle name="Normal 8 2 3 2 8" xfId="15873"/>
    <cellStyle name="Normal 8 2 3 3" xfId="1331"/>
    <cellStyle name="Normal 8 2 3 3 2" xfId="2596"/>
    <cellStyle name="Normal 8 2 3 3 2 2" xfId="6069"/>
    <cellStyle name="Normal 8 2 3 3 2 2 2" xfId="15874"/>
    <cellStyle name="Normal 8 2 3 3 2 2 3" xfId="15875"/>
    <cellStyle name="Normal 8 2 3 3 2 3" xfId="15876"/>
    <cellStyle name="Normal 8 2 3 3 2 4" xfId="15877"/>
    <cellStyle name="Normal 8 2 3 3 3" xfId="4813"/>
    <cellStyle name="Normal 8 2 3 3 3 2" xfId="15878"/>
    <cellStyle name="Normal 8 2 3 3 3 3" xfId="15879"/>
    <cellStyle name="Normal 8 2 3 3 4" xfId="15880"/>
    <cellStyle name="Normal 8 2 3 3 5" xfId="15881"/>
    <cellStyle name="Normal 8 2 3 4" xfId="1670"/>
    <cellStyle name="Normal 8 2 3 4 2" xfId="2915"/>
    <cellStyle name="Normal 8 2 3 4 2 2" xfId="6388"/>
    <cellStyle name="Normal 8 2 3 4 2 2 2" xfId="15882"/>
    <cellStyle name="Normal 8 2 3 4 2 2 3" xfId="15883"/>
    <cellStyle name="Normal 8 2 3 4 2 3" xfId="15884"/>
    <cellStyle name="Normal 8 2 3 4 2 4" xfId="15885"/>
    <cellStyle name="Normal 8 2 3 4 3" xfId="5149"/>
    <cellStyle name="Normal 8 2 3 4 3 2" xfId="15886"/>
    <cellStyle name="Normal 8 2 3 4 3 3" xfId="15887"/>
    <cellStyle name="Normal 8 2 3 4 4" xfId="15888"/>
    <cellStyle name="Normal 8 2 3 4 5" xfId="15889"/>
    <cellStyle name="Normal 8 2 3 5" xfId="2180"/>
    <cellStyle name="Normal 8 2 3 5 2" xfId="5655"/>
    <cellStyle name="Normal 8 2 3 5 2 2" xfId="15890"/>
    <cellStyle name="Normal 8 2 3 5 2 3" xfId="15891"/>
    <cellStyle name="Normal 8 2 3 5 3" xfId="15892"/>
    <cellStyle name="Normal 8 2 3 5 4" xfId="15893"/>
    <cellStyle name="Normal 8 2 3 6" xfId="3801"/>
    <cellStyle name="Normal 8 2 3 6 2" xfId="7195"/>
    <cellStyle name="Normal 8 2 3 6 2 2" xfId="15894"/>
    <cellStyle name="Normal 8 2 3 6 2 3" xfId="15895"/>
    <cellStyle name="Normal 8 2 3 6 3" xfId="15896"/>
    <cellStyle name="Normal 8 2 3 6 4" xfId="15897"/>
    <cellStyle name="Normal 8 2 3 7" xfId="4408"/>
    <cellStyle name="Normal 8 2 3 7 2" xfId="15898"/>
    <cellStyle name="Normal 8 2 3 7 3" xfId="15899"/>
    <cellStyle name="Normal 8 2 3 8" xfId="15900"/>
    <cellStyle name="Normal 8 2 3 9" xfId="15901"/>
    <cellStyle name="Normal 8 2 4" xfId="945"/>
    <cellStyle name="Normal 8 2 4 2" xfId="1449"/>
    <cellStyle name="Normal 8 2 4 2 2" xfId="2710"/>
    <cellStyle name="Normal 8 2 4 2 2 2" xfId="6183"/>
    <cellStyle name="Normal 8 2 4 2 2 2 2" xfId="15902"/>
    <cellStyle name="Normal 8 2 4 2 2 2 3" xfId="15903"/>
    <cellStyle name="Normal 8 2 4 2 2 3" xfId="15904"/>
    <cellStyle name="Normal 8 2 4 2 2 4" xfId="15905"/>
    <cellStyle name="Normal 8 2 4 2 3" xfId="3803"/>
    <cellStyle name="Normal 8 2 4 2 3 2" xfId="7197"/>
    <cellStyle name="Normal 8 2 4 2 3 2 2" xfId="15906"/>
    <cellStyle name="Normal 8 2 4 2 3 2 3" xfId="15907"/>
    <cellStyle name="Normal 8 2 4 2 3 3" xfId="15908"/>
    <cellStyle name="Normal 8 2 4 2 3 4" xfId="15909"/>
    <cellStyle name="Normal 8 2 4 2 4" xfId="4931"/>
    <cellStyle name="Normal 8 2 4 2 4 2" xfId="15910"/>
    <cellStyle name="Normal 8 2 4 2 4 3" xfId="15911"/>
    <cellStyle name="Normal 8 2 4 2 5" xfId="15912"/>
    <cellStyle name="Normal 8 2 4 2 6" xfId="15913"/>
    <cellStyle name="Normal 8 2 4 3" xfId="1772"/>
    <cellStyle name="Normal 8 2 4 3 2" xfId="3017"/>
    <cellStyle name="Normal 8 2 4 3 2 2" xfId="6490"/>
    <cellStyle name="Normal 8 2 4 3 2 2 2" xfId="15914"/>
    <cellStyle name="Normal 8 2 4 3 2 2 3" xfId="15915"/>
    <cellStyle name="Normal 8 2 4 3 2 3" xfId="15916"/>
    <cellStyle name="Normal 8 2 4 3 2 4" xfId="15917"/>
    <cellStyle name="Normal 8 2 4 3 3" xfId="5251"/>
    <cellStyle name="Normal 8 2 4 3 3 2" xfId="15918"/>
    <cellStyle name="Normal 8 2 4 3 3 3" xfId="15919"/>
    <cellStyle name="Normal 8 2 4 3 4" xfId="15920"/>
    <cellStyle name="Normal 8 2 4 3 5" xfId="15921"/>
    <cellStyle name="Normal 8 2 4 4" xfId="2320"/>
    <cellStyle name="Normal 8 2 4 4 2" xfId="5795"/>
    <cellStyle name="Normal 8 2 4 4 2 2" xfId="15922"/>
    <cellStyle name="Normal 8 2 4 4 2 3" xfId="15923"/>
    <cellStyle name="Normal 8 2 4 4 3" xfId="15924"/>
    <cellStyle name="Normal 8 2 4 4 4" xfId="15925"/>
    <cellStyle name="Normal 8 2 4 5" xfId="3802"/>
    <cellStyle name="Normal 8 2 4 5 2" xfId="7196"/>
    <cellStyle name="Normal 8 2 4 5 2 2" xfId="15926"/>
    <cellStyle name="Normal 8 2 4 5 2 3" xfId="15927"/>
    <cellStyle name="Normal 8 2 4 5 3" xfId="15928"/>
    <cellStyle name="Normal 8 2 4 5 4" xfId="15929"/>
    <cellStyle name="Normal 8 2 4 6" xfId="4513"/>
    <cellStyle name="Normal 8 2 4 6 2" xfId="15930"/>
    <cellStyle name="Normal 8 2 4 6 3" xfId="15931"/>
    <cellStyle name="Normal 8 2 4 7" xfId="15932"/>
    <cellStyle name="Normal 8 2 4 8" xfId="15933"/>
    <cellStyle name="Normal 8 2 5" xfId="342"/>
    <cellStyle name="Normal 8 2 5 10" xfId="15934"/>
    <cellStyle name="Normal 8 2 5 11" xfId="15935"/>
    <cellStyle name="Normal 8 2 5 2" xfId="355"/>
    <cellStyle name="Normal 8 2 5 2 2" xfId="769"/>
    <cellStyle name="Normal 8 2 5 2 2 2" xfId="1344"/>
    <cellStyle name="Normal 8 2 5 2 2 2 2" xfId="2608"/>
    <cellStyle name="Normal 8 2 5 2 2 2 2 2" xfId="6081"/>
    <cellStyle name="Normal 8 2 5 2 2 2 2 2 2" xfId="15936"/>
    <cellStyle name="Normal 8 2 5 2 2 2 2 2 3" xfId="15937"/>
    <cellStyle name="Normal 8 2 5 2 2 2 2 3" xfId="15938"/>
    <cellStyle name="Normal 8 2 5 2 2 2 2 4" xfId="15939"/>
    <cellStyle name="Normal 8 2 5 2 2 2 3" xfId="4826"/>
    <cellStyle name="Normal 8 2 5 2 2 2 3 2" xfId="15940"/>
    <cellStyle name="Normal 8 2 5 2 2 2 3 3" xfId="15941"/>
    <cellStyle name="Normal 8 2 5 2 2 2 4" xfId="15942"/>
    <cellStyle name="Normal 8 2 5 2 2 2 5" xfId="15943"/>
    <cellStyle name="Normal 8 2 5 2 2 3" xfId="1681"/>
    <cellStyle name="Normal 8 2 5 2 2 3 2" xfId="2926"/>
    <cellStyle name="Normal 8 2 5 2 2 3 2 2" xfId="6399"/>
    <cellStyle name="Normal 8 2 5 2 2 3 2 2 2" xfId="15944"/>
    <cellStyle name="Normal 8 2 5 2 2 3 2 2 3" xfId="15945"/>
    <cellStyle name="Normal 8 2 5 2 2 3 2 3" xfId="15946"/>
    <cellStyle name="Normal 8 2 5 2 2 3 2 4" xfId="15947"/>
    <cellStyle name="Normal 8 2 5 2 2 3 3" xfId="5160"/>
    <cellStyle name="Normal 8 2 5 2 2 3 3 2" xfId="15948"/>
    <cellStyle name="Normal 8 2 5 2 2 3 3 3" xfId="15949"/>
    <cellStyle name="Normal 8 2 5 2 2 3 4" xfId="15950"/>
    <cellStyle name="Normal 8 2 5 2 2 3 5" xfId="15951"/>
    <cellStyle name="Normal 8 2 5 2 2 4" xfId="2193"/>
    <cellStyle name="Normal 8 2 5 2 2 4 2" xfId="5668"/>
    <cellStyle name="Normal 8 2 5 2 2 4 2 2" xfId="15952"/>
    <cellStyle name="Normal 8 2 5 2 2 4 2 3" xfId="15953"/>
    <cellStyle name="Normal 8 2 5 2 2 4 3" xfId="15954"/>
    <cellStyle name="Normal 8 2 5 2 2 4 4" xfId="15955"/>
    <cellStyle name="Normal 8 2 5 2 2 5" xfId="4235"/>
    <cellStyle name="Normal 8 2 5 2 2 5 2" xfId="7443"/>
    <cellStyle name="Normal 8 2 5 2 2 5 2 2" xfId="15956"/>
    <cellStyle name="Normal 8 2 5 2 2 5 2 3" xfId="15957"/>
    <cellStyle name="Normal 8 2 5 2 2 5 3" xfId="15958"/>
    <cellStyle name="Normal 8 2 5 2 2 5 4" xfId="15959"/>
    <cellStyle name="Normal 8 2 5 2 2 6" xfId="4420"/>
    <cellStyle name="Normal 8 2 5 2 2 6 2" xfId="15960"/>
    <cellStyle name="Normal 8 2 5 2 2 6 3" xfId="15961"/>
    <cellStyle name="Normal 8 2 5 2 2 7" xfId="15962"/>
    <cellStyle name="Normal 8 2 5 2 2 8" xfId="15963"/>
    <cellStyle name="Normal 8 2 5 2 3" xfId="1196"/>
    <cellStyle name="Normal 8 2 5 2 3 2" xfId="2475"/>
    <cellStyle name="Normal 8 2 5 2 3 2 2" xfId="5948"/>
    <cellStyle name="Normal 8 2 5 2 3 2 2 2" xfId="15964"/>
    <cellStyle name="Normal 8 2 5 2 3 2 2 3" xfId="15965"/>
    <cellStyle name="Normal 8 2 5 2 3 2 3" xfId="15966"/>
    <cellStyle name="Normal 8 2 5 2 3 2 4" xfId="15967"/>
    <cellStyle name="Normal 8 2 5 2 3 3" xfId="4678"/>
    <cellStyle name="Normal 8 2 5 2 3 3 2" xfId="15968"/>
    <cellStyle name="Normal 8 2 5 2 3 3 3" xfId="15969"/>
    <cellStyle name="Normal 8 2 5 2 3 4" xfId="15970"/>
    <cellStyle name="Normal 8 2 5 2 3 5" xfId="15971"/>
    <cellStyle name="Normal 8 2 5 2 4" xfId="1592"/>
    <cellStyle name="Normal 8 2 5 2 4 2" xfId="2837"/>
    <cellStyle name="Normal 8 2 5 2 4 2 2" xfId="6310"/>
    <cellStyle name="Normal 8 2 5 2 4 2 2 2" xfId="15972"/>
    <cellStyle name="Normal 8 2 5 2 4 2 2 3" xfId="15973"/>
    <cellStyle name="Normal 8 2 5 2 4 2 3" xfId="15974"/>
    <cellStyle name="Normal 8 2 5 2 4 2 4" xfId="15975"/>
    <cellStyle name="Normal 8 2 5 2 4 3" xfId="5071"/>
    <cellStyle name="Normal 8 2 5 2 4 3 2" xfId="15976"/>
    <cellStyle name="Normal 8 2 5 2 4 3 3" xfId="15977"/>
    <cellStyle name="Normal 8 2 5 2 4 4" xfId="15978"/>
    <cellStyle name="Normal 8 2 5 2 4 5" xfId="15979"/>
    <cellStyle name="Normal 8 2 5 2 5" xfId="1986"/>
    <cellStyle name="Normal 8 2 5 2 5 2" xfId="5462"/>
    <cellStyle name="Normal 8 2 5 2 5 2 2" xfId="15980"/>
    <cellStyle name="Normal 8 2 5 2 5 2 3" xfId="15981"/>
    <cellStyle name="Normal 8 2 5 2 5 3" xfId="15982"/>
    <cellStyle name="Normal 8 2 5 2 5 4" xfId="15983"/>
    <cellStyle name="Normal 8 2 5 2 6" xfId="3805"/>
    <cellStyle name="Normal 8 2 5 2 6 2" xfId="7199"/>
    <cellStyle name="Normal 8 2 5 2 6 2 2" xfId="15984"/>
    <cellStyle name="Normal 8 2 5 2 6 2 3" xfId="15985"/>
    <cellStyle name="Normal 8 2 5 2 6 3" xfId="15986"/>
    <cellStyle name="Normal 8 2 5 2 6 4" xfId="15987"/>
    <cellStyle name="Normal 8 2 5 2 7" xfId="4316"/>
    <cellStyle name="Normal 8 2 5 2 7 2" xfId="15988"/>
    <cellStyle name="Normal 8 2 5 2 7 3" xfId="15989"/>
    <cellStyle name="Normal 8 2 5 2 8" xfId="15990"/>
    <cellStyle name="Normal 8 2 5 2 9" xfId="15991"/>
    <cellStyle name="Normal 8 2 5 3" xfId="765"/>
    <cellStyle name="Normal 8 2 5 3 2" xfId="1340"/>
    <cellStyle name="Normal 8 2 5 3 2 2" xfId="2604"/>
    <cellStyle name="Normal 8 2 5 3 2 2 2" xfId="6077"/>
    <cellStyle name="Normal 8 2 5 3 2 2 2 2" xfId="15992"/>
    <cellStyle name="Normal 8 2 5 3 2 2 2 3" xfId="15993"/>
    <cellStyle name="Normal 8 2 5 3 2 2 3" xfId="15994"/>
    <cellStyle name="Normal 8 2 5 3 2 2 4" xfId="15995"/>
    <cellStyle name="Normal 8 2 5 3 2 3" xfId="4822"/>
    <cellStyle name="Normal 8 2 5 3 2 3 2" xfId="15996"/>
    <cellStyle name="Normal 8 2 5 3 2 3 3" xfId="15997"/>
    <cellStyle name="Normal 8 2 5 3 2 4" xfId="15998"/>
    <cellStyle name="Normal 8 2 5 3 2 5" xfId="15999"/>
    <cellStyle name="Normal 8 2 5 3 3" xfId="1677"/>
    <cellStyle name="Normal 8 2 5 3 3 2" xfId="2922"/>
    <cellStyle name="Normal 8 2 5 3 3 2 2" xfId="6395"/>
    <cellStyle name="Normal 8 2 5 3 3 2 2 2" xfId="16000"/>
    <cellStyle name="Normal 8 2 5 3 3 2 2 3" xfId="16001"/>
    <cellStyle name="Normal 8 2 5 3 3 2 3" xfId="16002"/>
    <cellStyle name="Normal 8 2 5 3 3 2 4" xfId="16003"/>
    <cellStyle name="Normal 8 2 5 3 3 3" xfId="5156"/>
    <cellStyle name="Normal 8 2 5 3 3 3 2" xfId="16004"/>
    <cellStyle name="Normal 8 2 5 3 3 3 3" xfId="16005"/>
    <cellStyle name="Normal 8 2 5 3 3 4" xfId="16006"/>
    <cellStyle name="Normal 8 2 5 3 3 5" xfId="16007"/>
    <cellStyle name="Normal 8 2 5 3 4" xfId="2189"/>
    <cellStyle name="Normal 8 2 5 3 4 2" xfId="5664"/>
    <cellStyle name="Normal 8 2 5 3 4 2 2" xfId="16008"/>
    <cellStyle name="Normal 8 2 5 3 4 2 3" xfId="16009"/>
    <cellStyle name="Normal 8 2 5 3 4 3" xfId="16010"/>
    <cellStyle name="Normal 8 2 5 3 4 4" xfId="16011"/>
    <cellStyle name="Normal 8 2 5 3 5" xfId="4236"/>
    <cellStyle name="Normal 8 2 5 3 5 2" xfId="7444"/>
    <cellStyle name="Normal 8 2 5 3 5 2 2" xfId="16012"/>
    <cellStyle name="Normal 8 2 5 3 5 2 3" xfId="16013"/>
    <cellStyle name="Normal 8 2 5 3 5 3" xfId="16014"/>
    <cellStyle name="Normal 8 2 5 3 5 4" xfId="16015"/>
    <cellStyle name="Normal 8 2 5 3 6" xfId="4416"/>
    <cellStyle name="Normal 8 2 5 3 6 2" xfId="16016"/>
    <cellStyle name="Normal 8 2 5 3 6 3" xfId="16017"/>
    <cellStyle name="Normal 8 2 5 3 7" xfId="16018"/>
    <cellStyle name="Normal 8 2 5 3 8" xfId="16019"/>
    <cellStyle name="Normal 8 2 5 4" xfId="946"/>
    <cellStyle name="Normal 8 2 5 4 2" xfId="1450"/>
    <cellStyle name="Normal 8 2 5 4 2 2" xfId="2711"/>
    <cellStyle name="Normal 8 2 5 4 2 2 2" xfId="6184"/>
    <cellStyle name="Normal 8 2 5 4 2 2 2 2" xfId="16020"/>
    <cellStyle name="Normal 8 2 5 4 2 2 2 3" xfId="16021"/>
    <cellStyle name="Normal 8 2 5 4 2 2 3" xfId="16022"/>
    <cellStyle name="Normal 8 2 5 4 2 2 4" xfId="16023"/>
    <cellStyle name="Normal 8 2 5 4 2 3" xfId="4140"/>
    <cellStyle name="Normal 8 2 5 4 2 3 2" xfId="7351"/>
    <cellStyle name="Normal 8 2 5 4 2 3 2 2" xfId="16024"/>
    <cellStyle name="Normal 8 2 5 4 2 3 2 3" xfId="16025"/>
    <cellStyle name="Normal 8 2 5 4 2 3 3" xfId="16026"/>
    <cellStyle name="Normal 8 2 5 4 2 3 4" xfId="16027"/>
    <cellStyle name="Normal 8 2 5 4 2 4" xfId="4932"/>
    <cellStyle name="Normal 8 2 5 4 2 4 2" xfId="16028"/>
    <cellStyle name="Normal 8 2 5 4 2 4 3" xfId="16029"/>
    <cellStyle name="Normal 8 2 5 4 2 5" xfId="16030"/>
    <cellStyle name="Normal 8 2 5 4 2 6" xfId="16031"/>
    <cellStyle name="Normal 8 2 5 4 3" xfId="1773"/>
    <cellStyle name="Normal 8 2 5 4 3 2" xfId="3018"/>
    <cellStyle name="Normal 8 2 5 4 3 2 2" xfId="6491"/>
    <cellStyle name="Normal 8 2 5 4 3 2 2 2" xfId="16032"/>
    <cellStyle name="Normal 8 2 5 4 3 2 2 3" xfId="16033"/>
    <cellStyle name="Normal 8 2 5 4 3 2 3" xfId="16034"/>
    <cellStyle name="Normal 8 2 5 4 3 2 4" xfId="16035"/>
    <cellStyle name="Normal 8 2 5 4 3 3" xfId="5252"/>
    <cellStyle name="Normal 8 2 5 4 3 3 2" xfId="16036"/>
    <cellStyle name="Normal 8 2 5 4 3 3 3" xfId="16037"/>
    <cellStyle name="Normal 8 2 5 4 3 4" xfId="16038"/>
    <cellStyle name="Normal 8 2 5 4 3 5" xfId="16039"/>
    <cellStyle name="Normal 8 2 5 4 4" xfId="2321"/>
    <cellStyle name="Normal 8 2 5 4 4 2" xfId="5796"/>
    <cellStyle name="Normal 8 2 5 4 4 2 2" xfId="16040"/>
    <cellStyle name="Normal 8 2 5 4 4 2 3" xfId="16041"/>
    <cellStyle name="Normal 8 2 5 4 4 3" xfId="16042"/>
    <cellStyle name="Normal 8 2 5 4 4 4" xfId="16043"/>
    <cellStyle name="Normal 8 2 5 4 5" xfId="4237"/>
    <cellStyle name="Normal 8 2 5 4 5 2" xfId="7445"/>
    <cellStyle name="Normal 8 2 5 4 5 2 2" xfId="16044"/>
    <cellStyle name="Normal 8 2 5 4 5 2 3" xfId="16045"/>
    <cellStyle name="Normal 8 2 5 4 5 3" xfId="16046"/>
    <cellStyle name="Normal 8 2 5 4 5 4" xfId="16047"/>
    <cellStyle name="Normal 8 2 5 4 6" xfId="4514"/>
    <cellStyle name="Normal 8 2 5 4 6 2" xfId="16048"/>
    <cellStyle name="Normal 8 2 5 4 6 3" xfId="16049"/>
    <cellStyle name="Normal 8 2 5 4 7" xfId="16050"/>
    <cellStyle name="Normal 8 2 5 4 8" xfId="16051"/>
    <cellStyle name="Normal 8 2 5 5" xfId="1184"/>
    <cellStyle name="Normal 8 2 5 5 2" xfId="2468"/>
    <cellStyle name="Normal 8 2 5 5 2 2" xfId="5941"/>
    <cellStyle name="Normal 8 2 5 5 2 2 2" xfId="16052"/>
    <cellStyle name="Normal 8 2 5 5 2 2 3" xfId="16053"/>
    <cellStyle name="Normal 8 2 5 5 2 3" xfId="16054"/>
    <cellStyle name="Normal 8 2 5 5 2 4" xfId="16055"/>
    <cellStyle name="Normal 8 2 5 5 3" xfId="4666"/>
    <cellStyle name="Normal 8 2 5 5 3 2" xfId="16056"/>
    <cellStyle name="Normal 8 2 5 5 3 3" xfId="16057"/>
    <cellStyle name="Normal 8 2 5 5 4" xfId="16058"/>
    <cellStyle name="Normal 8 2 5 5 5" xfId="16059"/>
    <cellStyle name="Normal 8 2 5 6" xfId="1588"/>
    <cellStyle name="Normal 8 2 5 6 2" xfId="2833"/>
    <cellStyle name="Normal 8 2 5 6 2 2" xfId="6306"/>
    <cellStyle name="Normal 8 2 5 6 2 2 2" xfId="16060"/>
    <cellStyle name="Normal 8 2 5 6 2 2 3" xfId="16061"/>
    <cellStyle name="Normal 8 2 5 6 2 3" xfId="16062"/>
    <cellStyle name="Normal 8 2 5 6 2 4" xfId="16063"/>
    <cellStyle name="Normal 8 2 5 6 3" xfId="5067"/>
    <cellStyle name="Normal 8 2 5 6 3 2" xfId="16064"/>
    <cellStyle name="Normal 8 2 5 6 3 3" xfId="16065"/>
    <cellStyle name="Normal 8 2 5 6 4" xfId="16066"/>
    <cellStyle name="Normal 8 2 5 6 5" xfId="16067"/>
    <cellStyle name="Normal 8 2 5 7" xfId="1980"/>
    <cellStyle name="Normal 8 2 5 7 2" xfId="5456"/>
    <cellStyle name="Normal 8 2 5 7 2 2" xfId="16068"/>
    <cellStyle name="Normal 8 2 5 7 2 3" xfId="16069"/>
    <cellStyle name="Normal 8 2 5 7 3" xfId="16070"/>
    <cellStyle name="Normal 8 2 5 7 4" xfId="16071"/>
    <cellStyle name="Normal 8 2 5 8" xfId="3804"/>
    <cellStyle name="Normal 8 2 5 8 2" xfId="7198"/>
    <cellStyle name="Normal 8 2 5 8 2 2" xfId="16072"/>
    <cellStyle name="Normal 8 2 5 8 2 3" xfId="16073"/>
    <cellStyle name="Normal 8 2 5 8 3" xfId="16074"/>
    <cellStyle name="Normal 8 2 5 8 4" xfId="16075"/>
    <cellStyle name="Normal 8 2 5 9" xfId="4312"/>
    <cellStyle name="Normal 8 2 5 9 2" xfId="16076"/>
    <cellStyle name="Normal 8 2 5 9 3" xfId="16077"/>
    <cellStyle name="Normal 8 2 6" xfId="947"/>
    <cellStyle name="Normal 8 2 6 2" xfId="1451"/>
    <cellStyle name="Normal 8 2 6 2 2" xfId="2712"/>
    <cellStyle name="Normal 8 2 6 2 2 2" xfId="6185"/>
    <cellStyle name="Normal 8 2 6 2 2 2 2" xfId="16078"/>
    <cellStyle name="Normal 8 2 6 2 2 2 3" xfId="16079"/>
    <cellStyle name="Normal 8 2 6 2 2 3" xfId="16080"/>
    <cellStyle name="Normal 8 2 6 2 2 4" xfId="16081"/>
    <cellStyle name="Normal 8 2 6 2 3" xfId="4933"/>
    <cellStyle name="Normal 8 2 6 2 3 2" xfId="16082"/>
    <cellStyle name="Normal 8 2 6 2 3 3" xfId="16083"/>
    <cellStyle name="Normal 8 2 6 2 4" xfId="16084"/>
    <cellStyle name="Normal 8 2 6 2 5" xfId="16085"/>
    <cellStyle name="Normal 8 2 6 3" xfId="1774"/>
    <cellStyle name="Normal 8 2 6 3 2" xfId="3019"/>
    <cellStyle name="Normal 8 2 6 3 2 2" xfId="6492"/>
    <cellStyle name="Normal 8 2 6 3 2 2 2" xfId="16086"/>
    <cellStyle name="Normal 8 2 6 3 2 2 3" xfId="16087"/>
    <cellStyle name="Normal 8 2 6 3 2 3" xfId="16088"/>
    <cellStyle name="Normal 8 2 6 3 2 4" xfId="16089"/>
    <cellStyle name="Normal 8 2 6 3 3" xfId="5253"/>
    <cellStyle name="Normal 8 2 6 3 3 2" xfId="16090"/>
    <cellStyle name="Normal 8 2 6 3 3 3" xfId="16091"/>
    <cellStyle name="Normal 8 2 6 3 4" xfId="16092"/>
    <cellStyle name="Normal 8 2 6 3 5" xfId="16093"/>
    <cellStyle name="Normal 8 2 6 4" xfId="2322"/>
    <cellStyle name="Normal 8 2 6 4 2" xfId="5797"/>
    <cellStyle name="Normal 8 2 6 4 2 2" xfId="16094"/>
    <cellStyle name="Normal 8 2 6 4 2 3" xfId="16095"/>
    <cellStyle name="Normal 8 2 6 4 3" xfId="16096"/>
    <cellStyle name="Normal 8 2 6 4 4" xfId="16097"/>
    <cellStyle name="Normal 8 2 6 5" xfId="4238"/>
    <cellStyle name="Normal 8 2 6 5 2" xfId="7446"/>
    <cellStyle name="Normal 8 2 6 5 2 2" xfId="16098"/>
    <cellStyle name="Normal 8 2 6 5 2 3" xfId="16099"/>
    <cellStyle name="Normal 8 2 6 5 3" xfId="16100"/>
    <cellStyle name="Normal 8 2 6 5 4" xfId="16101"/>
    <cellStyle name="Normal 8 2 6 6" xfId="4515"/>
    <cellStyle name="Normal 8 2 6 6 2" xfId="16102"/>
    <cellStyle name="Normal 8 2 6 6 3" xfId="16103"/>
    <cellStyle name="Normal 8 2 6 7" xfId="16104"/>
    <cellStyle name="Normal 8 2 6 8" xfId="16105"/>
    <cellStyle name="Normal 8 2 7" xfId="948"/>
    <cellStyle name="Normal 8 2 7 2" xfId="1452"/>
    <cellStyle name="Normal 8 2 7 2 2" xfId="2713"/>
    <cellStyle name="Normal 8 2 7 2 2 2" xfId="6186"/>
    <cellStyle name="Normal 8 2 7 2 2 2 2" xfId="16106"/>
    <cellStyle name="Normal 8 2 7 2 2 2 3" xfId="16107"/>
    <cellStyle name="Normal 8 2 7 2 2 3" xfId="16108"/>
    <cellStyle name="Normal 8 2 7 2 2 4" xfId="16109"/>
    <cellStyle name="Normal 8 2 7 2 3" xfId="4934"/>
    <cellStyle name="Normal 8 2 7 2 3 2" xfId="16110"/>
    <cellStyle name="Normal 8 2 7 2 3 3" xfId="16111"/>
    <cellStyle name="Normal 8 2 7 2 4" xfId="16112"/>
    <cellStyle name="Normal 8 2 7 2 5" xfId="16113"/>
    <cellStyle name="Normal 8 2 7 3" xfId="1775"/>
    <cellStyle name="Normal 8 2 7 3 2" xfId="3020"/>
    <cellStyle name="Normal 8 2 7 3 2 2" xfId="6493"/>
    <cellStyle name="Normal 8 2 7 3 2 2 2" xfId="16114"/>
    <cellStyle name="Normal 8 2 7 3 2 2 3" xfId="16115"/>
    <cellStyle name="Normal 8 2 7 3 2 3" xfId="16116"/>
    <cellStyle name="Normal 8 2 7 3 2 4" xfId="16117"/>
    <cellStyle name="Normal 8 2 7 3 3" xfId="5254"/>
    <cellStyle name="Normal 8 2 7 3 3 2" xfId="16118"/>
    <cellStyle name="Normal 8 2 7 3 3 3" xfId="16119"/>
    <cellStyle name="Normal 8 2 7 3 4" xfId="16120"/>
    <cellStyle name="Normal 8 2 7 3 5" xfId="16121"/>
    <cellStyle name="Normal 8 2 7 4" xfId="2323"/>
    <cellStyle name="Normal 8 2 7 4 2" xfId="5798"/>
    <cellStyle name="Normal 8 2 7 4 2 2" xfId="16122"/>
    <cellStyle name="Normal 8 2 7 4 2 3" xfId="16123"/>
    <cellStyle name="Normal 8 2 7 4 3" xfId="16124"/>
    <cellStyle name="Normal 8 2 7 4 4" xfId="16125"/>
    <cellStyle name="Normal 8 2 7 5" xfId="4239"/>
    <cellStyle name="Normal 8 2 7 5 2" xfId="7447"/>
    <cellStyle name="Normal 8 2 7 5 2 2" xfId="16126"/>
    <cellStyle name="Normal 8 2 7 5 2 3" xfId="16127"/>
    <cellStyle name="Normal 8 2 7 5 3" xfId="16128"/>
    <cellStyle name="Normal 8 2 7 5 4" xfId="16129"/>
    <cellStyle name="Normal 8 2 7 6" xfId="4516"/>
    <cellStyle name="Normal 8 2 7 6 2" xfId="16130"/>
    <cellStyle name="Normal 8 2 7 6 3" xfId="16131"/>
    <cellStyle name="Normal 8 2 7 7" xfId="16132"/>
    <cellStyle name="Normal 8 2 7 8" xfId="16133"/>
    <cellStyle name="Normal 8 2 8" xfId="1101"/>
    <cellStyle name="Normal 8 2 8 2" xfId="2423"/>
    <cellStyle name="Normal 8 2 8 2 2" xfId="5897"/>
    <cellStyle name="Normal 8 2 8 2 2 2" xfId="16134"/>
    <cellStyle name="Normal 8 2 8 2 2 3" xfId="16135"/>
    <cellStyle name="Normal 8 2 8 2 3" xfId="16136"/>
    <cellStyle name="Normal 8 2 8 2 4" xfId="16137"/>
    <cellStyle name="Normal 8 2 8 3" xfId="4584"/>
    <cellStyle name="Normal 8 2 8 3 2" xfId="16138"/>
    <cellStyle name="Normal 8 2 8 3 3" xfId="16139"/>
    <cellStyle name="Normal 8 2 8 4" xfId="16140"/>
    <cellStyle name="Normal 8 2 8 5" xfId="16141"/>
    <cellStyle name="Normal 8 2 9" xfId="1581"/>
    <cellStyle name="Normal 8 2 9 2" xfId="2826"/>
    <cellStyle name="Normal 8 2 9 2 2" xfId="6299"/>
    <cellStyle name="Normal 8 2 9 2 2 2" xfId="16142"/>
    <cellStyle name="Normal 8 2 9 2 2 3" xfId="16143"/>
    <cellStyle name="Normal 8 2 9 2 3" xfId="16144"/>
    <cellStyle name="Normal 8 2 9 2 4" xfId="16145"/>
    <cellStyle name="Normal 8 2 9 3" xfId="5060"/>
    <cellStyle name="Normal 8 2 9 3 2" xfId="16146"/>
    <cellStyle name="Normal 8 2 9 3 3" xfId="16147"/>
    <cellStyle name="Normal 8 2 9 4" xfId="16148"/>
    <cellStyle name="Normal 8 2 9 5" xfId="16149"/>
    <cellStyle name="Normal 8 2_MEMÓRIA DE CÁLCULO" xfId="530"/>
    <cellStyle name="Normal 8 3" xfId="532"/>
    <cellStyle name="Normal 8 3 10" xfId="16150"/>
    <cellStyle name="Normal 8 3 2" xfId="533"/>
    <cellStyle name="Normal 8 3 2 10" xfId="16151"/>
    <cellStyle name="Normal 8 3 2 2" xfId="790"/>
    <cellStyle name="Normal 8 3 2 2 2" xfId="1363"/>
    <cellStyle name="Normal 8 3 2 2 2 2" xfId="2626"/>
    <cellStyle name="Normal 8 3 2 2 2 2 2" xfId="6099"/>
    <cellStyle name="Normal 8 3 2 2 2 2 2 2" xfId="16152"/>
    <cellStyle name="Normal 8 3 2 2 2 2 2 3" xfId="16153"/>
    <cellStyle name="Normal 8 3 2 2 2 2 3" xfId="16154"/>
    <cellStyle name="Normal 8 3 2 2 2 2 4" xfId="16155"/>
    <cellStyle name="Normal 8 3 2 2 2 3" xfId="4845"/>
    <cellStyle name="Normal 8 3 2 2 2 3 2" xfId="16156"/>
    <cellStyle name="Normal 8 3 2 2 2 3 3" xfId="16157"/>
    <cellStyle name="Normal 8 3 2 2 2 4" xfId="16158"/>
    <cellStyle name="Normal 8 3 2 2 2 5" xfId="16159"/>
    <cellStyle name="Normal 8 3 2 2 3" xfId="1699"/>
    <cellStyle name="Normal 8 3 2 2 3 2" xfId="2944"/>
    <cellStyle name="Normal 8 3 2 2 3 2 2" xfId="6417"/>
    <cellStyle name="Normal 8 3 2 2 3 2 2 2" xfId="16160"/>
    <cellStyle name="Normal 8 3 2 2 3 2 2 3" xfId="16161"/>
    <cellStyle name="Normal 8 3 2 2 3 2 3" xfId="16162"/>
    <cellStyle name="Normal 8 3 2 2 3 2 4" xfId="16163"/>
    <cellStyle name="Normal 8 3 2 2 3 3" xfId="5178"/>
    <cellStyle name="Normal 8 3 2 2 3 3 2" xfId="16164"/>
    <cellStyle name="Normal 8 3 2 2 3 3 3" xfId="16165"/>
    <cellStyle name="Normal 8 3 2 2 3 4" xfId="16166"/>
    <cellStyle name="Normal 8 3 2 2 3 5" xfId="16167"/>
    <cellStyle name="Normal 8 3 2 2 4" xfId="2211"/>
    <cellStyle name="Normal 8 3 2 2 4 2" xfId="5686"/>
    <cellStyle name="Normal 8 3 2 2 4 2 2" xfId="16168"/>
    <cellStyle name="Normal 8 3 2 2 4 2 3" xfId="16169"/>
    <cellStyle name="Normal 8 3 2 2 4 3" xfId="16170"/>
    <cellStyle name="Normal 8 3 2 2 4 4" xfId="16171"/>
    <cellStyle name="Normal 8 3 2 2 5" xfId="4240"/>
    <cellStyle name="Normal 8 3 2 2 5 2" xfId="7448"/>
    <cellStyle name="Normal 8 3 2 2 5 2 2" xfId="16172"/>
    <cellStyle name="Normal 8 3 2 2 5 2 3" xfId="16173"/>
    <cellStyle name="Normal 8 3 2 2 5 3" xfId="16174"/>
    <cellStyle name="Normal 8 3 2 2 5 4" xfId="16175"/>
    <cellStyle name="Normal 8 3 2 2 6" xfId="4438"/>
    <cellStyle name="Normal 8 3 2 2 6 2" xfId="16176"/>
    <cellStyle name="Normal 8 3 2 2 6 3" xfId="16177"/>
    <cellStyle name="Normal 8 3 2 2 7" xfId="16178"/>
    <cellStyle name="Normal 8 3 2 2 8" xfId="16179"/>
    <cellStyle name="Normal 8 3 2 3" xfId="949"/>
    <cellStyle name="Normal 8 3 2 3 2" xfId="1453"/>
    <cellStyle name="Normal 8 3 2 3 2 2" xfId="2714"/>
    <cellStyle name="Normal 8 3 2 3 2 2 2" xfId="6187"/>
    <cellStyle name="Normal 8 3 2 3 2 2 2 2" xfId="16180"/>
    <cellStyle name="Normal 8 3 2 3 2 2 2 3" xfId="16181"/>
    <cellStyle name="Normal 8 3 2 3 2 2 3" xfId="16182"/>
    <cellStyle name="Normal 8 3 2 3 2 2 4" xfId="16183"/>
    <cellStyle name="Normal 8 3 2 3 2 3" xfId="4935"/>
    <cellStyle name="Normal 8 3 2 3 2 3 2" xfId="16184"/>
    <cellStyle name="Normal 8 3 2 3 2 3 3" xfId="16185"/>
    <cellStyle name="Normal 8 3 2 3 2 4" xfId="16186"/>
    <cellStyle name="Normal 8 3 2 3 2 5" xfId="16187"/>
    <cellStyle name="Normal 8 3 2 3 3" xfId="1776"/>
    <cellStyle name="Normal 8 3 2 3 3 2" xfId="3021"/>
    <cellStyle name="Normal 8 3 2 3 3 2 2" xfId="6494"/>
    <cellStyle name="Normal 8 3 2 3 3 2 2 2" xfId="16188"/>
    <cellStyle name="Normal 8 3 2 3 3 2 2 3" xfId="16189"/>
    <cellStyle name="Normal 8 3 2 3 3 2 3" xfId="16190"/>
    <cellStyle name="Normal 8 3 2 3 3 2 4" xfId="16191"/>
    <cellStyle name="Normal 8 3 2 3 3 3" xfId="5255"/>
    <cellStyle name="Normal 8 3 2 3 3 3 2" xfId="16192"/>
    <cellStyle name="Normal 8 3 2 3 3 3 3" xfId="16193"/>
    <cellStyle name="Normal 8 3 2 3 3 4" xfId="16194"/>
    <cellStyle name="Normal 8 3 2 3 3 5" xfId="16195"/>
    <cellStyle name="Normal 8 3 2 3 4" xfId="2324"/>
    <cellStyle name="Normal 8 3 2 3 4 2" xfId="5799"/>
    <cellStyle name="Normal 8 3 2 3 4 2 2" xfId="16196"/>
    <cellStyle name="Normal 8 3 2 3 4 2 3" xfId="16197"/>
    <cellStyle name="Normal 8 3 2 3 4 3" xfId="16198"/>
    <cellStyle name="Normal 8 3 2 3 4 4" xfId="16199"/>
    <cellStyle name="Normal 8 3 2 3 5" xfId="4241"/>
    <cellStyle name="Normal 8 3 2 3 5 2" xfId="7449"/>
    <cellStyle name="Normal 8 3 2 3 5 2 2" xfId="16200"/>
    <cellStyle name="Normal 8 3 2 3 5 2 3" xfId="16201"/>
    <cellStyle name="Normal 8 3 2 3 5 3" xfId="16202"/>
    <cellStyle name="Normal 8 3 2 3 5 4" xfId="16203"/>
    <cellStyle name="Normal 8 3 2 3 6" xfId="4517"/>
    <cellStyle name="Normal 8 3 2 3 6 2" xfId="16204"/>
    <cellStyle name="Normal 8 3 2 3 6 3" xfId="16205"/>
    <cellStyle name="Normal 8 3 2 3 7" xfId="16206"/>
    <cellStyle name="Normal 8 3 2 3 8" xfId="16207"/>
    <cellStyle name="Normal 8 3 2 4" xfId="1233"/>
    <cellStyle name="Normal 8 3 2 4 2" xfId="2508"/>
    <cellStyle name="Normal 8 3 2 4 2 2" xfId="5981"/>
    <cellStyle name="Normal 8 3 2 4 2 2 2" xfId="16208"/>
    <cellStyle name="Normal 8 3 2 4 2 2 3" xfId="16209"/>
    <cellStyle name="Normal 8 3 2 4 2 3" xfId="16210"/>
    <cellStyle name="Normal 8 3 2 4 2 4" xfId="16211"/>
    <cellStyle name="Normal 8 3 2 4 3" xfId="4715"/>
    <cellStyle name="Normal 8 3 2 4 3 2" xfId="16212"/>
    <cellStyle name="Normal 8 3 2 4 3 3" xfId="16213"/>
    <cellStyle name="Normal 8 3 2 4 4" xfId="16214"/>
    <cellStyle name="Normal 8 3 2 4 5" xfId="16215"/>
    <cellStyle name="Normal 8 3 2 5" xfId="1610"/>
    <cellStyle name="Normal 8 3 2 5 2" xfId="2855"/>
    <cellStyle name="Normal 8 3 2 5 2 2" xfId="6328"/>
    <cellStyle name="Normal 8 3 2 5 2 2 2" xfId="16216"/>
    <cellStyle name="Normal 8 3 2 5 2 2 3" xfId="16217"/>
    <cellStyle name="Normal 8 3 2 5 2 3" xfId="16218"/>
    <cellStyle name="Normal 8 3 2 5 2 4" xfId="16219"/>
    <cellStyle name="Normal 8 3 2 5 3" xfId="5089"/>
    <cellStyle name="Normal 8 3 2 5 3 2" xfId="16220"/>
    <cellStyle name="Normal 8 3 2 5 3 3" xfId="16221"/>
    <cellStyle name="Normal 8 3 2 5 4" xfId="16222"/>
    <cellStyle name="Normal 8 3 2 5 5" xfId="16223"/>
    <cellStyle name="Normal 8 3 2 6" xfId="2062"/>
    <cellStyle name="Normal 8 3 2 6 2" xfId="5538"/>
    <cellStyle name="Normal 8 3 2 6 2 2" xfId="16224"/>
    <cellStyle name="Normal 8 3 2 6 2 3" xfId="16225"/>
    <cellStyle name="Normal 8 3 2 6 3" xfId="16226"/>
    <cellStyle name="Normal 8 3 2 6 4" xfId="16227"/>
    <cellStyle name="Normal 8 3 2 7" xfId="3807"/>
    <cellStyle name="Normal 8 3 2 7 2" xfId="7201"/>
    <cellStyle name="Normal 8 3 2 7 2 2" xfId="16228"/>
    <cellStyle name="Normal 8 3 2 7 2 3" xfId="16229"/>
    <cellStyle name="Normal 8 3 2 7 3" xfId="16230"/>
    <cellStyle name="Normal 8 3 2 7 4" xfId="16231"/>
    <cellStyle name="Normal 8 3 2 8" xfId="4341"/>
    <cellStyle name="Normal 8 3 2 8 2" xfId="16232"/>
    <cellStyle name="Normal 8 3 2 8 3" xfId="16233"/>
    <cellStyle name="Normal 8 3 2 9" xfId="16234"/>
    <cellStyle name="Normal 8 3 3" xfId="789"/>
    <cellStyle name="Normal 8 3 3 2" xfId="1362"/>
    <cellStyle name="Normal 8 3 3 2 2" xfId="2625"/>
    <cellStyle name="Normal 8 3 3 2 2 2" xfId="6098"/>
    <cellStyle name="Normal 8 3 3 2 2 2 2" xfId="16235"/>
    <cellStyle name="Normal 8 3 3 2 2 2 3" xfId="16236"/>
    <cellStyle name="Normal 8 3 3 2 2 3" xfId="16237"/>
    <cellStyle name="Normal 8 3 3 2 2 4" xfId="16238"/>
    <cellStyle name="Normal 8 3 3 2 3" xfId="4844"/>
    <cellStyle name="Normal 8 3 3 2 3 2" xfId="16239"/>
    <cellStyle name="Normal 8 3 3 2 3 3" xfId="16240"/>
    <cellStyle name="Normal 8 3 3 2 4" xfId="16241"/>
    <cellStyle name="Normal 8 3 3 2 5" xfId="16242"/>
    <cellStyle name="Normal 8 3 3 3" xfId="1698"/>
    <cellStyle name="Normal 8 3 3 3 2" xfId="2943"/>
    <cellStyle name="Normal 8 3 3 3 2 2" xfId="6416"/>
    <cellStyle name="Normal 8 3 3 3 2 2 2" xfId="16243"/>
    <cellStyle name="Normal 8 3 3 3 2 2 3" xfId="16244"/>
    <cellStyle name="Normal 8 3 3 3 2 3" xfId="16245"/>
    <cellStyle name="Normal 8 3 3 3 2 4" xfId="16246"/>
    <cellStyle name="Normal 8 3 3 3 3" xfId="5177"/>
    <cellStyle name="Normal 8 3 3 3 3 2" xfId="16247"/>
    <cellStyle name="Normal 8 3 3 3 3 3" xfId="16248"/>
    <cellStyle name="Normal 8 3 3 3 4" xfId="16249"/>
    <cellStyle name="Normal 8 3 3 3 5" xfId="16250"/>
    <cellStyle name="Normal 8 3 3 4" xfId="2210"/>
    <cellStyle name="Normal 8 3 3 4 2" xfId="5685"/>
    <cellStyle name="Normal 8 3 3 4 2 2" xfId="16251"/>
    <cellStyle name="Normal 8 3 3 4 2 3" xfId="16252"/>
    <cellStyle name="Normal 8 3 3 4 3" xfId="16253"/>
    <cellStyle name="Normal 8 3 3 4 4" xfId="16254"/>
    <cellStyle name="Normal 8 3 3 5" xfId="4242"/>
    <cellStyle name="Normal 8 3 3 5 2" xfId="7450"/>
    <cellStyle name="Normal 8 3 3 5 2 2" xfId="16255"/>
    <cellStyle name="Normal 8 3 3 5 2 3" xfId="16256"/>
    <cellStyle name="Normal 8 3 3 5 3" xfId="16257"/>
    <cellStyle name="Normal 8 3 3 5 4" xfId="16258"/>
    <cellStyle name="Normal 8 3 3 6" xfId="4437"/>
    <cellStyle name="Normal 8 3 3 6 2" xfId="16259"/>
    <cellStyle name="Normal 8 3 3 6 3" xfId="16260"/>
    <cellStyle name="Normal 8 3 3 7" xfId="16261"/>
    <cellStyle name="Normal 8 3 3 8" xfId="16262"/>
    <cellStyle name="Normal 8 3 4" xfId="1232"/>
    <cellStyle name="Normal 8 3 4 2" xfId="2507"/>
    <cellStyle name="Normal 8 3 4 2 2" xfId="5980"/>
    <cellStyle name="Normal 8 3 4 2 2 2" xfId="16263"/>
    <cellStyle name="Normal 8 3 4 2 2 3" xfId="16264"/>
    <cellStyle name="Normal 8 3 4 2 3" xfId="16265"/>
    <cellStyle name="Normal 8 3 4 2 4" xfId="16266"/>
    <cellStyle name="Normal 8 3 4 3" xfId="4714"/>
    <cellStyle name="Normal 8 3 4 3 2" xfId="16267"/>
    <cellStyle name="Normal 8 3 4 3 3" xfId="16268"/>
    <cellStyle name="Normal 8 3 4 4" xfId="16269"/>
    <cellStyle name="Normal 8 3 4 5" xfId="16270"/>
    <cellStyle name="Normal 8 3 5" xfId="1609"/>
    <cellStyle name="Normal 8 3 5 2" xfId="2854"/>
    <cellStyle name="Normal 8 3 5 2 2" xfId="6327"/>
    <cellStyle name="Normal 8 3 5 2 2 2" xfId="16271"/>
    <cellStyle name="Normal 8 3 5 2 2 3" xfId="16272"/>
    <cellStyle name="Normal 8 3 5 2 3" xfId="16273"/>
    <cellStyle name="Normal 8 3 5 2 4" xfId="16274"/>
    <cellStyle name="Normal 8 3 5 3" xfId="5088"/>
    <cellStyle name="Normal 8 3 5 3 2" xfId="16275"/>
    <cellStyle name="Normal 8 3 5 3 3" xfId="16276"/>
    <cellStyle name="Normal 8 3 5 4" xfId="16277"/>
    <cellStyle name="Normal 8 3 5 5" xfId="16278"/>
    <cellStyle name="Normal 8 3 6" xfId="2061"/>
    <cellStyle name="Normal 8 3 6 2" xfId="5537"/>
    <cellStyle name="Normal 8 3 6 2 2" xfId="16279"/>
    <cellStyle name="Normal 8 3 6 2 3" xfId="16280"/>
    <cellStyle name="Normal 8 3 6 3" xfId="16281"/>
    <cellStyle name="Normal 8 3 6 4" xfId="16282"/>
    <cellStyle name="Normal 8 3 7" xfId="3806"/>
    <cellStyle name="Normal 8 3 7 2" xfId="7200"/>
    <cellStyle name="Normal 8 3 7 2 2" xfId="16283"/>
    <cellStyle name="Normal 8 3 7 2 3" xfId="16284"/>
    <cellStyle name="Normal 8 3 7 3" xfId="16285"/>
    <cellStyle name="Normal 8 3 7 4" xfId="16286"/>
    <cellStyle name="Normal 8 3 8" xfId="4340"/>
    <cellStyle name="Normal 8 3 8 2" xfId="16287"/>
    <cellStyle name="Normal 8 3 8 3" xfId="16288"/>
    <cellStyle name="Normal 8 3 9" xfId="16289"/>
    <cellStyle name="Normal 8 4" xfId="534"/>
    <cellStyle name="Normal 8 4 10" xfId="16290"/>
    <cellStyle name="Normal 8 4 2" xfId="535"/>
    <cellStyle name="Normal 8 4 2 2" xfId="792"/>
    <cellStyle name="Normal 8 4 2 2 2" xfId="1365"/>
    <cellStyle name="Normal 8 4 2 2 2 2" xfId="2628"/>
    <cellStyle name="Normal 8 4 2 2 2 2 2" xfId="6101"/>
    <cellStyle name="Normal 8 4 2 2 2 2 2 2" xfId="16291"/>
    <cellStyle name="Normal 8 4 2 2 2 2 2 3" xfId="16292"/>
    <cellStyle name="Normal 8 4 2 2 2 2 3" xfId="16293"/>
    <cellStyle name="Normal 8 4 2 2 2 2 4" xfId="16294"/>
    <cellStyle name="Normal 8 4 2 2 2 3" xfId="4847"/>
    <cellStyle name="Normal 8 4 2 2 2 3 2" xfId="16295"/>
    <cellStyle name="Normal 8 4 2 2 2 3 3" xfId="16296"/>
    <cellStyle name="Normal 8 4 2 2 2 4" xfId="16297"/>
    <cellStyle name="Normal 8 4 2 2 2 5" xfId="16298"/>
    <cellStyle name="Normal 8 4 2 2 3" xfId="1701"/>
    <cellStyle name="Normal 8 4 2 2 3 2" xfId="2946"/>
    <cellStyle name="Normal 8 4 2 2 3 2 2" xfId="6419"/>
    <cellStyle name="Normal 8 4 2 2 3 2 2 2" xfId="16299"/>
    <cellStyle name="Normal 8 4 2 2 3 2 2 3" xfId="16300"/>
    <cellStyle name="Normal 8 4 2 2 3 2 3" xfId="16301"/>
    <cellStyle name="Normal 8 4 2 2 3 2 4" xfId="16302"/>
    <cellStyle name="Normal 8 4 2 2 3 3" xfId="5180"/>
    <cellStyle name="Normal 8 4 2 2 3 3 2" xfId="16303"/>
    <cellStyle name="Normal 8 4 2 2 3 3 3" xfId="16304"/>
    <cellStyle name="Normal 8 4 2 2 3 4" xfId="16305"/>
    <cellStyle name="Normal 8 4 2 2 3 5" xfId="16306"/>
    <cellStyle name="Normal 8 4 2 2 4" xfId="2213"/>
    <cellStyle name="Normal 8 4 2 2 4 2" xfId="5688"/>
    <cellStyle name="Normal 8 4 2 2 4 2 2" xfId="16307"/>
    <cellStyle name="Normal 8 4 2 2 4 2 3" xfId="16308"/>
    <cellStyle name="Normal 8 4 2 2 4 3" xfId="16309"/>
    <cellStyle name="Normal 8 4 2 2 4 4" xfId="16310"/>
    <cellStyle name="Normal 8 4 2 2 5" xfId="4243"/>
    <cellStyle name="Normal 8 4 2 2 5 2" xfId="7451"/>
    <cellStyle name="Normal 8 4 2 2 5 2 2" xfId="16311"/>
    <cellStyle name="Normal 8 4 2 2 5 2 3" xfId="16312"/>
    <cellStyle name="Normal 8 4 2 2 5 3" xfId="16313"/>
    <cellStyle name="Normal 8 4 2 2 5 4" xfId="16314"/>
    <cellStyle name="Normal 8 4 2 2 6" xfId="4440"/>
    <cellStyle name="Normal 8 4 2 2 6 2" xfId="16315"/>
    <cellStyle name="Normal 8 4 2 2 6 3" xfId="16316"/>
    <cellStyle name="Normal 8 4 2 2 7" xfId="16317"/>
    <cellStyle name="Normal 8 4 2 2 8" xfId="16318"/>
    <cellStyle name="Normal 8 4 2 3" xfId="1235"/>
    <cellStyle name="Normal 8 4 2 3 2" xfId="2510"/>
    <cellStyle name="Normal 8 4 2 3 2 2" xfId="5983"/>
    <cellStyle name="Normal 8 4 2 3 2 2 2" xfId="16319"/>
    <cellStyle name="Normal 8 4 2 3 2 2 3" xfId="16320"/>
    <cellStyle name="Normal 8 4 2 3 2 3" xfId="16321"/>
    <cellStyle name="Normal 8 4 2 3 2 4" xfId="16322"/>
    <cellStyle name="Normal 8 4 2 3 3" xfId="4717"/>
    <cellStyle name="Normal 8 4 2 3 3 2" xfId="16323"/>
    <cellStyle name="Normal 8 4 2 3 3 3" xfId="16324"/>
    <cellStyle name="Normal 8 4 2 3 4" xfId="16325"/>
    <cellStyle name="Normal 8 4 2 3 5" xfId="16326"/>
    <cellStyle name="Normal 8 4 2 4" xfId="1612"/>
    <cellStyle name="Normal 8 4 2 4 2" xfId="2857"/>
    <cellStyle name="Normal 8 4 2 4 2 2" xfId="6330"/>
    <cellStyle name="Normal 8 4 2 4 2 2 2" xfId="16327"/>
    <cellStyle name="Normal 8 4 2 4 2 2 3" xfId="16328"/>
    <cellStyle name="Normal 8 4 2 4 2 3" xfId="16329"/>
    <cellStyle name="Normal 8 4 2 4 2 4" xfId="16330"/>
    <cellStyle name="Normal 8 4 2 4 3" xfId="5091"/>
    <cellStyle name="Normal 8 4 2 4 3 2" xfId="16331"/>
    <cellStyle name="Normal 8 4 2 4 3 3" xfId="16332"/>
    <cellStyle name="Normal 8 4 2 4 4" xfId="16333"/>
    <cellStyle name="Normal 8 4 2 4 5" xfId="16334"/>
    <cellStyle name="Normal 8 4 2 5" xfId="2064"/>
    <cellStyle name="Normal 8 4 2 5 2" xfId="5540"/>
    <cellStyle name="Normal 8 4 2 5 2 2" xfId="16335"/>
    <cellStyle name="Normal 8 4 2 5 2 3" xfId="16336"/>
    <cellStyle name="Normal 8 4 2 5 3" xfId="16337"/>
    <cellStyle name="Normal 8 4 2 5 4" xfId="16338"/>
    <cellStyle name="Normal 8 4 2 6" xfId="3809"/>
    <cellStyle name="Normal 8 4 2 6 2" xfId="7203"/>
    <cellStyle name="Normal 8 4 2 6 2 2" xfId="16339"/>
    <cellStyle name="Normal 8 4 2 6 2 3" xfId="16340"/>
    <cellStyle name="Normal 8 4 2 6 3" xfId="16341"/>
    <cellStyle name="Normal 8 4 2 6 4" xfId="16342"/>
    <cellStyle name="Normal 8 4 2 7" xfId="4343"/>
    <cellStyle name="Normal 8 4 2 7 2" xfId="16343"/>
    <cellStyle name="Normal 8 4 2 7 3" xfId="16344"/>
    <cellStyle name="Normal 8 4 2 8" xfId="16345"/>
    <cellStyle name="Normal 8 4 2 9" xfId="16346"/>
    <cellStyle name="Normal 8 4 3" xfId="791"/>
    <cellStyle name="Normal 8 4 3 2" xfId="1364"/>
    <cellStyle name="Normal 8 4 3 2 2" xfId="2627"/>
    <cellStyle name="Normal 8 4 3 2 2 2" xfId="6100"/>
    <cellStyle name="Normal 8 4 3 2 2 2 2" xfId="16347"/>
    <cellStyle name="Normal 8 4 3 2 2 2 3" xfId="16348"/>
    <cellStyle name="Normal 8 4 3 2 2 3" xfId="16349"/>
    <cellStyle name="Normal 8 4 3 2 2 4" xfId="16350"/>
    <cellStyle name="Normal 8 4 3 2 3" xfId="4846"/>
    <cellStyle name="Normal 8 4 3 2 3 2" xfId="16351"/>
    <cellStyle name="Normal 8 4 3 2 3 3" xfId="16352"/>
    <cellStyle name="Normal 8 4 3 2 4" xfId="16353"/>
    <cellStyle name="Normal 8 4 3 2 5" xfId="16354"/>
    <cellStyle name="Normal 8 4 3 3" xfId="1700"/>
    <cellStyle name="Normal 8 4 3 3 2" xfId="2945"/>
    <cellStyle name="Normal 8 4 3 3 2 2" xfId="6418"/>
    <cellStyle name="Normal 8 4 3 3 2 2 2" xfId="16355"/>
    <cellStyle name="Normal 8 4 3 3 2 2 3" xfId="16356"/>
    <cellStyle name="Normal 8 4 3 3 2 3" xfId="16357"/>
    <cellStyle name="Normal 8 4 3 3 2 4" xfId="16358"/>
    <cellStyle name="Normal 8 4 3 3 3" xfId="5179"/>
    <cellStyle name="Normal 8 4 3 3 3 2" xfId="16359"/>
    <cellStyle name="Normal 8 4 3 3 3 3" xfId="16360"/>
    <cellStyle name="Normal 8 4 3 3 4" xfId="16361"/>
    <cellStyle name="Normal 8 4 3 3 5" xfId="16362"/>
    <cellStyle name="Normal 8 4 3 4" xfId="2212"/>
    <cellStyle name="Normal 8 4 3 4 2" xfId="5687"/>
    <cellStyle name="Normal 8 4 3 4 2 2" xfId="16363"/>
    <cellStyle name="Normal 8 4 3 4 2 3" xfId="16364"/>
    <cellStyle name="Normal 8 4 3 4 3" xfId="16365"/>
    <cellStyle name="Normal 8 4 3 4 4" xfId="16366"/>
    <cellStyle name="Normal 8 4 3 5" xfId="4244"/>
    <cellStyle name="Normal 8 4 3 5 2" xfId="7452"/>
    <cellStyle name="Normal 8 4 3 5 2 2" xfId="16367"/>
    <cellStyle name="Normal 8 4 3 5 2 3" xfId="16368"/>
    <cellStyle name="Normal 8 4 3 5 3" xfId="16369"/>
    <cellStyle name="Normal 8 4 3 5 4" xfId="16370"/>
    <cellStyle name="Normal 8 4 3 6" xfId="4439"/>
    <cellStyle name="Normal 8 4 3 6 2" xfId="16371"/>
    <cellStyle name="Normal 8 4 3 6 3" xfId="16372"/>
    <cellStyle name="Normal 8 4 3 7" xfId="16373"/>
    <cellStyle name="Normal 8 4 3 8" xfId="16374"/>
    <cellStyle name="Normal 8 4 4" xfId="1234"/>
    <cellStyle name="Normal 8 4 4 2" xfId="2509"/>
    <cellStyle name="Normal 8 4 4 2 2" xfId="5982"/>
    <cellStyle name="Normal 8 4 4 2 2 2" xfId="16375"/>
    <cellStyle name="Normal 8 4 4 2 2 3" xfId="16376"/>
    <cellStyle name="Normal 8 4 4 2 3" xfId="16377"/>
    <cellStyle name="Normal 8 4 4 2 4" xfId="16378"/>
    <cellStyle name="Normal 8 4 4 3" xfId="4716"/>
    <cellStyle name="Normal 8 4 4 3 2" xfId="16379"/>
    <cellStyle name="Normal 8 4 4 3 3" xfId="16380"/>
    <cellStyle name="Normal 8 4 4 4" xfId="16381"/>
    <cellStyle name="Normal 8 4 4 5" xfId="16382"/>
    <cellStyle name="Normal 8 4 5" xfId="1611"/>
    <cellStyle name="Normal 8 4 5 2" xfId="2856"/>
    <cellStyle name="Normal 8 4 5 2 2" xfId="6329"/>
    <cellStyle name="Normal 8 4 5 2 2 2" xfId="16383"/>
    <cellStyle name="Normal 8 4 5 2 2 3" xfId="16384"/>
    <cellStyle name="Normal 8 4 5 2 3" xfId="16385"/>
    <cellStyle name="Normal 8 4 5 2 4" xfId="16386"/>
    <cellStyle name="Normal 8 4 5 3" xfId="5090"/>
    <cellStyle name="Normal 8 4 5 3 2" xfId="16387"/>
    <cellStyle name="Normal 8 4 5 3 3" xfId="16388"/>
    <cellStyle name="Normal 8 4 5 4" xfId="16389"/>
    <cellStyle name="Normal 8 4 5 5" xfId="16390"/>
    <cellStyle name="Normal 8 4 6" xfId="2063"/>
    <cellStyle name="Normal 8 4 6 2" xfId="5539"/>
    <cellStyle name="Normal 8 4 6 2 2" xfId="16391"/>
    <cellStyle name="Normal 8 4 6 2 3" xfId="16392"/>
    <cellStyle name="Normal 8 4 6 3" xfId="16393"/>
    <cellStyle name="Normal 8 4 6 4" xfId="16394"/>
    <cellStyle name="Normal 8 4 7" xfId="3808"/>
    <cellStyle name="Normal 8 4 7 2" xfId="7202"/>
    <cellStyle name="Normal 8 4 7 2 2" xfId="16395"/>
    <cellStyle name="Normal 8 4 7 2 3" xfId="16396"/>
    <cellStyle name="Normal 8 4 7 3" xfId="16397"/>
    <cellStyle name="Normal 8 4 7 4" xfId="16398"/>
    <cellStyle name="Normal 8 4 8" xfId="4342"/>
    <cellStyle name="Normal 8 4 8 2" xfId="16399"/>
    <cellStyle name="Normal 8 4 8 3" xfId="16400"/>
    <cellStyle name="Normal 8 4 9" xfId="16401"/>
    <cellStyle name="Normal 8 5" xfId="536"/>
    <cellStyle name="Normal 8 5 10" xfId="16402"/>
    <cellStyle name="Normal 8 5 2" xfId="537"/>
    <cellStyle name="Normal 8 5 2 2" xfId="794"/>
    <cellStyle name="Normal 8 5 2 2 2" xfId="1367"/>
    <cellStyle name="Normal 8 5 2 2 2 2" xfId="2630"/>
    <cellStyle name="Normal 8 5 2 2 2 2 2" xfId="6103"/>
    <cellStyle name="Normal 8 5 2 2 2 2 2 2" xfId="16403"/>
    <cellStyle name="Normal 8 5 2 2 2 2 2 3" xfId="16404"/>
    <cellStyle name="Normal 8 5 2 2 2 2 3" xfId="16405"/>
    <cellStyle name="Normal 8 5 2 2 2 2 4" xfId="16406"/>
    <cellStyle name="Normal 8 5 2 2 2 3" xfId="4849"/>
    <cellStyle name="Normal 8 5 2 2 2 3 2" xfId="16407"/>
    <cellStyle name="Normal 8 5 2 2 2 3 3" xfId="16408"/>
    <cellStyle name="Normal 8 5 2 2 2 4" xfId="16409"/>
    <cellStyle name="Normal 8 5 2 2 2 5" xfId="16410"/>
    <cellStyle name="Normal 8 5 2 2 3" xfId="1703"/>
    <cellStyle name="Normal 8 5 2 2 3 2" xfId="2948"/>
    <cellStyle name="Normal 8 5 2 2 3 2 2" xfId="6421"/>
    <cellStyle name="Normal 8 5 2 2 3 2 2 2" xfId="16411"/>
    <cellStyle name="Normal 8 5 2 2 3 2 2 3" xfId="16412"/>
    <cellStyle name="Normal 8 5 2 2 3 2 3" xfId="16413"/>
    <cellStyle name="Normal 8 5 2 2 3 2 4" xfId="16414"/>
    <cellStyle name="Normal 8 5 2 2 3 3" xfId="5182"/>
    <cellStyle name="Normal 8 5 2 2 3 3 2" xfId="16415"/>
    <cellStyle name="Normal 8 5 2 2 3 3 3" xfId="16416"/>
    <cellStyle name="Normal 8 5 2 2 3 4" xfId="16417"/>
    <cellStyle name="Normal 8 5 2 2 3 5" xfId="16418"/>
    <cellStyle name="Normal 8 5 2 2 4" xfId="2215"/>
    <cellStyle name="Normal 8 5 2 2 4 2" xfId="5690"/>
    <cellStyle name="Normal 8 5 2 2 4 2 2" xfId="16419"/>
    <cellStyle name="Normal 8 5 2 2 4 2 3" xfId="16420"/>
    <cellStyle name="Normal 8 5 2 2 4 3" xfId="16421"/>
    <cellStyle name="Normal 8 5 2 2 4 4" xfId="16422"/>
    <cellStyle name="Normal 8 5 2 2 5" xfId="4245"/>
    <cellStyle name="Normal 8 5 2 2 5 2" xfId="7453"/>
    <cellStyle name="Normal 8 5 2 2 5 2 2" xfId="16423"/>
    <cellStyle name="Normal 8 5 2 2 5 2 3" xfId="16424"/>
    <cellStyle name="Normal 8 5 2 2 5 3" xfId="16425"/>
    <cellStyle name="Normal 8 5 2 2 5 4" xfId="16426"/>
    <cellStyle name="Normal 8 5 2 2 6" xfId="4442"/>
    <cellStyle name="Normal 8 5 2 2 6 2" xfId="16427"/>
    <cellStyle name="Normal 8 5 2 2 6 3" xfId="16428"/>
    <cellStyle name="Normal 8 5 2 2 7" xfId="16429"/>
    <cellStyle name="Normal 8 5 2 2 8" xfId="16430"/>
    <cellStyle name="Normal 8 5 2 3" xfId="1237"/>
    <cellStyle name="Normal 8 5 2 3 2" xfId="2512"/>
    <cellStyle name="Normal 8 5 2 3 2 2" xfId="5985"/>
    <cellStyle name="Normal 8 5 2 3 2 2 2" xfId="16431"/>
    <cellStyle name="Normal 8 5 2 3 2 2 3" xfId="16432"/>
    <cellStyle name="Normal 8 5 2 3 2 3" xfId="16433"/>
    <cellStyle name="Normal 8 5 2 3 2 4" xfId="16434"/>
    <cellStyle name="Normal 8 5 2 3 3" xfId="4719"/>
    <cellStyle name="Normal 8 5 2 3 3 2" xfId="16435"/>
    <cellStyle name="Normal 8 5 2 3 3 3" xfId="16436"/>
    <cellStyle name="Normal 8 5 2 3 4" xfId="16437"/>
    <cellStyle name="Normal 8 5 2 3 5" xfId="16438"/>
    <cellStyle name="Normal 8 5 2 4" xfId="1614"/>
    <cellStyle name="Normal 8 5 2 4 2" xfId="2859"/>
    <cellStyle name="Normal 8 5 2 4 2 2" xfId="6332"/>
    <cellStyle name="Normal 8 5 2 4 2 2 2" xfId="16439"/>
    <cellStyle name="Normal 8 5 2 4 2 2 3" xfId="16440"/>
    <cellStyle name="Normal 8 5 2 4 2 3" xfId="16441"/>
    <cellStyle name="Normal 8 5 2 4 2 4" xfId="16442"/>
    <cellStyle name="Normal 8 5 2 4 3" xfId="5093"/>
    <cellStyle name="Normal 8 5 2 4 3 2" xfId="16443"/>
    <cellStyle name="Normal 8 5 2 4 3 3" xfId="16444"/>
    <cellStyle name="Normal 8 5 2 4 4" xfId="16445"/>
    <cellStyle name="Normal 8 5 2 4 5" xfId="16446"/>
    <cellStyle name="Normal 8 5 2 5" xfId="2066"/>
    <cellStyle name="Normal 8 5 2 5 2" xfId="5542"/>
    <cellStyle name="Normal 8 5 2 5 2 2" xfId="16447"/>
    <cellStyle name="Normal 8 5 2 5 2 3" xfId="16448"/>
    <cellStyle name="Normal 8 5 2 5 3" xfId="16449"/>
    <cellStyle name="Normal 8 5 2 5 4" xfId="16450"/>
    <cellStyle name="Normal 8 5 2 6" xfId="3811"/>
    <cellStyle name="Normal 8 5 2 6 2" xfId="7205"/>
    <cellStyle name="Normal 8 5 2 6 2 2" xfId="16451"/>
    <cellStyle name="Normal 8 5 2 6 2 3" xfId="16452"/>
    <cellStyle name="Normal 8 5 2 6 3" xfId="16453"/>
    <cellStyle name="Normal 8 5 2 6 4" xfId="16454"/>
    <cellStyle name="Normal 8 5 2 7" xfId="4345"/>
    <cellStyle name="Normal 8 5 2 7 2" xfId="16455"/>
    <cellStyle name="Normal 8 5 2 7 3" xfId="16456"/>
    <cellStyle name="Normal 8 5 2 8" xfId="16457"/>
    <cellStyle name="Normal 8 5 2 9" xfId="16458"/>
    <cellStyle name="Normal 8 5 3" xfId="793"/>
    <cellStyle name="Normal 8 5 3 2" xfId="1366"/>
    <cellStyle name="Normal 8 5 3 2 2" xfId="2629"/>
    <cellStyle name="Normal 8 5 3 2 2 2" xfId="6102"/>
    <cellStyle name="Normal 8 5 3 2 2 2 2" xfId="16459"/>
    <cellStyle name="Normal 8 5 3 2 2 2 3" xfId="16460"/>
    <cellStyle name="Normal 8 5 3 2 2 3" xfId="16461"/>
    <cellStyle name="Normal 8 5 3 2 2 4" xfId="16462"/>
    <cellStyle name="Normal 8 5 3 2 3" xfId="4848"/>
    <cellStyle name="Normal 8 5 3 2 3 2" xfId="16463"/>
    <cellStyle name="Normal 8 5 3 2 3 3" xfId="16464"/>
    <cellStyle name="Normal 8 5 3 2 4" xfId="16465"/>
    <cellStyle name="Normal 8 5 3 2 5" xfId="16466"/>
    <cellStyle name="Normal 8 5 3 3" xfId="1702"/>
    <cellStyle name="Normal 8 5 3 3 2" xfId="2947"/>
    <cellStyle name="Normal 8 5 3 3 2 2" xfId="6420"/>
    <cellStyle name="Normal 8 5 3 3 2 2 2" xfId="16467"/>
    <cellStyle name="Normal 8 5 3 3 2 2 3" xfId="16468"/>
    <cellStyle name="Normal 8 5 3 3 2 3" xfId="16469"/>
    <cellStyle name="Normal 8 5 3 3 2 4" xfId="16470"/>
    <cellStyle name="Normal 8 5 3 3 3" xfId="5181"/>
    <cellStyle name="Normal 8 5 3 3 3 2" xfId="16471"/>
    <cellStyle name="Normal 8 5 3 3 3 3" xfId="16472"/>
    <cellStyle name="Normal 8 5 3 3 4" xfId="16473"/>
    <cellStyle name="Normal 8 5 3 3 5" xfId="16474"/>
    <cellStyle name="Normal 8 5 3 4" xfId="2214"/>
    <cellStyle name="Normal 8 5 3 4 2" xfId="5689"/>
    <cellStyle name="Normal 8 5 3 4 2 2" xfId="16475"/>
    <cellStyle name="Normal 8 5 3 4 2 3" xfId="16476"/>
    <cellStyle name="Normal 8 5 3 4 3" xfId="16477"/>
    <cellStyle name="Normal 8 5 3 4 4" xfId="16478"/>
    <cellStyle name="Normal 8 5 3 5" xfId="4246"/>
    <cellStyle name="Normal 8 5 3 5 2" xfId="7454"/>
    <cellStyle name="Normal 8 5 3 5 2 2" xfId="16479"/>
    <cellStyle name="Normal 8 5 3 5 2 3" xfId="16480"/>
    <cellStyle name="Normal 8 5 3 5 3" xfId="16481"/>
    <cellStyle name="Normal 8 5 3 5 4" xfId="16482"/>
    <cellStyle name="Normal 8 5 3 6" xfId="4441"/>
    <cellStyle name="Normal 8 5 3 6 2" xfId="16483"/>
    <cellStyle name="Normal 8 5 3 6 3" xfId="16484"/>
    <cellStyle name="Normal 8 5 3 7" xfId="16485"/>
    <cellStyle name="Normal 8 5 3 8" xfId="16486"/>
    <cellStyle name="Normal 8 5 4" xfId="1236"/>
    <cellStyle name="Normal 8 5 4 2" xfId="2511"/>
    <cellStyle name="Normal 8 5 4 2 2" xfId="5984"/>
    <cellStyle name="Normal 8 5 4 2 2 2" xfId="16487"/>
    <cellStyle name="Normal 8 5 4 2 2 3" xfId="16488"/>
    <cellStyle name="Normal 8 5 4 2 3" xfId="16489"/>
    <cellStyle name="Normal 8 5 4 2 4" xfId="16490"/>
    <cellStyle name="Normal 8 5 4 3" xfId="4718"/>
    <cellStyle name="Normal 8 5 4 3 2" xfId="16491"/>
    <cellStyle name="Normal 8 5 4 3 3" xfId="16492"/>
    <cellStyle name="Normal 8 5 4 4" xfId="16493"/>
    <cellStyle name="Normal 8 5 4 5" xfId="16494"/>
    <cellStyle name="Normal 8 5 5" xfId="1613"/>
    <cellStyle name="Normal 8 5 5 2" xfId="2858"/>
    <cellStyle name="Normal 8 5 5 2 2" xfId="6331"/>
    <cellStyle name="Normal 8 5 5 2 2 2" xfId="16495"/>
    <cellStyle name="Normal 8 5 5 2 2 3" xfId="16496"/>
    <cellStyle name="Normal 8 5 5 2 3" xfId="16497"/>
    <cellStyle name="Normal 8 5 5 2 4" xfId="16498"/>
    <cellStyle name="Normal 8 5 5 3" xfId="5092"/>
    <cellStyle name="Normal 8 5 5 3 2" xfId="16499"/>
    <cellStyle name="Normal 8 5 5 3 3" xfId="16500"/>
    <cellStyle name="Normal 8 5 5 4" xfId="16501"/>
    <cellStyle name="Normal 8 5 5 5" xfId="16502"/>
    <cellStyle name="Normal 8 5 6" xfId="2065"/>
    <cellStyle name="Normal 8 5 6 2" xfId="5541"/>
    <cellStyle name="Normal 8 5 6 2 2" xfId="16503"/>
    <cellStyle name="Normal 8 5 6 2 3" xfId="16504"/>
    <cellStyle name="Normal 8 5 6 3" xfId="16505"/>
    <cellStyle name="Normal 8 5 6 4" xfId="16506"/>
    <cellStyle name="Normal 8 5 7" xfId="3810"/>
    <cellStyle name="Normal 8 5 7 2" xfId="7204"/>
    <cellStyle name="Normal 8 5 7 2 2" xfId="16507"/>
    <cellStyle name="Normal 8 5 7 2 3" xfId="16508"/>
    <cellStyle name="Normal 8 5 7 3" xfId="16509"/>
    <cellStyle name="Normal 8 5 7 4" xfId="16510"/>
    <cellStyle name="Normal 8 5 8" xfId="4344"/>
    <cellStyle name="Normal 8 5 8 2" xfId="16511"/>
    <cellStyle name="Normal 8 5 8 3" xfId="16512"/>
    <cellStyle name="Normal 8 5 9" xfId="16513"/>
    <cellStyle name="Normal 8 6" xfId="538"/>
    <cellStyle name="Normal 8 6 2" xfId="795"/>
    <cellStyle name="Normal 8 6 2 2" xfId="1368"/>
    <cellStyle name="Normal 8 6 2 2 2" xfId="2631"/>
    <cellStyle name="Normal 8 6 2 2 2 2" xfId="6104"/>
    <cellStyle name="Normal 8 6 2 2 2 2 2" xfId="16514"/>
    <cellStyle name="Normal 8 6 2 2 2 2 3" xfId="16515"/>
    <cellStyle name="Normal 8 6 2 2 2 3" xfId="16516"/>
    <cellStyle name="Normal 8 6 2 2 2 4" xfId="16517"/>
    <cellStyle name="Normal 8 6 2 2 3" xfId="4850"/>
    <cellStyle name="Normal 8 6 2 2 3 2" xfId="16518"/>
    <cellStyle name="Normal 8 6 2 2 3 3" xfId="16519"/>
    <cellStyle name="Normal 8 6 2 2 4" xfId="16520"/>
    <cellStyle name="Normal 8 6 2 2 5" xfId="16521"/>
    <cellStyle name="Normal 8 6 2 3" xfId="1704"/>
    <cellStyle name="Normal 8 6 2 3 2" xfId="2949"/>
    <cellStyle name="Normal 8 6 2 3 2 2" xfId="6422"/>
    <cellStyle name="Normal 8 6 2 3 2 2 2" xfId="16522"/>
    <cellStyle name="Normal 8 6 2 3 2 2 3" xfId="16523"/>
    <cellStyle name="Normal 8 6 2 3 2 3" xfId="16524"/>
    <cellStyle name="Normal 8 6 2 3 2 4" xfId="16525"/>
    <cellStyle name="Normal 8 6 2 3 3" xfId="5183"/>
    <cellStyle name="Normal 8 6 2 3 3 2" xfId="16526"/>
    <cellStyle name="Normal 8 6 2 3 3 3" xfId="16527"/>
    <cellStyle name="Normal 8 6 2 3 4" xfId="16528"/>
    <cellStyle name="Normal 8 6 2 3 5" xfId="16529"/>
    <cellStyle name="Normal 8 6 2 4" xfId="2216"/>
    <cellStyle name="Normal 8 6 2 4 2" xfId="5691"/>
    <cellStyle name="Normal 8 6 2 4 2 2" xfId="16530"/>
    <cellStyle name="Normal 8 6 2 4 2 3" xfId="16531"/>
    <cellStyle name="Normal 8 6 2 4 3" xfId="16532"/>
    <cellStyle name="Normal 8 6 2 4 4" xfId="16533"/>
    <cellStyle name="Normal 8 6 2 5" xfId="4247"/>
    <cellStyle name="Normal 8 6 2 5 2" xfId="7455"/>
    <cellStyle name="Normal 8 6 2 5 2 2" xfId="16534"/>
    <cellStyle name="Normal 8 6 2 5 2 3" xfId="16535"/>
    <cellStyle name="Normal 8 6 2 5 3" xfId="16536"/>
    <cellStyle name="Normal 8 6 2 5 4" xfId="16537"/>
    <cellStyle name="Normal 8 6 2 6" xfId="4443"/>
    <cellStyle name="Normal 8 6 2 6 2" xfId="16538"/>
    <cellStyle name="Normal 8 6 2 6 3" xfId="16539"/>
    <cellStyle name="Normal 8 6 2 7" xfId="16540"/>
    <cellStyle name="Normal 8 6 2 8" xfId="16541"/>
    <cellStyle name="Normal 8 6 3" xfId="1238"/>
    <cellStyle name="Normal 8 6 3 2" xfId="2513"/>
    <cellStyle name="Normal 8 6 3 2 2" xfId="5986"/>
    <cellStyle name="Normal 8 6 3 2 2 2" xfId="16542"/>
    <cellStyle name="Normal 8 6 3 2 2 3" xfId="16543"/>
    <cellStyle name="Normal 8 6 3 2 3" xfId="16544"/>
    <cellStyle name="Normal 8 6 3 2 4" xfId="16545"/>
    <cellStyle name="Normal 8 6 3 3" xfId="4720"/>
    <cellStyle name="Normal 8 6 3 3 2" xfId="16546"/>
    <cellStyle name="Normal 8 6 3 3 3" xfId="16547"/>
    <cellStyle name="Normal 8 6 3 4" xfId="16548"/>
    <cellStyle name="Normal 8 6 3 5" xfId="16549"/>
    <cellStyle name="Normal 8 6 4" xfId="1615"/>
    <cellStyle name="Normal 8 6 4 2" xfId="2860"/>
    <cellStyle name="Normal 8 6 4 2 2" xfId="6333"/>
    <cellStyle name="Normal 8 6 4 2 2 2" xfId="16550"/>
    <cellStyle name="Normal 8 6 4 2 2 3" xfId="16551"/>
    <cellStyle name="Normal 8 6 4 2 3" xfId="16552"/>
    <cellStyle name="Normal 8 6 4 2 4" xfId="16553"/>
    <cellStyle name="Normal 8 6 4 3" xfId="5094"/>
    <cellStyle name="Normal 8 6 4 3 2" xfId="16554"/>
    <cellStyle name="Normal 8 6 4 3 3" xfId="16555"/>
    <cellStyle name="Normal 8 6 4 4" xfId="16556"/>
    <cellStyle name="Normal 8 6 4 5" xfId="16557"/>
    <cellStyle name="Normal 8 6 5" xfId="2067"/>
    <cellStyle name="Normal 8 6 5 2" xfId="5543"/>
    <cellStyle name="Normal 8 6 5 2 2" xfId="16558"/>
    <cellStyle name="Normal 8 6 5 2 3" xfId="16559"/>
    <cellStyle name="Normal 8 6 5 3" xfId="16560"/>
    <cellStyle name="Normal 8 6 5 4" xfId="16561"/>
    <cellStyle name="Normal 8 6 6" xfId="3812"/>
    <cellStyle name="Normal 8 6 6 2" xfId="7206"/>
    <cellStyle name="Normal 8 6 6 2 2" xfId="16562"/>
    <cellStyle name="Normal 8 6 6 2 3" xfId="16563"/>
    <cellStyle name="Normal 8 6 6 3" xfId="16564"/>
    <cellStyle name="Normal 8 6 6 4" xfId="16565"/>
    <cellStyle name="Normal 8 6 7" xfId="4346"/>
    <cellStyle name="Normal 8 6 7 2" xfId="16566"/>
    <cellStyle name="Normal 8 6 7 3" xfId="16567"/>
    <cellStyle name="Normal 8 6 8" xfId="16568"/>
    <cellStyle name="Normal 8 6 9" xfId="16569"/>
    <cellStyle name="Normal 8 7" xfId="754"/>
    <cellStyle name="Normal 8 7 2" xfId="1330"/>
    <cellStyle name="Normal 8 7 2 2" xfId="2595"/>
    <cellStyle name="Normal 8 7 2 2 2" xfId="6068"/>
    <cellStyle name="Normal 8 7 2 2 2 2" xfId="16570"/>
    <cellStyle name="Normal 8 7 2 2 2 3" xfId="16571"/>
    <cellStyle name="Normal 8 7 2 2 3" xfId="16572"/>
    <cellStyle name="Normal 8 7 2 2 4" xfId="16573"/>
    <cellStyle name="Normal 8 7 2 3" xfId="4812"/>
    <cellStyle name="Normal 8 7 2 3 2" xfId="16574"/>
    <cellStyle name="Normal 8 7 2 3 3" xfId="16575"/>
    <cellStyle name="Normal 8 7 2 4" xfId="16576"/>
    <cellStyle name="Normal 8 7 2 5" xfId="16577"/>
    <cellStyle name="Normal 8 7 3" xfId="1669"/>
    <cellStyle name="Normal 8 7 3 2" xfId="2914"/>
    <cellStyle name="Normal 8 7 3 2 2" xfId="6387"/>
    <cellStyle name="Normal 8 7 3 2 2 2" xfId="16578"/>
    <cellStyle name="Normal 8 7 3 2 2 3" xfId="16579"/>
    <cellStyle name="Normal 8 7 3 2 3" xfId="16580"/>
    <cellStyle name="Normal 8 7 3 2 4" xfId="16581"/>
    <cellStyle name="Normal 8 7 3 3" xfId="5148"/>
    <cellStyle name="Normal 8 7 3 3 2" xfId="16582"/>
    <cellStyle name="Normal 8 7 3 3 3" xfId="16583"/>
    <cellStyle name="Normal 8 7 3 4" xfId="16584"/>
    <cellStyle name="Normal 8 7 3 5" xfId="16585"/>
    <cellStyle name="Normal 8 7 4" xfId="2179"/>
    <cellStyle name="Normal 8 7 4 2" xfId="5654"/>
    <cellStyle name="Normal 8 7 4 2 2" xfId="16586"/>
    <cellStyle name="Normal 8 7 4 2 3" xfId="16587"/>
    <cellStyle name="Normal 8 7 4 3" xfId="16588"/>
    <cellStyle name="Normal 8 7 4 4" xfId="16589"/>
    <cellStyle name="Normal 8 7 5" xfId="4248"/>
    <cellStyle name="Normal 8 7 5 2" xfId="7456"/>
    <cellStyle name="Normal 8 7 5 2 2" xfId="16590"/>
    <cellStyle name="Normal 8 7 5 2 3" xfId="16591"/>
    <cellStyle name="Normal 8 7 5 3" xfId="16592"/>
    <cellStyle name="Normal 8 7 5 4" xfId="16593"/>
    <cellStyle name="Normal 8 7 6" xfId="4407"/>
    <cellStyle name="Normal 8 7 6 2" xfId="16594"/>
    <cellStyle name="Normal 8 7 6 3" xfId="16595"/>
    <cellStyle name="Normal 8 7 7" xfId="16596"/>
    <cellStyle name="Normal 8 7 8" xfId="16597"/>
    <cellStyle name="Normal 8 8" xfId="950"/>
    <cellStyle name="Normal 8 8 2" xfId="1454"/>
    <cellStyle name="Normal 8 8 2 2" xfId="2715"/>
    <cellStyle name="Normal 8 8 2 2 2" xfId="6188"/>
    <cellStyle name="Normal 8 8 2 2 2 2" xfId="16598"/>
    <cellStyle name="Normal 8 8 2 2 2 3" xfId="16599"/>
    <cellStyle name="Normal 8 8 2 2 3" xfId="16600"/>
    <cellStyle name="Normal 8 8 2 2 4" xfId="16601"/>
    <cellStyle name="Normal 8 8 2 3" xfId="4936"/>
    <cellStyle name="Normal 8 8 2 3 2" xfId="16602"/>
    <cellStyle name="Normal 8 8 2 3 3" xfId="16603"/>
    <cellStyle name="Normal 8 8 2 4" xfId="16604"/>
    <cellStyle name="Normal 8 8 2 5" xfId="16605"/>
    <cellStyle name="Normal 8 8 3" xfId="1777"/>
    <cellStyle name="Normal 8 8 3 2" xfId="3022"/>
    <cellStyle name="Normal 8 8 3 2 2" xfId="6495"/>
    <cellStyle name="Normal 8 8 3 2 2 2" xfId="16606"/>
    <cellStyle name="Normal 8 8 3 2 2 3" xfId="16607"/>
    <cellStyle name="Normal 8 8 3 2 3" xfId="16608"/>
    <cellStyle name="Normal 8 8 3 2 4" xfId="16609"/>
    <cellStyle name="Normal 8 8 3 3" xfId="5256"/>
    <cellStyle name="Normal 8 8 3 3 2" xfId="16610"/>
    <cellStyle name="Normal 8 8 3 3 3" xfId="16611"/>
    <cellStyle name="Normal 8 8 3 4" xfId="16612"/>
    <cellStyle name="Normal 8 8 3 5" xfId="16613"/>
    <cellStyle name="Normal 8 8 4" xfId="2325"/>
    <cellStyle name="Normal 8 8 4 2" xfId="5800"/>
    <cellStyle name="Normal 8 8 4 2 2" xfId="16614"/>
    <cellStyle name="Normal 8 8 4 2 3" xfId="16615"/>
    <cellStyle name="Normal 8 8 4 3" xfId="16616"/>
    <cellStyle name="Normal 8 8 4 4" xfId="16617"/>
    <cellStyle name="Normal 8 8 5" xfId="4249"/>
    <cellStyle name="Normal 8 8 5 2" xfId="7457"/>
    <cellStyle name="Normal 8 8 5 2 2" xfId="16618"/>
    <cellStyle name="Normal 8 8 5 2 3" xfId="16619"/>
    <cellStyle name="Normal 8 8 5 3" xfId="16620"/>
    <cellStyle name="Normal 8 8 5 4" xfId="16621"/>
    <cellStyle name="Normal 8 8 6" xfId="4518"/>
    <cellStyle name="Normal 8 8 6 2" xfId="16622"/>
    <cellStyle name="Normal 8 8 6 3" xfId="16623"/>
    <cellStyle name="Normal 8 8 7" xfId="16624"/>
    <cellStyle name="Normal 8 8 8" xfId="16625"/>
    <cellStyle name="Normal 8 9" xfId="1100"/>
    <cellStyle name="Normal 8 9 2" xfId="2422"/>
    <cellStyle name="Normal 8 9 2 2" xfId="5896"/>
    <cellStyle name="Normal 8 9 2 2 2" xfId="16626"/>
    <cellStyle name="Normal 8 9 2 2 3" xfId="16627"/>
    <cellStyle name="Normal 8 9 2 3" xfId="16628"/>
    <cellStyle name="Normal 8 9 2 4" xfId="16629"/>
    <cellStyle name="Normal 8 9 3" xfId="4583"/>
    <cellStyle name="Normal 8 9 3 2" xfId="16630"/>
    <cellStyle name="Normal 8 9 3 3" xfId="16631"/>
    <cellStyle name="Normal 8 9 4" xfId="16632"/>
    <cellStyle name="Normal 8 9 5" xfId="16633"/>
    <cellStyle name="Normal 8_3ª Trav Plinio Coelho - Rua Pedro da Cocada" xfId="539"/>
    <cellStyle name="Normal 87" xfId="7493"/>
    <cellStyle name="Normal 87 2" xfId="16634"/>
    <cellStyle name="Normal 87 3" xfId="16635"/>
    <cellStyle name="Normal 9" xfId="224"/>
    <cellStyle name="Normal 9 2" xfId="225"/>
    <cellStyle name="Normal 9 2 10" xfId="16636"/>
    <cellStyle name="Normal 9 2 11" xfId="16637"/>
    <cellStyle name="Normal 9 2 2" xfId="714"/>
    <cellStyle name="Normal 9 2 2 2" xfId="829"/>
    <cellStyle name="Normal 9 2 2 2 2" xfId="1401"/>
    <cellStyle name="Normal 9 2 2 2 2 2" xfId="2664"/>
    <cellStyle name="Normal 9 2 2 2 2 2 2" xfId="6137"/>
    <cellStyle name="Normal 9 2 2 2 2 2 2 2" xfId="16638"/>
    <cellStyle name="Normal 9 2 2 2 2 2 2 3" xfId="16639"/>
    <cellStyle name="Normal 9 2 2 2 2 2 3" xfId="16640"/>
    <cellStyle name="Normal 9 2 2 2 2 2 4" xfId="16641"/>
    <cellStyle name="Normal 9 2 2 2 2 3" xfId="4883"/>
    <cellStyle name="Normal 9 2 2 2 2 3 2" xfId="16642"/>
    <cellStyle name="Normal 9 2 2 2 2 3 3" xfId="16643"/>
    <cellStyle name="Normal 9 2 2 2 2 4" xfId="16644"/>
    <cellStyle name="Normal 9 2 2 2 2 5" xfId="16645"/>
    <cellStyle name="Normal 9 2 2 2 3" xfId="1737"/>
    <cellStyle name="Normal 9 2 2 2 3 2" xfId="2982"/>
    <cellStyle name="Normal 9 2 2 2 3 2 2" xfId="6455"/>
    <cellStyle name="Normal 9 2 2 2 3 2 2 2" xfId="16646"/>
    <cellStyle name="Normal 9 2 2 2 3 2 2 3" xfId="16647"/>
    <cellStyle name="Normal 9 2 2 2 3 2 3" xfId="16648"/>
    <cellStyle name="Normal 9 2 2 2 3 2 4" xfId="16649"/>
    <cellStyle name="Normal 9 2 2 2 3 3" xfId="5216"/>
    <cellStyle name="Normal 9 2 2 2 3 3 2" xfId="16650"/>
    <cellStyle name="Normal 9 2 2 2 3 3 3" xfId="16651"/>
    <cellStyle name="Normal 9 2 2 2 3 4" xfId="16652"/>
    <cellStyle name="Normal 9 2 2 2 3 5" xfId="16653"/>
    <cellStyle name="Normal 9 2 2 2 4" xfId="2250"/>
    <cellStyle name="Normal 9 2 2 2 4 2" xfId="5725"/>
    <cellStyle name="Normal 9 2 2 2 4 2 2" xfId="16654"/>
    <cellStyle name="Normal 9 2 2 2 4 2 3" xfId="16655"/>
    <cellStyle name="Normal 9 2 2 2 4 3" xfId="16656"/>
    <cellStyle name="Normal 9 2 2 2 4 4" xfId="16657"/>
    <cellStyle name="Normal 9 2 2 2 5" xfId="4250"/>
    <cellStyle name="Normal 9 2 2 2 5 2" xfId="7458"/>
    <cellStyle name="Normal 9 2 2 2 5 2 2" xfId="16658"/>
    <cellStyle name="Normal 9 2 2 2 5 2 3" xfId="16659"/>
    <cellStyle name="Normal 9 2 2 2 5 3" xfId="16660"/>
    <cellStyle name="Normal 9 2 2 2 5 4" xfId="16661"/>
    <cellStyle name="Normal 9 2 2 2 6" xfId="4476"/>
    <cellStyle name="Normal 9 2 2 2 6 2" xfId="16662"/>
    <cellStyle name="Normal 9 2 2 2 6 3" xfId="16663"/>
    <cellStyle name="Normal 9 2 2 2 7" xfId="16664"/>
    <cellStyle name="Normal 9 2 2 2 8" xfId="16665"/>
    <cellStyle name="Normal 9 2 2 3" xfId="1305"/>
    <cellStyle name="Normal 9 2 2 3 2" xfId="2571"/>
    <cellStyle name="Normal 9 2 2 3 2 2" xfId="6044"/>
    <cellStyle name="Normal 9 2 2 3 2 2 2" xfId="16666"/>
    <cellStyle name="Normal 9 2 2 3 2 2 3" xfId="16667"/>
    <cellStyle name="Normal 9 2 2 3 2 3" xfId="16668"/>
    <cellStyle name="Normal 9 2 2 3 2 4" xfId="16669"/>
    <cellStyle name="Normal 9 2 2 3 3" xfId="4787"/>
    <cellStyle name="Normal 9 2 2 3 3 2" xfId="16670"/>
    <cellStyle name="Normal 9 2 2 3 3 3" xfId="16671"/>
    <cellStyle name="Normal 9 2 2 3 4" xfId="16672"/>
    <cellStyle name="Normal 9 2 2 3 5" xfId="16673"/>
    <cellStyle name="Normal 9 2 2 4" xfId="1648"/>
    <cellStyle name="Normal 9 2 2 4 2" xfId="2893"/>
    <cellStyle name="Normal 9 2 2 4 2 2" xfId="6366"/>
    <cellStyle name="Normal 9 2 2 4 2 2 2" xfId="16674"/>
    <cellStyle name="Normal 9 2 2 4 2 2 3" xfId="16675"/>
    <cellStyle name="Normal 9 2 2 4 2 3" xfId="16676"/>
    <cellStyle name="Normal 9 2 2 4 2 4" xfId="16677"/>
    <cellStyle name="Normal 9 2 2 4 3" xfId="5127"/>
    <cellStyle name="Normal 9 2 2 4 3 2" xfId="16678"/>
    <cellStyle name="Normal 9 2 2 4 3 3" xfId="16679"/>
    <cellStyle name="Normal 9 2 2 4 4" xfId="16680"/>
    <cellStyle name="Normal 9 2 2 4 5" xfId="16681"/>
    <cellStyle name="Normal 9 2 2 5" xfId="2150"/>
    <cellStyle name="Normal 9 2 2 5 2" xfId="5625"/>
    <cellStyle name="Normal 9 2 2 5 2 2" xfId="16682"/>
    <cellStyle name="Normal 9 2 2 5 2 3" xfId="16683"/>
    <cellStyle name="Normal 9 2 2 5 3" xfId="16684"/>
    <cellStyle name="Normal 9 2 2 5 4" xfId="16685"/>
    <cellStyle name="Normal 9 2 2 6" xfId="3989"/>
    <cellStyle name="Normal 9 2 2 7" xfId="4384"/>
    <cellStyle name="Normal 9 2 2 7 2" xfId="16686"/>
    <cellStyle name="Normal 9 2 2 7 3" xfId="16687"/>
    <cellStyle name="Normal 9 2 2 8" xfId="16688"/>
    <cellStyle name="Normal 9 2 2 9" xfId="16689"/>
    <cellStyle name="Normal 9 2 3" xfId="756"/>
    <cellStyle name="Normal 9 2 3 2" xfId="1332"/>
    <cellStyle name="Normal 9 2 3 2 2" xfId="2597"/>
    <cellStyle name="Normal 9 2 3 2 2 2" xfId="6070"/>
    <cellStyle name="Normal 9 2 3 2 2 2 2" xfId="16690"/>
    <cellStyle name="Normal 9 2 3 2 2 2 3" xfId="16691"/>
    <cellStyle name="Normal 9 2 3 2 2 3" xfId="16692"/>
    <cellStyle name="Normal 9 2 3 2 2 4" xfId="16693"/>
    <cellStyle name="Normal 9 2 3 2 3" xfId="4814"/>
    <cellStyle name="Normal 9 2 3 2 3 2" xfId="16694"/>
    <cellStyle name="Normal 9 2 3 2 3 3" xfId="16695"/>
    <cellStyle name="Normal 9 2 3 2 4" xfId="16696"/>
    <cellStyle name="Normal 9 2 3 2 5" xfId="16697"/>
    <cellStyle name="Normal 9 2 3 3" xfId="1671"/>
    <cellStyle name="Normal 9 2 3 3 2" xfId="2916"/>
    <cellStyle name="Normal 9 2 3 3 2 2" xfId="6389"/>
    <cellStyle name="Normal 9 2 3 3 2 2 2" xfId="16698"/>
    <cellStyle name="Normal 9 2 3 3 2 2 3" xfId="16699"/>
    <cellStyle name="Normal 9 2 3 3 2 3" xfId="16700"/>
    <cellStyle name="Normal 9 2 3 3 2 4" xfId="16701"/>
    <cellStyle name="Normal 9 2 3 3 3" xfId="5150"/>
    <cellStyle name="Normal 9 2 3 3 3 2" xfId="16702"/>
    <cellStyle name="Normal 9 2 3 3 3 3" xfId="16703"/>
    <cellStyle name="Normal 9 2 3 3 4" xfId="16704"/>
    <cellStyle name="Normal 9 2 3 3 5" xfId="16705"/>
    <cellStyle name="Normal 9 2 3 4" xfId="2181"/>
    <cellStyle name="Normal 9 2 3 4 2" xfId="5656"/>
    <cellStyle name="Normal 9 2 3 4 2 2" xfId="16706"/>
    <cellStyle name="Normal 9 2 3 4 2 3" xfId="16707"/>
    <cellStyle name="Normal 9 2 3 4 3" xfId="16708"/>
    <cellStyle name="Normal 9 2 3 4 4" xfId="16709"/>
    <cellStyle name="Normal 9 2 3 5" xfId="4251"/>
    <cellStyle name="Normal 9 2 3 5 2" xfId="7459"/>
    <cellStyle name="Normal 9 2 3 5 2 2" xfId="16710"/>
    <cellStyle name="Normal 9 2 3 5 2 3" xfId="16711"/>
    <cellStyle name="Normal 9 2 3 5 3" xfId="16712"/>
    <cellStyle name="Normal 9 2 3 5 4" xfId="16713"/>
    <cellStyle name="Normal 9 2 3 6" xfId="4409"/>
    <cellStyle name="Normal 9 2 3 6 2" xfId="16714"/>
    <cellStyle name="Normal 9 2 3 6 3" xfId="16715"/>
    <cellStyle name="Normal 9 2 3 7" xfId="16716"/>
    <cellStyle name="Normal 9 2 3 8" xfId="16717"/>
    <cellStyle name="Normal 9 2 4" xfId="951"/>
    <cellStyle name="Normal 9 2 4 2" xfId="1455"/>
    <cellStyle name="Normal 9 2 4 2 2" xfId="2716"/>
    <cellStyle name="Normal 9 2 4 2 2 2" xfId="6189"/>
    <cellStyle name="Normal 9 2 4 2 2 2 2" xfId="16718"/>
    <cellStyle name="Normal 9 2 4 2 2 2 3" xfId="16719"/>
    <cellStyle name="Normal 9 2 4 2 2 3" xfId="16720"/>
    <cellStyle name="Normal 9 2 4 2 2 4" xfId="16721"/>
    <cellStyle name="Normal 9 2 4 2 3" xfId="4937"/>
    <cellStyle name="Normal 9 2 4 2 3 2" xfId="16722"/>
    <cellStyle name="Normal 9 2 4 2 3 3" xfId="16723"/>
    <cellStyle name="Normal 9 2 4 2 4" xfId="16724"/>
    <cellStyle name="Normal 9 2 4 2 5" xfId="16725"/>
    <cellStyle name="Normal 9 2 4 3" xfId="1778"/>
    <cellStyle name="Normal 9 2 4 3 2" xfId="3023"/>
    <cellStyle name="Normal 9 2 4 3 2 2" xfId="6496"/>
    <cellStyle name="Normal 9 2 4 3 2 2 2" xfId="16726"/>
    <cellStyle name="Normal 9 2 4 3 2 2 3" xfId="16727"/>
    <cellStyle name="Normal 9 2 4 3 2 3" xfId="16728"/>
    <cellStyle name="Normal 9 2 4 3 2 4" xfId="16729"/>
    <cellStyle name="Normal 9 2 4 3 3" xfId="5257"/>
    <cellStyle name="Normal 9 2 4 3 3 2" xfId="16730"/>
    <cellStyle name="Normal 9 2 4 3 3 3" xfId="16731"/>
    <cellStyle name="Normal 9 2 4 3 4" xfId="16732"/>
    <cellStyle name="Normal 9 2 4 3 5" xfId="16733"/>
    <cellStyle name="Normal 9 2 4 4" xfId="2326"/>
    <cellStyle name="Normal 9 2 4 4 2" xfId="5801"/>
    <cellStyle name="Normal 9 2 4 4 2 2" xfId="16734"/>
    <cellStyle name="Normal 9 2 4 4 2 3" xfId="16735"/>
    <cellStyle name="Normal 9 2 4 4 3" xfId="16736"/>
    <cellStyle name="Normal 9 2 4 4 4" xfId="16737"/>
    <cellStyle name="Normal 9 2 4 5" xfId="4252"/>
    <cellStyle name="Normal 9 2 4 5 2" xfId="7460"/>
    <cellStyle name="Normal 9 2 4 5 2 2" xfId="16738"/>
    <cellStyle name="Normal 9 2 4 5 2 3" xfId="16739"/>
    <cellStyle name="Normal 9 2 4 5 3" xfId="16740"/>
    <cellStyle name="Normal 9 2 4 5 4" xfId="16741"/>
    <cellStyle name="Normal 9 2 4 6" xfId="4519"/>
    <cellStyle name="Normal 9 2 4 6 2" xfId="16742"/>
    <cellStyle name="Normal 9 2 4 6 3" xfId="16743"/>
    <cellStyle name="Normal 9 2 4 7" xfId="16744"/>
    <cellStyle name="Normal 9 2 4 8" xfId="16745"/>
    <cellStyle name="Normal 9 2 5" xfId="1102"/>
    <cellStyle name="Normal 9 2 5 2" xfId="2424"/>
    <cellStyle name="Normal 9 2 5 2 2" xfId="5898"/>
    <cellStyle name="Normal 9 2 5 2 2 2" xfId="16746"/>
    <cellStyle name="Normal 9 2 5 2 2 3" xfId="16747"/>
    <cellStyle name="Normal 9 2 5 2 3" xfId="16748"/>
    <cellStyle name="Normal 9 2 5 2 4" xfId="16749"/>
    <cellStyle name="Normal 9 2 5 3" xfId="4585"/>
    <cellStyle name="Normal 9 2 5 3 2" xfId="16750"/>
    <cellStyle name="Normal 9 2 5 3 3" xfId="16751"/>
    <cellStyle name="Normal 9 2 5 4" xfId="16752"/>
    <cellStyle name="Normal 9 2 5 5" xfId="16753"/>
    <cellStyle name="Normal 9 2 6" xfId="1582"/>
    <cellStyle name="Normal 9 2 6 2" xfId="2827"/>
    <cellStyle name="Normal 9 2 6 2 2" xfId="6300"/>
    <cellStyle name="Normal 9 2 6 2 2 2" xfId="16754"/>
    <cellStyle name="Normal 9 2 6 2 2 3" xfId="16755"/>
    <cellStyle name="Normal 9 2 6 2 3" xfId="16756"/>
    <cellStyle name="Normal 9 2 6 2 4" xfId="16757"/>
    <cellStyle name="Normal 9 2 6 3" xfId="5061"/>
    <cellStyle name="Normal 9 2 6 3 2" xfId="16758"/>
    <cellStyle name="Normal 9 2 6 3 3" xfId="16759"/>
    <cellStyle name="Normal 9 2 6 4" xfId="16760"/>
    <cellStyle name="Normal 9 2 6 5" xfId="16761"/>
    <cellStyle name="Normal 9 2 7" xfId="1922"/>
    <cellStyle name="Normal 9 2 7 2" xfId="5399"/>
    <cellStyle name="Normal 9 2 7 2 2" xfId="16762"/>
    <cellStyle name="Normal 9 2 7 2 3" xfId="16763"/>
    <cellStyle name="Normal 9 2 7 3" xfId="16764"/>
    <cellStyle name="Normal 9 2 7 4" xfId="16765"/>
    <cellStyle name="Normal 9 2 8" xfId="3814"/>
    <cellStyle name="Normal 9 2 8 2" xfId="7208"/>
    <cellStyle name="Normal 9 2 8 2 2" xfId="16766"/>
    <cellStyle name="Normal 9 2 8 2 3" xfId="16767"/>
    <cellStyle name="Normal 9 2 8 3" xfId="16768"/>
    <cellStyle name="Normal 9 2 8 4" xfId="16769"/>
    <cellStyle name="Normal 9 2 9" xfId="4302"/>
    <cellStyle name="Normal 9 2 9 2" xfId="16770"/>
    <cellStyle name="Normal 9 2 9 3" xfId="16771"/>
    <cellStyle name="Normal 9 2_MEMÓRIA DE CÁLCULO" xfId="541"/>
    <cellStyle name="Normal 9 3" xfId="713"/>
    <cellStyle name="Normal 9 3 2" xfId="828"/>
    <cellStyle name="Normal 9 3 2 2" xfId="1400"/>
    <cellStyle name="Normal 9 3 2 2 2" xfId="2663"/>
    <cellStyle name="Normal 9 3 2 2 2 2" xfId="6136"/>
    <cellStyle name="Normal 9 3 2 2 2 2 2" xfId="16772"/>
    <cellStyle name="Normal 9 3 2 2 2 2 3" xfId="16773"/>
    <cellStyle name="Normal 9 3 2 2 2 3" xfId="16774"/>
    <cellStyle name="Normal 9 3 2 2 2 4" xfId="16775"/>
    <cellStyle name="Normal 9 3 2 2 3" xfId="4882"/>
    <cellStyle name="Normal 9 3 2 2 3 2" xfId="16776"/>
    <cellStyle name="Normal 9 3 2 2 3 3" xfId="16777"/>
    <cellStyle name="Normal 9 3 2 2 4" xfId="16778"/>
    <cellStyle name="Normal 9 3 2 2 5" xfId="16779"/>
    <cellStyle name="Normal 9 3 2 3" xfId="1736"/>
    <cellStyle name="Normal 9 3 2 3 2" xfId="2981"/>
    <cellStyle name="Normal 9 3 2 3 2 2" xfId="6454"/>
    <cellStyle name="Normal 9 3 2 3 2 2 2" xfId="16780"/>
    <cellStyle name="Normal 9 3 2 3 2 2 3" xfId="16781"/>
    <cellStyle name="Normal 9 3 2 3 2 3" xfId="16782"/>
    <cellStyle name="Normal 9 3 2 3 2 4" xfId="16783"/>
    <cellStyle name="Normal 9 3 2 3 3" xfId="5215"/>
    <cellStyle name="Normal 9 3 2 3 3 2" xfId="16784"/>
    <cellStyle name="Normal 9 3 2 3 3 3" xfId="16785"/>
    <cellStyle name="Normal 9 3 2 3 4" xfId="16786"/>
    <cellStyle name="Normal 9 3 2 3 5" xfId="16787"/>
    <cellStyle name="Normal 9 3 2 4" xfId="2249"/>
    <cellStyle name="Normal 9 3 2 4 2" xfId="5724"/>
    <cellStyle name="Normal 9 3 2 4 2 2" xfId="16788"/>
    <cellStyle name="Normal 9 3 2 4 2 3" xfId="16789"/>
    <cellStyle name="Normal 9 3 2 4 3" xfId="16790"/>
    <cellStyle name="Normal 9 3 2 4 4" xfId="16791"/>
    <cellStyle name="Normal 9 3 2 5" xfId="3991"/>
    <cellStyle name="Normal 9 3 2 6" xfId="4475"/>
    <cellStyle name="Normal 9 3 2 6 2" xfId="16792"/>
    <cellStyle name="Normal 9 3 2 6 3" xfId="16793"/>
    <cellStyle name="Normal 9 3 2 7" xfId="16794"/>
    <cellStyle name="Normal 9 3 2 8" xfId="16795"/>
    <cellStyle name="Normal 9 3 3" xfId="1304"/>
    <cellStyle name="Normal 9 3 3 2" xfId="2570"/>
    <cellStyle name="Normal 9 3 3 2 2" xfId="6043"/>
    <cellStyle name="Normal 9 3 3 2 2 2" xfId="16796"/>
    <cellStyle name="Normal 9 3 3 2 2 3" xfId="16797"/>
    <cellStyle name="Normal 9 3 3 2 3" xfId="16798"/>
    <cellStyle name="Normal 9 3 3 2 4" xfId="16799"/>
    <cellStyle name="Normal 9 3 3 3" xfId="4786"/>
    <cellStyle name="Normal 9 3 3 3 2" xfId="16800"/>
    <cellStyle name="Normal 9 3 3 3 3" xfId="16801"/>
    <cellStyle name="Normal 9 3 3 4" xfId="16802"/>
    <cellStyle name="Normal 9 3 3 5" xfId="16803"/>
    <cellStyle name="Normal 9 3 4" xfId="1647"/>
    <cellStyle name="Normal 9 3 4 2" xfId="2892"/>
    <cellStyle name="Normal 9 3 4 2 2" xfId="6365"/>
    <cellStyle name="Normal 9 3 4 2 2 2" xfId="16804"/>
    <cellStyle name="Normal 9 3 4 2 2 3" xfId="16805"/>
    <cellStyle name="Normal 9 3 4 2 3" xfId="16806"/>
    <cellStyle name="Normal 9 3 4 2 4" xfId="16807"/>
    <cellStyle name="Normal 9 3 4 3" xfId="5126"/>
    <cellStyle name="Normal 9 3 4 3 2" xfId="16808"/>
    <cellStyle name="Normal 9 3 4 3 3" xfId="16809"/>
    <cellStyle name="Normal 9 3 4 4" xfId="16810"/>
    <cellStyle name="Normal 9 3 4 5" xfId="16811"/>
    <cellStyle name="Normal 9 3 5" xfId="2149"/>
    <cellStyle name="Normal 9 3 5 2" xfId="5624"/>
    <cellStyle name="Normal 9 3 5 2 2" xfId="16812"/>
    <cellStyle name="Normal 9 3 5 2 3" xfId="16813"/>
    <cellStyle name="Normal 9 3 5 3" xfId="16814"/>
    <cellStyle name="Normal 9 3 5 4" xfId="16815"/>
    <cellStyle name="Normal 9 3 6" xfId="3990"/>
    <cellStyle name="Normal 9 3 7" xfId="4383"/>
    <cellStyle name="Normal 9 3 7 2" xfId="16816"/>
    <cellStyle name="Normal 9 3 7 3" xfId="16817"/>
    <cellStyle name="Normal 9 3 8" xfId="16818"/>
    <cellStyle name="Normal 9 3 9" xfId="16819"/>
    <cellStyle name="Normal 9 4" xfId="952"/>
    <cellStyle name="Normal 9 4 2" xfId="1456"/>
    <cellStyle name="Normal 9 4 2 2" xfId="2717"/>
    <cellStyle name="Normal 9 4 2 2 2" xfId="6190"/>
    <cellStyle name="Normal 9 4 2 2 2 2" xfId="16820"/>
    <cellStyle name="Normal 9 4 2 2 2 3" xfId="16821"/>
    <cellStyle name="Normal 9 4 2 2 3" xfId="16822"/>
    <cellStyle name="Normal 9 4 2 2 4" xfId="16823"/>
    <cellStyle name="Normal 9 4 2 3" xfId="4938"/>
    <cellStyle name="Normal 9 4 2 3 2" xfId="16824"/>
    <cellStyle name="Normal 9 4 2 3 3" xfId="16825"/>
    <cellStyle name="Normal 9 4 2 4" xfId="16826"/>
    <cellStyle name="Normal 9 4 2 5" xfId="16827"/>
    <cellStyle name="Normal 9 4 3" xfId="1779"/>
    <cellStyle name="Normal 9 4 3 2" xfId="3024"/>
    <cellStyle name="Normal 9 4 3 2 2" xfId="6497"/>
    <cellStyle name="Normal 9 4 3 2 2 2" xfId="16828"/>
    <cellStyle name="Normal 9 4 3 2 2 3" xfId="16829"/>
    <cellStyle name="Normal 9 4 3 2 3" xfId="16830"/>
    <cellStyle name="Normal 9 4 3 2 4" xfId="16831"/>
    <cellStyle name="Normal 9 4 3 3" xfId="5258"/>
    <cellStyle name="Normal 9 4 3 3 2" xfId="16832"/>
    <cellStyle name="Normal 9 4 3 3 3" xfId="16833"/>
    <cellStyle name="Normal 9 4 3 4" xfId="16834"/>
    <cellStyle name="Normal 9 4 3 5" xfId="16835"/>
    <cellStyle name="Normal 9 4 4" xfId="2327"/>
    <cellStyle name="Normal 9 4 4 2" xfId="5802"/>
    <cellStyle name="Normal 9 4 4 2 2" xfId="16836"/>
    <cellStyle name="Normal 9 4 4 2 3" xfId="16837"/>
    <cellStyle name="Normal 9 4 4 3" xfId="16838"/>
    <cellStyle name="Normal 9 4 4 4" xfId="16839"/>
    <cellStyle name="Normal 9 4 5" xfId="3992"/>
    <cellStyle name="Normal 9 4 6" xfId="4520"/>
    <cellStyle name="Normal 9 4 6 2" xfId="16840"/>
    <cellStyle name="Normal 9 4 6 3" xfId="16841"/>
    <cellStyle name="Normal 9 4 7" xfId="16842"/>
    <cellStyle name="Normal 9 4 8" xfId="16843"/>
    <cellStyle name="Normal 9 5" xfId="3813"/>
    <cellStyle name="Normal 9 5 2" xfId="7207"/>
    <cellStyle name="Normal 9 5 2 2" xfId="16844"/>
    <cellStyle name="Normal 9 5 2 3" xfId="16845"/>
    <cellStyle name="Normal 9 5 3" xfId="16846"/>
    <cellStyle name="Normal 9 5 4" xfId="16847"/>
    <cellStyle name="Normal 9_MEMÓRIA DE CÁLCULO" xfId="540"/>
    <cellStyle name="normal plan 1 (2)" xfId="3815"/>
    <cellStyle name="Normal1" xfId="953"/>
    <cellStyle name="Normal2" xfId="954"/>
    <cellStyle name="Normal2 2" xfId="2329"/>
    <cellStyle name="Normal2 2 2" xfId="5804"/>
    <cellStyle name="Normal2 2 2 2" xfId="16848"/>
    <cellStyle name="Normal2 2 2 3" xfId="16849"/>
    <cellStyle name="Normal2 2 2 4" xfId="16850"/>
    <cellStyle name="Normal2 2 3" xfId="16851"/>
    <cellStyle name="Normal2 2 4" xfId="16852"/>
    <cellStyle name="Normal2 2 5" xfId="16853"/>
    <cellStyle name="Normal2 3" xfId="3283"/>
    <cellStyle name="Normal2 3 2" xfId="6755"/>
    <cellStyle name="Normal2 3 2 2" xfId="16854"/>
    <cellStyle name="Normal2 3 2 3" xfId="16855"/>
    <cellStyle name="Normal2 3 2 4" xfId="16856"/>
    <cellStyle name="Normal2 3 3" xfId="16857"/>
    <cellStyle name="Normal2 3 4" xfId="16858"/>
    <cellStyle name="Normal2 3 5" xfId="16859"/>
    <cellStyle name="Normal2 4" xfId="2362"/>
    <cellStyle name="Normal2 4 2" xfId="5836"/>
    <cellStyle name="Normal2 4 2 2" xfId="16860"/>
    <cellStyle name="Normal2 4 2 3" xfId="16861"/>
    <cellStyle name="Normal2 4 2 4" xfId="16862"/>
    <cellStyle name="Normal2 4 3" xfId="16863"/>
    <cellStyle name="Normal2 4 4" xfId="16864"/>
    <cellStyle name="Normal2 4 5" xfId="16865"/>
    <cellStyle name="Normal2 5" xfId="2002"/>
    <cellStyle name="Normal2 5 2" xfId="5478"/>
    <cellStyle name="Normal2 5 2 2" xfId="16866"/>
    <cellStyle name="Normal2 5 2 3" xfId="16867"/>
    <cellStyle name="Normal2 5 2 4" xfId="16868"/>
    <cellStyle name="Normal2 5 3" xfId="16869"/>
    <cellStyle name="Normal2 5 4" xfId="16870"/>
    <cellStyle name="Normal2 5 5" xfId="16871"/>
    <cellStyle name="Normal2 6" xfId="1925"/>
    <cellStyle name="Normal2 6 2" xfId="5402"/>
    <cellStyle name="Normal2 6 2 2" xfId="16872"/>
    <cellStyle name="Normal2 6 2 3" xfId="16873"/>
    <cellStyle name="Normal2 6 2 4" xfId="16874"/>
    <cellStyle name="Normal2 6 3" xfId="16875"/>
    <cellStyle name="Normal2 6 4" xfId="16876"/>
    <cellStyle name="Normal2 6 5" xfId="16877"/>
    <cellStyle name="Normal2 7" xfId="16878"/>
    <cellStyle name="Normal2 8" xfId="16879"/>
    <cellStyle name="Normal3" xfId="955"/>
    <cellStyle name="Normal3 2" xfId="2330"/>
    <cellStyle name="Normal3 2 2" xfId="5805"/>
    <cellStyle name="Normal3 2 2 2" xfId="16880"/>
    <cellStyle name="Normal3 2 2 3" xfId="16881"/>
    <cellStyle name="Normal3 2 2 4" xfId="16882"/>
    <cellStyle name="Normal3 2 3" xfId="16883"/>
    <cellStyle name="Normal3 2 4" xfId="16884"/>
    <cellStyle name="Normal3 2 5" xfId="16885"/>
    <cellStyle name="Normal3 3" xfId="1904"/>
    <cellStyle name="Normal3 3 2" xfId="5381"/>
    <cellStyle name="Normal3 3 2 2" xfId="16886"/>
    <cellStyle name="Normal3 3 2 3" xfId="16887"/>
    <cellStyle name="Normal3 3 2 4" xfId="16888"/>
    <cellStyle name="Normal3 3 3" xfId="16889"/>
    <cellStyle name="Normal3 3 4" xfId="16890"/>
    <cellStyle name="Normal3 3 5" xfId="16891"/>
    <cellStyle name="Normal3 4" xfId="3176"/>
    <cellStyle name="Normal3 4 2" xfId="6648"/>
    <cellStyle name="Normal3 4 2 2" xfId="16892"/>
    <cellStyle name="Normal3 4 2 3" xfId="16893"/>
    <cellStyle name="Normal3 4 2 4" xfId="16894"/>
    <cellStyle name="Normal3 4 3" xfId="16895"/>
    <cellStyle name="Normal3 4 4" xfId="16896"/>
    <cellStyle name="Normal3 4 5" xfId="16897"/>
    <cellStyle name="Normal3 5" xfId="3142"/>
    <cellStyle name="Normal3 5 2" xfId="6614"/>
    <cellStyle name="Normal3 5 2 2" xfId="16898"/>
    <cellStyle name="Normal3 5 2 3" xfId="16899"/>
    <cellStyle name="Normal3 5 2 4" xfId="16900"/>
    <cellStyle name="Normal3 5 3" xfId="16901"/>
    <cellStyle name="Normal3 5 4" xfId="16902"/>
    <cellStyle name="Normal3 5 5" xfId="16903"/>
    <cellStyle name="Normal3 6" xfId="1822"/>
    <cellStyle name="Normal3 6 2" xfId="5300"/>
    <cellStyle name="Normal3 6 2 2" xfId="16904"/>
    <cellStyle name="Normal3 6 2 3" xfId="16905"/>
    <cellStyle name="Normal3 6 2 4" xfId="16906"/>
    <cellStyle name="Normal3 6 3" xfId="16907"/>
    <cellStyle name="Normal3 6 4" xfId="16908"/>
    <cellStyle name="Normal3 6 5" xfId="16909"/>
    <cellStyle name="Normal3 7" xfId="16910"/>
    <cellStyle name="Normal3 8" xfId="16911"/>
    <cellStyle name="Nota 2" xfId="226"/>
    <cellStyle name="Nota 2 10" xfId="3550"/>
    <cellStyle name="Nota 2 10 2" xfId="7020"/>
    <cellStyle name="Nota 2 10 2 2" xfId="16912"/>
    <cellStyle name="Nota 2 10 2 3" xfId="16913"/>
    <cellStyle name="Nota 2 10 2 4" xfId="16914"/>
    <cellStyle name="Nota 2 10 3" xfId="16915"/>
    <cellStyle name="Nota 2 10 4" xfId="16916"/>
    <cellStyle name="Nota 2 10 5" xfId="16917"/>
    <cellStyle name="Nota 2 11" xfId="4303"/>
    <cellStyle name="Nota 2 11 2" xfId="16918"/>
    <cellStyle name="Nota 2 11 3" xfId="16919"/>
    <cellStyle name="Nota 2 11 4" xfId="16920"/>
    <cellStyle name="Nota 2 12" xfId="16921"/>
    <cellStyle name="Nota 2 12 2" xfId="16922"/>
    <cellStyle name="Nota 2 13" xfId="16923"/>
    <cellStyle name="Nota 2 14" xfId="16924"/>
    <cellStyle name="Nota 2 15" xfId="16925"/>
    <cellStyle name="Nota 2 2" xfId="956"/>
    <cellStyle name="Nota 2 2 10" xfId="4521"/>
    <cellStyle name="Nota 2 2 10 2" xfId="16926"/>
    <cellStyle name="Nota 2 2 10 3" xfId="16927"/>
    <cellStyle name="Nota 2 2 10 4" xfId="16928"/>
    <cellStyle name="Nota 2 2 11" xfId="16929"/>
    <cellStyle name="Nota 2 2 12" xfId="16930"/>
    <cellStyle name="Nota 2 2 13" xfId="16931"/>
    <cellStyle name="Nota 2 2 2" xfId="1457"/>
    <cellStyle name="Nota 2 2 2 10" xfId="4939"/>
    <cellStyle name="Nota 2 2 2 10 2" xfId="16932"/>
    <cellStyle name="Nota 2 2 2 10 3" xfId="16933"/>
    <cellStyle name="Nota 2 2 2 10 4" xfId="16934"/>
    <cellStyle name="Nota 2 2 2 11" xfId="16935"/>
    <cellStyle name="Nota 2 2 2 12" xfId="16936"/>
    <cellStyle name="Nota 2 2 2 13" xfId="16937"/>
    <cellStyle name="Nota 2 2 2 2" xfId="2718"/>
    <cellStyle name="Nota 2 2 2 2 2" xfId="6191"/>
    <cellStyle name="Nota 2 2 2 2 2 2" xfId="16938"/>
    <cellStyle name="Nota 2 2 2 2 2 3" xfId="16939"/>
    <cellStyle name="Nota 2 2 2 2 2 4" xfId="16940"/>
    <cellStyle name="Nota 2 2 2 2 3" xfId="16941"/>
    <cellStyle name="Nota 2 2 2 2 4" xfId="16942"/>
    <cellStyle name="Nota 2 2 2 2 5" xfId="16943"/>
    <cellStyle name="Nota 2 2 2 3" xfId="3325"/>
    <cellStyle name="Nota 2 2 2 3 2" xfId="6797"/>
    <cellStyle name="Nota 2 2 2 3 2 2" xfId="16944"/>
    <cellStyle name="Nota 2 2 2 3 2 3" xfId="16945"/>
    <cellStyle name="Nota 2 2 2 3 2 4" xfId="16946"/>
    <cellStyle name="Nota 2 2 2 3 3" xfId="16947"/>
    <cellStyle name="Nota 2 2 2 3 4" xfId="16948"/>
    <cellStyle name="Nota 2 2 2 3 5" xfId="16949"/>
    <cellStyle name="Nota 2 2 2 4" xfId="1823"/>
    <cellStyle name="Nota 2 2 2 4 2" xfId="5301"/>
    <cellStyle name="Nota 2 2 2 4 2 2" xfId="16950"/>
    <cellStyle name="Nota 2 2 2 4 2 3" xfId="16951"/>
    <cellStyle name="Nota 2 2 2 4 2 4" xfId="16952"/>
    <cellStyle name="Nota 2 2 2 4 3" xfId="16953"/>
    <cellStyle name="Nota 2 2 2 4 4" xfId="16954"/>
    <cellStyle name="Nota 2 2 2 4 5" xfId="16955"/>
    <cellStyle name="Nota 2 2 2 5" xfId="2328"/>
    <cellStyle name="Nota 2 2 2 5 2" xfId="5803"/>
    <cellStyle name="Nota 2 2 2 5 2 2" xfId="16956"/>
    <cellStyle name="Nota 2 2 2 5 2 3" xfId="16957"/>
    <cellStyle name="Nota 2 2 2 5 2 4" xfId="16958"/>
    <cellStyle name="Nota 2 2 2 5 3" xfId="16959"/>
    <cellStyle name="Nota 2 2 2 5 4" xfId="16960"/>
    <cellStyle name="Nota 2 2 2 5 5" xfId="16961"/>
    <cellStyle name="Nota 2 2 2 6" xfId="2122"/>
    <cellStyle name="Nota 2 2 2 6 2" xfId="5597"/>
    <cellStyle name="Nota 2 2 2 6 2 2" xfId="16962"/>
    <cellStyle name="Nota 2 2 2 6 2 3" xfId="16963"/>
    <cellStyle name="Nota 2 2 2 6 2 4" xfId="16964"/>
    <cellStyle name="Nota 2 2 2 6 3" xfId="16965"/>
    <cellStyle name="Nota 2 2 2 6 4" xfId="16966"/>
    <cellStyle name="Nota 2 2 2 6 5" xfId="16967"/>
    <cellStyle name="Nota 2 2 2 7" xfId="1874"/>
    <cellStyle name="Nota 2 2 2 7 2" xfId="5351"/>
    <cellStyle name="Nota 2 2 2 7 2 2" xfId="16968"/>
    <cellStyle name="Nota 2 2 2 7 2 3" xfId="16969"/>
    <cellStyle name="Nota 2 2 2 7 2 4" xfId="16970"/>
    <cellStyle name="Nota 2 2 2 7 3" xfId="16971"/>
    <cellStyle name="Nota 2 2 2 7 4" xfId="16972"/>
    <cellStyle name="Nota 2 2 2 7 5" xfId="16973"/>
    <cellStyle name="Nota 2 2 2 8" xfId="1940"/>
    <cellStyle name="Nota 2 2 2 8 2" xfId="5417"/>
    <cellStyle name="Nota 2 2 2 8 2 2" xfId="16974"/>
    <cellStyle name="Nota 2 2 2 8 2 3" xfId="16975"/>
    <cellStyle name="Nota 2 2 2 8 2 4" xfId="16976"/>
    <cellStyle name="Nota 2 2 2 8 3" xfId="16977"/>
    <cellStyle name="Nota 2 2 2 8 4" xfId="16978"/>
    <cellStyle name="Nota 2 2 2 8 5" xfId="16979"/>
    <cellStyle name="Nota 2 2 2 9" xfId="3445"/>
    <cellStyle name="Nota 2 2 2 9 2" xfId="6917"/>
    <cellStyle name="Nota 2 2 2 9 2 2" xfId="16980"/>
    <cellStyle name="Nota 2 2 2 9 2 3" xfId="16981"/>
    <cellStyle name="Nota 2 2 2 9 2 4" xfId="16982"/>
    <cellStyle name="Nota 2 2 2 9 3" xfId="16983"/>
    <cellStyle name="Nota 2 2 2 9 4" xfId="16984"/>
    <cellStyle name="Nota 2 2 2 9 5" xfId="16985"/>
    <cellStyle name="Nota 2 2 3" xfId="1542"/>
    <cellStyle name="Nota 2 2 3 10" xfId="5024"/>
    <cellStyle name="Nota 2 2 3 10 2" xfId="16986"/>
    <cellStyle name="Nota 2 2 3 10 3" xfId="16987"/>
    <cellStyle name="Nota 2 2 3 10 4" xfId="16988"/>
    <cellStyle name="Nota 2 2 3 11" xfId="16989"/>
    <cellStyle name="Nota 2 2 3 12" xfId="16990"/>
    <cellStyle name="Nota 2 2 3 13" xfId="16991"/>
    <cellStyle name="Nota 2 2 3 2" xfId="2788"/>
    <cellStyle name="Nota 2 2 3 2 2" xfId="6261"/>
    <cellStyle name="Nota 2 2 3 2 2 2" xfId="16992"/>
    <cellStyle name="Nota 2 2 3 2 2 3" xfId="16993"/>
    <cellStyle name="Nota 2 2 3 2 2 4" xfId="16994"/>
    <cellStyle name="Nota 2 2 3 2 3" xfId="16995"/>
    <cellStyle name="Nota 2 2 3 2 4" xfId="16996"/>
    <cellStyle name="Nota 2 2 3 2 5" xfId="16997"/>
    <cellStyle name="Nota 2 2 3 3" xfId="3384"/>
    <cellStyle name="Nota 2 2 3 3 2" xfId="6856"/>
    <cellStyle name="Nota 2 2 3 3 2 2" xfId="16998"/>
    <cellStyle name="Nota 2 2 3 3 2 3" xfId="16999"/>
    <cellStyle name="Nota 2 2 3 3 2 4" xfId="17000"/>
    <cellStyle name="Nota 2 2 3 3 3" xfId="17001"/>
    <cellStyle name="Nota 2 2 3 3 4" xfId="17002"/>
    <cellStyle name="Nota 2 2 3 3 5" xfId="17003"/>
    <cellStyle name="Nota 2 2 3 4" xfId="2518"/>
    <cellStyle name="Nota 2 2 3 4 2" xfId="5991"/>
    <cellStyle name="Nota 2 2 3 4 2 2" xfId="17004"/>
    <cellStyle name="Nota 2 2 3 4 2 3" xfId="17005"/>
    <cellStyle name="Nota 2 2 3 4 2 4" xfId="17006"/>
    <cellStyle name="Nota 2 2 3 4 3" xfId="17007"/>
    <cellStyle name="Nota 2 2 3 4 4" xfId="17008"/>
    <cellStyle name="Nota 2 2 3 4 5" xfId="17009"/>
    <cellStyle name="Nota 2 2 3 5" xfId="3124"/>
    <cellStyle name="Nota 2 2 3 5 2" xfId="6596"/>
    <cellStyle name="Nota 2 2 3 5 2 2" xfId="17010"/>
    <cellStyle name="Nota 2 2 3 5 2 3" xfId="17011"/>
    <cellStyle name="Nota 2 2 3 5 2 4" xfId="17012"/>
    <cellStyle name="Nota 2 2 3 5 3" xfId="17013"/>
    <cellStyle name="Nota 2 2 3 5 4" xfId="17014"/>
    <cellStyle name="Nota 2 2 3 5 5" xfId="17015"/>
    <cellStyle name="Nota 2 2 3 6" xfId="3189"/>
    <cellStyle name="Nota 2 2 3 6 2" xfId="6661"/>
    <cellStyle name="Nota 2 2 3 6 2 2" xfId="17016"/>
    <cellStyle name="Nota 2 2 3 6 2 3" xfId="17017"/>
    <cellStyle name="Nota 2 2 3 6 2 4" xfId="17018"/>
    <cellStyle name="Nota 2 2 3 6 3" xfId="17019"/>
    <cellStyle name="Nota 2 2 3 6 4" xfId="17020"/>
    <cellStyle name="Nota 2 2 3 6 5" xfId="17021"/>
    <cellStyle name="Nota 2 2 3 7" xfId="1899"/>
    <cellStyle name="Nota 2 2 3 7 2" xfId="5376"/>
    <cellStyle name="Nota 2 2 3 7 2 2" xfId="17022"/>
    <cellStyle name="Nota 2 2 3 7 2 3" xfId="17023"/>
    <cellStyle name="Nota 2 2 3 7 2 4" xfId="17024"/>
    <cellStyle name="Nota 2 2 3 7 3" xfId="17025"/>
    <cellStyle name="Nota 2 2 3 7 4" xfId="17026"/>
    <cellStyle name="Nota 2 2 3 7 5" xfId="17027"/>
    <cellStyle name="Nota 2 2 3 8" xfId="3091"/>
    <cellStyle name="Nota 2 2 3 8 2" xfId="6564"/>
    <cellStyle name="Nota 2 2 3 8 2 2" xfId="17028"/>
    <cellStyle name="Nota 2 2 3 8 2 3" xfId="17029"/>
    <cellStyle name="Nota 2 2 3 8 2 4" xfId="17030"/>
    <cellStyle name="Nota 2 2 3 8 3" xfId="17031"/>
    <cellStyle name="Nota 2 2 3 8 4" xfId="17032"/>
    <cellStyle name="Nota 2 2 3 8 5" xfId="17033"/>
    <cellStyle name="Nota 2 2 3 9" xfId="2014"/>
    <cellStyle name="Nota 2 2 3 9 2" xfId="5490"/>
    <cellStyle name="Nota 2 2 3 9 2 2" xfId="17034"/>
    <cellStyle name="Nota 2 2 3 9 2 3" xfId="17035"/>
    <cellStyle name="Nota 2 2 3 9 2 4" xfId="17036"/>
    <cellStyle name="Nota 2 2 3 9 3" xfId="17037"/>
    <cellStyle name="Nota 2 2 3 9 4" xfId="17038"/>
    <cellStyle name="Nota 2 2 3 9 5" xfId="17039"/>
    <cellStyle name="Nota 2 2 4" xfId="1276"/>
    <cellStyle name="Nota 2 2 4 10" xfId="4758"/>
    <cellStyle name="Nota 2 2 4 10 2" xfId="17040"/>
    <cellStyle name="Nota 2 2 4 10 3" xfId="17041"/>
    <cellStyle name="Nota 2 2 4 10 4" xfId="17042"/>
    <cellStyle name="Nota 2 2 4 11" xfId="17043"/>
    <cellStyle name="Nota 2 2 4 12" xfId="17044"/>
    <cellStyle name="Nota 2 2 4 13" xfId="17045"/>
    <cellStyle name="Nota 2 2 4 2" xfId="2543"/>
    <cellStyle name="Nota 2 2 4 2 2" xfId="6016"/>
    <cellStyle name="Nota 2 2 4 2 2 2" xfId="17046"/>
    <cellStyle name="Nota 2 2 4 2 2 3" xfId="17047"/>
    <cellStyle name="Nota 2 2 4 2 2 4" xfId="17048"/>
    <cellStyle name="Nota 2 2 4 2 3" xfId="17049"/>
    <cellStyle name="Nota 2 2 4 2 4" xfId="17050"/>
    <cellStyle name="Nota 2 2 4 2 5" xfId="17051"/>
    <cellStyle name="Nota 2 2 4 3" xfId="3240"/>
    <cellStyle name="Nota 2 2 4 3 2" xfId="6712"/>
    <cellStyle name="Nota 2 2 4 3 2 2" xfId="17052"/>
    <cellStyle name="Nota 2 2 4 3 2 3" xfId="17053"/>
    <cellStyle name="Nota 2 2 4 3 2 4" xfId="17054"/>
    <cellStyle name="Nota 2 2 4 3 3" xfId="17055"/>
    <cellStyle name="Nota 2 2 4 3 4" xfId="17056"/>
    <cellStyle name="Nota 2 2 4 3 5" xfId="17057"/>
    <cellStyle name="Nota 2 2 4 4" xfId="1845"/>
    <cellStyle name="Nota 2 2 4 4 2" xfId="5323"/>
    <cellStyle name="Nota 2 2 4 4 2 2" xfId="17058"/>
    <cellStyle name="Nota 2 2 4 4 2 3" xfId="17059"/>
    <cellStyle name="Nota 2 2 4 4 2 4" xfId="17060"/>
    <cellStyle name="Nota 2 2 4 4 3" xfId="17061"/>
    <cellStyle name="Nota 2 2 4 4 4" xfId="17062"/>
    <cellStyle name="Nota 2 2 4 4 5" xfId="17063"/>
    <cellStyle name="Nota 2 2 4 5" xfId="2355"/>
    <cellStyle name="Nota 2 2 4 5 2" xfId="5830"/>
    <cellStyle name="Nota 2 2 4 5 2 2" xfId="17064"/>
    <cellStyle name="Nota 2 2 4 5 2 3" xfId="17065"/>
    <cellStyle name="Nota 2 2 4 5 2 4" xfId="17066"/>
    <cellStyle name="Nota 2 2 4 5 3" xfId="17067"/>
    <cellStyle name="Nota 2 2 4 5 4" xfId="17068"/>
    <cellStyle name="Nota 2 2 4 5 5" xfId="17069"/>
    <cellStyle name="Nota 2 2 4 6" xfId="3429"/>
    <cellStyle name="Nota 2 2 4 6 2" xfId="6901"/>
    <cellStyle name="Nota 2 2 4 6 2 2" xfId="17070"/>
    <cellStyle name="Nota 2 2 4 6 2 3" xfId="17071"/>
    <cellStyle name="Nota 2 2 4 6 2 4" xfId="17072"/>
    <cellStyle name="Nota 2 2 4 6 3" xfId="17073"/>
    <cellStyle name="Nota 2 2 4 6 4" xfId="17074"/>
    <cellStyle name="Nota 2 2 4 6 5" xfId="17075"/>
    <cellStyle name="Nota 2 2 4 7" xfId="3301"/>
    <cellStyle name="Nota 2 2 4 7 2" xfId="6773"/>
    <cellStyle name="Nota 2 2 4 7 2 2" xfId="17076"/>
    <cellStyle name="Nota 2 2 4 7 2 3" xfId="17077"/>
    <cellStyle name="Nota 2 2 4 7 2 4" xfId="17078"/>
    <cellStyle name="Nota 2 2 4 7 3" xfId="17079"/>
    <cellStyle name="Nota 2 2 4 7 4" xfId="17080"/>
    <cellStyle name="Nota 2 2 4 7 5" xfId="17081"/>
    <cellStyle name="Nota 2 2 4 8" xfId="3289"/>
    <cellStyle name="Nota 2 2 4 8 2" xfId="6761"/>
    <cellStyle name="Nota 2 2 4 8 2 2" xfId="17082"/>
    <cellStyle name="Nota 2 2 4 8 2 3" xfId="17083"/>
    <cellStyle name="Nota 2 2 4 8 2 4" xfId="17084"/>
    <cellStyle name="Nota 2 2 4 8 3" xfId="17085"/>
    <cellStyle name="Nota 2 2 4 8 4" xfId="17086"/>
    <cellStyle name="Nota 2 2 4 8 5" xfId="17087"/>
    <cellStyle name="Nota 2 2 4 9" xfId="1939"/>
    <cellStyle name="Nota 2 2 4 9 2" xfId="5416"/>
    <cellStyle name="Nota 2 2 4 9 2 2" xfId="17088"/>
    <cellStyle name="Nota 2 2 4 9 2 3" xfId="17089"/>
    <cellStyle name="Nota 2 2 4 9 2 4" xfId="17090"/>
    <cellStyle name="Nota 2 2 4 9 3" xfId="17091"/>
    <cellStyle name="Nota 2 2 4 9 4" xfId="17092"/>
    <cellStyle name="Nota 2 2 4 9 5" xfId="17093"/>
    <cellStyle name="Nota 2 2 5" xfId="1412"/>
    <cellStyle name="Nota 2 2 5 10" xfId="4894"/>
    <cellStyle name="Nota 2 2 5 10 2" xfId="17094"/>
    <cellStyle name="Nota 2 2 5 10 3" xfId="17095"/>
    <cellStyle name="Nota 2 2 5 10 4" xfId="17096"/>
    <cellStyle name="Nota 2 2 5 11" xfId="17097"/>
    <cellStyle name="Nota 2 2 5 12" xfId="17098"/>
    <cellStyle name="Nota 2 2 5 13" xfId="17099"/>
    <cellStyle name="Nota 2 2 5 2" xfId="2675"/>
    <cellStyle name="Nota 2 2 5 2 2" xfId="6148"/>
    <cellStyle name="Nota 2 2 5 2 2 2" xfId="17100"/>
    <cellStyle name="Nota 2 2 5 2 2 3" xfId="17101"/>
    <cellStyle name="Nota 2 2 5 2 2 4" xfId="17102"/>
    <cellStyle name="Nota 2 2 5 2 3" xfId="17103"/>
    <cellStyle name="Nota 2 2 5 2 4" xfId="17104"/>
    <cellStyle name="Nota 2 2 5 2 5" xfId="17105"/>
    <cellStyle name="Nota 2 2 5 3" xfId="3299"/>
    <cellStyle name="Nota 2 2 5 3 2" xfId="6771"/>
    <cellStyle name="Nota 2 2 5 3 2 2" xfId="17106"/>
    <cellStyle name="Nota 2 2 5 3 2 3" xfId="17107"/>
    <cellStyle name="Nota 2 2 5 3 2 4" xfId="17108"/>
    <cellStyle name="Nota 2 2 5 3 3" xfId="17109"/>
    <cellStyle name="Nota 2 2 5 3 4" xfId="17110"/>
    <cellStyle name="Nota 2 2 5 3 5" xfId="17111"/>
    <cellStyle name="Nota 2 2 5 4" xfId="2267"/>
    <cellStyle name="Nota 2 2 5 4 2" xfId="5742"/>
    <cellStyle name="Nota 2 2 5 4 2 2" xfId="17112"/>
    <cellStyle name="Nota 2 2 5 4 2 3" xfId="17113"/>
    <cellStyle name="Nota 2 2 5 4 2 4" xfId="17114"/>
    <cellStyle name="Nota 2 2 5 4 3" xfId="17115"/>
    <cellStyle name="Nota 2 2 5 4 4" xfId="17116"/>
    <cellStyle name="Nota 2 2 5 4 5" xfId="17117"/>
    <cellStyle name="Nota 2 2 5 5" xfId="3213"/>
    <cellStyle name="Nota 2 2 5 5 2" xfId="6685"/>
    <cellStyle name="Nota 2 2 5 5 2 2" xfId="17118"/>
    <cellStyle name="Nota 2 2 5 5 2 3" xfId="17119"/>
    <cellStyle name="Nota 2 2 5 5 2 4" xfId="17120"/>
    <cellStyle name="Nota 2 2 5 5 3" xfId="17121"/>
    <cellStyle name="Nota 2 2 5 5 4" xfId="17122"/>
    <cellStyle name="Nota 2 2 5 5 5" xfId="17123"/>
    <cellStyle name="Nota 2 2 5 6" xfId="3479"/>
    <cellStyle name="Nota 2 2 5 6 2" xfId="6951"/>
    <cellStyle name="Nota 2 2 5 6 2 2" xfId="17124"/>
    <cellStyle name="Nota 2 2 5 6 2 3" xfId="17125"/>
    <cellStyle name="Nota 2 2 5 6 2 4" xfId="17126"/>
    <cellStyle name="Nota 2 2 5 6 3" xfId="17127"/>
    <cellStyle name="Nota 2 2 5 6 4" xfId="17128"/>
    <cellStyle name="Nota 2 2 5 6 5" xfId="17129"/>
    <cellStyle name="Nota 2 2 5 7" xfId="3291"/>
    <cellStyle name="Nota 2 2 5 7 2" xfId="6763"/>
    <cellStyle name="Nota 2 2 5 7 2 2" xfId="17130"/>
    <cellStyle name="Nota 2 2 5 7 2 3" xfId="17131"/>
    <cellStyle name="Nota 2 2 5 7 2 4" xfId="17132"/>
    <cellStyle name="Nota 2 2 5 7 3" xfId="17133"/>
    <cellStyle name="Nota 2 2 5 7 4" xfId="17134"/>
    <cellStyle name="Nota 2 2 5 7 5" xfId="17135"/>
    <cellStyle name="Nota 2 2 5 8" xfId="3517"/>
    <cellStyle name="Nota 2 2 5 8 2" xfId="6989"/>
    <cellStyle name="Nota 2 2 5 8 2 2" xfId="17136"/>
    <cellStyle name="Nota 2 2 5 8 2 3" xfId="17137"/>
    <cellStyle name="Nota 2 2 5 8 2 4" xfId="17138"/>
    <cellStyle name="Nota 2 2 5 8 3" xfId="17139"/>
    <cellStyle name="Nota 2 2 5 8 4" xfId="17140"/>
    <cellStyle name="Nota 2 2 5 8 5" xfId="17141"/>
    <cellStyle name="Nota 2 2 5 9" xfId="3167"/>
    <cellStyle name="Nota 2 2 5 9 2" xfId="6639"/>
    <cellStyle name="Nota 2 2 5 9 2 2" xfId="17142"/>
    <cellStyle name="Nota 2 2 5 9 2 3" xfId="17143"/>
    <cellStyle name="Nota 2 2 5 9 2 4" xfId="17144"/>
    <cellStyle name="Nota 2 2 5 9 3" xfId="17145"/>
    <cellStyle name="Nota 2 2 5 9 4" xfId="17146"/>
    <cellStyle name="Nota 2 2 5 9 5" xfId="17147"/>
    <cellStyle name="Nota 2 2 6" xfId="2331"/>
    <cellStyle name="Nota 2 2 6 2" xfId="5806"/>
    <cellStyle name="Nota 2 2 6 2 2" xfId="17148"/>
    <cellStyle name="Nota 2 2 6 2 3" xfId="17149"/>
    <cellStyle name="Nota 2 2 6 2 4" xfId="17150"/>
    <cellStyle name="Nota 2 2 6 3" xfId="17151"/>
    <cellStyle name="Nota 2 2 6 4" xfId="17152"/>
    <cellStyle name="Nota 2 2 6 5" xfId="17153"/>
    <cellStyle name="Nota 2 2 7" xfId="2384"/>
    <cellStyle name="Nota 2 2 7 2" xfId="5858"/>
    <cellStyle name="Nota 2 2 7 2 2" xfId="17154"/>
    <cellStyle name="Nota 2 2 7 2 3" xfId="17155"/>
    <cellStyle name="Nota 2 2 7 2 4" xfId="17156"/>
    <cellStyle name="Nota 2 2 7 3" xfId="17157"/>
    <cellStyle name="Nota 2 2 7 4" xfId="17158"/>
    <cellStyle name="Nota 2 2 7 5" xfId="17159"/>
    <cellStyle name="Nota 2 2 8" xfId="3263"/>
    <cellStyle name="Nota 2 2 8 2" xfId="6735"/>
    <cellStyle name="Nota 2 2 8 2 2" xfId="17160"/>
    <cellStyle name="Nota 2 2 8 2 3" xfId="17161"/>
    <cellStyle name="Nota 2 2 8 2 4" xfId="17162"/>
    <cellStyle name="Nota 2 2 8 3" xfId="17163"/>
    <cellStyle name="Nota 2 2 8 4" xfId="17164"/>
    <cellStyle name="Nota 2 2 8 5" xfId="17165"/>
    <cellStyle name="Nota 2 2 9" xfId="1854"/>
    <cellStyle name="Nota 2 2 9 2" xfId="5332"/>
    <cellStyle name="Nota 2 2 9 2 2" xfId="17166"/>
    <cellStyle name="Nota 2 2 9 2 3" xfId="17167"/>
    <cellStyle name="Nota 2 2 9 2 4" xfId="17168"/>
    <cellStyle name="Nota 2 2 9 3" xfId="17169"/>
    <cellStyle name="Nota 2 2 9 4" xfId="17170"/>
    <cellStyle name="Nota 2 2 9 5" xfId="17171"/>
    <cellStyle name="Nota 2 3" xfId="1103"/>
    <cellStyle name="Nota 2 3 10" xfId="4586"/>
    <cellStyle name="Nota 2 3 10 2" xfId="17172"/>
    <cellStyle name="Nota 2 3 10 3" xfId="17173"/>
    <cellStyle name="Nota 2 3 10 4" xfId="17174"/>
    <cellStyle name="Nota 2 3 11" xfId="17175"/>
    <cellStyle name="Nota 2 3 12" xfId="17176"/>
    <cellStyle name="Nota 2 3 13" xfId="17177"/>
    <cellStyle name="Nota 2 3 2" xfId="2425"/>
    <cellStyle name="Nota 2 3 2 2" xfId="5899"/>
    <cellStyle name="Nota 2 3 2 2 2" xfId="17178"/>
    <cellStyle name="Nota 2 3 2 2 3" xfId="17179"/>
    <cellStyle name="Nota 2 3 2 2 4" xfId="17180"/>
    <cellStyle name="Nota 2 3 2 3" xfId="17181"/>
    <cellStyle name="Nota 2 3 2 4" xfId="17182"/>
    <cellStyle name="Nota 2 3 2 5" xfId="17183"/>
    <cellStyle name="Nota 2 3 3" xfId="3151"/>
    <cellStyle name="Nota 2 3 3 2" xfId="6623"/>
    <cellStyle name="Nota 2 3 3 2 2" xfId="17184"/>
    <cellStyle name="Nota 2 3 3 2 3" xfId="17185"/>
    <cellStyle name="Nota 2 3 3 2 4" xfId="17186"/>
    <cellStyle name="Nota 2 3 3 3" xfId="17187"/>
    <cellStyle name="Nota 2 3 3 4" xfId="17188"/>
    <cellStyle name="Nota 2 3 3 5" xfId="17189"/>
    <cellStyle name="Nota 2 3 4" xfId="1829"/>
    <cellStyle name="Nota 2 3 4 2" xfId="5307"/>
    <cellStyle name="Nota 2 3 4 2 2" xfId="17190"/>
    <cellStyle name="Nota 2 3 4 2 3" xfId="17191"/>
    <cellStyle name="Nota 2 3 4 2 4" xfId="17192"/>
    <cellStyle name="Nota 2 3 4 3" xfId="17193"/>
    <cellStyle name="Nota 2 3 4 4" xfId="17194"/>
    <cellStyle name="Nota 2 3 4 5" xfId="17195"/>
    <cellStyle name="Nota 2 3 5" xfId="1902"/>
    <cellStyle name="Nota 2 3 5 2" xfId="5379"/>
    <cellStyle name="Nota 2 3 5 2 2" xfId="17196"/>
    <cellStyle name="Nota 2 3 5 2 3" xfId="17197"/>
    <cellStyle name="Nota 2 3 5 2 4" xfId="17198"/>
    <cellStyle name="Nota 2 3 5 3" xfId="17199"/>
    <cellStyle name="Nota 2 3 5 4" xfId="17200"/>
    <cellStyle name="Nota 2 3 5 5" xfId="17201"/>
    <cellStyle name="Nota 2 3 6" xfId="3537"/>
    <cellStyle name="Nota 2 3 6 2" xfId="7007"/>
    <cellStyle name="Nota 2 3 6 2 2" xfId="17202"/>
    <cellStyle name="Nota 2 3 6 2 3" xfId="17203"/>
    <cellStyle name="Nota 2 3 6 2 4" xfId="17204"/>
    <cellStyle name="Nota 2 3 6 3" xfId="17205"/>
    <cellStyle name="Nota 2 3 6 4" xfId="17206"/>
    <cellStyle name="Nota 2 3 6 5" xfId="17207"/>
    <cellStyle name="Nota 2 3 7" xfId="3083"/>
    <cellStyle name="Nota 2 3 7 2" xfId="6556"/>
    <cellStyle name="Nota 2 3 7 2 2" xfId="17208"/>
    <cellStyle name="Nota 2 3 7 2 3" xfId="17209"/>
    <cellStyle name="Nota 2 3 7 2 4" xfId="17210"/>
    <cellStyle name="Nota 2 3 7 3" xfId="17211"/>
    <cellStyle name="Nota 2 3 7 4" xfId="17212"/>
    <cellStyle name="Nota 2 3 7 5" xfId="17213"/>
    <cellStyle name="Nota 2 3 8" xfId="3317"/>
    <cellStyle name="Nota 2 3 8 2" xfId="6789"/>
    <cellStyle name="Nota 2 3 8 2 2" xfId="17214"/>
    <cellStyle name="Nota 2 3 8 2 3" xfId="17215"/>
    <cellStyle name="Nota 2 3 8 2 4" xfId="17216"/>
    <cellStyle name="Nota 2 3 8 3" xfId="17217"/>
    <cellStyle name="Nota 2 3 8 4" xfId="17218"/>
    <cellStyle name="Nota 2 3 8 5" xfId="17219"/>
    <cellStyle name="Nota 2 3 9" xfId="3278"/>
    <cellStyle name="Nota 2 3 9 2" xfId="6750"/>
    <cellStyle name="Nota 2 3 9 2 2" xfId="17220"/>
    <cellStyle name="Nota 2 3 9 2 3" xfId="17221"/>
    <cellStyle name="Nota 2 3 9 2 4" xfId="17222"/>
    <cellStyle name="Nota 2 3 9 3" xfId="17223"/>
    <cellStyle name="Nota 2 3 9 4" xfId="17224"/>
    <cellStyle name="Nota 2 3 9 5" xfId="17225"/>
    <cellStyle name="Nota 2 4" xfId="1086"/>
    <cellStyle name="Nota 2 4 10" xfId="4570"/>
    <cellStyle name="Nota 2 4 10 2" xfId="17226"/>
    <cellStyle name="Nota 2 4 10 3" xfId="17227"/>
    <cellStyle name="Nota 2 4 10 4" xfId="17228"/>
    <cellStyle name="Nota 2 4 11" xfId="17229"/>
    <cellStyle name="Nota 2 4 12" xfId="17230"/>
    <cellStyle name="Nota 2 4 13" xfId="17231"/>
    <cellStyle name="Nota 2 4 2" xfId="2409"/>
    <cellStyle name="Nota 2 4 2 2" xfId="5883"/>
    <cellStyle name="Nota 2 4 2 2 2" xfId="17232"/>
    <cellStyle name="Nota 2 4 2 2 3" xfId="17233"/>
    <cellStyle name="Nota 2 4 2 2 4" xfId="17234"/>
    <cellStyle name="Nota 2 4 2 3" xfId="17235"/>
    <cellStyle name="Nota 2 4 2 4" xfId="17236"/>
    <cellStyle name="Nota 2 4 2 5" xfId="17237"/>
    <cellStyle name="Nota 2 4 3" xfId="3144"/>
    <cellStyle name="Nota 2 4 3 2" xfId="6616"/>
    <cellStyle name="Nota 2 4 3 2 2" xfId="17238"/>
    <cellStyle name="Nota 2 4 3 2 3" xfId="17239"/>
    <cellStyle name="Nota 2 4 3 2 4" xfId="17240"/>
    <cellStyle name="Nota 2 4 3 3" xfId="17241"/>
    <cellStyle name="Nota 2 4 3 4" xfId="17242"/>
    <cellStyle name="Nota 2 4 3 5" xfId="17243"/>
    <cellStyle name="Nota 2 4 4" xfId="3489"/>
    <cellStyle name="Nota 2 4 4 2" xfId="6961"/>
    <cellStyle name="Nota 2 4 4 2 2" xfId="17244"/>
    <cellStyle name="Nota 2 4 4 2 3" xfId="17245"/>
    <cellStyle name="Nota 2 4 4 2 4" xfId="17246"/>
    <cellStyle name="Nota 2 4 4 3" xfId="17247"/>
    <cellStyle name="Nota 2 4 4 4" xfId="17248"/>
    <cellStyle name="Nota 2 4 4 5" xfId="17249"/>
    <cellStyle name="Nota 2 4 5" xfId="1952"/>
    <cellStyle name="Nota 2 4 5 2" xfId="5429"/>
    <cellStyle name="Nota 2 4 5 2 2" xfId="17250"/>
    <cellStyle name="Nota 2 4 5 2 3" xfId="17251"/>
    <cellStyle name="Nota 2 4 5 2 4" xfId="17252"/>
    <cellStyle name="Nota 2 4 5 3" xfId="17253"/>
    <cellStyle name="Nota 2 4 5 4" xfId="17254"/>
    <cellStyle name="Nota 2 4 5 5" xfId="17255"/>
    <cellStyle name="Nota 2 4 6" xfId="2386"/>
    <cellStyle name="Nota 2 4 6 2" xfId="5860"/>
    <cellStyle name="Nota 2 4 6 2 2" xfId="17256"/>
    <cellStyle name="Nota 2 4 6 2 3" xfId="17257"/>
    <cellStyle name="Nota 2 4 6 2 4" xfId="17258"/>
    <cellStyle name="Nota 2 4 6 3" xfId="17259"/>
    <cellStyle name="Nota 2 4 6 4" xfId="17260"/>
    <cellStyle name="Nota 2 4 6 5" xfId="17261"/>
    <cellStyle name="Nota 2 4 7" xfId="1957"/>
    <cellStyle name="Nota 2 4 7 2" xfId="5434"/>
    <cellStyle name="Nota 2 4 7 2 2" xfId="17262"/>
    <cellStyle name="Nota 2 4 7 2 3" xfId="17263"/>
    <cellStyle name="Nota 2 4 7 2 4" xfId="17264"/>
    <cellStyle name="Nota 2 4 7 3" xfId="17265"/>
    <cellStyle name="Nota 2 4 7 4" xfId="17266"/>
    <cellStyle name="Nota 2 4 7 5" xfId="17267"/>
    <cellStyle name="Nota 2 4 8" xfId="3623"/>
    <cellStyle name="Nota 2 4 8 2" xfId="7093"/>
    <cellStyle name="Nota 2 4 8 2 2" xfId="17268"/>
    <cellStyle name="Nota 2 4 8 2 3" xfId="17269"/>
    <cellStyle name="Nota 2 4 8 2 4" xfId="17270"/>
    <cellStyle name="Nota 2 4 8 3" xfId="17271"/>
    <cellStyle name="Nota 2 4 8 4" xfId="17272"/>
    <cellStyle name="Nota 2 4 8 5" xfId="17273"/>
    <cellStyle name="Nota 2 4 9" xfId="3628"/>
    <cellStyle name="Nota 2 4 9 2" xfId="7098"/>
    <cellStyle name="Nota 2 4 9 2 2" xfId="17274"/>
    <cellStyle name="Nota 2 4 9 2 3" xfId="17275"/>
    <cellStyle name="Nota 2 4 9 2 4" xfId="17276"/>
    <cellStyle name="Nota 2 4 9 3" xfId="17277"/>
    <cellStyle name="Nota 2 4 9 4" xfId="17278"/>
    <cellStyle name="Nota 2 4 9 5" xfId="17279"/>
    <cellStyle name="Nota 2 5" xfId="1540"/>
    <cellStyle name="Nota 2 5 10" xfId="5022"/>
    <cellStyle name="Nota 2 5 10 2" xfId="17280"/>
    <cellStyle name="Nota 2 5 10 3" xfId="17281"/>
    <cellStyle name="Nota 2 5 10 4" xfId="17282"/>
    <cellStyle name="Nota 2 5 11" xfId="17283"/>
    <cellStyle name="Nota 2 5 12" xfId="17284"/>
    <cellStyle name="Nota 2 5 13" xfId="17285"/>
    <cellStyle name="Nota 2 5 2" xfId="2786"/>
    <cellStyle name="Nota 2 5 2 2" xfId="6259"/>
    <cellStyle name="Nota 2 5 2 2 2" xfId="17286"/>
    <cellStyle name="Nota 2 5 2 2 3" xfId="17287"/>
    <cellStyle name="Nota 2 5 2 2 4" xfId="17288"/>
    <cellStyle name="Nota 2 5 2 3" xfId="17289"/>
    <cellStyle name="Nota 2 5 2 4" xfId="17290"/>
    <cellStyle name="Nota 2 5 2 5" xfId="17291"/>
    <cellStyle name="Nota 2 5 3" xfId="3382"/>
    <cellStyle name="Nota 2 5 3 2" xfId="6854"/>
    <cellStyle name="Nota 2 5 3 2 2" xfId="17292"/>
    <cellStyle name="Nota 2 5 3 2 3" xfId="17293"/>
    <cellStyle name="Nota 2 5 3 2 4" xfId="17294"/>
    <cellStyle name="Nota 2 5 3 3" xfId="17295"/>
    <cellStyle name="Nota 2 5 3 4" xfId="17296"/>
    <cellStyle name="Nota 2 5 3 5" xfId="17297"/>
    <cellStyle name="Nota 2 5 4" xfId="2012"/>
    <cellStyle name="Nota 2 5 4 2" xfId="5488"/>
    <cellStyle name="Nota 2 5 4 2 2" xfId="17298"/>
    <cellStyle name="Nota 2 5 4 2 3" xfId="17299"/>
    <cellStyle name="Nota 2 5 4 2 4" xfId="17300"/>
    <cellStyle name="Nota 2 5 4 3" xfId="17301"/>
    <cellStyle name="Nota 2 5 4 4" xfId="17302"/>
    <cellStyle name="Nota 2 5 4 5" xfId="17303"/>
    <cellStyle name="Nota 2 5 5" xfId="3046"/>
    <cellStyle name="Nota 2 5 5 2" xfId="6519"/>
    <cellStyle name="Nota 2 5 5 2 2" xfId="17304"/>
    <cellStyle name="Nota 2 5 5 2 3" xfId="17305"/>
    <cellStyle name="Nota 2 5 5 2 4" xfId="17306"/>
    <cellStyle name="Nota 2 5 5 3" xfId="17307"/>
    <cellStyle name="Nota 2 5 5 4" xfId="17308"/>
    <cellStyle name="Nota 2 5 5 5" xfId="17309"/>
    <cellStyle name="Nota 2 5 6" xfId="3122"/>
    <cellStyle name="Nota 2 5 6 2" xfId="6594"/>
    <cellStyle name="Nota 2 5 6 2 2" xfId="17310"/>
    <cellStyle name="Nota 2 5 6 2 3" xfId="17311"/>
    <cellStyle name="Nota 2 5 6 2 4" xfId="17312"/>
    <cellStyle name="Nota 2 5 6 3" xfId="17313"/>
    <cellStyle name="Nota 2 5 6 4" xfId="17314"/>
    <cellStyle name="Nota 2 5 6 5" xfId="17315"/>
    <cellStyle name="Nota 2 5 7" xfId="3473"/>
    <cellStyle name="Nota 2 5 7 2" xfId="6945"/>
    <cellStyle name="Nota 2 5 7 2 2" xfId="17316"/>
    <cellStyle name="Nota 2 5 7 2 3" xfId="17317"/>
    <cellStyle name="Nota 2 5 7 2 4" xfId="17318"/>
    <cellStyle name="Nota 2 5 7 3" xfId="17319"/>
    <cellStyle name="Nota 2 5 7 4" xfId="17320"/>
    <cellStyle name="Nota 2 5 7 5" xfId="17321"/>
    <cellStyle name="Nota 2 5 8" xfId="3434"/>
    <cellStyle name="Nota 2 5 8 2" xfId="6906"/>
    <cellStyle name="Nota 2 5 8 2 2" xfId="17322"/>
    <cellStyle name="Nota 2 5 8 2 3" xfId="17323"/>
    <cellStyle name="Nota 2 5 8 2 4" xfId="17324"/>
    <cellStyle name="Nota 2 5 8 3" xfId="17325"/>
    <cellStyle name="Nota 2 5 8 4" xfId="17326"/>
    <cellStyle name="Nota 2 5 8 5" xfId="17327"/>
    <cellStyle name="Nota 2 5 9" xfId="1989"/>
    <cellStyle name="Nota 2 5 9 2" xfId="5465"/>
    <cellStyle name="Nota 2 5 9 2 2" xfId="17328"/>
    <cellStyle name="Nota 2 5 9 2 3" xfId="17329"/>
    <cellStyle name="Nota 2 5 9 2 4" xfId="17330"/>
    <cellStyle name="Nota 2 5 9 3" xfId="17331"/>
    <cellStyle name="Nota 2 5 9 4" xfId="17332"/>
    <cellStyle name="Nota 2 5 9 5" xfId="17333"/>
    <cellStyle name="Nota 2 6" xfId="1105"/>
    <cellStyle name="Nota 2 6 10" xfId="4588"/>
    <cellStyle name="Nota 2 6 10 2" xfId="17334"/>
    <cellStyle name="Nota 2 6 10 3" xfId="17335"/>
    <cellStyle name="Nota 2 6 10 4" xfId="17336"/>
    <cellStyle name="Nota 2 6 11" xfId="17337"/>
    <cellStyle name="Nota 2 6 12" xfId="17338"/>
    <cellStyle name="Nota 2 6 13" xfId="17339"/>
    <cellStyle name="Nota 2 6 2" xfId="2427"/>
    <cellStyle name="Nota 2 6 2 2" xfId="5901"/>
    <cellStyle name="Nota 2 6 2 2 2" xfId="17340"/>
    <cellStyle name="Nota 2 6 2 2 3" xfId="17341"/>
    <cellStyle name="Nota 2 6 2 2 4" xfId="17342"/>
    <cellStyle name="Nota 2 6 2 3" xfId="17343"/>
    <cellStyle name="Nota 2 6 2 4" xfId="17344"/>
    <cellStyle name="Nota 2 6 2 5" xfId="17345"/>
    <cellStyle name="Nota 2 6 3" xfId="3153"/>
    <cellStyle name="Nota 2 6 3 2" xfId="6625"/>
    <cellStyle name="Nota 2 6 3 2 2" xfId="17346"/>
    <cellStyle name="Nota 2 6 3 2 3" xfId="17347"/>
    <cellStyle name="Nota 2 6 3 2 4" xfId="17348"/>
    <cellStyle name="Nota 2 6 3 3" xfId="17349"/>
    <cellStyle name="Nota 2 6 3 4" xfId="17350"/>
    <cellStyle name="Nota 2 6 3 5" xfId="17351"/>
    <cellStyle name="Nota 2 6 4" xfId="3207"/>
    <cellStyle name="Nota 2 6 4 2" xfId="6679"/>
    <cellStyle name="Nota 2 6 4 2 2" xfId="17352"/>
    <cellStyle name="Nota 2 6 4 2 3" xfId="17353"/>
    <cellStyle name="Nota 2 6 4 2 4" xfId="17354"/>
    <cellStyle name="Nota 2 6 4 3" xfId="17355"/>
    <cellStyle name="Nota 2 6 4 4" xfId="17356"/>
    <cellStyle name="Nota 2 6 4 5" xfId="17357"/>
    <cellStyle name="Nota 2 6 5" xfId="1926"/>
    <cellStyle name="Nota 2 6 5 2" xfId="5403"/>
    <cellStyle name="Nota 2 6 5 2 2" xfId="17358"/>
    <cellStyle name="Nota 2 6 5 2 3" xfId="17359"/>
    <cellStyle name="Nota 2 6 5 2 4" xfId="17360"/>
    <cellStyle name="Nota 2 6 5 3" xfId="17361"/>
    <cellStyle name="Nota 2 6 5 4" xfId="17362"/>
    <cellStyle name="Nota 2 6 5 5" xfId="17363"/>
    <cellStyle name="Nota 2 6 6" xfId="2458"/>
    <cellStyle name="Nota 2 6 6 2" xfId="5932"/>
    <cellStyle name="Nota 2 6 6 2 2" xfId="17364"/>
    <cellStyle name="Nota 2 6 6 2 3" xfId="17365"/>
    <cellStyle name="Nota 2 6 6 2 4" xfId="17366"/>
    <cellStyle name="Nota 2 6 6 3" xfId="17367"/>
    <cellStyle name="Nota 2 6 6 4" xfId="17368"/>
    <cellStyle name="Nota 2 6 6 5" xfId="17369"/>
    <cellStyle name="Nota 2 6 7" xfId="2450"/>
    <cellStyle name="Nota 2 6 7 2" xfId="5924"/>
    <cellStyle name="Nota 2 6 7 2 2" xfId="17370"/>
    <cellStyle name="Nota 2 6 7 2 3" xfId="17371"/>
    <cellStyle name="Nota 2 6 7 2 4" xfId="17372"/>
    <cellStyle name="Nota 2 6 7 3" xfId="17373"/>
    <cellStyle name="Nota 2 6 7 4" xfId="17374"/>
    <cellStyle name="Nota 2 6 7 5" xfId="17375"/>
    <cellStyle name="Nota 2 6 8" xfId="3596"/>
    <cellStyle name="Nota 2 6 8 2" xfId="7066"/>
    <cellStyle name="Nota 2 6 8 2 2" xfId="17376"/>
    <cellStyle name="Nota 2 6 8 2 3" xfId="17377"/>
    <cellStyle name="Nota 2 6 8 2 4" xfId="17378"/>
    <cellStyle name="Nota 2 6 8 3" xfId="17379"/>
    <cellStyle name="Nota 2 6 8 4" xfId="17380"/>
    <cellStyle name="Nota 2 6 8 5" xfId="17381"/>
    <cellStyle name="Nota 2 6 9" xfId="3463"/>
    <cellStyle name="Nota 2 6 9 2" xfId="6935"/>
    <cellStyle name="Nota 2 6 9 2 2" xfId="17382"/>
    <cellStyle name="Nota 2 6 9 2 3" xfId="17383"/>
    <cellStyle name="Nota 2 6 9 2 4" xfId="17384"/>
    <cellStyle name="Nota 2 6 9 3" xfId="17385"/>
    <cellStyle name="Nota 2 6 9 4" xfId="17386"/>
    <cellStyle name="Nota 2 6 9 5" xfId="17387"/>
    <cellStyle name="Nota 2 7" xfId="1923"/>
    <cellStyle name="Nota 2 7 2" xfId="5400"/>
    <cellStyle name="Nota 2 7 2 2" xfId="17388"/>
    <cellStyle name="Nota 2 7 2 3" xfId="17389"/>
    <cellStyle name="Nota 2 7 2 4" xfId="17390"/>
    <cellStyle name="Nota 2 7 3" xfId="17391"/>
    <cellStyle name="Nota 2 7 4" xfId="17392"/>
    <cellStyle name="Nota 2 7 5" xfId="17393"/>
    <cellStyle name="Nota 2 8" xfId="2037"/>
    <cellStyle name="Nota 2 8 2" xfId="5513"/>
    <cellStyle name="Nota 2 8 2 2" xfId="17394"/>
    <cellStyle name="Nota 2 8 2 3" xfId="17395"/>
    <cellStyle name="Nota 2 8 2 4" xfId="17396"/>
    <cellStyle name="Nota 2 8 3" xfId="17397"/>
    <cellStyle name="Nota 2 8 4" xfId="17398"/>
    <cellStyle name="Nota 2 8 5" xfId="17399"/>
    <cellStyle name="Nota 2 9" xfId="3099"/>
    <cellStyle name="Nota 2 9 2" xfId="6572"/>
    <cellStyle name="Nota 2 9 2 2" xfId="17400"/>
    <cellStyle name="Nota 2 9 2 3" xfId="17401"/>
    <cellStyle name="Nota 2 9 2 4" xfId="17402"/>
    <cellStyle name="Nota 2 9 3" xfId="17403"/>
    <cellStyle name="Nota 2 9 4" xfId="17404"/>
    <cellStyle name="Nota 2 9 5" xfId="17405"/>
    <cellStyle name="Nota 3" xfId="3816"/>
    <cellStyle name="Nota 3 2" xfId="7209"/>
    <cellStyle name="Nota 3 2 2" xfId="17406"/>
    <cellStyle name="Nota 3 2 3" xfId="17407"/>
    <cellStyle name="Nota 3 2 4" xfId="17408"/>
    <cellStyle name="Nota 3 3" xfId="17409"/>
    <cellStyle name="Nota 3 3 2" xfId="17410"/>
    <cellStyle name="Nota 3 4" xfId="17411"/>
    <cellStyle name="Nota 3 5" xfId="17412"/>
    <cellStyle name="Nota 3 6" xfId="17413"/>
    <cellStyle name="Notas" xfId="542"/>
    <cellStyle name="Notas 10" xfId="4347"/>
    <cellStyle name="Notas 10 2" xfId="17414"/>
    <cellStyle name="Notas 10 3" xfId="17415"/>
    <cellStyle name="Notas 10 4" xfId="17416"/>
    <cellStyle name="Notas 11" xfId="17417"/>
    <cellStyle name="Notas 12" xfId="17418"/>
    <cellStyle name="Notas 13" xfId="17419"/>
    <cellStyle name="Notas 2" xfId="1239"/>
    <cellStyle name="Notas 2 10" xfId="4721"/>
    <cellStyle name="Notas 2 10 2" xfId="17420"/>
    <cellStyle name="Notas 2 10 3" xfId="17421"/>
    <cellStyle name="Notas 2 10 4" xfId="17422"/>
    <cellStyle name="Notas 2 11" xfId="17423"/>
    <cellStyle name="Notas 2 12" xfId="17424"/>
    <cellStyle name="Notas 2 13" xfId="17425"/>
    <cellStyle name="Notas 2 2" xfId="2514"/>
    <cellStyle name="Notas 2 2 2" xfId="5987"/>
    <cellStyle name="Notas 2 2 2 2" xfId="17426"/>
    <cellStyle name="Notas 2 2 2 3" xfId="17427"/>
    <cellStyle name="Notas 2 2 2 4" xfId="17428"/>
    <cellStyle name="Notas 2 2 3" xfId="17429"/>
    <cellStyle name="Notas 2 2 4" xfId="17430"/>
    <cellStyle name="Notas 2 2 5" xfId="17431"/>
    <cellStyle name="Notas 2 3" xfId="3217"/>
    <cellStyle name="Notas 2 3 2" xfId="6689"/>
    <cellStyle name="Notas 2 3 2 2" xfId="17432"/>
    <cellStyle name="Notas 2 3 2 3" xfId="17433"/>
    <cellStyle name="Notas 2 3 2 4" xfId="17434"/>
    <cellStyle name="Notas 2 3 3" xfId="17435"/>
    <cellStyle name="Notas 2 3 4" xfId="17436"/>
    <cellStyle name="Notas 2 3 5" xfId="17437"/>
    <cellStyle name="Notas 2 4" xfId="2121"/>
    <cellStyle name="Notas 2 4 2" xfId="5596"/>
    <cellStyle name="Notas 2 4 2 2" xfId="17438"/>
    <cellStyle name="Notas 2 4 2 3" xfId="17439"/>
    <cellStyle name="Notas 2 4 2 4" xfId="17440"/>
    <cellStyle name="Notas 2 4 3" xfId="17441"/>
    <cellStyle name="Notas 2 4 4" xfId="17442"/>
    <cellStyle name="Notas 2 4 5" xfId="17443"/>
    <cellStyle name="Notas 2 5" xfId="3490"/>
    <cellStyle name="Notas 2 5 2" xfId="6962"/>
    <cellStyle name="Notas 2 5 2 2" xfId="17444"/>
    <cellStyle name="Notas 2 5 2 3" xfId="17445"/>
    <cellStyle name="Notas 2 5 2 4" xfId="17446"/>
    <cellStyle name="Notas 2 5 3" xfId="17447"/>
    <cellStyle name="Notas 2 5 4" xfId="17448"/>
    <cellStyle name="Notas 2 5 5" xfId="17449"/>
    <cellStyle name="Notas 2 6" xfId="2451"/>
    <cellStyle name="Notas 2 6 2" xfId="5925"/>
    <cellStyle name="Notas 2 6 2 2" xfId="17450"/>
    <cellStyle name="Notas 2 6 2 3" xfId="17451"/>
    <cellStyle name="Notas 2 6 2 4" xfId="17452"/>
    <cellStyle name="Notas 2 6 3" xfId="17453"/>
    <cellStyle name="Notas 2 6 4" xfId="17454"/>
    <cellStyle name="Notas 2 6 5" xfId="17455"/>
    <cellStyle name="Notas 2 7" xfId="2161"/>
    <cellStyle name="Notas 2 7 2" xfId="5636"/>
    <cellStyle name="Notas 2 7 2 2" xfId="17456"/>
    <cellStyle name="Notas 2 7 2 3" xfId="17457"/>
    <cellStyle name="Notas 2 7 2 4" xfId="17458"/>
    <cellStyle name="Notas 2 7 3" xfId="17459"/>
    <cellStyle name="Notas 2 7 4" xfId="17460"/>
    <cellStyle name="Notas 2 7 5" xfId="17461"/>
    <cellStyle name="Notas 2 8" xfId="2077"/>
    <cellStyle name="Notas 2 8 2" xfId="5552"/>
    <cellStyle name="Notas 2 8 2 2" xfId="17462"/>
    <cellStyle name="Notas 2 8 2 3" xfId="17463"/>
    <cellStyle name="Notas 2 8 2 4" xfId="17464"/>
    <cellStyle name="Notas 2 8 3" xfId="17465"/>
    <cellStyle name="Notas 2 8 4" xfId="17466"/>
    <cellStyle name="Notas 2 8 5" xfId="17467"/>
    <cellStyle name="Notas 2 9" xfId="3508"/>
    <cellStyle name="Notas 2 9 2" xfId="6980"/>
    <cellStyle name="Notas 2 9 2 2" xfId="17468"/>
    <cellStyle name="Notas 2 9 2 3" xfId="17469"/>
    <cellStyle name="Notas 2 9 2 4" xfId="17470"/>
    <cellStyle name="Notas 2 9 3" xfId="17471"/>
    <cellStyle name="Notas 2 9 4" xfId="17472"/>
    <cellStyle name="Notas 2 9 5" xfId="17473"/>
    <cellStyle name="Notas 3" xfId="1095"/>
    <cellStyle name="Notas 3 10" xfId="4578"/>
    <cellStyle name="Notas 3 10 2" xfId="17474"/>
    <cellStyle name="Notas 3 10 3" xfId="17475"/>
    <cellStyle name="Notas 3 10 4" xfId="17476"/>
    <cellStyle name="Notas 3 11" xfId="17477"/>
    <cellStyle name="Notas 3 12" xfId="17478"/>
    <cellStyle name="Notas 3 13" xfId="17479"/>
    <cellStyle name="Notas 3 2" xfId="2417"/>
    <cellStyle name="Notas 3 2 2" xfId="5891"/>
    <cellStyle name="Notas 3 2 2 2" xfId="17480"/>
    <cellStyle name="Notas 3 2 2 3" xfId="17481"/>
    <cellStyle name="Notas 3 2 2 4" xfId="17482"/>
    <cellStyle name="Notas 3 2 3" xfId="17483"/>
    <cellStyle name="Notas 3 2 4" xfId="17484"/>
    <cellStyle name="Notas 3 2 5" xfId="17485"/>
    <cellStyle name="Notas 3 3" xfId="3149"/>
    <cellStyle name="Notas 3 3 2" xfId="6621"/>
    <cellStyle name="Notas 3 3 2 2" xfId="17486"/>
    <cellStyle name="Notas 3 3 2 3" xfId="17487"/>
    <cellStyle name="Notas 3 3 2 4" xfId="17488"/>
    <cellStyle name="Notas 3 3 3" xfId="17489"/>
    <cellStyle name="Notas 3 3 4" xfId="17490"/>
    <cellStyle name="Notas 3 3 5" xfId="17491"/>
    <cellStyle name="Notas 3 4" xfId="3420"/>
    <cellStyle name="Notas 3 4 2" xfId="6892"/>
    <cellStyle name="Notas 3 4 2 2" xfId="17492"/>
    <cellStyle name="Notas 3 4 2 3" xfId="17493"/>
    <cellStyle name="Notas 3 4 2 4" xfId="17494"/>
    <cellStyle name="Notas 3 4 3" xfId="17495"/>
    <cellStyle name="Notas 3 4 4" xfId="17496"/>
    <cellStyle name="Notas 3 4 5" xfId="17497"/>
    <cellStyle name="Notas 3 5" xfId="3452"/>
    <cellStyle name="Notas 3 5 2" xfId="6924"/>
    <cellStyle name="Notas 3 5 2 2" xfId="17498"/>
    <cellStyle name="Notas 3 5 2 3" xfId="17499"/>
    <cellStyle name="Notas 3 5 2 4" xfId="17500"/>
    <cellStyle name="Notas 3 5 3" xfId="17501"/>
    <cellStyle name="Notas 3 5 4" xfId="17502"/>
    <cellStyle name="Notas 3 5 5" xfId="17503"/>
    <cellStyle name="Notas 3 6" xfId="3538"/>
    <cellStyle name="Notas 3 6 2" xfId="7008"/>
    <cellStyle name="Notas 3 6 2 2" xfId="17504"/>
    <cellStyle name="Notas 3 6 2 3" xfId="17505"/>
    <cellStyle name="Notas 3 6 2 4" xfId="17506"/>
    <cellStyle name="Notas 3 6 3" xfId="17507"/>
    <cellStyle name="Notas 3 6 4" xfId="17508"/>
    <cellStyle name="Notas 3 6 5" xfId="17509"/>
    <cellStyle name="Notas 3 7" xfId="3231"/>
    <cellStyle name="Notas 3 7 2" xfId="6703"/>
    <cellStyle name="Notas 3 7 2 2" xfId="17510"/>
    <cellStyle name="Notas 3 7 2 3" xfId="17511"/>
    <cellStyle name="Notas 3 7 2 4" xfId="17512"/>
    <cellStyle name="Notas 3 7 3" xfId="17513"/>
    <cellStyle name="Notas 3 7 4" xfId="17514"/>
    <cellStyle name="Notas 3 7 5" xfId="17515"/>
    <cellStyle name="Notas 3 8" xfId="3500"/>
    <cellStyle name="Notas 3 8 2" xfId="6972"/>
    <cellStyle name="Notas 3 8 2 2" xfId="17516"/>
    <cellStyle name="Notas 3 8 2 3" xfId="17517"/>
    <cellStyle name="Notas 3 8 2 4" xfId="17518"/>
    <cellStyle name="Notas 3 8 3" xfId="17519"/>
    <cellStyle name="Notas 3 8 4" xfId="17520"/>
    <cellStyle name="Notas 3 8 5" xfId="17521"/>
    <cellStyle name="Notas 3 9" xfId="3594"/>
    <cellStyle name="Notas 3 9 2" xfId="7064"/>
    <cellStyle name="Notas 3 9 2 2" xfId="17522"/>
    <cellStyle name="Notas 3 9 2 3" xfId="17523"/>
    <cellStyle name="Notas 3 9 2 4" xfId="17524"/>
    <cellStyle name="Notas 3 9 3" xfId="17525"/>
    <cellStyle name="Notas 3 9 4" xfId="17526"/>
    <cellStyle name="Notas 3 9 5" xfId="17527"/>
    <cellStyle name="Notas 4" xfId="1536"/>
    <cellStyle name="Notas 4 10" xfId="5018"/>
    <cellStyle name="Notas 4 10 2" xfId="17528"/>
    <cellStyle name="Notas 4 10 3" xfId="17529"/>
    <cellStyle name="Notas 4 10 4" xfId="17530"/>
    <cellStyle name="Notas 4 11" xfId="17531"/>
    <cellStyle name="Notas 4 12" xfId="17532"/>
    <cellStyle name="Notas 4 13" xfId="17533"/>
    <cellStyle name="Notas 4 2" xfId="2782"/>
    <cellStyle name="Notas 4 2 2" xfId="6255"/>
    <cellStyle name="Notas 4 2 2 2" xfId="17534"/>
    <cellStyle name="Notas 4 2 2 3" xfId="17535"/>
    <cellStyle name="Notas 4 2 2 4" xfId="17536"/>
    <cellStyle name="Notas 4 2 3" xfId="17537"/>
    <cellStyle name="Notas 4 2 4" xfId="17538"/>
    <cellStyle name="Notas 4 2 5" xfId="17539"/>
    <cellStyle name="Notas 4 3" xfId="3378"/>
    <cellStyle name="Notas 4 3 2" xfId="6850"/>
    <cellStyle name="Notas 4 3 2 2" xfId="17540"/>
    <cellStyle name="Notas 4 3 2 3" xfId="17541"/>
    <cellStyle name="Notas 4 3 2 4" xfId="17542"/>
    <cellStyle name="Notas 4 3 3" xfId="17543"/>
    <cellStyle name="Notas 4 3 4" xfId="17544"/>
    <cellStyle name="Notas 4 3 5" xfId="17545"/>
    <cellStyle name="Notas 4 4" xfId="2116"/>
    <cellStyle name="Notas 4 4 2" xfId="5591"/>
    <cellStyle name="Notas 4 4 2 2" xfId="17546"/>
    <cellStyle name="Notas 4 4 2 3" xfId="17547"/>
    <cellStyle name="Notas 4 4 2 4" xfId="17548"/>
    <cellStyle name="Notas 4 4 3" xfId="17549"/>
    <cellStyle name="Notas 4 4 4" xfId="17550"/>
    <cellStyle name="Notas 4 4 5" xfId="17551"/>
    <cellStyle name="Notas 4 5" xfId="1981"/>
    <cellStyle name="Notas 4 5 2" xfId="5457"/>
    <cellStyle name="Notas 4 5 2 2" xfId="17552"/>
    <cellStyle name="Notas 4 5 2 3" xfId="17553"/>
    <cellStyle name="Notas 4 5 2 4" xfId="17554"/>
    <cellStyle name="Notas 4 5 3" xfId="17555"/>
    <cellStyle name="Notas 4 5 4" xfId="17556"/>
    <cellStyle name="Notas 4 5 5" xfId="17557"/>
    <cellStyle name="Notas 4 6" xfId="1906"/>
    <cellStyle name="Notas 4 6 2" xfId="5383"/>
    <cellStyle name="Notas 4 6 2 2" xfId="17558"/>
    <cellStyle name="Notas 4 6 2 3" xfId="17559"/>
    <cellStyle name="Notas 4 6 2 4" xfId="17560"/>
    <cellStyle name="Notas 4 6 3" xfId="17561"/>
    <cellStyle name="Notas 4 6 4" xfId="17562"/>
    <cellStyle name="Notas 4 6 5" xfId="17563"/>
    <cellStyle name="Notas 4 7" xfId="2008"/>
    <cellStyle name="Notas 4 7 2" xfId="5484"/>
    <cellStyle name="Notas 4 7 2 2" xfId="17564"/>
    <cellStyle name="Notas 4 7 2 3" xfId="17565"/>
    <cellStyle name="Notas 4 7 2 4" xfId="17566"/>
    <cellStyle name="Notas 4 7 3" xfId="17567"/>
    <cellStyle name="Notas 4 7 4" xfId="17568"/>
    <cellStyle name="Notas 4 7 5" xfId="17569"/>
    <cellStyle name="Notas 4 8" xfId="2011"/>
    <cellStyle name="Notas 4 8 2" xfId="5487"/>
    <cellStyle name="Notas 4 8 2 2" xfId="17570"/>
    <cellStyle name="Notas 4 8 2 3" xfId="17571"/>
    <cellStyle name="Notas 4 8 2 4" xfId="17572"/>
    <cellStyle name="Notas 4 8 3" xfId="17573"/>
    <cellStyle name="Notas 4 8 4" xfId="17574"/>
    <cellStyle name="Notas 4 8 5" xfId="17575"/>
    <cellStyle name="Notas 4 9" xfId="2115"/>
    <cellStyle name="Notas 4 9 2" xfId="5590"/>
    <cellStyle name="Notas 4 9 2 2" xfId="17576"/>
    <cellStyle name="Notas 4 9 2 3" xfId="17577"/>
    <cellStyle name="Notas 4 9 2 4" xfId="17578"/>
    <cellStyle name="Notas 4 9 3" xfId="17579"/>
    <cellStyle name="Notas 4 9 4" xfId="17580"/>
    <cellStyle name="Notas 4 9 5" xfId="17581"/>
    <cellStyle name="Notas 5" xfId="1518"/>
    <cellStyle name="Notas 5 10" xfId="5000"/>
    <cellStyle name="Notas 5 10 2" xfId="17582"/>
    <cellStyle name="Notas 5 10 3" xfId="17583"/>
    <cellStyle name="Notas 5 10 4" xfId="17584"/>
    <cellStyle name="Notas 5 11" xfId="17585"/>
    <cellStyle name="Notas 5 12" xfId="17586"/>
    <cellStyle name="Notas 5 13" xfId="17587"/>
    <cellStyle name="Notas 5 2" xfId="2764"/>
    <cellStyle name="Notas 5 2 2" xfId="6237"/>
    <cellStyle name="Notas 5 2 2 2" xfId="17588"/>
    <cellStyle name="Notas 5 2 2 3" xfId="17589"/>
    <cellStyle name="Notas 5 2 2 4" xfId="17590"/>
    <cellStyle name="Notas 5 2 3" xfId="17591"/>
    <cellStyle name="Notas 5 2 4" xfId="17592"/>
    <cellStyle name="Notas 5 2 5" xfId="17593"/>
    <cellStyle name="Notas 5 3" xfId="3360"/>
    <cellStyle name="Notas 5 3 2" xfId="6832"/>
    <cellStyle name="Notas 5 3 2 2" xfId="17594"/>
    <cellStyle name="Notas 5 3 2 3" xfId="17595"/>
    <cellStyle name="Notas 5 3 2 4" xfId="17596"/>
    <cellStyle name="Notas 5 3 3" xfId="17597"/>
    <cellStyle name="Notas 5 3 4" xfId="17598"/>
    <cellStyle name="Notas 5 3 5" xfId="17599"/>
    <cellStyle name="Notas 5 4" xfId="3415"/>
    <cellStyle name="Notas 5 4 2" xfId="6887"/>
    <cellStyle name="Notas 5 4 2 2" xfId="17600"/>
    <cellStyle name="Notas 5 4 2 3" xfId="17601"/>
    <cellStyle name="Notas 5 4 2 4" xfId="17602"/>
    <cellStyle name="Notas 5 4 3" xfId="17603"/>
    <cellStyle name="Notas 5 4 4" xfId="17604"/>
    <cellStyle name="Notas 5 4 5" xfId="17605"/>
    <cellStyle name="Notas 5 5" xfId="2263"/>
    <cellStyle name="Notas 5 5 2" xfId="5738"/>
    <cellStyle name="Notas 5 5 2 2" xfId="17606"/>
    <cellStyle name="Notas 5 5 2 3" xfId="17607"/>
    <cellStyle name="Notas 5 5 2 4" xfId="17608"/>
    <cellStyle name="Notas 5 5 3" xfId="17609"/>
    <cellStyle name="Notas 5 5 4" xfId="17610"/>
    <cellStyle name="Notas 5 5 5" xfId="17611"/>
    <cellStyle name="Notas 5 6" xfId="2756"/>
    <cellStyle name="Notas 5 6 2" xfId="6229"/>
    <cellStyle name="Notas 5 6 2 2" xfId="17612"/>
    <cellStyle name="Notas 5 6 2 3" xfId="17613"/>
    <cellStyle name="Notas 5 6 2 4" xfId="17614"/>
    <cellStyle name="Notas 5 6 3" xfId="17615"/>
    <cellStyle name="Notas 5 6 4" xfId="17616"/>
    <cellStyle name="Notas 5 6 5" xfId="17617"/>
    <cellStyle name="Notas 5 7" xfId="3446"/>
    <cellStyle name="Notas 5 7 2" xfId="6918"/>
    <cellStyle name="Notas 5 7 2 2" xfId="17618"/>
    <cellStyle name="Notas 5 7 2 3" xfId="17619"/>
    <cellStyle name="Notas 5 7 2 4" xfId="17620"/>
    <cellStyle name="Notas 5 7 3" xfId="17621"/>
    <cellStyle name="Notas 5 7 4" xfId="17622"/>
    <cellStyle name="Notas 5 7 5" xfId="17623"/>
    <cellStyle name="Notas 5 8" xfId="3474"/>
    <cellStyle name="Notas 5 8 2" xfId="6946"/>
    <cellStyle name="Notas 5 8 2 2" xfId="17624"/>
    <cellStyle name="Notas 5 8 2 3" xfId="17625"/>
    <cellStyle name="Notas 5 8 2 4" xfId="17626"/>
    <cellStyle name="Notas 5 8 3" xfId="17627"/>
    <cellStyle name="Notas 5 8 4" xfId="17628"/>
    <cellStyle name="Notas 5 8 5" xfId="17629"/>
    <cellStyle name="Notas 5 9" xfId="3576"/>
    <cellStyle name="Notas 5 9 2" xfId="7046"/>
    <cellStyle name="Notas 5 9 2 2" xfId="17630"/>
    <cellStyle name="Notas 5 9 2 3" xfId="17631"/>
    <cellStyle name="Notas 5 9 2 4" xfId="17632"/>
    <cellStyle name="Notas 5 9 3" xfId="17633"/>
    <cellStyle name="Notas 5 9 4" xfId="17634"/>
    <cellStyle name="Notas 5 9 5" xfId="17635"/>
    <cellStyle name="Notas 6" xfId="2069"/>
    <cellStyle name="Notas 6 2" xfId="5545"/>
    <cellStyle name="Notas 6 2 2" xfId="17636"/>
    <cellStyle name="Notas 6 2 3" xfId="17637"/>
    <cellStyle name="Notas 6 2 4" xfId="17638"/>
    <cellStyle name="Notas 6 3" xfId="17639"/>
    <cellStyle name="Notas 6 4" xfId="17640"/>
    <cellStyle name="Notas 6 5" xfId="17641"/>
    <cellStyle name="Notas 7" xfId="2047"/>
    <cellStyle name="Notas 7 2" xfId="5523"/>
    <cellStyle name="Notas 7 2 2" xfId="17642"/>
    <cellStyle name="Notas 7 2 3" xfId="17643"/>
    <cellStyle name="Notas 7 2 4" xfId="17644"/>
    <cellStyle name="Notas 7 3" xfId="17645"/>
    <cellStyle name="Notas 7 4" xfId="17646"/>
    <cellStyle name="Notas 7 5" xfId="17647"/>
    <cellStyle name="Notas 8" xfId="2148"/>
    <cellStyle name="Notas 8 2" xfId="5623"/>
    <cellStyle name="Notas 8 2 2" xfId="17648"/>
    <cellStyle name="Notas 8 2 3" xfId="17649"/>
    <cellStyle name="Notas 8 2 4" xfId="17650"/>
    <cellStyle name="Notas 8 3" xfId="17651"/>
    <cellStyle name="Notas 8 4" xfId="17652"/>
    <cellStyle name="Notas 8 5" xfId="17653"/>
    <cellStyle name="Notas 9" xfId="3071"/>
    <cellStyle name="Notas 9 2" xfId="6544"/>
    <cellStyle name="Notas 9 2 2" xfId="17654"/>
    <cellStyle name="Notas 9 2 3" xfId="17655"/>
    <cellStyle name="Notas 9 2 4" xfId="17656"/>
    <cellStyle name="Notas 9 3" xfId="17657"/>
    <cellStyle name="Notas 9 4" xfId="17658"/>
    <cellStyle name="Notas 9 5" xfId="17659"/>
    <cellStyle name="Note" xfId="227"/>
    <cellStyle name="Note 10" xfId="2036"/>
    <cellStyle name="Note 10 2" xfId="5512"/>
    <cellStyle name="Note 10 2 2" xfId="17660"/>
    <cellStyle name="Note 10 2 3" xfId="17661"/>
    <cellStyle name="Note 10 2 4" xfId="17662"/>
    <cellStyle name="Note 10 3" xfId="17663"/>
    <cellStyle name="Note 10 4" xfId="17664"/>
    <cellStyle name="Note 10 5" xfId="17665"/>
    <cellStyle name="Note 11" xfId="2536"/>
    <cellStyle name="Note 11 2" xfId="6009"/>
    <cellStyle name="Note 11 2 2" xfId="17666"/>
    <cellStyle name="Note 11 2 3" xfId="17667"/>
    <cellStyle name="Note 11 2 4" xfId="17668"/>
    <cellStyle name="Note 11 3" xfId="17669"/>
    <cellStyle name="Note 11 4" xfId="17670"/>
    <cellStyle name="Note 11 5" xfId="17671"/>
    <cellStyle name="Note 12" xfId="3551"/>
    <cellStyle name="Note 12 2" xfId="7021"/>
    <cellStyle name="Note 12 2 2" xfId="17672"/>
    <cellStyle name="Note 12 2 3" xfId="17673"/>
    <cellStyle name="Note 12 2 4" xfId="17674"/>
    <cellStyle name="Note 12 3" xfId="17675"/>
    <cellStyle name="Note 12 4" xfId="17676"/>
    <cellStyle name="Note 12 5" xfId="17677"/>
    <cellStyle name="Note 13" xfId="4304"/>
    <cellStyle name="Note 13 2" xfId="17678"/>
    <cellStyle name="Note 13 3" xfId="17679"/>
    <cellStyle name="Note 13 4" xfId="17680"/>
    <cellStyle name="Note 14" xfId="17681"/>
    <cellStyle name="Note 15" xfId="17682"/>
    <cellStyle name="Note 16" xfId="17683"/>
    <cellStyle name="Note 2" xfId="715"/>
    <cellStyle name="Note 2 10" xfId="4385"/>
    <cellStyle name="Note 2 10 2" xfId="17684"/>
    <cellStyle name="Note 2 10 3" xfId="17685"/>
    <cellStyle name="Note 2 10 4" xfId="17686"/>
    <cellStyle name="Note 2 11" xfId="17687"/>
    <cellStyle name="Note 2 12" xfId="17688"/>
    <cellStyle name="Note 2 13" xfId="17689"/>
    <cellStyle name="Note 2 2" xfId="1306"/>
    <cellStyle name="Note 2 2 10" xfId="4788"/>
    <cellStyle name="Note 2 2 10 2" xfId="17690"/>
    <cellStyle name="Note 2 2 10 3" xfId="17691"/>
    <cellStyle name="Note 2 2 10 4" xfId="17692"/>
    <cellStyle name="Note 2 2 11" xfId="17693"/>
    <cellStyle name="Note 2 2 12" xfId="17694"/>
    <cellStyle name="Note 2 2 13" xfId="17695"/>
    <cellStyle name="Note 2 2 2" xfId="2572"/>
    <cellStyle name="Note 2 2 2 2" xfId="6045"/>
    <cellStyle name="Note 2 2 2 2 2" xfId="17696"/>
    <cellStyle name="Note 2 2 2 2 3" xfId="17697"/>
    <cellStyle name="Note 2 2 2 2 4" xfId="17698"/>
    <cellStyle name="Note 2 2 2 3" xfId="17699"/>
    <cellStyle name="Note 2 2 2 4" xfId="17700"/>
    <cellStyle name="Note 2 2 2 5" xfId="17701"/>
    <cellStyle name="Note 2 2 3" xfId="3252"/>
    <cellStyle name="Note 2 2 3 2" xfId="6724"/>
    <cellStyle name="Note 2 2 3 2 2" xfId="17702"/>
    <cellStyle name="Note 2 2 3 2 3" xfId="17703"/>
    <cellStyle name="Note 2 2 3 2 4" xfId="17704"/>
    <cellStyle name="Note 2 2 3 3" xfId="17705"/>
    <cellStyle name="Note 2 2 3 4" xfId="17706"/>
    <cellStyle name="Note 2 2 3 5" xfId="17707"/>
    <cellStyle name="Note 2 2 4" xfId="3205"/>
    <cellStyle name="Note 2 2 4 2" xfId="6677"/>
    <cellStyle name="Note 2 2 4 2 2" xfId="17708"/>
    <cellStyle name="Note 2 2 4 2 3" xfId="17709"/>
    <cellStyle name="Note 2 2 4 2 4" xfId="17710"/>
    <cellStyle name="Note 2 2 4 3" xfId="17711"/>
    <cellStyle name="Note 2 2 4 4" xfId="17712"/>
    <cellStyle name="Note 2 2 4 5" xfId="17713"/>
    <cellStyle name="Note 2 2 5" xfId="3103"/>
    <cellStyle name="Note 2 2 5 2" xfId="6576"/>
    <cellStyle name="Note 2 2 5 2 2" xfId="17714"/>
    <cellStyle name="Note 2 2 5 2 3" xfId="17715"/>
    <cellStyle name="Note 2 2 5 2 4" xfId="17716"/>
    <cellStyle name="Note 2 2 5 3" xfId="17717"/>
    <cellStyle name="Note 2 2 5 4" xfId="17718"/>
    <cellStyle name="Note 2 2 5 5" xfId="17719"/>
    <cellStyle name="Note 2 2 6" xfId="3512"/>
    <cellStyle name="Note 2 2 6 2" xfId="6984"/>
    <cellStyle name="Note 2 2 6 2 2" xfId="17720"/>
    <cellStyle name="Note 2 2 6 2 3" xfId="17721"/>
    <cellStyle name="Note 2 2 6 2 4" xfId="17722"/>
    <cellStyle name="Note 2 2 6 3" xfId="17723"/>
    <cellStyle name="Note 2 2 6 4" xfId="17724"/>
    <cellStyle name="Note 2 2 6 5" xfId="17725"/>
    <cellStyle name="Note 2 2 7" xfId="1959"/>
    <cellStyle name="Note 2 2 7 2" xfId="5436"/>
    <cellStyle name="Note 2 2 7 2 2" xfId="17726"/>
    <cellStyle name="Note 2 2 7 2 3" xfId="17727"/>
    <cellStyle name="Note 2 2 7 2 4" xfId="17728"/>
    <cellStyle name="Note 2 2 7 3" xfId="17729"/>
    <cellStyle name="Note 2 2 7 4" xfId="17730"/>
    <cellStyle name="Note 2 2 7 5" xfId="17731"/>
    <cellStyle name="Note 2 2 8" xfId="3595"/>
    <cellStyle name="Note 2 2 8 2" xfId="7065"/>
    <cellStyle name="Note 2 2 8 2 2" xfId="17732"/>
    <cellStyle name="Note 2 2 8 2 3" xfId="17733"/>
    <cellStyle name="Note 2 2 8 2 4" xfId="17734"/>
    <cellStyle name="Note 2 2 8 3" xfId="17735"/>
    <cellStyle name="Note 2 2 8 4" xfId="17736"/>
    <cellStyle name="Note 2 2 8 5" xfId="17737"/>
    <cellStyle name="Note 2 2 9" xfId="3630"/>
    <cellStyle name="Note 2 2 9 2" xfId="7100"/>
    <cellStyle name="Note 2 2 9 2 2" xfId="17738"/>
    <cellStyle name="Note 2 2 9 2 3" xfId="17739"/>
    <cellStyle name="Note 2 2 9 2 4" xfId="17740"/>
    <cellStyle name="Note 2 2 9 3" xfId="17741"/>
    <cellStyle name="Note 2 2 9 4" xfId="17742"/>
    <cellStyle name="Note 2 2 9 5" xfId="17743"/>
    <cellStyle name="Note 2 3" xfId="1530"/>
    <cellStyle name="Note 2 3 10" xfId="5012"/>
    <cellStyle name="Note 2 3 10 2" xfId="17744"/>
    <cellStyle name="Note 2 3 10 3" xfId="17745"/>
    <cellStyle name="Note 2 3 10 4" xfId="17746"/>
    <cellStyle name="Note 2 3 11" xfId="17747"/>
    <cellStyle name="Note 2 3 12" xfId="17748"/>
    <cellStyle name="Note 2 3 13" xfId="17749"/>
    <cellStyle name="Note 2 3 2" xfId="2776"/>
    <cellStyle name="Note 2 3 2 2" xfId="6249"/>
    <cellStyle name="Note 2 3 2 2 2" xfId="17750"/>
    <cellStyle name="Note 2 3 2 2 3" xfId="17751"/>
    <cellStyle name="Note 2 3 2 2 4" xfId="17752"/>
    <cellStyle name="Note 2 3 2 3" xfId="17753"/>
    <cellStyle name="Note 2 3 2 4" xfId="17754"/>
    <cellStyle name="Note 2 3 2 5" xfId="17755"/>
    <cellStyle name="Note 2 3 3" xfId="3372"/>
    <cellStyle name="Note 2 3 3 2" xfId="6844"/>
    <cellStyle name="Note 2 3 3 2 2" xfId="17756"/>
    <cellStyle name="Note 2 3 3 2 3" xfId="17757"/>
    <cellStyle name="Note 2 3 3 2 4" xfId="17758"/>
    <cellStyle name="Note 2 3 3 3" xfId="17759"/>
    <cellStyle name="Note 2 3 3 4" xfId="17760"/>
    <cellStyle name="Note 2 3 3 5" xfId="17761"/>
    <cellStyle name="Note 2 3 4" xfId="2117"/>
    <cellStyle name="Note 2 3 4 2" xfId="5592"/>
    <cellStyle name="Note 2 3 4 2 2" xfId="17762"/>
    <cellStyle name="Note 2 3 4 2 3" xfId="17763"/>
    <cellStyle name="Note 2 3 4 2 4" xfId="17764"/>
    <cellStyle name="Note 2 3 4 3" xfId="17765"/>
    <cellStyle name="Note 2 3 4 4" xfId="17766"/>
    <cellStyle name="Note 2 3 4 5" xfId="17767"/>
    <cellStyle name="Note 2 3 5" xfId="1968"/>
    <cellStyle name="Note 2 3 5 2" xfId="5445"/>
    <cellStyle name="Note 2 3 5 2 2" xfId="17768"/>
    <cellStyle name="Note 2 3 5 2 3" xfId="17769"/>
    <cellStyle name="Note 2 3 5 2 4" xfId="17770"/>
    <cellStyle name="Note 2 3 5 3" xfId="17771"/>
    <cellStyle name="Note 2 3 5 4" xfId="17772"/>
    <cellStyle name="Note 2 3 5 5" xfId="17773"/>
    <cellStyle name="Note 2 3 6" xfId="2101"/>
    <cellStyle name="Note 2 3 6 2" xfId="5576"/>
    <cellStyle name="Note 2 3 6 2 2" xfId="17774"/>
    <cellStyle name="Note 2 3 6 2 3" xfId="17775"/>
    <cellStyle name="Note 2 3 6 2 4" xfId="17776"/>
    <cellStyle name="Note 2 3 6 3" xfId="17777"/>
    <cellStyle name="Note 2 3 6 4" xfId="17778"/>
    <cellStyle name="Note 2 3 6 5" xfId="17779"/>
    <cellStyle name="Note 2 3 7" xfId="3277"/>
    <cellStyle name="Note 2 3 7 2" xfId="6749"/>
    <cellStyle name="Note 2 3 7 2 2" xfId="17780"/>
    <cellStyle name="Note 2 3 7 2 3" xfId="17781"/>
    <cellStyle name="Note 2 3 7 2 4" xfId="17782"/>
    <cellStyle name="Note 2 3 7 3" xfId="17783"/>
    <cellStyle name="Note 2 3 7 4" xfId="17784"/>
    <cellStyle name="Note 2 3 7 5" xfId="17785"/>
    <cellStyle name="Note 2 3 8" xfId="3503"/>
    <cellStyle name="Note 2 3 8 2" xfId="6975"/>
    <cellStyle name="Note 2 3 8 2 2" xfId="17786"/>
    <cellStyle name="Note 2 3 8 2 3" xfId="17787"/>
    <cellStyle name="Note 2 3 8 2 4" xfId="17788"/>
    <cellStyle name="Note 2 3 8 3" xfId="17789"/>
    <cellStyle name="Note 2 3 8 4" xfId="17790"/>
    <cellStyle name="Note 2 3 8 5" xfId="17791"/>
    <cellStyle name="Note 2 3 9" xfId="2453"/>
    <cellStyle name="Note 2 3 9 2" xfId="5927"/>
    <cellStyle name="Note 2 3 9 2 2" xfId="17792"/>
    <cellStyle name="Note 2 3 9 2 3" xfId="17793"/>
    <cellStyle name="Note 2 3 9 2 4" xfId="17794"/>
    <cellStyle name="Note 2 3 9 3" xfId="17795"/>
    <cellStyle name="Note 2 3 9 4" xfId="17796"/>
    <cellStyle name="Note 2 3 9 5" xfId="17797"/>
    <cellStyle name="Note 2 4" xfId="1228"/>
    <cellStyle name="Note 2 4 10" xfId="4710"/>
    <cellStyle name="Note 2 4 10 2" xfId="17798"/>
    <cellStyle name="Note 2 4 10 3" xfId="17799"/>
    <cellStyle name="Note 2 4 10 4" xfId="17800"/>
    <cellStyle name="Note 2 4 11" xfId="17801"/>
    <cellStyle name="Note 2 4 12" xfId="17802"/>
    <cellStyle name="Note 2 4 13" xfId="17803"/>
    <cellStyle name="Note 2 4 2" xfId="2503"/>
    <cellStyle name="Note 2 4 2 2" xfId="5976"/>
    <cellStyle name="Note 2 4 2 2 2" xfId="17804"/>
    <cellStyle name="Note 2 4 2 2 3" xfId="17805"/>
    <cellStyle name="Note 2 4 2 2 4" xfId="17806"/>
    <cellStyle name="Note 2 4 2 3" xfId="17807"/>
    <cellStyle name="Note 2 4 2 4" xfId="17808"/>
    <cellStyle name="Note 2 4 2 5" xfId="17809"/>
    <cellStyle name="Note 2 4 3" xfId="3210"/>
    <cellStyle name="Note 2 4 3 2" xfId="6682"/>
    <cellStyle name="Note 2 4 3 2 2" xfId="17810"/>
    <cellStyle name="Note 2 4 3 2 3" xfId="17811"/>
    <cellStyle name="Note 2 4 3 2 4" xfId="17812"/>
    <cellStyle name="Note 2 4 3 3" xfId="17813"/>
    <cellStyle name="Note 2 4 3 4" xfId="17814"/>
    <cellStyle name="Note 2 4 3 5" xfId="17815"/>
    <cellStyle name="Note 2 4 4" xfId="1886"/>
    <cellStyle name="Note 2 4 4 2" xfId="5363"/>
    <cellStyle name="Note 2 4 4 2 2" xfId="17816"/>
    <cellStyle name="Note 2 4 4 2 3" xfId="17817"/>
    <cellStyle name="Note 2 4 4 2 4" xfId="17818"/>
    <cellStyle name="Note 2 4 4 3" xfId="17819"/>
    <cellStyle name="Note 2 4 4 4" xfId="17820"/>
    <cellStyle name="Note 2 4 4 5" xfId="17821"/>
    <cellStyle name="Note 2 4 5" xfId="3129"/>
    <cellStyle name="Note 2 4 5 2" xfId="6601"/>
    <cellStyle name="Note 2 4 5 2 2" xfId="17822"/>
    <cellStyle name="Note 2 4 5 2 3" xfId="17823"/>
    <cellStyle name="Note 2 4 5 2 4" xfId="17824"/>
    <cellStyle name="Note 2 4 5 3" xfId="17825"/>
    <cellStyle name="Note 2 4 5 4" xfId="17826"/>
    <cellStyle name="Note 2 4 5 5" xfId="17827"/>
    <cellStyle name="Note 2 4 6" xfId="3438"/>
    <cellStyle name="Note 2 4 6 2" xfId="6910"/>
    <cellStyle name="Note 2 4 6 2 2" xfId="17828"/>
    <cellStyle name="Note 2 4 6 2 3" xfId="17829"/>
    <cellStyle name="Note 2 4 6 2 4" xfId="17830"/>
    <cellStyle name="Note 2 4 6 3" xfId="17831"/>
    <cellStyle name="Note 2 4 6 4" xfId="17832"/>
    <cellStyle name="Note 2 4 6 5" xfId="17833"/>
    <cellStyle name="Note 2 4 7" xfId="2315"/>
    <cellStyle name="Note 2 4 7 2" xfId="5790"/>
    <cellStyle name="Note 2 4 7 2 2" xfId="17834"/>
    <cellStyle name="Note 2 4 7 2 3" xfId="17835"/>
    <cellStyle name="Note 2 4 7 2 4" xfId="17836"/>
    <cellStyle name="Note 2 4 7 3" xfId="17837"/>
    <cellStyle name="Note 2 4 7 4" xfId="17838"/>
    <cellStyle name="Note 2 4 7 5" xfId="17839"/>
    <cellStyle name="Note 2 4 8" xfId="3273"/>
    <cellStyle name="Note 2 4 8 2" xfId="6745"/>
    <cellStyle name="Note 2 4 8 2 2" xfId="17840"/>
    <cellStyle name="Note 2 4 8 2 3" xfId="17841"/>
    <cellStyle name="Note 2 4 8 2 4" xfId="17842"/>
    <cellStyle name="Note 2 4 8 3" xfId="17843"/>
    <cellStyle name="Note 2 4 8 4" xfId="17844"/>
    <cellStyle name="Note 2 4 8 5" xfId="17845"/>
    <cellStyle name="Note 2 4 9" xfId="3533"/>
    <cellStyle name="Note 2 4 9 2" xfId="7003"/>
    <cellStyle name="Note 2 4 9 2 2" xfId="17846"/>
    <cellStyle name="Note 2 4 9 2 3" xfId="17847"/>
    <cellStyle name="Note 2 4 9 2 4" xfId="17848"/>
    <cellStyle name="Note 2 4 9 3" xfId="17849"/>
    <cellStyle name="Note 2 4 9 4" xfId="17850"/>
    <cellStyle name="Note 2 4 9 5" xfId="17851"/>
    <cellStyle name="Note 2 5" xfId="1520"/>
    <cellStyle name="Note 2 5 10" xfId="5002"/>
    <cellStyle name="Note 2 5 10 2" xfId="17852"/>
    <cellStyle name="Note 2 5 10 3" xfId="17853"/>
    <cellStyle name="Note 2 5 10 4" xfId="17854"/>
    <cellStyle name="Note 2 5 11" xfId="17855"/>
    <cellStyle name="Note 2 5 12" xfId="17856"/>
    <cellStyle name="Note 2 5 13" xfId="17857"/>
    <cellStyle name="Note 2 5 2" xfId="2766"/>
    <cellStyle name="Note 2 5 2 2" xfId="6239"/>
    <cellStyle name="Note 2 5 2 2 2" xfId="17858"/>
    <cellStyle name="Note 2 5 2 2 3" xfId="17859"/>
    <cellStyle name="Note 2 5 2 2 4" xfId="17860"/>
    <cellStyle name="Note 2 5 2 3" xfId="17861"/>
    <cellStyle name="Note 2 5 2 4" xfId="17862"/>
    <cellStyle name="Note 2 5 2 5" xfId="17863"/>
    <cellStyle name="Note 2 5 3" xfId="3362"/>
    <cellStyle name="Note 2 5 3 2" xfId="6834"/>
    <cellStyle name="Note 2 5 3 2 2" xfId="17864"/>
    <cellStyle name="Note 2 5 3 2 3" xfId="17865"/>
    <cellStyle name="Note 2 5 3 2 4" xfId="17866"/>
    <cellStyle name="Note 2 5 3 3" xfId="17867"/>
    <cellStyle name="Note 2 5 3 4" xfId="17868"/>
    <cellStyle name="Note 2 5 3 5" xfId="17869"/>
    <cellStyle name="Note 2 5 4" xfId="3134"/>
    <cellStyle name="Note 2 5 4 2" xfId="6606"/>
    <cellStyle name="Note 2 5 4 2 2" xfId="17870"/>
    <cellStyle name="Note 2 5 4 2 3" xfId="17871"/>
    <cellStyle name="Note 2 5 4 2 4" xfId="17872"/>
    <cellStyle name="Note 2 5 4 3" xfId="17873"/>
    <cellStyle name="Note 2 5 4 4" xfId="17874"/>
    <cellStyle name="Note 2 5 4 5" xfId="17875"/>
    <cellStyle name="Note 2 5 5" xfId="3455"/>
    <cellStyle name="Note 2 5 5 2" xfId="6927"/>
    <cellStyle name="Note 2 5 5 2 2" xfId="17876"/>
    <cellStyle name="Note 2 5 5 2 3" xfId="17877"/>
    <cellStyle name="Note 2 5 5 2 4" xfId="17878"/>
    <cellStyle name="Note 2 5 5 3" xfId="17879"/>
    <cellStyle name="Note 2 5 5 4" xfId="17880"/>
    <cellStyle name="Note 2 5 5 5" xfId="17881"/>
    <cellStyle name="Note 2 5 6" xfId="3522"/>
    <cellStyle name="Note 2 5 6 2" xfId="6994"/>
    <cellStyle name="Note 2 5 6 2 2" xfId="17882"/>
    <cellStyle name="Note 2 5 6 2 3" xfId="17883"/>
    <cellStyle name="Note 2 5 6 2 4" xfId="17884"/>
    <cellStyle name="Note 2 5 6 3" xfId="17885"/>
    <cellStyle name="Note 2 5 6 4" xfId="17886"/>
    <cellStyle name="Note 2 5 6 5" xfId="17887"/>
    <cellStyle name="Note 2 5 7" xfId="1873"/>
    <cellStyle name="Note 2 5 7 2" xfId="5350"/>
    <cellStyle name="Note 2 5 7 2 2" xfId="17888"/>
    <cellStyle name="Note 2 5 7 2 3" xfId="17889"/>
    <cellStyle name="Note 2 5 7 2 4" xfId="17890"/>
    <cellStyle name="Note 2 5 7 3" xfId="17891"/>
    <cellStyle name="Note 2 5 7 4" xfId="17892"/>
    <cellStyle name="Note 2 5 7 5" xfId="17893"/>
    <cellStyle name="Note 2 5 8" xfId="1954"/>
    <cellStyle name="Note 2 5 8 2" xfId="5431"/>
    <cellStyle name="Note 2 5 8 2 2" xfId="17894"/>
    <cellStyle name="Note 2 5 8 2 3" xfId="17895"/>
    <cellStyle name="Note 2 5 8 2 4" xfId="17896"/>
    <cellStyle name="Note 2 5 8 3" xfId="17897"/>
    <cellStyle name="Note 2 5 8 4" xfId="17898"/>
    <cellStyle name="Note 2 5 8 5" xfId="17899"/>
    <cellStyle name="Note 2 5 9" xfId="1917"/>
    <cellStyle name="Note 2 5 9 2" xfId="5394"/>
    <cellStyle name="Note 2 5 9 2 2" xfId="17900"/>
    <cellStyle name="Note 2 5 9 2 3" xfId="17901"/>
    <cellStyle name="Note 2 5 9 2 4" xfId="17902"/>
    <cellStyle name="Note 2 5 9 3" xfId="17903"/>
    <cellStyle name="Note 2 5 9 4" xfId="17904"/>
    <cellStyle name="Note 2 5 9 5" xfId="17905"/>
    <cellStyle name="Note 2 6" xfId="2151"/>
    <cellStyle name="Note 2 6 2" xfId="5626"/>
    <cellStyle name="Note 2 6 2 2" xfId="17906"/>
    <cellStyle name="Note 2 6 2 3" xfId="17907"/>
    <cellStyle name="Note 2 6 2 4" xfId="17908"/>
    <cellStyle name="Note 2 6 3" xfId="17909"/>
    <cellStyle name="Note 2 6 4" xfId="17910"/>
    <cellStyle name="Note 2 6 5" xfId="17911"/>
    <cellStyle name="Note 2 7" xfId="3321"/>
    <cellStyle name="Note 2 7 2" xfId="6793"/>
    <cellStyle name="Note 2 7 2 2" xfId="17912"/>
    <cellStyle name="Note 2 7 2 3" xfId="17913"/>
    <cellStyle name="Note 2 7 2 4" xfId="17914"/>
    <cellStyle name="Note 2 7 3" xfId="17915"/>
    <cellStyle name="Note 2 7 4" xfId="17916"/>
    <cellStyle name="Note 2 7 5" xfId="17917"/>
    <cellStyle name="Note 2 8" xfId="1913"/>
    <cellStyle name="Note 2 8 2" xfId="5390"/>
    <cellStyle name="Note 2 8 2 2" xfId="17918"/>
    <cellStyle name="Note 2 8 2 3" xfId="17919"/>
    <cellStyle name="Note 2 8 2 4" xfId="17920"/>
    <cellStyle name="Note 2 8 3" xfId="17921"/>
    <cellStyle name="Note 2 8 4" xfId="17922"/>
    <cellStyle name="Note 2 8 5" xfId="17923"/>
    <cellStyle name="Note 2 9" xfId="3087"/>
    <cellStyle name="Note 2 9 2" xfId="6560"/>
    <cellStyle name="Note 2 9 2 2" xfId="17924"/>
    <cellStyle name="Note 2 9 2 3" xfId="17925"/>
    <cellStyle name="Note 2 9 2 4" xfId="17926"/>
    <cellStyle name="Note 2 9 3" xfId="17927"/>
    <cellStyle name="Note 2 9 4" xfId="17928"/>
    <cellStyle name="Note 2 9 5" xfId="17929"/>
    <cellStyle name="Note 3" xfId="757"/>
    <cellStyle name="Note 3 10" xfId="4410"/>
    <cellStyle name="Note 3 10 2" xfId="17930"/>
    <cellStyle name="Note 3 10 3" xfId="17931"/>
    <cellStyle name="Note 3 10 4" xfId="17932"/>
    <cellStyle name="Note 3 11" xfId="17933"/>
    <cellStyle name="Note 3 12" xfId="17934"/>
    <cellStyle name="Note 3 13" xfId="17935"/>
    <cellStyle name="Note 3 2" xfId="1333"/>
    <cellStyle name="Note 3 2 10" xfId="4815"/>
    <cellStyle name="Note 3 2 10 2" xfId="17936"/>
    <cellStyle name="Note 3 2 10 3" xfId="17937"/>
    <cellStyle name="Note 3 2 10 4" xfId="17938"/>
    <cellStyle name="Note 3 2 11" xfId="17939"/>
    <cellStyle name="Note 3 2 12" xfId="17940"/>
    <cellStyle name="Note 3 2 13" xfId="17941"/>
    <cellStyle name="Note 3 2 2" xfId="2598"/>
    <cellStyle name="Note 3 2 2 2" xfId="6071"/>
    <cellStyle name="Note 3 2 2 2 2" xfId="17942"/>
    <cellStyle name="Note 3 2 2 2 3" xfId="17943"/>
    <cellStyle name="Note 3 2 2 2 4" xfId="17944"/>
    <cellStyle name="Note 3 2 2 3" xfId="17945"/>
    <cellStyle name="Note 3 2 2 4" xfId="17946"/>
    <cellStyle name="Note 3 2 2 5" xfId="17947"/>
    <cellStyle name="Note 3 2 3" xfId="3262"/>
    <cellStyle name="Note 3 2 3 2" xfId="6734"/>
    <cellStyle name="Note 3 2 3 2 2" xfId="17948"/>
    <cellStyle name="Note 3 2 3 2 3" xfId="17949"/>
    <cellStyle name="Note 3 2 3 2 4" xfId="17950"/>
    <cellStyle name="Note 3 2 3 3" xfId="17951"/>
    <cellStyle name="Note 3 2 3 4" xfId="17952"/>
    <cellStyle name="Note 3 2 3 5" xfId="17953"/>
    <cellStyle name="Note 3 2 4" xfId="1862"/>
    <cellStyle name="Note 3 2 4 2" xfId="5340"/>
    <cellStyle name="Note 3 2 4 2 2" xfId="17954"/>
    <cellStyle name="Note 3 2 4 2 3" xfId="17955"/>
    <cellStyle name="Note 3 2 4 2 4" xfId="17956"/>
    <cellStyle name="Note 3 2 4 3" xfId="17957"/>
    <cellStyle name="Note 3 2 4 4" xfId="17958"/>
    <cellStyle name="Note 3 2 4 5" xfId="17959"/>
    <cellStyle name="Note 3 2 5" xfId="1900"/>
    <cellStyle name="Note 3 2 5 2" xfId="5377"/>
    <cellStyle name="Note 3 2 5 2 2" xfId="17960"/>
    <cellStyle name="Note 3 2 5 2 3" xfId="17961"/>
    <cellStyle name="Note 3 2 5 2 4" xfId="17962"/>
    <cellStyle name="Note 3 2 5 3" xfId="17963"/>
    <cellStyle name="Note 3 2 5 4" xfId="17964"/>
    <cellStyle name="Note 3 2 5 5" xfId="17965"/>
    <cellStyle name="Note 3 2 6" xfId="3095"/>
    <cellStyle name="Note 3 2 6 2" xfId="6568"/>
    <cellStyle name="Note 3 2 6 2 2" xfId="17966"/>
    <cellStyle name="Note 3 2 6 2 3" xfId="17967"/>
    <cellStyle name="Note 3 2 6 2 4" xfId="17968"/>
    <cellStyle name="Note 3 2 6 3" xfId="17969"/>
    <cellStyle name="Note 3 2 6 4" xfId="17970"/>
    <cellStyle name="Note 3 2 6 5" xfId="17971"/>
    <cellStyle name="Note 3 2 7" xfId="3117"/>
    <cellStyle name="Note 3 2 7 2" xfId="6589"/>
    <cellStyle name="Note 3 2 7 2 2" xfId="17972"/>
    <cellStyle name="Note 3 2 7 2 3" xfId="17973"/>
    <cellStyle name="Note 3 2 7 2 4" xfId="17974"/>
    <cellStyle name="Note 3 2 7 3" xfId="17975"/>
    <cellStyle name="Note 3 2 7 4" xfId="17976"/>
    <cellStyle name="Note 3 2 7 5" xfId="17977"/>
    <cellStyle name="Note 3 2 8" xfId="3180"/>
    <cellStyle name="Note 3 2 8 2" xfId="6652"/>
    <cellStyle name="Note 3 2 8 2 2" xfId="17978"/>
    <cellStyle name="Note 3 2 8 2 3" xfId="17979"/>
    <cellStyle name="Note 3 2 8 2 4" xfId="17980"/>
    <cellStyle name="Note 3 2 8 3" xfId="17981"/>
    <cellStyle name="Note 3 2 8 4" xfId="17982"/>
    <cellStyle name="Note 3 2 8 5" xfId="17983"/>
    <cellStyle name="Note 3 2 9" xfId="2096"/>
    <cellStyle name="Note 3 2 9 2" xfId="5571"/>
    <cellStyle name="Note 3 2 9 2 2" xfId="17984"/>
    <cellStyle name="Note 3 2 9 2 3" xfId="17985"/>
    <cellStyle name="Note 3 2 9 2 4" xfId="17986"/>
    <cellStyle name="Note 3 2 9 3" xfId="17987"/>
    <cellStyle name="Note 3 2 9 4" xfId="17988"/>
    <cellStyle name="Note 3 2 9 5" xfId="17989"/>
    <cellStyle name="Note 3 3" xfId="1474"/>
    <cellStyle name="Note 3 3 10" xfId="4956"/>
    <cellStyle name="Note 3 3 10 2" xfId="17990"/>
    <cellStyle name="Note 3 3 10 3" xfId="17991"/>
    <cellStyle name="Note 3 3 10 4" xfId="17992"/>
    <cellStyle name="Note 3 3 11" xfId="17993"/>
    <cellStyle name="Note 3 3 12" xfId="17994"/>
    <cellStyle name="Note 3 3 13" xfId="17995"/>
    <cellStyle name="Note 3 3 2" xfId="2735"/>
    <cellStyle name="Note 3 3 2 2" xfId="6208"/>
    <cellStyle name="Note 3 3 2 2 2" xfId="17996"/>
    <cellStyle name="Note 3 3 2 2 3" xfId="17997"/>
    <cellStyle name="Note 3 3 2 2 4" xfId="17998"/>
    <cellStyle name="Note 3 3 2 3" xfId="17999"/>
    <cellStyle name="Note 3 3 2 4" xfId="18000"/>
    <cellStyle name="Note 3 3 2 5" xfId="18001"/>
    <cellStyle name="Note 3 3 3" xfId="3336"/>
    <cellStyle name="Note 3 3 3 2" xfId="6808"/>
    <cellStyle name="Note 3 3 3 2 2" xfId="18002"/>
    <cellStyle name="Note 3 3 3 2 3" xfId="18003"/>
    <cellStyle name="Note 3 3 3 2 4" xfId="18004"/>
    <cellStyle name="Note 3 3 3 3" xfId="18005"/>
    <cellStyle name="Note 3 3 3 4" xfId="18006"/>
    <cellStyle name="Note 3 3 3 5" xfId="18007"/>
    <cellStyle name="Note 3 3 4" xfId="1951"/>
    <cellStyle name="Note 3 3 4 2" xfId="5428"/>
    <cellStyle name="Note 3 3 4 2 2" xfId="18008"/>
    <cellStyle name="Note 3 3 4 2 3" xfId="18009"/>
    <cellStyle name="Note 3 3 4 2 4" xfId="18010"/>
    <cellStyle name="Note 3 3 4 3" xfId="18011"/>
    <cellStyle name="Note 3 3 4 4" xfId="18012"/>
    <cellStyle name="Note 3 3 4 5" xfId="18013"/>
    <cellStyle name="Note 3 3 5" xfId="1974"/>
    <cellStyle name="Note 3 3 5 2" xfId="5450"/>
    <cellStyle name="Note 3 3 5 2 2" xfId="18014"/>
    <cellStyle name="Note 3 3 5 2 3" xfId="18015"/>
    <cellStyle name="Note 3 3 5 2 4" xfId="18016"/>
    <cellStyle name="Note 3 3 5 3" xfId="18017"/>
    <cellStyle name="Note 3 3 5 4" xfId="18018"/>
    <cellStyle name="Note 3 3 5 5" xfId="18019"/>
    <cellStyle name="Note 3 3 6" xfId="3294"/>
    <cellStyle name="Note 3 3 6 2" xfId="6766"/>
    <cellStyle name="Note 3 3 6 2 2" xfId="18020"/>
    <cellStyle name="Note 3 3 6 2 3" xfId="18021"/>
    <cellStyle name="Note 3 3 6 2 4" xfId="18022"/>
    <cellStyle name="Note 3 3 6 3" xfId="18023"/>
    <cellStyle name="Note 3 3 6 4" xfId="18024"/>
    <cellStyle name="Note 3 3 6 5" xfId="18025"/>
    <cellStyle name="Note 3 3 7" xfId="1949"/>
    <cellStyle name="Note 3 3 7 2" xfId="5426"/>
    <cellStyle name="Note 3 3 7 2 2" xfId="18026"/>
    <cellStyle name="Note 3 3 7 2 3" xfId="18027"/>
    <cellStyle name="Note 3 3 7 2 4" xfId="18028"/>
    <cellStyle name="Note 3 3 7 3" xfId="18029"/>
    <cellStyle name="Note 3 3 7 4" xfId="18030"/>
    <cellStyle name="Note 3 3 7 5" xfId="18031"/>
    <cellStyle name="Note 3 3 8" xfId="3535"/>
    <cellStyle name="Note 3 3 8 2" xfId="7005"/>
    <cellStyle name="Note 3 3 8 2 2" xfId="18032"/>
    <cellStyle name="Note 3 3 8 2 3" xfId="18033"/>
    <cellStyle name="Note 3 3 8 2 4" xfId="18034"/>
    <cellStyle name="Note 3 3 8 3" xfId="18035"/>
    <cellStyle name="Note 3 3 8 4" xfId="18036"/>
    <cellStyle name="Note 3 3 8 5" xfId="18037"/>
    <cellStyle name="Note 3 3 9" xfId="3620"/>
    <cellStyle name="Note 3 3 9 2" xfId="7090"/>
    <cellStyle name="Note 3 3 9 2 2" xfId="18038"/>
    <cellStyle name="Note 3 3 9 2 3" xfId="18039"/>
    <cellStyle name="Note 3 3 9 2 4" xfId="18040"/>
    <cellStyle name="Note 3 3 9 3" xfId="18041"/>
    <cellStyle name="Note 3 3 9 4" xfId="18042"/>
    <cellStyle name="Note 3 3 9 5" xfId="18043"/>
    <cellStyle name="Note 3 4" xfId="1537"/>
    <cellStyle name="Note 3 4 10" xfId="5019"/>
    <cellStyle name="Note 3 4 10 2" xfId="18044"/>
    <cellStyle name="Note 3 4 10 3" xfId="18045"/>
    <cellStyle name="Note 3 4 10 4" xfId="18046"/>
    <cellStyle name="Note 3 4 11" xfId="18047"/>
    <cellStyle name="Note 3 4 12" xfId="18048"/>
    <cellStyle name="Note 3 4 13" xfId="18049"/>
    <cellStyle name="Note 3 4 2" xfId="2783"/>
    <cellStyle name="Note 3 4 2 2" xfId="6256"/>
    <cellStyle name="Note 3 4 2 2 2" xfId="18050"/>
    <cellStyle name="Note 3 4 2 2 3" xfId="18051"/>
    <cellStyle name="Note 3 4 2 2 4" xfId="18052"/>
    <cellStyle name="Note 3 4 2 3" xfId="18053"/>
    <cellStyle name="Note 3 4 2 4" xfId="18054"/>
    <cellStyle name="Note 3 4 2 5" xfId="18055"/>
    <cellStyle name="Note 3 4 3" xfId="3379"/>
    <cellStyle name="Note 3 4 3 2" xfId="6851"/>
    <cellStyle name="Note 3 4 3 2 2" xfId="18056"/>
    <cellStyle name="Note 3 4 3 2 3" xfId="18057"/>
    <cellStyle name="Note 3 4 3 2 4" xfId="18058"/>
    <cellStyle name="Note 3 4 3 3" xfId="18059"/>
    <cellStyle name="Note 3 4 3 4" xfId="18060"/>
    <cellStyle name="Note 3 4 3 5" xfId="18061"/>
    <cellStyle name="Note 3 4 4" xfId="3075"/>
    <cellStyle name="Note 3 4 4 2" xfId="6548"/>
    <cellStyle name="Note 3 4 4 2 2" xfId="18062"/>
    <cellStyle name="Note 3 4 4 2 3" xfId="18063"/>
    <cellStyle name="Note 3 4 4 2 4" xfId="18064"/>
    <cellStyle name="Note 3 4 4 3" xfId="18065"/>
    <cellStyle name="Note 3 4 4 4" xfId="18066"/>
    <cellStyle name="Note 3 4 4 5" xfId="18067"/>
    <cellStyle name="Note 3 4 5" xfId="3171"/>
    <cellStyle name="Note 3 4 5 2" xfId="6643"/>
    <cellStyle name="Note 3 4 5 2 2" xfId="18068"/>
    <cellStyle name="Note 3 4 5 2 3" xfId="18069"/>
    <cellStyle name="Note 3 4 5 2 4" xfId="18070"/>
    <cellStyle name="Note 3 4 5 3" xfId="18071"/>
    <cellStyle name="Note 3 4 5 4" xfId="18072"/>
    <cellStyle name="Note 3 4 5 5" xfId="18073"/>
    <cellStyle name="Note 3 4 6" xfId="1947"/>
    <cellStyle name="Note 3 4 6 2" xfId="5424"/>
    <cellStyle name="Note 3 4 6 2 2" xfId="18074"/>
    <cellStyle name="Note 3 4 6 2 3" xfId="18075"/>
    <cellStyle name="Note 3 4 6 2 4" xfId="18076"/>
    <cellStyle name="Note 3 4 6 3" xfId="18077"/>
    <cellStyle name="Note 3 4 6 4" xfId="18078"/>
    <cellStyle name="Note 3 4 6 5" xfId="18079"/>
    <cellStyle name="Note 3 4 7" xfId="2074"/>
    <cellStyle name="Note 3 4 7 2" xfId="5549"/>
    <cellStyle name="Note 3 4 7 2 2" xfId="18080"/>
    <cellStyle name="Note 3 4 7 2 3" xfId="18081"/>
    <cellStyle name="Note 3 4 7 2 4" xfId="18082"/>
    <cellStyle name="Note 3 4 7 3" xfId="18083"/>
    <cellStyle name="Note 3 4 7 4" xfId="18084"/>
    <cellStyle name="Note 3 4 7 5" xfId="18085"/>
    <cellStyle name="Note 3 4 8" xfId="3292"/>
    <cellStyle name="Note 3 4 8 2" xfId="6764"/>
    <cellStyle name="Note 3 4 8 2 2" xfId="18086"/>
    <cellStyle name="Note 3 4 8 2 3" xfId="18087"/>
    <cellStyle name="Note 3 4 8 2 4" xfId="18088"/>
    <cellStyle name="Note 3 4 8 3" xfId="18089"/>
    <cellStyle name="Note 3 4 8 4" xfId="18090"/>
    <cellStyle name="Note 3 4 8 5" xfId="18091"/>
    <cellStyle name="Note 3 4 9" xfId="3574"/>
    <cellStyle name="Note 3 4 9 2" xfId="7044"/>
    <cellStyle name="Note 3 4 9 2 2" xfId="18092"/>
    <cellStyle name="Note 3 4 9 2 3" xfId="18093"/>
    <cellStyle name="Note 3 4 9 2 4" xfId="18094"/>
    <cellStyle name="Note 3 4 9 3" xfId="18095"/>
    <cellStyle name="Note 3 4 9 4" xfId="18096"/>
    <cellStyle name="Note 3 4 9 5" xfId="18097"/>
    <cellStyle name="Note 3 5" xfId="1263"/>
    <cellStyle name="Note 3 5 10" xfId="4745"/>
    <cellStyle name="Note 3 5 10 2" xfId="18098"/>
    <cellStyle name="Note 3 5 10 3" xfId="18099"/>
    <cellStyle name="Note 3 5 10 4" xfId="18100"/>
    <cellStyle name="Note 3 5 11" xfId="18101"/>
    <cellStyle name="Note 3 5 12" xfId="18102"/>
    <cellStyle name="Note 3 5 13" xfId="18103"/>
    <cellStyle name="Note 3 5 2" xfId="2534"/>
    <cellStyle name="Note 3 5 2 2" xfId="6007"/>
    <cellStyle name="Note 3 5 2 2 2" xfId="18104"/>
    <cellStyle name="Note 3 5 2 2 3" xfId="18105"/>
    <cellStyle name="Note 3 5 2 2 4" xfId="18106"/>
    <cellStyle name="Note 3 5 2 3" xfId="18107"/>
    <cellStyle name="Note 3 5 2 4" xfId="18108"/>
    <cellStyle name="Note 3 5 2 5" xfId="18109"/>
    <cellStyle name="Note 3 5 3" xfId="3234"/>
    <cellStyle name="Note 3 5 3 2" xfId="6706"/>
    <cellStyle name="Note 3 5 3 2 2" xfId="18110"/>
    <cellStyle name="Note 3 5 3 2 3" xfId="18111"/>
    <cellStyle name="Note 3 5 3 2 4" xfId="18112"/>
    <cellStyle name="Note 3 5 3 3" xfId="18113"/>
    <cellStyle name="Note 3 5 3 4" xfId="18114"/>
    <cellStyle name="Note 3 5 3 5" xfId="18115"/>
    <cellStyle name="Note 3 5 4" xfId="1966"/>
    <cellStyle name="Note 3 5 4 2" xfId="5443"/>
    <cellStyle name="Note 3 5 4 2 2" xfId="18116"/>
    <cellStyle name="Note 3 5 4 2 3" xfId="18117"/>
    <cellStyle name="Note 3 5 4 2 4" xfId="18118"/>
    <cellStyle name="Note 3 5 4 3" xfId="18119"/>
    <cellStyle name="Note 3 5 4 4" xfId="18120"/>
    <cellStyle name="Note 3 5 4 5" xfId="18121"/>
    <cellStyle name="Note 3 5 5" xfId="3453"/>
    <cellStyle name="Note 3 5 5 2" xfId="6925"/>
    <cellStyle name="Note 3 5 5 2 2" xfId="18122"/>
    <cellStyle name="Note 3 5 5 2 3" xfId="18123"/>
    <cellStyle name="Note 3 5 5 2 4" xfId="18124"/>
    <cellStyle name="Note 3 5 5 3" xfId="18125"/>
    <cellStyle name="Note 3 5 5 4" xfId="18126"/>
    <cellStyle name="Note 3 5 5 5" xfId="18127"/>
    <cellStyle name="Note 3 5 6" xfId="3290"/>
    <cellStyle name="Note 3 5 6 2" xfId="6762"/>
    <cellStyle name="Note 3 5 6 2 2" xfId="18128"/>
    <cellStyle name="Note 3 5 6 2 3" xfId="18129"/>
    <cellStyle name="Note 3 5 6 2 4" xfId="18130"/>
    <cellStyle name="Note 3 5 6 3" xfId="18131"/>
    <cellStyle name="Note 3 5 6 4" xfId="18132"/>
    <cellStyle name="Note 3 5 6 5" xfId="18133"/>
    <cellStyle name="Note 3 5 7" xfId="3459"/>
    <cellStyle name="Note 3 5 7 2" xfId="6931"/>
    <cellStyle name="Note 3 5 7 2 2" xfId="18134"/>
    <cellStyle name="Note 3 5 7 2 3" xfId="18135"/>
    <cellStyle name="Note 3 5 7 2 4" xfId="18136"/>
    <cellStyle name="Note 3 5 7 3" xfId="18137"/>
    <cellStyle name="Note 3 5 7 4" xfId="18138"/>
    <cellStyle name="Note 3 5 7 5" xfId="18139"/>
    <cellStyle name="Note 3 5 8" xfId="3549"/>
    <cellStyle name="Note 3 5 8 2" xfId="7019"/>
    <cellStyle name="Note 3 5 8 2 2" xfId="18140"/>
    <cellStyle name="Note 3 5 8 2 3" xfId="18141"/>
    <cellStyle name="Note 3 5 8 2 4" xfId="18142"/>
    <cellStyle name="Note 3 5 8 3" xfId="18143"/>
    <cellStyle name="Note 3 5 8 4" xfId="18144"/>
    <cellStyle name="Note 3 5 8 5" xfId="18145"/>
    <cellStyle name="Note 3 5 9" xfId="3428"/>
    <cellStyle name="Note 3 5 9 2" xfId="6900"/>
    <cellStyle name="Note 3 5 9 2 2" xfId="18146"/>
    <cellStyle name="Note 3 5 9 2 3" xfId="18147"/>
    <cellStyle name="Note 3 5 9 2 4" xfId="18148"/>
    <cellStyle name="Note 3 5 9 3" xfId="18149"/>
    <cellStyle name="Note 3 5 9 4" xfId="18150"/>
    <cellStyle name="Note 3 5 9 5" xfId="18151"/>
    <cellStyle name="Note 3 6" xfId="2182"/>
    <cellStyle name="Note 3 6 2" xfId="5657"/>
    <cellStyle name="Note 3 6 2 2" xfId="18152"/>
    <cellStyle name="Note 3 6 2 3" xfId="18153"/>
    <cellStyle name="Note 3 6 2 4" xfId="18154"/>
    <cellStyle name="Note 3 6 3" xfId="18155"/>
    <cellStyle name="Note 3 6 4" xfId="18156"/>
    <cellStyle name="Note 3 6 5" xfId="18157"/>
    <cellStyle name="Note 3 7" xfId="2307"/>
    <cellStyle name="Note 3 7 2" xfId="5782"/>
    <cellStyle name="Note 3 7 2 2" xfId="18158"/>
    <cellStyle name="Note 3 7 2 3" xfId="18159"/>
    <cellStyle name="Note 3 7 2 4" xfId="18160"/>
    <cellStyle name="Note 3 7 3" xfId="18161"/>
    <cellStyle name="Note 3 7 4" xfId="18162"/>
    <cellStyle name="Note 3 7 5" xfId="18163"/>
    <cellStyle name="Note 3 8" xfId="3527"/>
    <cellStyle name="Note 3 8 2" xfId="6998"/>
    <cellStyle name="Note 3 8 2 2" xfId="18164"/>
    <cellStyle name="Note 3 8 2 3" xfId="18165"/>
    <cellStyle name="Note 3 8 2 4" xfId="18166"/>
    <cellStyle name="Note 3 8 3" xfId="18167"/>
    <cellStyle name="Note 3 8 4" xfId="18168"/>
    <cellStyle name="Note 3 8 5" xfId="18169"/>
    <cellStyle name="Note 3 9" xfId="3513"/>
    <cellStyle name="Note 3 9 2" xfId="6985"/>
    <cellStyle name="Note 3 9 2 2" xfId="18170"/>
    <cellStyle name="Note 3 9 2 3" xfId="18171"/>
    <cellStyle name="Note 3 9 2 4" xfId="18172"/>
    <cellStyle name="Note 3 9 3" xfId="18173"/>
    <cellStyle name="Note 3 9 4" xfId="18174"/>
    <cellStyle name="Note 3 9 5" xfId="18175"/>
    <cellStyle name="Note 4" xfId="957"/>
    <cellStyle name="Note 4 10" xfId="4522"/>
    <cellStyle name="Note 4 10 2" xfId="18176"/>
    <cellStyle name="Note 4 10 3" xfId="18177"/>
    <cellStyle name="Note 4 10 4" xfId="18178"/>
    <cellStyle name="Note 4 11" xfId="18179"/>
    <cellStyle name="Note 4 12" xfId="18180"/>
    <cellStyle name="Note 4 13" xfId="18181"/>
    <cellStyle name="Note 4 2" xfId="1458"/>
    <cellStyle name="Note 4 2 10" xfId="4940"/>
    <cellStyle name="Note 4 2 10 2" xfId="18182"/>
    <cellStyle name="Note 4 2 10 3" xfId="18183"/>
    <cellStyle name="Note 4 2 10 4" xfId="18184"/>
    <cellStyle name="Note 4 2 11" xfId="18185"/>
    <cellStyle name="Note 4 2 12" xfId="18186"/>
    <cellStyle name="Note 4 2 13" xfId="18187"/>
    <cellStyle name="Note 4 2 2" xfId="2719"/>
    <cellStyle name="Note 4 2 2 2" xfId="6192"/>
    <cellStyle name="Note 4 2 2 2 2" xfId="18188"/>
    <cellStyle name="Note 4 2 2 2 3" xfId="18189"/>
    <cellStyle name="Note 4 2 2 2 4" xfId="18190"/>
    <cellStyle name="Note 4 2 2 3" xfId="18191"/>
    <cellStyle name="Note 4 2 2 4" xfId="18192"/>
    <cellStyle name="Note 4 2 2 5" xfId="18193"/>
    <cellStyle name="Note 4 2 3" xfId="3326"/>
    <cellStyle name="Note 4 2 3 2" xfId="6798"/>
    <cellStyle name="Note 4 2 3 2 2" xfId="18194"/>
    <cellStyle name="Note 4 2 3 2 3" xfId="18195"/>
    <cellStyle name="Note 4 2 3 2 4" xfId="18196"/>
    <cellStyle name="Note 4 2 3 3" xfId="18197"/>
    <cellStyle name="Note 4 2 3 4" xfId="18198"/>
    <cellStyle name="Note 4 2 3 5" xfId="18199"/>
    <cellStyle name="Note 4 2 4" xfId="1993"/>
    <cellStyle name="Note 4 2 4 2" xfId="5469"/>
    <cellStyle name="Note 4 2 4 2 2" xfId="18200"/>
    <cellStyle name="Note 4 2 4 2 3" xfId="18201"/>
    <cellStyle name="Note 4 2 4 2 4" xfId="18202"/>
    <cellStyle name="Note 4 2 4 3" xfId="18203"/>
    <cellStyle name="Note 4 2 4 4" xfId="18204"/>
    <cellStyle name="Note 4 2 4 5" xfId="18205"/>
    <cellStyle name="Note 4 2 5" xfId="3425"/>
    <cellStyle name="Note 4 2 5 2" xfId="6897"/>
    <cellStyle name="Note 4 2 5 2 2" xfId="18206"/>
    <cellStyle name="Note 4 2 5 2 3" xfId="18207"/>
    <cellStyle name="Note 4 2 5 2 4" xfId="18208"/>
    <cellStyle name="Note 4 2 5 3" xfId="18209"/>
    <cellStyle name="Note 4 2 5 4" xfId="18210"/>
    <cellStyle name="Note 4 2 5 5" xfId="18211"/>
    <cellStyle name="Note 4 2 6" xfId="3424"/>
    <cellStyle name="Note 4 2 6 2" xfId="6896"/>
    <cellStyle name="Note 4 2 6 2 2" xfId="18212"/>
    <cellStyle name="Note 4 2 6 2 3" xfId="18213"/>
    <cellStyle name="Note 4 2 6 2 4" xfId="18214"/>
    <cellStyle name="Note 4 2 6 3" xfId="18215"/>
    <cellStyle name="Note 4 2 6 4" xfId="18216"/>
    <cellStyle name="Note 4 2 6 5" xfId="18217"/>
    <cellStyle name="Note 4 2 7" xfId="1860"/>
    <cellStyle name="Note 4 2 7 2" xfId="5338"/>
    <cellStyle name="Note 4 2 7 2 2" xfId="18218"/>
    <cellStyle name="Note 4 2 7 2 3" xfId="18219"/>
    <cellStyle name="Note 4 2 7 2 4" xfId="18220"/>
    <cellStyle name="Note 4 2 7 3" xfId="18221"/>
    <cellStyle name="Note 4 2 7 4" xfId="18222"/>
    <cellStyle name="Note 4 2 7 5" xfId="18223"/>
    <cellStyle name="Note 4 2 8" xfId="2070"/>
    <cellStyle name="Note 4 2 8 2" xfId="5546"/>
    <cellStyle name="Note 4 2 8 2 2" xfId="18224"/>
    <cellStyle name="Note 4 2 8 2 3" xfId="18225"/>
    <cellStyle name="Note 4 2 8 2 4" xfId="18226"/>
    <cellStyle name="Note 4 2 8 3" xfId="18227"/>
    <cellStyle name="Note 4 2 8 4" xfId="18228"/>
    <cellStyle name="Note 4 2 8 5" xfId="18229"/>
    <cellStyle name="Note 4 2 9" xfId="3598"/>
    <cellStyle name="Note 4 2 9 2" xfId="7068"/>
    <cellStyle name="Note 4 2 9 2 2" xfId="18230"/>
    <cellStyle name="Note 4 2 9 2 3" xfId="18231"/>
    <cellStyle name="Note 4 2 9 2 4" xfId="18232"/>
    <cellStyle name="Note 4 2 9 3" xfId="18233"/>
    <cellStyle name="Note 4 2 9 4" xfId="18234"/>
    <cellStyle name="Note 4 2 9 5" xfId="18235"/>
    <cellStyle name="Note 4 3" xfId="1487"/>
    <cellStyle name="Note 4 3 10" xfId="4969"/>
    <cellStyle name="Note 4 3 10 2" xfId="18236"/>
    <cellStyle name="Note 4 3 10 3" xfId="18237"/>
    <cellStyle name="Note 4 3 10 4" xfId="18238"/>
    <cellStyle name="Note 4 3 11" xfId="18239"/>
    <cellStyle name="Note 4 3 12" xfId="18240"/>
    <cellStyle name="Note 4 3 13" xfId="18241"/>
    <cellStyle name="Note 4 3 2" xfId="2742"/>
    <cellStyle name="Note 4 3 2 2" xfId="6215"/>
    <cellStyle name="Note 4 3 2 2 2" xfId="18242"/>
    <cellStyle name="Note 4 3 2 2 3" xfId="18243"/>
    <cellStyle name="Note 4 3 2 2 4" xfId="18244"/>
    <cellStyle name="Note 4 3 2 3" xfId="18245"/>
    <cellStyle name="Note 4 3 2 4" xfId="18246"/>
    <cellStyle name="Note 4 3 2 5" xfId="18247"/>
    <cellStyle name="Note 4 3 3" xfId="3341"/>
    <cellStyle name="Note 4 3 3 2" xfId="6813"/>
    <cellStyle name="Note 4 3 3 2 2" xfId="18248"/>
    <cellStyle name="Note 4 3 3 2 3" xfId="18249"/>
    <cellStyle name="Note 4 3 3 2 4" xfId="18250"/>
    <cellStyle name="Note 4 3 3 3" xfId="18251"/>
    <cellStyle name="Note 4 3 3 4" xfId="18252"/>
    <cellStyle name="Note 4 3 3 5" xfId="18253"/>
    <cellStyle name="Note 4 3 4" xfId="1830"/>
    <cellStyle name="Note 4 3 4 2" xfId="5308"/>
    <cellStyle name="Note 4 3 4 2 2" xfId="18254"/>
    <cellStyle name="Note 4 3 4 2 3" xfId="18255"/>
    <cellStyle name="Note 4 3 4 2 4" xfId="18256"/>
    <cellStyle name="Note 4 3 4 3" xfId="18257"/>
    <cellStyle name="Note 4 3 4 4" xfId="18258"/>
    <cellStyle name="Note 4 3 4 5" xfId="18259"/>
    <cellStyle name="Note 4 3 5" xfId="3082"/>
    <cellStyle name="Note 4 3 5 2" xfId="6555"/>
    <cellStyle name="Note 4 3 5 2 2" xfId="18260"/>
    <cellStyle name="Note 4 3 5 2 3" xfId="18261"/>
    <cellStyle name="Note 4 3 5 2 4" xfId="18262"/>
    <cellStyle name="Note 4 3 5 3" xfId="18263"/>
    <cellStyle name="Note 4 3 5 4" xfId="18264"/>
    <cellStyle name="Note 4 3 5 5" xfId="18265"/>
    <cellStyle name="Note 4 3 6" xfId="3258"/>
    <cellStyle name="Note 4 3 6 2" xfId="6730"/>
    <cellStyle name="Note 4 3 6 2 2" xfId="18266"/>
    <cellStyle name="Note 4 3 6 2 3" xfId="18267"/>
    <cellStyle name="Note 4 3 6 2 4" xfId="18268"/>
    <cellStyle name="Note 4 3 6 3" xfId="18269"/>
    <cellStyle name="Note 4 3 6 4" xfId="18270"/>
    <cellStyle name="Note 4 3 6 5" xfId="18271"/>
    <cellStyle name="Note 4 3 7" xfId="3165"/>
    <cellStyle name="Note 4 3 7 2" xfId="6637"/>
    <cellStyle name="Note 4 3 7 2 2" xfId="18272"/>
    <cellStyle name="Note 4 3 7 2 3" xfId="18273"/>
    <cellStyle name="Note 4 3 7 2 4" xfId="18274"/>
    <cellStyle name="Note 4 3 7 3" xfId="18275"/>
    <cellStyle name="Note 4 3 7 4" xfId="18276"/>
    <cellStyle name="Note 4 3 7 5" xfId="18277"/>
    <cellStyle name="Note 4 3 8" xfId="2072"/>
    <cellStyle name="Note 4 3 8 2" xfId="5547"/>
    <cellStyle name="Note 4 3 8 2 2" xfId="18278"/>
    <cellStyle name="Note 4 3 8 2 3" xfId="18279"/>
    <cellStyle name="Note 4 3 8 2 4" xfId="18280"/>
    <cellStyle name="Note 4 3 8 3" xfId="18281"/>
    <cellStyle name="Note 4 3 8 4" xfId="18282"/>
    <cellStyle name="Note 4 3 8 5" xfId="18283"/>
    <cellStyle name="Note 4 3 9" xfId="3599"/>
    <cellStyle name="Note 4 3 9 2" xfId="7069"/>
    <cellStyle name="Note 4 3 9 2 2" xfId="18284"/>
    <cellStyle name="Note 4 3 9 2 3" xfId="18285"/>
    <cellStyle name="Note 4 3 9 2 4" xfId="18286"/>
    <cellStyle name="Note 4 3 9 3" xfId="18287"/>
    <cellStyle name="Note 4 3 9 4" xfId="18288"/>
    <cellStyle name="Note 4 3 9 5" xfId="18289"/>
    <cellStyle name="Note 4 4" xfId="1523"/>
    <cellStyle name="Note 4 4 10" xfId="5005"/>
    <cellStyle name="Note 4 4 10 2" xfId="18290"/>
    <cellStyle name="Note 4 4 10 3" xfId="18291"/>
    <cellStyle name="Note 4 4 10 4" xfId="18292"/>
    <cellStyle name="Note 4 4 11" xfId="18293"/>
    <cellStyle name="Note 4 4 12" xfId="18294"/>
    <cellStyle name="Note 4 4 13" xfId="18295"/>
    <cellStyle name="Note 4 4 2" xfId="2769"/>
    <cellStyle name="Note 4 4 2 2" xfId="6242"/>
    <cellStyle name="Note 4 4 2 2 2" xfId="18296"/>
    <cellStyle name="Note 4 4 2 2 3" xfId="18297"/>
    <cellStyle name="Note 4 4 2 2 4" xfId="18298"/>
    <cellStyle name="Note 4 4 2 3" xfId="18299"/>
    <cellStyle name="Note 4 4 2 4" xfId="18300"/>
    <cellStyle name="Note 4 4 2 5" xfId="18301"/>
    <cellStyle name="Note 4 4 3" xfId="3365"/>
    <cellStyle name="Note 4 4 3 2" xfId="6837"/>
    <cellStyle name="Note 4 4 3 2 2" xfId="18302"/>
    <cellStyle name="Note 4 4 3 2 3" xfId="18303"/>
    <cellStyle name="Note 4 4 3 2 4" xfId="18304"/>
    <cellStyle name="Note 4 4 3 3" xfId="18305"/>
    <cellStyle name="Note 4 4 3 4" xfId="18306"/>
    <cellStyle name="Note 4 4 3 5" xfId="18307"/>
    <cellStyle name="Note 4 4 4" xfId="3109"/>
    <cellStyle name="Note 4 4 4 2" xfId="6582"/>
    <cellStyle name="Note 4 4 4 2 2" xfId="18308"/>
    <cellStyle name="Note 4 4 4 2 3" xfId="18309"/>
    <cellStyle name="Note 4 4 4 2 4" xfId="18310"/>
    <cellStyle name="Note 4 4 4 3" xfId="18311"/>
    <cellStyle name="Note 4 4 4 4" xfId="18312"/>
    <cellStyle name="Note 4 4 4 5" xfId="18313"/>
    <cellStyle name="Note 4 4 5" xfId="3093"/>
    <cellStyle name="Note 4 4 5 2" xfId="6566"/>
    <cellStyle name="Note 4 4 5 2 2" xfId="18314"/>
    <cellStyle name="Note 4 4 5 2 3" xfId="18315"/>
    <cellStyle name="Note 4 4 5 2 4" xfId="18316"/>
    <cellStyle name="Note 4 4 5 3" xfId="18317"/>
    <cellStyle name="Note 4 4 5 4" xfId="18318"/>
    <cellStyle name="Note 4 4 5 5" xfId="18319"/>
    <cellStyle name="Note 4 4 6" xfId="1868"/>
    <cellStyle name="Note 4 4 6 2" xfId="5345"/>
    <cellStyle name="Note 4 4 6 2 2" xfId="18320"/>
    <cellStyle name="Note 4 4 6 2 3" xfId="18321"/>
    <cellStyle name="Note 4 4 6 2 4" xfId="18322"/>
    <cellStyle name="Note 4 4 6 3" xfId="18323"/>
    <cellStyle name="Note 4 4 6 4" xfId="18324"/>
    <cellStyle name="Note 4 4 6 5" xfId="18325"/>
    <cellStyle name="Note 4 4 7" xfId="2017"/>
    <cellStyle name="Note 4 4 7 2" xfId="5493"/>
    <cellStyle name="Note 4 4 7 2 2" xfId="18326"/>
    <cellStyle name="Note 4 4 7 2 3" xfId="18327"/>
    <cellStyle name="Note 4 4 7 2 4" xfId="18328"/>
    <cellStyle name="Note 4 4 7 3" xfId="18329"/>
    <cellStyle name="Note 4 4 7 4" xfId="18330"/>
    <cellStyle name="Note 4 4 7 5" xfId="18331"/>
    <cellStyle name="Note 4 4 8" xfId="3430"/>
    <cellStyle name="Note 4 4 8 2" xfId="6902"/>
    <cellStyle name="Note 4 4 8 2 2" xfId="18332"/>
    <cellStyle name="Note 4 4 8 2 3" xfId="18333"/>
    <cellStyle name="Note 4 4 8 2 4" xfId="18334"/>
    <cellStyle name="Note 4 4 8 3" xfId="18335"/>
    <cellStyle name="Note 4 4 8 4" xfId="18336"/>
    <cellStyle name="Note 4 4 8 5" xfId="18337"/>
    <cellStyle name="Note 4 4 9" xfId="1849"/>
    <cellStyle name="Note 4 4 9 2" xfId="5327"/>
    <cellStyle name="Note 4 4 9 2 2" xfId="18338"/>
    <cellStyle name="Note 4 4 9 2 3" xfId="18339"/>
    <cellStyle name="Note 4 4 9 2 4" xfId="18340"/>
    <cellStyle name="Note 4 4 9 3" xfId="18341"/>
    <cellStyle name="Note 4 4 9 4" xfId="18342"/>
    <cellStyle name="Note 4 4 9 5" xfId="18343"/>
    <cellStyle name="Note 4 5" xfId="1275"/>
    <cellStyle name="Note 4 5 10" xfId="4757"/>
    <cellStyle name="Note 4 5 10 2" xfId="18344"/>
    <cellStyle name="Note 4 5 10 3" xfId="18345"/>
    <cellStyle name="Note 4 5 10 4" xfId="18346"/>
    <cellStyle name="Note 4 5 11" xfId="18347"/>
    <cellStyle name="Note 4 5 12" xfId="18348"/>
    <cellStyle name="Note 4 5 13" xfId="18349"/>
    <cellStyle name="Note 4 5 2" xfId="2542"/>
    <cellStyle name="Note 4 5 2 2" xfId="6015"/>
    <cellStyle name="Note 4 5 2 2 2" xfId="18350"/>
    <cellStyle name="Note 4 5 2 2 3" xfId="18351"/>
    <cellStyle name="Note 4 5 2 2 4" xfId="18352"/>
    <cellStyle name="Note 4 5 2 3" xfId="18353"/>
    <cellStyle name="Note 4 5 2 4" xfId="18354"/>
    <cellStyle name="Note 4 5 2 5" xfId="18355"/>
    <cellStyle name="Note 4 5 3" xfId="3239"/>
    <cellStyle name="Note 4 5 3 2" xfId="6711"/>
    <cellStyle name="Note 4 5 3 2 2" xfId="18356"/>
    <cellStyle name="Note 4 5 3 2 3" xfId="18357"/>
    <cellStyle name="Note 4 5 3 2 4" xfId="18358"/>
    <cellStyle name="Note 4 5 3 3" xfId="18359"/>
    <cellStyle name="Note 4 5 3 4" xfId="18360"/>
    <cellStyle name="Note 4 5 3 5" xfId="18361"/>
    <cellStyle name="Note 4 5 4" xfId="3285"/>
    <cellStyle name="Note 4 5 4 2" xfId="6757"/>
    <cellStyle name="Note 4 5 4 2 2" xfId="18362"/>
    <cellStyle name="Note 4 5 4 2 3" xfId="18363"/>
    <cellStyle name="Note 4 5 4 2 4" xfId="18364"/>
    <cellStyle name="Note 4 5 4 3" xfId="18365"/>
    <cellStyle name="Note 4 5 4 4" xfId="18366"/>
    <cellStyle name="Note 4 5 4 5" xfId="18367"/>
    <cellStyle name="Note 4 5 5" xfId="1938"/>
    <cellStyle name="Note 4 5 5 2" xfId="5415"/>
    <cellStyle name="Note 4 5 5 2 2" xfId="18368"/>
    <cellStyle name="Note 4 5 5 2 3" xfId="18369"/>
    <cellStyle name="Note 4 5 5 2 4" xfId="18370"/>
    <cellStyle name="Note 4 5 5 3" xfId="18371"/>
    <cellStyle name="Note 4 5 5 4" xfId="18372"/>
    <cellStyle name="Note 4 5 5 5" xfId="18373"/>
    <cellStyle name="Note 4 5 6" xfId="3413"/>
    <cellStyle name="Note 4 5 6 2" xfId="6885"/>
    <cellStyle name="Note 4 5 6 2 2" xfId="18374"/>
    <cellStyle name="Note 4 5 6 2 3" xfId="18375"/>
    <cellStyle name="Note 4 5 6 2 4" xfId="18376"/>
    <cellStyle name="Note 4 5 6 3" xfId="18377"/>
    <cellStyle name="Note 4 5 6 4" xfId="18378"/>
    <cellStyle name="Note 4 5 6 5" xfId="18379"/>
    <cellStyle name="Note 4 5 7" xfId="1818"/>
    <cellStyle name="Note 4 5 7 2" xfId="5296"/>
    <cellStyle name="Note 4 5 7 2 2" xfId="18380"/>
    <cellStyle name="Note 4 5 7 2 3" xfId="18381"/>
    <cellStyle name="Note 4 5 7 2 4" xfId="18382"/>
    <cellStyle name="Note 4 5 7 3" xfId="18383"/>
    <cellStyle name="Note 4 5 7 4" xfId="18384"/>
    <cellStyle name="Note 4 5 7 5" xfId="18385"/>
    <cellStyle name="Note 4 5 8" xfId="3578"/>
    <cellStyle name="Note 4 5 8 2" xfId="7048"/>
    <cellStyle name="Note 4 5 8 2 2" xfId="18386"/>
    <cellStyle name="Note 4 5 8 2 3" xfId="18387"/>
    <cellStyle name="Note 4 5 8 2 4" xfId="18388"/>
    <cellStyle name="Note 4 5 8 3" xfId="18389"/>
    <cellStyle name="Note 4 5 8 4" xfId="18390"/>
    <cellStyle name="Note 4 5 8 5" xfId="18391"/>
    <cellStyle name="Note 4 5 9" xfId="3585"/>
    <cellStyle name="Note 4 5 9 2" xfId="7055"/>
    <cellStyle name="Note 4 5 9 2 2" xfId="18392"/>
    <cellStyle name="Note 4 5 9 2 3" xfId="18393"/>
    <cellStyle name="Note 4 5 9 2 4" xfId="18394"/>
    <cellStyle name="Note 4 5 9 3" xfId="18395"/>
    <cellStyle name="Note 4 5 9 4" xfId="18396"/>
    <cellStyle name="Note 4 5 9 5" xfId="18397"/>
    <cellStyle name="Note 4 6" xfId="2332"/>
    <cellStyle name="Note 4 6 2" xfId="5807"/>
    <cellStyle name="Note 4 6 2 2" xfId="18398"/>
    <cellStyle name="Note 4 6 2 3" xfId="18399"/>
    <cellStyle name="Note 4 6 2 4" xfId="18400"/>
    <cellStyle name="Note 4 6 3" xfId="18401"/>
    <cellStyle name="Note 4 6 4" xfId="18402"/>
    <cellStyle name="Note 4 6 5" xfId="18403"/>
    <cellStyle name="Note 4 7" xfId="2079"/>
    <cellStyle name="Note 4 7 2" xfId="5554"/>
    <cellStyle name="Note 4 7 2 2" xfId="18404"/>
    <cellStyle name="Note 4 7 2 3" xfId="18405"/>
    <cellStyle name="Note 4 7 2 4" xfId="18406"/>
    <cellStyle name="Note 4 7 3" xfId="18407"/>
    <cellStyle name="Note 4 7 4" xfId="18408"/>
    <cellStyle name="Note 4 7 5" xfId="18409"/>
    <cellStyle name="Note 4 8" xfId="3314"/>
    <cellStyle name="Note 4 8 2" xfId="6786"/>
    <cellStyle name="Note 4 8 2 2" xfId="18410"/>
    <cellStyle name="Note 4 8 2 3" xfId="18411"/>
    <cellStyle name="Note 4 8 2 4" xfId="18412"/>
    <cellStyle name="Note 4 8 3" xfId="18413"/>
    <cellStyle name="Note 4 8 4" xfId="18414"/>
    <cellStyle name="Note 4 8 5" xfId="18415"/>
    <cellStyle name="Note 4 9" xfId="3634"/>
    <cellStyle name="Note 4 9 2" xfId="7104"/>
    <cellStyle name="Note 4 9 2 2" xfId="18416"/>
    <cellStyle name="Note 4 9 2 3" xfId="18417"/>
    <cellStyle name="Note 4 9 2 4" xfId="18418"/>
    <cellStyle name="Note 4 9 3" xfId="18419"/>
    <cellStyle name="Note 4 9 4" xfId="18420"/>
    <cellStyle name="Note 4 9 5" xfId="18421"/>
    <cellStyle name="Note 5" xfId="1104"/>
    <cellStyle name="Note 5 10" xfId="4587"/>
    <cellStyle name="Note 5 10 2" xfId="18422"/>
    <cellStyle name="Note 5 10 3" xfId="18423"/>
    <cellStyle name="Note 5 10 4" xfId="18424"/>
    <cellStyle name="Note 5 11" xfId="18425"/>
    <cellStyle name="Note 5 12" xfId="18426"/>
    <cellStyle name="Note 5 13" xfId="18427"/>
    <cellStyle name="Note 5 2" xfId="2426"/>
    <cellStyle name="Note 5 2 2" xfId="5900"/>
    <cellStyle name="Note 5 2 2 2" xfId="18428"/>
    <cellStyle name="Note 5 2 2 3" xfId="18429"/>
    <cellStyle name="Note 5 2 2 4" xfId="18430"/>
    <cellStyle name="Note 5 2 3" xfId="18431"/>
    <cellStyle name="Note 5 2 4" xfId="18432"/>
    <cellStyle name="Note 5 2 5" xfId="18433"/>
    <cellStyle name="Note 5 3" xfId="3152"/>
    <cellStyle name="Note 5 3 2" xfId="6624"/>
    <cellStyle name="Note 5 3 2 2" xfId="18434"/>
    <cellStyle name="Note 5 3 2 3" xfId="18435"/>
    <cellStyle name="Note 5 3 2 4" xfId="18436"/>
    <cellStyle name="Note 5 3 3" xfId="18437"/>
    <cellStyle name="Note 5 3 4" xfId="18438"/>
    <cellStyle name="Note 5 3 5" xfId="18439"/>
    <cellStyle name="Note 5 4" xfId="3419"/>
    <cellStyle name="Note 5 4 2" xfId="6891"/>
    <cellStyle name="Note 5 4 2 2" xfId="18440"/>
    <cellStyle name="Note 5 4 2 3" xfId="18441"/>
    <cellStyle name="Note 5 4 2 4" xfId="18442"/>
    <cellStyle name="Note 5 4 3" xfId="18443"/>
    <cellStyle name="Note 5 4 4" xfId="18444"/>
    <cellStyle name="Note 5 4 5" xfId="18445"/>
    <cellStyle name="Note 5 5" xfId="3475"/>
    <cellStyle name="Note 5 5 2" xfId="6947"/>
    <cellStyle name="Note 5 5 2 2" xfId="18446"/>
    <cellStyle name="Note 5 5 2 3" xfId="18447"/>
    <cellStyle name="Note 5 5 2 4" xfId="18448"/>
    <cellStyle name="Note 5 5 3" xfId="18449"/>
    <cellStyle name="Note 5 5 4" xfId="18450"/>
    <cellStyle name="Note 5 5 5" xfId="18451"/>
    <cellStyle name="Note 5 6" xfId="2575"/>
    <cellStyle name="Note 5 6 2" xfId="6048"/>
    <cellStyle name="Note 5 6 2 2" xfId="18452"/>
    <cellStyle name="Note 5 6 2 3" xfId="18453"/>
    <cellStyle name="Note 5 6 2 4" xfId="18454"/>
    <cellStyle name="Note 5 6 3" xfId="18455"/>
    <cellStyle name="Note 5 6 4" xfId="18456"/>
    <cellStyle name="Note 5 6 5" xfId="18457"/>
    <cellStyle name="Note 5 7" xfId="2532"/>
    <cellStyle name="Note 5 7 2" xfId="6005"/>
    <cellStyle name="Note 5 7 2 2" xfId="18458"/>
    <cellStyle name="Note 5 7 2 3" xfId="18459"/>
    <cellStyle name="Note 5 7 2 4" xfId="18460"/>
    <cellStyle name="Note 5 7 3" xfId="18461"/>
    <cellStyle name="Note 5 7 4" xfId="18462"/>
    <cellStyle name="Note 5 7 5" xfId="18463"/>
    <cellStyle name="Note 5 8" xfId="3469"/>
    <cellStyle name="Note 5 8 2" xfId="6941"/>
    <cellStyle name="Note 5 8 2 2" xfId="18464"/>
    <cellStyle name="Note 5 8 2 3" xfId="18465"/>
    <cellStyle name="Note 5 8 2 4" xfId="18466"/>
    <cellStyle name="Note 5 8 3" xfId="18467"/>
    <cellStyle name="Note 5 8 4" xfId="18468"/>
    <cellStyle name="Note 5 8 5" xfId="18469"/>
    <cellStyle name="Note 5 9" xfId="3179"/>
    <cellStyle name="Note 5 9 2" xfId="6651"/>
    <cellStyle name="Note 5 9 2 2" xfId="18470"/>
    <cellStyle name="Note 5 9 2 3" xfId="18471"/>
    <cellStyle name="Note 5 9 2 4" xfId="18472"/>
    <cellStyle name="Note 5 9 3" xfId="18473"/>
    <cellStyle name="Note 5 9 4" xfId="18474"/>
    <cellStyle name="Note 5 9 5" xfId="18475"/>
    <cellStyle name="Note 6" xfId="1559"/>
    <cellStyle name="Note 6 10" xfId="5040"/>
    <cellStyle name="Note 6 10 2" xfId="18476"/>
    <cellStyle name="Note 6 10 3" xfId="18477"/>
    <cellStyle name="Note 6 10 4" xfId="18478"/>
    <cellStyle name="Note 6 11" xfId="18479"/>
    <cellStyle name="Note 6 12" xfId="18480"/>
    <cellStyle name="Note 6 13" xfId="18481"/>
    <cellStyle name="Note 6 2" xfId="2805"/>
    <cellStyle name="Note 6 2 2" xfId="6278"/>
    <cellStyle name="Note 6 2 2 2" xfId="18482"/>
    <cellStyle name="Note 6 2 2 3" xfId="18483"/>
    <cellStyle name="Note 6 2 2 4" xfId="18484"/>
    <cellStyle name="Note 6 2 3" xfId="18485"/>
    <cellStyle name="Note 6 2 4" xfId="18486"/>
    <cellStyle name="Note 6 2 5" xfId="18487"/>
    <cellStyle name="Note 6 3" xfId="3400"/>
    <cellStyle name="Note 6 3 2" xfId="6872"/>
    <cellStyle name="Note 6 3 2 2" xfId="18488"/>
    <cellStyle name="Note 6 3 2 3" xfId="18489"/>
    <cellStyle name="Note 6 3 2 4" xfId="18490"/>
    <cellStyle name="Note 6 3 3" xfId="18491"/>
    <cellStyle name="Note 6 3 4" xfId="18492"/>
    <cellStyle name="Note 6 3 5" xfId="18493"/>
    <cellStyle name="Note 6 4" xfId="1882"/>
    <cellStyle name="Note 6 4 2" xfId="5359"/>
    <cellStyle name="Note 6 4 2 2" xfId="18494"/>
    <cellStyle name="Note 6 4 2 3" xfId="18495"/>
    <cellStyle name="Note 6 4 2 4" xfId="18496"/>
    <cellStyle name="Note 6 4 3" xfId="18497"/>
    <cellStyle name="Note 6 4 4" xfId="18498"/>
    <cellStyle name="Note 6 4 5" xfId="18499"/>
    <cellStyle name="Note 6 5" xfId="3215"/>
    <cellStyle name="Note 6 5 2" xfId="6687"/>
    <cellStyle name="Note 6 5 2 2" xfId="18500"/>
    <cellStyle name="Note 6 5 2 3" xfId="18501"/>
    <cellStyle name="Note 6 5 2 4" xfId="18502"/>
    <cellStyle name="Note 6 5 3" xfId="18503"/>
    <cellStyle name="Note 6 5 4" xfId="18504"/>
    <cellStyle name="Note 6 5 5" xfId="18505"/>
    <cellStyle name="Note 6 6" xfId="3245"/>
    <cellStyle name="Note 6 6 2" xfId="6717"/>
    <cellStyle name="Note 6 6 2 2" xfId="18506"/>
    <cellStyle name="Note 6 6 2 3" xfId="18507"/>
    <cellStyle name="Note 6 6 2 4" xfId="18508"/>
    <cellStyle name="Note 6 6 3" xfId="18509"/>
    <cellStyle name="Note 6 6 4" xfId="18510"/>
    <cellStyle name="Note 6 6 5" xfId="18511"/>
    <cellStyle name="Note 6 7" xfId="3418"/>
    <cellStyle name="Note 6 7 2" xfId="6890"/>
    <cellStyle name="Note 6 7 2 2" xfId="18512"/>
    <cellStyle name="Note 6 7 2 3" xfId="18513"/>
    <cellStyle name="Note 6 7 2 4" xfId="18514"/>
    <cellStyle name="Note 6 7 3" xfId="18515"/>
    <cellStyle name="Note 6 7 4" xfId="18516"/>
    <cellStyle name="Note 6 7 5" xfId="18517"/>
    <cellStyle name="Note 6 8" xfId="1898"/>
    <cellStyle name="Note 6 8 2" xfId="5375"/>
    <cellStyle name="Note 6 8 2 2" xfId="18518"/>
    <cellStyle name="Note 6 8 2 3" xfId="18519"/>
    <cellStyle name="Note 6 8 2 4" xfId="18520"/>
    <cellStyle name="Note 6 8 3" xfId="18521"/>
    <cellStyle name="Note 6 8 4" xfId="18522"/>
    <cellStyle name="Note 6 8 5" xfId="18523"/>
    <cellStyle name="Note 6 9" xfId="1930"/>
    <cellStyle name="Note 6 9 2" xfId="5407"/>
    <cellStyle name="Note 6 9 2 2" xfId="18524"/>
    <cellStyle name="Note 6 9 2 3" xfId="18525"/>
    <cellStyle name="Note 6 9 2 4" xfId="18526"/>
    <cellStyle name="Note 6 9 3" xfId="18527"/>
    <cellStyle name="Note 6 9 4" xfId="18528"/>
    <cellStyle name="Note 6 9 5" xfId="18529"/>
    <cellStyle name="Note 7" xfId="1459"/>
    <cellStyle name="Note 7 10" xfId="4941"/>
    <cellStyle name="Note 7 10 2" xfId="18530"/>
    <cellStyle name="Note 7 10 3" xfId="18531"/>
    <cellStyle name="Note 7 10 4" xfId="18532"/>
    <cellStyle name="Note 7 11" xfId="18533"/>
    <cellStyle name="Note 7 12" xfId="18534"/>
    <cellStyle name="Note 7 13" xfId="18535"/>
    <cellStyle name="Note 7 2" xfId="2720"/>
    <cellStyle name="Note 7 2 2" xfId="6193"/>
    <cellStyle name="Note 7 2 2 2" xfId="18536"/>
    <cellStyle name="Note 7 2 2 3" xfId="18537"/>
    <cellStyle name="Note 7 2 2 4" xfId="18538"/>
    <cellStyle name="Note 7 2 3" xfId="18539"/>
    <cellStyle name="Note 7 2 4" xfId="18540"/>
    <cellStyle name="Note 7 2 5" xfId="18541"/>
    <cellStyle name="Note 7 3" xfId="3327"/>
    <cellStyle name="Note 7 3 2" xfId="6799"/>
    <cellStyle name="Note 7 3 2 2" xfId="18542"/>
    <cellStyle name="Note 7 3 2 3" xfId="18543"/>
    <cellStyle name="Note 7 3 2 4" xfId="18544"/>
    <cellStyle name="Note 7 3 3" xfId="18545"/>
    <cellStyle name="Note 7 3 4" xfId="18546"/>
    <cellStyle name="Note 7 3 5" xfId="18547"/>
    <cellStyle name="Note 7 4" xfId="1908"/>
    <cellStyle name="Note 7 4 2" xfId="5385"/>
    <cellStyle name="Note 7 4 2 2" xfId="18548"/>
    <cellStyle name="Note 7 4 2 3" xfId="18549"/>
    <cellStyle name="Note 7 4 2 4" xfId="18550"/>
    <cellStyle name="Note 7 4 3" xfId="18551"/>
    <cellStyle name="Note 7 4 4" xfId="18552"/>
    <cellStyle name="Note 7 4 5" xfId="18553"/>
    <cellStyle name="Note 7 5" xfId="3316"/>
    <cellStyle name="Note 7 5 2" xfId="6788"/>
    <cellStyle name="Note 7 5 2 2" xfId="18554"/>
    <cellStyle name="Note 7 5 2 3" xfId="18555"/>
    <cellStyle name="Note 7 5 2 4" xfId="18556"/>
    <cellStyle name="Note 7 5 3" xfId="18557"/>
    <cellStyle name="Note 7 5 4" xfId="18558"/>
    <cellStyle name="Note 7 5 5" xfId="18559"/>
    <cellStyle name="Note 7 6" xfId="2477"/>
    <cellStyle name="Note 7 6 2" xfId="5950"/>
    <cellStyle name="Note 7 6 2 2" xfId="18560"/>
    <cellStyle name="Note 7 6 2 3" xfId="18561"/>
    <cellStyle name="Note 7 6 2 4" xfId="18562"/>
    <cellStyle name="Note 7 6 3" xfId="18563"/>
    <cellStyle name="Note 7 6 4" xfId="18564"/>
    <cellStyle name="Note 7 6 5" xfId="18565"/>
    <cellStyle name="Note 7 7" xfId="1931"/>
    <cellStyle name="Note 7 7 2" xfId="5408"/>
    <cellStyle name="Note 7 7 2 2" xfId="18566"/>
    <cellStyle name="Note 7 7 2 3" xfId="18567"/>
    <cellStyle name="Note 7 7 2 4" xfId="18568"/>
    <cellStyle name="Note 7 7 3" xfId="18569"/>
    <cellStyle name="Note 7 7 4" xfId="18570"/>
    <cellStyle name="Note 7 7 5" xfId="18571"/>
    <cellStyle name="Note 7 8" xfId="1892"/>
    <cellStyle name="Note 7 8 2" xfId="5369"/>
    <cellStyle name="Note 7 8 2 2" xfId="18572"/>
    <cellStyle name="Note 7 8 2 3" xfId="18573"/>
    <cellStyle name="Note 7 8 2 4" xfId="18574"/>
    <cellStyle name="Note 7 8 3" xfId="18575"/>
    <cellStyle name="Note 7 8 4" xfId="18576"/>
    <cellStyle name="Note 7 8 5" xfId="18577"/>
    <cellStyle name="Note 7 9" xfId="3545"/>
    <cellStyle name="Note 7 9 2" xfId="7015"/>
    <cellStyle name="Note 7 9 2 2" xfId="18578"/>
    <cellStyle name="Note 7 9 2 3" xfId="18579"/>
    <cellStyle name="Note 7 9 2 4" xfId="18580"/>
    <cellStyle name="Note 7 9 3" xfId="18581"/>
    <cellStyle name="Note 7 9 4" xfId="18582"/>
    <cellStyle name="Note 7 9 5" xfId="18583"/>
    <cellStyle name="Note 8" xfId="1529"/>
    <cellStyle name="Note 8 10" xfId="5011"/>
    <cellStyle name="Note 8 10 2" xfId="18584"/>
    <cellStyle name="Note 8 10 3" xfId="18585"/>
    <cellStyle name="Note 8 10 4" xfId="18586"/>
    <cellStyle name="Note 8 11" xfId="18587"/>
    <cellStyle name="Note 8 12" xfId="18588"/>
    <cellStyle name="Note 8 13" xfId="18589"/>
    <cellStyle name="Note 8 2" xfId="2775"/>
    <cellStyle name="Note 8 2 2" xfId="6248"/>
    <cellStyle name="Note 8 2 2 2" xfId="18590"/>
    <cellStyle name="Note 8 2 2 3" xfId="18591"/>
    <cellStyle name="Note 8 2 2 4" xfId="18592"/>
    <cellStyle name="Note 8 2 3" xfId="18593"/>
    <cellStyle name="Note 8 2 4" xfId="18594"/>
    <cellStyle name="Note 8 2 5" xfId="18595"/>
    <cellStyle name="Note 8 3" xfId="3371"/>
    <cellStyle name="Note 8 3 2" xfId="6843"/>
    <cellStyle name="Note 8 3 2 2" xfId="18596"/>
    <cellStyle name="Note 8 3 2 3" xfId="18597"/>
    <cellStyle name="Note 8 3 2 4" xfId="18598"/>
    <cellStyle name="Note 8 3 3" xfId="18599"/>
    <cellStyle name="Note 8 3 4" xfId="18600"/>
    <cellStyle name="Note 8 3 5" xfId="18601"/>
    <cellStyle name="Note 8 4" xfId="2001"/>
    <cellStyle name="Note 8 4 2" xfId="5477"/>
    <cellStyle name="Note 8 4 2 2" xfId="18602"/>
    <cellStyle name="Note 8 4 2 3" xfId="18603"/>
    <cellStyle name="Note 8 4 2 4" xfId="18604"/>
    <cellStyle name="Note 8 4 3" xfId="18605"/>
    <cellStyle name="Note 8 4 4" xfId="18606"/>
    <cellStyle name="Note 8 4 5" xfId="18607"/>
    <cellStyle name="Note 8 5" xfId="3224"/>
    <cellStyle name="Note 8 5 2" xfId="6696"/>
    <cellStyle name="Note 8 5 2 2" xfId="18608"/>
    <cellStyle name="Note 8 5 2 3" xfId="18609"/>
    <cellStyle name="Note 8 5 2 4" xfId="18610"/>
    <cellStyle name="Note 8 5 3" xfId="18611"/>
    <cellStyle name="Note 8 5 4" xfId="18612"/>
    <cellStyle name="Note 8 5 5" xfId="18613"/>
    <cellStyle name="Note 8 6" xfId="1914"/>
    <cellStyle name="Note 8 6 2" xfId="5391"/>
    <cellStyle name="Note 8 6 2 2" xfId="18614"/>
    <cellStyle name="Note 8 6 2 3" xfId="18615"/>
    <cellStyle name="Note 8 6 2 4" xfId="18616"/>
    <cellStyle name="Note 8 6 3" xfId="18617"/>
    <cellStyle name="Note 8 6 4" xfId="18618"/>
    <cellStyle name="Note 8 6 5" xfId="18619"/>
    <cellStyle name="Note 8 7" xfId="1856"/>
    <cellStyle name="Note 8 7 2" xfId="5334"/>
    <cellStyle name="Note 8 7 2 2" xfId="18620"/>
    <cellStyle name="Note 8 7 2 3" xfId="18621"/>
    <cellStyle name="Note 8 7 2 4" xfId="18622"/>
    <cellStyle name="Note 8 7 3" xfId="18623"/>
    <cellStyle name="Note 8 7 4" xfId="18624"/>
    <cellStyle name="Note 8 7 5" xfId="18625"/>
    <cellStyle name="Note 8 8" xfId="3553"/>
    <cellStyle name="Note 8 8 2" xfId="7023"/>
    <cellStyle name="Note 8 8 2 2" xfId="18626"/>
    <cellStyle name="Note 8 8 2 3" xfId="18627"/>
    <cellStyle name="Note 8 8 2 4" xfId="18628"/>
    <cellStyle name="Note 8 8 3" xfId="18629"/>
    <cellStyle name="Note 8 8 4" xfId="18630"/>
    <cellStyle name="Note 8 8 5" xfId="18631"/>
    <cellStyle name="Note 8 9" xfId="2459"/>
    <cellStyle name="Note 8 9 2" xfId="5933"/>
    <cellStyle name="Note 8 9 2 2" xfId="18632"/>
    <cellStyle name="Note 8 9 2 3" xfId="18633"/>
    <cellStyle name="Note 8 9 2 4" xfId="18634"/>
    <cellStyle name="Note 8 9 3" xfId="18635"/>
    <cellStyle name="Note 8 9 4" xfId="18636"/>
    <cellStyle name="Note 8 9 5" xfId="18637"/>
    <cellStyle name="Note 9" xfId="1924"/>
    <cellStyle name="Note 9 2" xfId="5401"/>
    <cellStyle name="Note 9 2 2" xfId="18638"/>
    <cellStyle name="Note 9 2 3" xfId="18639"/>
    <cellStyle name="Note 9 2 4" xfId="18640"/>
    <cellStyle name="Note 9 3" xfId="18641"/>
    <cellStyle name="Note 9 4" xfId="18642"/>
    <cellStyle name="Note 9 5" xfId="18643"/>
    <cellStyle name="Numero" xfId="3993"/>
    <cellStyle name="Numero 2" xfId="3994"/>
    <cellStyle name="NUMEROS" xfId="543"/>
    <cellStyle name="Œ…‹æØ‚è [0.00]_COST_SUM" xfId="228"/>
    <cellStyle name="Œ…‹æØ‚è_COST_SUM" xfId="229"/>
    <cellStyle name="Output" xfId="230"/>
    <cellStyle name="Output 10" xfId="3817"/>
    <cellStyle name="Output 11" xfId="4305"/>
    <cellStyle name="Output 11 2" xfId="18644"/>
    <cellStyle name="Output 11 3" xfId="18645"/>
    <cellStyle name="Output 11 4" xfId="18646"/>
    <cellStyle name="Output 12" xfId="18647"/>
    <cellStyle name="Output 13" xfId="18648"/>
    <cellStyle name="Output 14" xfId="18649"/>
    <cellStyle name="Output 2" xfId="716"/>
    <cellStyle name="Output 2 10" xfId="18650"/>
    <cellStyle name="Output 2 11" xfId="18651"/>
    <cellStyle name="Output 2 12" xfId="18652"/>
    <cellStyle name="Output 2 2" xfId="1307"/>
    <cellStyle name="Output 2 2 10" xfId="4789"/>
    <cellStyle name="Output 2 2 10 2" xfId="18653"/>
    <cellStyle name="Output 2 2 10 3" xfId="18654"/>
    <cellStyle name="Output 2 2 10 4" xfId="18655"/>
    <cellStyle name="Output 2 2 11" xfId="18656"/>
    <cellStyle name="Output 2 2 12" xfId="18657"/>
    <cellStyle name="Output 2 2 13" xfId="18658"/>
    <cellStyle name="Output 2 2 2" xfId="2573"/>
    <cellStyle name="Output 2 2 2 2" xfId="6046"/>
    <cellStyle name="Output 2 2 2 2 2" xfId="18659"/>
    <cellStyle name="Output 2 2 2 2 3" xfId="18660"/>
    <cellStyle name="Output 2 2 2 2 4" xfId="18661"/>
    <cellStyle name="Output 2 2 2 3" xfId="18662"/>
    <cellStyle name="Output 2 2 2 4" xfId="18663"/>
    <cellStyle name="Output 2 2 2 5" xfId="18664"/>
    <cellStyle name="Output 2 2 3" xfId="3253"/>
    <cellStyle name="Output 2 2 3 2" xfId="6725"/>
    <cellStyle name="Output 2 2 3 2 2" xfId="18665"/>
    <cellStyle name="Output 2 2 3 2 3" xfId="18666"/>
    <cellStyle name="Output 2 2 3 2 4" xfId="18667"/>
    <cellStyle name="Output 2 2 3 3" xfId="18668"/>
    <cellStyle name="Output 2 2 3 4" xfId="18669"/>
    <cellStyle name="Output 2 2 3 5" xfId="18670"/>
    <cellStyle name="Output 2 2 4" xfId="3447"/>
    <cellStyle name="Output 2 2 4 2" xfId="6919"/>
    <cellStyle name="Output 2 2 4 2 2" xfId="18671"/>
    <cellStyle name="Output 2 2 4 2 3" xfId="18672"/>
    <cellStyle name="Output 2 2 4 2 4" xfId="18673"/>
    <cellStyle name="Output 2 2 4 3" xfId="18674"/>
    <cellStyle name="Output 2 2 4 4" xfId="18675"/>
    <cellStyle name="Output 2 2 4 5" xfId="18676"/>
    <cellStyle name="Output 2 2 5" xfId="3410"/>
    <cellStyle name="Output 2 2 5 2" xfId="6882"/>
    <cellStyle name="Output 2 2 5 2 2" xfId="18677"/>
    <cellStyle name="Output 2 2 5 2 3" xfId="18678"/>
    <cellStyle name="Output 2 2 5 2 4" xfId="18679"/>
    <cellStyle name="Output 2 2 5 3" xfId="18680"/>
    <cellStyle name="Output 2 2 5 4" xfId="18681"/>
    <cellStyle name="Output 2 2 5 5" xfId="18682"/>
    <cellStyle name="Output 2 2 6" xfId="3460"/>
    <cellStyle name="Output 2 2 6 2" xfId="6932"/>
    <cellStyle name="Output 2 2 6 2 2" xfId="18683"/>
    <cellStyle name="Output 2 2 6 2 3" xfId="18684"/>
    <cellStyle name="Output 2 2 6 2 4" xfId="18685"/>
    <cellStyle name="Output 2 2 6 3" xfId="18686"/>
    <cellStyle name="Output 2 2 6 4" xfId="18687"/>
    <cellStyle name="Output 2 2 6 5" xfId="18688"/>
    <cellStyle name="Output 2 2 7" xfId="3138"/>
    <cellStyle name="Output 2 2 7 2" xfId="6610"/>
    <cellStyle name="Output 2 2 7 2 2" xfId="18689"/>
    <cellStyle name="Output 2 2 7 2 3" xfId="18690"/>
    <cellStyle name="Output 2 2 7 2 4" xfId="18691"/>
    <cellStyle name="Output 2 2 7 3" xfId="18692"/>
    <cellStyle name="Output 2 2 7 4" xfId="18693"/>
    <cellStyle name="Output 2 2 7 5" xfId="18694"/>
    <cellStyle name="Output 2 2 8" xfId="3328"/>
    <cellStyle name="Output 2 2 8 2" xfId="6800"/>
    <cellStyle name="Output 2 2 8 2 2" xfId="18695"/>
    <cellStyle name="Output 2 2 8 2 3" xfId="18696"/>
    <cellStyle name="Output 2 2 8 2 4" xfId="18697"/>
    <cellStyle name="Output 2 2 8 3" xfId="18698"/>
    <cellStyle name="Output 2 2 8 4" xfId="18699"/>
    <cellStyle name="Output 2 2 8 5" xfId="18700"/>
    <cellStyle name="Output 2 2 9" xfId="3268"/>
    <cellStyle name="Output 2 2 9 2" xfId="6740"/>
    <cellStyle name="Output 2 2 9 2 2" xfId="18701"/>
    <cellStyle name="Output 2 2 9 2 3" xfId="18702"/>
    <cellStyle name="Output 2 2 9 2 4" xfId="18703"/>
    <cellStyle name="Output 2 2 9 3" xfId="18704"/>
    <cellStyle name="Output 2 2 9 4" xfId="18705"/>
    <cellStyle name="Output 2 2 9 5" xfId="18706"/>
    <cellStyle name="Output 2 3" xfId="1071"/>
    <cellStyle name="Output 2 3 10" xfId="4556"/>
    <cellStyle name="Output 2 3 10 2" xfId="18707"/>
    <cellStyle name="Output 2 3 10 3" xfId="18708"/>
    <cellStyle name="Output 2 3 10 4" xfId="18709"/>
    <cellStyle name="Output 2 3 11" xfId="18710"/>
    <cellStyle name="Output 2 3 12" xfId="18711"/>
    <cellStyle name="Output 2 3 13" xfId="18712"/>
    <cellStyle name="Output 2 3 2" xfId="2396"/>
    <cellStyle name="Output 2 3 2 2" xfId="5870"/>
    <cellStyle name="Output 2 3 2 2 2" xfId="18713"/>
    <cellStyle name="Output 2 3 2 2 3" xfId="18714"/>
    <cellStyle name="Output 2 3 2 2 4" xfId="18715"/>
    <cellStyle name="Output 2 3 2 3" xfId="18716"/>
    <cellStyle name="Output 2 3 2 4" xfId="18717"/>
    <cellStyle name="Output 2 3 2 5" xfId="18718"/>
    <cellStyle name="Output 2 3 3" xfId="3133"/>
    <cellStyle name="Output 2 3 3 2" xfId="6605"/>
    <cellStyle name="Output 2 3 3 2 2" xfId="18719"/>
    <cellStyle name="Output 2 3 3 2 3" xfId="18720"/>
    <cellStyle name="Output 2 3 3 2 4" xfId="18721"/>
    <cellStyle name="Output 2 3 3 3" xfId="18722"/>
    <cellStyle name="Output 2 3 3 4" xfId="18723"/>
    <cellStyle name="Output 2 3 3 5" xfId="18724"/>
    <cellStyle name="Output 2 3 4" xfId="3274"/>
    <cellStyle name="Output 2 3 4 2" xfId="6746"/>
    <cellStyle name="Output 2 3 4 2 2" xfId="18725"/>
    <cellStyle name="Output 2 3 4 2 3" xfId="18726"/>
    <cellStyle name="Output 2 3 4 2 4" xfId="18727"/>
    <cellStyle name="Output 2 3 4 3" xfId="18728"/>
    <cellStyle name="Output 2 3 4 4" xfId="18729"/>
    <cellStyle name="Output 2 3 4 5" xfId="18730"/>
    <cellStyle name="Output 2 3 5" xfId="2367"/>
    <cellStyle name="Output 2 3 5 2" xfId="5841"/>
    <cellStyle name="Output 2 3 5 2 2" xfId="18731"/>
    <cellStyle name="Output 2 3 5 2 3" xfId="18732"/>
    <cellStyle name="Output 2 3 5 2 4" xfId="18733"/>
    <cellStyle name="Output 2 3 5 3" xfId="18734"/>
    <cellStyle name="Output 2 3 5 4" xfId="18735"/>
    <cellStyle name="Output 2 3 5 5" xfId="18736"/>
    <cellStyle name="Output 2 3 6" xfId="3089"/>
    <cellStyle name="Output 2 3 6 2" xfId="6562"/>
    <cellStyle name="Output 2 3 6 2 2" xfId="18737"/>
    <cellStyle name="Output 2 3 6 2 3" xfId="18738"/>
    <cellStyle name="Output 2 3 6 2 4" xfId="18739"/>
    <cellStyle name="Output 2 3 6 3" xfId="18740"/>
    <cellStyle name="Output 2 3 6 4" xfId="18741"/>
    <cellStyle name="Output 2 3 6 5" xfId="18742"/>
    <cellStyle name="Output 2 3 7" xfId="3552"/>
    <cellStyle name="Output 2 3 7 2" xfId="7022"/>
    <cellStyle name="Output 2 3 7 2 2" xfId="18743"/>
    <cellStyle name="Output 2 3 7 2 3" xfId="18744"/>
    <cellStyle name="Output 2 3 7 2 4" xfId="18745"/>
    <cellStyle name="Output 2 3 7 3" xfId="18746"/>
    <cellStyle name="Output 2 3 7 4" xfId="18747"/>
    <cellStyle name="Output 2 3 7 5" xfId="18748"/>
    <cellStyle name="Output 2 3 8" xfId="3323"/>
    <cellStyle name="Output 2 3 8 2" xfId="6795"/>
    <cellStyle name="Output 2 3 8 2 2" xfId="18749"/>
    <cellStyle name="Output 2 3 8 2 3" xfId="18750"/>
    <cellStyle name="Output 2 3 8 2 4" xfId="18751"/>
    <cellStyle name="Output 2 3 8 3" xfId="18752"/>
    <cellStyle name="Output 2 3 8 4" xfId="18753"/>
    <cellStyle name="Output 2 3 8 5" xfId="18754"/>
    <cellStyle name="Output 2 3 9" xfId="3593"/>
    <cellStyle name="Output 2 3 9 2" xfId="7063"/>
    <cellStyle name="Output 2 3 9 2 2" xfId="18755"/>
    <cellStyle name="Output 2 3 9 2 3" xfId="18756"/>
    <cellStyle name="Output 2 3 9 2 4" xfId="18757"/>
    <cellStyle name="Output 2 3 9 3" xfId="18758"/>
    <cellStyle name="Output 2 3 9 4" xfId="18759"/>
    <cellStyle name="Output 2 3 9 5" xfId="18760"/>
    <cellStyle name="Output 2 4" xfId="1240"/>
    <cellStyle name="Output 2 4 10" xfId="4722"/>
    <cellStyle name="Output 2 4 10 2" xfId="18761"/>
    <cellStyle name="Output 2 4 10 3" xfId="18762"/>
    <cellStyle name="Output 2 4 10 4" xfId="18763"/>
    <cellStyle name="Output 2 4 11" xfId="18764"/>
    <cellStyle name="Output 2 4 12" xfId="18765"/>
    <cellStyle name="Output 2 4 13" xfId="18766"/>
    <cellStyle name="Output 2 4 2" xfId="2515"/>
    <cellStyle name="Output 2 4 2 2" xfId="5988"/>
    <cellStyle name="Output 2 4 2 2 2" xfId="18767"/>
    <cellStyle name="Output 2 4 2 2 3" xfId="18768"/>
    <cellStyle name="Output 2 4 2 2 4" xfId="18769"/>
    <cellStyle name="Output 2 4 2 3" xfId="18770"/>
    <cellStyle name="Output 2 4 2 4" xfId="18771"/>
    <cellStyle name="Output 2 4 2 5" xfId="18772"/>
    <cellStyle name="Output 2 4 3" xfId="3218"/>
    <cellStyle name="Output 2 4 3 2" xfId="6690"/>
    <cellStyle name="Output 2 4 3 2 2" xfId="18773"/>
    <cellStyle name="Output 2 4 3 2 3" xfId="18774"/>
    <cellStyle name="Output 2 4 3 2 4" xfId="18775"/>
    <cellStyle name="Output 2 4 3 3" xfId="18776"/>
    <cellStyle name="Output 2 4 3 4" xfId="18777"/>
    <cellStyle name="Output 2 4 3 5" xfId="18778"/>
    <cellStyle name="Output 2 4 4" xfId="3100"/>
    <cellStyle name="Output 2 4 4 2" xfId="6573"/>
    <cellStyle name="Output 2 4 4 2 2" xfId="18779"/>
    <cellStyle name="Output 2 4 4 2 3" xfId="18780"/>
    <cellStyle name="Output 2 4 4 2 4" xfId="18781"/>
    <cellStyle name="Output 2 4 4 3" xfId="18782"/>
    <cellStyle name="Output 2 4 4 4" xfId="18783"/>
    <cellStyle name="Output 2 4 4 5" xfId="18784"/>
    <cellStyle name="Output 2 4 5" xfId="3121"/>
    <cellStyle name="Output 2 4 5 2" xfId="6593"/>
    <cellStyle name="Output 2 4 5 2 2" xfId="18785"/>
    <cellStyle name="Output 2 4 5 2 3" xfId="18786"/>
    <cellStyle name="Output 2 4 5 2 4" xfId="18787"/>
    <cellStyle name="Output 2 4 5 3" xfId="18788"/>
    <cellStyle name="Output 2 4 5 4" xfId="18789"/>
    <cellStyle name="Output 2 4 5 5" xfId="18790"/>
    <cellStyle name="Output 2 4 6" xfId="2098"/>
    <cellStyle name="Output 2 4 6 2" xfId="5573"/>
    <cellStyle name="Output 2 4 6 2 2" xfId="18791"/>
    <cellStyle name="Output 2 4 6 2 3" xfId="18792"/>
    <cellStyle name="Output 2 4 6 2 4" xfId="18793"/>
    <cellStyle name="Output 2 4 6 3" xfId="18794"/>
    <cellStyle name="Output 2 4 6 4" xfId="18795"/>
    <cellStyle name="Output 2 4 6 5" xfId="18796"/>
    <cellStyle name="Output 2 4 7" xfId="3560"/>
    <cellStyle name="Output 2 4 7 2" xfId="7030"/>
    <cellStyle name="Output 2 4 7 2 2" xfId="18797"/>
    <cellStyle name="Output 2 4 7 2 3" xfId="18798"/>
    <cellStyle name="Output 2 4 7 2 4" xfId="18799"/>
    <cellStyle name="Output 2 4 7 3" xfId="18800"/>
    <cellStyle name="Output 2 4 7 4" xfId="18801"/>
    <cellStyle name="Output 2 4 7 5" xfId="18802"/>
    <cellStyle name="Output 2 4 8" xfId="1991"/>
    <cellStyle name="Output 2 4 8 2" xfId="5467"/>
    <cellStyle name="Output 2 4 8 2 2" xfId="18803"/>
    <cellStyle name="Output 2 4 8 2 3" xfId="18804"/>
    <cellStyle name="Output 2 4 8 2 4" xfId="18805"/>
    <cellStyle name="Output 2 4 8 3" xfId="18806"/>
    <cellStyle name="Output 2 4 8 4" xfId="18807"/>
    <cellStyle name="Output 2 4 8 5" xfId="18808"/>
    <cellStyle name="Output 2 4 9" xfId="2261"/>
    <cellStyle name="Output 2 4 9 2" xfId="5736"/>
    <cellStyle name="Output 2 4 9 2 2" xfId="18809"/>
    <cellStyle name="Output 2 4 9 2 3" xfId="18810"/>
    <cellStyle name="Output 2 4 9 2 4" xfId="18811"/>
    <cellStyle name="Output 2 4 9 3" xfId="18812"/>
    <cellStyle name="Output 2 4 9 4" xfId="18813"/>
    <cellStyle name="Output 2 4 9 5" xfId="18814"/>
    <cellStyle name="Output 2 5" xfId="1418"/>
    <cellStyle name="Output 2 5 10" xfId="4900"/>
    <cellStyle name="Output 2 5 10 2" xfId="18815"/>
    <cellStyle name="Output 2 5 10 3" xfId="18816"/>
    <cellStyle name="Output 2 5 10 4" xfId="18817"/>
    <cellStyle name="Output 2 5 11" xfId="18818"/>
    <cellStyle name="Output 2 5 12" xfId="18819"/>
    <cellStyle name="Output 2 5 13" xfId="18820"/>
    <cellStyle name="Output 2 5 2" xfId="2680"/>
    <cellStyle name="Output 2 5 2 2" xfId="6153"/>
    <cellStyle name="Output 2 5 2 2 2" xfId="18821"/>
    <cellStyle name="Output 2 5 2 2 3" xfId="18822"/>
    <cellStyle name="Output 2 5 2 2 4" xfId="18823"/>
    <cellStyle name="Output 2 5 2 3" xfId="18824"/>
    <cellStyle name="Output 2 5 2 4" xfId="18825"/>
    <cellStyle name="Output 2 5 2 5" xfId="18826"/>
    <cellStyle name="Output 2 5 3" xfId="3305"/>
    <cellStyle name="Output 2 5 3 2" xfId="6777"/>
    <cellStyle name="Output 2 5 3 2 2" xfId="18827"/>
    <cellStyle name="Output 2 5 3 2 3" xfId="18828"/>
    <cellStyle name="Output 2 5 3 2 4" xfId="18829"/>
    <cellStyle name="Output 2 5 3 3" xfId="18830"/>
    <cellStyle name="Output 2 5 3 4" xfId="18831"/>
    <cellStyle name="Output 2 5 3 5" xfId="18832"/>
    <cellStyle name="Output 2 5 4" xfId="2387"/>
    <cellStyle name="Output 2 5 4 2" xfId="5861"/>
    <cellStyle name="Output 2 5 4 2 2" xfId="18833"/>
    <cellStyle name="Output 2 5 4 2 3" xfId="18834"/>
    <cellStyle name="Output 2 5 4 2 4" xfId="18835"/>
    <cellStyle name="Output 2 5 4 3" xfId="18836"/>
    <cellStyle name="Output 2 5 4 4" xfId="18837"/>
    <cellStyle name="Output 2 5 4 5" xfId="18838"/>
    <cellStyle name="Output 2 5 5" xfId="2454"/>
    <cellStyle name="Output 2 5 5 2" xfId="5928"/>
    <cellStyle name="Output 2 5 5 2 2" xfId="18839"/>
    <cellStyle name="Output 2 5 5 2 3" xfId="18840"/>
    <cellStyle name="Output 2 5 5 2 4" xfId="18841"/>
    <cellStyle name="Output 2 5 5 3" xfId="18842"/>
    <cellStyle name="Output 2 5 5 4" xfId="18843"/>
    <cellStyle name="Output 2 5 5 5" xfId="18844"/>
    <cellStyle name="Output 2 5 6" xfId="3412"/>
    <cellStyle name="Output 2 5 6 2" xfId="6884"/>
    <cellStyle name="Output 2 5 6 2 2" xfId="18845"/>
    <cellStyle name="Output 2 5 6 2 3" xfId="18846"/>
    <cellStyle name="Output 2 5 6 2 4" xfId="18847"/>
    <cellStyle name="Output 2 5 6 3" xfId="18848"/>
    <cellStyle name="Output 2 5 6 4" xfId="18849"/>
    <cellStyle name="Output 2 5 6 5" xfId="18850"/>
    <cellStyle name="Output 2 5 7" xfId="3058"/>
    <cellStyle name="Output 2 5 7 2" xfId="6531"/>
    <cellStyle name="Output 2 5 7 2 2" xfId="18851"/>
    <cellStyle name="Output 2 5 7 2 3" xfId="18852"/>
    <cellStyle name="Output 2 5 7 2 4" xfId="18853"/>
    <cellStyle name="Output 2 5 7 3" xfId="18854"/>
    <cellStyle name="Output 2 5 7 4" xfId="18855"/>
    <cellStyle name="Output 2 5 7 5" xfId="18856"/>
    <cellStyle name="Output 2 5 8" xfId="3558"/>
    <cellStyle name="Output 2 5 8 2" xfId="7028"/>
    <cellStyle name="Output 2 5 8 2 2" xfId="18857"/>
    <cellStyle name="Output 2 5 8 2 3" xfId="18858"/>
    <cellStyle name="Output 2 5 8 2 4" xfId="18859"/>
    <cellStyle name="Output 2 5 8 3" xfId="18860"/>
    <cellStyle name="Output 2 5 8 4" xfId="18861"/>
    <cellStyle name="Output 2 5 8 5" xfId="18862"/>
    <cellStyle name="Output 2 5 9" xfId="3464"/>
    <cellStyle name="Output 2 5 9 2" xfId="6936"/>
    <cellStyle name="Output 2 5 9 2 2" xfId="18863"/>
    <cellStyle name="Output 2 5 9 2 3" xfId="18864"/>
    <cellStyle name="Output 2 5 9 2 4" xfId="18865"/>
    <cellStyle name="Output 2 5 9 3" xfId="18866"/>
    <cellStyle name="Output 2 5 9 4" xfId="18867"/>
    <cellStyle name="Output 2 5 9 5" xfId="18868"/>
    <cellStyle name="Output 2 6" xfId="2152"/>
    <cellStyle name="Output 2 6 2" xfId="5627"/>
    <cellStyle name="Output 2 6 2 2" xfId="18869"/>
    <cellStyle name="Output 2 6 2 3" xfId="18870"/>
    <cellStyle name="Output 2 6 2 4" xfId="18871"/>
    <cellStyle name="Output 2 6 3" xfId="18872"/>
    <cellStyle name="Output 2 6 4" xfId="18873"/>
    <cellStyle name="Output 2 6 5" xfId="18874"/>
    <cellStyle name="Output 2 7" xfId="3293"/>
    <cellStyle name="Output 2 7 2" xfId="6765"/>
    <cellStyle name="Output 2 7 2 2" xfId="18875"/>
    <cellStyle name="Output 2 7 2 3" xfId="18876"/>
    <cellStyle name="Output 2 7 2 4" xfId="18877"/>
    <cellStyle name="Output 2 7 3" xfId="18878"/>
    <cellStyle name="Output 2 7 4" xfId="18879"/>
    <cellStyle name="Output 2 7 5" xfId="18880"/>
    <cellStyle name="Output 2 8" xfId="3070"/>
    <cellStyle name="Output 2 8 2" xfId="6543"/>
    <cellStyle name="Output 2 8 2 2" xfId="18881"/>
    <cellStyle name="Output 2 8 2 3" xfId="18882"/>
    <cellStyle name="Output 2 8 2 4" xfId="18883"/>
    <cellStyle name="Output 2 8 3" xfId="18884"/>
    <cellStyle name="Output 2 8 4" xfId="18885"/>
    <cellStyle name="Output 2 8 5" xfId="18886"/>
    <cellStyle name="Output 2 9" xfId="4386"/>
    <cellStyle name="Output 2 9 2" xfId="18887"/>
    <cellStyle name="Output 2 9 3" xfId="18888"/>
    <cellStyle name="Output 2 9 4" xfId="18889"/>
    <cellStyle name="Output 3" xfId="1106"/>
    <cellStyle name="Output 3 10" xfId="4589"/>
    <cellStyle name="Output 3 10 2" xfId="18890"/>
    <cellStyle name="Output 3 10 3" xfId="18891"/>
    <cellStyle name="Output 3 10 4" xfId="18892"/>
    <cellStyle name="Output 3 11" xfId="18893"/>
    <cellStyle name="Output 3 12" xfId="18894"/>
    <cellStyle name="Output 3 13" xfId="18895"/>
    <cellStyle name="Output 3 2" xfId="2428"/>
    <cellStyle name="Output 3 2 2" xfId="5902"/>
    <cellStyle name="Output 3 2 2 2" xfId="18896"/>
    <cellStyle name="Output 3 2 2 3" xfId="18897"/>
    <cellStyle name="Output 3 2 2 4" xfId="18898"/>
    <cellStyle name="Output 3 2 3" xfId="18899"/>
    <cellStyle name="Output 3 2 4" xfId="18900"/>
    <cellStyle name="Output 3 2 5" xfId="18901"/>
    <cellStyle name="Output 3 3" xfId="3154"/>
    <cellStyle name="Output 3 3 2" xfId="6626"/>
    <cellStyle name="Output 3 3 2 2" xfId="18902"/>
    <cellStyle name="Output 3 3 2 3" xfId="18903"/>
    <cellStyle name="Output 3 3 2 4" xfId="18904"/>
    <cellStyle name="Output 3 3 3" xfId="18905"/>
    <cellStyle name="Output 3 3 4" xfId="18906"/>
    <cellStyle name="Output 3 3 5" xfId="18907"/>
    <cellStyle name="Output 3 4" xfId="3448"/>
    <cellStyle name="Output 3 4 2" xfId="6920"/>
    <cellStyle name="Output 3 4 2 2" xfId="18908"/>
    <cellStyle name="Output 3 4 2 3" xfId="18909"/>
    <cellStyle name="Output 3 4 2 4" xfId="18910"/>
    <cellStyle name="Output 3 4 3" xfId="18911"/>
    <cellStyle name="Output 3 4 4" xfId="18912"/>
    <cellStyle name="Output 3 4 5" xfId="18913"/>
    <cellStyle name="Output 3 5" xfId="1826"/>
    <cellStyle name="Output 3 5 2" xfId="5304"/>
    <cellStyle name="Output 3 5 2 2" xfId="18914"/>
    <cellStyle name="Output 3 5 2 3" xfId="18915"/>
    <cellStyle name="Output 3 5 2 4" xfId="18916"/>
    <cellStyle name="Output 3 5 3" xfId="18917"/>
    <cellStyle name="Output 3 5 4" xfId="18918"/>
    <cellStyle name="Output 3 5 5" xfId="18919"/>
    <cellStyle name="Output 3 6" xfId="3409"/>
    <cellStyle name="Output 3 6 2" xfId="6881"/>
    <cellStyle name="Output 3 6 2 2" xfId="18920"/>
    <cellStyle name="Output 3 6 2 3" xfId="18921"/>
    <cellStyle name="Output 3 6 2 4" xfId="18922"/>
    <cellStyle name="Output 3 6 3" xfId="18923"/>
    <cellStyle name="Output 3 6 4" xfId="18924"/>
    <cellStyle name="Output 3 6 5" xfId="18925"/>
    <cellStyle name="Output 3 7" xfId="1990"/>
    <cellStyle name="Output 3 7 2" xfId="5466"/>
    <cellStyle name="Output 3 7 2 2" xfId="18926"/>
    <cellStyle name="Output 3 7 2 3" xfId="18927"/>
    <cellStyle name="Output 3 7 2 4" xfId="18928"/>
    <cellStyle name="Output 3 7 3" xfId="18929"/>
    <cellStyle name="Output 3 7 4" xfId="18930"/>
    <cellStyle name="Output 3 7 5" xfId="18931"/>
    <cellStyle name="Output 3 8" xfId="3520"/>
    <cellStyle name="Output 3 8 2" xfId="6992"/>
    <cellStyle name="Output 3 8 2 2" xfId="18932"/>
    <cellStyle name="Output 3 8 2 3" xfId="18933"/>
    <cellStyle name="Output 3 8 2 4" xfId="18934"/>
    <cellStyle name="Output 3 8 3" xfId="18935"/>
    <cellStyle name="Output 3 8 4" xfId="18936"/>
    <cellStyle name="Output 3 8 5" xfId="18937"/>
    <cellStyle name="Output 3 9" xfId="2283"/>
    <cellStyle name="Output 3 9 2" xfId="5758"/>
    <cellStyle name="Output 3 9 2 2" xfId="18938"/>
    <cellStyle name="Output 3 9 2 3" xfId="18939"/>
    <cellStyle name="Output 3 9 2 4" xfId="18940"/>
    <cellStyle name="Output 3 9 3" xfId="18941"/>
    <cellStyle name="Output 3 9 4" xfId="18942"/>
    <cellStyle name="Output 3 9 5" xfId="18943"/>
    <cellStyle name="Output 4" xfId="1558"/>
    <cellStyle name="Output 4 10" xfId="5039"/>
    <cellStyle name="Output 4 10 2" xfId="18944"/>
    <cellStyle name="Output 4 10 3" xfId="18945"/>
    <cellStyle name="Output 4 10 4" xfId="18946"/>
    <cellStyle name="Output 4 11" xfId="18947"/>
    <cellStyle name="Output 4 12" xfId="18948"/>
    <cellStyle name="Output 4 13" xfId="18949"/>
    <cellStyle name="Output 4 2" xfId="2804"/>
    <cellStyle name="Output 4 2 2" xfId="6277"/>
    <cellStyle name="Output 4 2 2 2" xfId="18950"/>
    <cellStyle name="Output 4 2 2 3" xfId="18951"/>
    <cellStyle name="Output 4 2 2 4" xfId="18952"/>
    <cellStyle name="Output 4 2 3" xfId="18953"/>
    <cellStyle name="Output 4 2 4" xfId="18954"/>
    <cellStyle name="Output 4 2 5" xfId="18955"/>
    <cellStyle name="Output 4 3" xfId="3399"/>
    <cellStyle name="Output 4 3 2" xfId="6871"/>
    <cellStyle name="Output 4 3 2 2" xfId="18956"/>
    <cellStyle name="Output 4 3 2 3" xfId="18957"/>
    <cellStyle name="Output 4 3 2 4" xfId="18958"/>
    <cellStyle name="Output 4 3 3" xfId="18959"/>
    <cellStyle name="Output 4 3 4" xfId="18960"/>
    <cellStyle name="Output 4 3 5" xfId="18961"/>
    <cellStyle name="Output 4 4" xfId="2300"/>
    <cellStyle name="Output 4 4 2" xfId="5775"/>
    <cellStyle name="Output 4 4 2 2" xfId="18962"/>
    <cellStyle name="Output 4 4 2 3" xfId="18963"/>
    <cellStyle name="Output 4 4 2 4" xfId="18964"/>
    <cellStyle name="Output 4 4 3" xfId="18965"/>
    <cellStyle name="Output 4 4 4" xfId="18966"/>
    <cellStyle name="Output 4 4 5" xfId="18967"/>
    <cellStyle name="Output 4 5" xfId="3174"/>
    <cellStyle name="Output 4 5 2" xfId="6646"/>
    <cellStyle name="Output 4 5 2 2" xfId="18968"/>
    <cellStyle name="Output 4 5 2 3" xfId="18969"/>
    <cellStyle name="Output 4 5 2 4" xfId="18970"/>
    <cellStyle name="Output 4 5 3" xfId="18971"/>
    <cellStyle name="Output 4 5 4" xfId="18972"/>
    <cellStyle name="Output 4 5 5" xfId="18973"/>
    <cellStyle name="Output 4 6" xfId="3523"/>
    <cellStyle name="Output 4 6 2" xfId="6995"/>
    <cellStyle name="Output 4 6 2 2" xfId="18974"/>
    <cellStyle name="Output 4 6 2 3" xfId="18975"/>
    <cellStyle name="Output 4 6 2 4" xfId="18976"/>
    <cellStyle name="Output 4 6 3" xfId="18977"/>
    <cellStyle name="Output 4 6 4" xfId="18978"/>
    <cellStyle name="Output 4 6 5" xfId="18979"/>
    <cellStyle name="Output 4 7" xfId="2154"/>
    <cellStyle name="Output 4 7 2" xfId="5629"/>
    <cellStyle name="Output 4 7 2 2" xfId="18980"/>
    <cellStyle name="Output 4 7 2 3" xfId="18981"/>
    <cellStyle name="Output 4 7 2 4" xfId="18982"/>
    <cellStyle name="Output 4 7 3" xfId="18983"/>
    <cellStyle name="Output 4 7 4" xfId="18984"/>
    <cellStyle name="Output 4 7 5" xfId="18985"/>
    <cellStyle name="Output 4 8" xfId="2165"/>
    <cellStyle name="Output 4 8 2" xfId="5640"/>
    <cellStyle name="Output 4 8 2 2" xfId="18986"/>
    <cellStyle name="Output 4 8 2 3" xfId="18987"/>
    <cellStyle name="Output 4 8 2 4" xfId="18988"/>
    <cellStyle name="Output 4 8 3" xfId="18989"/>
    <cellStyle name="Output 4 8 4" xfId="18990"/>
    <cellStyle name="Output 4 8 5" xfId="18991"/>
    <cellStyle name="Output 4 9" xfId="3178"/>
    <cellStyle name="Output 4 9 2" xfId="6650"/>
    <cellStyle name="Output 4 9 2 2" xfId="18992"/>
    <cellStyle name="Output 4 9 2 3" xfId="18993"/>
    <cellStyle name="Output 4 9 2 4" xfId="18994"/>
    <cellStyle name="Output 4 9 3" xfId="18995"/>
    <cellStyle name="Output 4 9 4" xfId="18996"/>
    <cellStyle name="Output 4 9 5" xfId="18997"/>
    <cellStyle name="Output 5" xfId="1512"/>
    <cellStyle name="Output 5 10" xfId="4994"/>
    <cellStyle name="Output 5 10 2" xfId="18998"/>
    <cellStyle name="Output 5 10 3" xfId="18999"/>
    <cellStyle name="Output 5 10 4" xfId="19000"/>
    <cellStyle name="Output 5 11" xfId="19001"/>
    <cellStyle name="Output 5 12" xfId="19002"/>
    <cellStyle name="Output 5 13" xfId="19003"/>
    <cellStyle name="Output 5 2" xfId="2758"/>
    <cellStyle name="Output 5 2 2" xfId="6231"/>
    <cellStyle name="Output 5 2 2 2" xfId="19004"/>
    <cellStyle name="Output 5 2 2 3" xfId="19005"/>
    <cellStyle name="Output 5 2 2 4" xfId="19006"/>
    <cellStyle name="Output 5 2 3" xfId="19007"/>
    <cellStyle name="Output 5 2 4" xfId="19008"/>
    <cellStyle name="Output 5 2 5" xfId="19009"/>
    <cellStyle name="Output 5 3" xfId="3356"/>
    <cellStyle name="Output 5 3 2" xfId="6828"/>
    <cellStyle name="Output 5 3 2 2" xfId="19010"/>
    <cellStyle name="Output 5 3 2 3" xfId="19011"/>
    <cellStyle name="Output 5 3 2 4" xfId="19012"/>
    <cellStyle name="Output 5 3 3" xfId="19013"/>
    <cellStyle name="Output 5 3 4" xfId="19014"/>
    <cellStyle name="Output 5 3 5" xfId="19015"/>
    <cellStyle name="Output 5 4" xfId="3437"/>
    <cellStyle name="Output 5 4 2" xfId="6909"/>
    <cellStyle name="Output 5 4 2 2" xfId="19016"/>
    <cellStyle name="Output 5 4 2 3" xfId="19017"/>
    <cellStyle name="Output 5 4 2 4" xfId="19018"/>
    <cellStyle name="Output 5 4 3" xfId="19019"/>
    <cellStyle name="Output 5 4 4" xfId="19020"/>
    <cellStyle name="Output 5 4 5" xfId="19021"/>
    <cellStyle name="Output 5 5" xfId="3431"/>
    <cellStyle name="Output 5 5 2" xfId="6903"/>
    <cellStyle name="Output 5 5 2 2" xfId="19022"/>
    <cellStyle name="Output 5 5 2 3" xfId="19023"/>
    <cellStyle name="Output 5 5 2 4" xfId="19024"/>
    <cellStyle name="Output 5 5 3" xfId="19025"/>
    <cellStyle name="Output 5 5 4" xfId="19026"/>
    <cellStyle name="Output 5 5 5" xfId="19027"/>
    <cellStyle name="Output 5 6" xfId="3534"/>
    <cellStyle name="Output 5 6 2" xfId="7004"/>
    <cellStyle name="Output 5 6 2 2" xfId="19028"/>
    <cellStyle name="Output 5 6 2 3" xfId="19029"/>
    <cellStyle name="Output 5 6 2 4" xfId="19030"/>
    <cellStyle name="Output 5 6 3" xfId="19031"/>
    <cellStyle name="Output 5 6 4" xfId="19032"/>
    <cellStyle name="Output 5 6 5" xfId="19033"/>
    <cellStyle name="Output 5 7" xfId="3561"/>
    <cellStyle name="Output 5 7 2" xfId="7031"/>
    <cellStyle name="Output 5 7 2 2" xfId="19034"/>
    <cellStyle name="Output 5 7 2 3" xfId="19035"/>
    <cellStyle name="Output 5 7 2 4" xfId="19036"/>
    <cellStyle name="Output 5 7 3" xfId="19037"/>
    <cellStyle name="Output 5 7 4" xfId="19038"/>
    <cellStyle name="Output 5 7 5" xfId="19039"/>
    <cellStyle name="Output 5 8" xfId="2086"/>
    <cellStyle name="Output 5 8 2" xfId="5561"/>
    <cellStyle name="Output 5 8 2 2" xfId="19040"/>
    <cellStyle name="Output 5 8 2 3" xfId="19041"/>
    <cellStyle name="Output 5 8 2 4" xfId="19042"/>
    <cellStyle name="Output 5 8 3" xfId="19043"/>
    <cellStyle name="Output 5 8 4" xfId="19044"/>
    <cellStyle name="Output 5 8 5" xfId="19045"/>
    <cellStyle name="Output 5 9" xfId="3118"/>
    <cellStyle name="Output 5 9 2" xfId="6590"/>
    <cellStyle name="Output 5 9 2 2" xfId="19046"/>
    <cellStyle name="Output 5 9 2 3" xfId="19047"/>
    <cellStyle name="Output 5 9 2 4" xfId="19048"/>
    <cellStyle name="Output 5 9 3" xfId="19049"/>
    <cellStyle name="Output 5 9 4" xfId="19050"/>
    <cellStyle name="Output 5 9 5" xfId="19051"/>
    <cellStyle name="Output 6" xfId="1527"/>
    <cellStyle name="Output 6 10" xfId="5009"/>
    <cellStyle name="Output 6 10 2" xfId="19052"/>
    <cellStyle name="Output 6 10 3" xfId="19053"/>
    <cellStyle name="Output 6 10 4" xfId="19054"/>
    <cellStyle name="Output 6 11" xfId="19055"/>
    <cellStyle name="Output 6 12" xfId="19056"/>
    <cellStyle name="Output 6 13" xfId="19057"/>
    <cellStyle name="Output 6 2" xfId="2773"/>
    <cellStyle name="Output 6 2 2" xfId="6246"/>
    <cellStyle name="Output 6 2 2 2" xfId="19058"/>
    <cellStyle name="Output 6 2 2 3" xfId="19059"/>
    <cellStyle name="Output 6 2 2 4" xfId="19060"/>
    <cellStyle name="Output 6 2 3" xfId="19061"/>
    <cellStyle name="Output 6 2 4" xfId="19062"/>
    <cellStyle name="Output 6 2 5" xfId="19063"/>
    <cellStyle name="Output 6 3" xfId="3369"/>
    <cellStyle name="Output 6 3 2" xfId="6841"/>
    <cellStyle name="Output 6 3 2 2" xfId="19064"/>
    <cellStyle name="Output 6 3 2 3" xfId="19065"/>
    <cellStyle name="Output 6 3 2 4" xfId="19066"/>
    <cellStyle name="Output 6 3 3" xfId="19067"/>
    <cellStyle name="Output 6 3 4" xfId="19068"/>
    <cellStyle name="Output 6 3 5" xfId="19069"/>
    <cellStyle name="Output 6 4" xfId="2269"/>
    <cellStyle name="Output 6 4 2" xfId="5744"/>
    <cellStyle name="Output 6 4 2 2" xfId="19070"/>
    <cellStyle name="Output 6 4 2 3" xfId="19071"/>
    <cellStyle name="Output 6 4 2 4" xfId="19072"/>
    <cellStyle name="Output 6 4 3" xfId="19073"/>
    <cellStyle name="Output 6 4 4" xfId="19074"/>
    <cellStyle name="Output 6 4 5" xfId="19075"/>
    <cellStyle name="Output 6 5" xfId="3423"/>
    <cellStyle name="Output 6 5 2" xfId="6895"/>
    <cellStyle name="Output 6 5 2 2" xfId="19076"/>
    <cellStyle name="Output 6 5 2 3" xfId="19077"/>
    <cellStyle name="Output 6 5 2 4" xfId="19078"/>
    <cellStyle name="Output 6 5 3" xfId="19079"/>
    <cellStyle name="Output 6 5 4" xfId="19080"/>
    <cellStyle name="Output 6 5 5" xfId="19081"/>
    <cellStyle name="Output 6 6" xfId="3337"/>
    <cellStyle name="Output 6 6 2" xfId="6809"/>
    <cellStyle name="Output 6 6 2 2" xfId="19082"/>
    <cellStyle name="Output 6 6 2 3" xfId="19083"/>
    <cellStyle name="Output 6 6 2 4" xfId="19084"/>
    <cellStyle name="Output 6 6 3" xfId="19085"/>
    <cellStyle name="Output 6 6 4" xfId="19086"/>
    <cellStyle name="Output 6 6 5" xfId="19087"/>
    <cellStyle name="Output 6 7" xfId="2005"/>
    <cellStyle name="Output 6 7 2" xfId="5481"/>
    <cellStyle name="Output 6 7 2 2" xfId="19088"/>
    <cellStyle name="Output 6 7 2 3" xfId="19089"/>
    <cellStyle name="Output 6 7 2 4" xfId="19090"/>
    <cellStyle name="Output 6 7 3" xfId="19091"/>
    <cellStyle name="Output 6 7 4" xfId="19092"/>
    <cellStyle name="Output 6 7 5" xfId="19093"/>
    <cellStyle name="Output 6 8" xfId="3063"/>
    <cellStyle name="Output 6 8 2" xfId="6536"/>
    <cellStyle name="Output 6 8 2 2" xfId="19094"/>
    <cellStyle name="Output 6 8 2 3" xfId="19095"/>
    <cellStyle name="Output 6 8 2 4" xfId="19096"/>
    <cellStyle name="Output 6 8 3" xfId="19097"/>
    <cellStyle name="Output 6 8 4" xfId="19098"/>
    <cellStyle name="Output 6 8 5" xfId="19099"/>
    <cellStyle name="Output 6 9" xfId="3427"/>
    <cellStyle name="Output 6 9 2" xfId="6899"/>
    <cellStyle name="Output 6 9 2 2" xfId="19100"/>
    <cellStyle name="Output 6 9 2 3" xfId="19101"/>
    <cellStyle name="Output 6 9 2 4" xfId="19102"/>
    <cellStyle name="Output 6 9 3" xfId="19103"/>
    <cellStyle name="Output 6 9 4" xfId="19104"/>
    <cellStyle name="Output 6 9 5" xfId="19105"/>
    <cellStyle name="Output 7" xfId="2159"/>
    <cellStyle name="Output 7 2" xfId="5634"/>
    <cellStyle name="Output 7 2 2" xfId="19106"/>
    <cellStyle name="Output 7 2 3" xfId="19107"/>
    <cellStyle name="Output 7 2 4" xfId="19108"/>
    <cellStyle name="Output 7 3" xfId="19109"/>
    <cellStyle name="Output 7 4" xfId="19110"/>
    <cellStyle name="Output 7 5" xfId="19111"/>
    <cellStyle name="Output 8" xfId="3150"/>
    <cellStyle name="Output 8 2" xfId="6622"/>
    <cellStyle name="Output 8 2 2" xfId="19112"/>
    <cellStyle name="Output 8 2 3" xfId="19113"/>
    <cellStyle name="Output 8 2 4" xfId="19114"/>
    <cellStyle name="Output 8 3" xfId="19115"/>
    <cellStyle name="Output 8 4" xfId="19116"/>
    <cellStyle name="Output 8 5" xfId="19117"/>
    <cellStyle name="Output 9" xfId="2490"/>
    <cellStyle name="Output 9 2" xfId="5963"/>
    <cellStyle name="Output 9 2 2" xfId="19118"/>
    <cellStyle name="Output 9 2 3" xfId="19119"/>
    <cellStyle name="Output 9 2 4" xfId="19120"/>
    <cellStyle name="Output 9 3" xfId="19121"/>
    <cellStyle name="Output 9 4" xfId="19122"/>
    <cellStyle name="Output 9 5" xfId="19123"/>
    <cellStyle name="Output_MEMÓRIA DE CÁLCULO" xfId="544"/>
    <cellStyle name="padroes" xfId="545"/>
    <cellStyle name="padroes 2" xfId="2738"/>
    <cellStyle name="padroes 2 2" xfId="3996"/>
    <cellStyle name="padroes 2 2 2" xfId="7269"/>
    <cellStyle name="padroes 2 2 2 2" xfId="19124"/>
    <cellStyle name="padroes 2 2 2 3" xfId="19125"/>
    <cellStyle name="padroes 2 2 2 4" xfId="19126"/>
    <cellStyle name="padroes 2 2 3" xfId="19127"/>
    <cellStyle name="padroes 2 2 4" xfId="19128"/>
    <cellStyle name="padroes 2 2 5" xfId="19129"/>
    <cellStyle name="padroes 2 3" xfId="6211"/>
    <cellStyle name="padroes 2 3 2" xfId="19130"/>
    <cellStyle name="padroes 2 3 3" xfId="19131"/>
    <cellStyle name="padroes 2 3 4" xfId="19132"/>
    <cellStyle name="padroes 2 4" xfId="19133"/>
    <cellStyle name="padroes 2 5" xfId="19134"/>
    <cellStyle name="padroes 2 6" xfId="19135"/>
    <cellStyle name="padroes 3" xfId="2371"/>
    <cellStyle name="padroes 3 2" xfId="5845"/>
    <cellStyle name="padroes 3 2 2" xfId="19136"/>
    <cellStyle name="padroes 3 2 3" xfId="19137"/>
    <cellStyle name="padroes 3 2 4" xfId="19138"/>
    <cellStyle name="padroes 3 3" xfId="19139"/>
    <cellStyle name="padroes 3 4" xfId="19140"/>
    <cellStyle name="padroes 3 5" xfId="19141"/>
    <cellStyle name="padroes 4" xfId="3346"/>
    <cellStyle name="padroes 4 2" xfId="6818"/>
    <cellStyle name="padroes 4 2 2" xfId="19142"/>
    <cellStyle name="padroes 4 2 3" xfId="19143"/>
    <cellStyle name="padroes 4 2 4" xfId="19144"/>
    <cellStyle name="padroes 4 3" xfId="19145"/>
    <cellStyle name="padroes 4 4" xfId="19146"/>
    <cellStyle name="padroes 4 5" xfId="19147"/>
    <cellStyle name="padroes 5" xfId="3995"/>
    <cellStyle name="padroes 5 2" xfId="7268"/>
    <cellStyle name="padroes 5 2 2" xfId="19148"/>
    <cellStyle name="padroes 5 2 3" xfId="19149"/>
    <cellStyle name="padroes 5 2 4" xfId="19150"/>
    <cellStyle name="padroes 5 3" xfId="19151"/>
    <cellStyle name="padroes 5 4" xfId="19152"/>
    <cellStyle name="padroes 5 5" xfId="19153"/>
    <cellStyle name="padroes 6" xfId="19154"/>
    <cellStyle name="Percent" xfId="1062"/>
    <cellStyle name="Percent [2]" xfId="958"/>
    <cellStyle name="Percent 2" xfId="3818"/>
    <cellStyle name="Percent_Sheet1" xfId="959"/>
    <cellStyle name="Percentual" xfId="546"/>
    <cellStyle name="Percentual 2" xfId="960"/>
    <cellStyle name="planilhas" xfId="547"/>
    <cellStyle name="planilhas 2" xfId="548"/>
    <cellStyle name="planilhas 2 2" xfId="3998"/>
    <cellStyle name="planilhas 3" xfId="549"/>
    <cellStyle name="planilhas 4" xfId="3997"/>
    <cellStyle name="Ponto" xfId="550"/>
    <cellStyle name="Ponto 2" xfId="961"/>
    <cellStyle name="Porcentagem" xfId="359" builtinId="5"/>
    <cellStyle name="Porcentagem 10" xfId="962"/>
    <cellStyle name="Porcentagem 10 2" xfId="1460"/>
    <cellStyle name="Porcentagem 10 2 2" xfId="2721"/>
    <cellStyle name="Porcentagem 10 2 2 2" xfId="6194"/>
    <cellStyle name="Porcentagem 10 2 2 2 2" xfId="19155"/>
    <cellStyle name="Porcentagem 10 2 2 2 3" xfId="19156"/>
    <cellStyle name="Porcentagem 10 2 2 3" xfId="19157"/>
    <cellStyle name="Porcentagem 10 2 2 4" xfId="19158"/>
    <cellStyle name="Porcentagem 10 2 3" xfId="4942"/>
    <cellStyle name="Porcentagem 10 2 3 2" xfId="19159"/>
    <cellStyle name="Porcentagem 10 2 3 3" xfId="19160"/>
    <cellStyle name="Porcentagem 10 2 4" xfId="19161"/>
    <cellStyle name="Porcentagem 10 2 5" xfId="19162"/>
    <cellStyle name="Porcentagem 10 3" xfId="1780"/>
    <cellStyle name="Porcentagem 10 3 2" xfId="3025"/>
    <cellStyle name="Porcentagem 10 3 2 2" xfId="6498"/>
    <cellStyle name="Porcentagem 10 3 2 2 2" xfId="19163"/>
    <cellStyle name="Porcentagem 10 3 2 2 3" xfId="19164"/>
    <cellStyle name="Porcentagem 10 3 2 3" xfId="19165"/>
    <cellStyle name="Porcentagem 10 3 2 4" xfId="19166"/>
    <cellStyle name="Porcentagem 10 3 3" xfId="5259"/>
    <cellStyle name="Porcentagem 10 3 3 2" xfId="19167"/>
    <cellStyle name="Porcentagem 10 3 3 3" xfId="19168"/>
    <cellStyle name="Porcentagem 10 3 4" xfId="19169"/>
    <cellStyle name="Porcentagem 10 3 5" xfId="19170"/>
    <cellStyle name="Porcentagem 10 4" xfId="2334"/>
    <cellStyle name="Porcentagem 10 4 2" xfId="5809"/>
    <cellStyle name="Porcentagem 10 4 2 2" xfId="19171"/>
    <cellStyle name="Porcentagem 10 4 2 3" xfId="19172"/>
    <cellStyle name="Porcentagem 10 4 3" xfId="19173"/>
    <cellStyle name="Porcentagem 10 4 4" xfId="19174"/>
    <cellStyle name="Porcentagem 10 5" xfId="4253"/>
    <cellStyle name="Porcentagem 10 5 2" xfId="7461"/>
    <cellStyle name="Porcentagem 10 5 2 2" xfId="19175"/>
    <cellStyle name="Porcentagem 10 5 2 3" xfId="19176"/>
    <cellStyle name="Porcentagem 10 5 3" xfId="19177"/>
    <cellStyle name="Porcentagem 10 5 4" xfId="19178"/>
    <cellStyle name="Porcentagem 10 6" xfId="4523"/>
    <cellStyle name="Porcentagem 10 6 2" xfId="19179"/>
    <cellStyle name="Porcentagem 10 6 3" xfId="19180"/>
    <cellStyle name="Porcentagem 10 7" xfId="19181"/>
    <cellStyle name="Porcentagem 10 8" xfId="19182"/>
    <cellStyle name="Porcentagem 11" xfId="4138"/>
    <cellStyle name="Porcentagem 11 10" xfId="7516"/>
    <cellStyle name="Porcentagem 11 2" xfId="7349"/>
    <cellStyle name="Porcentagem 11 2 2" xfId="19183"/>
    <cellStyle name="Porcentagem 11 2 3" xfId="19184"/>
    <cellStyle name="Porcentagem 11 3" xfId="19185"/>
    <cellStyle name="Porcentagem 11 4" xfId="19186"/>
    <cellStyle name="Porcentagem 2" xfId="231"/>
    <cellStyle name="Porcentagem 2 2" xfId="232"/>
    <cellStyle name="Porcentagem 2 2 2" xfId="233"/>
    <cellStyle name="Porcentagem 2 2 2 2" xfId="234"/>
    <cellStyle name="Porcentagem 2 2 2 2 2" xfId="3999"/>
    <cellStyle name="Porcentagem 2 2 2 3" xfId="4000"/>
    <cellStyle name="Porcentagem 2 2 3" xfId="235"/>
    <cellStyle name="Porcentagem 2 2 3 2" xfId="4001"/>
    <cellStyle name="Porcentagem 2 2 4" xfId="4002"/>
    <cellStyle name="Porcentagem 2 2 4 2" xfId="4003"/>
    <cellStyle name="Porcentagem 2 2 5" xfId="4004"/>
    <cellStyle name="Porcentagem 2 2 6" xfId="19187"/>
    <cellStyle name="Porcentagem 2 3" xfId="236"/>
    <cellStyle name="Porcentagem 2 3 2" xfId="237"/>
    <cellStyle name="Porcentagem 2 3 3" xfId="19188"/>
    <cellStyle name="Porcentagem 2 4" xfId="238"/>
    <cellStyle name="Porcentagem 2 4 2" xfId="963"/>
    <cellStyle name="Porcentagem 2 5" xfId="964"/>
    <cellStyle name="Porcentagem 2 5 2" xfId="1461"/>
    <cellStyle name="Porcentagem 2 5 2 2" xfId="2722"/>
    <cellStyle name="Porcentagem 2 5 2 2 2" xfId="6195"/>
    <cellStyle name="Porcentagem 2 5 2 2 2 2" xfId="19189"/>
    <cellStyle name="Porcentagem 2 5 2 2 2 3" xfId="19190"/>
    <cellStyle name="Porcentagem 2 5 2 2 3" xfId="19191"/>
    <cellStyle name="Porcentagem 2 5 2 2 4" xfId="19192"/>
    <cellStyle name="Porcentagem 2 5 2 3" xfId="4005"/>
    <cellStyle name="Porcentagem 2 5 2 4" xfId="4943"/>
    <cellStyle name="Porcentagem 2 5 2 4 2" xfId="19193"/>
    <cellStyle name="Porcentagem 2 5 2 4 3" xfId="19194"/>
    <cellStyle name="Porcentagem 2 5 2 5" xfId="19195"/>
    <cellStyle name="Porcentagem 2 5 2 6" xfId="19196"/>
    <cellStyle name="Porcentagem 2 5 3" xfId="1781"/>
    <cellStyle name="Porcentagem 2 5 3 2" xfId="3026"/>
    <cellStyle name="Porcentagem 2 5 3 2 2" xfId="6499"/>
    <cellStyle name="Porcentagem 2 5 3 2 2 2" xfId="19197"/>
    <cellStyle name="Porcentagem 2 5 3 2 2 3" xfId="19198"/>
    <cellStyle name="Porcentagem 2 5 3 2 3" xfId="19199"/>
    <cellStyle name="Porcentagem 2 5 3 2 4" xfId="19200"/>
    <cellStyle name="Porcentagem 2 5 3 3" xfId="5260"/>
    <cellStyle name="Porcentagem 2 5 3 3 2" xfId="19201"/>
    <cellStyle name="Porcentagem 2 5 3 3 3" xfId="19202"/>
    <cellStyle name="Porcentagem 2 5 3 4" xfId="19203"/>
    <cellStyle name="Porcentagem 2 5 3 5" xfId="19204"/>
    <cellStyle name="Porcentagem 2 5 4" xfId="2336"/>
    <cellStyle name="Porcentagem 2 5 4 2" xfId="5811"/>
    <cellStyle name="Porcentagem 2 5 4 2 2" xfId="19205"/>
    <cellStyle name="Porcentagem 2 5 4 2 3" xfId="19206"/>
    <cellStyle name="Porcentagem 2 5 4 3" xfId="19207"/>
    <cellStyle name="Porcentagem 2 5 4 4" xfId="19208"/>
    <cellStyle name="Porcentagem 2 5 5" xfId="3819"/>
    <cellStyle name="Porcentagem 2 5 6" xfId="4524"/>
    <cellStyle name="Porcentagem 2 5 6 2" xfId="19209"/>
    <cellStyle name="Porcentagem 2 5 6 3" xfId="19210"/>
    <cellStyle name="Porcentagem 2 5 7" xfId="19211"/>
    <cellStyle name="Porcentagem 2 5 8" xfId="19212"/>
    <cellStyle name="Porcentagem 2 6" xfId="965"/>
    <cellStyle name="Porcentagem 2 7" xfId="3638"/>
    <cellStyle name="Porcentagem 2 8" xfId="7490"/>
    <cellStyle name="Porcentagem 3" xfId="239"/>
    <cellStyle name="Porcentagem 3 2" xfId="240"/>
    <cellStyle name="Porcentagem 3 2 2" xfId="4006"/>
    <cellStyle name="Porcentagem 3 3" xfId="551"/>
    <cellStyle name="Porcentagem 3 3 2" xfId="4007"/>
    <cellStyle name="Porcentagem 3 3 3" xfId="3820"/>
    <cellStyle name="Porcentagem 3 4" xfId="552"/>
    <cellStyle name="Porcentagem 3 4 2" xfId="4009"/>
    <cellStyle name="Porcentagem 3 4 3" xfId="4008"/>
    <cellStyle name="Porcentagem 3 5" xfId="966"/>
    <cellStyle name="Porcentagem 3 5 2" xfId="4010"/>
    <cellStyle name="Porcentagem 3 6" xfId="3641"/>
    <cellStyle name="Porcentagem 3 6 2" xfId="4011"/>
    <cellStyle name="Porcentagem 31 2" xfId="7495"/>
    <cellStyle name="Porcentagem 31 2 2" xfId="19213"/>
    <cellStyle name="Porcentagem 31 2 3" xfId="19214"/>
    <cellStyle name="Porcentagem 4" xfId="241"/>
    <cellStyle name="Porcentagem 4 2" xfId="242"/>
    <cellStyle name="Porcentagem 4 2 2" xfId="243"/>
    <cellStyle name="Porcentagem 4 2 2 2" xfId="4012"/>
    <cellStyle name="Porcentagem 4 2 3" xfId="4013"/>
    <cellStyle name="Porcentagem 4 2 3 2" xfId="4014"/>
    <cellStyle name="Porcentagem 4 2 4" xfId="4015"/>
    <cellStyle name="Porcentagem 4 3" xfId="244"/>
    <cellStyle name="Porcentagem 4 3 2" xfId="3821"/>
    <cellStyle name="Porcentagem 4 4" xfId="967"/>
    <cellStyle name="Porcentagem 4 4 2" xfId="1462"/>
    <cellStyle name="Porcentagem 4 4 2 2" xfId="2723"/>
    <cellStyle name="Porcentagem 4 4 2 2 2" xfId="6196"/>
    <cellStyle name="Porcentagem 4 4 2 2 2 2" xfId="19215"/>
    <cellStyle name="Porcentagem 4 4 2 2 2 3" xfId="19216"/>
    <cellStyle name="Porcentagem 4 4 2 2 3" xfId="19217"/>
    <cellStyle name="Porcentagem 4 4 2 2 4" xfId="19218"/>
    <cellStyle name="Porcentagem 4 4 2 3" xfId="4944"/>
    <cellStyle name="Porcentagem 4 4 2 3 2" xfId="19219"/>
    <cellStyle name="Porcentagem 4 4 2 3 3" xfId="19220"/>
    <cellStyle name="Porcentagem 4 4 2 4" xfId="19221"/>
    <cellStyle name="Porcentagem 4 4 2 5" xfId="19222"/>
    <cellStyle name="Porcentagem 4 4 3" xfId="1782"/>
    <cellStyle name="Porcentagem 4 4 3 2" xfId="3027"/>
    <cellStyle name="Porcentagem 4 4 3 2 2" xfId="6500"/>
    <cellStyle name="Porcentagem 4 4 3 2 2 2" xfId="19223"/>
    <cellStyle name="Porcentagem 4 4 3 2 2 3" xfId="19224"/>
    <cellStyle name="Porcentagem 4 4 3 2 3" xfId="19225"/>
    <cellStyle name="Porcentagem 4 4 3 2 4" xfId="19226"/>
    <cellStyle name="Porcentagem 4 4 3 3" xfId="5261"/>
    <cellStyle name="Porcentagem 4 4 3 3 2" xfId="19227"/>
    <cellStyle name="Porcentagem 4 4 3 3 3" xfId="19228"/>
    <cellStyle name="Porcentagem 4 4 3 4" xfId="19229"/>
    <cellStyle name="Porcentagem 4 4 3 5" xfId="19230"/>
    <cellStyle name="Porcentagem 4 4 4" xfId="2338"/>
    <cellStyle name="Porcentagem 4 4 4 2" xfId="5813"/>
    <cellStyle name="Porcentagem 4 4 4 2 2" xfId="19231"/>
    <cellStyle name="Porcentagem 4 4 4 2 3" xfId="19232"/>
    <cellStyle name="Porcentagem 4 4 4 3" xfId="19233"/>
    <cellStyle name="Porcentagem 4 4 4 4" xfId="19234"/>
    <cellStyle name="Porcentagem 4 4 5" xfId="3822"/>
    <cellStyle name="Porcentagem 4 4 6" xfId="4525"/>
    <cellStyle name="Porcentagem 4 4 6 2" xfId="19235"/>
    <cellStyle name="Porcentagem 4 4 6 3" xfId="19236"/>
    <cellStyle name="Porcentagem 4 4 7" xfId="19237"/>
    <cellStyle name="Porcentagem 4 4 8" xfId="19238"/>
    <cellStyle name="Porcentagem 5" xfId="245"/>
    <cellStyle name="Porcentagem 5 2" xfId="553"/>
    <cellStyle name="Porcentagem 5 2 2" xfId="3824"/>
    <cellStyle name="Porcentagem 5 2 3" xfId="3823"/>
    <cellStyle name="Porcentagem 5 3" xfId="3825"/>
    <cellStyle name="Porcentagem 5 3 2" xfId="3826"/>
    <cellStyle name="Porcentagem 5 4" xfId="3827"/>
    <cellStyle name="Porcentagem 6" xfId="246"/>
    <cellStyle name="Porcentagem 6 2" xfId="968"/>
    <cellStyle name="Porcentagem 6 2 2" xfId="3830"/>
    <cellStyle name="Porcentagem 6 2 3" xfId="3829"/>
    <cellStyle name="Porcentagem 6 3" xfId="969"/>
    <cellStyle name="Porcentagem 6 3 2" xfId="1463"/>
    <cellStyle name="Porcentagem 6 3 2 2" xfId="2724"/>
    <cellStyle name="Porcentagem 6 3 2 2 2" xfId="6197"/>
    <cellStyle name="Porcentagem 6 3 2 2 2 2" xfId="19239"/>
    <cellStyle name="Porcentagem 6 3 2 2 2 3" xfId="19240"/>
    <cellStyle name="Porcentagem 6 3 2 2 3" xfId="19241"/>
    <cellStyle name="Porcentagem 6 3 2 2 4" xfId="19242"/>
    <cellStyle name="Porcentagem 6 3 2 3" xfId="3832"/>
    <cellStyle name="Porcentagem 6 3 2 4" xfId="4945"/>
    <cellStyle name="Porcentagem 6 3 2 4 2" xfId="19243"/>
    <cellStyle name="Porcentagem 6 3 2 4 3" xfId="19244"/>
    <cellStyle name="Porcentagem 6 3 2 5" xfId="19245"/>
    <cellStyle name="Porcentagem 6 3 2 6" xfId="19246"/>
    <cellStyle name="Porcentagem 6 3 3" xfId="1783"/>
    <cellStyle name="Porcentagem 6 3 3 2" xfId="3028"/>
    <cellStyle name="Porcentagem 6 3 3 2 2" xfId="6501"/>
    <cellStyle name="Porcentagem 6 3 3 2 2 2" xfId="19247"/>
    <cellStyle name="Porcentagem 6 3 3 2 2 3" xfId="19248"/>
    <cellStyle name="Porcentagem 6 3 3 2 3" xfId="19249"/>
    <cellStyle name="Porcentagem 6 3 3 2 4" xfId="19250"/>
    <cellStyle name="Porcentagem 6 3 3 3" xfId="5262"/>
    <cellStyle name="Porcentagem 6 3 3 3 2" xfId="19251"/>
    <cellStyle name="Porcentagem 6 3 3 3 3" xfId="19252"/>
    <cellStyle name="Porcentagem 6 3 3 4" xfId="19253"/>
    <cellStyle name="Porcentagem 6 3 3 5" xfId="19254"/>
    <cellStyle name="Porcentagem 6 3 4" xfId="2340"/>
    <cellStyle name="Porcentagem 6 3 4 2" xfId="5815"/>
    <cellStyle name="Porcentagem 6 3 4 2 2" xfId="19255"/>
    <cellStyle name="Porcentagem 6 3 4 2 3" xfId="19256"/>
    <cellStyle name="Porcentagem 6 3 4 3" xfId="19257"/>
    <cellStyle name="Porcentagem 6 3 4 4" xfId="19258"/>
    <cellStyle name="Porcentagem 6 3 5" xfId="3831"/>
    <cellStyle name="Porcentagem 6 3 6" xfId="4526"/>
    <cellStyle name="Porcentagem 6 3 6 2" xfId="19259"/>
    <cellStyle name="Porcentagem 6 3 6 3" xfId="19260"/>
    <cellStyle name="Porcentagem 6 3 7" xfId="19261"/>
    <cellStyle name="Porcentagem 6 3 8" xfId="19262"/>
    <cellStyle name="Porcentagem 6 4" xfId="3660"/>
    <cellStyle name="Porcentagem 6 4 2" xfId="3833"/>
    <cellStyle name="Porcentagem 6 4 3" xfId="7116"/>
    <cellStyle name="Porcentagem 6 4 3 2" xfId="19263"/>
    <cellStyle name="Porcentagem 6 4 3 3" xfId="19264"/>
    <cellStyle name="Porcentagem 6 4 4" xfId="19265"/>
    <cellStyle name="Porcentagem 6 4 5" xfId="19266"/>
    <cellStyle name="Porcentagem 6 5" xfId="3828"/>
    <cellStyle name="Porcentagem 7" xfId="554"/>
    <cellStyle name="Porcentagem 7 2" xfId="970"/>
    <cellStyle name="Porcentagem 7 2 2" xfId="1464"/>
    <cellStyle name="Porcentagem 7 2 2 2" xfId="2725"/>
    <cellStyle name="Porcentagem 7 2 2 2 2" xfId="6198"/>
    <cellStyle name="Porcentagem 7 2 2 2 2 2" xfId="19267"/>
    <cellStyle name="Porcentagem 7 2 2 2 2 3" xfId="19268"/>
    <cellStyle name="Porcentagem 7 2 2 2 3" xfId="19269"/>
    <cellStyle name="Porcentagem 7 2 2 2 4" xfId="19270"/>
    <cellStyle name="Porcentagem 7 2 2 3" xfId="4946"/>
    <cellStyle name="Porcentagem 7 2 2 3 2" xfId="19271"/>
    <cellStyle name="Porcentagem 7 2 2 3 3" xfId="19272"/>
    <cellStyle name="Porcentagem 7 2 2 4" xfId="19273"/>
    <cellStyle name="Porcentagem 7 2 2 5" xfId="19274"/>
    <cellStyle name="Porcentagem 7 2 3" xfId="1784"/>
    <cellStyle name="Porcentagem 7 2 3 2" xfId="3029"/>
    <cellStyle name="Porcentagem 7 2 3 2 2" xfId="6502"/>
    <cellStyle name="Porcentagem 7 2 3 2 2 2" xfId="19275"/>
    <cellStyle name="Porcentagem 7 2 3 2 2 3" xfId="19276"/>
    <cellStyle name="Porcentagem 7 2 3 2 3" xfId="19277"/>
    <cellStyle name="Porcentagem 7 2 3 2 4" xfId="19278"/>
    <cellStyle name="Porcentagem 7 2 3 3" xfId="5263"/>
    <cellStyle name="Porcentagem 7 2 3 3 2" xfId="19279"/>
    <cellStyle name="Porcentagem 7 2 3 3 3" xfId="19280"/>
    <cellStyle name="Porcentagem 7 2 3 4" xfId="19281"/>
    <cellStyle name="Porcentagem 7 2 3 5" xfId="19282"/>
    <cellStyle name="Porcentagem 7 2 4" xfId="2341"/>
    <cellStyle name="Porcentagem 7 2 4 2" xfId="5816"/>
    <cellStyle name="Porcentagem 7 2 4 2 2" xfId="19283"/>
    <cellStyle name="Porcentagem 7 2 4 2 3" xfId="19284"/>
    <cellStyle name="Porcentagem 7 2 4 3" xfId="19285"/>
    <cellStyle name="Porcentagem 7 2 4 4" xfId="19286"/>
    <cellStyle name="Porcentagem 7 2 5" xfId="3834"/>
    <cellStyle name="Porcentagem 7 2 6" xfId="4527"/>
    <cellStyle name="Porcentagem 7 2 6 2" xfId="19287"/>
    <cellStyle name="Porcentagem 7 2 6 3" xfId="19288"/>
    <cellStyle name="Porcentagem 7 2 7" xfId="19289"/>
    <cellStyle name="Porcentagem 7 2 8" xfId="19290"/>
    <cellStyle name="Porcentagem 8" xfId="717"/>
    <cellStyle name="Porcentagem 8 10" xfId="19291"/>
    <cellStyle name="Porcentagem 8 2" xfId="830"/>
    <cellStyle name="Porcentagem 8 2 2" xfId="1402"/>
    <cellStyle name="Porcentagem 8 2 2 2" xfId="2665"/>
    <cellStyle name="Porcentagem 8 2 2 2 2" xfId="6138"/>
    <cellStyle name="Porcentagem 8 2 2 2 2 2" xfId="19292"/>
    <cellStyle name="Porcentagem 8 2 2 2 2 3" xfId="19293"/>
    <cellStyle name="Porcentagem 8 2 2 2 3" xfId="19294"/>
    <cellStyle name="Porcentagem 8 2 2 2 4" xfId="19295"/>
    <cellStyle name="Porcentagem 8 2 2 3" xfId="4884"/>
    <cellStyle name="Porcentagem 8 2 2 3 2" xfId="19296"/>
    <cellStyle name="Porcentagem 8 2 2 3 3" xfId="19297"/>
    <cellStyle name="Porcentagem 8 2 2 4" xfId="19298"/>
    <cellStyle name="Porcentagem 8 2 2 5" xfId="19299"/>
    <cellStyle name="Porcentagem 8 2 3" xfId="1738"/>
    <cellStyle name="Porcentagem 8 2 3 2" xfId="2983"/>
    <cellStyle name="Porcentagem 8 2 3 2 2" xfId="6456"/>
    <cellStyle name="Porcentagem 8 2 3 2 2 2" xfId="19300"/>
    <cellStyle name="Porcentagem 8 2 3 2 2 3" xfId="19301"/>
    <cellStyle name="Porcentagem 8 2 3 2 3" xfId="19302"/>
    <cellStyle name="Porcentagem 8 2 3 2 4" xfId="19303"/>
    <cellStyle name="Porcentagem 8 2 3 3" xfId="5217"/>
    <cellStyle name="Porcentagem 8 2 3 3 2" xfId="19304"/>
    <cellStyle name="Porcentagem 8 2 3 3 3" xfId="19305"/>
    <cellStyle name="Porcentagem 8 2 3 4" xfId="19306"/>
    <cellStyle name="Porcentagem 8 2 3 5" xfId="19307"/>
    <cellStyle name="Porcentagem 8 2 4" xfId="2251"/>
    <cellStyle name="Porcentagem 8 2 4 2" xfId="5726"/>
    <cellStyle name="Porcentagem 8 2 4 2 2" xfId="19308"/>
    <cellStyle name="Porcentagem 8 2 4 2 3" xfId="19309"/>
    <cellStyle name="Porcentagem 8 2 4 3" xfId="19310"/>
    <cellStyle name="Porcentagem 8 2 4 4" xfId="19311"/>
    <cellStyle name="Porcentagem 8 2 5" xfId="4254"/>
    <cellStyle name="Porcentagem 8 2 5 2" xfId="7462"/>
    <cellStyle name="Porcentagem 8 2 5 2 2" xfId="19312"/>
    <cellStyle name="Porcentagem 8 2 5 2 3" xfId="19313"/>
    <cellStyle name="Porcentagem 8 2 5 3" xfId="19314"/>
    <cellStyle name="Porcentagem 8 2 5 4" xfId="19315"/>
    <cellStyle name="Porcentagem 8 2 6" xfId="4477"/>
    <cellStyle name="Porcentagem 8 2 6 2" xfId="19316"/>
    <cellStyle name="Porcentagem 8 2 6 3" xfId="19317"/>
    <cellStyle name="Porcentagem 8 2 7" xfId="19318"/>
    <cellStyle name="Porcentagem 8 2 8" xfId="19319"/>
    <cellStyle name="Porcentagem 8 3" xfId="971"/>
    <cellStyle name="Porcentagem 8 3 2" xfId="1465"/>
    <cellStyle name="Porcentagem 8 3 2 2" xfId="2726"/>
    <cellStyle name="Porcentagem 8 3 2 2 2" xfId="6199"/>
    <cellStyle name="Porcentagem 8 3 2 2 2 2" xfId="19320"/>
    <cellStyle name="Porcentagem 8 3 2 2 2 3" xfId="19321"/>
    <cellStyle name="Porcentagem 8 3 2 2 3" xfId="19322"/>
    <cellStyle name="Porcentagem 8 3 2 2 4" xfId="19323"/>
    <cellStyle name="Porcentagem 8 3 2 3" xfId="4947"/>
    <cellStyle name="Porcentagem 8 3 2 3 2" xfId="19324"/>
    <cellStyle name="Porcentagem 8 3 2 3 3" xfId="19325"/>
    <cellStyle name="Porcentagem 8 3 2 4" xfId="19326"/>
    <cellStyle name="Porcentagem 8 3 2 5" xfId="19327"/>
    <cellStyle name="Porcentagem 8 3 3" xfId="1785"/>
    <cellStyle name="Porcentagem 8 3 3 2" xfId="3030"/>
    <cellStyle name="Porcentagem 8 3 3 2 2" xfId="6503"/>
    <cellStyle name="Porcentagem 8 3 3 2 2 2" xfId="19328"/>
    <cellStyle name="Porcentagem 8 3 3 2 2 3" xfId="19329"/>
    <cellStyle name="Porcentagem 8 3 3 2 3" xfId="19330"/>
    <cellStyle name="Porcentagem 8 3 3 2 4" xfId="19331"/>
    <cellStyle name="Porcentagem 8 3 3 3" xfId="5264"/>
    <cellStyle name="Porcentagem 8 3 3 3 2" xfId="19332"/>
    <cellStyle name="Porcentagem 8 3 3 3 3" xfId="19333"/>
    <cellStyle name="Porcentagem 8 3 3 4" xfId="19334"/>
    <cellStyle name="Porcentagem 8 3 3 5" xfId="19335"/>
    <cellStyle name="Porcentagem 8 3 4" xfId="2342"/>
    <cellStyle name="Porcentagem 8 3 4 2" xfId="5817"/>
    <cellStyle name="Porcentagem 8 3 4 2 2" xfId="19336"/>
    <cellStyle name="Porcentagem 8 3 4 2 3" xfId="19337"/>
    <cellStyle name="Porcentagem 8 3 4 3" xfId="19338"/>
    <cellStyle name="Porcentagem 8 3 4 4" xfId="19339"/>
    <cellStyle name="Porcentagem 8 3 5" xfId="4255"/>
    <cellStyle name="Porcentagem 8 3 5 2" xfId="7463"/>
    <cellStyle name="Porcentagem 8 3 5 2 2" xfId="19340"/>
    <cellStyle name="Porcentagem 8 3 5 2 3" xfId="19341"/>
    <cellStyle name="Porcentagem 8 3 5 3" xfId="19342"/>
    <cellStyle name="Porcentagem 8 3 5 4" xfId="19343"/>
    <cellStyle name="Porcentagem 8 3 6" xfId="4528"/>
    <cellStyle name="Porcentagem 8 3 6 2" xfId="19344"/>
    <cellStyle name="Porcentagem 8 3 6 3" xfId="19345"/>
    <cellStyle name="Porcentagem 8 3 7" xfId="19346"/>
    <cellStyle name="Porcentagem 8 3 8" xfId="19347"/>
    <cellStyle name="Porcentagem 8 4" xfId="1308"/>
    <cellStyle name="Porcentagem 8 4 2" xfId="2574"/>
    <cellStyle name="Porcentagem 8 4 2 2" xfId="6047"/>
    <cellStyle name="Porcentagem 8 4 2 2 2" xfId="19348"/>
    <cellStyle name="Porcentagem 8 4 2 2 3" xfId="19349"/>
    <cellStyle name="Porcentagem 8 4 2 3" xfId="19350"/>
    <cellStyle name="Porcentagem 8 4 2 4" xfId="19351"/>
    <cellStyle name="Porcentagem 8 4 3" xfId="4790"/>
    <cellStyle name="Porcentagem 8 4 3 2" xfId="19352"/>
    <cellStyle name="Porcentagem 8 4 3 3" xfId="19353"/>
    <cellStyle name="Porcentagem 8 4 4" xfId="19354"/>
    <cellStyle name="Porcentagem 8 4 5" xfId="19355"/>
    <cellStyle name="Porcentagem 8 5" xfId="1649"/>
    <cellStyle name="Porcentagem 8 5 2" xfId="2894"/>
    <cellStyle name="Porcentagem 8 5 2 2" xfId="6367"/>
    <cellStyle name="Porcentagem 8 5 2 2 2" xfId="19356"/>
    <cellStyle name="Porcentagem 8 5 2 2 3" xfId="19357"/>
    <cellStyle name="Porcentagem 8 5 2 3" xfId="19358"/>
    <cellStyle name="Porcentagem 8 5 2 4" xfId="19359"/>
    <cellStyle name="Porcentagem 8 5 3" xfId="5128"/>
    <cellStyle name="Porcentagem 8 5 3 2" xfId="19360"/>
    <cellStyle name="Porcentagem 8 5 3 3" xfId="19361"/>
    <cellStyle name="Porcentagem 8 5 4" xfId="19362"/>
    <cellStyle name="Porcentagem 8 5 5" xfId="19363"/>
    <cellStyle name="Porcentagem 8 6" xfId="2153"/>
    <cellStyle name="Porcentagem 8 6 2" xfId="5628"/>
    <cellStyle name="Porcentagem 8 6 2 2" xfId="19364"/>
    <cellStyle name="Porcentagem 8 6 2 3" xfId="19365"/>
    <cellStyle name="Porcentagem 8 6 3" xfId="19366"/>
    <cellStyle name="Porcentagem 8 6 4" xfId="19367"/>
    <cellStyle name="Porcentagem 8 7" xfId="3835"/>
    <cellStyle name="Porcentagem 8 8" xfId="4387"/>
    <cellStyle name="Porcentagem 8 8 2" xfId="19368"/>
    <cellStyle name="Porcentagem 8 8 3" xfId="19369"/>
    <cellStyle name="Porcentagem 8 9" xfId="19370"/>
    <cellStyle name="Porcentagem 9" xfId="972"/>
    <cellStyle name="Porcentagem 9 2" xfId="3837"/>
    <cellStyle name="Porcentagem 9 3" xfId="3836"/>
    <cellStyle name="Porcentual [0]" xfId="555"/>
    <cellStyle name="Porcentual_ADELBCO" xfId="556"/>
    <cellStyle name="Premissas" xfId="557"/>
    <cellStyle name="Projeções" xfId="558"/>
    <cellStyle name="Punto0" xfId="559"/>
    <cellStyle name="Result" xfId="973"/>
    <cellStyle name="Result 1" xfId="4017"/>
    <cellStyle name="Result 2" xfId="4016"/>
    <cellStyle name="Result2" xfId="974"/>
    <cellStyle name="Result2 1" xfId="4019"/>
    <cellStyle name="Result2 2" xfId="4018"/>
    <cellStyle name="Ricardo" xfId="560"/>
    <cellStyle name="Ricardo 10" xfId="19371"/>
    <cellStyle name="Ricardo 11" xfId="19372"/>
    <cellStyle name="Ricardo 2" xfId="1241"/>
    <cellStyle name="Ricardo 2 10" xfId="4723"/>
    <cellStyle name="Ricardo 2 10 2" xfId="19373"/>
    <cellStyle name="Ricardo 2 10 3" xfId="19374"/>
    <cellStyle name="Ricardo 2 10 4" xfId="19375"/>
    <cellStyle name="Ricardo 2 11" xfId="19376"/>
    <cellStyle name="Ricardo 2 12" xfId="19377"/>
    <cellStyle name="Ricardo 2 13" xfId="19378"/>
    <cellStyle name="Ricardo 2 2" xfId="2516"/>
    <cellStyle name="Ricardo 2 2 2" xfId="5989"/>
    <cellStyle name="Ricardo 2 2 2 2" xfId="19379"/>
    <cellStyle name="Ricardo 2 2 2 3" xfId="19380"/>
    <cellStyle name="Ricardo 2 2 2 4" xfId="19381"/>
    <cellStyle name="Ricardo 2 2 3" xfId="19382"/>
    <cellStyle name="Ricardo 2 2 4" xfId="19383"/>
    <cellStyle name="Ricardo 2 2 5" xfId="19384"/>
    <cellStyle name="Ricardo 2 3" xfId="3219"/>
    <cellStyle name="Ricardo 2 3 2" xfId="6691"/>
    <cellStyle name="Ricardo 2 3 2 2" xfId="19385"/>
    <cellStyle name="Ricardo 2 3 2 3" xfId="19386"/>
    <cellStyle name="Ricardo 2 3 2 4" xfId="19387"/>
    <cellStyle name="Ricardo 2 3 3" xfId="19388"/>
    <cellStyle name="Ricardo 2 3 4" xfId="19389"/>
    <cellStyle name="Ricardo 2 3 5" xfId="19390"/>
    <cellStyle name="Ricardo 2 4" xfId="2681"/>
    <cellStyle name="Ricardo 2 4 2" xfId="6154"/>
    <cellStyle name="Ricardo 2 4 2 2" xfId="19391"/>
    <cellStyle name="Ricardo 2 4 2 3" xfId="19392"/>
    <cellStyle name="Ricardo 2 4 2 4" xfId="19393"/>
    <cellStyle name="Ricardo 2 4 3" xfId="19394"/>
    <cellStyle name="Ricardo 2 4 4" xfId="19395"/>
    <cellStyle name="Ricardo 2 4 5" xfId="19396"/>
    <cellStyle name="Ricardo 2 5" xfId="3102"/>
    <cellStyle name="Ricardo 2 5 2" xfId="6575"/>
    <cellStyle name="Ricardo 2 5 2 2" xfId="19397"/>
    <cellStyle name="Ricardo 2 5 2 3" xfId="19398"/>
    <cellStyle name="Ricardo 2 5 2 4" xfId="19399"/>
    <cellStyle name="Ricardo 2 5 3" xfId="19400"/>
    <cellStyle name="Ricardo 2 5 4" xfId="19401"/>
    <cellStyle name="Ricardo 2 5 5" xfId="19402"/>
    <cellStyle name="Ricardo 2 6" xfId="3064"/>
    <cellStyle name="Ricardo 2 6 2" xfId="6537"/>
    <cellStyle name="Ricardo 2 6 2 2" xfId="19403"/>
    <cellStyle name="Ricardo 2 6 2 3" xfId="19404"/>
    <cellStyle name="Ricardo 2 6 2 4" xfId="19405"/>
    <cellStyle name="Ricardo 2 6 3" xfId="19406"/>
    <cellStyle name="Ricardo 2 6 4" xfId="19407"/>
    <cellStyle name="Ricardo 2 6 5" xfId="19408"/>
    <cellStyle name="Ricardo 2 7" xfId="3581"/>
    <cellStyle name="Ricardo 2 7 2" xfId="7051"/>
    <cellStyle name="Ricardo 2 7 2 2" xfId="19409"/>
    <cellStyle name="Ricardo 2 7 2 3" xfId="19410"/>
    <cellStyle name="Ricardo 2 7 2 4" xfId="19411"/>
    <cellStyle name="Ricardo 2 7 3" xfId="19412"/>
    <cellStyle name="Ricardo 2 7 4" xfId="19413"/>
    <cellStyle name="Ricardo 2 7 5" xfId="19414"/>
    <cellStyle name="Ricardo 2 8" xfId="1871"/>
    <cellStyle name="Ricardo 2 8 2" xfId="5348"/>
    <cellStyle name="Ricardo 2 8 2 2" xfId="19415"/>
    <cellStyle name="Ricardo 2 8 2 3" xfId="19416"/>
    <cellStyle name="Ricardo 2 8 2 4" xfId="19417"/>
    <cellStyle name="Ricardo 2 8 3" xfId="19418"/>
    <cellStyle name="Ricardo 2 8 4" xfId="19419"/>
    <cellStyle name="Ricardo 2 8 5" xfId="19420"/>
    <cellStyle name="Ricardo 2 9" xfId="3627"/>
    <cellStyle name="Ricardo 2 9 2" xfId="7097"/>
    <cellStyle name="Ricardo 2 9 2 2" xfId="19421"/>
    <cellStyle name="Ricardo 2 9 2 3" xfId="19422"/>
    <cellStyle name="Ricardo 2 9 2 4" xfId="19423"/>
    <cellStyle name="Ricardo 2 9 3" xfId="19424"/>
    <cellStyle name="Ricardo 2 9 4" xfId="19425"/>
    <cellStyle name="Ricardo 2 9 5" xfId="19426"/>
    <cellStyle name="Ricardo 3" xfId="1201"/>
    <cellStyle name="Ricardo 3 10" xfId="4683"/>
    <cellStyle name="Ricardo 3 10 2" xfId="19427"/>
    <cellStyle name="Ricardo 3 10 3" xfId="19428"/>
    <cellStyle name="Ricardo 3 10 4" xfId="19429"/>
    <cellStyle name="Ricardo 3 11" xfId="19430"/>
    <cellStyle name="Ricardo 3 12" xfId="19431"/>
    <cellStyle name="Ricardo 3 13" xfId="19432"/>
    <cellStyle name="Ricardo 3 2" xfId="2478"/>
    <cellStyle name="Ricardo 3 2 2" xfId="5951"/>
    <cellStyle name="Ricardo 3 2 2 2" xfId="19433"/>
    <cellStyle name="Ricardo 3 2 2 3" xfId="19434"/>
    <cellStyle name="Ricardo 3 2 2 4" xfId="19435"/>
    <cellStyle name="Ricardo 3 2 3" xfId="19436"/>
    <cellStyle name="Ricardo 3 2 4" xfId="19437"/>
    <cellStyle name="Ricardo 3 2 5" xfId="19438"/>
    <cellStyle name="Ricardo 3 3" xfId="3193"/>
    <cellStyle name="Ricardo 3 3 2" xfId="6665"/>
    <cellStyle name="Ricardo 3 3 2 2" xfId="19439"/>
    <cellStyle name="Ricardo 3 3 2 3" xfId="19440"/>
    <cellStyle name="Ricardo 3 3 2 4" xfId="19441"/>
    <cellStyle name="Ricardo 3 3 3" xfId="19442"/>
    <cellStyle name="Ricardo 3 3 4" xfId="19443"/>
    <cellStyle name="Ricardo 3 3 5" xfId="19444"/>
    <cellStyle name="Ricardo 3 4" xfId="3247"/>
    <cellStyle name="Ricardo 3 4 2" xfId="6719"/>
    <cellStyle name="Ricardo 3 4 2 2" xfId="19445"/>
    <cellStyle name="Ricardo 3 4 2 3" xfId="19446"/>
    <cellStyle name="Ricardo 3 4 2 4" xfId="19447"/>
    <cellStyle name="Ricardo 3 4 3" xfId="19448"/>
    <cellStyle name="Ricardo 3 4 4" xfId="19449"/>
    <cellStyle name="Ricardo 3 4 5" xfId="19450"/>
    <cellStyle name="Ricardo 3 5" xfId="3499"/>
    <cellStyle name="Ricardo 3 5 2" xfId="6971"/>
    <cellStyle name="Ricardo 3 5 2 2" xfId="19451"/>
    <cellStyle name="Ricardo 3 5 2 3" xfId="19452"/>
    <cellStyle name="Ricardo 3 5 2 4" xfId="19453"/>
    <cellStyle name="Ricardo 3 5 3" xfId="19454"/>
    <cellStyle name="Ricardo 3 5 4" xfId="19455"/>
    <cellStyle name="Ricardo 3 5 5" xfId="19456"/>
    <cellStyle name="Ricardo 3 6" xfId="2027"/>
    <cellStyle name="Ricardo 3 6 2" xfId="5503"/>
    <cellStyle name="Ricardo 3 6 2 2" xfId="19457"/>
    <cellStyle name="Ricardo 3 6 2 3" xfId="19458"/>
    <cellStyle name="Ricardo 3 6 2 4" xfId="19459"/>
    <cellStyle name="Ricardo 3 6 3" xfId="19460"/>
    <cellStyle name="Ricardo 3 6 4" xfId="19461"/>
    <cellStyle name="Ricardo 3 6 5" xfId="19462"/>
    <cellStyle name="Ricardo 3 7" xfId="3107"/>
    <cellStyle name="Ricardo 3 7 2" xfId="6580"/>
    <cellStyle name="Ricardo 3 7 2 2" xfId="19463"/>
    <cellStyle name="Ricardo 3 7 2 3" xfId="19464"/>
    <cellStyle name="Ricardo 3 7 2 4" xfId="19465"/>
    <cellStyle name="Ricardo 3 7 3" xfId="19466"/>
    <cellStyle name="Ricardo 3 7 4" xfId="19467"/>
    <cellStyle name="Ricardo 3 7 5" xfId="19468"/>
    <cellStyle name="Ricardo 3 8" xfId="3606"/>
    <cellStyle name="Ricardo 3 8 2" xfId="7076"/>
    <cellStyle name="Ricardo 3 8 2 2" xfId="19469"/>
    <cellStyle name="Ricardo 3 8 2 3" xfId="19470"/>
    <cellStyle name="Ricardo 3 8 2 4" xfId="19471"/>
    <cellStyle name="Ricardo 3 8 3" xfId="19472"/>
    <cellStyle name="Ricardo 3 8 4" xfId="19473"/>
    <cellStyle name="Ricardo 3 8 5" xfId="19474"/>
    <cellStyle name="Ricardo 3 9" xfId="3183"/>
    <cellStyle name="Ricardo 3 9 2" xfId="6655"/>
    <cellStyle name="Ricardo 3 9 2 2" xfId="19475"/>
    <cellStyle name="Ricardo 3 9 2 3" xfId="19476"/>
    <cellStyle name="Ricardo 3 9 2 4" xfId="19477"/>
    <cellStyle name="Ricardo 3 9 3" xfId="19478"/>
    <cellStyle name="Ricardo 3 9 4" xfId="19479"/>
    <cellStyle name="Ricardo 3 9 5" xfId="19480"/>
    <cellStyle name="Ricardo 4" xfId="1411"/>
    <cellStyle name="Ricardo 4 10" xfId="4893"/>
    <cellStyle name="Ricardo 4 10 2" xfId="19481"/>
    <cellStyle name="Ricardo 4 10 3" xfId="19482"/>
    <cellStyle name="Ricardo 4 10 4" xfId="19483"/>
    <cellStyle name="Ricardo 4 11" xfId="19484"/>
    <cellStyle name="Ricardo 4 12" xfId="19485"/>
    <cellStyle name="Ricardo 4 13" xfId="19486"/>
    <cellStyle name="Ricardo 4 2" xfId="2674"/>
    <cellStyle name="Ricardo 4 2 2" xfId="6147"/>
    <cellStyle name="Ricardo 4 2 2 2" xfId="19487"/>
    <cellStyle name="Ricardo 4 2 2 3" xfId="19488"/>
    <cellStyle name="Ricardo 4 2 2 4" xfId="19489"/>
    <cellStyle name="Ricardo 4 2 3" xfId="19490"/>
    <cellStyle name="Ricardo 4 2 4" xfId="19491"/>
    <cellStyle name="Ricardo 4 2 5" xfId="19492"/>
    <cellStyle name="Ricardo 4 3" xfId="3298"/>
    <cellStyle name="Ricardo 4 3 2" xfId="6770"/>
    <cellStyle name="Ricardo 4 3 2 2" xfId="19493"/>
    <cellStyle name="Ricardo 4 3 2 3" xfId="19494"/>
    <cellStyle name="Ricardo 4 3 2 4" xfId="19495"/>
    <cellStyle name="Ricardo 4 3 3" xfId="19496"/>
    <cellStyle name="Ricardo 4 3 4" xfId="19497"/>
    <cellStyle name="Ricardo 4 3 5" xfId="19498"/>
    <cellStyle name="Ricardo 4 4" xfId="1855"/>
    <cellStyle name="Ricardo 4 4 2" xfId="5333"/>
    <cellStyle name="Ricardo 4 4 2 2" xfId="19499"/>
    <cellStyle name="Ricardo 4 4 2 3" xfId="19500"/>
    <cellStyle name="Ricardo 4 4 2 4" xfId="19501"/>
    <cellStyle name="Ricardo 4 4 3" xfId="19502"/>
    <cellStyle name="Ricardo 4 4 4" xfId="19503"/>
    <cellStyle name="Ricardo 4 4 5" xfId="19504"/>
    <cellStyle name="Ricardo 4 5" xfId="2461"/>
    <cellStyle name="Ricardo 4 5 2" xfId="5935"/>
    <cellStyle name="Ricardo 4 5 2 2" xfId="19505"/>
    <cellStyle name="Ricardo 4 5 2 3" xfId="19506"/>
    <cellStyle name="Ricardo 4 5 2 4" xfId="19507"/>
    <cellStyle name="Ricardo 4 5 3" xfId="19508"/>
    <cellStyle name="Ricardo 4 5 4" xfId="19509"/>
    <cellStyle name="Ricardo 4 5 5" xfId="19510"/>
    <cellStyle name="Ricardo 4 6" xfId="1837"/>
    <cellStyle name="Ricardo 4 6 2" xfId="5315"/>
    <cellStyle name="Ricardo 4 6 2 2" xfId="19511"/>
    <cellStyle name="Ricardo 4 6 2 3" xfId="19512"/>
    <cellStyle name="Ricardo 4 6 2 4" xfId="19513"/>
    <cellStyle name="Ricardo 4 6 3" xfId="19514"/>
    <cellStyle name="Ricardo 4 6 4" xfId="19515"/>
    <cellStyle name="Ricardo 4 6 5" xfId="19516"/>
    <cellStyle name="Ricardo 4 7" xfId="3454"/>
    <cellStyle name="Ricardo 4 7 2" xfId="6926"/>
    <cellStyle name="Ricardo 4 7 2 2" xfId="19517"/>
    <cellStyle name="Ricardo 4 7 2 3" xfId="19518"/>
    <cellStyle name="Ricardo 4 7 2 4" xfId="19519"/>
    <cellStyle name="Ricardo 4 7 3" xfId="19520"/>
    <cellStyle name="Ricardo 4 7 4" xfId="19521"/>
    <cellStyle name="Ricardo 4 7 5" xfId="19522"/>
    <cellStyle name="Ricardo 4 8" xfId="2137"/>
    <cellStyle name="Ricardo 4 8 2" xfId="5612"/>
    <cellStyle name="Ricardo 4 8 2 2" xfId="19523"/>
    <cellStyle name="Ricardo 4 8 2 3" xfId="19524"/>
    <cellStyle name="Ricardo 4 8 2 4" xfId="19525"/>
    <cellStyle name="Ricardo 4 8 3" xfId="19526"/>
    <cellStyle name="Ricardo 4 8 4" xfId="19527"/>
    <cellStyle name="Ricardo 4 8 5" xfId="19528"/>
    <cellStyle name="Ricardo 4 9" xfId="2457"/>
    <cellStyle name="Ricardo 4 9 2" xfId="5931"/>
    <cellStyle name="Ricardo 4 9 2 2" xfId="19529"/>
    <cellStyle name="Ricardo 4 9 2 3" xfId="19530"/>
    <cellStyle name="Ricardo 4 9 2 4" xfId="19531"/>
    <cellStyle name="Ricardo 4 9 3" xfId="19532"/>
    <cellStyle name="Ricardo 4 9 4" xfId="19533"/>
    <cellStyle name="Ricardo 4 9 5" xfId="19534"/>
    <cellStyle name="Ricardo 5" xfId="1544"/>
    <cellStyle name="Ricardo 5 10" xfId="5026"/>
    <cellStyle name="Ricardo 5 10 2" xfId="19535"/>
    <cellStyle name="Ricardo 5 10 3" xfId="19536"/>
    <cellStyle name="Ricardo 5 10 4" xfId="19537"/>
    <cellStyle name="Ricardo 5 11" xfId="19538"/>
    <cellStyle name="Ricardo 5 12" xfId="19539"/>
    <cellStyle name="Ricardo 5 13" xfId="19540"/>
    <cellStyle name="Ricardo 5 2" xfId="2790"/>
    <cellStyle name="Ricardo 5 2 2" xfId="6263"/>
    <cellStyle name="Ricardo 5 2 2 2" xfId="19541"/>
    <cellStyle name="Ricardo 5 2 2 3" xfId="19542"/>
    <cellStyle name="Ricardo 5 2 2 4" xfId="19543"/>
    <cellStyle name="Ricardo 5 2 3" xfId="19544"/>
    <cellStyle name="Ricardo 5 2 4" xfId="19545"/>
    <cellStyle name="Ricardo 5 2 5" xfId="19546"/>
    <cellStyle name="Ricardo 5 3" xfId="3386"/>
    <cellStyle name="Ricardo 5 3 2" xfId="6858"/>
    <cellStyle name="Ricardo 5 3 2 2" xfId="19547"/>
    <cellStyle name="Ricardo 5 3 2 3" xfId="19548"/>
    <cellStyle name="Ricardo 5 3 2 4" xfId="19549"/>
    <cellStyle name="Ricardo 5 3 3" xfId="19550"/>
    <cellStyle name="Ricardo 5 3 4" xfId="19551"/>
    <cellStyle name="Ricardo 5 3 5" xfId="19552"/>
    <cellStyle name="Ricardo 5 4" xfId="3077"/>
    <cellStyle name="Ricardo 5 4 2" xfId="6550"/>
    <cellStyle name="Ricardo 5 4 2 2" xfId="19553"/>
    <cellStyle name="Ricardo 5 4 2 3" xfId="19554"/>
    <cellStyle name="Ricardo 5 4 2 4" xfId="19555"/>
    <cellStyle name="Ricardo 5 4 3" xfId="19556"/>
    <cellStyle name="Ricardo 5 4 4" xfId="19557"/>
    <cellStyle name="Ricardo 5 4 5" xfId="19558"/>
    <cellStyle name="Ricardo 5 5" xfId="2025"/>
    <cellStyle name="Ricardo 5 5 2" xfId="5501"/>
    <cellStyle name="Ricardo 5 5 2 2" xfId="19559"/>
    <cellStyle name="Ricardo 5 5 2 3" xfId="19560"/>
    <cellStyle name="Ricardo 5 5 2 4" xfId="19561"/>
    <cellStyle name="Ricardo 5 5 3" xfId="19562"/>
    <cellStyle name="Ricardo 5 5 4" xfId="19563"/>
    <cellStyle name="Ricardo 5 5 5" xfId="19564"/>
    <cellStyle name="Ricardo 5 6" xfId="2013"/>
    <cellStyle name="Ricardo 5 6 2" xfId="5489"/>
    <cellStyle name="Ricardo 5 6 2 2" xfId="19565"/>
    <cellStyle name="Ricardo 5 6 2 3" xfId="19566"/>
    <cellStyle name="Ricardo 5 6 2 4" xfId="19567"/>
    <cellStyle name="Ricardo 5 6 3" xfId="19568"/>
    <cellStyle name="Ricardo 5 6 4" xfId="19569"/>
    <cellStyle name="Ricardo 5 6 5" xfId="19570"/>
    <cellStyle name="Ricardo 5 7" xfId="2337"/>
    <cellStyle name="Ricardo 5 7 2" xfId="5812"/>
    <cellStyle name="Ricardo 5 7 2 2" xfId="19571"/>
    <cellStyle name="Ricardo 5 7 2 3" xfId="19572"/>
    <cellStyle name="Ricardo 5 7 2 4" xfId="19573"/>
    <cellStyle name="Ricardo 5 7 3" xfId="19574"/>
    <cellStyle name="Ricardo 5 7 4" xfId="19575"/>
    <cellStyle name="Ricardo 5 7 5" xfId="19576"/>
    <cellStyle name="Ricardo 5 8" xfId="2472"/>
    <cellStyle name="Ricardo 5 8 2" xfId="5945"/>
    <cellStyle name="Ricardo 5 8 2 2" xfId="19577"/>
    <cellStyle name="Ricardo 5 8 2 3" xfId="19578"/>
    <cellStyle name="Ricardo 5 8 2 4" xfId="19579"/>
    <cellStyle name="Ricardo 5 8 3" xfId="19580"/>
    <cellStyle name="Ricardo 5 8 4" xfId="19581"/>
    <cellStyle name="Ricardo 5 8 5" xfId="19582"/>
    <cellStyle name="Ricardo 5 9" xfId="3435"/>
    <cellStyle name="Ricardo 5 9 2" xfId="6907"/>
    <cellStyle name="Ricardo 5 9 2 2" xfId="19583"/>
    <cellStyle name="Ricardo 5 9 2 3" xfId="19584"/>
    <cellStyle name="Ricardo 5 9 2 4" xfId="19585"/>
    <cellStyle name="Ricardo 5 9 3" xfId="19586"/>
    <cellStyle name="Ricardo 5 9 4" xfId="19587"/>
    <cellStyle name="Ricardo 5 9 5" xfId="19588"/>
    <cellStyle name="Ricardo 6" xfId="3478"/>
    <cellStyle name="Ricardo 6 2" xfId="6950"/>
    <cellStyle name="Ricardo 6 2 2" xfId="19589"/>
    <cellStyle name="Ricardo 6 2 3" xfId="19590"/>
    <cellStyle name="Ricardo 6 2 4" xfId="19591"/>
    <cellStyle name="Ricardo 6 3" xfId="19592"/>
    <cellStyle name="Ricardo 6 4" xfId="19593"/>
    <cellStyle name="Ricardo 6 5" xfId="19594"/>
    <cellStyle name="Ricardo 7" xfId="3619"/>
    <cellStyle name="Ricardo 7 2" xfId="7089"/>
    <cellStyle name="Ricardo 7 2 2" xfId="19595"/>
    <cellStyle name="Ricardo 7 2 3" xfId="19596"/>
    <cellStyle name="Ricardo 7 2 4" xfId="19597"/>
    <cellStyle name="Ricardo 7 3" xfId="19598"/>
    <cellStyle name="Ricardo 7 4" xfId="19599"/>
    <cellStyle name="Ricardo 7 5" xfId="19600"/>
    <cellStyle name="Ricardo 8" xfId="3488"/>
    <cellStyle name="Ricardo 8 2" xfId="6960"/>
    <cellStyle name="Ricardo 8 2 2" xfId="19601"/>
    <cellStyle name="Ricardo 8 2 3" xfId="19602"/>
    <cellStyle name="Ricardo 8 2 4" xfId="19603"/>
    <cellStyle name="Ricardo 8 3" xfId="19604"/>
    <cellStyle name="Ricardo 8 4" xfId="19605"/>
    <cellStyle name="Ricardo 8 5" xfId="19606"/>
    <cellStyle name="Ricardo 9" xfId="4348"/>
    <cellStyle name="Ricardo 9 2" xfId="19607"/>
    <cellStyle name="Ricardo 9 3" xfId="19608"/>
    <cellStyle name="Ricardo 9 4" xfId="19609"/>
    <cellStyle name="Saída 2" xfId="247"/>
    <cellStyle name="Saída 2 10" xfId="4306"/>
    <cellStyle name="Saída 2 10 2" xfId="19610"/>
    <cellStyle name="Saída 2 10 3" xfId="19611"/>
    <cellStyle name="Saída 2 10 4" xfId="19612"/>
    <cellStyle name="Saída 2 11" xfId="19613"/>
    <cellStyle name="Saída 2 11 2" xfId="19614"/>
    <cellStyle name="Saída 2 12" xfId="19615"/>
    <cellStyle name="Saída 2 13" xfId="19616"/>
    <cellStyle name="Saída 2 14" xfId="19617"/>
    <cellStyle name="Saída 2 2" xfId="975"/>
    <cellStyle name="Saída 2 2 10" xfId="19618"/>
    <cellStyle name="Saída 2 2 11" xfId="19619"/>
    <cellStyle name="Saída 2 2 12" xfId="19620"/>
    <cellStyle name="Saída 2 2 2" xfId="1466"/>
    <cellStyle name="Saída 2 2 2 10" xfId="4948"/>
    <cellStyle name="Saída 2 2 2 10 2" xfId="19621"/>
    <cellStyle name="Saída 2 2 2 10 3" xfId="19622"/>
    <cellStyle name="Saída 2 2 2 10 4" xfId="19623"/>
    <cellStyle name="Saída 2 2 2 11" xfId="19624"/>
    <cellStyle name="Saída 2 2 2 12" xfId="19625"/>
    <cellStyle name="Saída 2 2 2 13" xfId="19626"/>
    <cellStyle name="Saída 2 2 2 2" xfId="2727"/>
    <cellStyle name="Saída 2 2 2 2 2" xfId="6200"/>
    <cellStyle name="Saída 2 2 2 2 2 2" xfId="19627"/>
    <cellStyle name="Saída 2 2 2 2 2 3" xfId="19628"/>
    <cellStyle name="Saída 2 2 2 2 2 4" xfId="19629"/>
    <cellStyle name="Saída 2 2 2 2 3" xfId="19630"/>
    <cellStyle name="Saída 2 2 2 2 4" xfId="19631"/>
    <cellStyle name="Saída 2 2 2 2 5" xfId="19632"/>
    <cellStyle name="Saída 2 2 2 3" xfId="3331"/>
    <cellStyle name="Saída 2 2 2 3 2" xfId="6803"/>
    <cellStyle name="Saída 2 2 2 3 2 2" xfId="19633"/>
    <cellStyle name="Saída 2 2 2 3 2 3" xfId="19634"/>
    <cellStyle name="Saída 2 2 2 3 2 4" xfId="19635"/>
    <cellStyle name="Saída 2 2 2 3 3" xfId="19636"/>
    <cellStyle name="Saída 2 2 2 3 4" xfId="19637"/>
    <cellStyle name="Saída 2 2 2 3 5" xfId="19638"/>
    <cellStyle name="Saída 2 2 2 4" xfId="1992"/>
    <cellStyle name="Saída 2 2 2 4 2" xfId="5468"/>
    <cellStyle name="Saída 2 2 2 4 2 2" xfId="19639"/>
    <cellStyle name="Saída 2 2 2 4 2 3" xfId="19640"/>
    <cellStyle name="Saída 2 2 2 4 2 4" xfId="19641"/>
    <cellStyle name="Saída 2 2 2 4 3" xfId="19642"/>
    <cellStyle name="Saída 2 2 2 4 4" xfId="19643"/>
    <cellStyle name="Saída 2 2 2 4 5" xfId="19644"/>
    <cellStyle name="Saída 2 2 2 5" xfId="3348"/>
    <cellStyle name="Saída 2 2 2 5 2" xfId="6820"/>
    <cellStyle name="Saída 2 2 2 5 2 2" xfId="19645"/>
    <cellStyle name="Saída 2 2 2 5 2 3" xfId="19646"/>
    <cellStyle name="Saída 2 2 2 5 2 4" xfId="19647"/>
    <cellStyle name="Saída 2 2 2 5 3" xfId="19648"/>
    <cellStyle name="Saída 2 2 2 5 4" xfId="19649"/>
    <cellStyle name="Saída 2 2 2 5 5" xfId="19650"/>
    <cellStyle name="Saída 2 2 2 6" xfId="2811"/>
    <cellStyle name="Saída 2 2 2 6 2" xfId="6284"/>
    <cellStyle name="Saída 2 2 2 6 2 2" xfId="19651"/>
    <cellStyle name="Saída 2 2 2 6 2 3" xfId="19652"/>
    <cellStyle name="Saída 2 2 2 6 2 4" xfId="19653"/>
    <cellStyle name="Saída 2 2 2 6 3" xfId="19654"/>
    <cellStyle name="Saída 2 2 2 6 4" xfId="19655"/>
    <cellStyle name="Saída 2 2 2 6 5" xfId="19656"/>
    <cellStyle name="Saída 2 2 2 7" xfId="1869"/>
    <cellStyle name="Saída 2 2 2 7 2" xfId="5346"/>
    <cellStyle name="Saída 2 2 2 7 2 2" xfId="19657"/>
    <cellStyle name="Saída 2 2 2 7 2 3" xfId="19658"/>
    <cellStyle name="Saída 2 2 2 7 2 4" xfId="19659"/>
    <cellStyle name="Saída 2 2 2 7 3" xfId="19660"/>
    <cellStyle name="Saída 2 2 2 7 4" xfId="19661"/>
    <cellStyle name="Saída 2 2 2 7 5" xfId="19662"/>
    <cellStyle name="Saída 2 2 2 8" xfId="3098"/>
    <cellStyle name="Saída 2 2 2 8 2" xfId="6571"/>
    <cellStyle name="Saída 2 2 2 8 2 2" xfId="19663"/>
    <cellStyle name="Saída 2 2 2 8 2 3" xfId="19664"/>
    <cellStyle name="Saída 2 2 2 8 2 4" xfId="19665"/>
    <cellStyle name="Saída 2 2 2 8 3" xfId="19666"/>
    <cellStyle name="Saída 2 2 2 8 4" xfId="19667"/>
    <cellStyle name="Saída 2 2 2 8 5" xfId="19668"/>
    <cellStyle name="Saída 2 2 2 9" xfId="3562"/>
    <cellStyle name="Saída 2 2 2 9 2" xfId="7032"/>
    <cellStyle name="Saída 2 2 2 9 2 2" xfId="19669"/>
    <cellStyle name="Saída 2 2 2 9 2 3" xfId="19670"/>
    <cellStyle name="Saída 2 2 2 9 2 4" xfId="19671"/>
    <cellStyle name="Saída 2 2 2 9 3" xfId="19672"/>
    <cellStyle name="Saída 2 2 2 9 4" xfId="19673"/>
    <cellStyle name="Saída 2 2 2 9 5" xfId="19674"/>
    <cellStyle name="Saída 2 2 3" xfId="1519"/>
    <cellStyle name="Saída 2 2 3 10" xfId="5001"/>
    <cellStyle name="Saída 2 2 3 10 2" xfId="19675"/>
    <cellStyle name="Saída 2 2 3 10 3" xfId="19676"/>
    <cellStyle name="Saída 2 2 3 10 4" xfId="19677"/>
    <cellStyle name="Saída 2 2 3 11" xfId="19678"/>
    <cellStyle name="Saída 2 2 3 12" xfId="19679"/>
    <cellStyle name="Saída 2 2 3 13" xfId="19680"/>
    <cellStyle name="Saída 2 2 3 2" xfId="2765"/>
    <cellStyle name="Saída 2 2 3 2 2" xfId="6238"/>
    <cellStyle name="Saída 2 2 3 2 2 2" xfId="19681"/>
    <cellStyle name="Saída 2 2 3 2 2 3" xfId="19682"/>
    <cellStyle name="Saída 2 2 3 2 2 4" xfId="19683"/>
    <cellStyle name="Saída 2 2 3 2 3" xfId="19684"/>
    <cellStyle name="Saída 2 2 3 2 4" xfId="19685"/>
    <cellStyle name="Saída 2 2 3 2 5" xfId="19686"/>
    <cellStyle name="Saída 2 2 3 3" xfId="3361"/>
    <cellStyle name="Saída 2 2 3 3 2" xfId="6833"/>
    <cellStyle name="Saída 2 2 3 3 2 2" xfId="19687"/>
    <cellStyle name="Saída 2 2 3 3 2 3" xfId="19688"/>
    <cellStyle name="Saída 2 2 3 3 2 4" xfId="19689"/>
    <cellStyle name="Saída 2 2 3 3 3" xfId="19690"/>
    <cellStyle name="Saída 2 2 3 3 4" xfId="19691"/>
    <cellStyle name="Saída 2 2 3 3 5" xfId="19692"/>
    <cellStyle name="Saída 2 2 3 4" xfId="3404"/>
    <cellStyle name="Saída 2 2 3 4 2" xfId="6876"/>
    <cellStyle name="Saída 2 2 3 4 2 2" xfId="19693"/>
    <cellStyle name="Saída 2 2 3 4 2 3" xfId="19694"/>
    <cellStyle name="Saída 2 2 3 4 2 4" xfId="19695"/>
    <cellStyle name="Saída 2 2 3 4 3" xfId="19696"/>
    <cellStyle name="Saída 2 2 3 4 4" xfId="19697"/>
    <cellStyle name="Saída 2 2 3 4 5" xfId="19698"/>
    <cellStyle name="Saída 2 2 3 5" xfId="3168"/>
    <cellStyle name="Saída 2 2 3 5 2" xfId="6640"/>
    <cellStyle name="Saída 2 2 3 5 2 2" xfId="19699"/>
    <cellStyle name="Saída 2 2 3 5 2 3" xfId="19700"/>
    <cellStyle name="Saída 2 2 3 5 2 4" xfId="19701"/>
    <cellStyle name="Saída 2 2 3 5 3" xfId="19702"/>
    <cellStyle name="Saída 2 2 3 5 4" xfId="19703"/>
    <cellStyle name="Saída 2 2 3 5 5" xfId="19704"/>
    <cellStyle name="Saída 2 2 3 6" xfId="3451"/>
    <cellStyle name="Saída 2 2 3 6 2" xfId="6923"/>
    <cellStyle name="Saída 2 2 3 6 2 2" xfId="19705"/>
    <cellStyle name="Saída 2 2 3 6 2 3" xfId="19706"/>
    <cellStyle name="Saída 2 2 3 6 2 4" xfId="19707"/>
    <cellStyle name="Saída 2 2 3 6 3" xfId="19708"/>
    <cellStyle name="Saída 2 2 3 6 4" xfId="19709"/>
    <cellStyle name="Saída 2 2 3 6 5" xfId="19710"/>
    <cellStyle name="Saída 2 2 3 7" xfId="3566"/>
    <cellStyle name="Saída 2 2 3 7 2" xfId="7036"/>
    <cellStyle name="Saída 2 2 3 7 2 2" xfId="19711"/>
    <cellStyle name="Saída 2 2 3 7 2 3" xfId="19712"/>
    <cellStyle name="Saída 2 2 3 7 2 4" xfId="19713"/>
    <cellStyle name="Saída 2 2 3 7 3" xfId="19714"/>
    <cellStyle name="Saída 2 2 3 7 4" xfId="19715"/>
    <cellStyle name="Saída 2 2 3 7 5" xfId="19716"/>
    <cellStyle name="Saída 2 2 3 8" xfId="3276"/>
    <cellStyle name="Saída 2 2 3 8 2" xfId="6748"/>
    <cellStyle name="Saída 2 2 3 8 2 2" xfId="19717"/>
    <cellStyle name="Saída 2 2 3 8 2 3" xfId="19718"/>
    <cellStyle name="Saída 2 2 3 8 2 4" xfId="19719"/>
    <cellStyle name="Saída 2 2 3 8 3" xfId="19720"/>
    <cellStyle name="Saída 2 2 3 8 4" xfId="19721"/>
    <cellStyle name="Saída 2 2 3 8 5" xfId="19722"/>
    <cellStyle name="Saída 2 2 3 9" xfId="1933"/>
    <cellStyle name="Saída 2 2 3 9 2" xfId="5410"/>
    <cellStyle name="Saída 2 2 3 9 2 2" xfId="19723"/>
    <cellStyle name="Saída 2 2 3 9 2 3" xfId="19724"/>
    <cellStyle name="Saída 2 2 3 9 2 4" xfId="19725"/>
    <cellStyle name="Saída 2 2 3 9 3" xfId="19726"/>
    <cellStyle name="Saída 2 2 3 9 4" xfId="19727"/>
    <cellStyle name="Saída 2 2 3 9 5" xfId="19728"/>
    <cellStyle name="Saída 2 2 4" xfId="1554"/>
    <cellStyle name="Saída 2 2 4 10" xfId="5036"/>
    <cellStyle name="Saída 2 2 4 10 2" xfId="19729"/>
    <cellStyle name="Saída 2 2 4 10 3" xfId="19730"/>
    <cellStyle name="Saída 2 2 4 10 4" xfId="19731"/>
    <cellStyle name="Saída 2 2 4 11" xfId="19732"/>
    <cellStyle name="Saída 2 2 4 12" xfId="19733"/>
    <cellStyle name="Saída 2 2 4 13" xfId="19734"/>
    <cellStyle name="Saída 2 2 4 2" xfId="2800"/>
    <cellStyle name="Saída 2 2 4 2 2" xfId="6273"/>
    <cellStyle name="Saída 2 2 4 2 2 2" xfId="19735"/>
    <cellStyle name="Saída 2 2 4 2 2 3" xfId="19736"/>
    <cellStyle name="Saída 2 2 4 2 2 4" xfId="19737"/>
    <cellStyle name="Saída 2 2 4 2 3" xfId="19738"/>
    <cellStyle name="Saída 2 2 4 2 4" xfId="19739"/>
    <cellStyle name="Saída 2 2 4 2 5" xfId="19740"/>
    <cellStyle name="Saída 2 2 4 3" xfId="3396"/>
    <cellStyle name="Saída 2 2 4 3 2" xfId="6868"/>
    <cellStyle name="Saída 2 2 4 3 2 2" xfId="19741"/>
    <cellStyle name="Saída 2 2 4 3 2 3" xfId="19742"/>
    <cellStyle name="Saída 2 2 4 3 2 4" xfId="19743"/>
    <cellStyle name="Saída 2 2 4 3 3" xfId="19744"/>
    <cellStyle name="Saída 2 2 4 3 4" xfId="19745"/>
    <cellStyle name="Saída 2 2 4 3 5" xfId="19746"/>
    <cellStyle name="Saída 2 2 4 4" xfId="3079"/>
    <cellStyle name="Saída 2 2 4 4 2" xfId="6552"/>
    <cellStyle name="Saída 2 2 4 4 2 2" xfId="19747"/>
    <cellStyle name="Saída 2 2 4 4 2 3" xfId="19748"/>
    <cellStyle name="Saída 2 2 4 4 2 4" xfId="19749"/>
    <cellStyle name="Saída 2 2 4 4 3" xfId="19750"/>
    <cellStyle name="Saída 2 2 4 4 4" xfId="19751"/>
    <cellStyle name="Saída 2 2 4 4 5" xfId="19752"/>
    <cellStyle name="Saída 2 2 4 5" xfId="3264"/>
    <cellStyle name="Saída 2 2 4 5 2" xfId="6736"/>
    <cellStyle name="Saída 2 2 4 5 2 2" xfId="19753"/>
    <cellStyle name="Saída 2 2 4 5 2 3" xfId="19754"/>
    <cellStyle name="Saída 2 2 4 5 2 4" xfId="19755"/>
    <cellStyle name="Saída 2 2 4 5 3" xfId="19756"/>
    <cellStyle name="Saída 2 2 4 5 4" xfId="19757"/>
    <cellStyle name="Saída 2 2 4 5 5" xfId="19758"/>
    <cellStyle name="Saída 2 2 4 6" xfId="3097"/>
    <cellStyle name="Saída 2 2 4 6 2" xfId="6570"/>
    <cellStyle name="Saída 2 2 4 6 2 2" xfId="19759"/>
    <cellStyle name="Saída 2 2 4 6 2 3" xfId="19760"/>
    <cellStyle name="Saída 2 2 4 6 2 4" xfId="19761"/>
    <cellStyle name="Saída 2 2 4 6 3" xfId="19762"/>
    <cellStyle name="Saída 2 2 4 6 4" xfId="19763"/>
    <cellStyle name="Saída 2 2 4 6 5" xfId="19764"/>
    <cellStyle name="Saída 2 2 4 7" xfId="2038"/>
    <cellStyle name="Saída 2 2 4 7 2" xfId="5514"/>
    <cellStyle name="Saída 2 2 4 7 2 2" xfId="19765"/>
    <cellStyle name="Saída 2 2 4 7 2 3" xfId="19766"/>
    <cellStyle name="Saída 2 2 4 7 2 4" xfId="19767"/>
    <cellStyle name="Saída 2 2 4 7 3" xfId="19768"/>
    <cellStyle name="Saída 2 2 4 7 4" xfId="19769"/>
    <cellStyle name="Saída 2 2 4 7 5" xfId="19770"/>
    <cellStyle name="Saída 2 2 4 8" xfId="1872"/>
    <cellStyle name="Saída 2 2 4 8 2" xfId="5349"/>
    <cellStyle name="Saída 2 2 4 8 2 2" xfId="19771"/>
    <cellStyle name="Saída 2 2 4 8 2 3" xfId="19772"/>
    <cellStyle name="Saída 2 2 4 8 2 4" xfId="19773"/>
    <cellStyle name="Saída 2 2 4 8 3" xfId="19774"/>
    <cellStyle name="Saída 2 2 4 8 4" xfId="19775"/>
    <cellStyle name="Saída 2 2 4 8 5" xfId="19776"/>
    <cellStyle name="Saída 2 2 4 9" xfId="3320"/>
    <cellStyle name="Saída 2 2 4 9 2" xfId="6792"/>
    <cellStyle name="Saída 2 2 4 9 2 2" xfId="19777"/>
    <cellStyle name="Saída 2 2 4 9 2 3" xfId="19778"/>
    <cellStyle name="Saída 2 2 4 9 2 4" xfId="19779"/>
    <cellStyle name="Saída 2 2 4 9 3" xfId="19780"/>
    <cellStyle name="Saída 2 2 4 9 4" xfId="19781"/>
    <cellStyle name="Saída 2 2 4 9 5" xfId="19782"/>
    <cellStyle name="Saída 2 2 5" xfId="1257"/>
    <cellStyle name="Saída 2 2 5 10" xfId="4739"/>
    <cellStyle name="Saída 2 2 5 10 2" xfId="19783"/>
    <cellStyle name="Saída 2 2 5 10 3" xfId="19784"/>
    <cellStyle name="Saída 2 2 5 10 4" xfId="19785"/>
    <cellStyle name="Saída 2 2 5 11" xfId="19786"/>
    <cellStyle name="Saída 2 2 5 12" xfId="19787"/>
    <cellStyle name="Saída 2 2 5 13" xfId="19788"/>
    <cellStyle name="Saída 2 2 5 2" xfId="2531"/>
    <cellStyle name="Saída 2 2 5 2 2" xfId="6004"/>
    <cellStyle name="Saída 2 2 5 2 2 2" xfId="19789"/>
    <cellStyle name="Saída 2 2 5 2 2 3" xfId="19790"/>
    <cellStyle name="Saída 2 2 5 2 2 4" xfId="19791"/>
    <cellStyle name="Saída 2 2 5 2 3" xfId="19792"/>
    <cellStyle name="Saída 2 2 5 2 4" xfId="19793"/>
    <cellStyle name="Saída 2 2 5 2 5" xfId="19794"/>
    <cellStyle name="Saída 2 2 5 3" xfId="3229"/>
    <cellStyle name="Saída 2 2 5 3 2" xfId="6701"/>
    <cellStyle name="Saída 2 2 5 3 2 2" xfId="19795"/>
    <cellStyle name="Saída 2 2 5 3 2 3" xfId="19796"/>
    <cellStyle name="Saída 2 2 5 3 2 4" xfId="19797"/>
    <cellStyle name="Saída 2 2 5 3 3" xfId="19798"/>
    <cellStyle name="Saída 2 2 5 3 4" xfId="19799"/>
    <cellStyle name="Saída 2 2 5 3 5" xfId="19800"/>
    <cellStyle name="Saída 2 2 5 4" xfId="3206"/>
    <cellStyle name="Saída 2 2 5 4 2" xfId="6678"/>
    <cellStyle name="Saída 2 2 5 4 2 2" xfId="19801"/>
    <cellStyle name="Saída 2 2 5 4 2 3" xfId="19802"/>
    <cellStyle name="Saída 2 2 5 4 2 4" xfId="19803"/>
    <cellStyle name="Saída 2 2 5 4 3" xfId="19804"/>
    <cellStyle name="Saída 2 2 5 4 4" xfId="19805"/>
    <cellStyle name="Saída 2 2 5 4 5" xfId="19806"/>
    <cellStyle name="Saída 2 2 5 5" xfId="2345"/>
    <cellStyle name="Saída 2 2 5 5 2" xfId="5820"/>
    <cellStyle name="Saída 2 2 5 5 2 2" xfId="19807"/>
    <cellStyle name="Saída 2 2 5 5 2 3" xfId="19808"/>
    <cellStyle name="Saída 2 2 5 5 2 4" xfId="19809"/>
    <cellStyle name="Saída 2 2 5 5 3" xfId="19810"/>
    <cellStyle name="Saída 2 2 5 5 4" xfId="19811"/>
    <cellStyle name="Saída 2 2 5 5 5" xfId="19812"/>
    <cellStyle name="Saída 2 2 5 6" xfId="1936"/>
    <cellStyle name="Saída 2 2 5 6 2" xfId="5413"/>
    <cellStyle name="Saída 2 2 5 6 2 2" xfId="19813"/>
    <cellStyle name="Saída 2 2 5 6 2 3" xfId="19814"/>
    <cellStyle name="Saída 2 2 5 6 2 4" xfId="19815"/>
    <cellStyle name="Saída 2 2 5 6 3" xfId="19816"/>
    <cellStyle name="Saída 2 2 5 6 4" xfId="19817"/>
    <cellStyle name="Saída 2 2 5 6 5" xfId="19818"/>
    <cellStyle name="Saída 2 2 5 7" xfId="3532"/>
    <cellStyle name="Saída 2 2 5 7 2" xfId="7002"/>
    <cellStyle name="Saída 2 2 5 7 2 2" xfId="19819"/>
    <cellStyle name="Saída 2 2 5 7 2 3" xfId="19820"/>
    <cellStyle name="Saída 2 2 5 7 2 4" xfId="19821"/>
    <cellStyle name="Saída 2 2 5 7 3" xfId="19822"/>
    <cellStyle name="Saída 2 2 5 7 4" xfId="19823"/>
    <cellStyle name="Saída 2 2 5 7 5" xfId="19824"/>
    <cellStyle name="Saída 2 2 5 8" xfId="3613"/>
    <cellStyle name="Saída 2 2 5 8 2" xfId="7083"/>
    <cellStyle name="Saída 2 2 5 8 2 2" xfId="19825"/>
    <cellStyle name="Saída 2 2 5 8 2 3" xfId="19826"/>
    <cellStyle name="Saída 2 2 5 8 2 4" xfId="19827"/>
    <cellStyle name="Saída 2 2 5 8 3" xfId="19828"/>
    <cellStyle name="Saída 2 2 5 8 4" xfId="19829"/>
    <cellStyle name="Saída 2 2 5 8 5" xfId="19830"/>
    <cellStyle name="Saída 2 2 5 9" xfId="3505"/>
    <cellStyle name="Saída 2 2 5 9 2" xfId="6977"/>
    <cellStyle name="Saída 2 2 5 9 2 2" xfId="19831"/>
    <cellStyle name="Saída 2 2 5 9 2 3" xfId="19832"/>
    <cellStyle name="Saída 2 2 5 9 2 4" xfId="19833"/>
    <cellStyle name="Saída 2 2 5 9 3" xfId="19834"/>
    <cellStyle name="Saída 2 2 5 9 4" xfId="19835"/>
    <cellStyle name="Saída 2 2 5 9 5" xfId="19836"/>
    <cellStyle name="Saída 2 2 6" xfId="1867"/>
    <cellStyle name="Saída 2 2 6 2" xfId="5344"/>
    <cellStyle name="Saída 2 2 6 2 2" xfId="19837"/>
    <cellStyle name="Saída 2 2 6 2 3" xfId="19838"/>
    <cellStyle name="Saída 2 2 6 2 4" xfId="19839"/>
    <cellStyle name="Saída 2 2 6 3" xfId="19840"/>
    <cellStyle name="Saída 2 2 6 4" xfId="19841"/>
    <cellStyle name="Saída 2 2 6 5" xfId="19842"/>
    <cellStyle name="Saída 2 2 7" xfId="2306"/>
    <cellStyle name="Saída 2 2 7 2" xfId="5781"/>
    <cellStyle name="Saída 2 2 7 2 2" xfId="19843"/>
    <cellStyle name="Saída 2 2 7 2 3" xfId="19844"/>
    <cellStyle name="Saída 2 2 7 2 4" xfId="19845"/>
    <cellStyle name="Saída 2 2 7 3" xfId="19846"/>
    <cellStyle name="Saída 2 2 7 4" xfId="19847"/>
    <cellStyle name="Saída 2 2 7 5" xfId="19848"/>
    <cellStyle name="Saída 2 2 8" xfId="3608"/>
    <cellStyle name="Saída 2 2 8 2" xfId="7078"/>
    <cellStyle name="Saída 2 2 8 2 2" xfId="19849"/>
    <cellStyle name="Saída 2 2 8 2 3" xfId="19850"/>
    <cellStyle name="Saída 2 2 8 2 4" xfId="19851"/>
    <cellStyle name="Saída 2 2 8 3" xfId="19852"/>
    <cellStyle name="Saída 2 2 8 4" xfId="19853"/>
    <cellStyle name="Saída 2 2 8 5" xfId="19854"/>
    <cellStyle name="Saída 2 2 9" xfId="4529"/>
    <cellStyle name="Saída 2 2 9 2" xfId="19855"/>
    <cellStyle name="Saída 2 2 9 3" xfId="19856"/>
    <cellStyle name="Saída 2 2 9 4" xfId="19857"/>
    <cellStyle name="Saída 2 3" xfId="1107"/>
    <cellStyle name="Saída 2 3 10" xfId="4590"/>
    <cellStyle name="Saída 2 3 10 2" xfId="19858"/>
    <cellStyle name="Saída 2 3 10 3" xfId="19859"/>
    <cellStyle name="Saída 2 3 10 4" xfId="19860"/>
    <cellStyle name="Saída 2 3 11" xfId="19861"/>
    <cellStyle name="Saída 2 3 12" xfId="19862"/>
    <cellStyle name="Saída 2 3 13" xfId="19863"/>
    <cellStyle name="Saída 2 3 2" xfId="2429"/>
    <cellStyle name="Saída 2 3 2 2" xfId="5903"/>
    <cellStyle name="Saída 2 3 2 2 2" xfId="19864"/>
    <cellStyle name="Saída 2 3 2 2 3" xfId="19865"/>
    <cellStyle name="Saída 2 3 2 2 4" xfId="19866"/>
    <cellStyle name="Saída 2 3 2 3" xfId="19867"/>
    <cellStyle name="Saída 2 3 2 4" xfId="19868"/>
    <cellStyle name="Saída 2 3 2 5" xfId="19869"/>
    <cellStyle name="Saída 2 3 3" xfId="3155"/>
    <cellStyle name="Saída 2 3 3 2" xfId="6627"/>
    <cellStyle name="Saída 2 3 3 2 2" xfId="19870"/>
    <cellStyle name="Saída 2 3 3 2 3" xfId="19871"/>
    <cellStyle name="Saída 2 3 3 2 4" xfId="19872"/>
    <cellStyle name="Saída 2 3 3 3" xfId="19873"/>
    <cellStyle name="Saída 2 3 3 4" xfId="19874"/>
    <cellStyle name="Saída 2 3 3 5" xfId="19875"/>
    <cellStyle name="Saída 2 3 4" xfId="3272"/>
    <cellStyle name="Saída 2 3 4 2" xfId="6744"/>
    <cellStyle name="Saída 2 3 4 2 2" xfId="19876"/>
    <cellStyle name="Saída 2 3 4 2 3" xfId="19877"/>
    <cellStyle name="Saída 2 3 4 2 4" xfId="19878"/>
    <cellStyle name="Saída 2 3 4 3" xfId="19879"/>
    <cellStyle name="Saída 2 3 4 4" xfId="19880"/>
    <cellStyle name="Saída 2 3 4 5" xfId="19881"/>
    <cellStyle name="Saída 2 3 5" xfId="3352"/>
    <cellStyle name="Saída 2 3 5 2" xfId="6824"/>
    <cellStyle name="Saída 2 3 5 2 2" xfId="19882"/>
    <cellStyle name="Saída 2 3 5 2 3" xfId="19883"/>
    <cellStyle name="Saída 2 3 5 2 4" xfId="19884"/>
    <cellStyle name="Saída 2 3 5 3" xfId="19885"/>
    <cellStyle name="Saída 2 3 5 4" xfId="19886"/>
    <cellStyle name="Saída 2 3 5 5" xfId="19887"/>
    <cellStyle name="Saída 2 3 6" xfId="3450"/>
    <cellStyle name="Saída 2 3 6 2" xfId="6922"/>
    <cellStyle name="Saída 2 3 6 2 2" xfId="19888"/>
    <cellStyle name="Saída 2 3 6 2 3" xfId="19889"/>
    <cellStyle name="Saída 2 3 6 2 4" xfId="19890"/>
    <cellStyle name="Saída 2 3 6 3" xfId="19891"/>
    <cellStyle name="Saída 2 3 6 4" xfId="19892"/>
    <cellStyle name="Saída 2 3 6 5" xfId="19893"/>
    <cellStyle name="Saída 2 3 7" xfId="1840"/>
    <cellStyle name="Saída 2 3 7 2" xfId="5318"/>
    <cellStyle name="Saída 2 3 7 2 2" xfId="19894"/>
    <cellStyle name="Saída 2 3 7 2 3" xfId="19895"/>
    <cellStyle name="Saída 2 3 7 2 4" xfId="19896"/>
    <cellStyle name="Saída 2 3 7 3" xfId="19897"/>
    <cellStyle name="Saída 2 3 7 4" xfId="19898"/>
    <cellStyle name="Saída 2 3 7 5" xfId="19899"/>
    <cellStyle name="Saída 2 3 8" xfId="2439"/>
    <cellStyle name="Saída 2 3 8 2" xfId="5913"/>
    <cellStyle name="Saída 2 3 8 2 2" xfId="19900"/>
    <cellStyle name="Saída 2 3 8 2 3" xfId="19901"/>
    <cellStyle name="Saída 2 3 8 2 4" xfId="19902"/>
    <cellStyle name="Saída 2 3 8 3" xfId="19903"/>
    <cellStyle name="Saída 2 3 8 4" xfId="19904"/>
    <cellStyle name="Saída 2 3 8 5" xfId="19905"/>
    <cellStyle name="Saída 2 3 9" xfId="3511"/>
    <cellStyle name="Saída 2 3 9 2" xfId="6983"/>
    <cellStyle name="Saída 2 3 9 2 2" xfId="19906"/>
    <cellStyle name="Saída 2 3 9 2 3" xfId="19907"/>
    <cellStyle name="Saída 2 3 9 2 4" xfId="19908"/>
    <cellStyle name="Saída 2 3 9 3" xfId="19909"/>
    <cellStyle name="Saída 2 3 9 4" xfId="19910"/>
    <cellStyle name="Saída 2 3 9 5" xfId="19911"/>
    <cellStyle name="Saída 2 4" xfId="1087"/>
    <cellStyle name="Saída 2 4 10" xfId="4571"/>
    <cellStyle name="Saída 2 4 10 2" xfId="19912"/>
    <cellStyle name="Saída 2 4 10 3" xfId="19913"/>
    <cellStyle name="Saída 2 4 10 4" xfId="19914"/>
    <cellStyle name="Saída 2 4 11" xfId="19915"/>
    <cellStyle name="Saída 2 4 12" xfId="19916"/>
    <cellStyle name="Saída 2 4 13" xfId="19917"/>
    <cellStyle name="Saída 2 4 2" xfId="2410"/>
    <cellStyle name="Saída 2 4 2 2" xfId="5884"/>
    <cellStyle name="Saída 2 4 2 2 2" xfId="19918"/>
    <cellStyle name="Saída 2 4 2 2 3" xfId="19919"/>
    <cellStyle name="Saída 2 4 2 2 4" xfId="19920"/>
    <cellStyle name="Saída 2 4 2 3" xfId="19921"/>
    <cellStyle name="Saída 2 4 2 4" xfId="19922"/>
    <cellStyle name="Saída 2 4 2 5" xfId="19923"/>
    <cellStyle name="Saída 2 4 3" xfId="3145"/>
    <cellStyle name="Saída 2 4 3 2" xfId="6617"/>
    <cellStyle name="Saída 2 4 3 2 2" xfId="19924"/>
    <cellStyle name="Saída 2 4 3 2 3" xfId="19925"/>
    <cellStyle name="Saída 2 4 3 2 4" xfId="19926"/>
    <cellStyle name="Saída 2 4 3 3" xfId="19927"/>
    <cellStyle name="Saída 2 4 3 4" xfId="19928"/>
    <cellStyle name="Saída 2 4 3 5" xfId="19929"/>
    <cellStyle name="Saída 2 4 4" xfId="3485"/>
    <cellStyle name="Saída 2 4 4 2" xfId="6957"/>
    <cellStyle name="Saída 2 4 4 2 2" xfId="19930"/>
    <cellStyle name="Saída 2 4 4 2 3" xfId="19931"/>
    <cellStyle name="Saída 2 4 4 2 4" xfId="19932"/>
    <cellStyle name="Saída 2 4 4 3" xfId="19933"/>
    <cellStyle name="Saída 2 4 4 4" xfId="19934"/>
    <cellStyle name="Saída 2 4 4 5" xfId="19935"/>
    <cellStyle name="Saída 2 4 5" xfId="3440"/>
    <cellStyle name="Saída 2 4 5 2" xfId="6912"/>
    <cellStyle name="Saída 2 4 5 2 2" xfId="19936"/>
    <cellStyle name="Saída 2 4 5 2 3" xfId="19937"/>
    <cellStyle name="Saída 2 4 5 2 4" xfId="19938"/>
    <cellStyle name="Saída 2 4 5 3" xfId="19939"/>
    <cellStyle name="Saída 2 4 5 4" xfId="19940"/>
    <cellStyle name="Saída 2 4 5 5" xfId="19941"/>
    <cellStyle name="Saída 2 4 6" xfId="3559"/>
    <cellStyle name="Saída 2 4 6 2" xfId="7029"/>
    <cellStyle name="Saída 2 4 6 2 2" xfId="19942"/>
    <cellStyle name="Saída 2 4 6 2 3" xfId="19943"/>
    <cellStyle name="Saída 2 4 6 2 4" xfId="19944"/>
    <cellStyle name="Saída 2 4 6 3" xfId="19945"/>
    <cellStyle name="Saída 2 4 6 4" xfId="19946"/>
    <cellStyle name="Saída 2 4 6 5" xfId="19947"/>
    <cellStyle name="Saída 2 4 7" xfId="2039"/>
    <cellStyle name="Saída 2 4 7 2" xfId="5515"/>
    <cellStyle name="Saída 2 4 7 2 2" xfId="19948"/>
    <cellStyle name="Saída 2 4 7 2 3" xfId="19949"/>
    <cellStyle name="Saída 2 4 7 2 4" xfId="19950"/>
    <cellStyle name="Saída 2 4 7 3" xfId="19951"/>
    <cellStyle name="Saída 2 4 7 4" xfId="19952"/>
    <cellStyle name="Saída 2 4 7 5" xfId="19953"/>
    <cellStyle name="Saída 2 4 8" xfId="1887"/>
    <cellStyle name="Saída 2 4 8 2" xfId="5364"/>
    <cellStyle name="Saída 2 4 8 2 2" xfId="19954"/>
    <cellStyle name="Saída 2 4 8 2 3" xfId="19955"/>
    <cellStyle name="Saída 2 4 8 2 4" xfId="19956"/>
    <cellStyle name="Saída 2 4 8 3" xfId="19957"/>
    <cellStyle name="Saída 2 4 8 4" xfId="19958"/>
    <cellStyle name="Saída 2 4 8 5" xfId="19959"/>
    <cellStyle name="Saída 2 4 9" xfId="1961"/>
    <cellStyle name="Saída 2 4 9 2" xfId="5438"/>
    <cellStyle name="Saída 2 4 9 2 2" xfId="19960"/>
    <cellStyle name="Saída 2 4 9 2 3" xfId="19961"/>
    <cellStyle name="Saída 2 4 9 2 4" xfId="19962"/>
    <cellStyle name="Saída 2 4 9 3" xfId="19963"/>
    <cellStyle name="Saída 2 4 9 4" xfId="19964"/>
    <cellStyle name="Saída 2 4 9 5" xfId="19965"/>
    <cellStyle name="Saída 2 5" xfId="1088"/>
    <cellStyle name="Saída 2 5 10" xfId="4572"/>
    <cellStyle name="Saída 2 5 10 2" xfId="19966"/>
    <cellStyle name="Saída 2 5 10 3" xfId="19967"/>
    <cellStyle name="Saída 2 5 10 4" xfId="19968"/>
    <cellStyle name="Saída 2 5 11" xfId="19969"/>
    <cellStyle name="Saída 2 5 12" xfId="19970"/>
    <cellStyle name="Saída 2 5 13" xfId="19971"/>
    <cellStyle name="Saída 2 5 2" xfId="2411"/>
    <cellStyle name="Saída 2 5 2 2" xfId="5885"/>
    <cellStyle name="Saída 2 5 2 2 2" xfId="19972"/>
    <cellStyle name="Saída 2 5 2 2 3" xfId="19973"/>
    <cellStyle name="Saída 2 5 2 2 4" xfId="19974"/>
    <cellStyle name="Saída 2 5 2 3" xfId="19975"/>
    <cellStyle name="Saída 2 5 2 4" xfId="19976"/>
    <cellStyle name="Saída 2 5 2 5" xfId="19977"/>
    <cellStyle name="Saída 2 5 3" xfId="3146"/>
    <cellStyle name="Saída 2 5 3 2" xfId="6618"/>
    <cellStyle name="Saída 2 5 3 2 2" xfId="19978"/>
    <cellStyle name="Saída 2 5 3 2 3" xfId="19979"/>
    <cellStyle name="Saída 2 5 3 2 4" xfId="19980"/>
    <cellStyle name="Saída 2 5 3 3" xfId="19981"/>
    <cellStyle name="Saída 2 5 3 4" xfId="19982"/>
    <cellStyle name="Saída 2 5 3 5" xfId="19983"/>
    <cellStyle name="Saída 2 5 4" xfId="3353"/>
    <cellStyle name="Saída 2 5 4 2" xfId="6825"/>
    <cellStyle name="Saída 2 5 4 2 2" xfId="19984"/>
    <cellStyle name="Saída 2 5 4 2 3" xfId="19985"/>
    <cellStyle name="Saída 2 5 4 2 4" xfId="19986"/>
    <cellStyle name="Saída 2 5 4 3" xfId="19987"/>
    <cellStyle name="Saída 2 5 4 4" xfId="19988"/>
    <cellStyle name="Saída 2 5 4 5" xfId="19989"/>
    <cellStyle name="Saída 2 5 5" xfId="2363"/>
    <cellStyle name="Saída 2 5 5 2" xfId="5837"/>
    <cellStyle name="Saída 2 5 5 2 2" xfId="19990"/>
    <cellStyle name="Saída 2 5 5 2 3" xfId="19991"/>
    <cellStyle name="Saída 2 5 5 2 4" xfId="19992"/>
    <cellStyle name="Saída 2 5 5 3" xfId="19993"/>
    <cellStyle name="Saída 2 5 5 4" xfId="19994"/>
    <cellStyle name="Saída 2 5 5 5" xfId="19995"/>
    <cellStyle name="Saída 2 5 6" xfId="2437"/>
    <cellStyle name="Saída 2 5 6 2" xfId="5911"/>
    <cellStyle name="Saída 2 5 6 2 2" xfId="19996"/>
    <cellStyle name="Saída 2 5 6 2 3" xfId="19997"/>
    <cellStyle name="Saída 2 5 6 2 4" xfId="19998"/>
    <cellStyle name="Saída 2 5 6 3" xfId="19999"/>
    <cellStyle name="Saída 2 5 6 4" xfId="20000"/>
    <cellStyle name="Saída 2 5 6 5" xfId="20001"/>
    <cellStyle name="Saída 2 5 7" xfId="1841"/>
    <cellStyle name="Saída 2 5 7 2" xfId="5319"/>
    <cellStyle name="Saída 2 5 7 2 2" xfId="20002"/>
    <cellStyle name="Saída 2 5 7 2 3" xfId="20003"/>
    <cellStyle name="Saída 2 5 7 2 4" xfId="20004"/>
    <cellStyle name="Saída 2 5 7 3" xfId="20005"/>
    <cellStyle name="Saída 2 5 7 4" xfId="20006"/>
    <cellStyle name="Saída 2 5 7 5" xfId="20007"/>
    <cellStyle name="Saída 2 5 8" xfId="1996"/>
    <cellStyle name="Saída 2 5 8 2" xfId="5472"/>
    <cellStyle name="Saída 2 5 8 2 2" xfId="20008"/>
    <cellStyle name="Saída 2 5 8 2 3" xfId="20009"/>
    <cellStyle name="Saída 2 5 8 2 4" xfId="20010"/>
    <cellStyle name="Saída 2 5 8 3" xfId="20011"/>
    <cellStyle name="Saída 2 5 8 4" xfId="20012"/>
    <cellStyle name="Saída 2 5 8 5" xfId="20013"/>
    <cellStyle name="Saída 2 5 9" xfId="3542"/>
    <cellStyle name="Saída 2 5 9 2" xfId="7012"/>
    <cellStyle name="Saída 2 5 9 2 2" xfId="20014"/>
    <cellStyle name="Saída 2 5 9 2 3" xfId="20015"/>
    <cellStyle name="Saída 2 5 9 2 4" xfId="20016"/>
    <cellStyle name="Saída 2 5 9 3" xfId="20017"/>
    <cellStyle name="Saída 2 5 9 4" xfId="20018"/>
    <cellStyle name="Saída 2 5 9 5" xfId="20019"/>
    <cellStyle name="Saída 2 6" xfId="1417"/>
    <cellStyle name="Saída 2 6 10" xfId="4899"/>
    <cellStyle name="Saída 2 6 10 2" xfId="20020"/>
    <cellStyle name="Saída 2 6 10 3" xfId="20021"/>
    <cellStyle name="Saída 2 6 10 4" xfId="20022"/>
    <cellStyle name="Saída 2 6 11" xfId="20023"/>
    <cellStyle name="Saída 2 6 12" xfId="20024"/>
    <cellStyle name="Saída 2 6 13" xfId="20025"/>
    <cellStyle name="Saída 2 6 2" xfId="2679"/>
    <cellStyle name="Saída 2 6 2 2" xfId="6152"/>
    <cellStyle name="Saída 2 6 2 2 2" xfId="20026"/>
    <cellStyle name="Saída 2 6 2 2 3" xfId="20027"/>
    <cellStyle name="Saída 2 6 2 2 4" xfId="20028"/>
    <cellStyle name="Saída 2 6 2 3" xfId="20029"/>
    <cellStyle name="Saída 2 6 2 4" xfId="20030"/>
    <cellStyle name="Saída 2 6 2 5" xfId="20031"/>
    <cellStyle name="Saída 2 6 3" xfId="3304"/>
    <cellStyle name="Saída 2 6 3 2" xfId="6776"/>
    <cellStyle name="Saída 2 6 3 2 2" xfId="20032"/>
    <cellStyle name="Saída 2 6 3 2 3" xfId="20033"/>
    <cellStyle name="Saída 2 6 3 2 4" xfId="20034"/>
    <cellStyle name="Saída 2 6 3 3" xfId="20035"/>
    <cellStyle name="Saída 2 6 3 4" xfId="20036"/>
    <cellStyle name="Saída 2 6 3 5" xfId="20037"/>
    <cellStyle name="Saída 2 6 4" xfId="2444"/>
    <cellStyle name="Saída 2 6 4 2" xfId="5918"/>
    <cellStyle name="Saída 2 6 4 2 2" xfId="20038"/>
    <cellStyle name="Saída 2 6 4 2 3" xfId="20039"/>
    <cellStyle name="Saída 2 6 4 2 4" xfId="20040"/>
    <cellStyle name="Saída 2 6 4 3" xfId="20041"/>
    <cellStyle name="Saída 2 6 4 4" xfId="20042"/>
    <cellStyle name="Saída 2 6 4 5" xfId="20043"/>
    <cellStyle name="Saída 2 6 5" xfId="2110"/>
    <cellStyle name="Saída 2 6 5 2" xfId="5585"/>
    <cellStyle name="Saída 2 6 5 2 2" xfId="20044"/>
    <cellStyle name="Saída 2 6 5 2 3" xfId="20045"/>
    <cellStyle name="Saída 2 6 5 2 4" xfId="20046"/>
    <cellStyle name="Saída 2 6 5 3" xfId="20047"/>
    <cellStyle name="Saída 2 6 5 4" xfId="20048"/>
    <cellStyle name="Saída 2 6 5 5" xfId="20049"/>
    <cellStyle name="Saída 2 6 6" xfId="3266"/>
    <cellStyle name="Saída 2 6 6 2" xfId="6738"/>
    <cellStyle name="Saída 2 6 6 2 2" xfId="20050"/>
    <cellStyle name="Saída 2 6 6 2 3" xfId="20051"/>
    <cellStyle name="Saída 2 6 6 2 4" xfId="20052"/>
    <cellStyle name="Saída 2 6 6 3" xfId="20053"/>
    <cellStyle name="Saída 2 6 6 4" xfId="20054"/>
    <cellStyle name="Saída 2 6 6 5" xfId="20055"/>
    <cellStyle name="Saída 2 6 7" xfId="3543"/>
    <cellStyle name="Saída 2 6 7 2" xfId="7013"/>
    <cellStyle name="Saída 2 6 7 2 2" xfId="20056"/>
    <cellStyle name="Saída 2 6 7 2 3" xfId="20057"/>
    <cellStyle name="Saída 2 6 7 2 4" xfId="20058"/>
    <cellStyle name="Saída 2 6 7 3" xfId="20059"/>
    <cellStyle name="Saída 2 6 7 4" xfId="20060"/>
    <cellStyle name="Saída 2 6 7 5" xfId="20061"/>
    <cellStyle name="Saída 2 6 8" xfId="3261"/>
    <cellStyle name="Saída 2 6 8 2" xfId="6733"/>
    <cellStyle name="Saída 2 6 8 2 2" xfId="20062"/>
    <cellStyle name="Saída 2 6 8 2 3" xfId="20063"/>
    <cellStyle name="Saída 2 6 8 2 4" xfId="20064"/>
    <cellStyle name="Saída 2 6 8 3" xfId="20065"/>
    <cellStyle name="Saída 2 6 8 4" xfId="20066"/>
    <cellStyle name="Saída 2 6 8 5" xfId="20067"/>
    <cellStyle name="Saída 2 6 9" xfId="3575"/>
    <cellStyle name="Saída 2 6 9 2" xfId="7045"/>
    <cellStyle name="Saída 2 6 9 2 2" xfId="20068"/>
    <cellStyle name="Saída 2 6 9 2 3" xfId="20069"/>
    <cellStyle name="Saída 2 6 9 2 4" xfId="20070"/>
    <cellStyle name="Saída 2 6 9 3" xfId="20071"/>
    <cellStyle name="Saída 2 6 9 4" xfId="20072"/>
    <cellStyle name="Saída 2 6 9 5" xfId="20073"/>
    <cellStyle name="Saída 2 7" xfId="3232"/>
    <cellStyle name="Saída 2 7 2" xfId="6704"/>
    <cellStyle name="Saída 2 7 2 2" xfId="20074"/>
    <cellStyle name="Saída 2 7 2 3" xfId="20075"/>
    <cellStyle name="Saída 2 7 2 4" xfId="20076"/>
    <cellStyle name="Saída 2 7 3" xfId="20077"/>
    <cellStyle name="Saída 2 7 4" xfId="20078"/>
    <cellStyle name="Saída 2 7 5" xfId="20079"/>
    <cellStyle name="Saída 2 8" xfId="1827"/>
    <cellStyle name="Saída 2 8 2" xfId="5305"/>
    <cellStyle name="Saída 2 8 2 2" xfId="20080"/>
    <cellStyle name="Saída 2 8 2 3" xfId="20081"/>
    <cellStyle name="Saída 2 8 2 4" xfId="20082"/>
    <cellStyle name="Saída 2 8 3" xfId="20083"/>
    <cellStyle name="Saída 2 8 4" xfId="20084"/>
    <cellStyle name="Saída 2 8 5" xfId="20085"/>
    <cellStyle name="Saída 2 9" xfId="2550"/>
    <cellStyle name="Saída 2 9 2" xfId="6023"/>
    <cellStyle name="Saída 2 9 2 2" xfId="20086"/>
    <cellStyle name="Saída 2 9 2 3" xfId="20087"/>
    <cellStyle name="Saída 2 9 2 4" xfId="20088"/>
    <cellStyle name="Saída 2 9 3" xfId="20089"/>
    <cellStyle name="Saída 2 9 4" xfId="20090"/>
    <cellStyle name="Saída 2 9 5" xfId="20091"/>
    <cellStyle name="Saída 3" xfId="20092"/>
    <cellStyle name="Saída 3 2" xfId="20093"/>
    <cellStyle name="Salida" xfId="561"/>
    <cellStyle name="Salida 10" xfId="20094"/>
    <cellStyle name="Salida 11" xfId="20095"/>
    <cellStyle name="Salida 12" xfId="20096"/>
    <cellStyle name="Salida 2" xfId="1242"/>
    <cellStyle name="Salida 2 10" xfId="4724"/>
    <cellStyle name="Salida 2 10 2" xfId="20097"/>
    <cellStyle name="Salida 2 10 3" xfId="20098"/>
    <cellStyle name="Salida 2 10 4" xfId="20099"/>
    <cellStyle name="Salida 2 11" xfId="20100"/>
    <cellStyle name="Salida 2 12" xfId="20101"/>
    <cellStyle name="Salida 2 13" xfId="20102"/>
    <cellStyle name="Salida 2 2" xfId="2517"/>
    <cellStyle name="Salida 2 2 2" xfId="5990"/>
    <cellStyle name="Salida 2 2 2 2" xfId="20103"/>
    <cellStyle name="Salida 2 2 2 3" xfId="20104"/>
    <cellStyle name="Salida 2 2 2 4" xfId="20105"/>
    <cellStyle name="Salida 2 2 3" xfId="20106"/>
    <cellStyle name="Salida 2 2 4" xfId="20107"/>
    <cellStyle name="Salida 2 2 5" xfId="20108"/>
    <cellStyle name="Salida 2 3" xfId="3220"/>
    <cellStyle name="Salida 2 3 2" xfId="6692"/>
    <cellStyle name="Salida 2 3 2 2" xfId="20109"/>
    <cellStyle name="Salida 2 3 2 3" xfId="20110"/>
    <cellStyle name="Salida 2 3 2 4" xfId="20111"/>
    <cellStyle name="Salida 2 3 3" xfId="20112"/>
    <cellStyle name="Salida 2 3 4" xfId="20113"/>
    <cellStyle name="Salida 2 3 5" xfId="20114"/>
    <cellStyle name="Salida 2 4" xfId="1999"/>
    <cellStyle name="Salida 2 4 2" xfId="5475"/>
    <cellStyle name="Salida 2 4 2 2" xfId="20115"/>
    <cellStyle name="Salida 2 4 2 3" xfId="20116"/>
    <cellStyle name="Salida 2 4 2 4" xfId="20117"/>
    <cellStyle name="Salida 2 4 3" xfId="20118"/>
    <cellStyle name="Salida 2 4 4" xfId="20119"/>
    <cellStyle name="Salida 2 4 5" xfId="20120"/>
    <cellStyle name="Salida 2 5" xfId="3411"/>
    <cellStyle name="Salida 2 5 2" xfId="6883"/>
    <cellStyle name="Salida 2 5 2 2" xfId="20121"/>
    <cellStyle name="Salida 2 5 2 3" xfId="20122"/>
    <cellStyle name="Salida 2 5 2 4" xfId="20123"/>
    <cellStyle name="Salida 2 5 3" xfId="20124"/>
    <cellStyle name="Salida 2 5 4" xfId="20125"/>
    <cellStyle name="Salida 2 5 5" xfId="20126"/>
    <cellStyle name="Salida 2 6" xfId="2447"/>
    <cellStyle name="Salida 2 6 2" xfId="5921"/>
    <cellStyle name="Salida 2 6 2 2" xfId="20127"/>
    <cellStyle name="Salida 2 6 2 3" xfId="20128"/>
    <cellStyle name="Salida 2 6 2 4" xfId="20129"/>
    <cellStyle name="Salida 2 6 3" xfId="20130"/>
    <cellStyle name="Salida 2 6 4" xfId="20131"/>
    <cellStyle name="Salida 2 6 5" xfId="20132"/>
    <cellStyle name="Salida 2 7" xfId="3528"/>
    <cellStyle name="Salida 2 7 2" xfId="6999"/>
    <cellStyle name="Salida 2 7 2 2" xfId="20133"/>
    <cellStyle name="Salida 2 7 2 3" xfId="20134"/>
    <cellStyle name="Salida 2 7 2 4" xfId="20135"/>
    <cellStyle name="Salida 2 7 3" xfId="20136"/>
    <cellStyle name="Salida 2 7 4" xfId="20137"/>
    <cellStyle name="Salida 2 7 5" xfId="20138"/>
    <cellStyle name="Salida 2 8" xfId="1879"/>
    <cellStyle name="Salida 2 8 2" xfId="5356"/>
    <cellStyle name="Salida 2 8 2 2" xfId="20139"/>
    <cellStyle name="Salida 2 8 2 3" xfId="20140"/>
    <cellStyle name="Salida 2 8 2 4" xfId="20141"/>
    <cellStyle name="Salida 2 8 3" xfId="20142"/>
    <cellStyle name="Salida 2 8 4" xfId="20143"/>
    <cellStyle name="Salida 2 8 5" xfId="20144"/>
    <cellStyle name="Salida 2 9" xfId="3590"/>
    <cellStyle name="Salida 2 9 2" xfId="7060"/>
    <cellStyle name="Salida 2 9 2 2" xfId="20145"/>
    <cellStyle name="Salida 2 9 2 3" xfId="20146"/>
    <cellStyle name="Salida 2 9 2 4" xfId="20147"/>
    <cellStyle name="Salida 2 9 3" xfId="20148"/>
    <cellStyle name="Salida 2 9 4" xfId="20149"/>
    <cellStyle name="Salida 2 9 5" xfId="20150"/>
    <cellStyle name="Salida 3" xfId="1535"/>
    <cellStyle name="Salida 3 10" xfId="5017"/>
    <cellStyle name="Salida 3 10 2" xfId="20151"/>
    <cellStyle name="Salida 3 10 3" xfId="20152"/>
    <cellStyle name="Salida 3 10 4" xfId="20153"/>
    <cellStyle name="Salida 3 11" xfId="20154"/>
    <cellStyle name="Salida 3 12" xfId="20155"/>
    <cellStyle name="Salida 3 13" xfId="20156"/>
    <cellStyle name="Salida 3 2" xfId="2781"/>
    <cellStyle name="Salida 3 2 2" xfId="6254"/>
    <cellStyle name="Salida 3 2 2 2" xfId="20157"/>
    <cellStyle name="Salida 3 2 2 3" xfId="20158"/>
    <cellStyle name="Salida 3 2 2 4" xfId="20159"/>
    <cellStyle name="Salida 3 2 3" xfId="20160"/>
    <cellStyle name="Salida 3 2 4" xfId="20161"/>
    <cellStyle name="Salida 3 2 5" xfId="20162"/>
    <cellStyle name="Salida 3 3" xfId="3377"/>
    <cellStyle name="Salida 3 3 2" xfId="6849"/>
    <cellStyle name="Salida 3 3 2 2" xfId="20163"/>
    <cellStyle name="Salida 3 3 2 3" xfId="20164"/>
    <cellStyle name="Salida 3 3 2 4" xfId="20165"/>
    <cellStyle name="Salida 3 3 3" xfId="20166"/>
    <cellStyle name="Salida 3 3 4" xfId="20167"/>
    <cellStyle name="Salida 3 3 5" xfId="20168"/>
    <cellStyle name="Salida 3 4" xfId="2299"/>
    <cellStyle name="Salida 3 4 2" xfId="5774"/>
    <cellStyle name="Salida 3 4 2 2" xfId="20169"/>
    <cellStyle name="Salida 3 4 2 3" xfId="20170"/>
    <cellStyle name="Salida 3 4 2 4" xfId="20171"/>
    <cellStyle name="Salida 3 4 3" xfId="20172"/>
    <cellStyle name="Salida 3 4 4" xfId="20173"/>
    <cellStyle name="Salida 3 4 5" xfId="20174"/>
    <cellStyle name="Salida 3 5" xfId="3170"/>
    <cellStyle name="Salida 3 5 2" xfId="6642"/>
    <cellStyle name="Salida 3 5 2 2" xfId="20175"/>
    <cellStyle name="Salida 3 5 2 3" xfId="20176"/>
    <cellStyle name="Salida 3 5 2 4" xfId="20177"/>
    <cellStyle name="Salida 3 5 3" xfId="20178"/>
    <cellStyle name="Salida 3 5 4" xfId="20179"/>
    <cellStyle name="Salida 3 5 5" xfId="20180"/>
    <cellStyle name="Salida 3 6" xfId="2003"/>
    <cellStyle name="Salida 3 6 2" xfId="5479"/>
    <cellStyle name="Salida 3 6 2 2" xfId="20181"/>
    <cellStyle name="Salida 3 6 2 3" xfId="20182"/>
    <cellStyle name="Salida 3 6 2 4" xfId="20183"/>
    <cellStyle name="Salida 3 6 3" xfId="20184"/>
    <cellStyle name="Salida 3 6 4" xfId="20185"/>
    <cellStyle name="Salida 3 6 5" xfId="20186"/>
    <cellStyle name="Salida 3 7" xfId="1857"/>
    <cellStyle name="Salida 3 7 2" xfId="5335"/>
    <cellStyle name="Salida 3 7 2 2" xfId="20187"/>
    <cellStyle name="Salida 3 7 2 3" xfId="20188"/>
    <cellStyle name="Salida 3 7 2 4" xfId="20189"/>
    <cellStyle name="Salida 3 7 3" xfId="20190"/>
    <cellStyle name="Salida 3 7 4" xfId="20191"/>
    <cellStyle name="Salida 3 7 5" xfId="20192"/>
    <cellStyle name="Salida 3 8" xfId="1967"/>
    <cellStyle name="Salida 3 8 2" xfId="5444"/>
    <cellStyle name="Salida 3 8 2 2" xfId="20193"/>
    <cellStyle name="Salida 3 8 2 3" xfId="20194"/>
    <cellStyle name="Salida 3 8 2 4" xfId="20195"/>
    <cellStyle name="Salida 3 8 3" xfId="20196"/>
    <cellStyle name="Salida 3 8 4" xfId="20197"/>
    <cellStyle name="Salida 3 8 5" xfId="20198"/>
    <cellStyle name="Salida 3 9" xfId="3609"/>
    <cellStyle name="Salida 3 9 2" xfId="7079"/>
    <cellStyle name="Salida 3 9 2 2" xfId="20199"/>
    <cellStyle name="Salida 3 9 2 3" xfId="20200"/>
    <cellStyle name="Salida 3 9 2 4" xfId="20201"/>
    <cellStyle name="Salida 3 9 3" xfId="20202"/>
    <cellStyle name="Salida 3 9 4" xfId="20203"/>
    <cellStyle name="Salida 3 9 5" xfId="20204"/>
    <cellStyle name="Salida 4" xfId="1229"/>
    <cellStyle name="Salida 4 10" xfId="4711"/>
    <cellStyle name="Salida 4 10 2" xfId="20205"/>
    <cellStyle name="Salida 4 10 3" xfId="20206"/>
    <cellStyle name="Salida 4 10 4" xfId="20207"/>
    <cellStyle name="Salida 4 11" xfId="20208"/>
    <cellStyle name="Salida 4 12" xfId="20209"/>
    <cellStyle name="Salida 4 13" xfId="20210"/>
    <cellStyle name="Salida 4 2" xfId="2504"/>
    <cellStyle name="Salida 4 2 2" xfId="5977"/>
    <cellStyle name="Salida 4 2 2 2" xfId="20211"/>
    <cellStyle name="Salida 4 2 2 3" xfId="20212"/>
    <cellStyle name="Salida 4 2 2 4" xfId="20213"/>
    <cellStyle name="Salida 4 2 3" xfId="20214"/>
    <cellStyle name="Salida 4 2 4" xfId="20215"/>
    <cellStyle name="Salida 4 2 5" xfId="20216"/>
    <cellStyle name="Salida 4 3" xfId="3211"/>
    <cellStyle name="Salida 4 3 2" xfId="6683"/>
    <cellStyle name="Salida 4 3 2 2" xfId="20217"/>
    <cellStyle name="Salida 4 3 2 3" xfId="20218"/>
    <cellStyle name="Salida 4 3 2 4" xfId="20219"/>
    <cellStyle name="Salida 4 3 3" xfId="20220"/>
    <cellStyle name="Salida 4 3 4" xfId="20221"/>
    <cellStyle name="Salida 4 3 5" xfId="20222"/>
    <cellStyle name="Salida 4 4" xfId="1885"/>
    <cellStyle name="Salida 4 4 2" xfId="5362"/>
    <cellStyle name="Salida 4 4 2 2" xfId="20223"/>
    <cellStyle name="Salida 4 4 2 3" xfId="20224"/>
    <cellStyle name="Salida 4 4 2 4" xfId="20225"/>
    <cellStyle name="Salida 4 4 3" xfId="20226"/>
    <cellStyle name="Salida 4 4 4" xfId="20227"/>
    <cellStyle name="Salida 4 4 5" xfId="20228"/>
    <cellStyle name="Salida 4 5" xfId="2053"/>
    <cellStyle name="Salida 4 5 2" xfId="5529"/>
    <cellStyle name="Salida 4 5 2 2" xfId="20229"/>
    <cellStyle name="Salida 4 5 2 3" xfId="20230"/>
    <cellStyle name="Salida 4 5 2 4" xfId="20231"/>
    <cellStyle name="Salida 4 5 3" xfId="20232"/>
    <cellStyle name="Salida 4 5 4" xfId="20233"/>
    <cellStyle name="Salida 4 5 5" xfId="20234"/>
    <cellStyle name="Salida 4 6" xfId="3230"/>
    <cellStyle name="Salida 4 6 2" xfId="6702"/>
    <cellStyle name="Salida 4 6 2 2" xfId="20235"/>
    <cellStyle name="Salida 4 6 2 3" xfId="20236"/>
    <cellStyle name="Salida 4 6 2 4" xfId="20237"/>
    <cellStyle name="Salida 4 6 3" xfId="20238"/>
    <cellStyle name="Salida 4 6 4" xfId="20239"/>
    <cellStyle name="Salida 4 6 5" xfId="20240"/>
    <cellStyle name="Salida 4 7" xfId="1861"/>
    <cellStyle name="Salida 4 7 2" xfId="5339"/>
    <cellStyle name="Salida 4 7 2 2" xfId="20241"/>
    <cellStyle name="Salida 4 7 2 3" xfId="20242"/>
    <cellStyle name="Salida 4 7 2 4" xfId="20243"/>
    <cellStyle name="Salida 4 7 3" xfId="20244"/>
    <cellStyle name="Salida 4 7 4" xfId="20245"/>
    <cellStyle name="Salida 4 7 5" xfId="20246"/>
    <cellStyle name="Salida 4 8" xfId="3333"/>
    <cellStyle name="Salida 4 8 2" xfId="6805"/>
    <cellStyle name="Salida 4 8 2 2" xfId="20247"/>
    <cellStyle name="Salida 4 8 2 3" xfId="20248"/>
    <cellStyle name="Salida 4 8 2 4" xfId="20249"/>
    <cellStyle name="Salida 4 8 3" xfId="20250"/>
    <cellStyle name="Salida 4 8 4" xfId="20251"/>
    <cellStyle name="Salida 4 8 5" xfId="20252"/>
    <cellStyle name="Salida 4 9" xfId="3625"/>
    <cellStyle name="Salida 4 9 2" xfId="7095"/>
    <cellStyle name="Salida 4 9 2 2" xfId="20253"/>
    <cellStyle name="Salida 4 9 2 3" xfId="20254"/>
    <cellStyle name="Salida 4 9 2 4" xfId="20255"/>
    <cellStyle name="Salida 4 9 3" xfId="20256"/>
    <cellStyle name="Salida 4 9 4" xfId="20257"/>
    <cellStyle name="Salida 4 9 5" xfId="20258"/>
    <cellStyle name="Salida 5" xfId="1546"/>
    <cellStyle name="Salida 5 10" xfId="5028"/>
    <cellStyle name="Salida 5 10 2" xfId="20259"/>
    <cellStyle name="Salida 5 10 3" xfId="20260"/>
    <cellStyle name="Salida 5 10 4" xfId="20261"/>
    <cellStyle name="Salida 5 11" xfId="20262"/>
    <cellStyle name="Salida 5 12" xfId="20263"/>
    <cellStyle name="Salida 5 13" xfId="20264"/>
    <cellStyle name="Salida 5 2" xfId="2792"/>
    <cellStyle name="Salida 5 2 2" xfId="6265"/>
    <cellStyle name="Salida 5 2 2 2" xfId="20265"/>
    <cellStyle name="Salida 5 2 2 3" xfId="20266"/>
    <cellStyle name="Salida 5 2 2 4" xfId="20267"/>
    <cellStyle name="Salida 5 2 3" xfId="20268"/>
    <cellStyle name="Salida 5 2 4" xfId="20269"/>
    <cellStyle name="Salida 5 2 5" xfId="20270"/>
    <cellStyle name="Salida 5 3" xfId="3388"/>
    <cellStyle name="Salida 5 3 2" xfId="6860"/>
    <cellStyle name="Salida 5 3 2 2" xfId="20271"/>
    <cellStyle name="Salida 5 3 2 3" xfId="20272"/>
    <cellStyle name="Salida 5 3 2 4" xfId="20273"/>
    <cellStyle name="Salida 5 3 3" xfId="20274"/>
    <cellStyle name="Salida 5 3 4" xfId="20275"/>
    <cellStyle name="Salida 5 3 5" xfId="20276"/>
    <cellStyle name="Salida 5 4" xfId="2078"/>
    <cellStyle name="Salida 5 4 2" xfId="5553"/>
    <cellStyle name="Salida 5 4 2 2" xfId="20277"/>
    <cellStyle name="Salida 5 4 2 3" xfId="20278"/>
    <cellStyle name="Salida 5 4 2 4" xfId="20279"/>
    <cellStyle name="Salida 5 4 3" xfId="20280"/>
    <cellStyle name="Salida 5 4 4" xfId="20281"/>
    <cellStyle name="Salida 5 4 5" xfId="20282"/>
    <cellStyle name="Salida 5 5" xfId="3350"/>
    <cellStyle name="Salida 5 5 2" xfId="6822"/>
    <cellStyle name="Salida 5 5 2 2" xfId="20283"/>
    <cellStyle name="Salida 5 5 2 3" xfId="20284"/>
    <cellStyle name="Salida 5 5 2 4" xfId="20285"/>
    <cellStyle name="Salida 5 5 3" xfId="20286"/>
    <cellStyle name="Salida 5 5 4" xfId="20287"/>
    <cellStyle name="Salida 5 5 5" xfId="20288"/>
    <cellStyle name="Salida 5 6" xfId="3188"/>
    <cellStyle name="Salida 5 6 2" xfId="6660"/>
    <cellStyle name="Salida 5 6 2 2" xfId="20289"/>
    <cellStyle name="Salida 5 6 2 3" xfId="20290"/>
    <cellStyle name="Salida 5 6 2 4" xfId="20291"/>
    <cellStyle name="Salida 5 6 3" xfId="20292"/>
    <cellStyle name="Salida 5 6 4" xfId="20293"/>
    <cellStyle name="Salida 5 6 5" xfId="20294"/>
    <cellStyle name="Salida 5 7" xfId="2520"/>
    <cellStyle name="Salida 5 7 2" xfId="5993"/>
    <cellStyle name="Salida 5 7 2 2" xfId="20295"/>
    <cellStyle name="Salida 5 7 2 3" xfId="20296"/>
    <cellStyle name="Salida 5 7 2 4" xfId="20297"/>
    <cellStyle name="Salida 5 7 3" xfId="20298"/>
    <cellStyle name="Salida 5 7 4" xfId="20299"/>
    <cellStyle name="Salida 5 7 5" xfId="20300"/>
    <cellStyle name="Salida 5 8" xfId="3322"/>
    <cellStyle name="Salida 5 8 2" xfId="6794"/>
    <cellStyle name="Salida 5 8 2 2" xfId="20301"/>
    <cellStyle name="Salida 5 8 2 3" xfId="20302"/>
    <cellStyle name="Salida 5 8 2 4" xfId="20303"/>
    <cellStyle name="Salida 5 8 3" xfId="20304"/>
    <cellStyle name="Salida 5 8 4" xfId="20305"/>
    <cellStyle name="Salida 5 8 5" xfId="20306"/>
    <cellStyle name="Salida 5 9" xfId="3143"/>
    <cellStyle name="Salida 5 9 2" xfId="6615"/>
    <cellStyle name="Salida 5 9 2 2" xfId="20307"/>
    <cellStyle name="Salida 5 9 2 3" xfId="20308"/>
    <cellStyle name="Salida 5 9 2 4" xfId="20309"/>
    <cellStyle name="Salida 5 9 3" xfId="20310"/>
    <cellStyle name="Salida 5 9 4" xfId="20311"/>
    <cellStyle name="Salida 5 9 5" xfId="20312"/>
    <cellStyle name="Salida 6" xfId="3329"/>
    <cellStyle name="Salida 6 2" xfId="6801"/>
    <cellStyle name="Salida 6 2 2" xfId="20313"/>
    <cellStyle name="Salida 6 2 3" xfId="20314"/>
    <cellStyle name="Salida 6 2 4" xfId="20315"/>
    <cellStyle name="Salida 6 3" xfId="20316"/>
    <cellStyle name="Salida 6 4" xfId="20317"/>
    <cellStyle name="Salida 6 5" xfId="20318"/>
    <cellStyle name="Salida 7" xfId="3509"/>
    <cellStyle name="Salida 7 2" xfId="6981"/>
    <cellStyle name="Salida 7 2 2" xfId="20319"/>
    <cellStyle name="Salida 7 2 3" xfId="20320"/>
    <cellStyle name="Salida 7 2 4" xfId="20321"/>
    <cellStyle name="Salida 7 3" xfId="20322"/>
    <cellStyle name="Salida 7 4" xfId="20323"/>
    <cellStyle name="Salida 7 5" xfId="20324"/>
    <cellStyle name="Salida 8" xfId="3570"/>
    <cellStyle name="Salida 8 2" xfId="7040"/>
    <cellStyle name="Salida 8 2 2" xfId="20325"/>
    <cellStyle name="Salida 8 2 3" xfId="20326"/>
    <cellStyle name="Salida 8 2 4" xfId="20327"/>
    <cellStyle name="Salida 8 3" xfId="20328"/>
    <cellStyle name="Salida 8 4" xfId="20329"/>
    <cellStyle name="Salida 8 5" xfId="20330"/>
    <cellStyle name="Salida 9" xfId="4349"/>
    <cellStyle name="Salida 9 2" xfId="20331"/>
    <cellStyle name="Salida 9 3" xfId="20332"/>
    <cellStyle name="Salida 9 4" xfId="20333"/>
    <cellStyle name="Sep. milhar [0]" xfId="976"/>
    <cellStyle name="Separador de m" xfId="248"/>
    <cellStyle name="Separador de milhares" xfId="1057" builtinId="3"/>
    <cellStyle name="Separador de milhares 10" xfId="249"/>
    <cellStyle name="Separador de milhares 10 2" xfId="562"/>
    <cellStyle name="Separador de milhares 10 2 2" xfId="977"/>
    <cellStyle name="Separador de milhares 10 2 2 2" xfId="3840"/>
    <cellStyle name="Separador de milhares 10 2 3" xfId="3839"/>
    <cellStyle name="Separador de milhares 10 3" xfId="563"/>
    <cellStyle name="Separador de milhares 10 3 2" xfId="4020"/>
    <cellStyle name="Separador de milhares 10 3 2 2" xfId="7270"/>
    <cellStyle name="Separador de milhares 10 3 2 2 2" xfId="20334"/>
    <cellStyle name="Separador de milhares 10 3 2 2 3" xfId="20335"/>
    <cellStyle name="Separador de milhares 10 3 2 3" xfId="20336"/>
    <cellStyle name="Separador de milhares 10 3 2 4" xfId="20337"/>
    <cellStyle name="Separador de milhares 10 3 3" xfId="3841"/>
    <cellStyle name="Separador de milhares 10 3 3 2" xfId="7211"/>
    <cellStyle name="Separador de milhares 10 3 3 2 2" xfId="20338"/>
    <cellStyle name="Separador de milhares 10 3 3 2 3" xfId="20339"/>
    <cellStyle name="Separador de milhares 10 3 3 3" xfId="20340"/>
    <cellStyle name="Separador de milhares 10 3 3 4" xfId="20341"/>
    <cellStyle name="Separador de milhares 10 4" xfId="978"/>
    <cellStyle name="Separador de milhares 10 4 2" xfId="1467"/>
    <cellStyle name="Separador de milhares 10 4 2 2" xfId="2728"/>
    <cellStyle name="Separador de milhares 10 4 2 2 2" xfId="6201"/>
    <cellStyle name="Separador de milhares 10 4 2 2 2 2" xfId="20342"/>
    <cellStyle name="Separador de milhares 10 4 2 2 2 3" xfId="20343"/>
    <cellStyle name="Separador de milhares 10 4 2 2 3" xfId="20344"/>
    <cellStyle name="Separador de milhares 10 4 2 2 4" xfId="20345"/>
    <cellStyle name="Separador de milhares 10 4 2 3" xfId="4949"/>
    <cellStyle name="Separador de milhares 10 4 2 3 2" xfId="20346"/>
    <cellStyle name="Separador de milhares 10 4 2 3 3" xfId="20347"/>
    <cellStyle name="Separador de milhares 10 4 2 4" xfId="20348"/>
    <cellStyle name="Separador de milhares 10 4 2 5" xfId="20349"/>
    <cellStyle name="Separador de milhares 10 4 3" xfId="1786"/>
    <cellStyle name="Separador de milhares 10 4 3 2" xfId="3031"/>
    <cellStyle name="Separador de milhares 10 4 3 2 2" xfId="6504"/>
    <cellStyle name="Separador de milhares 10 4 3 2 2 2" xfId="20350"/>
    <cellStyle name="Separador de milhares 10 4 3 2 2 3" xfId="20351"/>
    <cellStyle name="Separador de milhares 10 4 3 2 3" xfId="20352"/>
    <cellStyle name="Separador de milhares 10 4 3 2 4" xfId="20353"/>
    <cellStyle name="Separador de milhares 10 4 3 3" xfId="5265"/>
    <cellStyle name="Separador de milhares 10 4 3 3 2" xfId="20354"/>
    <cellStyle name="Separador de milhares 10 4 3 3 3" xfId="20355"/>
    <cellStyle name="Separador de milhares 10 4 3 4" xfId="20356"/>
    <cellStyle name="Separador de milhares 10 4 3 5" xfId="20357"/>
    <cellStyle name="Separador de milhares 10 4 4" xfId="2346"/>
    <cellStyle name="Separador de milhares 10 4 4 2" xfId="5821"/>
    <cellStyle name="Separador de milhares 10 4 4 2 2" xfId="20358"/>
    <cellStyle name="Separador de milhares 10 4 4 2 3" xfId="20359"/>
    <cellStyle name="Separador de milhares 10 4 4 3" xfId="20360"/>
    <cellStyle name="Separador de milhares 10 4 4 4" xfId="20361"/>
    <cellStyle name="Separador de milhares 10 4 5" xfId="4021"/>
    <cellStyle name="Separador de milhares 10 4 5 2" xfId="7271"/>
    <cellStyle name="Separador de milhares 10 4 5 2 2" xfId="20362"/>
    <cellStyle name="Separador de milhares 10 4 5 2 3" xfId="20363"/>
    <cellStyle name="Separador de milhares 10 4 5 3" xfId="20364"/>
    <cellStyle name="Separador de milhares 10 4 5 4" xfId="20365"/>
    <cellStyle name="Separador de milhares 10 4 6" xfId="4530"/>
    <cellStyle name="Separador de milhares 10 4 6 2" xfId="20366"/>
    <cellStyle name="Separador de milhares 10 4 6 3" xfId="20367"/>
    <cellStyle name="Separador de milhares 10 4 7" xfId="20368"/>
    <cellStyle name="Separador de milhares 10 4 8" xfId="20369"/>
    <cellStyle name="Separador de milhares 10 5" xfId="1108"/>
    <cellStyle name="Separador de milhares 10 5 2" xfId="4591"/>
    <cellStyle name="Separador de milhares 10 5 2 2" xfId="20370"/>
    <cellStyle name="Separador de milhares 10 5 2 3" xfId="20371"/>
    <cellStyle name="Separador de milhares 10 5 3" xfId="20372"/>
    <cellStyle name="Separador de milhares 10 5 4" xfId="20373"/>
    <cellStyle name="Separador de milhares 10 6" xfId="3838"/>
    <cellStyle name="Separador de milhares 10 6 2" xfId="7210"/>
    <cellStyle name="Separador de milhares 10 6 2 2" xfId="20374"/>
    <cellStyle name="Separador de milhares 10 6 2 3" xfId="20375"/>
    <cellStyle name="Separador de milhares 10 6 3" xfId="20376"/>
    <cellStyle name="Separador de milhares 10 6 4" xfId="20377"/>
    <cellStyle name="Separador de milhares 11" xfId="250"/>
    <cellStyle name="Separador de milhares 11 2" xfId="758"/>
    <cellStyle name="Separador de milhares 11 2 2" xfId="979"/>
    <cellStyle name="Separador de milhares 11 2 3" xfId="1334"/>
    <cellStyle name="Separador de milhares 11 2 3 2" xfId="4816"/>
    <cellStyle name="Separador de milhares 11 2 3 2 2" xfId="20378"/>
    <cellStyle name="Separador de milhares 11 2 3 2 3" xfId="20379"/>
    <cellStyle name="Separador de milhares 11 2 3 3" xfId="20380"/>
    <cellStyle name="Separador de milhares 11 2 3 4" xfId="20381"/>
    <cellStyle name="Separador de milhares 11 2 4" xfId="3843"/>
    <cellStyle name="Separador de milhares 11 2 4 2" xfId="7213"/>
    <cellStyle name="Separador de milhares 11 2 4 2 2" xfId="20382"/>
    <cellStyle name="Separador de milhares 11 2 4 2 3" xfId="20383"/>
    <cellStyle name="Separador de milhares 11 2 4 3" xfId="20384"/>
    <cellStyle name="Separador de milhares 11 2 4 4" xfId="20385"/>
    <cellStyle name="Separador de milhares 11 3" xfId="980"/>
    <cellStyle name="Separador de milhares 11 3 2" xfId="1468"/>
    <cellStyle name="Separador de milhares 11 3 2 2" xfId="2729"/>
    <cellStyle name="Separador de milhares 11 3 2 2 2" xfId="6202"/>
    <cellStyle name="Separador de milhares 11 3 2 2 2 2" xfId="20386"/>
    <cellStyle name="Separador de milhares 11 3 2 2 2 3" xfId="20387"/>
    <cellStyle name="Separador de milhares 11 3 2 2 3" xfId="20388"/>
    <cellStyle name="Separador de milhares 11 3 2 2 4" xfId="20389"/>
    <cellStyle name="Separador de milhares 11 3 2 3" xfId="4950"/>
    <cellStyle name="Separador de milhares 11 3 2 3 2" xfId="20390"/>
    <cellStyle name="Separador de milhares 11 3 2 3 3" xfId="20391"/>
    <cellStyle name="Separador de milhares 11 3 2 4" xfId="20392"/>
    <cellStyle name="Separador de milhares 11 3 2 5" xfId="20393"/>
    <cellStyle name="Separador de milhares 11 3 3" xfId="1787"/>
    <cellStyle name="Separador de milhares 11 3 3 2" xfId="3032"/>
    <cellStyle name="Separador de milhares 11 3 3 2 2" xfId="6505"/>
    <cellStyle name="Separador de milhares 11 3 3 2 2 2" xfId="20394"/>
    <cellStyle name="Separador de milhares 11 3 3 2 2 3" xfId="20395"/>
    <cellStyle name="Separador de milhares 11 3 3 2 3" xfId="20396"/>
    <cellStyle name="Separador de milhares 11 3 3 2 4" xfId="20397"/>
    <cellStyle name="Separador de milhares 11 3 3 3" xfId="5266"/>
    <cellStyle name="Separador de milhares 11 3 3 3 2" xfId="20398"/>
    <cellStyle name="Separador de milhares 11 3 3 3 3" xfId="20399"/>
    <cellStyle name="Separador de milhares 11 3 3 4" xfId="20400"/>
    <cellStyle name="Separador de milhares 11 3 3 5" xfId="20401"/>
    <cellStyle name="Separador de milhares 11 3 4" xfId="2348"/>
    <cellStyle name="Separador de milhares 11 3 4 2" xfId="5823"/>
    <cellStyle name="Separador de milhares 11 3 4 2 2" xfId="20402"/>
    <cellStyle name="Separador de milhares 11 3 4 2 3" xfId="20403"/>
    <cellStyle name="Separador de milhares 11 3 4 3" xfId="20404"/>
    <cellStyle name="Separador de milhares 11 3 4 4" xfId="20405"/>
    <cellStyle name="Separador de milhares 11 3 5" xfId="4256"/>
    <cellStyle name="Separador de milhares 11 3 5 2" xfId="7464"/>
    <cellStyle name="Separador de milhares 11 3 5 2 2" xfId="20406"/>
    <cellStyle name="Separador de milhares 11 3 5 2 3" xfId="20407"/>
    <cellStyle name="Separador de milhares 11 3 5 3" xfId="20408"/>
    <cellStyle name="Separador de milhares 11 3 5 4" xfId="20409"/>
    <cellStyle name="Separador de milhares 11 3 6" xfId="4531"/>
    <cellStyle name="Separador de milhares 11 3 6 2" xfId="20410"/>
    <cellStyle name="Separador de milhares 11 3 6 3" xfId="20411"/>
    <cellStyle name="Separador de milhares 11 3 7" xfId="20412"/>
    <cellStyle name="Separador de milhares 11 3 8" xfId="20413"/>
    <cellStyle name="Separador de milhares 11 4" xfId="1109"/>
    <cellStyle name="Separador de milhares 11 4 2" xfId="4592"/>
    <cellStyle name="Separador de milhares 11 4 2 2" xfId="20414"/>
    <cellStyle name="Separador de milhares 11 4 2 3" xfId="20415"/>
    <cellStyle name="Separador de milhares 11 4 3" xfId="20416"/>
    <cellStyle name="Separador de milhares 11 4 4" xfId="20417"/>
    <cellStyle name="Separador de milhares 11 5" xfId="3842"/>
    <cellStyle name="Separador de milhares 11 5 2" xfId="7212"/>
    <cellStyle name="Separador de milhares 11 5 2 2" xfId="20418"/>
    <cellStyle name="Separador de milhares 11 5 2 3" xfId="20419"/>
    <cellStyle name="Separador de milhares 11 5 3" xfId="20420"/>
    <cellStyle name="Separador de milhares 11 5 4" xfId="20421"/>
    <cellStyle name="Separador de milhares 12" xfId="981"/>
    <cellStyle name="Separador de milhares 12 2" xfId="982"/>
    <cellStyle name="Separador de milhares 12 2 2" xfId="1470"/>
    <cellStyle name="Separador de milhares 12 2 2 2" xfId="4952"/>
    <cellStyle name="Separador de milhares 12 2 2 2 2" xfId="20422"/>
    <cellStyle name="Separador de milhares 12 2 2 2 3" xfId="20423"/>
    <cellStyle name="Separador de milhares 12 2 2 3" xfId="20424"/>
    <cellStyle name="Separador de milhares 12 2 2 4" xfId="20425"/>
    <cellStyle name="Separador de milhares 12 3" xfId="1469"/>
    <cellStyle name="Separador de milhares 12 3 2" xfId="2730"/>
    <cellStyle name="Separador de milhares 12 3 2 2" xfId="6203"/>
    <cellStyle name="Separador de milhares 12 3 2 2 2" xfId="20426"/>
    <cellStyle name="Separador de milhares 12 3 2 2 3" xfId="20427"/>
    <cellStyle name="Separador de milhares 12 3 2 3" xfId="20428"/>
    <cellStyle name="Separador de milhares 12 3 2 4" xfId="20429"/>
    <cellStyle name="Separador de milhares 12 3 3" xfId="4951"/>
    <cellStyle name="Separador de milhares 12 3 3 2" xfId="20430"/>
    <cellStyle name="Separador de milhares 12 3 3 3" xfId="20431"/>
    <cellStyle name="Separador de milhares 12 3 4" xfId="20432"/>
    <cellStyle name="Separador de milhares 12 3 5" xfId="20433"/>
    <cellStyle name="Separador de milhares 12 4" xfId="1788"/>
    <cellStyle name="Separador de milhares 12 4 2" xfId="3033"/>
    <cellStyle name="Separador de milhares 12 4 2 2" xfId="6506"/>
    <cellStyle name="Separador de milhares 12 4 2 2 2" xfId="20434"/>
    <cellStyle name="Separador de milhares 12 4 2 2 3" xfId="20435"/>
    <cellStyle name="Separador de milhares 12 4 2 3" xfId="20436"/>
    <cellStyle name="Separador de milhares 12 4 2 4" xfId="20437"/>
    <cellStyle name="Separador de milhares 12 4 3" xfId="5267"/>
    <cellStyle name="Separador de milhares 12 4 3 2" xfId="20438"/>
    <cellStyle name="Separador de milhares 12 4 3 3" xfId="20439"/>
    <cellStyle name="Separador de milhares 12 4 4" xfId="20440"/>
    <cellStyle name="Separador de milhares 12 4 5" xfId="20441"/>
    <cellStyle name="Separador de milhares 12 5" xfId="2349"/>
    <cellStyle name="Separador de milhares 12 5 2" xfId="5824"/>
    <cellStyle name="Separador de milhares 12 5 2 2" xfId="20442"/>
    <cellStyle name="Separador de milhares 12 5 2 3" xfId="20443"/>
    <cellStyle name="Separador de milhares 12 5 3" xfId="20444"/>
    <cellStyle name="Separador de milhares 12 5 4" xfId="20445"/>
    <cellStyle name="Separador de milhares 12 6" xfId="3844"/>
    <cellStyle name="Separador de milhares 12 7" xfId="4532"/>
    <cellStyle name="Separador de milhares 12 7 2" xfId="20446"/>
    <cellStyle name="Separador de milhares 12 7 3" xfId="20447"/>
    <cellStyle name="Separador de milhares 12 8" xfId="20448"/>
    <cellStyle name="Separador de milhares 12 9" xfId="20449"/>
    <cellStyle name="Separador de milhares 13" xfId="251"/>
    <cellStyle name="Separador de milhares 13 2" xfId="983"/>
    <cellStyle name="Separador de milhares 13 2 2" xfId="1471"/>
    <cellStyle name="Separador de milhares 13 2 2 2" xfId="4953"/>
    <cellStyle name="Separador de milhares 13 2 2 2 2" xfId="20450"/>
    <cellStyle name="Separador de milhares 13 2 2 2 3" xfId="20451"/>
    <cellStyle name="Separador de milhares 13 2 2 3" xfId="20452"/>
    <cellStyle name="Separador de milhares 13 2 2 4" xfId="20453"/>
    <cellStyle name="Separador de milhares 13 2 3" xfId="3846"/>
    <cellStyle name="Separador de milhares 13 2 3 2" xfId="7215"/>
    <cellStyle name="Separador de milhares 13 2 3 2 2" xfId="20454"/>
    <cellStyle name="Separador de milhares 13 2 3 2 3" xfId="20455"/>
    <cellStyle name="Separador de milhares 13 2 3 3" xfId="20456"/>
    <cellStyle name="Separador de milhares 13 2 3 4" xfId="20457"/>
    <cellStyle name="Separador de milhares 13 3" xfId="984"/>
    <cellStyle name="Separador de milhares 13 3 2" xfId="1472"/>
    <cellStyle name="Separador de milhares 13 3 2 2" xfId="2733"/>
    <cellStyle name="Separador de milhares 13 3 2 2 2" xfId="6206"/>
    <cellStyle name="Separador de milhares 13 3 2 2 2 2" xfId="20458"/>
    <cellStyle name="Separador de milhares 13 3 2 2 2 3" xfId="20459"/>
    <cellStyle name="Separador de milhares 13 3 2 2 3" xfId="20460"/>
    <cellStyle name="Separador de milhares 13 3 2 2 4" xfId="20461"/>
    <cellStyle name="Separador de milhares 13 3 2 3" xfId="4954"/>
    <cellStyle name="Separador de milhares 13 3 2 3 2" xfId="20462"/>
    <cellStyle name="Separador de milhares 13 3 2 3 3" xfId="20463"/>
    <cellStyle name="Separador de milhares 13 3 2 4" xfId="20464"/>
    <cellStyle name="Separador de milhares 13 3 2 5" xfId="20465"/>
    <cellStyle name="Separador de milhares 13 3 3" xfId="1789"/>
    <cellStyle name="Separador de milhares 13 3 3 2" xfId="3034"/>
    <cellStyle name="Separador de milhares 13 3 3 2 2" xfId="6507"/>
    <cellStyle name="Separador de milhares 13 3 3 2 2 2" xfId="20466"/>
    <cellStyle name="Separador de milhares 13 3 3 2 2 3" xfId="20467"/>
    <cellStyle name="Separador de milhares 13 3 3 2 3" xfId="20468"/>
    <cellStyle name="Separador de milhares 13 3 3 2 4" xfId="20469"/>
    <cellStyle name="Separador de milhares 13 3 3 3" xfId="5268"/>
    <cellStyle name="Separador de milhares 13 3 3 3 2" xfId="20470"/>
    <cellStyle name="Separador de milhares 13 3 3 3 3" xfId="20471"/>
    <cellStyle name="Separador de milhares 13 3 3 4" xfId="20472"/>
    <cellStyle name="Separador de milhares 13 3 3 5" xfId="20473"/>
    <cellStyle name="Separador de milhares 13 3 4" xfId="2351"/>
    <cellStyle name="Separador de milhares 13 3 4 2" xfId="5826"/>
    <cellStyle name="Separador de milhares 13 3 4 2 2" xfId="20474"/>
    <cellStyle name="Separador de milhares 13 3 4 2 3" xfId="20475"/>
    <cellStyle name="Separador de milhares 13 3 4 3" xfId="20476"/>
    <cellStyle name="Separador de milhares 13 3 4 4" xfId="20477"/>
    <cellStyle name="Separador de milhares 13 3 5" xfId="4257"/>
    <cellStyle name="Separador de milhares 13 3 5 2" xfId="7465"/>
    <cellStyle name="Separador de milhares 13 3 5 2 2" xfId="20478"/>
    <cellStyle name="Separador de milhares 13 3 5 2 3" xfId="20479"/>
    <cellStyle name="Separador de milhares 13 3 5 3" xfId="20480"/>
    <cellStyle name="Separador de milhares 13 3 5 4" xfId="20481"/>
    <cellStyle name="Separador de milhares 13 3 6" xfId="4533"/>
    <cellStyle name="Separador de milhares 13 3 6 2" xfId="20482"/>
    <cellStyle name="Separador de milhares 13 3 6 3" xfId="20483"/>
    <cellStyle name="Separador de milhares 13 3 7" xfId="20484"/>
    <cellStyle name="Separador de milhares 13 3 8" xfId="20485"/>
    <cellStyle name="Separador de milhares 13 4" xfId="1110"/>
    <cellStyle name="Separador de milhares 13 4 2" xfId="4593"/>
    <cellStyle name="Separador de milhares 13 4 2 2" xfId="20486"/>
    <cellStyle name="Separador de milhares 13 4 2 3" xfId="20487"/>
    <cellStyle name="Separador de milhares 13 4 3" xfId="20488"/>
    <cellStyle name="Separador de milhares 13 4 4" xfId="20489"/>
    <cellStyle name="Separador de milhares 13 5" xfId="3845"/>
    <cellStyle name="Separador de milhares 13 5 2" xfId="7214"/>
    <cellStyle name="Separador de milhares 13 5 2 2" xfId="20490"/>
    <cellStyle name="Separador de milhares 13 5 2 3" xfId="20491"/>
    <cellStyle name="Separador de milhares 13 5 3" xfId="20492"/>
    <cellStyle name="Separador de milhares 13 5 4" xfId="20493"/>
    <cellStyle name="Separador de milhares 14" xfId="252"/>
    <cellStyle name="Separador de milhares 14 2" xfId="1111"/>
    <cellStyle name="Separador de milhares 14 2 2" xfId="4594"/>
    <cellStyle name="Separador de milhares 14 2 2 2" xfId="20494"/>
    <cellStyle name="Separador de milhares 14 2 2 3" xfId="20495"/>
    <cellStyle name="Separador de milhares 14 2 3" xfId="20496"/>
    <cellStyle name="Separador de milhares 14 2 4" xfId="20497"/>
    <cellStyle name="Separador de milhares 17" xfId="564"/>
    <cellStyle name="Separador de milhares 17 2" xfId="1243"/>
    <cellStyle name="Separador de milhares 17 2 2" xfId="4725"/>
    <cellStyle name="Separador de milhares 17 2 2 2" xfId="20498"/>
    <cellStyle name="Separador de milhares 17 2 2 3" xfId="20499"/>
    <cellStyle name="Separador de milhares 17 2 3" xfId="20500"/>
    <cellStyle name="Separador de milhares 17 2 4" xfId="20501"/>
    <cellStyle name="Separador de milhares 18" xfId="253"/>
    <cellStyle name="Separador de milhares 18 2" xfId="1112"/>
    <cellStyle name="Separador de milhares 18 2 2" xfId="4595"/>
    <cellStyle name="Separador de milhares 18 2 2 2" xfId="20502"/>
    <cellStyle name="Separador de milhares 18 2 2 3" xfId="20503"/>
    <cellStyle name="Separador de milhares 18 2 3" xfId="20504"/>
    <cellStyle name="Separador de milhares 18 2 4" xfId="20505"/>
    <cellStyle name="Separador de milhares 19" xfId="565"/>
    <cellStyle name="Separador de milhares 19 2" xfId="566"/>
    <cellStyle name="Separador de milhares 2" xfId="254"/>
    <cellStyle name="Separador de milhares 2 10" xfId="255"/>
    <cellStyle name="Separador de milhares 2 10 2" xfId="985"/>
    <cellStyle name="Separador de milhares 2 10 2 2" xfId="4121"/>
    <cellStyle name="Separador de milhares 2 10 2 2 2" xfId="7344"/>
    <cellStyle name="Separador de milhares 2 10 2 2 2 2" xfId="20506"/>
    <cellStyle name="Separador de milhares 2 10 2 2 2 3" xfId="20507"/>
    <cellStyle name="Separador de milhares 2 10 2 2 3" xfId="20508"/>
    <cellStyle name="Separador de milhares 2 10 2 2 4" xfId="20509"/>
    <cellStyle name="Separador de milhares 2 10 3" xfId="986"/>
    <cellStyle name="Separador de milhares 2 10 4" xfId="1114"/>
    <cellStyle name="Separador de milhares 2 10 4 2" xfId="4597"/>
    <cellStyle name="Separador de milhares 2 10 4 2 2" xfId="20510"/>
    <cellStyle name="Separador de milhares 2 10 4 2 3" xfId="20511"/>
    <cellStyle name="Separador de milhares 2 10 4 3" xfId="20512"/>
    <cellStyle name="Separador de milhares 2 10 4 4" xfId="20513"/>
    <cellStyle name="Separador de milhares 2 11" xfId="256"/>
    <cellStyle name="Separador de milhares 2 11 2" xfId="1115"/>
    <cellStyle name="Separador de milhares 2 11 2 2" xfId="4598"/>
    <cellStyle name="Separador de milhares 2 11 2 2 2" xfId="20514"/>
    <cellStyle name="Separador de milhares 2 11 2 2 3" xfId="20515"/>
    <cellStyle name="Separador de milhares 2 11 2 3" xfId="20516"/>
    <cellStyle name="Separador de milhares 2 11 2 4" xfId="20517"/>
    <cellStyle name="Separador de milhares 2 12" xfId="257"/>
    <cellStyle name="Separador de milhares 2 12 2" xfId="1116"/>
    <cellStyle name="Separador de milhares 2 12 2 2" xfId="4599"/>
    <cellStyle name="Separador de milhares 2 12 2 2 2" xfId="20518"/>
    <cellStyle name="Separador de milhares 2 12 2 2 3" xfId="20519"/>
    <cellStyle name="Separador de milhares 2 12 2 3" xfId="20520"/>
    <cellStyle name="Separador de milhares 2 12 2 4" xfId="20521"/>
    <cellStyle name="Separador de milhares 2 13" xfId="258"/>
    <cellStyle name="Separador de milhares 2 13 2" xfId="1117"/>
    <cellStyle name="Separador de milhares 2 13 2 2" xfId="4600"/>
    <cellStyle name="Separador de milhares 2 13 2 2 2" xfId="20522"/>
    <cellStyle name="Separador de milhares 2 13 2 2 3" xfId="20523"/>
    <cellStyle name="Separador de milhares 2 13 2 3" xfId="20524"/>
    <cellStyle name="Separador de milhares 2 13 2 4" xfId="20525"/>
    <cellStyle name="Separador de milhares 2 14" xfId="259"/>
    <cellStyle name="Separador de milhares 2 14 2" xfId="1118"/>
    <cellStyle name="Separador de milhares 2 14 2 2" xfId="4601"/>
    <cellStyle name="Separador de milhares 2 14 2 2 2" xfId="20526"/>
    <cellStyle name="Separador de milhares 2 14 2 2 3" xfId="20527"/>
    <cellStyle name="Separador de milhares 2 14 2 3" xfId="20528"/>
    <cellStyle name="Separador de milhares 2 14 2 4" xfId="20529"/>
    <cellStyle name="Separador de milhares 2 15" xfId="260"/>
    <cellStyle name="Separador de milhares 2 15 2" xfId="1119"/>
    <cellStyle name="Separador de milhares 2 15 2 2" xfId="4602"/>
    <cellStyle name="Separador de milhares 2 15 2 2 2" xfId="20530"/>
    <cellStyle name="Separador de milhares 2 15 2 2 3" xfId="20531"/>
    <cellStyle name="Separador de milhares 2 15 2 3" xfId="20532"/>
    <cellStyle name="Separador de milhares 2 15 2 4" xfId="20533"/>
    <cellStyle name="Separador de milhares 2 16" xfId="261"/>
    <cellStyle name="Separador de milhares 2 16 2" xfId="1120"/>
    <cellStyle name="Separador de milhares 2 16 2 2" xfId="4603"/>
    <cellStyle name="Separador de milhares 2 16 2 2 2" xfId="20534"/>
    <cellStyle name="Separador de milhares 2 16 2 2 3" xfId="20535"/>
    <cellStyle name="Separador de milhares 2 16 2 3" xfId="20536"/>
    <cellStyle name="Separador de milhares 2 16 2 4" xfId="20537"/>
    <cellStyle name="Separador de milhares 2 17" xfId="262"/>
    <cellStyle name="Separador de milhares 2 17 2" xfId="1121"/>
    <cellStyle name="Separador de milhares 2 17 2 2" xfId="4604"/>
    <cellStyle name="Separador de milhares 2 17 2 2 2" xfId="20538"/>
    <cellStyle name="Separador de milhares 2 17 2 2 3" xfId="20539"/>
    <cellStyle name="Separador de milhares 2 17 2 3" xfId="20540"/>
    <cellStyle name="Separador de milhares 2 17 2 4" xfId="20541"/>
    <cellStyle name="Separador de milhares 2 18" xfId="263"/>
    <cellStyle name="Separador de milhares 2 18 2" xfId="1122"/>
    <cellStyle name="Separador de milhares 2 18 2 2" xfId="4605"/>
    <cellStyle name="Separador de milhares 2 18 2 2 2" xfId="20542"/>
    <cellStyle name="Separador de milhares 2 18 2 2 3" xfId="20543"/>
    <cellStyle name="Separador de milhares 2 18 2 3" xfId="20544"/>
    <cellStyle name="Separador de milhares 2 18 2 4" xfId="20545"/>
    <cellStyle name="Separador de milhares 2 19" xfId="264"/>
    <cellStyle name="Separador de milhares 2 19 2" xfId="1123"/>
    <cellStyle name="Separador de milhares 2 19 2 2" xfId="4606"/>
    <cellStyle name="Separador de milhares 2 19 2 2 2" xfId="20546"/>
    <cellStyle name="Separador de milhares 2 19 2 2 3" xfId="20547"/>
    <cellStyle name="Separador de milhares 2 19 2 3" xfId="20548"/>
    <cellStyle name="Separador de milhares 2 19 2 4" xfId="20549"/>
    <cellStyle name="Separador de milhares 2 2" xfId="265"/>
    <cellStyle name="Separador de milhares 2 2 2" xfId="266"/>
    <cellStyle name="Separador de milhares 2 2 2 2" xfId="267"/>
    <cellStyle name="Separador de milhares 2 2 2 2 2" xfId="268"/>
    <cellStyle name="Separador de milhares 2 2 2 2 2 2" xfId="349"/>
    <cellStyle name="Separador de milhares 2 2 2 2 2 2 2" xfId="1191"/>
    <cellStyle name="Separador de milhares 2 2 2 2 2 2 2 2" xfId="4673"/>
    <cellStyle name="Separador de milhares 2 2 2 2 2 2 2 2 2" xfId="20550"/>
    <cellStyle name="Separador de milhares 2 2 2 2 2 2 2 2 3" xfId="20551"/>
    <cellStyle name="Separador de milhares 2 2 2 2 2 2 2 3" xfId="20552"/>
    <cellStyle name="Separador de milhares 2 2 2 2 2 2 2 4" xfId="20553"/>
    <cellStyle name="Separador de milhares 2 2 2 2 2 3" xfId="719"/>
    <cellStyle name="Separador de milhares 2 2 2 2 2_MEMÓRIA DE CÁLCULO" xfId="568"/>
    <cellStyle name="Separador de milhares 2 2 2 2 3" xfId="569"/>
    <cellStyle name="Separador de milhares 2 2 2 2 3 2" xfId="987"/>
    <cellStyle name="Separador de milhares 2 2 2 2 3 3" xfId="1245"/>
    <cellStyle name="Separador de milhares 2 2 2 2 3 3 2" xfId="4727"/>
    <cellStyle name="Separador de milhares 2 2 2 2 3 3 2 2" xfId="20554"/>
    <cellStyle name="Separador de milhares 2 2 2 2 3 3 2 3" xfId="20555"/>
    <cellStyle name="Separador de milhares 2 2 2 2 3 3 3" xfId="20556"/>
    <cellStyle name="Separador de milhares 2 2 2 2 3 3 4" xfId="20557"/>
    <cellStyle name="Separador de milhares 2 2 2 2 4" xfId="988"/>
    <cellStyle name="Separador de milhares 2 2 2 2 5" xfId="1126"/>
    <cellStyle name="Separador de milhares 2 2 2 2 5 2" xfId="4609"/>
    <cellStyle name="Separador de milhares 2 2 2 2 5 2 2" xfId="20558"/>
    <cellStyle name="Separador de milhares 2 2 2 2 5 2 3" xfId="20559"/>
    <cellStyle name="Separador de milhares 2 2 2 2 5 3" xfId="20560"/>
    <cellStyle name="Separador de milhares 2 2 2 2 5 4" xfId="20561"/>
    <cellStyle name="Separador de milhares 2 2 2 2 6" xfId="3850"/>
    <cellStyle name="Separador de milhares 2 2 2 3" xfId="718"/>
    <cellStyle name="Separador de milhares 2 2 2 3 2" xfId="3851"/>
    <cellStyle name="Separador de milhares 2 2 2 3 2 2" xfId="7216"/>
    <cellStyle name="Separador de milhares 2 2 2 3 2 2 2" xfId="20562"/>
    <cellStyle name="Separador de milhares 2 2 2 3 2 2 3" xfId="20563"/>
    <cellStyle name="Separador de milhares 2 2 2 3 2 3" xfId="20564"/>
    <cellStyle name="Separador de milhares 2 2 2 3 2 4" xfId="20565"/>
    <cellStyle name="Separador de milhares 2 2 2 4" xfId="989"/>
    <cellStyle name="Separador de milhares 2 2 2 5" xfId="1125"/>
    <cellStyle name="Separador de milhares 2 2 2 5 2" xfId="4608"/>
    <cellStyle name="Separador de milhares 2 2 2 5 2 2" xfId="20566"/>
    <cellStyle name="Separador de milhares 2 2 2 5 2 3" xfId="20567"/>
    <cellStyle name="Separador de milhares 2 2 2 5 3" xfId="20568"/>
    <cellStyle name="Separador de milhares 2 2 2 5 4" xfId="20569"/>
    <cellStyle name="Separador de milhares 2 2 2 6" xfId="3849"/>
    <cellStyle name="Separador de milhares 2 2 2_MEMÓRIA DE CÁLCULO" xfId="567"/>
    <cellStyle name="Separador de milhares 2 2 3" xfId="269"/>
    <cellStyle name="Separador de milhares 2 2 3 2" xfId="270"/>
    <cellStyle name="Separador de milhares 2 2 3 2 2" xfId="990"/>
    <cellStyle name="Separador de milhares 2 2 3 2 3" xfId="1128"/>
    <cellStyle name="Separador de milhares 2 2 3 2 3 2" xfId="4611"/>
    <cellStyle name="Separador de milhares 2 2 3 2 3 2 2" xfId="20570"/>
    <cellStyle name="Separador de milhares 2 2 3 2 3 2 3" xfId="20571"/>
    <cellStyle name="Separador de milhares 2 2 3 2 3 3" xfId="20572"/>
    <cellStyle name="Separador de milhares 2 2 3 2 3 4" xfId="20573"/>
    <cellStyle name="Separador de milhares 2 2 3 3" xfId="271"/>
    <cellStyle name="Separador de milhares 2 2 3 3 2" xfId="991"/>
    <cellStyle name="Separador de milhares 2 2 3 4" xfId="272"/>
    <cellStyle name="Separador de milhares 2 2 3 5" xfId="720"/>
    <cellStyle name="Separador de milhares 2 2 3 6" xfId="1127"/>
    <cellStyle name="Separador de milhares 2 2 3 6 2" xfId="4610"/>
    <cellStyle name="Separador de milhares 2 2 3 6 2 2" xfId="20574"/>
    <cellStyle name="Separador de milhares 2 2 3 6 2 3" xfId="20575"/>
    <cellStyle name="Separador de milhares 2 2 3 6 3" xfId="20576"/>
    <cellStyle name="Separador de milhares 2 2 3 6 4" xfId="20577"/>
    <cellStyle name="Separador de milhares 2 2 3_MEMÓRIA DE CÁLCULO" xfId="570"/>
    <cellStyle name="Separador de milhares 2 2 4" xfId="992"/>
    <cellStyle name="Separador de milhares 2 2 4 2" xfId="3852"/>
    <cellStyle name="Separador de milhares 2 2 4 2 2" xfId="7217"/>
    <cellStyle name="Separador de milhares 2 2 4 2 2 2" xfId="20578"/>
    <cellStyle name="Separador de milhares 2 2 4 2 2 3" xfId="20579"/>
    <cellStyle name="Separador de milhares 2 2 4 2 3" xfId="20580"/>
    <cellStyle name="Separador de milhares 2 2 4 2 4" xfId="20581"/>
    <cellStyle name="Separador de milhares 2 2 5" xfId="1124"/>
    <cellStyle name="Separador de milhares 2 2 5 2" xfId="4607"/>
    <cellStyle name="Separador de milhares 2 2 5 2 2" xfId="20582"/>
    <cellStyle name="Separador de milhares 2 2 5 2 3" xfId="20583"/>
    <cellStyle name="Separador de milhares 2 2 5 3" xfId="20584"/>
    <cellStyle name="Separador de milhares 2 2 5 4" xfId="20585"/>
    <cellStyle name="Separador de milhares 2 2 6" xfId="3853"/>
    <cellStyle name="Separador de milhares 2 2 6 2" xfId="7218"/>
    <cellStyle name="Separador de milhares 2 2 6 2 2" xfId="20586"/>
    <cellStyle name="Separador de milhares 2 2 6 2 3" xfId="20587"/>
    <cellStyle name="Separador de milhares 2 2 6 3" xfId="20588"/>
    <cellStyle name="Separador de milhares 2 2 6 4" xfId="20589"/>
    <cellStyle name="Separador de milhares 2 2 7" xfId="3848"/>
    <cellStyle name="Separador de milhares 2 20" xfId="273"/>
    <cellStyle name="Separador de milhares 2 20 2" xfId="1129"/>
    <cellStyle name="Separador de milhares 2 20 2 2" xfId="4612"/>
    <cellStyle name="Separador de milhares 2 20 2 2 2" xfId="20590"/>
    <cellStyle name="Separador de milhares 2 20 2 2 3" xfId="20591"/>
    <cellStyle name="Separador de milhares 2 20 2 3" xfId="20592"/>
    <cellStyle name="Separador de milhares 2 20 2 4" xfId="20593"/>
    <cellStyle name="Separador de milhares 2 21" xfId="274"/>
    <cellStyle name="Separador de milhares 2 21 2" xfId="1130"/>
    <cellStyle name="Separador de milhares 2 21 2 2" xfId="4613"/>
    <cellStyle name="Separador de milhares 2 21 2 2 2" xfId="20594"/>
    <cellStyle name="Separador de milhares 2 21 2 2 3" xfId="20595"/>
    <cellStyle name="Separador de milhares 2 21 2 3" xfId="20596"/>
    <cellStyle name="Separador de milhares 2 21 2 4" xfId="20597"/>
    <cellStyle name="Separador de milhares 2 22" xfId="275"/>
    <cellStyle name="Separador de milhares 2 22 2" xfId="1131"/>
    <cellStyle name="Separador de milhares 2 22 2 2" xfId="4614"/>
    <cellStyle name="Separador de milhares 2 22 2 2 2" xfId="20598"/>
    <cellStyle name="Separador de milhares 2 22 2 2 3" xfId="20599"/>
    <cellStyle name="Separador de milhares 2 22 2 3" xfId="20600"/>
    <cellStyle name="Separador de milhares 2 22 2 4" xfId="20601"/>
    <cellStyle name="Separador de milhares 2 23" xfId="276"/>
    <cellStyle name="Separador de milhares 2 23 2" xfId="1132"/>
    <cellStyle name="Separador de milhares 2 23 2 2" xfId="4615"/>
    <cellStyle name="Separador de milhares 2 23 2 2 2" xfId="20602"/>
    <cellStyle name="Separador de milhares 2 23 2 2 3" xfId="20603"/>
    <cellStyle name="Separador de milhares 2 23 2 3" xfId="20604"/>
    <cellStyle name="Separador de milhares 2 23 2 4" xfId="20605"/>
    <cellStyle name="Separador de milhares 2 24" xfId="277"/>
    <cellStyle name="Separador de milhares 2 24 2" xfId="1133"/>
    <cellStyle name="Separador de milhares 2 24 2 2" xfId="4616"/>
    <cellStyle name="Separador de milhares 2 24 2 2 2" xfId="20606"/>
    <cellStyle name="Separador de milhares 2 24 2 2 3" xfId="20607"/>
    <cellStyle name="Separador de milhares 2 24 2 3" xfId="20608"/>
    <cellStyle name="Separador de milhares 2 24 2 4" xfId="20609"/>
    <cellStyle name="Separador de milhares 2 25" xfId="278"/>
    <cellStyle name="Separador de milhares 2 25 2" xfId="1134"/>
    <cellStyle name="Separador de milhares 2 25 2 2" xfId="4617"/>
    <cellStyle name="Separador de milhares 2 25 2 2 2" xfId="20610"/>
    <cellStyle name="Separador de milhares 2 25 2 2 3" xfId="20611"/>
    <cellStyle name="Separador de milhares 2 25 2 3" xfId="20612"/>
    <cellStyle name="Separador de milhares 2 25 2 4" xfId="20613"/>
    <cellStyle name="Separador de milhares 2 26" xfId="279"/>
    <cellStyle name="Separador de milhares 2 26 2" xfId="1135"/>
    <cellStyle name="Separador de milhares 2 26 2 2" xfId="4618"/>
    <cellStyle name="Separador de milhares 2 26 2 2 2" xfId="20614"/>
    <cellStyle name="Separador de milhares 2 26 2 2 3" xfId="20615"/>
    <cellStyle name="Separador de milhares 2 26 2 3" xfId="20616"/>
    <cellStyle name="Separador de milhares 2 26 2 4" xfId="20617"/>
    <cellStyle name="Separador de milhares 2 27" xfId="993"/>
    <cellStyle name="Separador de milhares 2 28" xfId="994"/>
    <cellStyle name="Separador de milhares 2 29" xfId="1113"/>
    <cellStyle name="Separador de milhares 2 29 2" xfId="4596"/>
    <cellStyle name="Separador de milhares 2 29 2 2" xfId="20618"/>
    <cellStyle name="Separador de milhares 2 29 2 3" xfId="20619"/>
    <cellStyle name="Separador de milhares 2 29 3" xfId="20620"/>
    <cellStyle name="Separador de milhares 2 29 4" xfId="20621"/>
    <cellStyle name="Separador de milhares 2 3" xfId="280"/>
    <cellStyle name="Separador de milhares 2 3 10" xfId="343"/>
    <cellStyle name="Separador de milhares 2 3 10 2" xfId="344"/>
    <cellStyle name="Separador de milhares 2 3 10 2 2" xfId="1186"/>
    <cellStyle name="Separador de milhares 2 3 10 2 2 2" xfId="4668"/>
    <cellStyle name="Separador de milhares 2 3 10 2 2 2 2" xfId="20622"/>
    <cellStyle name="Separador de milhares 2 3 10 2 2 2 3" xfId="20623"/>
    <cellStyle name="Separador de milhares 2 3 10 2 2 3" xfId="20624"/>
    <cellStyle name="Separador de milhares 2 3 10 2 2 4" xfId="20625"/>
    <cellStyle name="Separador de milhares 2 3 10 3" xfId="995"/>
    <cellStyle name="Separador de milhares 2 3 10 4" xfId="1185"/>
    <cellStyle name="Separador de milhares 2 3 10 4 2" xfId="4667"/>
    <cellStyle name="Separador de milhares 2 3 10 4 2 2" xfId="20626"/>
    <cellStyle name="Separador de milhares 2 3 10 4 2 3" xfId="20627"/>
    <cellStyle name="Separador de milhares 2 3 10 4 3" xfId="20628"/>
    <cellStyle name="Separador de milhares 2 3 10 4 4" xfId="20629"/>
    <cellStyle name="Separador de milhares 2 3 2" xfId="281"/>
    <cellStyle name="Separador de milhares 2 3 2 2" xfId="282"/>
    <cellStyle name="Separador de milhares 2 3 2 2 2" xfId="348"/>
    <cellStyle name="Separador de milhares 2 3 2 2 2 2" xfId="1190"/>
    <cellStyle name="Separador de milhares 2 3 2 2 2 2 2" xfId="4672"/>
    <cellStyle name="Separador de milhares 2 3 2 2 2 2 2 2" xfId="20630"/>
    <cellStyle name="Separador de milhares 2 3 2 2 2 2 2 3" xfId="20631"/>
    <cellStyle name="Separador de milhares 2 3 2 2 2 2 3" xfId="20632"/>
    <cellStyle name="Separador de milhares 2 3 2 2 2 2 4" xfId="20633"/>
    <cellStyle name="Separador de milhares 2 3 2 2 2 3" xfId="4123"/>
    <cellStyle name="Separador de milhares 2 3 2 2 2 3 2" xfId="7346"/>
    <cellStyle name="Separador de milhares 2 3 2 2 2 3 2 2" xfId="20634"/>
    <cellStyle name="Separador de milhares 2 3 2 2 2 3 2 3" xfId="20635"/>
    <cellStyle name="Separador de milhares 2 3 2 2 2 3 3" xfId="20636"/>
    <cellStyle name="Separador de milhares 2 3 2 2 2 3 4" xfId="20637"/>
    <cellStyle name="Separador de milhares 2 3 2 2 3" xfId="996"/>
    <cellStyle name="Separador de milhares 2 3 2 2 4" xfId="1138"/>
    <cellStyle name="Separador de milhares 2 3 2 2 4 2" xfId="4621"/>
    <cellStyle name="Separador de milhares 2 3 2 2 4 2 2" xfId="20638"/>
    <cellStyle name="Separador de milhares 2 3 2 2 4 2 3" xfId="20639"/>
    <cellStyle name="Separador de milhares 2 3 2 2 4 3" xfId="20640"/>
    <cellStyle name="Separador de milhares 2 3 2 2 4 4" xfId="20641"/>
    <cellStyle name="Separador de milhares 2 3 2 3" xfId="338"/>
    <cellStyle name="Separador de milhares 2 3 2 3 2" xfId="997"/>
    <cellStyle name="Separador de milhares 2 3 2 3 3" xfId="3854"/>
    <cellStyle name="Separador de milhares 2 3 2 3 3 2" xfId="7219"/>
    <cellStyle name="Separador de milhares 2 3 2 3 3 2 2" xfId="20642"/>
    <cellStyle name="Separador de milhares 2 3 2 3 3 2 3" xfId="20643"/>
    <cellStyle name="Separador de milhares 2 3 2 3 3 3" xfId="20644"/>
    <cellStyle name="Separador de milhares 2 3 2 3 3 4" xfId="20645"/>
    <cellStyle name="Separador de milhares 2 3 2 4" xfId="721"/>
    <cellStyle name="Separador de milhares 2 3 2 4 2" xfId="1309"/>
    <cellStyle name="Separador de milhares 2 3 2 4 2 2" xfId="4791"/>
    <cellStyle name="Separador de milhares 2 3 2 4 2 2 2" xfId="20646"/>
    <cellStyle name="Separador de milhares 2 3 2 4 2 2 3" xfId="20647"/>
    <cellStyle name="Separador de milhares 2 3 2 4 2 3" xfId="20648"/>
    <cellStyle name="Separador de milhares 2 3 2 4 2 4" xfId="20649"/>
    <cellStyle name="Separador de milhares 2 3 2 4 3" xfId="4122"/>
    <cellStyle name="Separador de milhares 2 3 2 4 3 2" xfId="7345"/>
    <cellStyle name="Separador de milhares 2 3 2 4 3 2 2" xfId="20650"/>
    <cellStyle name="Separador de milhares 2 3 2 4 3 2 3" xfId="20651"/>
    <cellStyle name="Separador de milhares 2 3 2 4 3 3" xfId="20652"/>
    <cellStyle name="Separador de milhares 2 3 2 4 3 4" xfId="20653"/>
    <cellStyle name="Separador de milhares 2 3 2 5" xfId="998"/>
    <cellStyle name="Separador de milhares 2 3 2 6" xfId="1137"/>
    <cellStyle name="Separador de milhares 2 3 2 6 2" xfId="4620"/>
    <cellStyle name="Separador de milhares 2 3 2 6 2 2" xfId="20654"/>
    <cellStyle name="Separador de milhares 2 3 2 6 2 3" xfId="20655"/>
    <cellStyle name="Separador de milhares 2 3 2 6 3" xfId="20656"/>
    <cellStyle name="Separador de milhares 2 3 2 6 4" xfId="20657"/>
    <cellStyle name="Separador de milhares 2 3 3" xfId="571"/>
    <cellStyle name="Separador de milhares 2 3 3 2" xfId="3855"/>
    <cellStyle name="Separador de milhares 2 3 3 2 2" xfId="7220"/>
    <cellStyle name="Separador de milhares 2 3 3 2 2 2" xfId="20658"/>
    <cellStyle name="Separador de milhares 2 3 3 2 2 3" xfId="20659"/>
    <cellStyle name="Separador de milhares 2 3 3 2 3" xfId="20660"/>
    <cellStyle name="Separador de milhares 2 3 3 2 4" xfId="20661"/>
    <cellStyle name="Separador de milhares 2 3 4" xfId="572"/>
    <cellStyle name="Separador de milhares 2 3 4 2" xfId="1246"/>
    <cellStyle name="Separador de milhares 2 3 4 2 2" xfId="4728"/>
    <cellStyle name="Separador de milhares 2 3 4 2 2 2" xfId="20662"/>
    <cellStyle name="Separador de milhares 2 3 4 2 2 3" xfId="20663"/>
    <cellStyle name="Separador de milhares 2 3 4 2 3" xfId="20664"/>
    <cellStyle name="Separador de milhares 2 3 4 2 4" xfId="20665"/>
    <cellStyle name="Separador de milhares 2 3 5" xfId="999"/>
    <cellStyle name="Separador de milhares 2 3 6" xfId="1136"/>
    <cellStyle name="Separador de milhares 2 3 6 2" xfId="4619"/>
    <cellStyle name="Separador de milhares 2 3 6 2 2" xfId="20666"/>
    <cellStyle name="Separador de milhares 2 3 6 2 3" xfId="20667"/>
    <cellStyle name="Separador de milhares 2 3 6 3" xfId="20668"/>
    <cellStyle name="Separador de milhares 2 3 6 4" xfId="20669"/>
    <cellStyle name="Separador de milhares 2 30" xfId="3847"/>
    <cellStyle name="Separador de milhares 2 4" xfId="283"/>
    <cellStyle name="Separador de milhares 2 4 2" xfId="573"/>
    <cellStyle name="Separador de milhares 2 4 2 2" xfId="1247"/>
    <cellStyle name="Separador de milhares 2 4 2 2 2" xfId="4729"/>
    <cellStyle name="Separador de milhares 2 4 2 2 2 2" xfId="20670"/>
    <cellStyle name="Separador de milhares 2 4 2 2 2 3" xfId="20671"/>
    <cellStyle name="Separador de milhares 2 4 2 2 3" xfId="20672"/>
    <cellStyle name="Separador de milhares 2 4 2 2 4" xfId="20673"/>
    <cellStyle name="Separador de milhares 2 4 2 3" xfId="4022"/>
    <cellStyle name="Separador de milhares 2 4 2 3 2" xfId="7272"/>
    <cellStyle name="Separador de milhares 2 4 2 3 2 2" xfId="20674"/>
    <cellStyle name="Separador de milhares 2 4 2 3 2 3" xfId="20675"/>
    <cellStyle name="Separador de milhares 2 4 2 3 3" xfId="20676"/>
    <cellStyle name="Separador de milhares 2 4 2 3 4" xfId="20677"/>
    <cellStyle name="Separador de milhares 2 4 3" xfId="1000"/>
    <cellStyle name="Separador de milhares 2 4 4" xfId="1139"/>
    <cellStyle name="Separador de milhares 2 4 4 2" xfId="4622"/>
    <cellStyle name="Separador de milhares 2 4 4 2 2" xfId="20678"/>
    <cellStyle name="Separador de milhares 2 4 4 2 3" xfId="20679"/>
    <cellStyle name="Separador de milhares 2 4 4 3" xfId="20680"/>
    <cellStyle name="Separador de milhares 2 4 4 4" xfId="20681"/>
    <cellStyle name="Separador de milhares 2 5" xfId="284"/>
    <cellStyle name="Separador de milhares 2 5 2" xfId="1140"/>
    <cellStyle name="Separador de milhares 2 5 2 2" xfId="4024"/>
    <cellStyle name="Separador de milhares 2 5 2 2 2" xfId="7274"/>
    <cellStyle name="Separador de milhares 2 5 2 2 2 2" xfId="20682"/>
    <cellStyle name="Separador de milhares 2 5 2 2 2 3" xfId="20683"/>
    <cellStyle name="Separador de milhares 2 5 2 2 3" xfId="20684"/>
    <cellStyle name="Separador de milhares 2 5 2 2 4" xfId="20685"/>
    <cellStyle name="Separador de milhares 2 5 2 3" xfId="4023"/>
    <cellStyle name="Separador de milhares 2 5 2 3 2" xfId="7273"/>
    <cellStyle name="Separador de milhares 2 5 2 3 2 2" xfId="20686"/>
    <cellStyle name="Separador de milhares 2 5 2 3 2 3" xfId="20687"/>
    <cellStyle name="Separador de milhares 2 5 2 3 3" xfId="20688"/>
    <cellStyle name="Separador de milhares 2 5 2 3 4" xfId="20689"/>
    <cellStyle name="Separador de milhares 2 5 2 4" xfId="4623"/>
    <cellStyle name="Separador de milhares 2 5 2 4 2" xfId="20690"/>
    <cellStyle name="Separador de milhares 2 5 2 4 3" xfId="20691"/>
    <cellStyle name="Separador de milhares 2 5 2 5" xfId="20692"/>
    <cellStyle name="Separador de milhares 2 5 2 6" xfId="20693"/>
    <cellStyle name="Separador de milhares 2 5 3" xfId="4025"/>
    <cellStyle name="Separador de milhares 2 5 3 2" xfId="4026"/>
    <cellStyle name="Separador de milhares 2 5 3 2 2" xfId="7276"/>
    <cellStyle name="Separador de milhares 2 5 3 2 2 2" xfId="20694"/>
    <cellStyle name="Separador de milhares 2 5 3 2 2 3" xfId="20695"/>
    <cellStyle name="Separador de milhares 2 5 3 2 3" xfId="20696"/>
    <cellStyle name="Separador de milhares 2 5 3 2 4" xfId="20697"/>
    <cellStyle name="Separador de milhares 2 5 3 3" xfId="7275"/>
    <cellStyle name="Separador de milhares 2 5 3 3 2" xfId="20698"/>
    <cellStyle name="Separador de milhares 2 5 3 3 3" xfId="20699"/>
    <cellStyle name="Separador de milhares 2 5 3 4" xfId="20700"/>
    <cellStyle name="Separador de milhares 2 5 3 5" xfId="20701"/>
    <cellStyle name="Separador de milhares 2 5 4" xfId="4027"/>
    <cellStyle name="Separador de milhares 2 5 4 2" xfId="4028"/>
    <cellStyle name="Separador de milhares 2 5 4 2 2" xfId="7278"/>
    <cellStyle name="Separador de milhares 2 5 4 2 2 2" xfId="20702"/>
    <cellStyle name="Separador de milhares 2 5 4 2 2 3" xfId="20703"/>
    <cellStyle name="Separador de milhares 2 5 4 2 3" xfId="20704"/>
    <cellStyle name="Separador de milhares 2 5 4 2 4" xfId="20705"/>
    <cellStyle name="Separador de milhares 2 5 4 3" xfId="7277"/>
    <cellStyle name="Separador de milhares 2 5 4 3 2" xfId="20706"/>
    <cellStyle name="Separador de milhares 2 5 4 3 3" xfId="20707"/>
    <cellStyle name="Separador de milhares 2 5 4 4" xfId="20708"/>
    <cellStyle name="Separador de milhares 2 5 4 5" xfId="20709"/>
    <cellStyle name="Separador de milhares 2 5 5" xfId="4029"/>
    <cellStyle name="Separador de milhares 2 5 5 2" xfId="7279"/>
    <cellStyle name="Separador de milhares 2 5 5 2 2" xfId="20710"/>
    <cellStyle name="Separador de milhares 2 5 5 2 3" xfId="20711"/>
    <cellStyle name="Separador de milhares 2 5 5 3" xfId="20712"/>
    <cellStyle name="Separador de milhares 2 5 5 4" xfId="20713"/>
    <cellStyle name="Separador de milhares 2 6" xfId="285"/>
    <cellStyle name="Separador de milhares 2 6 2" xfId="1141"/>
    <cellStyle name="Separador de milhares 2 6 2 2" xfId="4031"/>
    <cellStyle name="Separador de milhares 2 6 2 2 2" xfId="4032"/>
    <cellStyle name="Separador de milhares 2 6 2 2 2 2" xfId="7282"/>
    <cellStyle name="Separador de milhares 2 6 2 2 2 2 2" xfId="20714"/>
    <cellStyle name="Separador de milhares 2 6 2 2 2 2 3" xfId="20715"/>
    <cellStyle name="Separador de milhares 2 6 2 2 2 3" xfId="20716"/>
    <cellStyle name="Separador de milhares 2 6 2 2 2 4" xfId="20717"/>
    <cellStyle name="Separador de milhares 2 6 2 2 3" xfId="7281"/>
    <cellStyle name="Separador de milhares 2 6 2 2 3 2" xfId="20718"/>
    <cellStyle name="Separador de milhares 2 6 2 2 3 3" xfId="20719"/>
    <cellStyle name="Separador de milhares 2 6 2 2 4" xfId="20720"/>
    <cellStyle name="Separador de milhares 2 6 2 2 5" xfId="20721"/>
    <cellStyle name="Separador de milhares 2 6 2 3" xfId="4033"/>
    <cellStyle name="Separador de milhares 2 6 2 3 2" xfId="7283"/>
    <cellStyle name="Separador de milhares 2 6 2 3 2 2" xfId="20722"/>
    <cellStyle name="Separador de milhares 2 6 2 3 2 3" xfId="20723"/>
    <cellStyle name="Separador de milhares 2 6 2 3 3" xfId="20724"/>
    <cellStyle name="Separador de milhares 2 6 2 3 4" xfId="20725"/>
    <cellStyle name="Separador de milhares 2 6 2 4" xfId="4030"/>
    <cellStyle name="Separador de milhares 2 6 2 4 2" xfId="7280"/>
    <cellStyle name="Separador de milhares 2 6 2 4 2 2" xfId="20726"/>
    <cellStyle name="Separador de milhares 2 6 2 4 2 3" xfId="20727"/>
    <cellStyle name="Separador de milhares 2 6 2 4 3" xfId="20728"/>
    <cellStyle name="Separador de milhares 2 6 2 4 4" xfId="20729"/>
    <cellStyle name="Separador de milhares 2 6 2 5" xfId="4624"/>
    <cellStyle name="Separador de milhares 2 6 2 5 2" xfId="20730"/>
    <cellStyle name="Separador de milhares 2 6 2 5 3" xfId="20731"/>
    <cellStyle name="Separador de milhares 2 6 2 6" xfId="20732"/>
    <cellStyle name="Separador de milhares 2 6 2 7" xfId="20733"/>
    <cellStyle name="Separador de milhares 2 6 3" xfId="4034"/>
    <cellStyle name="Separador de milhares 2 6 3 2" xfId="4035"/>
    <cellStyle name="Separador de milhares 2 6 3 2 2" xfId="7285"/>
    <cellStyle name="Separador de milhares 2 6 3 2 2 2" xfId="20734"/>
    <cellStyle name="Separador de milhares 2 6 3 2 2 3" xfId="20735"/>
    <cellStyle name="Separador de milhares 2 6 3 2 3" xfId="20736"/>
    <cellStyle name="Separador de milhares 2 6 3 2 4" xfId="20737"/>
    <cellStyle name="Separador de milhares 2 6 3 3" xfId="7284"/>
    <cellStyle name="Separador de milhares 2 6 3 3 2" xfId="20738"/>
    <cellStyle name="Separador de milhares 2 6 3 3 3" xfId="20739"/>
    <cellStyle name="Separador de milhares 2 6 3 4" xfId="20740"/>
    <cellStyle name="Separador de milhares 2 6 3 5" xfId="20741"/>
    <cellStyle name="Separador de milhares 2 6 4" xfId="4036"/>
    <cellStyle name="Separador de milhares 2 6 4 2" xfId="7286"/>
    <cellStyle name="Separador de milhares 2 6 4 2 2" xfId="20742"/>
    <cellStyle name="Separador de milhares 2 6 4 2 3" xfId="20743"/>
    <cellStyle name="Separador de milhares 2 6 4 3" xfId="20744"/>
    <cellStyle name="Separador de milhares 2 6 4 4" xfId="20745"/>
    <cellStyle name="Separador de milhares 2 7" xfId="286"/>
    <cellStyle name="Separador de milhares 2 7 2" xfId="1142"/>
    <cellStyle name="Separador de milhares 2 7 2 2" xfId="4037"/>
    <cellStyle name="Separador de milhares 2 7 2 3" xfId="4625"/>
    <cellStyle name="Separador de milhares 2 7 2 3 2" xfId="20746"/>
    <cellStyle name="Separador de milhares 2 7 2 3 3" xfId="20747"/>
    <cellStyle name="Separador de milhares 2 7 2 4" xfId="20748"/>
    <cellStyle name="Separador de milhares 2 7 2 5" xfId="20749"/>
    <cellStyle name="Separador de milhares 2 8" xfId="287"/>
    <cellStyle name="Separador de milhares 2 8 2" xfId="1143"/>
    <cellStyle name="Separador de milhares 2 8 2 2" xfId="4626"/>
    <cellStyle name="Separador de milhares 2 8 2 2 2" xfId="20750"/>
    <cellStyle name="Separador de milhares 2 8 2 2 3" xfId="20751"/>
    <cellStyle name="Separador de milhares 2 8 2 3" xfId="20752"/>
    <cellStyle name="Separador de milhares 2 8 2 4" xfId="20753"/>
    <cellStyle name="Separador de milhares 2 9" xfId="288"/>
    <cellStyle name="Separador de milhares 2 9 2" xfId="1144"/>
    <cellStyle name="Separador de milhares 2 9 2 2" xfId="4627"/>
    <cellStyle name="Separador de milhares 2 9 2 2 2" xfId="20754"/>
    <cellStyle name="Separador de milhares 2 9 2 2 3" xfId="20755"/>
    <cellStyle name="Separador de milhares 2 9 2 3" xfId="20756"/>
    <cellStyle name="Separador de milhares 2 9 2 4" xfId="20757"/>
    <cellStyle name="Separador de milhares 2_Composições P Macaxeira" xfId="4038"/>
    <cellStyle name="Separador de milhares 21" xfId="574"/>
    <cellStyle name="Separador de milhares 21 2" xfId="575"/>
    <cellStyle name="Separador de milhares 22" xfId="576"/>
    <cellStyle name="Separador de milhares 22 2" xfId="797"/>
    <cellStyle name="Separador de milhares 22 2 2" xfId="1369"/>
    <cellStyle name="Separador de milhares 22 2 2 2" xfId="2632"/>
    <cellStyle name="Separador de milhares 22 2 2 2 2" xfId="6105"/>
    <cellStyle name="Separador de milhares 22 2 2 2 2 2" xfId="20758"/>
    <cellStyle name="Separador de milhares 22 2 2 2 2 3" xfId="20759"/>
    <cellStyle name="Separador de milhares 22 2 2 2 3" xfId="20760"/>
    <cellStyle name="Separador de milhares 22 2 2 2 4" xfId="20761"/>
    <cellStyle name="Separador de milhares 22 2 2 3" xfId="4851"/>
    <cellStyle name="Separador de milhares 22 2 2 3 2" xfId="20762"/>
    <cellStyle name="Separador de milhares 22 2 2 3 3" xfId="20763"/>
    <cellStyle name="Separador de milhares 22 2 2 4" xfId="20764"/>
    <cellStyle name="Separador de milhares 22 2 2 5" xfId="20765"/>
    <cellStyle name="Separador de milhares 22 2 3" xfId="1705"/>
    <cellStyle name="Separador de milhares 22 2 3 2" xfId="2950"/>
    <cellStyle name="Separador de milhares 22 2 3 2 2" xfId="6423"/>
    <cellStyle name="Separador de milhares 22 2 3 2 2 2" xfId="20766"/>
    <cellStyle name="Separador de milhares 22 2 3 2 2 3" xfId="20767"/>
    <cellStyle name="Separador de milhares 22 2 3 2 3" xfId="20768"/>
    <cellStyle name="Separador de milhares 22 2 3 2 4" xfId="20769"/>
    <cellStyle name="Separador de milhares 22 2 3 3" xfId="5184"/>
    <cellStyle name="Separador de milhares 22 2 3 3 2" xfId="20770"/>
    <cellStyle name="Separador de milhares 22 2 3 3 3" xfId="20771"/>
    <cellStyle name="Separador de milhares 22 2 3 4" xfId="20772"/>
    <cellStyle name="Separador de milhares 22 2 3 5" xfId="20773"/>
    <cellStyle name="Separador de milhares 22 2 4" xfId="2218"/>
    <cellStyle name="Separador de milhares 22 2 4 2" xfId="5693"/>
    <cellStyle name="Separador de milhares 22 2 4 2 2" xfId="20774"/>
    <cellStyle name="Separador de milhares 22 2 4 2 3" xfId="20775"/>
    <cellStyle name="Separador de milhares 22 2 4 3" xfId="20776"/>
    <cellStyle name="Separador de milhares 22 2 4 4" xfId="20777"/>
    <cellStyle name="Separador de milhares 22 2 5" xfId="4259"/>
    <cellStyle name="Separador de milhares 22 2 5 2" xfId="7467"/>
    <cellStyle name="Separador de milhares 22 2 5 2 2" xfId="20778"/>
    <cellStyle name="Separador de milhares 22 2 5 2 3" xfId="20779"/>
    <cellStyle name="Separador de milhares 22 2 5 3" xfId="20780"/>
    <cellStyle name="Separador de milhares 22 2 5 4" xfId="20781"/>
    <cellStyle name="Separador de milhares 22 2 6" xfId="4444"/>
    <cellStyle name="Separador de milhares 22 2 6 2" xfId="20782"/>
    <cellStyle name="Separador de milhares 22 2 6 3" xfId="20783"/>
    <cellStyle name="Separador de milhares 22 2 7" xfId="20784"/>
    <cellStyle name="Separador de milhares 22 2 8" xfId="20785"/>
    <cellStyle name="Separador de milhares 22 3" xfId="1249"/>
    <cellStyle name="Separador de milhares 22 3 2" xfId="2523"/>
    <cellStyle name="Separador de milhares 22 3 2 2" xfId="5996"/>
    <cellStyle name="Separador de milhares 22 3 2 2 2" xfId="20786"/>
    <cellStyle name="Separador de milhares 22 3 2 2 3" xfId="20787"/>
    <cellStyle name="Separador de milhares 22 3 2 3" xfId="20788"/>
    <cellStyle name="Separador de milhares 22 3 2 4" xfId="20789"/>
    <cellStyle name="Separador de milhares 22 3 3" xfId="4731"/>
    <cellStyle name="Separador de milhares 22 3 3 2" xfId="20790"/>
    <cellStyle name="Separador de milhares 22 3 3 3" xfId="20791"/>
    <cellStyle name="Separador de milhares 22 3 4" xfId="20792"/>
    <cellStyle name="Separador de milhares 22 3 5" xfId="20793"/>
    <cellStyle name="Separador de milhares 22 4" xfId="1616"/>
    <cellStyle name="Separador de milhares 22 4 2" xfId="2861"/>
    <cellStyle name="Separador de milhares 22 4 2 2" xfId="6334"/>
    <cellStyle name="Separador de milhares 22 4 2 2 2" xfId="20794"/>
    <cellStyle name="Separador de milhares 22 4 2 2 3" xfId="20795"/>
    <cellStyle name="Separador de milhares 22 4 2 3" xfId="20796"/>
    <cellStyle name="Separador de milhares 22 4 2 4" xfId="20797"/>
    <cellStyle name="Separador de milhares 22 4 3" xfId="5095"/>
    <cellStyle name="Separador de milhares 22 4 3 2" xfId="20798"/>
    <cellStyle name="Separador de milhares 22 4 3 3" xfId="20799"/>
    <cellStyle name="Separador de milhares 22 4 4" xfId="20800"/>
    <cellStyle name="Separador de milhares 22 4 5" xfId="20801"/>
    <cellStyle name="Separador de milhares 22 5" xfId="2083"/>
    <cellStyle name="Separador de milhares 22 5 2" xfId="5558"/>
    <cellStyle name="Separador de milhares 22 5 2 2" xfId="20802"/>
    <cellStyle name="Separador de milhares 22 5 2 3" xfId="20803"/>
    <cellStyle name="Separador de milhares 22 5 3" xfId="20804"/>
    <cellStyle name="Separador de milhares 22 5 4" xfId="20805"/>
    <cellStyle name="Separador de milhares 22 6" xfId="4258"/>
    <cellStyle name="Separador de milhares 22 6 2" xfId="7466"/>
    <cellStyle name="Separador de milhares 22 6 2 2" xfId="20806"/>
    <cellStyle name="Separador de milhares 22 6 2 3" xfId="20807"/>
    <cellStyle name="Separador de milhares 22 6 3" xfId="20808"/>
    <cellStyle name="Separador de milhares 22 6 4" xfId="20809"/>
    <cellStyle name="Separador de milhares 22 7" xfId="4350"/>
    <cellStyle name="Separador de milhares 22 7 2" xfId="20810"/>
    <cellStyle name="Separador de milhares 22 7 3" xfId="20811"/>
    <cellStyle name="Separador de milhares 22 8" xfId="20812"/>
    <cellStyle name="Separador de milhares 22 9" xfId="20813"/>
    <cellStyle name="Separador de milhares 24" xfId="577"/>
    <cellStyle name="Separador de milhares 24 2" xfId="798"/>
    <cellStyle name="Separador de milhares 24 2 2" xfId="1370"/>
    <cellStyle name="Separador de milhares 24 2 2 2" xfId="2633"/>
    <cellStyle name="Separador de milhares 24 2 2 2 2" xfId="6106"/>
    <cellStyle name="Separador de milhares 24 2 2 2 2 2" xfId="20814"/>
    <cellStyle name="Separador de milhares 24 2 2 2 2 3" xfId="20815"/>
    <cellStyle name="Separador de milhares 24 2 2 2 3" xfId="20816"/>
    <cellStyle name="Separador de milhares 24 2 2 2 4" xfId="20817"/>
    <cellStyle name="Separador de milhares 24 2 2 3" xfId="4852"/>
    <cellStyle name="Separador de milhares 24 2 2 3 2" xfId="20818"/>
    <cellStyle name="Separador de milhares 24 2 2 3 3" xfId="20819"/>
    <cellStyle name="Separador de milhares 24 2 2 4" xfId="20820"/>
    <cellStyle name="Separador de milhares 24 2 2 5" xfId="20821"/>
    <cellStyle name="Separador de milhares 24 2 3" xfId="1706"/>
    <cellStyle name="Separador de milhares 24 2 3 2" xfId="2951"/>
    <cellStyle name="Separador de milhares 24 2 3 2 2" xfId="6424"/>
    <cellStyle name="Separador de milhares 24 2 3 2 2 2" xfId="20822"/>
    <cellStyle name="Separador de milhares 24 2 3 2 2 3" xfId="20823"/>
    <cellStyle name="Separador de milhares 24 2 3 2 3" xfId="20824"/>
    <cellStyle name="Separador de milhares 24 2 3 2 4" xfId="20825"/>
    <cellStyle name="Separador de milhares 24 2 3 3" xfId="5185"/>
    <cellStyle name="Separador de milhares 24 2 3 3 2" xfId="20826"/>
    <cellStyle name="Separador de milhares 24 2 3 3 3" xfId="20827"/>
    <cellStyle name="Separador de milhares 24 2 3 4" xfId="20828"/>
    <cellStyle name="Separador de milhares 24 2 3 5" xfId="20829"/>
    <cellStyle name="Separador de milhares 24 2 4" xfId="2219"/>
    <cellStyle name="Separador de milhares 24 2 4 2" xfId="5694"/>
    <cellStyle name="Separador de milhares 24 2 4 2 2" xfId="20830"/>
    <cellStyle name="Separador de milhares 24 2 4 2 3" xfId="20831"/>
    <cellStyle name="Separador de milhares 24 2 4 3" xfId="20832"/>
    <cellStyle name="Separador de milhares 24 2 4 4" xfId="20833"/>
    <cellStyle name="Separador de milhares 24 2 5" xfId="4261"/>
    <cellStyle name="Separador de milhares 24 2 5 2" xfId="7469"/>
    <cellStyle name="Separador de milhares 24 2 5 2 2" xfId="20834"/>
    <cellStyle name="Separador de milhares 24 2 5 2 3" xfId="20835"/>
    <cellStyle name="Separador de milhares 24 2 5 3" xfId="20836"/>
    <cellStyle name="Separador de milhares 24 2 5 4" xfId="20837"/>
    <cellStyle name="Separador de milhares 24 2 6" xfId="4445"/>
    <cellStyle name="Separador de milhares 24 2 6 2" xfId="20838"/>
    <cellStyle name="Separador de milhares 24 2 6 3" xfId="20839"/>
    <cellStyle name="Separador de milhares 24 2 7" xfId="20840"/>
    <cellStyle name="Separador de milhares 24 2 8" xfId="20841"/>
    <cellStyle name="Separador de milhares 24 3" xfId="1250"/>
    <cellStyle name="Separador de milhares 24 3 2" xfId="2524"/>
    <cellStyle name="Separador de milhares 24 3 2 2" xfId="5997"/>
    <cellStyle name="Separador de milhares 24 3 2 2 2" xfId="20842"/>
    <cellStyle name="Separador de milhares 24 3 2 2 3" xfId="20843"/>
    <cellStyle name="Separador de milhares 24 3 2 3" xfId="20844"/>
    <cellStyle name="Separador de milhares 24 3 2 4" xfId="20845"/>
    <cellStyle name="Separador de milhares 24 3 3" xfId="4732"/>
    <cellStyle name="Separador de milhares 24 3 3 2" xfId="20846"/>
    <cellStyle name="Separador de milhares 24 3 3 3" xfId="20847"/>
    <cellStyle name="Separador de milhares 24 3 4" xfId="20848"/>
    <cellStyle name="Separador de milhares 24 3 5" xfId="20849"/>
    <cellStyle name="Separador de milhares 24 4" xfId="1617"/>
    <cellStyle name="Separador de milhares 24 4 2" xfId="2862"/>
    <cellStyle name="Separador de milhares 24 4 2 2" xfId="6335"/>
    <cellStyle name="Separador de milhares 24 4 2 2 2" xfId="20850"/>
    <cellStyle name="Separador de milhares 24 4 2 2 3" xfId="20851"/>
    <cellStyle name="Separador de milhares 24 4 2 3" xfId="20852"/>
    <cellStyle name="Separador de milhares 24 4 2 4" xfId="20853"/>
    <cellStyle name="Separador de milhares 24 4 3" xfId="5096"/>
    <cellStyle name="Separador de milhares 24 4 3 2" xfId="20854"/>
    <cellStyle name="Separador de milhares 24 4 3 3" xfId="20855"/>
    <cellStyle name="Separador de milhares 24 4 4" xfId="20856"/>
    <cellStyle name="Separador de milhares 24 4 5" xfId="20857"/>
    <cellStyle name="Separador de milhares 24 5" xfId="2084"/>
    <cellStyle name="Separador de milhares 24 5 2" xfId="5559"/>
    <cellStyle name="Separador de milhares 24 5 2 2" xfId="20858"/>
    <cellStyle name="Separador de milhares 24 5 2 3" xfId="20859"/>
    <cellStyle name="Separador de milhares 24 5 3" xfId="20860"/>
    <cellStyle name="Separador de milhares 24 5 4" xfId="20861"/>
    <cellStyle name="Separador de milhares 24 6" xfId="4260"/>
    <cellStyle name="Separador de milhares 24 6 2" xfId="7468"/>
    <cellStyle name="Separador de milhares 24 6 2 2" xfId="20862"/>
    <cellStyle name="Separador de milhares 24 6 2 3" xfId="20863"/>
    <cellStyle name="Separador de milhares 24 6 3" xfId="20864"/>
    <cellStyle name="Separador de milhares 24 6 4" xfId="20865"/>
    <cellStyle name="Separador de milhares 24 7" xfId="4351"/>
    <cellStyle name="Separador de milhares 24 7 2" xfId="20866"/>
    <cellStyle name="Separador de milhares 24 7 3" xfId="20867"/>
    <cellStyle name="Separador de milhares 24 8" xfId="20868"/>
    <cellStyle name="Separador de milhares 24 9" xfId="20869"/>
    <cellStyle name="Separador de milhares 25" xfId="578"/>
    <cellStyle name="Separador de milhares 25 2" xfId="579"/>
    <cellStyle name="Separador de milhares 25 2 2" xfId="4040"/>
    <cellStyle name="Separador de milhares 25 2 2 2" xfId="7288"/>
    <cellStyle name="Separador de milhares 25 2 2 2 2" xfId="20870"/>
    <cellStyle name="Separador de milhares 25 2 2 2 3" xfId="20871"/>
    <cellStyle name="Separador de milhares 25 2 2 3" xfId="20872"/>
    <cellStyle name="Separador de milhares 25 2 2 4" xfId="20873"/>
    <cellStyle name="Separador de milhares 25 3" xfId="4039"/>
    <cellStyle name="Separador de milhares 25 3 2" xfId="7287"/>
    <cellStyle name="Separador de milhares 25 3 2 2" xfId="20874"/>
    <cellStyle name="Separador de milhares 25 3 2 3" xfId="20875"/>
    <cellStyle name="Separador de milhares 25 3 3" xfId="20876"/>
    <cellStyle name="Separador de milhares 25 3 4" xfId="20877"/>
    <cellStyle name="Separador de milhares 26" xfId="289"/>
    <cellStyle name="Separador de milhares 26 2" xfId="1145"/>
    <cellStyle name="Separador de milhares 26 2 2" xfId="4628"/>
    <cellStyle name="Separador de milhares 26 2 2 2" xfId="20878"/>
    <cellStyle name="Separador de milhares 26 2 2 3" xfId="20879"/>
    <cellStyle name="Separador de milhares 26 2 3" xfId="20880"/>
    <cellStyle name="Separador de milhares 26 2 4" xfId="20881"/>
    <cellStyle name="Separador de milhares 27" xfId="290"/>
    <cellStyle name="Separador de milhares 27 2" xfId="291"/>
    <cellStyle name="Separador de milhares 27 2 2" xfId="1147"/>
    <cellStyle name="Separador de milhares 27 2 2 2" xfId="4630"/>
    <cellStyle name="Separador de milhares 27 2 2 2 2" xfId="20882"/>
    <cellStyle name="Separador de milhares 27 2 2 2 3" xfId="20883"/>
    <cellStyle name="Separador de milhares 27 2 2 3" xfId="20884"/>
    <cellStyle name="Separador de milhares 27 2 2 4" xfId="20885"/>
    <cellStyle name="Separador de milhares 27 3" xfId="1146"/>
    <cellStyle name="Separador de milhares 27 3 2" xfId="4629"/>
    <cellStyle name="Separador de milhares 27 3 2 2" xfId="20886"/>
    <cellStyle name="Separador de milhares 27 3 2 3" xfId="20887"/>
    <cellStyle name="Separador de milhares 27 3 3" xfId="20888"/>
    <cellStyle name="Separador de milhares 27 3 4" xfId="20889"/>
    <cellStyle name="Separador de milhares 29" xfId="580"/>
    <cellStyle name="Separador de milhares 29 2" xfId="581"/>
    <cellStyle name="Separador de milhares 3" xfId="292"/>
    <cellStyle name="Separador de milhares 3 10" xfId="582"/>
    <cellStyle name="Separador de milhares 3 10 2" xfId="799"/>
    <cellStyle name="Separador de milhares 3 10 2 2" xfId="1371"/>
    <cellStyle name="Separador de milhares 3 10 2 2 2" xfId="2634"/>
    <cellStyle name="Separador de milhares 3 10 2 2 2 2" xfId="6107"/>
    <cellStyle name="Separador de milhares 3 10 2 2 2 2 2" xfId="20890"/>
    <cellStyle name="Separador de milhares 3 10 2 2 2 2 3" xfId="20891"/>
    <cellStyle name="Separador de milhares 3 10 2 2 2 3" xfId="20892"/>
    <cellStyle name="Separador de milhares 3 10 2 2 2 4" xfId="20893"/>
    <cellStyle name="Separador de milhares 3 10 2 2 3" xfId="4853"/>
    <cellStyle name="Separador de milhares 3 10 2 2 3 2" xfId="20894"/>
    <cellStyle name="Separador de milhares 3 10 2 2 3 3" xfId="20895"/>
    <cellStyle name="Separador de milhares 3 10 2 2 4" xfId="20896"/>
    <cellStyle name="Separador de milhares 3 10 2 2 5" xfId="20897"/>
    <cellStyle name="Separador de milhares 3 10 2 3" xfId="1707"/>
    <cellStyle name="Separador de milhares 3 10 2 3 2" xfId="2952"/>
    <cellStyle name="Separador de milhares 3 10 2 3 2 2" xfId="6425"/>
    <cellStyle name="Separador de milhares 3 10 2 3 2 2 2" xfId="20898"/>
    <cellStyle name="Separador de milhares 3 10 2 3 2 2 3" xfId="20899"/>
    <cellStyle name="Separador de milhares 3 10 2 3 2 3" xfId="20900"/>
    <cellStyle name="Separador de milhares 3 10 2 3 2 4" xfId="20901"/>
    <cellStyle name="Separador de milhares 3 10 2 3 3" xfId="5186"/>
    <cellStyle name="Separador de milhares 3 10 2 3 3 2" xfId="20902"/>
    <cellStyle name="Separador de milhares 3 10 2 3 3 3" xfId="20903"/>
    <cellStyle name="Separador de milhares 3 10 2 3 4" xfId="20904"/>
    <cellStyle name="Separador de milhares 3 10 2 3 5" xfId="20905"/>
    <cellStyle name="Separador de milhares 3 10 2 4" xfId="2220"/>
    <cellStyle name="Separador de milhares 3 10 2 4 2" xfId="5695"/>
    <cellStyle name="Separador de milhares 3 10 2 4 2 2" xfId="20906"/>
    <cellStyle name="Separador de milhares 3 10 2 4 2 3" xfId="20907"/>
    <cellStyle name="Separador de milhares 3 10 2 4 3" xfId="20908"/>
    <cellStyle name="Separador de milhares 3 10 2 4 4" xfId="20909"/>
    <cellStyle name="Separador de milhares 3 10 2 5" xfId="4263"/>
    <cellStyle name="Separador de milhares 3 10 2 5 2" xfId="7471"/>
    <cellStyle name="Separador de milhares 3 10 2 5 2 2" xfId="20910"/>
    <cellStyle name="Separador de milhares 3 10 2 5 2 3" xfId="20911"/>
    <cellStyle name="Separador de milhares 3 10 2 5 3" xfId="20912"/>
    <cellStyle name="Separador de milhares 3 10 2 5 4" xfId="20913"/>
    <cellStyle name="Separador de milhares 3 10 2 6" xfId="4446"/>
    <cellStyle name="Separador de milhares 3 10 2 6 2" xfId="20914"/>
    <cellStyle name="Separador de milhares 3 10 2 6 3" xfId="20915"/>
    <cellStyle name="Separador de milhares 3 10 2 7" xfId="20916"/>
    <cellStyle name="Separador de milhares 3 10 2 8" xfId="20917"/>
    <cellStyle name="Separador de milhares 3 10 3" xfId="1251"/>
    <cellStyle name="Separador de milhares 3 10 3 2" xfId="2525"/>
    <cellStyle name="Separador de milhares 3 10 3 2 2" xfId="5998"/>
    <cellStyle name="Separador de milhares 3 10 3 2 2 2" xfId="20918"/>
    <cellStyle name="Separador de milhares 3 10 3 2 2 3" xfId="20919"/>
    <cellStyle name="Separador de milhares 3 10 3 2 3" xfId="20920"/>
    <cellStyle name="Separador de milhares 3 10 3 2 4" xfId="20921"/>
    <cellStyle name="Separador de milhares 3 10 3 3" xfId="4733"/>
    <cellStyle name="Separador de milhares 3 10 3 3 2" xfId="20922"/>
    <cellStyle name="Separador de milhares 3 10 3 3 3" xfId="20923"/>
    <cellStyle name="Separador de milhares 3 10 3 4" xfId="20924"/>
    <cellStyle name="Separador de milhares 3 10 3 5" xfId="20925"/>
    <cellStyle name="Separador de milhares 3 10 4" xfId="1618"/>
    <cellStyle name="Separador de milhares 3 10 4 2" xfId="2863"/>
    <cellStyle name="Separador de milhares 3 10 4 2 2" xfId="6336"/>
    <cellStyle name="Separador de milhares 3 10 4 2 2 2" xfId="20926"/>
    <cellStyle name="Separador de milhares 3 10 4 2 2 3" xfId="20927"/>
    <cellStyle name="Separador de milhares 3 10 4 2 3" xfId="20928"/>
    <cellStyle name="Separador de milhares 3 10 4 2 4" xfId="20929"/>
    <cellStyle name="Separador de milhares 3 10 4 3" xfId="5097"/>
    <cellStyle name="Separador de milhares 3 10 4 3 2" xfId="20930"/>
    <cellStyle name="Separador de milhares 3 10 4 3 3" xfId="20931"/>
    <cellStyle name="Separador de milhares 3 10 4 4" xfId="20932"/>
    <cellStyle name="Separador de milhares 3 10 4 5" xfId="20933"/>
    <cellStyle name="Separador de milhares 3 10 5" xfId="2088"/>
    <cellStyle name="Separador de milhares 3 10 5 2" xfId="5563"/>
    <cellStyle name="Separador de milhares 3 10 5 2 2" xfId="20934"/>
    <cellStyle name="Separador de milhares 3 10 5 2 3" xfId="20935"/>
    <cellStyle name="Separador de milhares 3 10 5 3" xfId="20936"/>
    <cellStyle name="Separador de milhares 3 10 5 4" xfId="20937"/>
    <cellStyle name="Separador de milhares 3 10 6" xfId="4262"/>
    <cellStyle name="Separador de milhares 3 10 6 2" xfId="7470"/>
    <cellStyle name="Separador de milhares 3 10 6 2 2" xfId="20938"/>
    <cellStyle name="Separador de milhares 3 10 6 2 3" xfId="20939"/>
    <cellStyle name="Separador de milhares 3 10 6 3" xfId="20940"/>
    <cellStyle name="Separador de milhares 3 10 6 4" xfId="20941"/>
    <cellStyle name="Separador de milhares 3 10 7" xfId="4352"/>
    <cellStyle name="Separador de milhares 3 10 7 2" xfId="20942"/>
    <cellStyle name="Separador de milhares 3 10 7 3" xfId="20943"/>
    <cellStyle name="Separador de milhares 3 10 8" xfId="20944"/>
    <cellStyle name="Separador de milhares 3 10 9" xfId="20945"/>
    <cellStyle name="Separador de milhares 3 11" xfId="583"/>
    <cellStyle name="Separador de milhares 3 12" xfId="1001"/>
    <cellStyle name="Separador de milhares 3 12 2" xfId="1475"/>
    <cellStyle name="Separador de milhares 3 12 2 2" xfId="4957"/>
    <cellStyle name="Separador de milhares 3 12 2 2 2" xfId="20946"/>
    <cellStyle name="Separador de milhares 3 12 2 2 3" xfId="20947"/>
    <cellStyle name="Separador de milhares 3 12 2 3" xfId="20948"/>
    <cellStyle name="Separador de milhares 3 12 2 4" xfId="20949"/>
    <cellStyle name="Separador de milhares 3 13" xfId="1148"/>
    <cellStyle name="Separador de milhares 3 13 2" xfId="4631"/>
    <cellStyle name="Separador de milhares 3 13 2 2" xfId="20950"/>
    <cellStyle name="Separador de milhares 3 13 2 3" xfId="20951"/>
    <cellStyle name="Separador de milhares 3 13 3" xfId="20952"/>
    <cellStyle name="Separador de milhares 3 13 4" xfId="20953"/>
    <cellStyle name="Separador de milhares 3 2" xfId="293"/>
    <cellStyle name="Separador de milhares 3 2 2" xfId="294"/>
    <cellStyle name="Separador de milhares 3 2 2 2" xfId="295"/>
    <cellStyle name="Separador de milhares 3 2 2 2 2" xfId="723"/>
    <cellStyle name="Separador de milhares 3 2 2 2 2 2" xfId="831"/>
    <cellStyle name="Separador de milhares 3 2 2 2 2 2 2" xfId="1403"/>
    <cellStyle name="Separador de milhares 3 2 2 2 2 2 2 2" xfId="2666"/>
    <cellStyle name="Separador de milhares 3 2 2 2 2 2 2 2 2" xfId="6139"/>
    <cellStyle name="Separador de milhares 3 2 2 2 2 2 2 2 2 2" xfId="20954"/>
    <cellStyle name="Separador de milhares 3 2 2 2 2 2 2 2 2 3" xfId="20955"/>
    <cellStyle name="Separador de milhares 3 2 2 2 2 2 2 2 3" xfId="20956"/>
    <cellStyle name="Separador de milhares 3 2 2 2 2 2 2 2 4" xfId="20957"/>
    <cellStyle name="Separador de milhares 3 2 2 2 2 2 2 3" xfId="4885"/>
    <cellStyle name="Separador de milhares 3 2 2 2 2 2 2 3 2" xfId="20958"/>
    <cellStyle name="Separador de milhares 3 2 2 2 2 2 2 3 3" xfId="20959"/>
    <cellStyle name="Separador de milhares 3 2 2 2 2 2 2 4" xfId="20960"/>
    <cellStyle name="Separador de milhares 3 2 2 2 2 2 2 5" xfId="20961"/>
    <cellStyle name="Separador de milhares 3 2 2 2 2 2 3" xfId="1739"/>
    <cellStyle name="Separador de milhares 3 2 2 2 2 2 3 2" xfId="2984"/>
    <cellStyle name="Separador de milhares 3 2 2 2 2 2 3 2 2" xfId="6457"/>
    <cellStyle name="Separador de milhares 3 2 2 2 2 2 3 2 2 2" xfId="20962"/>
    <cellStyle name="Separador de milhares 3 2 2 2 2 2 3 2 2 3" xfId="20963"/>
    <cellStyle name="Separador de milhares 3 2 2 2 2 2 3 2 3" xfId="20964"/>
    <cellStyle name="Separador de milhares 3 2 2 2 2 2 3 2 4" xfId="20965"/>
    <cellStyle name="Separador de milhares 3 2 2 2 2 2 3 3" xfId="5218"/>
    <cellStyle name="Separador de milhares 3 2 2 2 2 2 3 3 2" xfId="20966"/>
    <cellStyle name="Separador de milhares 3 2 2 2 2 2 3 3 3" xfId="20967"/>
    <cellStyle name="Separador de milhares 3 2 2 2 2 2 3 4" xfId="20968"/>
    <cellStyle name="Separador de milhares 3 2 2 2 2 2 3 5" xfId="20969"/>
    <cellStyle name="Separador de milhares 3 2 2 2 2 2 4" xfId="2252"/>
    <cellStyle name="Separador de milhares 3 2 2 2 2 2 4 2" xfId="5727"/>
    <cellStyle name="Separador de milhares 3 2 2 2 2 2 4 2 2" xfId="20970"/>
    <cellStyle name="Separador de milhares 3 2 2 2 2 2 4 2 3" xfId="20971"/>
    <cellStyle name="Separador de milhares 3 2 2 2 2 2 4 3" xfId="20972"/>
    <cellStyle name="Separador de milhares 3 2 2 2 2 2 4 4" xfId="20973"/>
    <cellStyle name="Separador de milhares 3 2 2 2 2 2 5" xfId="4265"/>
    <cellStyle name="Separador de milhares 3 2 2 2 2 2 5 2" xfId="7473"/>
    <cellStyle name="Separador de milhares 3 2 2 2 2 2 5 2 2" xfId="20974"/>
    <cellStyle name="Separador de milhares 3 2 2 2 2 2 5 2 3" xfId="20975"/>
    <cellStyle name="Separador de milhares 3 2 2 2 2 2 5 3" xfId="20976"/>
    <cellStyle name="Separador de milhares 3 2 2 2 2 2 5 4" xfId="20977"/>
    <cellStyle name="Separador de milhares 3 2 2 2 2 2 6" xfId="4478"/>
    <cellStyle name="Separador de milhares 3 2 2 2 2 2 6 2" xfId="20978"/>
    <cellStyle name="Separador de milhares 3 2 2 2 2 2 6 3" xfId="20979"/>
    <cellStyle name="Separador de milhares 3 2 2 2 2 2 7" xfId="20980"/>
    <cellStyle name="Separador de milhares 3 2 2 2 2 2 8" xfId="20981"/>
    <cellStyle name="Separador de milhares 3 2 2 2 2 3" xfId="1310"/>
    <cellStyle name="Separador de milhares 3 2 2 2 2 3 2" xfId="2576"/>
    <cellStyle name="Separador de milhares 3 2 2 2 2 3 2 2" xfId="6049"/>
    <cellStyle name="Separador de milhares 3 2 2 2 2 3 2 2 2" xfId="20982"/>
    <cellStyle name="Separador de milhares 3 2 2 2 2 3 2 2 3" xfId="20983"/>
    <cellStyle name="Separador de milhares 3 2 2 2 2 3 2 3" xfId="20984"/>
    <cellStyle name="Separador de milhares 3 2 2 2 2 3 2 4" xfId="20985"/>
    <cellStyle name="Separador de milhares 3 2 2 2 2 3 3" xfId="4792"/>
    <cellStyle name="Separador de milhares 3 2 2 2 2 3 3 2" xfId="20986"/>
    <cellStyle name="Separador de milhares 3 2 2 2 2 3 3 3" xfId="20987"/>
    <cellStyle name="Separador de milhares 3 2 2 2 2 3 4" xfId="20988"/>
    <cellStyle name="Separador de milhares 3 2 2 2 2 3 5" xfId="20989"/>
    <cellStyle name="Separador de milhares 3 2 2 2 2 4" xfId="1650"/>
    <cellStyle name="Separador de milhares 3 2 2 2 2 4 2" xfId="2895"/>
    <cellStyle name="Separador de milhares 3 2 2 2 2 4 2 2" xfId="6368"/>
    <cellStyle name="Separador de milhares 3 2 2 2 2 4 2 2 2" xfId="20990"/>
    <cellStyle name="Separador de milhares 3 2 2 2 2 4 2 2 3" xfId="20991"/>
    <cellStyle name="Separador de milhares 3 2 2 2 2 4 2 3" xfId="20992"/>
    <cellStyle name="Separador de milhares 3 2 2 2 2 4 2 4" xfId="20993"/>
    <cellStyle name="Separador de milhares 3 2 2 2 2 4 3" xfId="5129"/>
    <cellStyle name="Separador de milhares 3 2 2 2 2 4 3 2" xfId="20994"/>
    <cellStyle name="Separador de milhares 3 2 2 2 2 4 3 3" xfId="20995"/>
    <cellStyle name="Separador de milhares 3 2 2 2 2 4 4" xfId="20996"/>
    <cellStyle name="Separador de milhares 3 2 2 2 2 4 5" xfId="20997"/>
    <cellStyle name="Separador de milhares 3 2 2 2 2 5" xfId="2155"/>
    <cellStyle name="Separador de milhares 3 2 2 2 2 5 2" xfId="5630"/>
    <cellStyle name="Separador de milhares 3 2 2 2 2 5 2 2" xfId="20998"/>
    <cellStyle name="Separador de milhares 3 2 2 2 2 5 2 3" xfId="20999"/>
    <cellStyle name="Separador de milhares 3 2 2 2 2 5 3" xfId="21000"/>
    <cellStyle name="Separador de milhares 3 2 2 2 2 5 4" xfId="21001"/>
    <cellStyle name="Separador de milhares 3 2 2 2 2 6" xfId="4264"/>
    <cellStyle name="Separador de milhares 3 2 2 2 2 6 2" xfId="7472"/>
    <cellStyle name="Separador de milhares 3 2 2 2 2 6 2 2" xfId="21002"/>
    <cellStyle name="Separador de milhares 3 2 2 2 2 6 2 3" xfId="21003"/>
    <cellStyle name="Separador de milhares 3 2 2 2 2 6 3" xfId="21004"/>
    <cellStyle name="Separador de milhares 3 2 2 2 2 6 4" xfId="21005"/>
    <cellStyle name="Separador de milhares 3 2 2 2 2 7" xfId="4388"/>
    <cellStyle name="Separador de milhares 3 2 2 2 2 7 2" xfId="21006"/>
    <cellStyle name="Separador de milhares 3 2 2 2 2 7 3" xfId="21007"/>
    <cellStyle name="Separador de milhares 3 2 2 2 2 8" xfId="21008"/>
    <cellStyle name="Separador de milhares 3 2 2 2 2 9" xfId="21009"/>
    <cellStyle name="Separador de milhares 3 2 2 2 3" xfId="1002"/>
    <cellStyle name="Separador de milhares 3 2 2 2 3 2" xfId="1476"/>
    <cellStyle name="Separador de milhares 3 2 2 2 3 2 2" xfId="4958"/>
    <cellStyle name="Separador de milhares 3 2 2 2 3 2 2 2" xfId="21010"/>
    <cellStyle name="Separador de milhares 3 2 2 2 3 2 2 3" xfId="21011"/>
    <cellStyle name="Separador de milhares 3 2 2 2 3 2 3" xfId="21012"/>
    <cellStyle name="Separador de milhares 3 2 2 2 3 2 4" xfId="21013"/>
    <cellStyle name="Separador de milhares 3 2 2 2 4" xfId="1151"/>
    <cellStyle name="Separador de milhares 3 2 2 2 4 2" xfId="4634"/>
    <cellStyle name="Separador de milhares 3 2 2 2 4 2 2" xfId="21014"/>
    <cellStyle name="Separador de milhares 3 2 2 2 4 2 3" xfId="21015"/>
    <cellStyle name="Separador de milhares 3 2 2 2 4 3" xfId="21016"/>
    <cellStyle name="Separador de milhares 3 2 2 2 4 4" xfId="21017"/>
    <cellStyle name="Separador de milhares 3 2 2 2_MEMÓRIA DE CÁLCULO" xfId="585"/>
    <cellStyle name="Separador de milhares 3 2 2 3" xfId="350"/>
    <cellStyle name="Separador de milhares 3 2 2 3 2" xfId="356"/>
    <cellStyle name="Separador de milhares 3 2 2 3 2 2" xfId="1197"/>
    <cellStyle name="Separador de milhares 3 2 2 3 2 2 2" xfId="4679"/>
    <cellStyle name="Separador de milhares 3 2 2 3 2 2 2 2" xfId="21018"/>
    <cellStyle name="Separador de milhares 3 2 2 3 2 2 2 3" xfId="21019"/>
    <cellStyle name="Separador de milhares 3 2 2 3 2 2 3" xfId="21020"/>
    <cellStyle name="Separador de milhares 3 2 2 3 2 2 4" xfId="21021"/>
    <cellStyle name="Separador de milhares 3 2 2 3 3" xfId="1192"/>
    <cellStyle name="Separador de milhares 3 2 2 3 3 2" xfId="4674"/>
    <cellStyle name="Separador de milhares 3 2 2 3 3 2 2" xfId="21022"/>
    <cellStyle name="Separador de milhares 3 2 2 3 3 2 3" xfId="21023"/>
    <cellStyle name="Separador de milhares 3 2 2 3 3 3" xfId="21024"/>
    <cellStyle name="Separador de milhares 3 2 2 3 3 4" xfId="21025"/>
    <cellStyle name="Separador de milhares 3 2 2 4" xfId="1003"/>
    <cellStyle name="Separador de milhares 3 2 2 4 2" xfId="1477"/>
    <cellStyle name="Separador de milhares 3 2 2 4 2 2" xfId="4959"/>
    <cellStyle name="Separador de milhares 3 2 2 4 2 2 2" xfId="21026"/>
    <cellStyle name="Separador de milhares 3 2 2 4 2 2 3" xfId="21027"/>
    <cellStyle name="Separador de milhares 3 2 2 4 2 3" xfId="21028"/>
    <cellStyle name="Separador de milhares 3 2 2 4 2 4" xfId="21029"/>
    <cellStyle name="Separador de milhares 3 2 2 5" xfId="1150"/>
    <cellStyle name="Separador de milhares 3 2 2 5 2" xfId="4633"/>
    <cellStyle name="Separador de milhares 3 2 2 5 2 2" xfId="21030"/>
    <cellStyle name="Separador de milhares 3 2 2 5 2 3" xfId="21031"/>
    <cellStyle name="Separador de milhares 3 2 2 5 3" xfId="21032"/>
    <cellStyle name="Separador de milhares 3 2 2 5 4" xfId="21033"/>
    <cellStyle name="Separador de milhares 3 2 3" xfId="296"/>
    <cellStyle name="Separador de milhares 3 2 3 2" xfId="1004"/>
    <cellStyle name="Separador de milhares 3 2 3 2 2" xfId="4041"/>
    <cellStyle name="Separador de milhares 3 2 3 2 2 2" xfId="7289"/>
    <cellStyle name="Separador de milhares 3 2 3 2 2 2 2" xfId="21034"/>
    <cellStyle name="Separador de milhares 3 2 3 2 2 2 3" xfId="21035"/>
    <cellStyle name="Separador de milhares 3 2 3 2 2 3" xfId="21036"/>
    <cellStyle name="Separador de milhares 3 2 3 2 2 4" xfId="21037"/>
    <cellStyle name="Separador de milhares 3 2 3 3" xfId="1005"/>
    <cellStyle name="Separador de milhares 3 2 3 3 2" xfId="1478"/>
    <cellStyle name="Separador de milhares 3 2 3 3 2 2" xfId="4960"/>
    <cellStyle name="Separador de milhares 3 2 3 3 2 2 2" xfId="21038"/>
    <cellStyle name="Separador de milhares 3 2 3 3 2 2 3" xfId="21039"/>
    <cellStyle name="Separador de milhares 3 2 3 3 2 3" xfId="21040"/>
    <cellStyle name="Separador de milhares 3 2 3 3 2 4" xfId="21041"/>
    <cellStyle name="Separador de milhares 3 2 3 4" xfId="1152"/>
    <cellStyle name="Separador de milhares 3 2 3 4 2" xfId="4635"/>
    <cellStyle name="Separador de milhares 3 2 3 4 2 2" xfId="21042"/>
    <cellStyle name="Separador de milhares 3 2 3 4 2 3" xfId="21043"/>
    <cellStyle name="Separador de milhares 3 2 3 4 3" xfId="21044"/>
    <cellStyle name="Separador de milhares 3 2 3 4 4" xfId="21045"/>
    <cellStyle name="Separador de milhares 3 2 4" xfId="722"/>
    <cellStyle name="Separador de milhares 3 2 4 2" xfId="1006"/>
    <cellStyle name="Separador de milhares 3 2 4 2 2" xfId="1479"/>
    <cellStyle name="Separador de milhares 3 2 4 2 2 2" xfId="4961"/>
    <cellStyle name="Separador de milhares 3 2 4 2 2 2 2" xfId="21046"/>
    <cellStyle name="Separador de milhares 3 2 4 2 2 2 3" xfId="21047"/>
    <cellStyle name="Separador de milhares 3 2 4 2 2 3" xfId="21048"/>
    <cellStyle name="Separador de milhares 3 2 4 2 2 4" xfId="21049"/>
    <cellStyle name="Separador de milhares 3 2 4 3" xfId="4042"/>
    <cellStyle name="Separador de milhares 3 2 4 3 2" xfId="7290"/>
    <cellStyle name="Separador de milhares 3 2 4 3 2 2" xfId="21050"/>
    <cellStyle name="Separador de milhares 3 2 4 3 2 3" xfId="21051"/>
    <cellStyle name="Separador de milhares 3 2 4 3 3" xfId="21052"/>
    <cellStyle name="Separador de milhares 3 2 4 3 4" xfId="21053"/>
    <cellStyle name="Separador de milhares 3 2 5" xfId="1007"/>
    <cellStyle name="Separador de milhares 3 2 5 2" xfId="1480"/>
    <cellStyle name="Separador de milhares 3 2 5 2 2" xfId="4962"/>
    <cellStyle name="Separador de milhares 3 2 5 2 2 2" xfId="21054"/>
    <cellStyle name="Separador de milhares 3 2 5 2 2 3" xfId="21055"/>
    <cellStyle name="Separador de milhares 3 2 5 2 3" xfId="21056"/>
    <cellStyle name="Separador de milhares 3 2 5 2 4" xfId="21057"/>
    <cellStyle name="Separador de milhares 3 2 6" xfId="1149"/>
    <cellStyle name="Separador de milhares 3 2 6 2" xfId="4632"/>
    <cellStyle name="Separador de milhares 3 2 6 2 2" xfId="21058"/>
    <cellStyle name="Separador de milhares 3 2 6 2 3" xfId="21059"/>
    <cellStyle name="Separador de milhares 3 2 6 3" xfId="21060"/>
    <cellStyle name="Separador de milhares 3 2 6 4" xfId="21061"/>
    <cellStyle name="Separador de milhares 3 2_MEMÓRIA DE CÁLCULO" xfId="584"/>
    <cellStyle name="Separador de milhares 3 3" xfId="297"/>
    <cellStyle name="Separador de milhares 3 3 2" xfId="298"/>
    <cellStyle name="Separador de milhares 3 3 2 2" xfId="724"/>
    <cellStyle name="Separador de milhares 3 3 2 2 2" xfId="832"/>
    <cellStyle name="Separador de milhares 3 3 2 2 2 2" xfId="1404"/>
    <cellStyle name="Separador de milhares 3 3 2 2 2 2 2" xfId="2667"/>
    <cellStyle name="Separador de milhares 3 3 2 2 2 2 2 2" xfId="6140"/>
    <cellStyle name="Separador de milhares 3 3 2 2 2 2 2 2 2" xfId="21062"/>
    <cellStyle name="Separador de milhares 3 3 2 2 2 2 2 2 3" xfId="21063"/>
    <cellStyle name="Separador de milhares 3 3 2 2 2 2 2 3" xfId="21064"/>
    <cellStyle name="Separador de milhares 3 3 2 2 2 2 2 4" xfId="21065"/>
    <cellStyle name="Separador de milhares 3 3 2 2 2 2 3" xfId="4886"/>
    <cellStyle name="Separador de milhares 3 3 2 2 2 2 3 2" xfId="21066"/>
    <cellStyle name="Separador de milhares 3 3 2 2 2 2 3 3" xfId="21067"/>
    <cellStyle name="Separador de milhares 3 3 2 2 2 2 4" xfId="21068"/>
    <cellStyle name="Separador de milhares 3 3 2 2 2 2 5" xfId="21069"/>
    <cellStyle name="Separador de milhares 3 3 2 2 2 3" xfId="1740"/>
    <cellStyle name="Separador de milhares 3 3 2 2 2 3 2" xfId="2985"/>
    <cellStyle name="Separador de milhares 3 3 2 2 2 3 2 2" xfId="6458"/>
    <cellStyle name="Separador de milhares 3 3 2 2 2 3 2 2 2" xfId="21070"/>
    <cellStyle name="Separador de milhares 3 3 2 2 2 3 2 2 3" xfId="21071"/>
    <cellStyle name="Separador de milhares 3 3 2 2 2 3 2 3" xfId="21072"/>
    <cellStyle name="Separador de milhares 3 3 2 2 2 3 2 4" xfId="21073"/>
    <cellStyle name="Separador de milhares 3 3 2 2 2 3 3" xfId="5219"/>
    <cellStyle name="Separador de milhares 3 3 2 2 2 3 3 2" xfId="21074"/>
    <cellStyle name="Separador de milhares 3 3 2 2 2 3 3 3" xfId="21075"/>
    <cellStyle name="Separador de milhares 3 3 2 2 2 3 4" xfId="21076"/>
    <cellStyle name="Separador de milhares 3 3 2 2 2 3 5" xfId="21077"/>
    <cellStyle name="Separador de milhares 3 3 2 2 2 4" xfId="2253"/>
    <cellStyle name="Separador de milhares 3 3 2 2 2 4 2" xfId="5728"/>
    <cellStyle name="Separador de milhares 3 3 2 2 2 4 2 2" xfId="21078"/>
    <cellStyle name="Separador de milhares 3 3 2 2 2 4 2 3" xfId="21079"/>
    <cellStyle name="Separador de milhares 3 3 2 2 2 4 3" xfId="21080"/>
    <cellStyle name="Separador de milhares 3 3 2 2 2 4 4" xfId="21081"/>
    <cellStyle name="Separador de milhares 3 3 2 2 2 5" xfId="4267"/>
    <cellStyle name="Separador de milhares 3 3 2 2 2 5 2" xfId="7475"/>
    <cellStyle name="Separador de milhares 3 3 2 2 2 5 2 2" xfId="21082"/>
    <cellStyle name="Separador de milhares 3 3 2 2 2 5 2 3" xfId="21083"/>
    <cellStyle name="Separador de milhares 3 3 2 2 2 5 3" xfId="21084"/>
    <cellStyle name="Separador de milhares 3 3 2 2 2 5 4" xfId="21085"/>
    <cellStyle name="Separador de milhares 3 3 2 2 2 6" xfId="4479"/>
    <cellStyle name="Separador de milhares 3 3 2 2 2 6 2" xfId="21086"/>
    <cellStyle name="Separador de milhares 3 3 2 2 2 6 3" xfId="21087"/>
    <cellStyle name="Separador de milhares 3 3 2 2 2 7" xfId="21088"/>
    <cellStyle name="Separador de milhares 3 3 2 2 2 8" xfId="21089"/>
    <cellStyle name="Separador de milhares 3 3 2 2 3" xfId="1311"/>
    <cellStyle name="Separador de milhares 3 3 2 2 3 2" xfId="2577"/>
    <cellStyle name="Separador de milhares 3 3 2 2 3 2 2" xfId="6050"/>
    <cellStyle name="Separador de milhares 3 3 2 2 3 2 2 2" xfId="21090"/>
    <cellStyle name="Separador de milhares 3 3 2 2 3 2 2 3" xfId="21091"/>
    <cellStyle name="Separador de milhares 3 3 2 2 3 2 3" xfId="21092"/>
    <cellStyle name="Separador de milhares 3 3 2 2 3 2 4" xfId="21093"/>
    <cellStyle name="Separador de milhares 3 3 2 2 3 3" xfId="4793"/>
    <cellStyle name="Separador de milhares 3 3 2 2 3 3 2" xfId="21094"/>
    <cellStyle name="Separador de milhares 3 3 2 2 3 3 3" xfId="21095"/>
    <cellStyle name="Separador de milhares 3 3 2 2 3 4" xfId="21096"/>
    <cellStyle name="Separador de milhares 3 3 2 2 3 5" xfId="21097"/>
    <cellStyle name="Separador de milhares 3 3 2 2 4" xfId="1651"/>
    <cellStyle name="Separador de milhares 3 3 2 2 4 2" xfId="2896"/>
    <cellStyle name="Separador de milhares 3 3 2 2 4 2 2" xfId="6369"/>
    <cellStyle name="Separador de milhares 3 3 2 2 4 2 2 2" xfId="21098"/>
    <cellStyle name="Separador de milhares 3 3 2 2 4 2 2 3" xfId="21099"/>
    <cellStyle name="Separador de milhares 3 3 2 2 4 2 3" xfId="21100"/>
    <cellStyle name="Separador de milhares 3 3 2 2 4 2 4" xfId="21101"/>
    <cellStyle name="Separador de milhares 3 3 2 2 4 3" xfId="5130"/>
    <cellStyle name="Separador de milhares 3 3 2 2 4 3 2" xfId="21102"/>
    <cellStyle name="Separador de milhares 3 3 2 2 4 3 3" xfId="21103"/>
    <cellStyle name="Separador de milhares 3 3 2 2 4 4" xfId="21104"/>
    <cellStyle name="Separador de milhares 3 3 2 2 4 5" xfId="21105"/>
    <cellStyle name="Separador de milhares 3 3 2 2 5" xfId="2156"/>
    <cellStyle name="Separador de milhares 3 3 2 2 5 2" xfId="5631"/>
    <cellStyle name="Separador de milhares 3 3 2 2 5 2 2" xfId="21106"/>
    <cellStyle name="Separador de milhares 3 3 2 2 5 2 3" xfId="21107"/>
    <cellStyle name="Separador de milhares 3 3 2 2 5 3" xfId="21108"/>
    <cellStyle name="Separador de milhares 3 3 2 2 5 4" xfId="21109"/>
    <cellStyle name="Separador de milhares 3 3 2 2 6" xfId="4266"/>
    <cellStyle name="Separador de milhares 3 3 2 2 6 2" xfId="7474"/>
    <cellStyle name="Separador de milhares 3 3 2 2 6 2 2" xfId="21110"/>
    <cellStyle name="Separador de milhares 3 3 2 2 6 2 3" xfId="21111"/>
    <cellStyle name="Separador de milhares 3 3 2 2 6 3" xfId="21112"/>
    <cellStyle name="Separador de milhares 3 3 2 2 6 4" xfId="21113"/>
    <cellStyle name="Separador de milhares 3 3 2 2 7" xfId="4389"/>
    <cellStyle name="Separador de milhares 3 3 2 2 7 2" xfId="21114"/>
    <cellStyle name="Separador de milhares 3 3 2 2 7 3" xfId="21115"/>
    <cellStyle name="Separador de milhares 3 3 2 2 8" xfId="21116"/>
    <cellStyle name="Separador de milhares 3 3 2 2 9" xfId="21117"/>
    <cellStyle name="Separador de milhares 3 3 2 3" xfId="1008"/>
    <cellStyle name="Separador de milhares 3 3 2 3 2" xfId="1481"/>
    <cellStyle name="Separador de milhares 3 3 2 3 2 2" xfId="4963"/>
    <cellStyle name="Separador de milhares 3 3 2 3 2 2 2" xfId="21118"/>
    <cellStyle name="Separador de milhares 3 3 2 3 2 2 3" xfId="21119"/>
    <cellStyle name="Separador de milhares 3 3 2 3 2 3" xfId="21120"/>
    <cellStyle name="Separador de milhares 3 3 2 3 2 4" xfId="21121"/>
    <cellStyle name="Separador de milhares 3 3 2 4" xfId="1154"/>
    <cellStyle name="Separador de milhares 3 3 2 4 2" xfId="4637"/>
    <cellStyle name="Separador de milhares 3 3 2 4 2 2" xfId="21122"/>
    <cellStyle name="Separador de milhares 3 3 2 4 2 3" xfId="21123"/>
    <cellStyle name="Separador de milhares 3 3 2 4 3" xfId="21124"/>
    <cellStyle name="Separador de milhares 3 3 2 4 4" xfId="21125"/>
    <cellStyle name="Separador de milhares 3 3 3" xfId="1153"/>
    <cellStyle name="Separador de milhares 3 3 3 2" xfId="4636"/>
    <cellStyle name="Separador de milhares 3 3 3 2 2" xfId="21126"/>
    <cellStyle name="Separador de milhares 3 3 3 2 3" xfId="21127"/>
    <cellStyle name="Separador de milhares 3 3 3 3" xfId="21128"/>
    <cellStyle name="Separador de milhares 3 3 3 4" xfId="21129"/>
    <cellStyle name="Separador de milhares 3 4" xfId="299"/>
    <cellStyle name="Separador de milhares 3 4 2" xfId="725"/>
    <cellStyle name="Separador de milhares 3 4 2 2" xfId="833"/>
    <cellStyle name="Separador de milhares 3 4 2 2 2" xfId="1405"/>
    <cellStyle name="Separador de milhares 3 4 2 2 2 2" xfId="2668"/>
    <cellStyle name="Separador de milhares 3 4 2 2 2 2 2" xfId="6141"/>
    <cellStyle name="Separador de milhares 3 4 2 2 2 2 2 2" xfId="21130"/>
    <cellStyle name="Separador de milhares 3 4 2 2 2 2 2 3" xfId="21131"/>
    <cellStyle name="Separador de milhares 3 4 2 2 2 2 3" xfId="21132"/>
    <cellStyle name="Separador de milhares 3 4 2 2 2 2 4" xfId="21133"/>
    <cellStyle name="Separador de milhares 3 4 2 2 2 3" xfId="4887"/>
    <cellStyle name="Separador de milhares 3 4 2 2 2 3 2" xfId="21134"/>
    <cellStyle name="Separador de milhares 3 4 2 2 2 3 3" xfId="21135"/>
    <cellStyle name="Separador de milhares 3 4 2 2 2 4" xfId="21136"/>
    <cellStyle name="Separador de milhares 3 4 2 2 2 5" xfId="21137"/>
    <cellStyle name="Separador de milhares 3 4 2 2 3" xfId="1741"/>
    <cellStyle name="Separador de milhares 3 4 2 2 3 2" xfId="2986"/>
    <cellStyle name="Separador de milhares 3 4 2 2 3 2 2" xfId="6459"/>
    <cellStyle name="Separador de milhares 3 4 2 2 3 2 2 2" xfId="21138"/>
    <cellStyle name="Separador de milhares 3 4 2 2 3 2 2 3" xfId="21139"/>
    <cellStyle name="Separador de milhares 3 4 2 2 3 2 3" xfId="21140"/>
    <cellStyle name="Separador de milhares 3 4 2 2 3 2 4" xfId="21141"/>
    <cellStyle name="Separador de milhares 3 4 2 2 3 3" xfId="5220"/>
    <cellStyle name="Separador de milhares 3 4 2 2 3 3 2" xfId="21142"/>
    <cellStyle name="Separador de milhares 3 4 2 2 3 3 3" xfId="21143"/>
    <cellStyle name="Separador de milhares 3 4 2 2 3 4" xfId="21144"/>
    <cellStyle name="Separador de milhares 3 4 2 2 3 5" xfId="21145"/>
    <cellStyle name="Separador de milhares 3 4 2 2 4" xfId="2254"/>
    <cellStyle name="Separador de milhares 3 4 2 2 4 2" xfId="5729"/>
    <cellStyle name="Separador de milhares 3 4 2 2 4 2 2" xfId="21146"/>
    <cellStyle name="Separador de milhares 3 4 2 2 4 2 3" xfId="21147"/>
    <cellStyle name="Separador de milhares 3 4 2 2 4 3" xfId="21148"/>
    <cellStyle name="Separador de milhares 3 4 2 2 4 4" xfId="21149"/>
    <cellStyle name="Separador de milhares 3 4 2 2 5" xfId="4268"/>
    <cellStyle name="Separador de milhares 3 4 2 2 5 2" xfId="7476"/>
    <cellStyle name="Separador de milhares 3 4 2 2 5 2 2" xfId="21150"/>
    <cellStyle name="Separador de milhares 3 4 2 2 5 2 3" xfId="21151"/>
    <cellStyle name="Separador de milhares 3 4 2 2 5 3" xfId="21152"/>
    <cellStyle name="Separador de milhares 3 4 2 2 5 4" xfId="21153"/>
    <cellStyle name="Separador de milhares 3 4 2 2 6" xfId="4480"/>
    <cellStyle name="Separador de milhares 3 4 2 2 6 2" xfId="21154"/>
    <cellStyle name="Separador de milhares 3 4 2 2 6 3" xfId="21155"/>
    <cellStyle name="Separador de milhares 3 4 2 2 7" xfId="21156"/>
    <cellStyle name="Separador de milhares 3 4 2 2 8" xfId="21157"/>
    <cellStyle name="Separador de milhares 3 4 2 3" xfId="1312"/>
    <cellStyle name="Separador de milhares 3 4 2 3 2" xfId="2578"/>
    <cellStyle name="Separador de milhares 3 4 2 3 2 2" xfId="6051"/>
    <cellStyle name="Separador de milhares 3 4 2 3 2 2 2" xfId="21158"/>
    <cellStyle name="Separador de milhares 3 4 2 3 2 2 3" xfId="21159"/>
    <cellStyle name="Separador de milhares 3 4 2 3 2 3" xfId="21160"/>
    <cellStyle name="Separador de milhares 3 4 2 3 2 4" xfId="21161"/>
    <cellStyle name="Separador de milhares 3 4 2 3 3" xfId="4794"/>
    <cellStyle name="Separador de milhares 3 4 2 3 3 2" xfId="21162"/>
    <cellStyle name="Separador de milhares 3 4 2 3 3 3" xfId="21163"/>
    <cellStyle name="Separador de milhares 3 4 2 3 4" xfId="21164"/>
    <cellStyle name="Separador de milhares 3 4 2 3 5" xfId="21165"/>
    <cellStyle name="Separador de milhares 3 4 2 4" xfId="1652"/>
    <cellStyle name="Separador de milhares 3 4 2 4 2" xfId="2897"/>
    <cellStyle name="Separador de milhares 3 4 2 4 2 2" xfId="6370"/>
    <cellStyle name="Separador de milhares 3 4 2 4 2 2 2" xfId="21166"/>
    <cellStyle name="Separador de milhares 3 4 2 4 2 2 3" xfId="21167"/>
    <cellStyle name="Separador de milhares 3 4 2 4 2 3" xfId="21168"/>
    <cellStyle name="Separador de milhares 3 4 2 4 2 4" xfId="21169"/>
    <cellStyle name="Separador de milhares 3 4 2 4 3" xfId="5131"/>
    <cellStyle name="Separador de milhares 3 4 2 4 3 2" xfId="21170"/>
    <cellStyle name="Separador de milhares 3 4 2 4 3 3" xfId="21171"/>
    <cellStyle name="Separador de milhares 3 4 2 4 4" xfId="21172"/>
    <cellStyle name="Separador de milhares 3 4 2 4 5" xfId="21173"/>
    <cellStyle name="Separador de milhares 3 4 2 5" xfId="2157"/>
    <cellStyle name="Separador de milhares 3 4 2 5 2" xfId="5632"/>
    <cellStyle name="Separador de milhares 3 4 2 5 2 2" xfId="21174"/>
    <cellStyle name="Separador de milhares 3 4 2 5 2 3" xfId="21175"/>
    <cellStyle name="Separador de milhares 3 4 2 5 3" xfId="21176"/>
    <cellStyle name="Separador de milhares 3 4 2 5 4" xfId="21177"/>
    <cellStyle name="Separador de milhares 3 4 2 6" xfId="4043"/>
    <cellStyle name="Separador de milhares 3 4 2 7" xfId="4390"/>
    <cellStyle name="Separador de milhares 3 4 2 7 2" xfId="21178"/>
    <cellStyle name="Separador de milhares 3 4 2 7 3" xfId="21179"/>
    <cellStyle name="Separador de milhares 3 4 2 8" xfId="21180"/>
    <cellStyle name="Separador de milhares 3 4 2 9" xfId="21181"/>
    <cellStyle name="Separador de milhares 3 4 3" xfId="1155"/>
    <cellStyle name="Separador de milhares 3 4 3 2" xfId="4638"/>
    <cellStyle name="Separador de milhares 3 4 3 2 2" xfId="21182"/>
    <cellStyle name="Separador de milhares 3 4 3 2 3" xfId="21183"/>
    <cellStyle name="Separador de milhares 3 4 3 3" xfId="21184"/>
    <cellStyle name="Separador de milhares 3 4 3 4" xfId="21185"/>
    <cellStyle name="Separador de milhares 3 5" xfId="586"/>
    <cellStyle name="Separador de milhares 3 5 2" xfId="800"/>
    <cellStyle name="Separador de milhares 3 5 2 2" xfId="1372"/>
    <cellStyle name="Separador de milhares 3 5 2 2 2" xfId="2635"/>
    <cellStyle name="Separador de milhares 3 5 2 2 2 2" xfId="6108"/>
    <cellStyle name="Separador de milhares 3 5 2 2 2 2 2" xfId="21186"/>
    <cellStyle name="Separador de milhares 3 5 2 2 2 2 3" xfId="21187"/>
    <cellStyle name="Separador de milhares 3 5 2 2 2 3" xfId="21188"/>
    <cellStyle name="Separador de milhares 3 5 2 2 2 4" xfId="21189"/>
    <cellStyle name="Separador de milhares 3 5 2 2 3" xfId="4854"/>
    <cellStyle name="Separador de milhares 3 5 2 2 3 2" xfId="21190"/>
    <cellStyle name="Separador de milhares 3 5 2 2 3 3" xfId="21191"/>
    <cellStyle name="Separador de milhares 3 5 2 2 4" xfId="21192"/>
    <cellStyle name="Separador de milhares 3 5 2 2 5" xfId="21193"/>
    <cellStyle name="Separador de milhares 3 5 2 3" xfId="1708"/>
    <cellStyle name="Separador de milhares 3 5 2 3 2" xfId="2953"/>
    <cellStyle name="Separador de milhares 3 5 2 3 2 2" xfId="6426"/>
    <cellStyle name="Separador de milhares 3 5 2 3 2 2 2" xfId="21194"/>
    <cellStyle name="Separador de milhares 3 5 2 3 2 2 3" xfId="21195"/>
    <cellStyle name="Separador de milhares 3 5 2 3 2 3" xfId="21196"/>
    <cellStyle name="Separador de milhares 3 5 2 3 2 4" xfId="21197"/>
    <cellStyle name="Separador de milhares 3 5 2 3 3" xfId="5187"/>
    <cellStyle name="Separador de milhares 3 5 2 3 3 2" xfId="21198"/>
    <cellStyle name="Separador de milhares 3 5 2 3 3 3" xfId="21199"/>
    <cellStyle name="Separador de milhares 3 5 2 3 4" xfId="21200"/>
    <cellStyle name="Separador de milhares 3 5 2 3 5" xfId="21201"/>
    <cellStyle name="Separador de milhares 3 5 2 4" xfId="2221"/>
    <cellStyle name="Separador de milhares 3 5 2 4 2" xfId="5696"/>
    <cellStyle name="Separador de milhares 3 5 2 4 2 2" xfId="21202"/>
    <cellStyle name="Separador de milhares 3 5 2 4 2 3" xfId="21203"/>
    <cellStyle name="Separador de milhares 3 5 2 4 3" xfId="21204"/>
    <cellStyle name="Separador de milhares 3 5 2 4 4" xfId="21205"/>
    <cellStyle name="Separador de milhares 3 5 2 5" xfId="4045"/>
    <cellStyle name="Separador de milhares 3 5 2 6" xfId="4447"/>
    <cellStyle name="Separador de milhares 3 5 2 6 2" xfId="21206"/>
    <cellStyle name="Separador de milhares 3 5 2 6 3" xfId="21207"/>
    <cellStyle name="Separador de milhares 3 5 2 7" xfId="21208"/>
    <cellStyle name="Separador de milhares 3 5 2 8" xfId="21209"/>
    <cellStyle name="Separador de milhares 3 5 3" xfId="1252"/>
    <cellStyle name="Separador de milhares 3 5 3 2" xfId="2526"/>
    <cellStyle name="Separador de milhares 3 5 3 2 2" xfId="5999"/>
    <cellStyle name="Separador de milhares 3 5 3 2 2 2" xfId="21210"/>
    <cellStyle name="Separador de milhares 3 5 3 2 2 3" xfId="21211"/>
    <cellStyle name="Separador de milhares 3 5 3 2 3" xfId="21212"/>
    <cellStyle name="Separador de milhares 3 5 3 2 4" xfId="21213"/>
    <cellStyle name="Separador de milhares 3 5 3 3" xfId="4734"/>
    <cellStyle name="Separador de milhares 3 5 3 3 2" xfId="21214"/>
    <cellStyle name="Separador de milhares 3 5 3 3 3" xfId="21215"/>
    <cellStyle name="Separador de milhares 3 5 3 4" xfId="21216"/>
    <cellStyle name="Separador de milhares 3 5 3 5" xfId="21217"/>
    <cellStyle name="Separador de milhares 3 5 4" xfId="1619"/>
    <cellStyle name="Separador de milhares 3 5 4 2" xfId="2864"/>
    <cellStyle name="Separador de milhares 3 5 4 2 2" xfId="6337"/>
    <cellStyle name="Separador de milhares 3 5 4 2 2 2" xfId="21218"/>
    <cellStyle name="Separador de milhares 3 5 4 2 2 3" xfId="21219"/>
    <cellStyle name="Separador de milhares 3 5 4 2 3" xfId="21220"/>
    <cellStyle name="Separador de milhares 3 5 4 2 4" xfId="21221"/>
    <cellStyle name="Separador de milhares 3 5 4 3" xfId="5098"/>
    <cellStyle name="Separador de milhares 3 5 4 3 2" xfId="21222"/>
    <cellStyle name="Separador de milhares 3 5 4 3 3" xfId="21223"/>
    <cellStyle name="Separador de milhares 3 5 4 4" xfId="21224"/>
    <cellStyle name="Separador de milhares 3 5 4 5" xfId="21225"/>
    <cellStyle name="Separador de milhares 3 5 5" xfId="2089"/>
    <cellStyle name="Separador de milhares 3 5 5 2" xfId="5564"/>
    <cellStyle name="Separador de milhares 3 5 5 2 2" xfId="21226"/>
    <cellStyle name="Separador de milhares 3 5 5 2 3" xfId="21227"/>
    <cellStyle name="Separador de milhares 3 5 5 3" xfId="21228"/>
    <cellStyle name="Separador de milhares 3 5 5 4" xfId="21229"/>
    <cellStyle name="Separador de milhares 3 5 6" xfId="4044"/>
    <cellStyle name="Separador de milhares 3 5 7" xfId="4353"/>
    <cellStyle name="Separador de milhares 3 5 7 2" xfId="21230"/>
    <cellStyle name="Separador de milhares 3 5 7 3" xfId="21231"/>
    <cellStyle name="Separador de milhares 3 5 8" xfId="21232"/>
    <cellStyle name="Separador de milhares 3 5 9" xfId="21233"/>
    <cellStyle name="Separador de milhares 3 6" xfId="587"/>
    <cellStyle name="Separador de milhares 3 6 2" xfId="801"/>
    <cellStyle name="Separador de milhares 3 6 2 2" xfId="1373"/>
    <cellStyle name="Separador de milhares 3 6 2 2 2" xfId="2636"/>
    <cellStyle name="Separador de milhares 3 6 2 2 2 2" xfId="6109"/>
    <cellStyle name="Separador de milhares 3 6 2 2 2 2 2" xfId="21234"/>
    <cellStyle name="Separador de milhares 3 6 2 2 2 2 3" xfId="21235"/>
    <cellStyle name="Separador de milhares 3 6 2 2 2 3" xfId="21236"/>
    <cellStyle name="Separador de milhares 3 6 2 2 2 4" xfId="21237"/>
    <cellStyle name="Separador de milhares 3 6 2 2 3" xfId="4855"/>
    <cellStyle name="Separador de milhares 3 6 2 2 3 2" xfId="21238"/>
    <cellStyle name="Separador de milhares 3 6 2 2 3 3" xfId="21239"/>
    <cellStyle name="Separador de milhares 3 6 2 2 4" xfId="21240"/>
    <cellStyle name="Separador de milhares 3 6 2 2 5" xfId="21241"/>
    <cellStyle name="Separador de milhares 3 6 2 3" xfId="1709"/>
    <cellStyle name="Separador de milhares 3 6 2 3 2" xfId="2954"/>
    <cellStyle name="Separador de milhares 3 6 2 3 2 2" xfId="6427"/>
    <cellStyle name="Separador de milhares 3 6 2 3 2 2 2" xfId="21242"/>
    <cellStyle name="Separador de milhares 3 6 2 3 2 2 3" xfId="21243"/>
    <cellStyle name="Separador de milhares 3 6 2 3 2 3" xfId="21244"/>
    <cellStyle name="Separador de milhares 3 6 2 3 2 4" xfId="21245"/>
    <cellStyle name="Separador de milhares 3 6 2 3 3" xfId="5188"/>
    <cellStyle name="Separador de milhares 3 6 2 3 3 2" xfId="21246"/>
    <cellStyle name="Separador de milhares 3 6 2 3 3 3" xfId="21247"/>
    <cellStyle name="Separador de milhares 3 6 2 3 4" xfId="21248"/>
    <cellStyle name="Separador de milhares 3 6 2 3 5" xfId="21249"/>
    <cellStyle name="Separador de milhares 3 6 2 4" xfId="2222"/>
    <cellStyle name="Separador de milhares 3 6 2 4 2" xfId="5697"/>
    <cellStyle name="Separador de milhares 3 6 2 4 2 2" xfId="21250"/>
    <cellStyle name="Separador de milhares 3 6 2 4 2 3" xfId="21251"/>
    <cellStyle name="Separador de milhares 3 6 2 4 3" xfId="21252"/>
    <cellStyle name="Separador de milhares 3 6 2 4 4" xfId="21253"/>
    <cellStyle name="Separador de milhares 3 6 2 5" xfId="4269"/>
    <cellStyle name="Separador de milhares 3 6 2 5 2" xfId="7477"/>
    <cellStyle name="Separador de milhares 3 6 2 5 2 2" xfId="21254"/>
    <cellStyle name="Separador de milhares 3 6 2 5 2 3" xfId="21255"/>
    <cellStyle name="Separador de milhares 3 6 2 5 3" xfId="21256"/>
    <cellStyle name="Separador de milhares 3 6 2 5 4" xfId="21257"/>
    <cellStyle name="Separador de milhares 3 6 2 6" xfId="4448"/>
    <cellStyle name="Separador de milhares 3 6 2 6 2" xfId="21258"/>
    <cellStyle name="Separador de milhares 3 6 2 6 3" xfId="21259"/>
    <cellStyle name="Separador de milhares 3 6 2 7" xfId="21260"/>
    <cellStyle name="Separador de milhares 3 6 2 8" xfId="21261"/>
    <cellStyle name="Separador de milhares 3 6 3" xfId="1253"/>
    <cellStyle name="Separador de milhares 3 6 3 2" xfId="2527"/>
    <cellStyle name="Separador de milhares 3 6 3 2 2" xfId="6000"/>
    <cellStyle name="Separador de milhares 3 6 3 2 2 2" xfId="21262"/>
    <cellStyle name="Separador de milhares 3 6 3 2 2 3" xfId="21263"/>
    <cellStyle name="Separador de milhares 3 6 3 2 3" xfId="21264"/>
    <cellStyle name="Separador de milhares 3 6 3 2 4" xfId="21265"/>
    <cellStyle name="Separador de milhares 3 6 3 3" xfId="4735"/>
    <cellStyle name="Separador de milhares 3 6 3 3 2" xfId="21266"/>
    <cellStyle name="Separador de milhares 3 6 3 3 3" xfId="21267"/>
    <cellStyle name="Separador de milhares 3 6 3 4" xfId="21268"/>
    <cellStyle name="Separador de milhares 3 6 3 5" xfId="21269"/>
    <cellStyle name="Separador de milhares 3 6 4" xfId="1620"/>
    <cellStyle name="Separador de milhares 3 6 4 2" xfId="2865"/>
    <cellStyle name="Separador de milhares 3 6 4 2 2" xfId="6338"/>
    <cellStyle name="Separador de milhares 3 6 4 2 2 2" xfId="21270"/>
    <cellStyle name="Separador de milhares 3 6 4 2 2 3" xfId="21271"/>
    <cellStyle name="Separador de milhares 3 6 4 2 3" xfId="21272"/>
    <cellStyle name="Separador de milhares 3 6 4 2 4" xfId="21273"/>
    <cellStyle name="Separador de milhares 3 6 4 3" xfId="5099"/>
    <cellStyle name="Separador de milhares 3 6 4 3 2" xfId="21274"/>
    <cellStyle name="Separador de milhares 3 6 4 3 3" xfId="21275"/>
    <cellStyle name="Separador de milhares 3 6 4 4" xfId="21276"/>
    <cellStyle name="Separador de milhares 3 6 4 5" xfId="21277"/>
    <cellStyle name="Separador de milhares 3 6 5" xfId="2090"/>
    <cellStyle name="Separador de milhares 3 6 5 2" xfId="5565"/>
    <cellStyle name="Separador de milhares 3 6 5 2 2" xfId="21278"/>
    <cellStyle name="Separador de milhares 3 6 5 2 3" xfId="21279"/>
    <cellStyle name="Separador de milhares 3 6 5 3" xfId="21280"/>
    <cellStyle name="Separador de milhares 3 6 5 4" xfId="21281"/>
    <cellStyle name="Separador de milhares 3 6 6" xfId="4046"/>
    <cellStyle name="Separador de milhares 3 6 6 2" xfId="7291"/>
    <cellStyle name="Separador de milhares 3 6 6 2 2" xfId="21282"/>
    <cellStyle name="Separador de milhares 3 6 6 2 3" xfId="21283"/>
    <cellStyle name="Separador de milhares 3 6 6 3" xfId="21284"/>
    <cellStyle name="Separador de milhares 3 6 6 4" xfId="21285"/>
    <cellStyle name="Separador de milhares 3 6 7" xfId="4354"/>
    <cellStyle name="Separador de milhares 3 6 7 2" xfId="21286"/>
    <cellStyle name="Separador de milhares 3 6 7 3" xfId="21287"/>
    <cellStyle name="Separador de milhares 3 6 8" xfId="21288"/>
    <cellStyle name="Separador de milhares 3 6 9" xfId="21289"/>
    <cellStyle name="Separador de milhares 3 66 3" xfId="7517"/>
    <cellStyle name="Separador de milhares 3 7" xfId="588"/>
    <cellStyle name="Separador de milhares 3 7 2" xfId="802"/>
    <cellStyle name="Separador de milhares 3 7 2 2" xfId="1374"/>
    <cellStyle name="Separador de milhares 3 7 2 2 2" xfId="2637"/>
    <cellStyle name="Separador de milhares 3 7 2 2 2 2" xfId="6110"/>
    <cellStyle name="Separador de milhares 3 7 2 2 2 2 2" xfId="21290"/>
    <cellStyle name="Separador de milhares 3 7 2 2 2 2 3" xfId="21291"/>
    <cellStyle name="Separador de milhares 3 7 2 2 2 3" xfId="21292"/>
    <cellStyle name="Separador de milhares 3 7 2 2 2 4" xfId="21293"/>
    <cellStyle name="Separador de milhares 3 7 2 2 3" xfId="4856"/>
    <cellStyle name="Separador de milhares 3 7 2 2 3 2" xfId="21294"/>
    <cellStyle name="Separador de milhares 3 7 2 2 3 3" xfId="21295"/>
    <cellStyle name="Separador de milhares 3 7 2 2 4" xfId="21296"/>
    <cellStyle name="Separador de milhares 3 7 2 2 5" xfId="21297"/>
    <cellStyle name="Separador de milhares 3 7 2 3" xfId="1710"/>
    <cellStyle name="Separador de milhares 3 7 2 3 2" xfId="2955"/>
    <cellStyle name="Separador de milhares 3 7 2 3 2 2" xfId="6428"/>
    <cellStyle name="Separador de milhares 3 7 2 3 2 2 2" xfId="21298"/>
    <cellStyle name="Separador de milhares 3 7 2 3 2 2 3" xfId="21299"/>
    <cellStyle name="Separador de milhares 3 7 2 3 2 3" xfId="21300"/>
    <cellStyle name="Separador de milhares 3 7 2 3 2 4" xfId="21301"/>
    <cellStyle name="Separador de milhares 3 7 2 3 3" xfId="5189"/>
    <cellStyle name="Separador de milhares 3 7 2 3 3 2" xfId="21302"/>
    <cellStyle name="Separador de milhares 3 7 2 3 3 3" xfId="21303"/>
    <cellStyle name="Separador de milhares 3 7 2 3 4" xfId="21304"/>
    <cellStyle name="Separador de milhares 3 7 2 3 5" xfId="21305"/>
    <cellStyle name="Separador de milhares 3 7 2 4" xfId="2223"/>
    <cellStyle name="Separador de milhares 3 7 2 4 2" xfId="5698"/>
    <cellStyle name="Separador de milhares 3 7 2 4 2 2" xfId="21306"/>
    <cellStyle name="Separador de milhares 3 7 2 4 2 3" xfId="21307"/>
    <cellStyle name="Separador de milhares 3 7 2 4 3" xfId="21308"/>
    <cellStyle name="Separador de milhares 3 7 2 4 4" xfId="21309"/>
    <cellStyle name="Separador de milhares 3 7 2 5" xfId="4048"/>
    <cellStyle name="Separador de milhares 3 7 2 5 2" xfId="7293"/>
    <cellStyle name="Separador de milhares 3 7 2 5 2 2" xfId="21310"/>
    <cellStyle name="Separador de milhares 3 7 2 5 2 3" xfId="21311"/>
    <cellStyle name="Separador de milhares 3 7 2 5 3" xfId="21312"/>
    <cellStyle name="Separador de milhares 3 7 2 5 4" xfId="21313"/>
    <cellStyle name="Separador de milhares 3 7 2 6" xfId="4449"/>
    <cellStyle name="Separador de milhares 3 7 2 6 2" xfId="21314"/>
    <cellStyle name="Separador de milhares 3 7 2 6 3" xfId="21315"/>
    <cellStyle name="Separador de milhares 3 7 2 7" xfId="21316"/>
    <cellStyle name="Separador de milhares 3 7 2 8" xfId="21317"/>
    <cellStyle name="Separador de milhares 3 7 3" xfId="1254"/>
    <cellStyle name="Separador de milhares 3 7 3 2" xfId="2528"/>
    <cellStyle name="Separador de milhares 3 7 3 2 2" xfId="6001"/>
    <cellStyle name="Separador de milhares 3 7 3 2 2 2" xfId="21318"/>
    <cellStyle name="Separador de milhares 3 7 3 2 2 3" xfId="21319"/>
    <cellStyle name="Separador de milhares 3 7 3 2 3" xfId="21320"/>
    <cellStyle name="Separador de milhares 3 7 3 2 4" xfId="21321"/>
    <cellStyle name="Separador de milhares 3 7 3 3" xfId="4736"/>
    <cellStyle name="Separador de milhares 3 7 3 3 2" xfId="21322"/>
    <cellStyle name="Separador de milhares 3 7 3 3 3" xfId="21323"/>
    <cellStyle name="Separador de milhares 3 7 3 4" xfId="21324"/>
    <cellStyle name="Separador de milhares 3 7 3 5" xfId="21325"/>
    <cellStyle name="Separador de milhares 3 7 4" xfId="1621"/>
    <cellStyle name="Separador de milhares 3 7 4 2" xfId="2866"/>
    <cellStyle name="Separador de milhares 3 7 4 2 2" xfId="6339"/>
    <cellStyle name="Separador de milhares 3 7 4 2 2 2" xfId="21326"/>
    <cellStyle name="Separador de milhares 3 7 4 2 2 3" xfId="21327"/>
    <cellStyle name="Separador de milhares 3 7 4 2 3" xfId="21328"/>
    <cellStyle name="Separador de milhares 3 7 4 2 4" xfId="21329"/>
    <cellStyle name="Separador de milhares 3 7 4 3" xfId="5100"/>
    <cellStyle name="Separador de milhares 3 7 4 3 2" xfId="21330"/>
    <cellStyle name="Separador de milhares 3 7 4 3 3" xfId="21331"/>
    <cellStyle name="Separador de milhares 3 7 4 4" xfId="21332"/>
    <cellStyle name="Separador de milhares 3 7 4 5" xfId="21333"/>
    <cellStyle name="Separador de milhares 3 7 5" xfId="2091"/>
    <cellStyle name="Separador de milhares 3 7 5 2" xfId="5566"/>
    <cellStyle name="Separador de milhares 3 7 5 2 2" xfId="21334"/>
    <cellStyle name="Separador de milhares 3 7 5 2 3" xfId="21335"/>
    <cellStyle name="Separador de milhares 3 7 5 3" xfId="21336"/>
    <cellStyle name="Separador de milhares 3 7 5 4" xfId="21337"/>
    <cellStyle name="Separador de milhares 3 7 6" xfId="4047"/>
    <cellStyle name="Separador de milhares 3 7 6 2" xfId="7292"/>
    <cellStyle name="Separador de milhares 3 7 6 2 2" xfId="21338"/>
    <cellStyle name="Separador de milhares 3 7 6 2 3" xfId="21339"/>
    <cellStyle name="Separador de milhares 3 7 6 3" xfId="21340"/>
    <cellStyle name="Separador de milhares 3 7 6 4" xfId="21341"/>
    <cellStyle name="Separador de milhares 3 7 7" xfId="4355"/>
    <cellStyle name="Separador de milhares 3 7 7 2" xfId="21342"/>
    <cellStyle name="Separador de milhares 3 7 7 3" xfId="21343"/>
    <cellStyle name="Separador de milhares 3 7 8" xfId="21344"/>
    <cellStyle name="Separador de milhares 3 7 9" xfId="21345"/>
    <cellStyle name="Separador de milhares 3 8" xfId="589"/>
    <cellStyle name="Separador de milhares 3 8 2" xfId="803"/>
    <cellStyle name="Separador de milhares 3 8 2 2" xfId="1375"/>
    <cellStyle name="Separador de milhares 3 8 2 2 2" xfId="2638"/>
    <cellStyle name="Separador de milhares 3 8 2 2 2 2" xfId="6111"/>
    <cellStyle name="Separador de milhares 3 8 2 2 2 2 2" xfId="21346"/>
    <cellStyle name="Separador de milhares 3 8 2 2 2 2 3" xfId="21347"/>
    <cellStyle name="Separador de milhares 3 8 2 2 2 3" xfId="21348"/>
    <cellStyle name="Separador de milhares 3 8 2 2 2 4" xfId="21349"/>
    <cellStyle name="Separador de milhares 3 8 2 2 3" xfId="4857"/>
    <cellStyle name="Separador de milhares 3 8 2 2 3 2" xfId="21350"/>
    <cellStyle name="Separador de milhares 3 8 2 2 3 3" xfId="21351"/>
    <cellStyle name="Separador de milhares 3 8 2 2 4" xfId="21352"/>
    <cellStyle name="Separador de milhares 3 8 2 2 5" xfId="21353"/>
    <cellStyle name="Separador de milhares 3 8 2 3" xfId="1711"/>
    <cellStyle name="Separador de milhares 3 8 2 3 2" xfId="2956"/>
    <cellStyle name="Separador de milhares 3 8 2 3 2 2" xfId="6429"/>
    <cellStyle name="Separador de milhares 3 8 2 3 2 2 2" xfId="21354"/>
    <cellStyle name="Separador de milhares 3 8 2 3 2 2 3" xfId="21355"/>
    <cellStyle name="Separador de milhares 3 8 2 3 2 3" xfId="21356"/>
    <cellStyle name="Separador de milhares 3 8 2 3 2 4" xfId="21357"/>
    <cellStyle name="Separador de milhares 3 8 2 3 3" xfId="5190"/>
    <cellStyle name="Separador de milhares 3 8 2 3 3 2" xfId="21358"/>
    <cellStyle name="Separador de milhares 3 8 2 3 3 3" xfId="21359"/>
    <cellStyle name="Separador de milhares 3 8 2 3 4" xfId="21360"/>
    <cellStyle name="Separador de milhares 3 8 2 3 5" xfId="21361"/>
    <cellStyle name="Separador de milhares 3 8 2 4" xfId="2224"/>
    <cellStyle name="Separador de milhares 3 8 2 4 2" xfId="5699"/>
    <cellStyle name="Separador de milhares 3 8 2 4 2 2" xfId="21362"/>
    <cellStyle name="Separador de milhares 3 8 2 4 2 3" xfId="21363"/>
    <cellStyle name="Separador de milhares 3 8 2 4 3" xfId="21364"/>
    <cellStyle name="Separador de milhares 3 8 2 4 4" xfId="21365"/>
    <cellStyle name="Separador de milhares 3 8 2 5" xfId="4271"/>
    <cellStyle name="Separador de milhares 3 8 2 5 2" xfId="7479"/>
    <cellStyle name="Separador de milhares 3 8 2 5 2 2" xfId="21366"/>
    <cellStyle name="Separador de milhares 3 8 2 5 2 3" xfId="21367"/>
    <cellStyle name="Separador de milhares 3 8 2 5 3" xfId="21368"/>
    <cellStyle name="Separador de milhares 3 8 2 5 4" xfId="21369"/>
    <cellStyle name="Separador de milhares 3 8 2 6" xfId="4450"/>
    <cellStyle name="Separador de milhares 3 8 2 6 2" xfId="21370"/>
    <cellStyle name="Separador de milhares 3 8 2 6 3" xfId="21371"/>
    <cellStyle name="Separador de milhares 3 8 2 7" xfId="21372"/>
    <cellStyle name="Separador de milhares 3 8 2 8" xfId="21373"/>
    <cellStyle name="Separador de milhares 3 8 3" xfId="1255"/>
    <cellStyle name="Separador de milhares 3 8 3 2" xfId="2529"/>
    <cellStyle name="Separador de milhares 3 8 3 2 2" xfId="6002"/>
    <cellStyle name="Separador de milhares 3 8 3 2 2 2" xfId="21374"/>
    <cellStyle name="Separador de milhares 3 8 3 2 2 3" xfId="21375"/>
    <cellStyle name="Separador de milhares 3 8 3 2 3" xfId="21376"/>
    <cellStyle name="Separador de milhares 3 8 3 2 4" xfId="21377"/>
    <cellStyle name="Separador de milhares 3 8 3 3" xfId="4737"/>
    <cellStyle name="Separador de milhares 3 8 3 3 2" xfId="21378"/>
    <cellStyle name="Separador de milhares 3 8 3 3 3" xfId="21379"/>
    <cellStyle name="Separador de milhares 3 8 3 4" xfId="21380"/>
    <cellStyle name="Separador de milhares 3 8 3 5" xfId="21381"/>
    <cellStyle name="Separador de milhares 3 8 4" xfId="1622"/>
    <cellStyle name="Separador de milhares 3 8 4 2" xfId="2867"/>
    <cellStyle name="Separador de milhares 3 8 4 2 2" xfId="6340"/>
    <cellStyle name="Separador de milhares 3 8 4 2 2 2" xfId="21382"/>
    <cellStyle name="Separador de milhares 3 8 4 2 2 3" xfId="21383"/>
    <cellStyle name="Separador de milhares 3 8 4 2 3" xfId="21384"/>
    <cellStyle name="Separador de milhares 3 8 4 2 4" xfId="21385"/>
    <cellStyle name="Separador de milhares 3 8 4 3" xfId="5101"/>
    <cellStyle name="Separador de milhares 3 8 4 3 2" xfId="21386"/>
    <cellStyle name="Separador de milhares 3 8 4 3 3" xfId="21387"/>
    <cellStyle name="Separador de milhares 3 8 4 4" xfId="21388"/>
    <cellStyle name="Separador de milhares 3 8 4 5" xfId="21389"/>
    <cellStyle name="Separador de milhares 3 8 5" xfId="2092"/>
    <cellStyle name="Separador de milhares 3 8 5 2" xfId="5567"/>
    <cellStyle name="Separador de milhares 3 8 5 2 2" xfId="21390"/>
    <cellStyle name="Separador de milhares 3 8 5 2 3" xfId="21391"/>
    <cellStyle name="Separador de milhares 3 8 5 3" xfId="21392"/>
    <cellStyle name="Separador de milhares 3 8 5 4" xfId="21393"/>
    <cellStyle name="Separador de milhares 3 8 6" xfId="4270"/>
    <cellStyle name="Separador de milhares 3 8 6 2" xfId="7478"/>
    <cellStyle name="Separador de milhares 3 8 6 2 2" xfId="21394"/>
    <cellStyle name="Separador de milhares 3 8 6 2 3" xfId="21395"/>
    <cellStyle name="Separador de milhares 3 8 6 3" xfId="21396"/>
    <cellStyle name="Separador de milhares 3 8 6 4" xfId="21397"/>
    <cellStyle name="Separador de milhares 3 8 7" xfId="4356"/>
    <cellStyle name="Separador de milhares 3 8 7 2" xfId="21398"/>
    <cellStyle name="Separador de milhares 3 8 7 3" xfId="21399"/>
    <cellStyle name="Separador de milhares 3 8 8" xfId="21400"/>
    <cellStyle name="Separador de milhares 3 8 9" xfId="21401"/>
    <cellStyle name="Separador de milhares 3 9" xfId="590"/>
    <cellStyle name="Separador de milhares 3 9 2" xfId="804"/>
    <cellStyle name="Separador de milhares 3 9 2 2" xfId="1376"/>
    <cellStyle name="Separador de milhares 3 9 2 2 2" xfId="2639"/>
    <cellStyle name="Separador de milhares 3 9 2 2 2 2" xfId="6112"/>
    <cellStyle name="Separador de milhares 3 9 2 2 2 2 2" xfId="21402"/>
    <cellStyle name="Separador de milhares 3 9 2 2 2 2 3" xfId="21403"/>
    <cellStyle name="Separador de milhares 3 9 2 2 2 3" xfId="21404"/>
    <cellStyle name="Separador de milhares 3 9 2 2 2 4" xfId="21405"/>
    <cellStyle name="Separador de milhares 3 9 2 2 3" xfId="4858"/>
    <cellStyle name="Separador de milhares 3 9 2 2 3 2" xfId="21406"/>
    <cellStyle name="Separador de milhares 3 9 2 2 3 3" xfId="21407"/>
    <cellStyle name="Separador de milhares 3 9 2 2 4" xfId="21408"/>
    <cellStyle name="Separador de milhares 3 9 2 2 5" xfId="21409"/>
    <cellStyle name="Separador de milhares 3 9 2 3" xfId="1712"/>
    <cellStyle name="Separador de milhares 3 9 2 3 2" xfId="2957"/>
    <cellStyle name="Separador de milhares 3 9 2 3 2 2" xfId="6430"/>
    <cellStyle name="Separador de milhares 3 9 2 3 2 2 2" xfId="21410"/>
    <cellStyle name="Separador de milhares 3 9 2 3 2 2 3" xfId="21411"/>
    <cellStyle name="Separador de milhares 3 9 2 3 2 3" xfId="21412"/>
    <cellStyle name="Separador de milhares 3 9 2 3 2 4" xfId="21413"/>
    <cellStyle name="Separador de milhares 3 9 2 3 3" xfId="5191"/>
    <cellStyle name="Separador de milhares 3 9 2 3 3 2" xfId="21414"/>
    <cellStyle name="Separador de milhares 3 9 2 3 3 3" xfId="21415"/>
    <cellStyle name="Separador de milhares 3 9 2 3 4" xfId="21416"/>
    <cellStyle name="Separador de milhares 3 9 2 3 5" xfId="21417"/>
    <cellStyle name="Separador de milhares 3 9 2 4" xfId="2225"/>
    <cellStyle name="Separador de milhares 3 9 2 4 2" xfId="5700"/>
    <cellStyle name="Separador de milhares 3 9 2 4 2 2" xfId="21418"/>
    <cellStyle name="Separador de milhares 3 9 2 4 2 3" xfId="21419"/>
    <cellStyle name="Separador de milhares 3 9 2 4 3" xfId="21420"/>
    <cellStyle name="Separador de milhares 3 9 2 4 4" xfId="21421"/>
    <cellStyle name="Separador de milhares 3 9 2 5" xfId="4273"/>
    <cellStyle name="Separador de milhares 3 9 2 5 2" xfId="7481"/>
    <cellStyle name="Separador de milhares 3 9 2 5 2 2" xfId="21422"/>
    <cellStyle name="Separador de milhares 3 9 2 5 2 3" xfId="21423"/>
    <cellStyle name="Separador de milhares 3 9 2 5 3" xfId="21424"/>
    <cellStyle name="Separador de milhares 3 9 2 5 4" xfId="21425"/>
    <cellStyle name="Separador de milhares 3 9 2 6" xfId="4451"/>
    <cellStyle name="Separador de milhares 3 9 2 6 2" xfId="21426"/>
    <cellStyle name="Separador de milhares 3 9 2 6 3" xfId="21427"/>
    <cellStyle name="Separador de milhares 3 9 2 7" xfId="21428"/>
    <cellStyle name="Separador de milhares 3 9 2 8" xfId="21429"/>
    <cellStyle name="Separador de milhares 3 9 3" xfId="1256"/>
    <cellStyle name="Separador de milhares 3 9 3 2" xfId="2530"/>
    <cellStyle name="Separador de milhares 3 9 3 2 2" xfId="6003"/>
    <cellStyle name="Separador de milhares 3 9 3 2 2 2" xfId="21430"/>
    <cellStyle name="Separador de milhares 3 9 3 2 2 3" xfId="21431"/>
    <cellStyle name="Separador de milhares 3 9 3 2 3" xfId="21432"/>
    <cellStyle name="Separador de milhares 3 9 3 2 4" xfId="21433"/>
    <cellStyle name="Separador de milhares 3 9 3 3" xfId="4738"/>
    <cellStyle name="Separador de milhares 3 9 3 3 2" xfId="21434"/>
    <cellStyle name="Separador de milhares 3 9 3 3 3" xfId="21435"/>
    <cellStyle name="Separador de milhares 3 9 3 4" xfId="21436"/>
    <cellStyle name="Separador de milhares 3 9 3 5" xfId="21437"/>
    <cellStyle name="Separador de milhares 3 9 4" xfId="1623"/>
    <cellStyle name="Separador de milhares 3 9 4 2" xfId="2868"/>
    <cellStyle name="Separador de milhares 3 9 4 2 2" xfId="6341"/>
    <cellStyle name="Separador de milhares 3 9 4 2 2 2" xfId="21438"/>
    <cellStyle name="Separador de milhares 3 9 4 2 2 3" xfId="21439"/>
    <cellStyle name="Separador de milhares 3 9 4 2 3" xfId="21440"/>
    <cellStyle name="Separador de milhares 3 9 4 2 4" xfId="21441"/>
    <cellStyle name="Separador de milhares 3 9 4 3" xfId="5102"/>
    <cellStyle name="Separador de milhares 3 9 4 3 2" xfId="21442"/>
    <cellStyle name="Separador de milhares 3 9 4 3 3" xfId="21443"/>
    <cellStyle name="Separador de milhares 3 9 4 4" xfId="21444"/>
    <cellStyle name="Separador de milhares 3 9 4 5" xfId="21445"/>
    <cellStyle name="Separador de milhares 3 9 5" xfId="2093"/>
    <cellStyle name="Separador de milhares 3 9 5 2" xfId="5568"/>
    <cellStyle name="Separador de milhares 3 9 5 2 2" xfId="21446"/>
    <cellStyle name="Separador de milhares 3 9 5 2 3" xfId="21447"/>
    <cellStyle name="Separador de milhares 3 9 5 3" xfId="21448"/>
    <cellStyle name="Separador de milhares 3 9 5 4" xfId="21449"/>
    <cellStyle name="Separador de milhares 3 9 6" xfId="4272"/>
    <cellStyle name="Separador de milhares 3 9 6 2" xfId="7480"/>
    <cellStyle name="Separador de milhares 3 9 6 2 2" xfId="21450"/>
    <cellStyle name="Separador de milhares 3 9 6 2 3" xfId="21451"/>
    <cellStyle name="Separador de milhares 3 9 6 3" xfId="21452"/>
    <cellStyle name="Separador de milhares 3 9 6 4" xfId="21453"/>
    <cellStyle name="Separador de milhares 3 9 7" xfId="4357"/>
    <cellStyle name="Separador de milhares 3 9 7 2" xfId="21454"/>
    <cellStyle name="Separador de milhares 3 9 7 3" xfId="21455"/>
    <cellStyle name="Separador de milhares 3 9 8" xfId="21456"/>
    <cellStyle name="Separador de milhares 3 9 9" xfId="21457"/>
    <cellStyle name="Separador de milhares 31" xfId="591"/>
    <cellStyle name="Separador de milhares 31 2" xfId="592"/>
    <cellStyle name="Separador de milhares 35" xfId="593"/>
    <cellStyle name="Separador de milhares 35 2" xfId="594"/>
    <cellStyle name="Separador de milhares 4" xfId="300"/>
    <cellStyle name="Separador de milhares 4 10" xfId="1009"/>
    <cellStyle name="Separador de milhares 4 10 2" xfId="1482"/>
    <cellStyle name="Separador de milhares 4 10 2 2" xfId="4964"/>
    <cellStyle name="Separador de milhares 4 10 2 2 2" xfId="21458"/>
    <cellStyle name="Separador de milhares 4 10 2 2 3" xfId="21459"/>
    <cellStyle name="Separador de milhares 4 10 2 3" xfId="21460"/>
    <cellStyle name="Separador de milhares 4 10 2 4" xfId="21461"/>
    <cellStyle name="Separador de milhares 4 2" xfId="301"/>
    <cellStyle name="Separador de milhares 4 2 2" xfId="302"/>
    <cellStyle name="Separador de milhares 4 2 2 2" xfId="727"/>
    <cellStyle name="Separador de milhares 4 2 2 2 2" xfId="1313"/>
    <cellStyle name="Separador de milhares 4 2 2 2 2 2" xfId="4795"/>
    <cellStyle name="Separador de milhares 4 2 2 2 2 2 2" xfId="21462"/>
    <cellStyle name="Separador de milhares 4 2 2 2 2 2 3" xfId="21463"/>
    <cellStyle name="Separador de milhares 4 2 2 2 2 3" xfId="21464"/>
    <cellStyle name="Separador de milhares 4 2 2 2 2 4" xfId="21465"/>
    <cellStyle name="Separador de milhares 4 2 2_MEMÓRIA DE CÁLCULO" xfId="596"/>
    <cellStyle name="Separador de milhares 4 2 3" xfId="597"/>
    <cellStyle name="Separador de milhares 4 2 3 2" xfId="1258"/>
    <cellStyle name="Separador de milhares 4 2 3 2 2" xfId="4740"/>
    <cellStyle name="Separador de milhares 4 2 3 2 2 2" xfId="21466"/>
    <cellStyle name="Separador de milhares 4 2 3 2 2 3" xfId="21467"/>
    <cellStyle name="Separador de milhares 4 2 3 2 3" xfId="21468"/>
    <cellStyle name="Separador de milhares 4 2 3 2 4" xfId="21469"/>
    <cellStyle name="Separador de milhares 4 2 4" xfId="726"/>
    <cellStyle name="Separador de milhares 4 2 5" xfId="1010"/>
    <cellStyle name="Separador de milhares 4 2 6" xfId="1157"/>
    <cellStyle name="Separador de milhares 4 2 6 2" xfId="4640"/>
    <cellStyle name="Separador de milhares 4 2 6 2 2" xfId="21470"/>
    <cellStyle name="Separador de milhares 4 2 6 2 3" xfId="21471"/>
    <cellStyle name="Separador de milhares 4 2 6 3" xfId="21472"/>
    <cellStyle name="Separador de milhares 4 2 6 4" xfId="21473"/>
    <cellStyle name="Separador de milhares 4 2 7" xfId="3857"/>
    <cellStyle name="Separador de milhares 4 2_MEMÓRIA DE CÁLCULO" xfId="595"/>
    <cellStyle name="Separador de milhares 4 3" xfId="303"/>
    <cellStyle name="Separador de milhares 4 3 2" xfId="1158"/>
    <cellStyle name="Separador de milhares 4 3 2 2" xfId="4050"/>
    <cellStyle name="Separador de milhares 4 3 2 2 2" xfId="4051"/>
    <cellStyle name="Separador de milhares 4 3 2 2 2 2" xfId="7296"/>
    <cellStyle name="Separador de milhares 4 3 2 2 2 2 2" xfId="21474"/>
    <cellStyle name="Separador de milhares 4 3 2 2 2 2 3" xfId="21475"/>
    <cellStyle name="Separador de milhares 4 3 2 2 2 3" xfId="21476"/>
    <cellStyle name="Separador de milhares 4 3 2 2 2 4" xfId="21477"/>
    <cellStyle name="Separador de milhares 4 3 2 2 3" xfId="7295"/>
    <cellStyle name="Separador de milhares 4 3 2 2 3 2" xfId="21478"/>
    <cellStyle name="Separador de milhares 4 3 2 2 3 3" xfId="21479"/>
    <cellStyle name="Separador de milhares 4 3 2 2 4" xfId="21480"/>
    <cellStyle name="Separador de milhares 4 3 2 2 5" xfId="21481"/>
    <cellStyle name="Separador de milhares 4 3 2 3" xfId="4052"/>
    <cellStyle name="Separador de milhares 4 3 2 3 2" xfId="7297"/>
    <cellStyle name="Separador de milhares 4 3 2 3 2 2" xfId="21482"/>
    <cellStyle name="Separador de milhares 4 3 2 3 2 3" xfId="21483"/>
    <cellStyle name="Separador de milhares 4 3 2 3 3" xfId="21484"/>
    <cellStyle name="Separador de milhares 4 3 2 3 4" xfId="21485"/>
    <cellStyle name="Separador de milhares 4 3 2 4" xfId="4049"/>
    <cellStyle name="Separador de milhares 4 3 2 4 2" xfId="7294"/>
    <cellStyle name="Separador de milhares 4 3 2 4 2 2" xfId="21486"/>
    <cellStyle name="Separador de milhares 4 3 2 4 2 3" xfId="21487"/>
    <cellStyle name="Separador de milhares 4 3 2 4 3" xfId="21488"/>
    <cellStyle name="Separador de milhares 4 3 2 4 4" xfId="21489"/>
    <cellStyle name="Separador de milhares 4 3 2 5" xfId="4641"/>
    <cellStyle name="Separador de milhares 4 3 2 5 2" xfId="21490"/>
    <cellStyle name="Separador de milhares 4 3 2 5 3" xfId="21491"/>
    <cellStyle name="Separador de milhares 4 3 2 6" xfId="21492"/>
    <cellStyle name="Separador de milhares 4 3 2 7" xfId="21493"/>
    <cellStyle name="Separador de milhares 4 3 3" xfId="4053"/>
    <cellStyle name="Separador de milhares 4 3 3 2" xfId="4054"/>
    <cellStyle name="Separador de milhares 4 3 3 2 2" xfId="7299"/>
    <cellStyle name="Separador de milhares 4 3 3 2 2 2" xfId="21494"/>
    <cellStyle name="Separador de milhares 4 3 3 2 2 3" xfId="21495"/>
    <cellStyle name="Separador de milhares 4 3 3 2 3" xfId="21496"/>
    <cellStyle name="Separador de milhares 4 3 3 2 4" xfId="21497"/>
    <cellStyle name="Separador de milhares 4 3 3 3" xfId="7298"/>
    <cellStyle name="Separador de milhares 4 3 3 3 2" xfId="21498"/>
    <cellStyle name="Separador de milhares 4 3 3 3 3" xfId="21499"/>
    <cellStyle name="Separador de milhares 4 3 3 4" xfId="21500"/>
    <cellStyle name="Separador de milhares 4 3 3 5" xfId="21501"/>
    <cellStyle name="Separador de milhares 4 3 4" xfId="4055"/>
    <cellStyle name="Separador de milhares 4 3 4 2" xfId="7300"/>
    <cellStyle name="Separador de milhares 4 3 4 2 2" xfId="21502"/>
    <cellStyle name="Separador de milhares 4 3 4 2 3" xfId="21503"/>
    <cellStyle name="Separador de milhares 4 3 4 3" xfId="21504"/>
    <cellStyle name="Separador de milhares 4 3 4 4" xfId="21505"/>
    <cellStyle name="Separador de milhares 4 4" xfId="1011"/>
    <cellStyle name="Separador de milhares 4 4 2" xfId="4056"/>
    <cellStyle name="Separador de milhares 4 5" xfId="1012"/>
    <cellStyle name="Separador de milhares 4 5 2" xfId="4058"/>
    <cellStyle name="Separador de milhares 4 5 2 2" xfId="4059"/>
    <cellStyle name="Separador de milhares 4 5 2 2 2" xfId="7303"/>
    <cellStyle name="Separador de milhares 4 5 2 2 2 2" xfId="21506"/>
    <cellStyle name="Separador de milhares 4 5 2 2 2 3" xfId="21507"/>
    <cellStyle name="Separador de milhares 4 5 2 2 3" xfId="21508"/>
    <cellStyle name="Separador de milhares 4 5 2 2 4" xfId="21509"/>
    <cellStyle name="Separador de milhares 4 5 2 3" xfId="7302"/>
    <cellStyle name="Separador de milhares 4 5 2 3 2" xfId="21510"/>
    <cellStyle name="Separador de milhares 4 5 2 3 3" xfId="21511"/>
    <cellStyle name="Separador de milhares 4 5 2 4" xfId="21512"/>
    <cellStyle name="Separador de milhares 4 5 2 5" xfId="21513"/>
    <cellStyle name="Separador de milhares 4 5 3" xfId="4060"/>
    <cellStyle name="Separador de milhares 4 5 3 2" xfId="7304"/>
    <cellStyle name="Separador de milhares 4 5 3 2 2" xfId="21514"/>
    <cellStyle name="Separador de milhares 4 5 3 2 3" xfId="21515"/>
    <cellStyle name="Separador de milhares 4 5 3 3" xfId="21516"/>
    <cellStyle name="Separador de milhares 4 5 3 4" xfId="21517"/>
    <cellStyle name="Separador de milhares 4 5 4" xfId="4057"/>
    <cellStyle name="Separador de milhares 4 5 4 2" xfId="7301"/>
    <cellStyle name="Separador de milhares 4 5 4 2 2" xfId="21518"/>
    <cellStyle name="Separador de milhares 4 5 4 2 3" xfId="21519"/>
    <cellStyle name="Separador de milhares 4 5 4 3" xfId="21520"/>
    <cellStyle name="Separador de milhares 4 5 4 4" xfId="21521"/>
    <cellStyle name="Separador de milhares 4 6" xfId="1156"/>
    <cellStyle name="Separador de milhares 4 6 2" xfId="4062"/>
    <cellStyle name="Separador de milhares 4 6 2 2" xfId="7306"/>
    <cellStyle name="Separador de milhares 4 6 2 2 2" xfId="21522"/>
    <cellStyle name="Separador de milhares 4 6 2 2 3" xfId="21523"/>
    <cellStyle name="Separador de milhares 4 6 2 3" xfId="21524"/>
    <cellStyle name="Separador de milhares 4 6 2 4" xfId="21525"/>
    <cellStyle name="Separador de milhares 4 6 3" xfId="4061"/>
    <cellStyle name="Separador de milhares 4 6 3 2" xfId="7305"/>
    <cellStyle name="Separador de milhares 4 6 3 2 2" xfId="21526"/>
    <cellStyle name="Separador de milhares 4 6 3 2 3" xfId="21527"/>
    <cellStyle name="Separador de milhares 4 6 3 3" xfId="21528"/>
    <cellStyle name="Separador de milhares 4 6 3 4" xfId="21529"/>
    <cellStyle name="Separador de milhares 4 6 4" xfId="4639"/>
    <cellStyle name="Separador de milhares 4 6 4 2" xfId="21530"/>
    <cellStyle name="Separador de milhares 4 6 4 3" xfId="21531"/>
    <cellStyle name="Separador de milhares 4 6 5" xfId="21532"/>
    <cellStyle name="Separador de milhares 4 6 6" xfId="21533"/>
    <cellStyle name="Separador de milhares 4 7" xfId="4063"/>
    <cellStyle name="Separador de milhares 4 7 2" xfId="4064"/>
    <cellStyle name="Separador de milhares 4 8" xfId="4065"/>
    <cellStyle name="Separador de milhares 4 8 2" xfId="7307"/>
    <cellStyle name="Separador de milhares 4 8 2 2" xfId="21534"/>
    <cellStyle name="Separador de milhares 4 8 2 3" xfId="21535"/>
    <cellStyle name="Separador de milhares 4 8 3" xfId="21536"/>
    <cellStyle name="Separador de milhares 4 8 4" xfId="21537"/>
    <cellStyle name="Separador de milhares 4 9" xfId="3856"/>
    <cellStyle name="Separador de milhares 40" xfId="598"/>
    <cellStyle name="Separador de milhares 40 2" xfId="599"/>
    <cellStyle name="Separador de milhares 40 2 2" xfId="1260"/>
    <cellStyle name="Separador de milhares 40 2 2 2" xfId="4742"/>
    <cellStyle name="Separador de milhares 40 2 2 2 2" xfId="21538"/>
    <cellStyle name="Separador de milhares 40 2 2 2 3" xfId="21539"/>
    <cellStyle name="Separador de milhares 40 2 2 3" xfId="21540"/>
    <cellStyle name="Separador de milhares 40 2 2 4" xfId="21541"/>
    <cellStyle name="Separador de milhares 40 3" xfId="600"/>
    <cellStyle name="Separador de milhares 40 3 2" xfId="1261"/>
    <cellStyle name="Separador de milhares 40 3 2 2" xfId="4743"/>
    <cellStyle name="Separador de milhares 40 3 2 2 2" xfId="21542"/>
    <cellStyle name="Separador de milhares 40 3 2 2 3" xfId="21543"/>
    <cellStyle name="Separador de milhares 40 3 2 3" xfId="21544"/>
    <cellStyle name="Separador de milhares 40 3 2 4" xfId="21545"/>
    <cellStyle name="Separador de milhares 40 4" xfId="1259"/>
    <cellStyle name="Separador de milhares 40 4 2" xfId="4741"/>
    <cellStyle name="Separador de milhares 40 4 2 2" xfId="21546"/>
    <cellStyle name="Separador de milhares 40 4 2 3" xfId="21547"/>
    <cellStyle name="Separador de milhares 40 4 3" xfId="21548"/>
    <cellStyle name="Separador de milhares 40 4 4" xfId="21549"/>
    <cellStyle name="Separador de milhares 48" xfId="601"/>
    <cellStyle name="Separador de milhares 48 2" xfId="602"/>
    <cellStyle name="Separador de milhares 5" xfId="304"/>
    <cellStyle name="Separador de milhares 5 2" xfId="305"/>
    <cellStyle name="Separador de milhares 5 2 2" xfId="306"/>
    <cellStyle name="Separador de milhares 5 2 2 2" xfId="1161"/>
    <cellStyle name="Separador de milhares 5 2 2 2 2" xfId="4066"/>
    <cellStyle name="Separador de milhares 5 2 2 2 2 2" xfId="7308"/>
    <cellStyle name="Separador de milhares 5 2 2 2 2 2 2" xfId="21550"/>
    <cellStyle name="Separador de milhares 5 2 2 2 2 2 3" xfId="21551"/>
    <cellStyle name="Separador de milhares 5 2 2 2 2 3" xfId="21552"/>
    <cellStyle name="Separador de milhares 5 2 2 2 2 4" xfId="21553"/>
    <cellStyle name="Separador de milhares 5 2 2 2 3" xfId="4644"/>
    <cellStyle name="Separador de milhares 5 2 2 2 3 2" xfId="21554"/>
    <cellStyle name="Separador de milhares 5 2 2 2 3 3" xfId="21555"/>
    <cellStyle name="Separador de milhares 5 2 2 2 4" xfId="21556"/>
    <cellStyle name="Separador de milhares 5 2 2 2 5" xfId="21557"/>
    <cellStyle name="Separador de milhares 5 2 3" xfId="1013"/>
    <cellStyle name="Separador de milhares 5 2 3 2" xfId="4067"/>
    <cellStyle name="Separador de milhares 5 2 3 2 2" xfId="7309"/>
    <cellStyle name="Separador de milhares 5 2 3 2 2 2" xfId="21558"/>
    <cellStyle name="Separador de milhares 5 2 3 2 2 3" xfId="21559"/>
    <cellStyle name="Separador de milhares 5 2 3 2 3" xfId="21560"/>
    <cellStyle name="Separador de milhares 5 2 3 2 4" xfId="21561"/>
    <cellStyle name="Separador de milhares 5 2 4" xfId="1160"/>
    <cellStyle name="Separador de milhares 5 2 4 2" xfId="4643"/>
    <cellStyle name="Separador de milhares 5 2 4 2 2" xfId="21562"/>
    <cellStyle name="Separador de milhares 5 2 4 2 3" xfId="21563"/>
    <cellStyle name="Separador de milhares 5 2 4 3" xfId="21564"/>
    <cellStyle name="Separador de milhares 5 2 4 4" xfId="21565"/>
    <cellStyle name="Separador de milhares 5 3" xfId="307"/>
    <cellStyle name="Separador de milhares 5 3 2" xfId="729"/>
    <cellStyle name="Separador de milhares 5 3 2 2" xfId="4069"/>
    <cellStyle name="Separador de milhares 5 3 2 2 2" xfId="7311"/>
    <cellStyle name="Separador de milhares 5 3 2 2 2 2" xfId="21566"/>
    <cellStyle name="Separador de milhares 5 3 2 2 2 3" xfId="21567"/>
    <cellStyle name="Separador de milhares 5 3 2 2 3" xfId="21568"/>
    <cellStyle name="Separador de milhares 5 3 2 2 4" xfId="21569"/>
    <cellStyle name="Separador de milhares 5 3 2 3" xfId="4068"/>
    <cellStyle name="Separador de milhares 5 3 2 3 2" xfId="7310"/>
    <cellStyle name="Separador de milhares 5 3 2 3 2 2" xfId="21570"/>
    <cellStyle name="Separador de milhares 5 3 2 3 2 3" xfId="21571"/>
    <cellStyle name="Separador de milhares 5 3 2 3 3" xfId="21572"/>
    <cellStyle name="Separador de milhares 5 3 2 3 4" xfId="21573"/>
    <cellStyle name="Separador de milhares 5 3 3" xfId="1162"/>
    <cellStyle name="Separador de milhares 5 3 3 2" xfId="4070"/>
    <cellStyle name="Separador de milhares 5 3 3 2 2" xfId="7312"/>
    <cellStyle name="Separador de milhares 5 3 3 2 2 2" xfId="21574"/>
    <cellStyle name="Separador de milhares 5 3 3 2 2 3" xfId="21575"/>
    <cellStyle name="Separador de milhares 5 3 3 2 3" xfId="21576"/>
    <cellStyle name="Separador de milhares 5 3 3 2 4" xfId="21577"/>
    <cellStyle name="Separador de milhares 5 3 3 3" xfId="4645"/>
    <cellStyle name="Separador de milhares 5 3 3 3 2" xfId="21578"/>
    <cellStyle name="Separador de milhares 5 3 3 3 3" xfId="21579"/>
    <cellStyle name="Separador de milhares 5 3 3 4" xfId="21580"/>
    <cellStyle name="Separador de milhares 5 3 3 5" xfId="21581"/>
    <cellStyle name="Separador de milhares 5 3_MEMÓRIA DE CÁLCULO" xfId="603"/>
    <cellStyle name="Separador de milhares 5 4" xfId="308"/>
    <cellStyle name="Separador de milhares 5 4 2" xfId="730"/>
    <cellStyle name="Separador de milhares 5 4 2 2" xfId="4071"/>
    <cellStyle name="Separador de milhares 5 4 2 2 2" xfId="7313"/>
    <cellStyle name="Separador de milhares 5 4 2 2 2 2" xfId="21582"/>
    <cellStyle name="Separador de milhares 5 4 2 2 2 3" xfId="21583"/>
    <cellStyle name="Separador de milhares 5 4 2 2 3" xfId="21584"/>
    <cellStyle name="Separador de milhares 5 4 2 2 4" xfId="21585"/>
    <cellStyle name="Separador de milhares 5 4 3" xfId="1163"/>
    <cellStyle name="Separador de milhares 5 4 3 2" xfId="4646"/>
    <cellStyle name="Separador de milhares 5 4 3 2 2" xfId="21586"/>
    <cellStyle name="Separador de milhares 5 4 3 2 3" xfId="21587"/>
    <cellStyle name="Separador de milhares 5 4 3 3" xfId="21588"/>
    <cellStyle name="Separador de milhares 5 4 3 4" xfId="21589"/>
    <cellStyle name="Separador de milhares 5 4_MEMÓRIA DE CÁLCULO" xfId="604"/>
    <cellStyle name="Separador de milhares 5 5" xfId="309"/>
    <cellStyle name="Separador de milhares 5 5 10" xfId="4307"/>
    <cellStyle name="Separador de milhares 5 5 10 2" xfId="21590"/>
    <cellStyle name="Separador de milhares 5 5 10 3" xfId="21591"/>
    <cellStyle name="Separador de milhares 5 5 11" xfId="21592"/>
    <cellStyle name="Separador de milhares 5 5 12" xfId="21593"/>
    <cellStyle name="Separador de milhares 5 5 2" xfId="353"/>
    <cellStyle name="Separador de milhares 5 5 2 2" xfId="768"/>
    <cellStyle name="Separador de milhares 5 5 2 2 2" xfId="1343"/>
    <cellStyle name="Separador de milhares 5 5 2 2 2 2" xfId="2607"/>
    <cellStyle name="Separador de milhares 5 5 2 2 2 2 2" xfId="6080"/>
    <cellStyle name="Separador de milhares 5 5 2 2 2 2 2 2" xfId="21594"/>
    <cellStyle name="Separador de milhares 5 5 2 2 2 2 2 3" xfId="21595"/>
    <cellStyle name="Separador de milhares 5 5 2 2 2 2 3" xfId="21596"/>
    <cellStyle name="Separador de milhares 5 5 2 2 2 2 4" xfId="21597"/>
    <cellStyle name="Separador de milhares 5 5 2 2 2 3" xfId="4825"/>
    <cellStyle name="Separador de milhares 5 5 2 2 2 3 2" xfId="21598"/>
    <cellStyle name="Separador de milhares 5 5 2 2 2 3 3" xfId="21599"/>
    <cellStyle name="Separador de milhares 5 5 2 2 2 4" xfId="21600"/>
    <cellStyle name="Separador de milhares 5 5 2 2 2 5" xfId="21601"/>
    <cellStyle name="Separador de milhares 5 5 2 2 3" xfId="1680"/>
    <cellStyle name="Separador de milhares 5 5 2 2 3 2" xfId="2925"/>
    <cellStyle name="Separador de milhares 5 5 2 2 3 2 2" xfId="6398"/>
    <cellStyle name="Separador de milhares 5 5 2 2 3 2 2 2" xfId="21602"/>
    <cellStyle name="Separador de milhares 5 5 2 2 3 2 2 3" xfId="21603"/>
    <cellStyle name="Separador de milhares 5 5 2 2 3 2 3" xfId="21604"/>
    <cellStyle name="Separador de milhares 5 5 2 2 3 2 4" xfId="21605"/>
    <cellStyle name="Separador de milhares 5 5 2 2 3 3" xfId="5159"/>
    <cellStyle name="Separador de milhares 5 5 2 2 3 3 2" xfId="21606"/>
    <cellStyle name="Separador de milhares 5 5 2 2 3 3 3" xfId="21607"/>
    <cellStyle name="Separador de milhares 5 5 2 2 3 4" xfId="21608"/>
    <cellStyle name="Separador de milhares 5 5 2 2 3 5" xfId="21609"/>
    <cellStyle name="Separador de milhares 5 5 2 2 4" xfId="2192"/>
    <cellStyle name="Separador de milhares 5 5 2 2 4 2" xfId="5667"/>
    <cellStyle name="Separador de milhares 5 5 2 2 4 2 2" xfId="21610"/>
    <cellStyle name="Separador de milhares 5 5 2 2 4 2 3" xfId="21611"/>
    <cellStyle name="Separador de milhares 5 5 2 2 4 3" xfId="21612"/>
    <cellStyle name="Separador de milhares 5 5 2 2 4 4" xfId="21613"/>
    <cellStyle name="Separador de milhares 5 5 2 2 5" xfId="4274"/>
    <cellStyle name="Separador de milhares 5 5 2 2 5 2" xfId="7482"/>
    <cellStyle name="Separador de milhares 5 5 2 2 5 2 2" xfId="21614"/>
    <cellStyle name="Separador de milhares 5 5 2 2 5 2 3" xfId="21615"/>
    <cellStyle name="Separador de milhares 5 5 2 2 5 3" xfId="21616"/>
    <cellStyle name="Separador de milhares 5 5 2 2 5 4" xfId="21617"/>
    <cellStyle name="Separador de milhares 5 5 2 2 6" xfId="4419"/>
    <cellStyle name="Separador de milhares 5 5 2 2 6 2" xfId="21618"/>
    <cellStyle name="Separador de milhares 5 5 2 2 6 3" xfId="21619"/>
    <cellStyle name="Separador de milhares 5 5 2 2 7" xfId="21620"/>
    <cellStyle name="Separador de milhares 5 5 2 2 8" xfId="21621"/>
    <cellStyle name="Separador de milhares 5 5 2 3" xfId="1194"/>
    <cellStyle name="Separador de milhares 5 5 2 3 2" xfId="2473"/>
    <cellStyle name="Separador de milhares 5 5 2 3 2 2" xfId="5946"/>
    <cellStyle name="Separador de milhares 5 5 2 3 2 2 2" xfId="21622"/>
    <cellStyle name="Separador de milhares 5 5 2 3 2 2 3" xfId="21623"/>
    <cellStyle name="Separador de milhares 5 5 2 3 2 3" xfId="21624"/>
    <cellStyle name="Separador de milhares 5 5 2 3 2 4" xfId="21625"/>
    <cellStyle name="Separador de milhares 5 5 2 3 3" xfId="4676"/>
    <cellStyle name="Separador de milhares 5 5 2 3 3 2" xfId="21626"/>
    <cellStyle name="Separador de milhares 5 5 2 3 3 3" xfId="21627"/>
    <cellStyle name="Separador de milhares 5 5 2 3 4" xfId="21628"/>
    <cellStyle name="Separador de milhares 5 5 2 3 5" xfId="21629"/>
    <cellStyle name="Separador de milhares 5 5 2 4" xfId="1591"/>
    <cellStyle name="Separador de milhares 5 5 2 4 2" xfId="2836"/>
    <cellStyle name="Separador de milhares 5 5 2 4 2 2" xfId="6309"/>
    <cellStyle name="Separador de milhares 5 5 2 4 2 2 2" xfId="21630"/>
    <cellStyle name="Separador de milhares 5 5 2 4 2 2 3" xfId="21631"/>
    <cellStyle name="Separador de milhares 5 5 2 4 2 3" xfId="21632"/>
    <cellStyle name="Separador de milhares 5 5 2 4 2 4" xfId="21633"/>
    <cellStyle name="Separador de milhares 5 5 2 4 3" xfId="5070"/>
    <cellStyle name="Separador de milhares 5 5 2 4 3 2" xfId="21634"/>
    <cellStyle name="Separador de milhares 5 5 2 4 3 3" xfId="21635"/>
    <cellStyle name="Separador de milhares 5 5 2 4 4" xfId="21636"/>
    <cellStyle name="Separador de milhares 5 5 2 4 5" xfId="21637"/>
    <cellStyle name="Separador de milhares 5 5 2 5" xfId="1985"/>
    <cellStyle name="Separador de milhares 5 5 2 5 2" xfId="5461"/>
    <cellStyle name="Separador de milhares 5 5 2 5 2 2" xfId="21638"/>
    <cellStyle name="Separador de milhares 5 5 2 5 2 3" xfId="21639"/>
    <cellStyle name="Separador de milhares 5 5 2 5 3" xfId="21640"/>
    <cellStyle name="Separador de milhares 5 5 2 5 4" xfId="21641"/>
    <cellStyle name="Separador de milhares 5 5 2 6" xfId="4072"/>
    <cellStyle name="Separador de milhares 5 5 2 6 2" xfId="7314"/>
    <cellStyle name="Separador de milhares 5 5 2 6 2 2" xfId="21642"/>
    <cellStyle name="Separador de milhares 5 5 2 6 2 3" xfId="21643"/>
    <cellStyle name="Separador de milhares 5 5 2 6 3" xfId="21644"/>
    <cellStyle name="Separador de milhares 5 5 2 6 4" xfId="21645"/>
    <cellStyle name="Separador de milhares 5 5 2 7" xfId="4315"/>
    <cellStyle name="Separador de milhares 5 5 2 7 2" xfId="21646"/>
    <cellStyle name="Separador de milhares 5 5 2 7 3" xfId="21647"/>
    <cellStyle name="Separador de milhares 5 5 2 8" xfId="21648"/>
    <cellStyle name="Separador de milhares 5 5 2 9" xfId="21649"/>
    <cellStyle name="Separador de milhares 5 5 3" xfId="731"/>
    <cellStyle name="Separador de milhares 5 5 4" xfId="759"/>
    <cellStyle name="Separador de milhares 5 5 4 2" xfId="1335"/>
    <cellStyle name="Separador de milhares 5 5 4 2 2" xfId="2599"/>
    <cellStyle name="Separador de milhares 5 5 4 2 2 2" xfId="6072"/>
    <cellStyle name="Separador de milhares 5 5 4 2 2 2 2" xfId="21650"/>
    <cellStyle name="Separador de milhares 5 5 4 2 2 2 3" xfId="21651"/>
    <cellStyle name="Separador de milhares 5 5 4 2 2 3" xfId="21652"/>
    <cellStyle name="Separador de milhares 5 5 4 2 2 4" xfId="21653"/>
    <cellStyle name="Separador de milhares 5 5 4 2 3" xfId="4817"/>
    <cellStyle name="Separador de milhares 5 5 4 2 3 2" xfId="21654"/>
    <cellStyle name="Separador de milhares 5 5 4 2 3 3" xfId="21655"/>
    <cellStyle name="Separador de milhares 5 5 4 2 4" xfId="21656"/>
    <cellStyle name="Separador de milhares 5 5 4 2 5" xfId="21657"/>
    <cellStyle name="Separador de milhares 5 5 4 3" xfId="1672"/>
    <cellStyle name="Separador de milhares 5 5 4 3 2" xfId="2917"/>
    <cellStyle name="Separador de milhares 5 5 4 3 2 2" xfId="6390"/>
    <cellStyle name="Separador de milhares 5 5 4 3 2 2 2" xfId="21658"/>
    <cellStyle name="Separador de milhares 5 5 4 3 2 2 3" xfId="21659"/>
    <cellStyle name="Separador de milhares 5 5 4 3 2 3" xfId="21660"/>
    <cellStyle name="Separador de milhares 5 5 4 3 2 4" xfId="21661"/>
    <cellStyle name="Separador de milhares 5 5 4 3 3" xfId="5151"/>
    <cellStyle name="Separador de milhares 5 5 4 3 3 2" xfId="21662"/>
    <cellStyle name="Separador de milhares 5 5 4 3 3 3" xfId="21663"/>
    <cellStyle name="Separador de milhares 5 5 4 3 4" xfId="21664"/>
    <cellStyle name="Separador de milhares 5 5 4 3 5" xfId="21665"/>
    <cellStyle name="Separador de milhares 5 5 4 4" xfId="2184"/>
    <cellStyle name="Separador de milhares 5 5 4 4 2" xfId="5659"/>
    <cellStyle name="Separador de milhares 5 5 4 4 2 2" xfId="21666"/>
    <cellStyle name="Separador de milhares 5 5 4 4 2 3" xfId="21667"/>
    <cellStyle name="Separador de milhares 5 5 4 4 3" xfId="21668"/>
    <cellStyle name="Separador de milhares 5 5 4 4 4" xfId="21669"/>
    <cellStyle name="Separador de milhares 5 5 4 5" xfId="4275"/>
    <cellStyle name="Separador de milhares 5 5 4 5 2" xfId="7483"/>
    <cellStyle name="Separador de milhares 5 5 4 5 2 2" xfId="21670"/>
    <cellStyle name="Separador de milhares 5 5 4 5 2 3" xfId="21671"/>
    <cellStyle name="Separador de milhares 5 5 4 5 3" xfId="21672"/>
    <cellStyle name="Separador de milhares 5 5 4 5 4" xfId="21673"/>
    <cellStyle name="Separador de milhares 5 5 4 6" xfId="4411"/>
    <cellStyle name="Separador de milhares 5 5 4 6 2" xfId="21674"/>
    <cellStyle name="Separador de milhares 5 5 4 6 3" xfId="21675"/>
    <cellStyle name="Separador de milhares 5 5 4 7" xfId="21676"/>
    <cellStyle name="Separador de milhares 5 5 4 8" xfId="21677"/>
    <cellStyle name="Separador de milhares 5 5 5" xfId="1014"/>
    <cellStyle name="Separador de milhares 5 5 5 2" xfId="1484"/>
    <cellStyle name="Separador de milhares 5 5 5 2 2" xfId="2741"/>
    <cellStyle name="Separador de milhares 5 5 5 2 2 2" xfId="6214"/>
    <cellStyle name="Separador de milhares 5 5 5 2 2 2 2" xfId="21678"/>
    <cellStyle name="Separador de milhares 5 5 5 2 2 2 3" xfId="21679"/>
    <cellStyle name="Separador de milhares 5 5 5 2 2 3" xfId="21680"/>
    <cellStyle name="Separador de milhares 5 5 5 2 2 4" xfId="21681"/>
    <cellStyle name="Separador de milhares 5 5 5 2 3" xfId="4966"/>
    <cellStyle name="Separador de milhares 5 5 5 2 3 2" xfId="21682"/>
    <cellStyle name="Separador de milhares 5 5 5 2 3 3" xfId="21683"/>
    <cellStyle name="Separador de milhares 5 5 5 2 4" xfId="21684"/>
    <cellStyle name="Separador de milhares 5 5 5 2 5" xfId="21685"/>
    <cellStyle name="Separador de milhares 5 5 5 3" xfId="1790"/>
    <cellStyle name="Separador de milhares 5 5 5 3 2" xfId="3035"/>
    <cellStyle name="Separador de milhares 5 5 5 3 2 2" xfId="6508"/>
    <cellStyle name="Separador de milhares 5 5 5 3 2 2 2" xfId="21686"/>
    <cellStyle name="Separador de milhares 5 5 5 3 2 2 3" xfId="21687"/>
    <cellStyle name="Separador de milhares 5 5 5 3 2 3" xfId="21688"/>
    <cellStyle name="Separador de milhares 5 5 5 3 2 4" xfId="21689"/>
    <cellStyle name="Separador de milhares 5 5 5 3 3" xfId="5269"/>
    <cellStyle name="Separador de milhares 5 5 5 3 3 2" xfId="21690"/>
    <cellStyle name="Separador de milhares 5 5 5 3 3 3" xfId="21691"/>
    <cellStyle name="Separador de milhares 5 5 5 3 4" xfId="21692"/>
    <cellStyle name="Separador de milhares 5 5 5 3 5" xfId="21693"/>
    <cellStyle name="Separador de milhares 5 5 5 4" xfId="2364"/>
    <cellStyle name="Separador de milhares 5 5 5 4 2" xfId="5838"/>
    <cellStyle name="Separador de milhares 5 5 5 4 2 2" xfId="21694"/>
    <cellStyle name="Separador de milhares 5 5 5 4 2 3" xfId="21695"/>
    <cellStyle name="Separador de milhares 5 5 5 4 3" xfId="21696"/>
    <cellStyle name="Separador de milhares 5 5 5 4 4" xfId="21697"/>
    <cellStyle name="Separador de milhares 5 5 5 5" xfId="4276"/>
    <cellStyle name="Separador de milhares 5 5 5 5 2" xfId="7484"/>
    <cellStyle name="Separador de milhares 5 5 5 5 2 2" xfId="21698"/>
    <cellStyle name="Separador de milhares 5 5 5 5 2 3" xfId="21699"/>
    <cellStyle name="Separador de milhares 5 5 5 5 3" xfId="21700"/>
    <cellStyle name="Separador de milhares 5 5 5 5 4" xfId="21701"/>
    <cellStyle name="Separador de milhares 5 5 5 6" xfId="4534"/>
    <cellStyle name="Separador de milhares 5 5 5 6 2" xfId="21702"/>
    <cellStyle name="Separador de milhares 5 5 5 6 3" xfId="21703"/>
    <cellStyle name="Separador de milhares 5 5 5 7" xfId="21704"/>
    <cellStyle name="Separador de milhares 5 5 5 8" xfId="21705"/>
    <cellStyle name="Separador de milhares 5 5 6" xfId="1164"/>
    <cellStyle name="Separador de milhares 5 5 6 2" xfId="2455"/>
    <cellStyle name="Separador de milhares 5 5 6 2 2" xfId="5929"/>
    <cellStyle name="Separador de milhares 5 5 6 2 2 2" xfId="21706"/>
    <cellStyle name="Separador de milhares 5 5 6 2 2 3" xfId="21707"/>
    <cellStyle name="Separador de milhares 5 5 6 2 3" xfId="21708"/>
    <cellStyle name="Separador de milhares 5 5 6 2 4" xfId="21709"/>
    <cellStyle name="Separador de milhares 5 5 6 3" xfId="4647"/>
    <cellStyle name="Separador de milhares 5 5 6 3 2" xfId="21710"/>
    <cellStyle name="Separador de milhares 5 5 6 3 3" xfId="21711"/>
    <cellStyle name="Separador de milhares 5 5 6 4" xfId="21712"/>
    <cellStyle name="Separador de milhares 5 5 6 5" xfId="21713"/>
    <cellStyle name="Separador de milhares 5 5 7" xfId="1583"/>
    <cellStyle name="Separador de milhares 5 5 7 2" xfId="2828"/>
    <cellStyle name="Separador de milhares 5 5 7 2 2" xfId="6301"/>
    <cellStyle name="Separador de milhares 5 5 7 2 2 2" xfId="21714"/>
    <cellStyle name="Separador de milhares 5 5 7 2 2 3" xfId="21715"/>
    <cellStyle name="Separador de milhares 5 5 7 2 3" xfId="21716"/>
    <cellStyle name="Separador de milhares 5 5 7 2 4" xfId="21717"/>
    <cellStyle name="Separador de milhares 5 5 7 3" xfId="5062"/>
    <cellStyle name="Separador de milhares 5 5 7 3 2" xfId="21718"/>
    <cellStyle name="Separador de milhares 5 5 7 3 3" xfId="21719"/>
    <cellStyle name="Separador de milhares 5 5 7 4" xfId="21720"/>
    <cellStyle name="Separador de milhares 5 5 7 5" xfId="21721"/>
    <cellStyle name="Separador de milhares 5 5 8" xfId="1963"/>
    <cellStyle name="Separador de milhares 5 5 8 2" xfId="5440"/>
    <cellStyle name="Separador de milhares 5 5 8 2 2" xfId="21722"/>
    <cellStyle name="Separador de milhares 5 5 8 2 3" xfId="21723"/>
    <cellStyle name="Separador de milhares 5 5 8 3" xfId="21724"/>
    <cellStyle name="Separador de milhares 5 5 8 4" xfId="21725"/>
    <cellStyle name="Separador de milhares 5 5 9" xfId="3858"/>
    <cellStyle name="Separador de milhares 5 5 9 2" xfId="7221"/>
    <cellStyle name="Separador de milhares 5 5 9 2 2" xfId="21726"/>
    <cellStyle name="Separador de milhares 5 5 9 2 3" xfId="21727"/>
    <cellStyle name="Separador de milhares 5 5 9 3" xfId="21728"/>
    <cellStyle name="Separador de milhares 5 5 9 4" xfId="21729"/>
    <cellStyle name="Separador de milhares 5 5_MEMÓRIA DE CÁLCULO" xfId="605"/>
    <cellStyle name="Separador de milhares 5 6" xfId="728"/>
    <cellStyle name="Separador de milhares 5 6 2" xfId="4074"/>
    <cellStyle name="Separador de milhares 5 6 2 2" xfId="7316"/>
    <cellStyle name="Separador de milhares 5 6 2 2 2" xfId="21730"/>
    <cellStyle name="Separador de milhares 5 6 2 2 3" xfId="21731"/>
    <cellStyle name="Separador de milhares 5 6 2 3" xfId="21732"/>
    <cellStyle name="Separador de milhares 5 6 2 4" xfId="21733"/>
    <cellStyle name="Separador de milhares 5 6 3" xfId="4073"/>
    <cellStyle name="Separador de milhares 5 6 3 2" xfId="7315"/>
    <cellStyle name="Separador de milhares 5 6 3 2 2" xfId="21734"/>
    <cellStyle name="Separador de milhares 5 6 3 2 3" xfId="21735"/>
    <cellStyle name="Separador de milhares 5 6 3 3" xfId="21736"/>
    <cellStyle name="Separador de milhares 5 6 3 4" xfId="21737"/>
    <cellStyle name="Separador de milhares 5 7" xfId="1015"/>
    <cellStyle name="Separador de milhares 5 7 2" xfId="4075"/>
    <cellStyle name="Separador de milhares 5 7 2 2" xfId="7317"/>
    <cellStyle name="Separador de milhares 5 7 2 2 2" xfId="21738"/>
    <cellStyle name="Separador de milhares 5 7 2 2 3" xfId="21739"/>
    <cellStyle name="Separador de milhares 5 7 2 3" xfId="21740"/>
    <cellStyle name="Separador de milhares 5 7 2 4" xfId="21741"/>
    <cellStyle name="Separador de milhares 5 8" xfId="1159"/>
    <cellStyle name="Separador de milhares 5 8 2" xfId="4642"/>
    <cellStyle name="Separador de milhares 5 8 2 2" xfId="21742"/>
    <cellStyle name="Separador de milhares 5 8 2 3" xfId="21743"/>
    <cellStyle name="Separador de milhares 5 8 3" xfId="21744"/>
    <cellStyle name="Separador de milhares 5 8 4" xfId="21745"/>
    <cellStyle name="Separador de milhares 5_4ª e 5ª Subida do Corrego da Bica" xfId="606"/>
    <cellStyle name="Separador de milhares 52" xfId="607"/>
    <cellStyle name="Separador de milhares 52 2" xfId="608"/>
    <cellStyle name="Separador de milhares 54" xfId="609"/>
    <cellStyle name="Separador de milhares 54 2" xfId="610"/>
    <cellStyle name="Separador de milhares 58" xfId="611"/>
    <cellStyle name="Separador de milhares 58 2" xfId="612"/>
    <cellStyle name="Separador de milhares 6" xfId="310"/>
    <cellStyle name="Separador de milhares 6 2" xfId="311"/>
    <cellStyle name="Separador de milhares 6 2 2" xfId="1016"/>
    <cellStyle name="Separador de milhares 6 2 2 2" xfId="4076"/>
    <cellStyle name="Separador de milhares 6 2 2 2 2" xfId="7318"/>
    <cellStyle name="Separador de milhares 6 2 2 2 2 2" xfId="21746"/>
    <cellStyle name="Separador de milhares 6 2 2 2 2 3" xfId="21747"/>
    <cellStyle name="Separador de milhares 6 2 2 2 3" xfId="21748"/>
    <cellStyle name="Separador de milhares 6 2 2 2 4" xfId="21749"/>
    <cellStyle name="Separador de milhares 6 2 3" xfId="1166"/>
    <cellStyle name="Separador de milhares 6 2 3 2" xfId="4649"/>
    <cellStyle name="Separador de milhares 6 2 3 2 2" xfId="21750"/>
    <cellStyle name="Separador de milhares 6 2 3 2 3" xfId="21751"/>
    <cellStyle name="Separador de milhares 6 2 3 3" xfId="21752"/>
    <cellStyle name="Separador de milhares 6 2 3 4" xfId="21753"/>
    <cellStyle name="Separador de milhares 6 3" xfId="1017"/>
    <cellStyle name="Separador de milhares 6 3 2" xfId="1485"/>
    <cellStyle name="Separador de milhares 6 3 2 2" xfId="4077"/>
    <cellStyle name="Separador de milhares 6 3 2 3" xfId="4967"/>
    <cellStyle name="Separador de milhares 6 3 2 3 2" xfId="21754"/>
    <cellStyle name="Separador de milhares 6 3 2 3 3" xfId="21755"/>
    <cellStyle name="Separador de milhares 6 3 2 4" xfId="21756"/>
    <cellStyle name="Separador de milhares 6 3 2 5" xfId="21757"/>
    <cellStyle name="Separador de milhares 6 4" xfId="1018"/>
    <cellStyle name="Separador de milhares 6 4 2" xfId="4078"/>
    <cellStyle name="Separador de milhares 6 4 2 2" xfId="7319"/>
    <cellStyle name="Separador de milhares 6 4 2 2 2" xfId="21758"/>
    <cellStyle name="Separador de milhares 6 4 2 2 3" xfId="21759"/>
    <cellStyle name="Separador de milhares 6 4 2 3" xfId="21760"/>
    <cellStyle name="Separador de milhares 6 4 2 4" xfId="21761"/>
    <cellStyle name="Separador de milhares 6 5" xfId="1165"/>
    <cellStyle name="Separador de milhares 6 5 2" xfId="4648"/>
    <cellStyle name="Separador de milhares 6 5 2 2" xfId="21762"/>
    <cellStyle name="Separador de milhares 6 5 2 3" xfId="21763"/>
    <cellStyle name="Separador de milhares 6 5 3" xfId="21764"/>
    <cellStyle name="Separador de milhares 6 5 4" xfId="21765"/>
    <cellStyle name="Separador de milhares 60" xfId="613"/>
    <cellStyle name="Separador de milhares 60 2" xfId="614"/>
    <cellStyle name="Separador de milhares 61" xfId="615"/>
    <cellStyle name="Separador de milhares 61 2" xfId="616"/>
    <cellStyle name="Separador de milhares 64" xfId="617"/>
    <cellStyle name="Separador de milhares 64 2" xfId="618"/>
    <cellStyle name="Separador de milhares 65" xfId="619"/>
    <cellStyle name="Separador de milhares 65 2" xfId="620"/>
    <cellStyle name="Separador de milhares 7" xfId="312"/>
    <cellStyle name="Separador de milhares 7 2" xfId="313"/>
    <cellStyle name="Separador de milhares 7 2 2" xfId="314"/>
    <cellStyle name="Separador de milhares 7 2 2 2" xfId="1169"/>
    <cellStyle name="Separador de milhares 7 2 2 2 2" xfId="4652"/>
    <cellStyle name="Separador de milhares 7 2 2 2 2 2" xfId="21766"/>
    <cellStyle name="Separador de milhares 7 2 2 2 2 3" xfId="21767"/>
    <cellStyle name="Separador de milhares 7 2 2 2 3" xfId="21768"/>
    <cellStyle name="Separador de milhares 7 2 2 2 4" xfId="21769"/>
    <cellStyle name="Separador de milhares 7 2 3" xfId="1019"/>
    <cellStyle name="Separador de milhares 7 2 4" xfId="1168"/>
    <cellStyle name="Separador de milhares 7 2 4 2" xfId="4651"/>
    <cellStyle name="Separador de milhares 7 2 4 2 2" xfId="21770"/>
    <cellStyle name="Separador de milhares 7 2 4 2 3" xfId="21771"/>
    <cellStyle name="Separador de milhares 7 2 4 3" xfId="21772"/>
    <cellStyle name="Separador de milhares 7 2 4 4" xfId="21773"/>
    <cellStyle name="Separador de milhares 7 3" xfId="315"/>
    <cellStyle name="Separador de milhares 7 3 2" xfId="1170"/>
    <cellStyle name="Separador de milhares 7 3 2 2" xfId="4079"/>
    <cellStyle name="Separador de milhares 7 3 2 3" xfId="4653"/>
    <cellStyle name="Separador de milhares 7 3 2 3 2" xfId="21774"/>
    <cellStyle name="Separador de milhares 7 3 2 3 3" xfId="21775"/>
    <cellStyle name="Separador de milhares 7 3 2 4" xfId="21776"/>
    <cellStyle name="Separador de milhares 7 3 2 5" xfId="21777"/>
    <cellStyle name="Separador de milhares 7 4" xfId="1020"/>
    <cellStyle name="Separador de milhares 7 4 2" xfId="4080"/>
    <cellStyle name="Separador de milhares 7 4 2 2" xfId="7320"/>
    <cellStyle name="Separador de milhares 7 4 2 2 2" xfId="21778"/>
    <cellStyle name="Separador de milhares 7 4 2 2 3" xfId="21779"/>
    <cellStyle name="Separador de milhares 7 4 2 3" xfId="21780"/>
    <cellStyle name="Separador de milhares 7 4 2 4" xfId="21781"/>
    <cellStyle name="Separador de milhares 7 5" xfId="1167"/>
    <cellStyle name="Separador de milhares 7 5 2" xfId="4650"/>
    <cellStyle name="Separador de milhares 7 5 2 2" xfId="21782"/>
    <cellStyle name="Separador de milhares 7 5 2 3" xfId="21783"/>
    <cellStyle name="Separador de milhares 7 5 3" xfId="21784"/>
    <cellStyle name="Separador de milhares 7 5 4" xfId="21785"/>
    <cellStyle name="Separador de milhares 8" xfId="316"/>
    <cellStyle name="Separador de milhares 8 2" xfId="317"/>
    <cellStyle name="Separador de milhares 8 2 2" xfId="622"/>
    <cellStyle name="Separador de milhares 8 2 2 2" xfId="4081"/>
    <cellStyle name="Separador de milhares 8 2 2 2 2" xfId="7321"/>
    <cellStyle name="Separador de milhares 8 2 2 2 2 2" xfId="21786"/>
    <cellStyle name="Separador de milhares 8 2 2 2 2 3" xfId="21787"/>
    <cellStyle name="Separador de milhares 8 2 2 2 3" xfId="21788"/>
    <cellStyle name="Separador de milhares 8 2 2 2 4" xfId="21789"/>
    <cellStyle name="Separador de milhares 8 2 3" xfId="732"/>
    <cellStyle name="Separador de milhares 8 2 4" xfId="1021"/>
    <cellStyle name="Separador de milhares 8 2 4 2" xfId="1486"/>
    <cellStyle name="Separador de milhares 8 2 4 2 2" xfId="4968"/>
    <cellStyle name="Separador de milhares 8 2 4 2 2 2" xfId="21790"/>
    <cellStyle name="Separador de milhares 8 2 4 2 2 3" xfId="21791"/>
    <cellStyle name="Separador de milhares 8 2 4 2 3" xfId="21792"/>
    <cellStyle name="Separador de milhares 8 2 4 2 4" xfId="21793"/>
    <cellStyle name="Separador de milhares 8 2_MEMÓRIA DE CÁLCULO" xfId="621"/>
    <cellStyle name="Separador de milhares 8 3" xfId="1022"/>
    <cellStyle name="Separador de milhares 8 3 2" xfId="4082"/>
    <cellStyle name="Separador de milhares 8 4" xfId="1171"/>
    <cellStyle name="Separador de milhares 8 4 2" xfId="4654"/>
    <cellStyle name="Separador de milhares 8 4 2 2" xfId="21794"/>
    <cellStyle name="Separador de milhares 8 4 2 3" xfId="21795"/>
    <cellStyle name="Separador de milhares 8 4 3" xfId="21796"/>
    <cellStyle name="Separador de milhares 8 4 4" xfId="21797"/>
    <cellStyle name="Separador de milhares 9" xfId="318"/>
    <cellStyle name="Separador de milhares 9 2" xfId="733"/>
    <cellStyle name="Separador de milhares 9 2 10" xfId="21798"/>
    <cellStyle name="Separador de milhares 9 2 2" xfId="834"/>
    <cellStyle name="Separador de milhares 9 2 2 2" xfId="1406"/>
    <cellStyle name="Separador de milhares 9 2 2 2 2" xfId="2669"/>
    <cellStyle name="Separador de milhares 9 2 2 2 2 2" xfId="6142"/>
    <cellStyle name="Separador de milhares 9 2 2 2 2 2 2" xfId="21799"/>
    <cellStyle name="Separador de milhares 9 2 2 2 2 2 3" xfId="21800"/>
    <cellStyle name="Separador de milhares 9 2 2 2 2 3" xfId="21801"/>
    <cellStyle name="Separador de milhares 9 2 2 2 2 4" xfId="21802"/>
    <cellStyle name="Separador de milhares 9 2 2 2 3" xfId="4888"/>
    <cellStyle name="Separador de milhares 9 2 2 2 3 2" xfId="21803"/>
    <cellStyle name="Separador de milhares 9 2 2 2 3 3" xfId="21804"/>
    <cellStyle name="Separador de milhares 9 2 2 2 4" xfId="21805"/>
    <cellStyle name="Separador de milhares 9 2 2 2 5" xfId="21806"/>
    <cellStyle name="Separador de milhares 9 2 2 3" xfId="1742"/>
    <cellStyle name="Separador de milhares 9 2 2 3 2" xfId="2987"/>
    <cellStyle name="Separador de milhares 9 2 2 3 2 2" xfId="6460"/>
    <cellStyle name="Separador de milhares 9 2 2 3 2 2 2" xfId="21807"/>
    <cellStyle name="Separador de milhares 9 2 2 3 2 2 3" xfId="21808"/>
    <cellStyle name="Separador de milhares 9 2 2 3 2 3" xfId="21809"/>
    <cellStyle name="Separador de milhares 9 2 2 3 2 4" xfId="21810"/>
    <cellStyle name="Separador de milhares 9 2 2 3 3" xfId="5221"/>
    <cellStyle name="Separador de milhares 9 2 2 3 3 2" xfId="21811"/>
    <cellStyle name="Separador de milhares 9 2 2 3 3 3" xfId="21812"/>
    <cellStyle name="Separador de milhares 9 2 2 3 4" xfId="21813"/>
    <cellStyle name="Separador de milhares 9 2 2 3 5" xfId="21814"/>
    <cellStyle name="Separador de milhares 9 2 2 4" xfId="2255"/>
    <cellStyle name="Separador de milhares 9 2 2 4 2" xfId="5730"/>
    <cellStyle name="Separador de milhares 9 2 2 4 2 2" xfId="21815"/>
    <cellStyle name="Separador de milhares 9 2 2 4 2 3" xfId="21816"/>
    <cellStyle name="Separador de milhares 9 2 2 4 3" xfId="21817"/>
    <cellStyle name="Separador de milhares 9 2 2 4 4" xfId="21818"/>
    <cellStyle name="Separador de milhares 9 2 2 5" xfId="4084"/>
    <cellStyle name="Separador de milhares 9 2 2 5 2" xfId="7323"/>
    <cellStyle name="Separador de milhares 9 2 2 5 2 2" xfId="21819"/>
    <cellStyle name="Separador de milhares 9 2 2 5 2 3" xfId="21820"/>
    <cellStyle name="Separador de milhares 9 2 2 5 3" xfId="21821"/>
    <cellStyle name="Separador de milhares 9 2 2 5 4" xfId="21822"/>
    <cellStyle name="Separador de milhares 9 2 2 6" xfId="4481"/>
    <cellStyle name="Separador de milhares 9 2 2 6 2" xfId="21823"/>
    <cellStyle name="Separador de milhares 9 2 2 6 3" xfId="21824"/>
    <cellStyle name="Separador de milhares 9 2 2 7" xfId="21825"/>
    <cellStyle name="Separador de milhares 9 2 2 8" xfId="21826"/>
    <cellStyle name="Separador de milhares 9 2 3" xfId="1023"/>
    <cellStyle name="Separador de milhares 9 2 4" xfId="1314"/>
    <cellStyle name="Separador de milhares 9 2 4 2" xfId="2579"/>
    <cellStyle name="Separador de milhares 9 2 4 2 2" xfId="6052"/>
    <cellStyle name="Separador de milhares 9 2 4 2 2 2" xfId="21827"/>
    <cellStyle name="Separador de milhares 9 2 4 2 2 3" xfId="21828"/>
    <cellStyle name="Separador de milhares 9 2 4 2 3" xfId="21829"/>
    <cellStyle name="Separador de milhares 9 2 4 2 4" xfId="21830"/>
    <cellStyle name="Separador de milhares 9 2 4 3" xfId="4796"/>
    <cellStyle name="Separador de milhares 9 2 4 3 2" xfId="21831"/>
    <cellStyle name="Separador de milhares 9 2 4 3 3" xfId="21832"/>
    <cellStyle name="Separador de milhares 9 2 4 4" xfId="21833"/>
    <cellStyle name="Separador de milhares 9 2 4 5" xfId="21834"/>
    <cellStyle name="Separador de milhares 9 2 5" xfId="1653"/>
    <cellStyle name="Separador de milhares 9 2 5 2" xfId="2898"/>
    <cellStyle name="Separador de milhares 9 2 5 2 2" xfId="6371"/>
    <cellStyle name="Separador de milhares 9 2 5 2 2 2" xfId="21835"/>
    <cellStyle name="Separador de milhares 9 2 5 2 2 3" xfId="21836"/>
    <cellStyle name="Separador de milhares 9 2 5 2 3" xfId="21837"/>
    <cellStyle name="Separador de milhares 9 2 5 2 4" xfId="21838"/>
    <cellStyle name="Separador de milhares 9 2 5 3" xfId="5132"/>
    <cellStyle name="Separador de milhares 9 2 5 3 2" xfId="21839"/>
    <cellStyle name="Separador de milhares 9 2 5 3 3" xfId="21840"/>
    <cellStyle name="Separador de milhares 9 2 5 4" xfId="21841"/>
    <cellStyle name="Separador de milhares 9 2 5 5" xfId="21842"/>
    <cellStyle name="Separador de milhares 9 2 6" xfId="2162"/>
    <cellStyle name="Separador de milhares 9 2 6 2" xfId="5637"/>
    <cellStyle name="Separador de milhares 9 2 6 2 2" xfId="21843"/>
    <cellStyle name="Separador de milhares 9 2 6 2 3" xfId="21844"/>
    <cellStyle name="Separador de milhares 9 2 6 3" xfId="21845"/>
    <cellStyle name="Separador de milhares 9 2 6 4" xfId="21846"/>
    <cellStyle name="Separador de milhares 9 2 7" xfId="4083"/>
    <cellStyle name="Separador de milhares 9 2 7 2" xfId="7322"/>
    <cellStyle name="Separador de milhares 9 2 7 2 2" xfId="21847"/>
    <cellStyle name="Separador de milhares 9 2 7 2 3" xfId="21848"/>
    <cellStyle name="Separador de milhares 9 2 7 3" xfId="21849"/>
    <cellStyle name="Separador de milhares 9 2 7 4" xfId="21850"/>
    <cellStyle name="Separador de milhares 9 2 8" xfId="4391"/>
    <cellStyle name="Separador de milhares 9 2 8 2" xfId="21851"/>
    <cellStyle name="Separador de milhares 9 2 8 3" xfId="21852"/>
    <cellStyle name="Separador de milhares 9 2 9" xfId="21853"/>
    <cellStyle name="Separador de milhares 9 3" xfId="1024"/>
    <cellStyle name="Separador de milhares 9 3 2" xfId="1488"/>
    <cellStyle name="Separador de milhares 9 3 2 2" xfId="4970"/>
    <cellStyle name="Separador de milhares 9 3 2 2 2" xfId="21854"/>
    <cellStyle name="Separador de milhares 9 3 2 2 3" xfId="21855"/>
    <cellStyle name="Separador de milhares 9 3 2 3" xfId="21856"/>
    <cellStyle name="Separador de milhares 9 3 2 4" xfId="21857"/>
    <cellStyle name="Separador de milhares 9 3 3" xfId="4085"/>
    <cellStyle name="Separador de milhares 9 4" xfId="1172"/>
    <cellStyle name="Separador de milhares 9 4 2" xfId="4655"/>
    <cellStyle name="Separador de milhares 9 4 2 2" xfId="21858"/>
    <cellStyle name="Separador de milhares 9 4 2 3" xfId="21859"/>
    <cellStyle name="Separador de milhares 9 4 3" xfId="21860"/>
    <cellStyle name="Separador de milhares 9 4 4" xfId="21861"/>
    <cellStyle name="Separador de milhares 9_MEMÓRIA DE CÁLCULO" xfId="623"/>
    <cellStyle name="Sepavador de milhares [0]_Pasta2" xfId="1025"/>
    <cellStyle name="Standard_RP100_01 (metr.)" xfId="624"/>
    <cellStyle name="subhead" xfId="319"/>
    <cellStyle name="SUBTOTAIS" xfId="625"/>
    <cellStyle name="SUBTOTAIS 2" xfId="21862"/>
    <cellStyle name="sub-total" xfId="4086"/>
    <cellStyle name="SUMA PARCIAL" xfId="626"/>
    <cellStyle name="SUMA PARCIAL 2" xfId="21863"/>
    <cellStyle name="Texto de advertencia" xfId="627"/>
    <cellStyle name="Texto de Aviso 2" xfId="320"/>
    <cellStyle name="Texto de Aviso 3" xfId="3859"/>
    <cellStyle name="Texto Explicativo 2" xfId="321"/>
    <cellStyle name="Texto Explicativo 3" xfId="21864"/>
    <cellStyle name="þ_x001d_ð'_x000c_ïþ÷_x000c_âþU_x0001_o_x0014_x_x001c__x0007__x0001__x0001_" xfId="628"/>
    <cellStyle name="Title" xfId="322"/>
    <cellStyle name="Title 2" xfId="734"/>
    <cellStyle name="Title 3" xfId="3860"/>
    <cellStyle name="Title_MEMÓRIA DE CÁLCULO" xfId="629"/>
    <cellStyle name="Título 1 1" xfId="1026"/>
    <cellStyle name="Título 1 1 2" xfId="1027"/>
    <cellStyle name="Título 1 2" xfId="323"/>
    <cellStyle name="Título 1 2 2" xfId="1028"/>
    <cellStyle name="Título 1 2 3" xfId="21865"/>
    <cellStyle name="Título 1 3" xfId="21866"/>
    <cellStyle name="Título 2 2" xfId="324"/>
    <cellStyle name="Título 2 2 2" xfId="21867"/>
    <cellStyle name="Título 2 3" xfId="21868"/>
    <cellStyle name="Título 3 2" xfId="325"/>
    <cellStyle name="Título 3 2 2" xfId="21869"/>
    <cellStyle name="Título 3 3" xfId="21870"/>
    <cellStyle name="Título 4 2" xfId="326"/>
    <cellStyle name="Título 4 2 2" xfId="21871"/>
    <cellStyle name="Título 4 3" xfId="21872"/>
    <cellStyle name="Título 5" xfId="327"/>
    <cellStyle name="Título 5 2" xfId="1029"/>
    <cellStyle name="Título 5 3" xfId="21873"/>
    <cellStyle name="Titulo1" xfId="630"/>
    <cellStyle name="Titulo1 2" xfId="1030"/>
    <cellStyle name="Titulo2" xfId="631"/>
    <cellStyle name="Titulo2 2" xfId="1031"/>
    <cellStyle name="TITULOS" xfId="632"/>
    <cellStyle name="Total" xfId="3661" builtinId="25" customBuiltin="1"/>
    <cellStyle name="Total 2" xfId="1032"/>
    <cellStyle name="Total 2 10" xfId="4535"/>
    <cellStyle name="Total 2 10 2" xfId="21874"/>
    <cellStyle name="Total 2 10 3" xfId="21875"/>
    <cellStyle name="Total 2 10 4" xfId="21876"/>
    <cellStyle name="Total 2 11" xfId="21877"/>
    <cellStyle name="Total 2 11 2" xfId="21878"/>
    <cellStyle name="Total 2 12" xfId="21879"/>
    <cellStyle name="Total 2 13" xfId="21880"/>
    <cellStyle name="Total 2 2" xfId="1489"/>
    <cellStyle name="Total 2 2 10" xfId="4971"/>
    <cellStyle name="Total 2 2 10 2" xfId="21881"/>
    <cellStyle name="Total 2 2 10 3" xfId="21882"/>
    <cellStyle name="Total 2 2 10 4" xfId="21883"/>
    <cellStyle name="Total 2 2 11" xfId="21884"/>
    <cellStyle name="Total 2 2 12" xfId="21885"/>
    <cellStyle name="Total 2 2 13" xfId="21886"/>
    <cellStyle name="Total 2 2 2" xfId="2743"/>
    <cellStyle name="Total 2 2 2 2" xfId="6216"/>
    <cellStyle name="Total 2 2 2 2 2" xfId="21887"/>
    <cellStyle name="Total 2 2 2 2 3" xfId="21888"/>
    <cellStyle name="Total 2 2 2 2 4" xfId="21889"/>
    <cellStyle name="Total 2 2 2 3" xfId="21890"/>
    <cellStyle name="Total 2 2 2 4" xfId="21891"/>
    <cellStyle name="Total 2 2 2 5" xfId="21892"/>
    <cellStyle name="Total 2 2 3" xfId="3343"/>
    <cellStyle name="Total 2 2 3 2" xfId="6815"/>
    <cellStyle name="Total 2 2 3 2 2" xfId="21893"/>
    <cellStyle name="Total 2 2 3 2 3" xfId="21894"/>
    <cellStyle name="Total 2 2 3 2 4" xfId="21895"/>
    <cellStyle name="Total 2 2 3 3" xfId="21896"/>
    <cellStyle name="Total 2 2 3 4" xfId="21897"/>
    <cellStyle name="Total 2 2 3 5" xfId="21898"/>
    <cellStyle name="Total 2 2 4" xfId="2370"/>
    <cellStyle name="Total 2 2 4 2" xfId="5844"/>
    <cellStyle name="Total 2 2 4 2 2" xfId="21899"/>
    <cellStyle name="Total 2 2 4 2 3" xfId="21900"/>
    <cellStyle name="Total 2 2 4 2 4" xfId="21901"/>
    <cellStyle name="Total 2 2 4 3" xfId="21902"/>
    <cellStyle name="Total 2 2 4 4" xfId="21903"/>
    <cellStyle name="Total 2 2 4 5" xfId="21904"/>
    <cellStyle name="Total 2 2 5" xfId="3441"/>
    <cellStyle name="Total 2 2 5 2" xfId="6913"/>
    <cellStyle name="Total 2 2 5 2 2" xfId="21905"/>
    <cellStyle name="Total 2 2 5 2 3" xfId="21906"/>
    <cellStyle name="Total 2 2 5 2 4" xfId="21907"/>
    <cellStyle name="Total 2 2 5 3" xfId="21908"/>
    <cellStyle name="Total 2 2 5 4" xfId="21909"/>
    <cellStyle name="Total 2 2 5 5" xfId="21910"/>
    <cellStyle name="Total 2 2 6" xfId="2041"/>
    <cellStyle name="Total 2 2 6 2" xfId="5517"/>
    <cellStyle name="Total 2 2 6 2 2" xfId="21911"/>
    <cellStyle name="Total 2 2 6 2 3" xfId="21912"/>
    <cellStyle name="Total 2 2 6 2 4" xfId="21913"/>
    <cellStyle name="Total 2 2 6 3" xfId="21914"/>
    <cellStyle name="Total 2 2 6 4" xfId="21915"/>
    <cellStyle name="Total 2 2 6 5" xfId="21916"/>
    <cellStyle name="Total 2 2 7" xfId="3190"/>
    <cellStyle name="Total 2 2 7 2" xfId="6662"/>
    <cellStyle name="Total 2 2 7 2 2" xfId="21917"/>
    <cellStyle name="Total 2 2 7 2 3" xfId="21918"/>
    <cellStyle name="Total 2 2 7 2 4" xfId="21919"/>
    <cellStyle name="Total 2 2 7 3" xfId="21920"/>
    <cellStyle name="Total 2 2 7 4" xfId="21921"/>
    <cellStyle name="Total 2 2 7 5" xfId="21922"/>
    <cellStyle name="Total 2 2 8" xfId="3456"/>
    <cellStyle name="Total 2 2 8 2" xfId="6928"/>
    <cellStyle name="Total 2 2 8 2 2" xfId="21923"/>
    <cellStyle name="Total 2 2 8 2 3" xfId="21924"/>
    <cellStyle name="Total 2 2 8 2 4" xfId="21925"/>
    <cellStyle name="Total 2 2 8 3" xfId="21926"/>
    <cellStyle name="Total 2 2 8 4" xfId="21927"/>
    <cellStyle name="Total 2 2 8 5" xfId="21928"/>
    <cellStyle name="Total 2 2 9" xfId="3255"/>
    <cellStyle name="Total 2 2 9 2" xfId="6727"/>
    <cellStyle name="Total 2 2 9 2 2" xfId="21929"/>
    <cellStyle name="Total 2 2 9 2 3" xfId="21930"/>
    <cellStyle name="Total 2 2 9 2 4" xfId="21931"/>
    <cellStyle name="Total 2 2 9 3" xfId="21932"/>
    <cellStyle name="Total 2 2 9 4" xfId="21933"/>
    <cellStyle name="Total 2 2 9 5" xfId="21934"/>
    <cellStyle name="Total 2 3" xfId="1538"/>
    <cellStyle name="Total 2 3 10" xfId="5020"/>
    <cellStyle name="Total 2 3 10 2" xfId="21935"/>
    <cellStyle name="Total 2 3 10 3" xfId="21936"/>
    <cellStyle name="Total 2 3 10 4" xfId="21937"/>
    <cellStyle name="Total 2 3 11" xfId="21938"/>
    <cellStyle name="Total 2 3 12" xfId="21939"/>
    <cellStyle name="Total 2 3 13" xfId="21940"/>
    <cellStyle name="Total 2 3 2" xfId="2784"/>
    <cellStyle name="Total 2 3 2 2" xfId="6257"/>
    <cellStyle name="Total 2 3 2 2 2" xfId="21941"/>
    <cellStyle name="Total 2 3 2 2 3" xfId="21942"/>
    <cellStyle name="Total 2 3 2 2 4" xfId="21943"/>
    <cellStyle name="Total 2 3 2 3" xfId="21944"/>
    <cellStyle name="Total 2 3 2 4" xfId="21945"/>
    <cellStyle name="Total 2 3 2 5" xfId="21946"/>
    <cellStyle name="Total 2 3 3" xfId="3380"/>
    <cellStyle name="Total 2 3 3 2" xfId="6852"/>
    <cellStyle name="Total 2 3 3 2 2" xfId="21947"/>
    <cellStyle name="Total 2 3 3 2 3" xfId="21948"/>
    <cellStyle name="Total 2 3 3 2 4" xfId="21949"/>
    <cellStyle name="Total 2 3 3 3" xfId="21950"/>
    <cellStyle name="Total 2 3 3 4" xfId="21951"/>
    <cellStyle name="Total 2 3 3 5" xfId="21952"/>
    <cellStyle name="Total 2 3 4" xfId="2054"/>
    <cellStyle name="Total 2 3 4 2" xfId="5530"/>
    <cellStyle name="Total 2 3 4 2 2" xfId="21953"/>
    <cellStyle name="Total 2 3 4 2 3" xfId="21954"/>
    <cellStyle name="Total 2 3 4 2 4" xfId="21955"/>
    <cellStyle name="Total 2 3 4 3" xfId="21956"/>
    <cellStyle name="Total 2 3 4 4" xfId="21957"/>
    <cellStyle name="Total 2 3 4 5" xfId="21958"/>
    <cellStyle name="Total 2 3 5" xfId="1982"/>
    <cellStyle name="Total 2 3 5 2" xfId="5458"/>
    <cellStyle name="Total 2 3 5 2 2" xfId="21959"/>
    <cellStyle name="Total 2 3 5 2 3" xfId="21960"/>
    <cellStyle name="Total 2 3 5 2 4" xfId="21961"/>
    <cellStyle name="Total 2 3 5 3" xfId="21962"/>
    <cellStyle name="Total 2 3 5 4" xfId="21963"/>
    <cellStyle name="Total 2 3 5 5" xfId="21964"/>
    <cellStyle name="Total 2 3 6" xfId="1890"/>
    <cellStyle name="Total 2 3 6 2" xfId="5367"/>
    <cellStyle name="Total 2 3 6 2 2" xfId="21965"/>
    <cellStyle name="Total 2 3 6 2 3" xfId="21966"/>
    <cellStyle name="Total 2 3 6 2 4" xfId="21967"/>
    <cellStyle name="Total 2 3 6 3" xfId="21968"/>
    <cellStyle name="Total 2 3 6 4" xfId="21969"/>
    <cellStyle name="Total 2 3 6 5" xfId="21970"/>
    <cellStyle name="Total 2 3 7" xfId="2076"/>
    <cellStyle name="Total 2 3 7 2" xfId="5551"/>
    <cellStyle name="Total 2 3 7 2 2" xfId="21971"/>
    <cellStyle name="Total 2 3 7 2 3" xfId="21972"/>
    <cellStyle name="Total 2 3 7 2 4" xfId="21973"/>
    <cellStyle name="Total 2 3 7 3" xfId="21974"/>
    <cellStyle name="Total 2 3 7 4" xfId="21975"/>
    <cellStyle name="Total 2 3 7 5" xfId="21976"/>
    <cellStyle name="Total 2 3 8" xfId="3491"/>
    <cellStyle name="Total 2 3 8 2" xfId="6963"/>
    <cellStyle name="Total 2 3 8 2 2" xfId="21977"/>
    <cellStyle name="Total 2 3 8 2 3" xfId="21978"/>
    <cellStyle name="Total 2 3 8 2 4" xfId="21979"/>
    <cellStyle name="Total 2 3 8 3" xfId="21980"/>
    <cellStyle name="Total 2 3 8 4" xfId="21981"/>
    <cellStyle name="Total 2 3 8 5" xfId="21982"/>
    <cellStyle name="Total 2 3 9" xfId="3249"/>
    <cellStyle name="Total 2 3 9 2" xfId="6721"/>
    <cellStyle name="Total 2 3 9 2 2" xfId="21983"/>
    <cellStyle name="Total 2 3 9 2 3" xfId="21984"/>
    <cellStyle name="Total 2 3 9 2 4" xfId="21985"/>
    <cellStyle name="Total 2 3 9 3" xfId="21986"/>
    <cellStyle name="Total 2 3 9 4" xfId="21987"/>
    <cellStyle name="Total 2 3 9 5" xfId="21988"/>
    <cellStyle name="Total 2 4" xfId="1564"/>
    <cellStyle name="Total 2 4 10" xfId="5045"/>
    <cellStyle name="Total 2 4 10 2" xfId="21989"/>
    <cellStyle name="Total 2 4 10 3" xfId="21990"/>
    <cellStyle name="Total 2 4 10 4" xfId="21991"/>
    <cellStyle name="Total 2 4 11" xfId="21992"/>
    <cellStyle name="Total 2 4 12" xfId="21993"/>
    <cellStyle name="Total 2 4 13" xfId="21994"/>
    <cellStyle name="Total 2 4 2" xfId="2810"/>
    <cellStyle name="Total 2 4 2 2" xfId="6283"/>
    <cellStyle name="Total 2 4 2 2 2" xfId="21995"/>
    <cellStyle name="Total 2 4 2 2 3" xfId="21996"/>
    <cellStyle name="Total 2 4 2 2 4" xfId="21997"/>
    <cellStyle name="Total 2 4 2 3" xfId="21998"/>
    <cellStyle name="Total 2 4 2 4" xfId="21999"/>
    <cellStyle name="Total 2 4 2 5" xfId="22000"/>
    <cellStyle name="Total 2 4 3" xfId="3405"/>
    <cellStyle name="Total 2 4 3 2" xfId="6877"/>
    <cellStyle name="Total 2 4 3 2 2" xfId="22001"/>
    <cellStyle name="Total 2 4 3 2 3" xfId="22002"/>
    <cellStyle name="Total 2 4 3 2 4" xfId="22003"/>
    <cellStyle name="Total 2 4 3 3" xfId="22004"/>
    <cellStyle name="Total 2 4 3 4" xfId="22005"/>
    <cellStyle name="Total 2 4 3 5" xfId="22006"/>
    <cellStyle name="Total 2 4 4" xfId="2301"/>
    <cellStyle name="Total 2 4 4 2" xfId="5776"/>
    <cellStyle name="Total 2 4 4 2 2" xfId="22007"/>
    <cellStyle name="Total 2 4 4 2 3" xfId="22008"/>
    <cellStyle name="Total 2 4 4 2 4" xfId="22009"/>
    <cellStyle name="Total 2 4 4 3" xfId="22010"/>
    <cellStyle name="Total 2 4 4 4" xfId="22011"/>
    <cellStyle name="Total 2 4 4 5" xfId="22012"/>
    <cellStyle name="Total 2 4 5" xfId="3175"/>
    <cellStyle name="Total 2 4 5 2" xfId="6647"/>
    <cellStyle name="Total 2 4 5 2 2" xfId="22013"/>
    <cellStyle name="Total 2 4 5 2 3" xfId="22014"/>
    <cellStyle name="Total 2 4 5 2 4" xfId="22015"/>
    <cellStyle name="Total 2 4 5 3" xfId="22016"/>
    <cellStyle name="Total 2 4 5 4" xfId="22017"/>
    <cellStyle name="Total 2 4 5 5" xfId="22018"/>
    <cellStyle name="Total 2 4 6" xfId="2732"/>
    <cellStyle name="Total 2 4 6 2" xfId="6205"/>
    <cellStyle name="Total 2 4 6 2 2" xfId="22019"/>
    <cellStyle name="Total 2 4 6 2 3" xfId="22020"/>
    <cellStyle name="Total 2 4 6 2 4" xfId="22021"/>
    <cellStyle name="Total 2 4 6 3" xfId="22022"/>
    <cellStyle name="Total 2 4 6 4" xfId="22023"/>
    <cellStyle name="Total 2 4 6 5" xfId="22024"/>
    <cellStyle name="Total 2 4 7" xfId="2430"/>
    <cellStyle name="Total 2 4 7 2" xfId="5904"/>
    <cellStyle name="Total 2 4 7 2 2" xfId="22025"/>
    <cellStyle name="Total 2 4 7 2 3" xfId="22026"/>
    <cellStyle name="Total 2 4 7 2 4" xfId="22027"/>
    <cellStyle name="Total 2 4 7 3" xfId="22028"/>
    <cellStyle name="Total 2 4 7 4" xfId="22029"/>
    <cellStyle name="Total 2 4 7 5" xfId="22030"/>
    <cellStyle name="Total 2 4 8" xfId="3169"/>
    <cellStyle name="Total 2 4 8 2" xfId="6641"/>
    <cellStyle name="Total 2 4 8 2 2" xfId="22031"/>
    <cellStyle name="Total 2 4 8 2 3" xfId="22032"/>
    <cellStyle name="Total 2 4 8 2 4" xfId="22033"/>
    <cellStyle name="Total 2 4 8 3" xfId="22034"/>
    <cellStyle name="Total 2 4 8 4" xfId="22035"/>
    <cellStyle name="Total 2 4 8 5" xfId="22036"/>
    <cellStyle name="Total 2 4 9" xfId="3164"/>
    <cellStyle name="Total 2 4 9 2" xfId="6636"/>
    <cellStyle name="Total 2 4 9 2 2" xfId="22037"/>
    <cellStyle name="Total 2 4 9 2 3" xfId="22038"/>
    <cellStyle name="Total 2 4 9 2 4" xfId="22039"/>
    <cellStyle name="Total 2 4 9 3" xfId="22040"/>
    <cellStyle name="Total 2 4 9 4" xfId="22041"/>
    <cellStyle name="Total 2 4 9 5" xfId="22042"/>
    <cellStyle name="Total 2 5" xfId="1534"/>
    <cellStyle name="Total 2 5 10" xfId="5016"/>
    <cellStyle name="Total 2 5 10 2" xfId="22043"/>
    <cellStyle name="Total 2 5 10 3" xfId="22044"/>
    <cellStyle name="Total 2 5 10 4" xfId="22045"/>
    <cellStyle name="Total 2 5 11" xfId="22046"/>
    <cellStyle name="Total 2 5 12" xfId="22047"/>
    <cellStyle name="Total 2 5 13" xfId="22048"/>
    <cellStyle name="Total 2 5 2" xfId="2780"/>
    <cellStyle name="Total 2 5 2 2" xfId="6253"/>
    <cellStyle name="Total 2 5 2 2 2" xfId="22049"/>
    <cellStyle name="Total 2 5 2 2 3" xfId="22050"/>
    <cellStyle name="Total 2 5 2 2 4" xfId="22051"/>
    <cellStyle name="Total 2 5 2 3" xfId="22052"/>
    <cellStyle name="Total 2 5 2 4" xfId="22053"/>
    <cellStyle name="Total 2 5 2 5" xfId="22054"/>
    <cellStyle name="Total 2 5 3" xfId="3376"/>
    <cellStyle name="Total 2 5 3 2" xfId="6848"/>
    <cellStyle name="Total 2 5 3 2 2" xfId="22055"/>
    <cellStyle name="Total 2 5 3 2 3" xfId="22056"/>
    <cellStyle name="Total 2 5 3 2 4" xfId="22057"/>
    <cellStyle name="Total 2 5 3 3" xfId="22058"/>
    <cellStyle name="Total 2 5 3 4" xfId="22059"/>
    <cellStyle name="Total 2 5 3 5" xfId="22060"/>
    <cellStyle name="Total 2 5 4" xfId="2442"/>
    <cellStyle name="Total 2 5 4 2" xfId="5916"/>
    <cellStyle name="Total 2 5 4 2 2" xfId="22061"/>
    <cellStyle name="Total 2 5 4 2 3" xfId="22062"/>
    <cellStyle name="Total 2 5 4 2 4" xfId="22063"/>
    <cellStyle name="Total 2 5 4 3" xfId="22064"/>
    <cellStyle name="Total 2 5 4 4" xfId="22065"/>
    <cellStyle name="Total 2 5 4 5" xfId="22066"/>
    <cellStyle name="Total 2 5 5" xfId="3467"/>
    <cellStyle name="Total 2 5 5 2" xfId="6939"/>
    <cellStyle name="Total 2 5 5 2 2" xfId="22067"/>
    <cellStyle name="Total 2 5 5 2 3" xfId="22068"/>
    <cellStyle name="Total 2 5 5 2 4" xfId="22069"/>
    <cellStyle name="Total 2 5 5 3" xfId="22070"/>
    <cellStyle name="Total 2 5 5 4" xfId="22071"/>
    <cellStyle name="Total 2 5 5 5" xfId="22072"/>
    <cellStyle name="Total 2 5 6" xfId="3295"/>
    <cellStyle name="Total 2 5 6 2" xfId="6767"/>
    <cellStyle name="Total 2 5 6 2 2" xfId="22073"/>
    <cellStyle name="Total 2 5 6 2 3" xfId="22074"/>
    <cellStyle name="Total 2 5 6 2 4" xfId="22075"/>
    <cellStyle name="Total 2 5 6 3" xfId="22076"/>
    <cellStyle name="Total 2 5 6 4" xfId="22077"/>
    <cellStyle name="Total 2 5 6 5" xfId="22078"/>
    <cellStyle name="Total 2 5 7" xfId="2004"/>
    <cellStyle name="Total 2 5 7 2" xfId="5480"/>
    <cellStyle name="Total 2 5 7 2 2" xfId="22079"/>
    <cellStyle name="Total 2 5 7 2 3" xfId="22080"/>
    <cellStyle name="Total 2 5 7 2 4" xfId="22081"/>
    <cellStyle name="Total 2 5 7 3" xfId="22082"/>
    <cellStyle name="Total 2 5 7 4" xfId="22083"/>
    <cellStyle name="Total 2 5 7 5" xfId="22084"/>
    <cellStyle name="Total 2 5 8" xfId="1814"/>
    <cellStyle name="Total 2 5 8 2" xfId="5292"/>
    <cellStyle name="Total 2 5 8 2 2" xfId="22085"/>
    <cellStyle name="Total 2 5 8 2 3" xfId="22086"/>
    <cellStyle name="Total 2 5 8 2 4" xfId="22087"/>
    <cellStyle name="Total 2 5 8 3" xfId="22088"/>
    <cellStyle name="Total 2 5 8 4" xfId="22089"/>
    <cellStyle name="Total 2 5 8 5" xfId="22090"/>
    <cellStyle name="Total 2 5 9" xfId="1821"/>
    <cellStyle name="Total 2 5 9 2" xfId="5299"/>
    <cellStyle name="Total 2 5 9 2 2" xfId="22091"/>
    <cellStyle name="Total 2 5 9 2 3" xfId="22092"/>
    <cellStyle name="Total 2 5 9 2 4" xfId="22093"/>
    <cellStyle name="Total 2 5 9 3" xfId="22094"/>
    <cellStyle name="Total 2 5 9 4" xfId="22095"/>
    <cellStyle name="Total 2 5 9 5" xfId="22096"/>
    <cellStyle name="Total 2 6" xfId="1828"/>
    <cellStyle name="Total 2 6 2" xfId="5306"/>
    <cellStyle name="Total 2 6 2 2" xfId="22097"/>
    <cellStyle name="Total 2 6 2 3" xfId="22098"/>
    <cellStyle name="Total 2 6 2 4" xfId="22099"/>
    <cellStyle name="Total 2 6 3" xfId="22100"/>
    <cellStyle name="Total 2 6 4" xfId="22101"/>
    <cellStyle name="Total 2 6 5" xfId="22102"/>
    <cellStyle name="Total 2 7" xfId="3457"/>
    <cellStyle name="Total 2 7 2" xfId="6929"/>
    <cellStyle name="Total 2 7 2 2" xfId="22103"/>
    <cellStyle name="Total 2 7 2 3" xfId="22104"/>
    <cellStyle name="Total 2 7 2 4" xfId="22105"/>
    <cellStyle name="Total 2 7 3" xfId="22106"/>
    <cellStyle name="Total 2 7 4" xfId="22107"/>
    <cellStyle name="Total 2 7 5" xfId="22108"/>
    <cellStyle name="Total 2 8" xfId="2280"/>
    <cellStyle name="Total 2 8 2" xfId="5755"/>
    <cellStyle name="Total 2 8 2 2" xfId="22109"/>
    <cellStyle name="Total 2 8 2 3" xfId="22110"/>
    <cellStyle name="Total 2 8 2 4" xfId="22111"/>
    <cellStyle name="Total 2 8 3" xfId="22112"/>
    <cellStyle name="Total 2 8 4" xfId="22113"/>
    <cellStyle name="Total 2 8 5" xfId="22114"/>
    <cellStyle name="Total 2 9" xfId="4137"/>
    <cellStyle name="Total 2 9 2" xfId="7348"/>
    <cellStyle name="Total 2 9 2 2" xfId="22115"/>
    <cellStyle name="Total 2 9 2 3" xfId="22116"/>
    <cellStyle name="Total 2 9 2 4" xfId="22117"/>
    <cellStyle name="Total 2 9 3" xfId="22118"/>
    <cellStyle name="Total 2 9 4" xfId="22119"/>
    <cellStyle name="Total 2 9 5" xfId="22120"/>
    <cellStyle name="Total 3" xfId="22121"/>
    <cellStyle name="Total 3 2" xfId="22122"/>
    <cellStyle name="V¡rgula" xfId="633"/>
    <cellStyle name="V¡rgula0" xfId="634"/>
    <cellStyle name="Vírgula 10" xfId="771"/>
    <cellStyle name="Vírgula 10 2" xfId="354"/>
    <cellStyle name="Vírgula 10 2 2" xfId="1195"/>
    <cellStyle name="Vírgula 10 2 2 2" xfId="4677"/>
    <cellStyle name="Vírgula 10 2 2 2 2" xfId="22123"/>
    <cellStyle name="Vírgula 10 2 2 2 3" xfId="22124"/>
    <cellStyle name="Vírgula 10 2 2 3" xfId="4280"/>
    <cellStyle name="Vírgula 10 2 2 3 2" xfId="7487"/>
    <cellStyle name="Vírgula 10 2 2 3 2 2" xfId="22125"/>
    <cellStyle name="Vírgula 10 2 2 3 2 3" xfId="22126"/>
    <cellStyle name="Vírgula 10 2 2 3 3" xfId="22127"/>
    <cellStyle name="Vírgula 10 2 2 3 4" xfId="22128"/>
    <cellStyle name="Vírgula 10 2 2 4" xfId="22129"/>
    <cellStyle name="Vírgula 10 2 2 5" xfId="22130"/>
    <cellStyle name="Vírgula 10 2 3" xfId="3894"/>
    <cellStyle name="Vírgula 10 2 3 2" xfId="7254"/>
    <cellStyle name="Vírgula 10 2 3 2 2" xfId="22131"/>
    <cellStyle name="Vírgula 10 2 3 2 3" xfId="22132"/>
    <cellStyle name="Vírgula 10 2 3 3" xfId="22133"/>
    <cellStyle name="Vírgula 10 2 3 4" xfId="22134"/>
    <cellStyle name="Vírgula 10 3" xfId="1033"/>
    <cellStyle name="Vírgula 10 3 2" xfId="1490"/>
    <cellStyle name="Vírgula 10 3 2 2" xfId="4972"/>
    <cellStyle name="Vírgula 10 3 2 2 2" xfId="22135"/>
    <cellStyle name="Vírgula 10 3 2 2 3" xfId="22136"/>
    <cellStyle name="Vírgula 10 3 2 3" xfId="22137"/>
    <cellStyle name="Vírgula 10 3 2 4" xfId="22138"/>
    <cellStyle name="Vírgula 10 4" xfId="1346"/>
    <cellStyle name="Vírgula 10 4 2" xfId="4828"/>
    <cellStyle name="Vírgula 10 4 2 2" xfId="7501"/>
    <cellStyle name="Vírgula 10 4 2 2 2" xfId="22139"/>
    <cellStyle name="Vírgula 10 4 2 3" xfId="22140"/>
    <cellStyle name="Vírgula 10 4 3" xfId="22141"/>
    <cellStyle name="Vírgula 10 4 4" xfId="22142"/>
    <cellStyle name="Vírgula 10 5" xfId="3635"/>
    <cellStyle name="Vírgula 10 5 2" xfId="7105"/>
    <cellStyle name="Vírgula 10 5 2 2" xfId="22143"/>
    <cellStyle name="Vírgula 10 5 2 3" xfId="22144"/>
    <cellStyle name="Vírgula 10 6" xfId="3861"/>
    <cellStyle name="Vírgula 10 6 2" xfId="7222"/>
    <cellStyle name="Vírgula 10 6 2 2" xfId="22145"/>
    <cellStyle name="Vírgula 10 6 2 3" xfId="22146"/>
    <cellStyle name="Vírgula 10 6 3" xfId="22147"/>
    <cellStyle name="Vírgula 10 6 4" xfId="22148"/>
    <cellStyle name="Vírgula 11" xfId="1034"/>
    <cellStyle name="Vírgula 11 2" xfId="3862"/>
    <cellStyle name="Vírgula 11 2 2" xfId="7223"/>
    <cellStyle name="Vírgula 11 2 2 2" xfId="22149"/>
    <cellStyle name="Vírgula 11 2 2 3" xfId="22150"/>
    <cellStyle name="Vírgula 11 2 3" xfId="22151"/>
    <cellStyle name="Vírgula 11 2 4" xfId="22152"/>
    <cellStyle name="Vírgula 12" xfId="1509"/>
    <cellStyle name="Vírgula 12 2" xfId="3863"/>
    <cellStyle name="Vírgula 12 2 2" xfId="7224"/>
    <cellStyle name="Vírgula 12 2 2 2" xfId="22153"/>
    <cellStyle name="Vírgula 12 2 2 3" xfId="22154"/>
    <cellStyle name="Vírgula 12 2 3" xfId="22155"/>
    <cellStyle name="Vírgula 12 2 4" xfId="22156"/>
    <cellStyle name="Vírgula 12 3" xfId="4991"/>
    <cellStyle name="Vírgula 12 3 2" xfId="22157"/>
    <cellStyle name="Vírgula 12 3 3" xfId="22158"/>
    <cellStyle name="Vírgula 12 4" xfId="22159"/>
    <cellStyle name="Vírgula 12 5" xfId="22160"/>
    <cellStyle name="Vírgula 13" xfId="1801"/>
    <cellStyle name="Vírgula 13 2" xfId="3864"/>
    <cellStyle name="Vírgula 13 2 2" xfId="7225"/>
    <cellStyle name="Vírgula 13 2 2 2" xfId="22161"/>
    <cellStyle name="Vírgula 13 2 2 3" xfId="22162"/>
    <cellStyle name="Vírgula 13 2 3" xfId="22163"/>
    <cellStyle name="Vírgula 13 2 4" xfId="22164"/>
    <cellStyle name="Vírgula 13 3" xfId="5280"/>
    <cellStyle name="Vírgula 13 3 2" xfId="22165"/>
    <cellStyle name="Vírgula 13 3 3" xfId="22166"/>
    <cellStyle name="Vírgula 13 4" xfId="22167"/>
    <cellStyle name="Vírgula 13 5" xfId="22168"/>
    <cellStyle name="Vírgula 14" xfId="358"/>
    <cellStyle name="Vírgula 14 2" xfId="770"/>
    <cellStyle name="Vírgula 14 2 2" xfId="1345"/>
    <cellStyle name="Vírgula 14 2 2 2" xfId="2609"/>
    <cellStyle name="Vírgula 14 2 2 2 2" xfId="6082"/>
    <cellStyle name="Vírgula 14 2 2 2 2 2" xfId="22169"/>
    <cellStyle name="Vírgula 14 2 2 2 2 3" xfId="22170"/>
    <cellStyle name="Vírgula 14 2 2 2 3" xfId="22171"/>
    <cellStyle name="Vírgula 14 2 2 2 4" xfId="22172"/>
    <cellStyle name="Vírgula 14 2 2 3" xfId="4827"/>
    <cellStyle name="Vírgula 14 2 2 3 2" xfId="22173"/>
    <cellStyle name="Vírgula 14 2 2 3 3" xfId="22174"/>
    <cellStyle name="Vírgula 14 2 2 4" xfId="22175"/>
    <cellStyle name="Vírgula 14 2 2 5" xfId="22176"/>
    <cellStyle name="Vírgula 14 2 3" xfId="1682"/>
    <cellStyle name="Vírgula 14 2 3 2" xfId="2927"/>
    <cellStyle name="Vírgula 14 2 3 2 2" xfId="6400"/>
    <cellStyle name="Vírgula 14 2 3 2 2 2" xfId="22177"/>
    <cellStyle name="Vírgula 14 2 3 2 2 3" xfId="22178"/>
    <cellStyle name="Vírgula 14 2 3 2 3" xfId="22179"/>
    <cellStyle name="Vírgula 14 2 3 2 4" xfId="22180"/>
    <cellStyle name="Vírgula 14 2 3 3" xfId="5161"/>
    <cellStyle name="Vírgula 14 2 3 3 2" xfId="22181"/>
    <cellStyle name="Vírgula 14 2 3 3 3" xfId="22182"/>
    <cellStyle name="Vírgula 14 2 3 4" xfId="22183"/>
    <cellStyle name="Vírgula 14 2 3 5" xfId="22184"/>
    <cellStyle name="Vírgula 14 2 4" xfId="2194"/>
    <cellStyle name="Vírgula 14 2 4 2" xfId="5669"/>
    <cellStyle name="Vírgula 14 2 4 2 2" xfId="22185"/>
    <cellStyle name="Vírgula 14 2 4 2 3" xfId="22186"/>
    <cellStyle name="Vírgula 14 2 4 3" xfId="22187"/>
    <cellStyle name="Vírgula 14 2 4 4" xfId="22188"/>
    <cellStyle name="Vírgula 14 2 5" xfId="4277"/>
    <cellStyle name="Vírgula 14 2 5 2" xfId="7485"/>
    <cellStyle name="Vírgula 14 2 5 2 2" xfId="22189"/>
    <cellStyle name="Vírgula 14 2 5 2 3" xfId="22190"/>
    <cellStyle name="Vírgula 14 2 5 3" xfId="22191"/>
    <cellStyle name="Vírgula 14 2 5 4" xfId="22192"/>
    <cellStyle name="Vírgula 14 2 6" xfId="4421"/>
    <cellStyle name="Vírgula 14 2 6 2" xfId="22193"/>
    <cellStyle name="Vírgula 14 2 6 3" xfId="22194"/>
    <cellStyle name="Vírgula 14 2 7" xfId="22195"/>
    <cellStyle name="Vírgula 14 2 8" xfId="22196"/>
    <cellStyle name="Vírgula 14 3" xfId="1199"/>
    <cellStyle name="Vírgula 14 3 2" xfId="2476"/>
    <cellStyle name="Vírgula 14 3 2 2" xfId="5949"/>
    <cellStyle name="Vírgula 14 3 2 2 2" xfId="22197"/>
    <cellStyle name="Vírgula 14 3 2 2 3" xfId="22198"/>
    <cellStyle name="Vírgula 14 3 2 3" xfId="22199"/>
    <cellStyle name="Vírgula 14 3 2 4" xfId="22200"/>
    <cellStyle name="Vírgula 14 3 3" xfId="4283"/>
    <cellStyle name="Vírgula 14 3 3 2" xfId="7489"/>
    <cellStyle name="Vírgula 14 3 3 2 2" xfId="22201"/>
    <cellStyle name="Vírgula 14 3 3 2 3" xfId="22202"/>
    <cellStyle name="Vírgula 14 3 3 3" xfId="22203"/>
    <cellStyle name="Vírgula 14 3 3 4" xfId="22204"/>
    <cellStyle name="Vírgula 14 3 4" xfId="4681"/>
    <cellStyle name="Vírgula 14 3 4 2" xfId="22205"/>
    <cellStyle name="Vírgula 14 3 4 3" xfId="22206"/>
    <cellStyle name="Vírgula 14 3 5" xfId="22207"/>
    <cellStyle name="Vírgula 14 3 6" xfId="22208"/>
    <cellStyle name="Vírgula 14 4" xfId="1593"/>
    <cellStyle name="Vírgula 14 4 2" xfId="2838"/>
    <cellStyle name="Vírgula 14 4 2 2" xfId="6311"/>
    <cellStyle name="Vírgula 14 4 2 2 2" xfId="22209"/>
    <cellStyle name="Vírgula 14 4 2 2 3" xfId="22210"/>
    <cellStyle name="Vírgula 14 4 2 3" xfId="22211"/>
    <cellStyle name="Vírgula 14 4 2 4" xfId="22212"/>
    <cellStyle name="Vírgula 14 4 3" xfId="5072"/>
    <cellStyle name="Vírgula 14 4 3 2" xfId="22213"/>
    <cellStyle name="Vírgula 14 4 3 3" xfId="22214"/>
    <cellStyle name="Vírgula 14 4 4" xfId="22215"/>
    <cellStyle name="Vírgula 14 4 5" xfId="22216"/>
    <cellStyle name="Vírgula 14 5" xfId="1987"/>
    <cellStyle name="Vírgula 14 5 2" xfId="5463"/>
    <cellStyle name="Vírgula 14 5 2 2" xfId="22217"/>
    <cellStyle name="Vírgula 14 5 2 3" xfId="22218"/>
    <cellStyle name="Vírgula 14 5 3" xfId="22219"/>
    <cellStyle name="Vírgula 14 5 4" xfId="22220"/>
    <cellStyle name="Vírgula 14 6" xfId="3865"/>
    <cellStyle name="Vírgula 14 6 2" xfId="7226"/>
    <cellStyle name="Vírgula 14 6 2 2" xfId="22221"/>
    <cellStyle name="Vírgula 14 6 2 3" xfId="22222"/>
    <cellStyle name="Vírgula 14 6 3" xfId="22223"/>
    <cellStyle name="Vírgula 14 6 4" xfId="22224"/>
    <cellStyle name="Vírgula 14 7" xfId="4317"/>
    <cellStyle name="Vírgula 14 7 2" xfId="22225"/>
    <cellStyle name="Vírgula 14 7 3" xfId="22226"/>
    <cellStyle name="Vírgula 14 8" xfId="22227"/>
    <cellStyle name="Vírgula 14 9" xfId="22228"/>
    <cellStyle name="Vírgula 15" xfId="3636"/>
    <cellStyle name="Vírgula 15 2" xfId="7106"/>
    <cellStyle name="Vírgula 15 2 2" xfId="22229"/>
    <cellStyle name="Vírgula 15 2 3" xfId="22230"/>
    <cellStyle name="Vírgula 15 3" xfId="22231"/>
    <cellStyle name="Vírgula 15 4" xfId="22232"/>
    <cellStyle name="Vírgula 16" xfId="3646"/>
    <cellStyle name="Vírgula 16 2" xfId="7109"/>
    <cellStyle name="Vírgula 16 2 2" xfId="22233"/>
    <cellStyle name="Vírgula 16 2 3" xfId="22234"/>
    <cellStyle name="Vírgula 16 3" xfId="22235"/>
    <cellStyle name="Vírgula 16 4" xfId="22236"/>
    <cellStyle name="Vírgula 17" xfId="4546"/>
    <cellStyle name="Vírgula 17 2" xfId="22237"/>
    <cellStyle name="Vírgula 17 3" xfId="22238"/>
    <cellStyle name="Vírgula 18" xfId="7491"/>
    <cellStyle name="Vírgula 19" xfId="7518"/>
    <cellStyle name="Vírgula 19 2" xfId="22239"/>
    <cellStyle name="Vírgula 2" xfId="328"/>
    <cellStyle name="Vírgula 2 10" xfId="3656"/>
    <cellStyle name="Vírgula 2 11" xfId="7492"/>
    <cellStyle name="Vírgula 2 2" xfId="329"/>
    <cellStyle name="Vírgula 2 2 2" xfId="330"/>
    <cellStyle name="Vírgula 2 2 2 2" xfId="635"/>
    <cellStyle name="Vírgula 2 2 2 2 2" xfId="636"/>
    <cellStyle name="Vírgula 2 2 2 2 2 2" xfId="1265"/>
    <cellStyle name="Vírgula 2 2 2 2 2 2 2" xfId="4747"/>
    <cellStyle name="Vírgula 2 2 2 2 2 2 2 2" xfId="22240"/>
    <cellStyle name="Vírgula 2 2 2 2 2 2 2 3" xfId="22241"/>
    <cellStyle name="Vírgula 2 2 2 2 2 2 3" xfId="22242"/>
    <cellStyle name="Vírgula 2 2 2 2 2 2 4" xfId="22243"/>
    <cellStyle name="Vírgula 2 2 2 2 2 3" xfId="4088"/>
    <cellStyle name="Vírgula 2 2 2 2 2 3 2" xfId="7325"/>
    <cellStyle name="Vírgula 2 2 2 2 2 3 2 2" xfId="22244"/>
    <cellStyle name="Vírgula 2 2 2 2 2 3 2 3" xfId="22245"/>
    <cellStyle name="Vírgula 2 2 2 2 2 3 3" xfId="22246"/>
    <cellStyle name="Vírgula 2 2 2 2 2 3 4" xfId="22247"/>
    <cellStyle name="Vírgula 2 2 2 2 3" xfId="4087"/>
    <cellStyle name="Vírgula 2 2 2 2 3 2" xfId="7324"/>
    <cellStyle name="Vírgula 2 2 2 2 3 2 2" xfId="22248"/>
    <cellStyle name="Vírgula 2 2 2 2 3 2 3" xfId="22249"/>
    <cellStyle name="Vírgula 2 2 2 2 3 3" xfId="22250"/>
    <cellStyle name="Vírgula 2 2 2 2 3 4" xfId="22251"/>
    <cellStyle name="Vírgula 2 2 2 2 4" xfId="22252"/>
    <cellStyle name="Vírgula 2 2 2 3" xfId="1175"/>
    <cellStyle name="Vírgula 2 2 2 3 2" xfId="4089"/>
    <cellStyle name="Vírgula 2 2 2 3 3" xfId="4658"/>
    <cellStyle name="Vírgula 2 2 2 3 3 2" xfId="22253"/>
    <cellStyle name="Vírgula 2 2 2 3 3 3" xfId="22254"/>
    <cellStyle name="Vírgula 2 2 2 3 4" xfId="22255"/>
    <cellStyle name="Vírgula 2 2 2 3 5" xfId="22256"/>
    <cellStyle name="Vírgula 2 2 3" xfId="1174"/>
    <cellStyle name="Vírgula 2 2 3 2" xfId="4091"/>
    <cellStyle name="Vírgula 2 2 3 3" xfId="4090"/>
    <cellStyle name="Vírgula 2 2 3 4" xfId="4657"/>
    <cellStyle name="Vírgula 2 2 3 4 2" xfId="22257"/>
    <cellStyle name="Vírgula 2 2 3 4 3" xfId="22258"/>
    <cellStyle name="Vírgula 2 2 3 5" xfId="22259"/>
    <cellStyle name="Vírgula 2 2 3 6" xfId="22260"/>
    <cellStyle name="Vírgula 2 2 3 7" xfId="22261"/>
    <cellStyle name="Vírgula 2 2 4" xfId="4092"/>
    <cellStyle name="Vírgula 2 2 4 2" xfId="4093"/>
    <cellStyle name="Vírgula 2 2 4 2 2" xfId="7327"/>
    <cellStyle name="Vírgula 2 2 4 2 2 2" xfId="22262"/>
    <cellStyle name="Vírgula 2 2 4 2 2 3" xfId="22263"/>
    <cellStyle name="Vírgula 2 2 4 2 3" xfId="22264"/>
    <cellStyle name="Vírgula 2 2 4 2 4" xfId="22265"/>
    <cellStyle name="Vírgula 2 2 4 3" xfId="7326"/>
    <cellStyle name="Vírgula 2 2 4 3 2" xfId="22266"/>
    <cellStyle name="Vírgula 2 2 4 3 3" xfId="22267"/>
    <cellStyle name="Vírgula 2 2 4 4" xfId="22268"/>
    <cellStyle name="Vírgula 2 2 4 5" xfId="22269"/>
    <cellStyle name="Vírgula 2 2 5" xfId="4094"/>
    <cellStyle name="Vírgula 2 2 5 2" xfId="7328"/>
    <cellStyle name="Vírgula 2 2 5 2 2" xfId="22270"/>
    <cellStyle name="Vírgula 2 2 5 2 3" xfId="22271"/>
    <cellStyle name="Vírgula 2 2 5 3" xfId="22272"/>
    <cellStyle name="Vírgula 2 2 5 4" xfId="22273"/>
    <cellStyle name="Vírgula 2 2 6" xfId="7519"/>
    <cellStyle name="Vírgula 2 2_CURVA ABC" xfId="331"/>
    <cellStyle name="Vírgula 2 3" xfId="332"/>
    <cellStyle name="Vírgula 2 3 2" xfId="1035"/>
    <cellStyle name="Vírgula 2 3 2 2" xfId="1491"/>
    <cellStyle name="Vírgula 2 3 2 2 2" xfId="4973"/>
    <cellStyle name="Vírgula 2 3 2 2 2 2" xfId="22274"/>
    <cellStyle name="Vírgula 2 3 2 2 2 3" xfId="22275"/>
    <cellStyle name="Vírgula 2 3 2 2 3" xfId="22276"/>
    <cellStyle name="Vírgula 2 3 2 2 4" xfId="22277"/>
    <cellStyle name="Vírgula 2 3 2 3" xfId="4095"/>
    <cellStyle name="Vírgula 2 3 3" xfId="1176"/>
    <cellStyle name="Vírgula 2 3 3 2" xfId="4659"/>
    <cellStyle name="Vírgula 2 3 3 2 2" xfId="22278"/>
    <cellStyle name="Vírgula 2 3 3 2 3" xfId="22279"/>
    <cellStyle name="Vírgula 2 3 3 3" xfId="22280"/>
    <cellStyle name="Vírgula 2 3 3 4" xfId="22281"/>
    <cellStyle name="Vírgula 2 3 4" xfId="3866"/>
    <cellStyle name="Vírgula 2 3 4 2" xfId="7227"/>
    <cellStyle name="Vírgula 2 3 4 2 2" xfId="22282"/>
    <cellStyle name="Vírgula 2 3 4 2 3" xfId="22283"/>
    <cellStyle name="Vírgula 2 3 4 3" xfId="22284"/>
    <cellStyle name="Vírgula 2 3 4 4" xfId="22285"/>
    <cellStyle name="Vírgula 2 3_subida do japones_2003" xfId="4120"/>
    <cellStyle name="Vírgula 2 4" xfId="637"/>
    <cellStyle name="Vírgula 2 4 2" xfId="638"/>
    <cellStyle name="Vírgula 2 4 3" xfId="1036"/>
    <cellStyle name="Vírgula 2 4 3 2" xfId="1492"/>
    <cellStyle name="Vírgula 2 4 3 2 2" xfId="4974"/>
    <cellStyle name="Vírgula 2 4 3 2 2 2" xfId="22286"/>
    <cellStyle name="Vírgula 2 4 3 2 2 3" xfId="22287"/>
    <cellStyle name="Vírgula 2 4 3 2 3" xfId="22288"/>
    <cellStyle name="Vírgula 2 4 3 2 4" xfId="22289"/>
    <cellStyle name="Vírgula 2 4 4" xfId="3867"/>
    <cellStyle name="Vírgula 2 4 4 2" xfId="7228"/>
    <cellStyle name="Vírgula 2 4 4 2 2" xfId="22290"/>
    <cellStyle name="Vírgula 2 4 4 2 3" xfId="22291"/>
    <cellStyle name="Vírgula 2 4 4 3" xfId="22292"/>
    <cellStyle name="Vírgula 2 4 4 4" xfId="22293"/>
    <cellStyle name="Vírgula 2 5" xfId="736"/>
    <cellStyle name="Vírgula 2 5 2" xfId="345"/>
    <cellStyle name="Vírgula 2 5 2 2" xfId="1187"/>
    <cellStyle name="Vírgula 2 5 2 2 2" xfId="4669"/>
    <cellStyle name="Vírgula 2 5 2 2 2 2" xfId="22294"/>
    <cellStyle name="Vírgula 2 5 2 2 2 3" xfId="22295"/>
    <cellStyle name="Vírgula 2 5 2 2 3" xfId="22296"/>
    <cellStyle name="Vírgula 2 5 2 2 4" xfId="22297"/>
    <cellStyle name="Vírgula 2 5 3" xfId="1037"/>
    <cellStyle name="Vírgula 2 5 3 2" xfId="1493"/>
    <cellStyle name="Vírgula 2 5 3 2 2" xfId="2745"/>
    <cellStyle name="Vírgula 2 5 3 2 2 2" xfId="6218"/>
    <cellStyle name="Vírgula 2 5 3 2 2 2 2" xfId="22298"/>
    <cellStyle name="Vírgula 2 5 3 2 2 2 3" xfId="22299"/>
    <cellStyle name="Vírgula 2 5 3 2 2 3" xfId="22300"/>
    <cellStyle name="Vírgula 2 5 3 2 2 4" xfId="22301"/>
    <cellStyle name="Vírgula 2 5 3 2 3" xfId="4975"/>
    <cellStyle name="Vírgula 2 5 3 2 3 2" xfId="22302"/>
    <cellStyle name="Vírgula 2 5 3 2 3 3" xfId="22303"/>
    <cellStyle name="Vírgula 2 5 3 2 4" xfId="22304"/>
    <cellStyle name="Vírgula 2 5 3 2 5" xfId="22305"/>
    <cellStyle name="Vírgula 2 5 3 3" xfId="1791"/>
    <cellStyle name="Vírgula 2 5 3 3 2" xfId="3036"/>
    <cellStyle name="Vírgula 2 5 3 3 2 2" xfId="6509"/>
    <cellStyle name="Vírgula 2 5 3 3 2 2 2" xfId="22306"/>
    <cellStyle name="Vírgula 2 5 3 3 2 2 3" xfId="22307"/>
    <cellStyle name="Vírgula 2 5 3 3 2 3" xfId="22308"/>
    <cellStyle name="Vírgula 2 5 3 3 2 4" xfId="22309"/>
    <cellStyle name="Vírgula 2 5 3 3 3" xfId="5270"/>
    <cellStyle name="Vírgula 2 5 3 3 3 2" xfId="22310"/>
    <cellStyle name="Vírgula 2 5 3 3 3 3" xfId="22311"/>
    <cellStyle name="Vírgula 2 5 3 3 4" xfId="22312"/>
    <cellStyle name="Vírgula 2 5 3 3 5" xfId="22313"/>
    <cellStyle name="Vírgula 2 5 3 4" xfId="2373"/>
    <cellStyle name="Vírgula 2 5 3 4 2" xfId="5847"/>
    <cellStyle name="Vírgula 2 5 3 4 2 2" xfId="22314"/>
    <cellStyle name="Vírgula 2 5 3 4 2 3" xfId="22315"/>
    <cellStyle name="Vírgula 2 5 3 4 3" xfId="22316"/>
    <cellStyle name="Vírgula 2 5 3 4 4" xfId="22317"/>
    <cellStyle name="Vírgula 2 5 3 5" xfId="4278"/>
    <cellStyle name="Vírgula 2 5 3 5 2" xfId="7486"/>
    <cellStyle name="Vírgula 2 5 3 5 2 2" xfId="22318"/>
    <cellStyle name="Vírgula 2 5 3 5 2 3" xfId="22319"/>
    <cellStyle name="Vírgula 2 5 3 5 3" xfId="22320"/>
    <cellStyle name="Vírgula 2 5 3 5 4" xfId="22321"/>
    <cellStyle name="Vírgula 2 5 3 6" xfId="4536"/>
    <cellStyle name="Vírgula 2 5 3 6 2" xfId="22322"/>
    <cellStyle name="Vírgula 2 5 3 6 3" xfId="22323"/>
    <cellStyle name="Vírgula 2 5 3 7" xfId="22324"/>
    <cellStyle name="Vírgula 2 5 3 8" xfId="22325"/>
    <cellStyle name="Vírgula 2 5 4" xfId="3868"/>
    <cellStyle name="Vírgula 2 5 4 2" xfId="7229"/>
    <cellStyle name="Vírgula 2 5 4 2 2" xfId="22326"/>
    <cellStyle name="Vírgula 2 5 4 2 3" xfId="22327"/>
    <cellStyle name="Vírgula 2 5 4 3" xfId="22328"/>
    <cellStyle name="Vírgula 2 5 4 4" xfId="22329"/>
    <cellStyle name="Vírgula 2 6" xfId="1038"/>
    <cellStyle name="Vírgula 2 6 2" xfId="1494"/>
    <cellStyle name="Vírgula 2 6 2 2" xfId="4976"/>
    <cellStyle name="Vírgula 2 6 2 2 2" xfId="22330"/>
    <cellStyle name="Vírgula 2 6 2 2 3" xfId="22331"/>
    <cellStyle name="Vírgula 2 6 2 3" xfId="22332"/>
    <cellStyle name="Vírgula 2 6 2 4" xfId="22333"/>
    <cellStyle name="Vírgula 2 7" xfId="1173"/>
    <cellStyle name="Vírgula 2 7 2" xfId="4656"/>
    <cellStyle name="Vírgula 2 7 2 2" xfId="22334"/>
    <cellStyle name="Vírgula 2 7 2 3" xfId="22335"/>
    <cellStyle name="Vírgula 2 7 3" xfId="22336"/>
    <cellStyle name="Vírgula 2 7 4" xfId="22337"/>
    <cellStyle name="Vírgula 2 8" xfId="3642"/>
    <cellStyle name="Vírgula 2 9" xfId="3652"/>
    <cellStyle name="Vírgula 2_assembleia (1)" xfId="639"/>
    <cellStyle name="Vírgula 20" xfId="7520"/>
    <cellStyle name="Vírgula 21" xfId="7521"/>
    <cellStyle name="Vírgula 22" xfId="7522"/>
    <cellStyle name="Vírgula 23" xfId="7523"/>
    <cellStyle name="Vírgula 24" xfId="7524"/>
    <cellStyle name="Vírgula 25" xfId="7525"/>
    <cellStyle name="Vírgula 3" xfId="333"/>
    <cellStyle name="Vírgula 3 2" xfId="640"/>
    <cellStyle name="Vírgula 3 2 2" xfId="1039"/>
    <cellStyle name="Vírgula 3 2 2 2" xfId="1495"/>
    <cellStyle name="Vírgula 3 2 2 2 2" xfId="4097"/>
    <cellStyle name="Vírgula 3 2 2 2 2 2" xfId="7330"/>
    <cellStyle name="Vírgula 3 2 2 2 2 2 2" xfId="22338"/>
    <cellStyle name="Vírgula 3 2 2 2 2 2 3" xfId="22339"/>
    <cellStyle name="Vírgula 3 2 2 2 2 3" xfId="22340"/>
    <cellStyle name="Vírgula 3 2 2 2 2 4" xfId="22341"/>
    <cellStyle name="Vírgula 3 2 2 2 3" xfId="4977"/>
    <cellStyle name="Vírgula 3 2 2 2 3 2" xfId="22342"/>
    <cellStyle name="Vírgula 3 2 2 2 3 3" xfId="22343"/>
    <cellStyle name="Vírgula 3 2 2 2 4" xfId="22344"/>
    <cellStyle name="Vírgula 3 2 2 2 5" xfId="22345"/>
    <cellStyle name="Vírgula 3 2 2 3" xfId="4096"/>
    <cellStyle name="Vírgula 3 2 2 3 2" xfId="7329"/>
    <cellStyle name="Vírgula 3 2 2 3 2 2" xfId="22346"/>
    <cellStyle name="Vírgula 3 2 2 3 2 3" xfId="22347"/>
    <cellStyle name="Vírgula 3 2 2 3 3" xfId="22348"/>
    <cellStyle name="Vírgula 3 2 2 3 4" xfId="22349"/>
    <cellStyle name="Vírgula 3 2 3" xfId="1266"/>
    <cellStyle name="Vírgula 3 2 3 2" xfId="4098"/>
    <cellStyle name="Vírgula 3 2 3 3" xfId="4748"/>
    <cellStyle name="Vírgula 3 2 3 3 2" xfId="22350"/>
    <cellStyle name="Vírgula 3 2 3 3 3" xfId="22351"/>
    <cellStyle name="Vírgula 3 2 3 4" xfId="22352"/>
    <cellStyle name="Vírgula 3 2 3 5" xfId="22353"/>
    <cellStyle name="Vírgula 3 2 4" xfId="3869"/>
    <cellStyle name="Vírgula 3 2 4 2" xfId="7230"/>
    <cellStyle name="Vírgula 3 2 4 2 2" xfId="22354"/>
    <cellStyle name="Vírgula 3 2 4 2 3" xfId="22355"/>
    <cellStyle name="Vírgula 3 2 4 3" xfId="22356"/>
    <cellStyle name="Vírgula 3 2 4 4" xfId="22357"/>
    <cellStyle name="Vírgula 3 2 5" xfId="22358"/>
    <cellStyle name="Vírgula 3 3" xfId="1040"/>
    <cellStyle name="Vírgula 3 3 2" xfId="1496"/>
    <cellStyle name="Vírgula 3 3 2 2" xfId="4099"/>
    <cellStyle name="Vírgula 3 3 2 3" xfId="4978"/>
    <cellStyle name="Vírgula 3 3 2 3 2" xfId="22359"/>
    <cellStyle name="Vírgula 3 3 2 3 3" xfId="22360"/>
    <cellStyle name="Vírgula 3 3 2 4" xfId="22361"/>
    <cellStyle name="Vírgula 3 3 2 5" xfId="22362"/>
    <cellStyle name="Vírgula 3 3 3" xfId="3870"/>
    <cellStyle name="Vírgula 3 3 3 2" xfId="7231"/>
    <cellStyle name="Vírgula 3 3 3 2 2" xfId="22363"/>
    <cellStyle name="Vírgula 3 3 3 2 3" xfId="22364"/>
    <cellStyle name="Vírgula 3 3 3 3" xfId="22365"/>
    <cellStyle name="Vírgula 3 3 3 4" xfId="22366"/>
    <cellStyle name="Vírgula 3 4" xfId="1041"/>
    <cellStyle name="Vírgula 3 4 2" xfId="1497"/>
    <cellStyle name="Vírgula 3 4 2 2" xfId="2746"/>
    <cellStyle name="Vírgula 3 4 2 2 2" xfId="6219"/>
    <cellStyle name="Vírgula 3 4 2 2 2 2" xfId="22367"/>
    <cellStyle name="Vírgula 3 4 2 2 2 3" xfId="22368"/>
    <cellStyle name="Vírgula 3 4 2 2 3" xfId="22369"/>
    <cellStyle name="Vírgula 3 4 2 2 4" xfId="22370"/>
    <cellStyle name="Vírgula 3 4 2 3" xfId="4101"/>
    <cellStyle name="Vírgula 3 4 2 3 2" xfId="7332"/>
    <cellStyle name="Vírgula 3 4 2 3 2 2" xfId="22371"/>
    <cellStyle name="Vírgula 3 4 2 3 2 3" xfId="22372"/>
    <cellStyle name="Vírgula 3 4 2 3 3" xfId="22373"/>
    <cellStyle name="Vírgula 3 4 2 3 4" xfId="22374"/>
    <cellStyle name="Vírgula 3 4 2 4" xfId="4979"/>
    <cellStyle name="Vírgula 3 4 2 4 2" xfId="22375"/>
    <cellStyle name="Vírgula 3 4 2 4 3" xfId="22376"/>
    <cellStyle name="Vírgula 3 4 2 5" xfId="22377"/>
    <cellStyle name="Vírgula 3 4 2 6" xfId="22378"/>
    <cellStyle name="Vírgula 3 4 3" xfId="1792"/>
    <cellStyle name="Vírgula 3 4 3 2" xfId="3037"/>
    <cellStyle name="Vírgula 3 4 3 2 2" xfId="6510"/>
    <cellStyle name="Vírgula 3 4 3 2 2 2" xfId="22379"/>
    <cellStyle name="Vírgula 3 4 3 2 2 3" xfId="22380"/>
    <cellStyle name="Vírgula 3 4 3 2 3" xfId="22381"/>
    <cellStyle name="Vírgula 3 4 3 2 4" xfId="22382"/>
    <cellStyle name="Vírgula 3 4 3 3" xfId="5271"/>
    <cellStyle name="Vírgula 3 4 3 3 2" xfId="22383"/>
    <cellStyle name="Vírgula 3 4 3 3 3" xfId="22384"/>
    <cellStyle name="Vírgula 3 4 3 4" xfId="22385"/>
    <cellStyle name="Vírgula 3 4 3 5" xfId="22386"/>
    <cellStyle name="Vírgula 3 4 4" xfId="2376"/>
    <cellStyle name="Vírgula 3 4 4 2" xfId="5850"/>
    <cellStyle name="Vírgula 3 4 4 2 2" xfId="22387"/>
    <cellStyle name="Vírgula 3 4 4 2 3" xfId="22388"/>
    <cellStyle name="Vírgula 3 4 4 3" xfId="22389"/>
    <cellStyle name="Vírgula 3 4 4 4" xfId="22390"/>
    <cellStyle name="Vírgula 3 4 5" xfId="4100"/>
    <cellStyle name="Vírgula 3 4 5 2" xfId="7331"/>
    <cellStyle name="Vírgula 3 4 5 2 2" xfId="22391"/>
    <cellStyle name="Vírgula 3 4 5 2 3" xfId="22392"/>
    <cellStyle name="Vírgula 3 4 5 3" xfId="22393"/>
    <cellStyle name="Vírgula 3 4 5 4" xfId="22394"/>
    <cellStyle name="Vírgula 3 4 6" xfId="4537"/>
    <cellStyle name="Vírgula 3 4 6 2" xfId="22395"/>
    <cellStyle name="Vírgula 3 4 6 3" xfId="22396"/>
    <cellStyle name="Vírgula 3 4 7" xfId="22397"/>
    <cellStyle name="Vírgula 3 4 8" xfId="22398"/>
    <cellStyle name="Vírgula 3 5" xfId="1177"/>
    <cellStyle name="Vírgula 3 5 2" xfId="4103"/>
    <cellStyle name="Vírgula 3 5 2 2" xfId="7334"/>
    <cellStyle name="Vírgula 3 5 2 2 2" xfId="22399"/>
    <cellStyle name="Vírgula 3 5 2 2 3" xfId="22400"/>
    <cellStyle name="Vírgula 3 5 2 3" xfId="22401"/>
    <cellStyle name="Vírgula 3 5 2 4" xfId="22402"/>
    <cellStyle name="Vírgula 3 5 3" xfId="1812"/>
    <cellStyle name="Vírgula 3 5 3 2" xfId="3056"/>
    <cellStyle name="Vírgula 3 5 3 2 2" xfId="6529"/>
    <cellStyle name="Vírgula 3 5 3 2 2 2" xfId="22403"/>
    <cellStyle name="Vírgula 3 5 3 2 2 3" xfId="22404"/>
    <cellStyle name="Vírgula 3 5 3 2 3" xfId="22405"/>
    <cellStyle name="Vírgula 3 5 3 2 4" xfId="22406"/>
    <cellStyle name="Vírgula 3 5 3 3" xfId="5291"/>
    <cellStyle name="Vírgula 3 5 3 3 2" xfId="22407"/>
    <cellStyle name="Vírgula 3 5 3 3 3" xfId="22408"/>
    <cellStyle name="Vírgula 3 5 3 4" xfId="22409"/>
    <cellStyle name="Vírgula 3 5 3 5" xfId="22410"/>
    <cellStyle name="Vírgula 3 5 4" xfId="4102"/>
    <cellStyle name="Vírgula 3 5 4 2" xfId="7333"/>
    <cellStyle name="Vírgula 3 5 4 2 2" xfId="22411"/>
    <cellStyle name="Vírgula 3 5 4 2 3" xfId="22412"/>
    <cellStyle name="Vírgula 3 5 4 3" xfId="22413"/>
    <cellStyle name="Vírgula 3 5 4 4" xfId="22414"/>
    <cellStyle name="Vírgula 3 5 5" xfId="4660"/>
    <cellStyle name="Vírgula 3 5 5 2" xfId="22415"/>
    <cellStyle name="Vírgula 3 5 5 3" xfId="22416"/>
    <cellStyle name="Vírgula 3 5 6" xfId="22417"/>
    <cellStyle name="Vírgula 3 5 7" xfId="22418"/>
    <cellStyle name="Vírgula 3 6" xfId="3644"/>
    <cellStyle name="Vírgula 3 6 2" xfId="4104"/>
    <cellStyle name="Vírgula 3 6 2 2" xfId="7335"/>
    <cellStyle name="Vírgula 3 6 2 2 2" xfId="22419"/>
    <cellStyle name="Vírgula 3 6 2 2 3" xfId="22420"/>
    <cellStyle name="Vírgula 3 6 2 3" xfId="22421"/>
    <cellStyle name="Vírgula 3 6 2 4" xfId="22422"/>
    <cellStyle name="Vírgula 3 6 3" xfId="7107"/>
    <cellStyle name="Vírgula 3 6 3 2" xfId="22423"/>
    <cellStyle name="Vírgula 3 6 3 3" xfId="22424"/>
    <cellStyle name="Vírgula 3 6 4" xfId="22425"/>
    <cellStyle name="Vírgula 3 6 5" xfId="22426"/>
    <cellStyle name="Vírgula 3 7" xfId="7526"/>
    <cellStyle name="Vírgula 3_Rua Palmares 1" xfId="641"/>
    <cellStyle name="Vírgula 38" xfId="7494"/>
    <cellStyle name="Vírgula 38 2" xfId="22427"/>
    <cellStyle name="Vírgula 38 3" xfId="22428"/>
    <cellStyle name="Vírgula 4" xfId="334"/>
    <cellStyle name="Vírgula 4 2" xfId="643"/>
    <cellStyle name="Vírgula 4 2 2" xfId="644"/>
    <cellStyle name="Vírgula 4 2 2 2" xfId="1268"/>
    <cellStyle name="Vírgula 4 2 2 2 2" xfId="4106"/>
    <cellStyle name="Vírgula 4 2 2 2 3" xfId="4750"/>
    <cellStyle name="Vírgula 4 2 2 2 3 2" xfId="22429"/>
    <cellStyle name="Vírgula 4 2 2 2 3 3" xfId="22430"/>
    <cellStyle name="Vírgula 4 2 2 2 4" xfId="22431"/>
    <cellStyle name="Vírgula 4 2 2 2 5" xfId="22432"/>
    <cellStyle name="Vírgula 4 2 2 3" xfId="4105"/>
    <cellStyle name="Vírgula 4 2 3" xfId="1042"/>
    <cellStyle name="Vírgula 4 2 3 2" xfId="1498"/>
    <cellStyle name="Vírgula 4 2 3 2 2" xfId="2747"/>
    <cellStyle name="Vírgula 4 2 3 2 2 2" xfId="6220"/>
    <cellStyle name="Vírgula 4 2 3 2 2 2 2" xfId="22433"/>
    <cellStyle name="Vírgula 4 2 3 2 2 2 3" xfId="22434"/>
    <cellStyle name="Vírgula 4 2 3 2 2 3" xfId="22435"/>
    <cellStyle name="Vírgula 4 2 3 2 2 4" xfId="22436"/>
    <cellStyle name="Vírgula 4 2 3 2 3" xfId="4108"/>
    <cellStyle name="Vírgula 4 2 3 2 4" xfId="4980"/>
    <cellStyle name="Vírgula 4 2 3 2 4 2" xfId="22437"/>
    <cellStyle name="Vírgula 4 2 3 2 4 3" xfId="22438"/>
    <cellStyle name="Vírgula 4 2 3 2 5" xfId="22439"/>
    <cellStyle name="Vírgula 4 2 3 2 6" xfId="22440"/>
    <cellStyle name="Vírgula 4 2 3 3" xfId="1793"/>
    <cellStyle name="Vírgula 4 2 3 3 2" xfId="3038"/>
    <cellStyle name="Vírgula 4 2 3 3 2 2" xfId="6511"/>
    <cellStyle name="Vírgula 4 2 3 3 2 2 2" xfId="22441"/>
    <cellStyle name="Vírgula 4 2 3 3 2 2 3" xfId="22442"/>
    <cellStyle name="Vírgula 4 2 3 3 2 3" xfId="22443"/>
    <cellStyle name="Vírgula 4 2 3 3 2 4" xfId="22444"/>
    <cellStyle name="Vírgula 4 2 3 3 3" xfId="5272"/>
    <cellStyle name="Vírgula 4 2 3 3 3 2" xfId="22445"/>
    <cellStyle name="Vírgula 4 2 3 3 3 3" xfId="22446"/>
    <cellStyle name="Vírgula 4 2 3 3 4" xfId="22447"/>
    <cellStyle name="Vírgula 4 2 3 3 5" xfId="22448"/>
    <cellStyle name="Vírgula 4 2 3 4" xfId="2377"/>
    <cellStyle name="Vírgula 4 2 3 4 2" xfId="5851"/>
    <cellStyle name="Vírgula 4 2 3 4 2 2" xfId="22449"/>
    <cellStyle name="Vírgula 4 2 3 4 2 3" xfId="22450"/>
    <cellStyle name="Vírgula 4 2 3 4 3" xfId="22451"/>
    <cellStyle name="Vírgula 4 2 3 4 4" xfId="22452"/>
    <cellStyle name="Vírgula 4 2 3 5" xfId="4107"/>
    <cellStyle name="Vírgula 4 2 3 6" xfId="4538"/>
    <cellStyle name="Vírgula 4 2 3 6 2" xfId="22453"/>
    <cellStyle name="Vírgula 4 2 3 6 3" xfId="22454"/>
    <cellStyle name="Vírgula 4 2 3 7" xfId="22455"/>
    <cellStyle name="Vírgula 4 2 3 8" xfId="22456"/>
    <cellStyle name="Vírgula 4 2 4" xfId="1267"/>
    <cellStyle name="Vírgula 4 2 4 2" xfId="3893"/>
    <cellStyle name="Vírgula 4 2 4 2 2" xfId="7253"/>
    <cellStyle name="Vírgula 4 2 4 2 2 2" xfId="22457"/>
    <cellStyle name="Vírgula 4 2 4 2 2 3" xfId="22458"/>
    <cellStyle name="Vírgula 4 2 4 2 3" xfId="22459"/>
    <cellStyle name="Vírgula 4 2 4 2 4" xfId="22460"/>
    <cellStyle name="Vírgula 4 2 4 3" xfId="4749"/>
    <cellStyle name="Vírgula 4 2 4 3 2" xfId="22461"/>
    <cellStyle name="Vírgula 4 2 4 3 3" xfId="22462"/>
    <cellStyle name="Vírgula 4 2 4 4" xfId="22463"/>
    <cellStyle name="Vírgula 4 2 4 5" xfId="22464"/>
    <cellStyle name="Vírgula 4 2 5" xfId="4109"/>
    <cellStyle name="Vírgula 4 2 6" xfId="3871"/>
    <cellStyle name="Vírgula 4 2 6 2" xfId="7232"/>
    <cellStyle name="Vírgula 4 2 6 2 2" xfId="22465"/>
    <cellStyle name="Vírgula 4 2 6 2 3" xfId="22466"/>
    <cellStyle name="Vírgula 4 2 6 3" xfId="22467"/>
    <cellStyle name="Vírgula 4 2 6 4" xfId="22468"/>
    <cellStyle name="Vírgula 4 3" xfId="645"/>
    <cellStyle name="Vírgula 4 3 2" xfId="805"/>
    <cellStyle name="Vírgula 4 3 2 2" xfId="1377"/>
    <cellStyle name="Vírgula 4 3 2 2 2" xfId="2640"/>
    <cellStyle name="Vírgula 4 3 2 2 2 2" xfId="6113"/>
    <cellStyle name="Vírgula 4 3 2 2 2 2 2" xfId="22469"/>
    <cellStyle name="Vírgula 4 3 2 2 2 2 3" xfId="22470"/>
    <cellStyle name="Vírgula 4 3 2 2 2 3" xfId="22471"/>
    <cellStyle name="Vírgula 4 3 2 2 2 4" xfId="22472"/>
    <cellStyle name="Vírgula 4 3 2 2 3" xfId="4859"/>
    <cellStyle name="Vírgula 4 3 2 2 3 2" xfId="22473"/>
    <cellStyle name="Vírgula 4 3 2 2 3 3" xfId="22474"/>
    <cellStyle name="Vírgula 4 3 2 2 4" xfId="22475"/>
    <cellStyle name="Vírgula 4 3 2 2 5" xfId="22476"/>
    <cellStyle name="Vírgula 4 3 2 3" xfId="1713"/>
    <cellStyle name="Vírgula 4 3 2 3 2" xfId="2958"/>
    <cellStyle name="Vírgula 4 3 2 3 2 2" xfId="6431"/>
    <cellStyle name="Vírgula 4 3 2 3 2 2 2" xfId="22477"/>
    <cellStyle name="Vírgula 4 3 2 3 2 2 3" xfId="22478"/>
    <cellStyle name="Vírgula 4 3 2 3 2 3" xfId="22479"/>
    <cellStyle name="Vírgula 4 3 2 3 2 4" xfId="22480"/>
    <cellStyle name="Vírgula 4 3 2 3 3" xfId="5192"/>
    <cellStyle name="Vírgula 4 3 2 3 3 2" xfId="22481"/>
    <cellStyle name="Vírgula 4 3 2 3 3 3" xfId="22482"/>
    <cellStyle name="Vírgula 4 3 2 3 4" xfId="22483"/>
    <cellStyle name="Vírgula 4 3 2 3 5" xfId="22484"/>
    <cellStyle name="Vírgula 4 3 2 4" xfId="2226"/>
    <cellStyle name="Vírgula 4 3 2 4 2" xfId="5701"/>
    <cellStyle name="Vírgula 4 3 2 4 2 2" xfId="22485"/>
    <cellStyle name="Vírgula 4 3 2 4 2 3" xfId="22486"/>
    <cellStyle name="Vírgula 4 3 2 4 3" xfId="22487"/>
    <cellStyle name="Vírgula 4 3 2 4 4" xfId="22488"/>
    <cellStyle name="Vírgula 4 3 2 5" xfId="3873"/>
    <cellStyle name="Vírgula 4 3 2 5 2" xfId="7234"/>
    <cellStyle name="Vírgula 4 3 2 5 2 2" xfId="22489"/>
    <cellStyle name="Vírgula 4 3 2 5 2 3" xfId="22490"/>
    <cellStyle name="Vírgula 4 3 2 5 3" xfId="22491"/>
    <cellStyle name="Vírgula 4 3 2 5 4" xfId="22492"/>
    <cellStyle name="Vírgula 4 3 2 6" xfId="4452"/>
    <cellStyle name="Vírgula 4 3 2 6 2" xfId="22493"/>
    <cellStyle name="Vírgula 4 3 2 6 3" xfId="22494"/>
    <cellStyle name="Vírgula 4 3 2 7" xfId="22495"/>
    <cellStyle name="Vírgula 4 3 2 8" xfId="22496"/>
    <cellStyle name="Vírgula 4 3 3" xfId="1269"/>
    <cellStyle name="Vírgula 4 3 3 2" xfId="2538"/>
    <cellStyle name="Vírgula 4 3 3 2 2" xfId="6011"/>
    <cellStyle name="Vírgula 4 3 3 2 2 2" xfId="22497"/>
    <cellStyle name="Vírgula 4 3 3 2 2 3" xfId="22498"/>
    <cellStyle name="Vírgula 4 3 3 2 3" xfId="22499"/>
    <cellStyle name="Vírgula 4 3 3 2 4" xfId="22500"/>
    <cellStyle name="Vírgula 4 3 3 3" xfId="4751"/>
    <cellStyle name="Vírgula 4 3 3 3 2" xfId="22501"/>
    <cellStyle name="Vírgula 4 3 3 3 3" xfId="22502"/>
    <cellStyle name="Vírgula 4 3 3 4" xfId="22503"/>
    <cellStyle name="Vírgula 4 3 3 5" xfId="22504"/>
    <cellStyle name="Vírgula 4 3 4" xfId="1624"/>
    <cellStyle name="Vírgula 4 3 4 2" xfId="2869"/>
    <cellStyle name="Vírgula 4 3 4 2 2" xfId="6342"/>
    <cellStyle name="Vírgula 4 3 4 2 2 2" xfId="22505"/>
    <cellStyle name="Vírgula 4 3 4 2 2 3" xfId="22506"/>
    <cellStyle name="Vírgula 4 3 4 2 3" xfId="22507"/>
    <cellStyle name="Vírgula 4 3 4 2 4" xfId="22508"/>
    <cellStyle name="Vírgula 4 3 4 3" xfId="5103"/>
    <cellStyle name="Vírgula 4 3 4 3 2" xfId="22509"/>
    <cellStyle name="Vírgula 4 3 4 3 3" xfId="22510"/>
    <cellStyle name="Vírgula 4 3 4 4" xfId="22511"/>
    <cellStyle name="Vírgula 4 3 4 5" xfId="22512"/>
    <cellStyle name="Vírgula 4 3 5" xfId="2107"/>
    <cellStyle name="Vírgula 4 3 5 2" xfId="5582"/>
    <cellStyle name="Vírgula 4 3 5 2 2" xfId="22513"/>
    <cellStyle name="Vírgula 4 3 5 2 3" xfId="22514"/>
    <cellStyle name="Vírgula 4 3 5 3" xfId="22515"/>
    <cellStyle name="Vírgula 4 3 5 4" xfId="22516"/>
    <cellStyle name="Vírgula 4 3 6" xfId="3872"/>
    <cellStyle name="Vírgula 4 3 6 2" xfId="7233"/>
    <cellStyle name="Vírgula 4 3 6 2 2" xfId="22517"/>
    <cellStyle name="Vírgula 4 3 6 2 3" xfId="22518"/>
    <cellStyle name="Vírgula 4 3 6 3" xfId="22519"/>
    <cellStyle name="Vírgula 4 3 6 4" xfId="22520"/>
    <cellStyle name="Vírgula 4 3 7" xfId="4358"/>
    <cellStyle name="Vírgula 4 3 7 2" xfId="22521"/>
    <cellStyle name="Vírgula 4 3 7 3" xfId="22522"/>
    <cellStyle name="Vírgula 4 3 8" xfId="22523"/>
    <cellStyle name="Vírgula 4 3 9" xfId="22524"/>
    <cellStyle name="Vírgula 4 4" xfId="1043"/>
    <cellStyle name="Vírgula 4 4 2" xfId="1499"/>
    <cellStyle name="Vírgula 4 4 2 2" xfId="2748"/>
    <cellStyle name="Vírgula 4 4 2 2 2" xfId="6221"/>
    <cellStyle name="Vírgula 4 4 2 2 2 2" xfId="22525"/>
    <cellStyle name="Vírgula 4 4 2 2 2 3" xfId="22526"/>
    <cellStyle name="Vírgula 4 4 2 2 3" xfId="22527"/>
    <cellStyle name="Vírgula 4 4 2 2 4" xfId="22528"/>
    <cellStyle name="Vírgula 4 4 2 3" xfId="3875"/>
    <cellStyle name="Vírgula 4 4 2 3 2" xfId="7236"/>
    <cellStyle name="Vírgula 4 4 2 3 2 2" xfId="22529"/>
    <cellStyle name="Vírgula 4 4 2 3 2 3" xfId="22530"/>
    <cellStyle name="Vírgula 4 4 2 3 3" xfId="22531"/>
    <cellStyle name="Vírgula 4 4 2 3 4" xfId="22532"/>
    <cellStyle name="Vírgula 4 4 2 4" xfId="4981"/>
    <cellStyle name="Vírgula 4 4 2 4 2" xfId="22533"/>
    <cellStyle name="Vírgula 4 4 2 4 3" xfId="22534"/>
    <cellStyle name="Vírgula 4 4 2 5" xfId="22535"/>
    <cellStyle name="Vírgula 4 4 2 6" xfId="22536"/>
    <cellStyle name="Vírgula 4 4 3" xfId="1794"/>
    <cellStyle name="Vírgula 4 4 3 2" xfId="3039"/>
    <cellStyle name="Vírgula 4 4 3 2 2" xfId="6512"/>
    <cellStyle name="Vírgula 4 4 3 2 2 2" xfId="22537"/>
    <cellStyle name="Vírgula 4 4 3 2 2 3" xfId="22538"/>
    <cellStyle name="Vírgula 4 4 3 2 3" xfId="22539"/>
    <cellStyle name="Vírgula 4 4 3 2 4" xfId="22540"/>
    <cellStyle name="Vírgula 4 4 3 3" xfId="5273"/>
    <cellStyle name="Vírgula 4 4 3 3 2" xfId="22541"/>
    <cellStyle name="Vírgula 4 4 3 3 3" xfId="22542"/>
    <cellStyle name="Vírgula 4 4 3 4" xfId="22543"/>
    <cellStyle name="Vírgula 4 4 3 5" xfId="22544"/>
    <cellStyle name="Vírgula 4 4 4" xfId="2378"/>
    <cellStyle name="Vírgula 4 4 4 2" xfId="5852"/>
    <cellStyle name="Vírgula 4 4 4 2 2" xfId="22545"/>
    <cellStyle name="Vírgula 4 4 4 2 3" xfId="22546"/>
    <cellStyle name="Vírgula 4 4 4 3" xfId="22547"/>
    <cellStyle name="Vírgula 4 4 4 4" xfId="22548"/>
    <cellStyle name="Vírgula 4 4 5" xfId="3874"/>
    <cellStyle name="Vírgula 4 4 5 2" xfId="7235"/>
    <cellStyle name="Vírgula 4 4 5 2 2" xfId="22549"/>
    <cellStyle name="Vírgula 4 4 5 2 3" xfId="22550"/>
    <cellStyle name="Vírgula 4 4 5 3" xfId="22551"/>
    <cellStyle name="Vírgula 4 4 5 4" xfId="22552"/>
    <cellStyle name="Vírgula 4 4 6" xfId="4539"/>
    <cellStyle name="Vírgula 4 4 6 2" xfId="22553"/>
    <cellStyle name="Vírgula 4 4 6 3" xfId="22554"/>
    <cellStyle name="Vírgula 4 4 7" xfId="22555"/>
    <cellStyle name="Vírgula 4 4 8" xfId="22556"/>
    <cellStyle name="Vírgula 4 5" xfId="1178"/>
    <cellStyle name="Vírgula 4 5 2" xfId="3876"/>
    <cellStyle name="Vírgula 4 5 2 2" xfId="7237"/>
    <cellStyle name="Vírgula 4 5 2 2 2" xfId="22557"/>
    <cellStyle name="Vírgula 4 5 2 2 3" xfId="22558"/>
    <cellStyle name="Vírgula 4 5 2 3" xfId="22559"/>
    <cellStyle name="Vírgula 4 5 2 4" xfId="22560"/>
    <cellStyle name="Vírgula 4 5 3" xfId="4661"/>
    <cellStyle name="Vírgula 4 5 3 2" xfId="22561"/>
    <cellStyle name="Vírgula 4 5 3 3" xfId="22562"/>
    <cellStyle name="Vírgula 4 5 4" xfId="22563"/>
    <cellStyle name="Vírgula 4 5 5" xfId="22564"/>
    <cellStyle name="Vírgula 4 6" xfId="22565"/>
    <cellStyle name="Vírgula 4_MEMÓRIA DE CÁLCULO" xfId="642"/>
    <cellStyle name="Vírgula 5" xfId="646"/>
    <cellStyle name="Vírgula 5 2" xfId="1044"/>
    <cellStyle name="Vírgula 5 2 2" xfId="4110"/>
    <cellStyle name="Vírgula 5 2 3" xfId="3878"/>
    <cellStyle name="Vírgula 5 2 3 2" xfId="7239"/>
    <cellStyle name="Vírgula 5 2 3 2 2" xfId="22566"/>
    <cellStyle name="Vírgula 5 2 3 2 3" xfId="22567"/>
    <cellStyle name="Vírgula 5 2 3 3" xfId="22568"/>
    <cellStyle name="Vírgula 5 2 3 4" xfId="22569"/>
    <cellStyle name="Vírgula 5 3" xfId="1045"/>
    <cellStyle name="Vírgula 5 3 2" xfId="1500"/>
    <cellStyle name="Vírgula 5 3 2 2" xfId="3880"/>
    <cellStyle name="Vírgula 5 3 2 2 2" xfId="7241"/>
    <cellStyle name="Vírgula 5 3 2 2 2 2" xfId="22570"/>
    <cellStyle name="Vírgula 5 3 2 2 2 3" xfId="22571"/>
    <cellStyle name="Vírgula 5 3 2 2 3" xfId="22572"/>
    <cellStyle name="Vírgula 5 3 2 2 4" xfId="22573"/>
    <cellStyle name="Vírgula 5 3 2 3" xfId="4982"/>
    <cellStyle name="Vírgula 5 3 2 3 2" xfId="22574"/>
    <cellStyle name="Vírgula 5 3 2 3 3" xfId="22575"/>
    <cellStyle name="Vírgula 5 3 2 4" xfId="22576"/>
    <cellStyle name="Vírgula 5 3 2 5" xfId="22577"/>
    <cellStyle name="Vírgula 5 3 3" xfId="3659"/>
    <cellStyle name="Vírgula 5 3 3 2" xfId="7115"/>
    <cellStyle name="Vírgula 5 3 3 2 2" xfId="22578"/>
    <cellStyle name="Vírgula 5 3 3 2 3" xfId="22579"/>
    <cellStyle name="Vírgula 5 3 3 3" xfId="22580"/>
    <cellStyle name="Vírgula 5 3 3 4" xfId="22581"/>
    <cellStyle name="Vírgula 5 3 4" xfId="3879"/>
    <cellStyle name="Vírgula 5 3 4 2" xfId="7240"/>
    <cellStyle name="Vírgula 5 3 4 2 2" xfId="22582"/>
    <cellStyle name="Vírgula 5 3 4 2 3" xfId="22583"/>
    <cellStyle name="Vírgula 5 3 4 3" xfId="22584"/>
    <cellStyle name="Vírgula 5 3 4 4" xfId="22585"/>
    <cellStyle name="Vírgula 5 4" xfId="1046"/>
    <cellStyle name="Vírgula 5 4 2" xfId="1501"/>
    <cellStyle name="Vírgula 5 4 2 2" xfId="2749"/>
    <cellStyle name="Vírgula 5 4 2 2 2" xfId="6222"/>
    <cellStyle name="Vírgula 5 4 2 2 2 2" xfId="22586"/>
    <cellStyle name="Vírgula 5 4 2 2 2 3" xfId="22587"/>
    <cellStyle name="Vírgula 5 4 2 2 3" xfId="22588"/>
    <cellStyle name="Vírgula 5 4 2 2 4" xfId="22589"/>
    <cellStyle name="Vírgula 5 4 2 3" xfId="3882"/>
    <cellStyle name="Vírgula 5 4 2 3 2" xfId="7243"/>
    <cellStyle name="Vírgula 5 4 2 3 2 2" xfId="22590"/>
    <cellStyle name="Vírgula 5 4 2 3 2 3" xfId="22591"/>
    <cellStyle name="Vírgula 5 4 2 3 3" xfId="22592"/>
    <cellStyle name="Vírgula 5 4 2 3 4" xfId="22593"/>
    <cellStyle name="Vírgula 5 4 2 4" xfId="4983"/>
    <cellStyle name="Vírgula 5 4 2 4 2" xfId="22594"/>
    <cellStyle name="Vírgula 5 4 2 4 3" xfId="22595"/>
    <cellStyle name="Vírgula 5 4 2 5" xfId="22596"/>
    <cellStyle name="Vírgula 5 4 2 6" xfId="22597"/>
    <cellStyle name="Vírgula 5 4 3" xfId="1795"/>
    <cellStyle name="Vírgula 5 4 3 2" xfId="3040"/>
    <cellStyle name="Vírgula 5 4 3 2 2" xfId="6513"/>
    <cellStyle name="Vírgula 5 4 3 2 2 2" xfId="22598"/>
    <cellStyle name="Vírgula 5 4 3 2 2 3" xfId="22599"/>
    <cellStyle name="Vírgula 5 4 3 2 3" xfId="22600"/>
    <cellStyle name="Vírgula 5 4 3 2 4" xfId="22601"/>
    <cellStyle name="Vírgula 5 4 3 3" xfId="5274"/>
    <cellStyle name="Vírgula 5 4 3 3 2" xfId="22602"/>
    <cellStyle name="Vírgula 5 4 3 3 3" xfId="22603"/>
    <cellStyle name="Vírgula 5 4 3 4" xfId="22604"/>
    <cellStyle name="Vírgula 5 4 3 5" xfId="22605"/>
    <cellStyle name="Vírgula 5 4 4" xfId="2379"/>
    <cellStyle name="Vírgula 5 4 4 2" xfId="5853"/>
    <cellStyle name="Vírgula 5 4 4 2 2" xfId="22606"/>
    <cellStyle name="Vírgula 5 4 4 2 3" xfId="22607"/>
    <cellStyle name="Vírgula 5 4 4 3" xfId="22608"/>
    <cellStyle name="Vírgula 5 4 4 4" xfId="22609"/>
    <cellStyle name="Vírgula 5 4 5" xfId="3881"/>
    <cellStyle name="Vírgula 5 4 5 2" xfId="7242"/>
    <cellStyle name="Vírgula 5 4 5 2 2" xfId="22610"/>
    <cellStyle name="Vírgula 5 4 5 2 3" xfId="22611"/>
    <cellStyle name="Vírgula 5 4 5 3" xfId="22612"/>
    <cellStyle name="Vírgula 5 4 5 4" xfId="22613"/>
    <cellStyle name="Vírgula 5 4 6" xfId="4540"/>
    <cellStyle name="Vírgula 5 4 6 2" xfId="22614"/>
    <cellStyle name="Vírgula 5 4 6 3" xfId="22615"/>
    <cellStyle name="Vírgula 5 4 7" xfId="22616"/>
    <cellStyle name="Vírgula 5 4 8" xfId="22617"/>
    <cellStyle name="Vírgula 5 5" xfId="1270"/>
    <cellStyle name="Vírgula 5 5 2" xfId="3883"/>
    <cellStyle name="Vírgula 5 5 2 2" xfId="7244"/>
    <cellStyle name="Vírgula 5 5 2 2 2" xfId="22618"/>
    <cellStyle name="Vírgula 5 5 2 2 3" xfId="22619"/>
    <cellStyle name="Vírgula 5 5 2 3" xfId="22620"/>
    <cellStyle name="Vírgula 5 5 2 4" xfId="22621"/>
    <cellStyle name="Vírgula 5 5 3" xfId="4752"/>
    <cellStyle name="Vírgula 5 5 3 2" xfId="22622"/>
    <cellStyle name="Vírgula 5 5 3 3" xfId="22623"/>
    <cellStyle name="Vírgula 5 5 4" xfId="22624"/>
    <cellStyle name="Vírgula 5 5 5" xfId="22625"/>
    <cellStyle name="Vírgula 5 6" xfId="3877"/>
    <cellStyle name="Vírgula 5 6 2" xfId="7238"/>
    <cellStyle name="Vírgula 5 6 2 2" xfId="22626"/>
    <cellStyle name="Vírgula 5 6 2 3" xfId="22627"/>
    <cellStyle name="Vírgula 5 6 3" xfId="22628"/>
    <cellStyle name="Vírgula 5 6 4" xfId="22629"/>
    <cellStyle name="Vírgula 6" xfId="339"/>
    <cellStyle name="Vírgula 6 10" xfId="22630"/>
    <cellStyle name="Vírgula 6 11" xfId="22631"/>
    <cellStyle name="Vírgula 6 2" xfId="737"/>
    <cellStyle name="Vírgula 6 2 10" xfId="22632"/>
    <cellStyle name="Vírgula 6 2 2" xfId="836"/>
    <cellStyle name="Vírgula 6 2 2 2" xfId="1408"/>
    <cellStyle name="Vírgula 6 2 2 2 2" xfId="2671"/>
    <cellStyle name="Vírgula 6 2 2 2 2 2" xfId="6144"/>
    <cellStyle name="Vírgula 6 2 2 2 2 2 2" xfId="22633"/>
    <cellStyle name="Vírgula 6 2 2 2 2 2 3" xfId="22634"/>
    <cellStyle name="Vírgula 6 2 2 2 2 3" xfId="22635"/>
    <cellStyle name="Vírgula 6 2 2 2 2 4" xfId="22636"/>
    <cellStyle name="Vírgula 6 2 2 2 3" xfId="4890"/>
    <cellStyle name="Vírgula 6 2 2 2 3 2" xfId="22637"/>
    <cellStyle name="Vírgula 6 2 2 2 3 3" xfId="22638"/>
    <cellStyle name="Vírgula 6 2 2 2 4" xfId="22639"/>
    <cellStyle name="Vírgula 6 2 2 2 5" xfId="22640"/>
    <cellStyle name="Vírgula 6 2 2 3" xfId="1744"/>
    <cellStyle name="Vírgula 6 2 2 3 2" xfId="2989"/>
    <cellStyle name="Vírgula 6 2 2 3 2 2" xfId="6462"/>
    <cellStyle name="Vírgula 6 2 2 3 2 2 2" xfId="22641"/>
    <cellStyle name="Vírgula 6 2 2 3 2 2 3" xfId="22642"/>
    <cellStyle name="Vírgula 6 2 2 3 2 3" xfId="22643"/>
    <cellStyle name="Vírgula 6 2 2 3 2 4" xfId="22644"/>
    <cellStyle name="Vírgula 6 2 2 3 3" xfId="5223"/>
    <cellStyle name="Vírgula 6 2 2 3 3 2" xfId="22645"/>
    <cellStyle name="Vírgula 6 2 2 3 3 3" xfId="22646"/>
    <cellStyle name="Vírgula 6 2 2 3 4" xfId="22647"/>
    <cellStyle name="Vírgula 6 2 2 3 5" xfId="22648"/>
    <cellStyle name="Vírgula 6 2 2 4" xfId="2257"/>
    <cellStyle name="Vírgula 6 2 2 4 2" xfId="5732"/>
    <cellStyle name="Vírgula 6 2 2 4 2 2" xfId="22649"/>
    <cellStyle name="Vírgula 6 2 2 4 2 3" xfId="22650"/>
    <cellStyle name="Vírgula 6 2 2 4 3" xfId="22651"/>
    <cellStyle name="Vírgula 6 2 2 4 4" xfId="22652"/>
    <cellStyle name="Vírgula 6 2 2 5" xfId="4112"/>
    <cellStyle name="Vírgula 6 2 2 5 2" xfId="7337"/>
    <cellStyle name="Vírgula 6 2 2 5 2 2" xfId="22653"/>
    <cellStyle name="Vírgula 6 2 2 5 2 3" xfId="22654"/>
    <cellStyle name="Vírgula 6 2 2 5 3" xfId="22655"/>
    <cellStyle name="Vírgula 6 2 2 5 4" xfId="22656"/>
    <cellStyle name="Vírgula 6 2 2 6" xfId="4483"/>
    <cellStyle name="Vírgula 6 2 2 6 2" xfId="22657"/>
    <cellStyle name="Vírgula 6 2 2 6 3" xfId="22658"/>
    <cellStyle name="Vírgula 6 2 2 7" xfId="22659"/>
    <cellStyle name="Vírgula 6 2 2 8" xfId="22660"/>
    <cellStyle name="Vírgula 6 2 3" xfId="1047"/>
    <cellStyle name="Vírgula 6 2 3 2" xfId="1502"/>
    <cellStyle name="Vírgula 6 2 3 2 2" xfId="4984"/>
    <cellStyle name="Vírgula 6 2 3 2 2 2" xfId="22661"/>
    <cellStyle name="Vírgula 6 2 3 2 2 3" xfId="22662"/>
    <cellStyle name="Vírgula 6 2 3 2 3" xfId="22663"/>
    <cellStyle name="Vírgula 6 2 3 2 4" xfId="22664"/>
    <cellStyle name="Vírgula 6 2 4" xfId="1316"/>
    <cellStyle name="Vírgula 6 2 4 2" xfId="2581"/>
    <cellStyle name="Vírgula 6 2 4 2 2" xfId="6054"/>
    <cellStyle name="Vírgula 6 2 4 2 2 2" xfId="22665"/>
    <cellStyle name="Vírgula 6 2 4 2 2 3" xfId="22666"/>
    <cellStyle name="Vírgula 6 2 4 2 3" xfId="22667"/>
    <cellStyle name="Vírgula 6 2 4 2 4" xfId="22668"/>
    <cellStyle name="Vírgula 6 2 4 3" xfId="4798"/>
    <cellStyle name="Vírgula 6 2 4 3 2" xfId="22669"/>
    <cellStyle name="Vírgula 6 2 4 3 3" xfId="22670"/>
    <cellStyle name="Vírgula 6 2 4 4" xfId="22671"/>
    <cellStyle name="Vírgula 6 2 4 5" xfId="22672"/>
    <cellStyle name="Vírgula 6 2 5" xfId="1655"/>
    <cellStyle name="Vírgula 6 2 5 2" xfId="2900"/>
    <cellStyle name="Vírgula 6 2 5 2 2" xfId="6373"/>
    <cellStyle name="Vírgula 6 2 5 2 2 2" xfId="22673"/>
    <cellStyle name="Vírgula 6 2 5 2 2 3" xfId="22674"/>
    <cellStyle name="Vírgula 6 2 5 2 3" xfId="22675"/>
    <cellStyle name="Vírgula 6 2 5 2 4" xfId="22676"/>
    <cellStyle name="Vírgula 6 2 5 3" xfId="5134"/>
    <cellStyle name="Vírgula 6 2 5 3 2" xfId="22677"/>
    <cellStyle name="Vírgula 6 2 5 3 3" xfId="22678"/>
    <cellStyle name="Vírgula 6 2 5 4" xfId="22679"/>
    <cellStyle name="Vírgula 6 2 5 5" xfId="22680"/>
    <cellStyle name="Vírgula 6 2 6" xfId="2164"/>
    <cellStyle name="Vírgula 6 2 6 2" xfId="5639"/>
    <cellStyle name="Vírgula 6 2 6 2 2" xfId="22681"/>
    <cellStyle name="Vírgula 6 2 6 2 3" xfId="22682"/>
    <cellStyle name="Vírgula 6 2 6 3" xfId="22683"/>
    <cellStyle name="Vírgula 6 2 6 4" xfId="22684"/>
    <cellStyle name="Vírgula 6 2 7" xfId="4111"/>
    <cellStyle name="Vírgula 6 2 7 2" xfId="7336"/>
    <cellStyle name="Vírgula 6 2 7 2 2" xfId="22685"/>
    <cellStyle name="Vírgula 6 2 7 2 3" xfId="22686"/>
    <cellStyle name="Vírgula 6 2 7 3" xfId="22687"/>
    <cellStyle name="Vírgula 6 2 7 4" xfId="22688"/>
    <cellStyle name="Vírgula 6 2 8" xfId="4393"/>
    <cellStyle name="Vírgula 6 2 8 2" xfId="22689"/>
    <cellStyle name="Vírgula 6 2 8 3" xfId="22690"/>
    <cellStyle name="Vírgula 6 2 9" xfId="22691"/>
    <cellStyle name="Vírgula 6 3" xfId="762"/>
    <cellStyle name="Vírgula 6 3 2" xfId="1337"/>
    <cellStyle name="Vírgula 6 3 2 2" xfId="2601"/>
    <cellStyle name="Vírgula 6 3 2 2 2" xfId="6074"/>
    <cellStyle name="Vírgula 6 3 2 2 2 2" xfId="22692"/>
    <cellStyle name="Vírgula 6 3 2 2 2 3" xfId="22693"/>
    <cellStyle name="Vírgula 6 3 2 2 3" xfId="22694"/>
    <cellStyle name="Vírgula 6 3 2 2 4" xfId="22695"/>
    <cellStyle name="Vírgula 6 3 2 3" xfId="4114"/>
    <cellStyle name="Vírgula 6 3 2 3 2" xfId="7339"/>
    <cellStyle name="Vírgula 6 3 2 3 2 2" xfId="22696"/>
    <cellStyle name="Vírgula 6 3 2 3 2 3" xfId="22697"/>
    <cellStyle name="Vírgula 6 3 2 3 3" xfId="22698"/>
    <cellStyle name="Vírgula 6 3 2 3 4" xfId="22699"/>
    <cellStyle name="Vírgula 6 3 2 4" xfId="4819"/>
    <cellStyle name="Vírgula 6 3 2 4 2" xfId="22700"/>
    <cellStyle name="Vírgula 6 3 2 4 3" xfId="22701"/>
    <cellStyle name="Vírgula 6 3 2 5" xfId="22702"/>
    <cellStyle name="Vírgula 6 3 2 6" xfId="22703"/>
    <cellStyle name="Vírgula 6 3 3" xfId="1674"/>
    <cellStyle name="Vírgula 6 3 3 2" xfId="2919"/>
    <cellStyle name="Vírgula 6 3 3 2 2" xfId="6392"/>
    <cellStyle name="Vírgula 6 3 3 2 2 2" xfId="22704"/>
    <cellStyle name="Vírgula 6 3 3 2 2 3" xfId="22705"/>
    <cellStyle name="Vírgula 6 3 3 2 3" xfId="22706"/>
    <cellStyle name="Vírgula 6 3 3 2 4" xfId="22707"/>
    <cellStyle name="Vírgula 6 3 3 3" xfId="5153"/>
    <cellStyle name="Vírgula 6 3 3 3 2" xfId="22708"/>
    <cellStyle name="Vírgula 6 3 3 3 3" xfId="22709"/>
    <cellStyle name="Vírgula 6 3 3 4" xfId="22710"/>
    <cellStyle name="Vírgula 6 3 3 5" xfId="22711"/>
    <cellStyle name="Vírgula 6 3 4" xfId="2186"/>
    <cellStyle name="Vírgula 6 3 4 2" xfId="5661"/>
    <cellStyle name="Vírgula 6 3 4 2 2" xfId="22712"/>
    <cellStyle name="Vírgula 6 3 4 2 3" xfId="22713"/>
    <cellStyle name="Vírgula 6 3 4 3" xfId="22714"/>
    <cellStyle name="Vírgula 6 3 4 4" xfId="22715"/>
    <cellStyle name="Vírgula 6 3 5" xfId="4113"/>
    <cellStyle name="Vírgula 6 3 5 2" xfId="7338"/>
    <cellStyle name="Vírgula 6 3 5 2 2" xfId="22716"/>
    <cellStyle name="Vírgula 6 3 5 2 3" xfId="22717"/>
    <cellStyle name="Vírgula 6 3 5 3" xfId="22718"/>
    <cellStyle name="Vírgula 6 3 5 4" xfId="22719"/>
    <cellStyle name="Vírgula 6 3 6" xfId="4413"/>
    <cellStyle name="Vírgula 6 3 6 2" xfId="22720"/>
    <cellStyle name="Vírgula 6 3 6 3" xfId="22721"/>
    <cellStyle name="Vírgula 6 3 7" xfId="22722"/>
    <cellStyle name="Vírgula 6 3 8" xfId="22723"/>
    <cellStyle name="Vírgula 6 4" xfId="1048"/>
    <cellStyle name="Vírgula 6 4 2" xfId="1503"/>
    <cellStyle name="Vírgula 6 4 2 2" xfId="2750"/>
    <cellStyle name="Vírgula 6 4 2 2 2" xfId="6223"/>
    <cellStyle name="Vírgula 6 4 2 2 2 2" xfId="22724"/>
    <cellStyle name="Vírgula 6 4 2 2 2 3" xfId="22725"/>
    <cellStyle name="Vírgula 6 4 2 2 3" xfId="22726"/>
    <cellStyle name="Vírgula 6 4 2 2 4" xfId="22727"/>
    <cellStyle name="Vírgula 6 4 2 3" xfId="4985"/>
    <cellStyle name="Vírgula 6 4 2 3 2" xfId="22728"/>
    <cellStyle name="Vírgula 6 4 2 3 3" xfId="22729"/>
    <cellStyle name="Vírgula 6 4 2 4" xfId="22730"/>
    <cellStyle name="Vírgula 6 4 2 5" xfId="22731"/>
    <cellStyle name="Vírgula 6 4 3" xfId="1796"/>
    <cellStyle name="Vírgula 6 4 3 2" xfId="3041"/>
    <cellStyle name="Vírgula 6 4 3 2 2" xfId="6514"/>
    <cellStyle name="Vírgula 6 4 3 2 2 2" xfId="22732"/>
    <cellStyle name="Vírgula 6 4 3 2 2 3" xfId="22733"/>
    <cellStyle name="Vírgula 6 4 3 2 3" xfId="22734"/>
    <cellStyle name="Vírgula 6 4 3 2 4" xfId="22735"/>
    <cellStyle name="Vírgula 6 4 3 3" xfId="5275"/>
    <cellStyle name="Vírgula 6 4 3 3 2" xfId="22736"/>
    <cellStyle name="Vírgula 6 4 3 3 3" xfId="22737"/>
    <cellStyle name="Vírgula 6 4 3 4" xfId="22738"/>
    <cellStyle name="Vírgula 6 4 3 5" xfId="22739"/>
    <cellStyle name="Vírgula 6 4 4" xfId="2380"/>
    <cellStyle name="Vírgula 6 4 4 2" xfId="5854"/>
    <cellStyle name="Vírgula 6 4 4 2 2" xfId="22740"/>
    <cellStyle name="Vírgula 6 4 4 2 3" xfId="22741"/>
    <cellStyle name="Vírgula 6 4 4 3" xfId="22742"/>
    <cellStyle name="Vírgula 6 4 4 4" xfId="22743"/>
    <cellStyle name="Vírgula 6 4 5" xfId="4115"/>
    <cellStyle name="Vírgula 6 4 5 2" xfId="7340"/>
    <cellStyle name="Vírgula 6 4 5 2 2" xfId="22744"/>
    <cellStyle name="Vírgula 6 4 5 2 3" xfId="22745"/>
    <cellStyle name="Vírgula 6 4 5 3" xfId="22746"/>
    <cellStyle name="Vírgula 6 4 5 4" xfId="22747"/>
    <cellStyle name="Vírgula 6 4 6" xfId="4541"/>
    <cellStyle name="Vírgula 6 4 6 2" xfId="22748"/>
    <cellStyle name="Vírgula 6 4 6 3" xfId="22749"/>
    <cellStyle name="Vírgula 6 4 7" xfId="22750"/>
    <cellStyle name="Vírgula 6 4 8" xfId="22751"/>
    <cellStyle name="Vírgula 6 5" xfId="1181"/>
    <cellStyle name="Vírgula 6 5 2" xfId="2465"/>
    <cellStyle name="Vírgula 6 5 2 2" xfId="5938"/>
    <cellStyle name="Vírgula 6 5 2 2 2" xfId="22752"/>
    <cellStyle name="Vírgula 6 5 2 2 3" xfId="22753"/>
    <cellStyle name="Vírgula 6 5 2 3" xfId="22754"/>
    <cellStyle name="Vírgula 6 5 2 4" xfId="22755"/>
    <cellStyle name="Vírgula 6 5 3" xfId="4663"/>
    <cellStyle name="Vírgula 6 5 3 2" xfId="22756"/>
    <cellStyle name="Vírgula 6 5 3 3" xfId="22757"/>
    <cellStyle name="Vírgula 6 5 4" xfId="22758"/>
    <cellStyle name="Vírgula 6 5 5" xfId="22759"/>
    <cellStyle name="Vírgula 6 6" xfId="1585"/>
    <cellStyle name="Vírgula 6 6 2" xfId="2830"/>
    <cellStyle name="Vírgula 6 6 2 2" xfId="6303"/>
    <cellStyle name="Vírgula 6 6 2 2 2" xfId="22760"/>
    <cellStyle name="Vírgula 6 6 2 2 3" xfId="22761"/>
    <cellStyle name="Vírgula 6 6 2 3" xfId="22762"/>
    <cellStyle name="Vírgula 6 6 2 4" xfId="22763"/>
    <cellStyle name="Vírgula 6 6 3" xfId="5064"/>
    <cellStyle name="Vírgula 6 6 3 2" xfId="22764"/>
    <cellStyle name="Vírgula 6 6 3 3" xfId="22765"/>
    <cellStyle name="Vírgula 6 6 4" xfId="22766"/>
    <cellStyle name="Vírgula 6 6 5" xfId="22767"/>
    <cellStyle name="Vírgula 6 7" xfId="1977"/>
    <cellStyle name="Vírgula 6 7 2" xfId="5453"/>
    <cellStyle name="Vírgula 6 7 2 2" xfId="22768"/>
    <cellStyle name="Vírgula 6 7 2 3" xfId="22769"/>
    <cellStyle name="Vírgula 6 7 3" xfId="22770"/>
    <cellStyle name="Vírgula 6 7 4" xfId="22771"/>
    <cellStyle name="Vírgula 6 8" xfId="3884"/>
    <cellStyle name="Vírgula 6 8 2" xfId="7245"/>
    <cellStyle name="Vírgula 6 8 2 2" xfId="22772"/>
    <cellStyle name="Vírgula 6 8 2 3" xfId="22773"/>
    <cellStyle name="Vírgula 6 8 3" xfId="22774"/>
    <cellStyle name="Vírgula 6 8 4" xfId="22775"/>
    <cellStyle name="Vírgula 6 9" xfId="4309"/>
    <cellStyle name="Vírgula 6 9 2" xfId="22776"/>
    <cellStyle name="Vírgula 6 9 3" xfId="22777"/>
    <cellStyle name="Vírgula 6_MEMÓRIA DE CÁLCULO" xfId="647"/>
    <cellStyle name="Vírgula 7" xfId="648"/>
    <cellStyle name="Vírgula 7 2" xfId="1049"/>
    <cellStyle name="Vírgula 7 2 2" xfId="1504"/>
    <cellStyle name="Vírgula 7 2 2 2" xfId="2751"/>
    <cellStyle name="Vírgula 7 2 2 2 2" xfId="6224"/>
    <cellStyle name="Vírgula 7 2 2 2 2 2" xfId="22778"/>
    <cellStyle name="Vírgula 7 2 2 2 2 3" xfId="22779"/>
    <cellStyle name="Vírgula 7 2 2 2 3" xfId="22780"/>
    <cellStyle name="Vírgula 7 2 2 2 4" xfId="22781"/>
    <cellStyle name="Vírgula 7 2 2 3" xfId="4116"/>
    <cellStyle name="Vírgula 7 2 2 4" xfId="4986"/>
    <cellStyle name="Vírgula 7 2 2 4 2" xfId="22782"/>
    <cellStyle name="Vírgula 7 2 2 4 3" xfId="22783"/>
    <cellStyle name="Vírgula 7 2 2 5" xfId="22784"/>
    <cellStyle name="Vírgula 7 2 2 6" xfId="22785"/>
    <cellStyle name="Vírgula 7 2 3" xfId="1797"/>
    <cellStyle name="Vírgula 7 2 3 2" xfId="3042"/>
    <cellStyle name="Vírgula 7 2 3 2 2" xfId="6515"/>
    <cellStyle name="Vírgula 7 2 3 2 2 2" xfId="22786"/>
    <cellStyle name="Vírgula 7 2 3 2 2 3" xfId="22787"/>
    <cellStyle name="Vírgula 7 2 3 2 3" xfId="22788"/>
    <cellStyle name="Vírgula 7 2 3 2 4" xfId="22789"/>
    <cellStyle name="Vírgula 7 2 3 3" xfId="5276"/>
    <cellStyle name="Vírgula 7 2 3 3 2" xfId="22790"/>
    <cellStyle name="Vírgula 7 2 3 3 3" xfId="22791"/>
    <cellStyle name="Vírgula 7 2 3 4" xfId="22792"/>
    <cellStyle name="Vírgula 7 2 3 5" xfId="22793"/>
    <cellStyle name="Vírgula 7 2 4" xfId="2381"/>
    <cellStyle name="Vírgula 7 2 4 2" xfId="5855"/>
    <cellStyle name="Vírgula 7 2 4 2 2" xfId="22794"/>
    <cellStyle name="Vírgula 7 2 4 2 3" xfId="22795"/>
    <cellStyle name="Vírgula 7 2 4 3" xfId="22796"/>
    <cellStyle name="Vírgula 7 2 4 4" xfId="22797"/>
    <cellStyle name="Vírgula 7 2 5" xfId="3886"/>
    <cellStyle name="Vírgula 7 2 5 2" xfId="7247"/>
    <cellStyle name="Vírgula 7 2 5 2 2" xfId="22798"/>
    <cellStyle name="Vírgula 7 2 5 2 3" xfId="22799"/>
    <cellStyle name="Vírgula 7 2 5 3" xfId="22800"/>
    <cellStyle name="Vírgula 7 2 5 4" xfId="22801"/>
    <cellStyle name="Vírgula 7 2 6" xfId="4542"/>
    <cellStyle name="Vírgula 7 2 6 2" xfId="22802"/>
    <cellStyle name="Vírgula 7 2 6 3" xfId="22803"/>
    <cellStyle name="Vírgula 7 2 7" xfId="22804"/>
    <cellStyle name="Vírgula 7 2 8" xfId="22805"/>
    <cellStyle name="Vírgula 7 3" xfId="1271"/>
    <cellStyle name="Vírgula 7 3 2" xfId="3887"/>
    <cellStyle name="Vírgula 7 3 2 2" xfId="7248"/>
    <cellStyle name="Vírgula 7 3 2 2 2" xfId="22806"/>
    <cellStyle name="Vírgula 7 3 2 2 3" xfId="22807"/>
    <cellStyle name="Vírgula 7 3 2 3" xfId="22808"/>
    <cellStyle name="Vírgula 7 3 2 4" xfId="22809"/>
    <cellStyle name="Vírgula 7 3 3" xfId="4753"/>
    <cellStyle name="Vírgula 7 3 3 2" xfId="22810"/>
    <cellStyle name="Vírgula 7 3 3 3" xfId="22811"/>
    <cellStyle name="Vírgula 7 3 4" xfId="22812"/>
    <cellStyle name="Vírgula 7 3 5" xfId="22813"/>
    <cellStyle name="Vírgula 7 4" xfId="3885"/>
    <cellStyle name="Vírgula 7 4 2" xfId="7246"/>
    <cellStyle name="Vírgula 7 4 2 2" xfId="22814"/>
    <cellStyle name="Vírgula 7 4 2 3" xfId="22815"/>
    <cellStyle name="Vírgula 7 4 3" xfId="22816"/>
    <cellStyle name="Vírgula 7 4 4" xfId="22817"/>
    <cellStyle name="Vírgula 8" xfId="649"/>
    <cellStyle name="Vírgula 8 10" xfId="22818"/>
    <cellStyle name="Vírgula 8 2" xfId="806"/>
    <cellStyle name="Vírgula 8 2 2" xfId="1378"/>
    <cellStyle name="Vírgula 8 2 2 2" xfId="2641"/>
    <cellStyle name="Vírgula 8 2 2 2 2" xfId="6114"/>
    <cellStyle name="Vírgula 8 2 2 2 2 2" xfId="22819"/>
    <cellStyle name="Vírgula 8 2 2 2 2 3" xfId="22820"/>
    <cellStyle name="Vírgula 8 2 2 2 3" xfId="22821"/>
    <cellStyle name="Vírgula 8 2 2 2 4" xfId="22822"/>
    <cellStyle name="Vírgula 8 2 2 3" xfId="4117"/>
    <cellStyle name="Vírgula 8 2 2 3 2" xfId="7341"/>
    <cellStyle name="Vírgula 8 2 2 3 2 2" xfId="22823"/>
    <cellStyle name="Vírgula 8 2 2 3 2 3" xfId="22824"/>
    <cellStyle name="Vírgula 8 2 2 3 3" xfId="22825"/>
    <cellStyle name="Vírgula 8 2 2 3 4" xfId="22826"/>
    <cellStyle name="Vírgula 8 2 2 4" xfId="4860"/>
    <cellStyle name="Vírgula 8 2 2 4 2" xfId="22827"/>
    <cellStyle name="Vírgula 8 2 2 4 3" xfId="22828"/>
    <cellStyle name="Vírgula 8 2 2 5" xfId="22829"/>
    <cellStyle name="Vírgula 8 2 2 6" xfId="22830"/>
    <cellStyle name="Vírgula 8 2 3" xfId="1714"/>
    <cellStyle name="Vírgula 8 2 3 2" xfId="2959"/>
    <cellStyle name="Vírgula 8 2 3 2 2" xfId="6432"/>
    <cellStyle name="Vírgula 8 2 3 2 2 2" xfId="22831"/>
    <cellStyle name="Vírgula 8 2 3 2 2 3" xfId="22832"/>
    <cellStyle name="Vírgula 8 2 3 2 3" xfId="22833"/>
    <cellStyle name="Vírgula 8 2 3 2 4" xfId="22834"/>
    <cellStyle name="Vírgula 8 2 3 3" xfId="5193"/>
    <cellStyle name="Vírgula 8 2 3 3 2" xfId="22835"/>
    <cellStyle name="Vírgula 8 2 3 3 3" xfId="22836"/>
    <cellStyle name="Vírgula 8 2 3 4" xfId="22837"/>
    <cellStyle name="Vírgula 8 2 3 5" xfId="22838"/>
    <cellStyle name="Vírgula 8 2 4" xfId="2227"/>
    <cellStyle name="Vírgula 8 2 4 2" xfId="5702"/>
    <cellStyle name="Vírgula 8 2 4 2 2" xfId="22839"/>
    <cellStyle name="Vírgula 8 2 4 2 3" xfId="22840"/>
    <cellStyle name="Vírgula 8 2 4 3" xfId="22841"/>
    <cellStyle name="Vírgula 8 2 4 4" xfId="22842"/>
    <cellStyle name="Vírgula 8 2 5" xfId="3889"/>
    <cellStyle name="Vírgula 8 2 5 2" xfId="7250"/>
    <cellStyle name="Vírgula 8 2 5 2 2" xfId="22843"/>
    <cellStyle name="Vírgula 8 2 5 2 3" xfId="22844"/>
    <cellStyle name="Vírgula 8 2 5 3" xfId="22845"/>
    <cellStyle name="Vírgula 8 2 5 4" xfId="22846"/>
    <cellStyle name="Vírgula 8 2 6" xfId="4453"/>
    <cellStyle name="Vírgula 8 2 6 2" xfId="22847"/>
    <cellStyle name="Vírgula 8 2 6 3" xfId="22848"/>
    <cellStyle name="Vírgula 8 2 7" xfId="22849"/>
    <cellStyle name="Vírgula 8 2 8" xfId="22850"/>
    <cellStyle name="Vírgula 8 3" xfId="1050"/>
    <cellStyle name="Vírgula 8 3 2" xfId="1505"/>
    <cellStyle name="Vírgula 8 3 2 2" xfId="2752"/>
    <cellStyle name="Vírgula 8 3 2 2 2" xfId="6225"/>
    <cellStyle name="Vírgula 8 3 2 2 2 2" xfId="22851"/>
    <cellStyle name="Vírgula 8 3 2 2 2 3" xfId="22852"/>
    <cellStyle name="Vírgula 8 3 2 2 3" xfId="22853"/>
    <cellStyle name="Vírgula 8 3 2 2 4" xfId="22854"/>
    <cellStyle name="Vírgula 8 3 2 3" xfId="4987"/>
    <cellStyle name="Vírgula 8 3 2 3 2" xfId="22855"/>
    <cellStyle name="Vírgula 8 3 2 3 3" xfId="22856"/>
    <cellStyle name="Vírgula 8 3 2 4" xfId="22857"/>
    <cellStyle name="Vírgula 8 3 2 5" xfId="22858"/>
    <cellStyle name="Vírgula 8 3 3" xfId="1798"/>
    <cellStyle name="Vírgula 8 3 3 2" xfId="3043"/>
    <cellStyle name="Vírgula 8 3 3 2 2" xfId="6516"/>
    <cellStyle name="Vírgula 8 3 3 2 2 2" xfId="22859"/>
    <cellStyle name="Vírgula 8 3 3 2 2 3" xfId="22860"/>
    <cellStyle name="Vírgula 8 3 3 2 3" xfId="22861"/>
    <cellStyle name="Vírgula 8 3 3 2 4" xfId="22862"/>
    <cellStyle name="Vírgula 8 3 3 3" xfId="5277"/>
    <cellStyle name="Vírgula 8 3 3 3 2" xfId="22863"/>
    <cellStyle name="Vírgula 8 3 3 3 3" xfId="22864"/>
    <cellStyle name="Vírgula 8 3 3 4" xfId="22865"/>
    <cellStyle name="Vírgula 8 3 3 5" xfId="22866"/>
    <cellStyle name="Vírgula 8 3 4" xfId="2382"/>
    <cellStyle name="Vírgula 8 3 4 2" xfId="5856"/>
    <cellStyle name="Vírgula 8 3 4 2 2" xfId="22867"/>
    <cellStyle name="Vírgula 8 3 4 2 3" xfId="22868"/>
    <cellStyle name="Vírgula 8 3 4 3" xfId="22869"/>
    <cellStyle name="Vírgula 8 3 4 4" xfId="22870"/>
    <cellStyle name="Vírgula 8 3 5" xfId="4118"/>
    <cellStyle name="Vírgula 8 3 5 2" xfId="7342"/>
    <cellStyle name="Vírgula 8 3 5 2 2" xfId="22871"/>
    <cellStyle name="Vírgula 8 3 5 2 3" xfId="22872"/>
    <cellStyle name="Vírgula 8 3 5 3" xfId="22873"/>
    <cellStyle name="Vírgula 8 3 5 4" xfId="22874"/>
    <cellStyle name="Vírgula 8 3 6" xfId="4543"/>
    <cellStyle name="Vírgula 8 3 6 2" xfId="22875"/>
    <cellStyle name="Vírgula 8 3 6 3" xfId="22876"/>
    <cellStyle name="Vírgula 8 3 7" xfId="22877"/>
    <cellStyle name="Vírgula 8 3 8" xfId="22878"/>
    <cellStyle name="Vírgula 8 4" xfId="1272"/>
    <cellStyle name="Vírgula 8 4 2" xfId="2539"/>
    <cellStyle name="Vírgula 8 4 2 2" xfId="6012"/>
    <cellStyle name="Vírgula 8 4 2 2 2" xfId="22879"/>
    <cellStyle name="Vírgula 8 4 2 2 3" xfId="22880"/>
    <cellStyle name="Vírgula 8 4 2 3" xfId="22881"/>
    <cellStyle name="Vírgula 8 4 2 4" xfId="22882"/>
    <cellStyle name="Vírgula 8 4 3" xfId="4754"/>
    <cellStyle name="Vírgula 8 4 3 2" xfId="22883"/>
    <cellStyle name="Vírgula 8 4 3 3" xfId="22884"/>
    <cellStyle name="Vírgula 8 4 4" xfId="22885"/>
    <cellStyle name="Vírgula 8 4 5" xfId="22886"/>
    <cellStyle name="Vírgula 8 5" xfId="1625"/>
    <cellStyle name="Vírgula 8 5 2" xfId="2870"/>
    <cellStyle name="Vírgula 8 5 2 2" xfId="6343"/>
    <cellStyle name="Vírgula 8 5 2 2 2" xfId="22887"/>
    <cellStyle name="Vírgula 8 5 2 2 3" xfId="22888"/>
    <cellStyle name="Vírgula 8 5 2 3" xfId="22889"/>
    <cellStyle name="Vírgula 8 5 2 4" xfId="22890"/>
    <cellStyle name="Vírgula 8 5 3" xfId="5104"/>
    <cellStyle name="Vírgula 8 5 3 2" xfId="22891"/>
    <cellStyle name="Vírgula 8 5 3 3" xfId="22892"/>
    <cellStyle name="Vírgula 8 5 4" xfId="22893"/>
    <cellStyle name="Vírgula 8 5 5" xfId="22894"/>
    <cellStyle name="Vírgula 8 6" xfId="2108"/>
    <cellStyle name="Vírgula 8 6 2" xfId="5583"/>
    <cellStyle name="Vírgula 8 6 2 2" xfId="22895"/>
    <cellStyle name="Vírgula 8 6 2 3" xfId="22896"/>
    <cellStyle name="Vírgula 8 6 3" xfId="22897"/>
    <cellStyle name="Vírgula 8 6 4" xfId="22898"/>
    <cellStyle name="Vírgula 8 7" xfId="3888"/>
    <cellStyle name="Vírgula 8 7 2" xfId="7249"/>
    <cellStyle name="Vírgula 8 7 2 2" xfId="22899"/>
    <cellStyle name="Vírgula 8 7 2 3" xfId="22900"/>
    <cellStyle name="Vírgula 8 7 3" xfId="22901"/>
    <cellStyle name="Vírgula 8 7 4" xfId="22902"/>
    <cellStyle name="Vírgula 8 8" xfId="4359"/>
    <cellStyle name="Vírgula 8 8 2" xfId="22903"/>
    <cellStyle name="Vírgula 8 8 3" xfId="22904"/>
    <cellStyle name="Vírgula 8 9" xfId="22905"/>
    <cellStyle name="Vírgula 9" xfId="735"/>
    <cellStyle name="Vírgula 9 10" xfId="22906"/>
    <cellStyle name="Vírgula 9 2" xfId="835"/>
    <cellStyle name="Vírgula 9 2 2" xfId="1407"/>
    <cellStyle name="Vírgula 9 2 2 2" xfId="2670"/>
    <cellStyle name="Vírgula 9 2 2 2 2" xfId="6143"/>
    <cellStyle name="Vírgula 9 2 2 2 2 2" xfId="22907"/>
    <cellStyle name="Vírgula 9 2 2 2 2 3" xfId="22908"/>
    <cellStyle name="Vírgula 9 2 2 2 3" xfId="22909"/>
    <cellStyle name="Vírgula 9 2 2 2 4" xfId="22910"/>
    <cellStyle name="Vírgula 9 2 2 3" xfId="4889"/>
    <cellStyle name="Vírgula 9 2 2 3 2" xfId="22911"/>
    <cellStyle name="Vírgula 9 2 2 3 3" xfId="22912"/>
    <cellStyle name="Vírgula 9 2 2 4" xfId="22913"/>
    <cellStyle name="Vírgula 9 2 2 5" xfId="22914"/>
    <cellStyle name="Vírgula 9 2 3" xfId="1743"/>
    <cellStyle name="Vírgula 9 2 3 2" xfId="2988"/>
    <cellStyle name="Vírgula 9 2 3 2 2" xfId="6461"/>
    <cellStyle name="Vírgula 9 2 3 2 2 2" xfId="22915"/>
    <cellStyle name="Vírgula 9 2 3 2 2 3" xfId="22916"/>
    <cellStyle name="Vírgula 9 2 3 2 3" xfId="22917"/>
    <cellStyle name="Vírgula 9 2 3 2 4" xfId="22918"/>
    <cellStyle name="Vírgula 9 2 3 3" xfId="5222"/>
    <cellStyle name="Vírgula 9 2 3 3 2" xfId="22919"/>
    <cellStyle name="Vírgula 9 2 3 3 3" xfId="22920"/>
    <cellStyle name="Vírgula 9 2 3 4" xfId="22921"/>
    <cellStyle name="Vírgula 9 2 3 5" xfId="22922"/>
    <cellStyle name="Vírgula 9 2 4" xfId="2256"/>
    <cellStyle name="Vírgula 9 2 4 2" xfId="5731"/>
    <cellStyle name="Vírgula 9 2 4 2 2" xfId="22923"/>
    <cellStyle name="Vírgula 9 2 4 2 3" xfId="22924"/>
    <cellStyle name="Vírgula 9 2 4 3" xfId="22925"/>
    <cellStyle name="Vírgula 9 2 4 4" xfId="22926"/>
    <cellStyle name="Vírgula 9 2 5" xfId="4119"/>
    <cellStyle name="Vírgula 9 2 5 2" xfId="7343"/>
    <cellStyle name="Vírgula 9 2 5 2 2" xfId="22927"/>
    <cellStyle name="Vírgula 9 2 5 2 3" xfId="22928"/>
    <cellStyle name="Vírgula 9 2 5 3" xfId="22929"/>
    <cellStyle name="Vírgula 9 2 5 4" xfId="22930"/>
    <cellStyle name="Vírgula 9 2 6" xfId="4482"/>
    <cellStyle name="Vírgula 9 2 6 2" xfId="22931"/>
    <cellStyle name="Vírgula 9 2 6 3" xfId="22932"/>
    <cellStyle name="Vírgula 9 2 7" xfId="22933"/>
    <cellStyle name="Vírgula 9 2 8" xfId="22934"/>
    <cellStyle name="Vírgula 9 3" xfId="1051"/>
    <cellStyle name="Vírgula 9 4" xfId="1315"/>
    <cellStyle name="Vírgula 9 4 2" xfId="2580"/>
    <cellStyle name="Vírgula 9 4 2 2" xfId="6053"/>
    <cellStyle name="Vírgula 9 4 2 2 2" xfId="22935"/>
    <cellStyle name="Vírgula 9 4 2 2 3" xfId="22936"/>
    <cellStyle name="Vírgula 9 4 2 3" xfId="22937"/>
    <cellStyle name="Vírgula 9 4 2 4" xfId="22938"/>
    <cellStyle name="Vírgula 9 4 3" xfId="4797"/>
    <cellStyle name="Vírgula 9 4 3 2" xfId="22939"/>
    <cellStyle name="Vírgula 9 4 3 3" xfId="22940"/>
    <cellStyle name="Vírgula 9 4 4" xfId="22941"/>
    <cellStyle name="Vírgula 9 4 5" xfId="22942"/>
    <cellStyle name="Vírgula 9 5" xfId="1654"/>
    <cellStyle name="Vírgula 9 5 2" xfId="2899"/>
    <cellStyle name="Vírgula 9 5 2 2" xfId="6372"/>
    <cellStyle name="Vírgula 9 5 2 2 2" xfId="22943"/>
    <cellStyle name="Vírgula 9 5 2 2 3" xfId="22944"/>
    <cellStyle name="Vírgula 9 5 2 3" xfId="22945"/>
    <cellStyle name="Vírgula 9 5 2 4" xfId="22946"/>
    <cellStyle name="Vírgula 9 5 3" xfId="5133"/>
    <cellStyle name="Vírgula 9 5 3 2" xfId="22947"/>
    <cellStyle name="Vírgula 9 5 3 3" xfId="22948"/>
    <cellStyle name="Vírgula 9 5 4" xfId="22949"/>
    <cellStyle name="Vírgula 9 5 5" xfId="22950"/>
    <cellStyle name="Vírgula 9 6" xfId="2163"/>
    <cellStyle name="Vírgula 9 6 2" xfId="5638"/>
    <cellStyle name="Vírgula 9 6 2 2" xfId="22951"/>
    <cellStyle name="Vírgula 9 6 2 3" xfId="22952"/>
    <cellStyle name="Vírgula 9 6 3" xfId="22953"/>
    <cellStyle name="Vírgula 9 6 4" xfId="22954"/>
    <cellStyle name="Vírgula 9 7" xfId="3890"/>
    <cellStyle name="Vírgula 9 7 2" xfId="7251"/>
    <cellStyle name="Vírgula 9 7 2 2" xfId="22955"/>
    <cellStyle name="Vírgula 9 7 2 3" xfId="22956"/>
    <cellStyle name="Vírgula 9 7 3" xfId="22957"/>
    <cellStyle name="Vírgula 9 7 4" xfId="22958"/>
    <cellStyle name="Vírgula 9 8" xfId="4392"/>
    <cellStyle name="Vírgula 9 8 2" xfId="22959"/>
    <cellStyle name="Vírgula 9 8 3" xfId="22960"/>
    <cellStyle name="Vírgula 9 9" xfId="22961"/>
    <cellStyle name="Vírgula0" xfId="335"/>
    <cellStyle name="Vírgula0 2" xfId="1052"/>
    <cellStyle name="Warning Text" xfId="336"/>
  </cellStyles>
  <dxfs count="3">
    <dxf>
      <font>
        <condense val="0"/>
        <extend val="0"/>
        <color rgb="FF9C0006"/>
      </font>
      <fill>
        <patternFill>
          <bgColor rgb="FFFFC7CE"/>
        </patternFill>
      </fill>
    </dxf>
    <dxf>
      <border>
        <left style="thin">
          <color auto="1"/>
        </left>
        <right style="thin">
          <color auto="1"/>
        </right>
        <top style="thin">
          <color auto="1"/>
        </top>
        <bottom style="thin">
          <color auto="1"/>
        </bottom>
        <vertical/>
        <horizontal/>
      </border>
    </dxf>
    <dxf>
      <font>
        <b/>
      </font>
      <fill>
        <patternFill>
          <bgColor rgb="FFC0C0C0"/>
        </patternFill>
      </fill>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FFFF66"/>
      <color rgb="FFFF00FF"/>
      <color rgb="FFFFCC66"/>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4.xml"/><Relationship Id="rId26" Type="http://schemas.openxmlformats.org/officeDocument/2006/relationships/externalLink" Target="externalLinks/externalLink12.xml"/><Relationship Id="rId39" Type="http://schemas.openxmlformats.org/officeDocument/2006/relationships/externalLink" Target="externalLinks/externalLink25.xml"/><Relationship Id="rId21" Type="http://schemas.openxmlformats.org/officeDocument/2006/relationships/externalLink" Target="externalLinks/externalLink7.xml"/><Relationship Id="rId34" Type="http://schemas.openxmlformats.org/officeDocument/2006/relationships/externalLink" Target="externalLinks/externalLink20.xml"/><Relationship Id="rId42" Type="http://schemas.openxmlformats.org/officeDocument/2006/relationships/externalLink" Target="externalLinks/externalLink28.xml"/><Relationship Id="rId47" Type="http://schemas.openxmlformats.org/officeDocument/2006/relationships/externalLink" Target="externalLinks/externalLink33.xml"/><Relationship Id="rId50" Type="http://schemas.openxmlformats.org/officeDocument/2006/relationships/externalLink" Target="externalLinks/externalLink36.xml"/><Relationship Id="rId55" Type="http://schemas.openxmlformats.org/officeDocument/2006/relationships/externalLink" Target="externalLinks/externalLink41.xml"/><Relationship Id="rId63"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externalLink" Target="externalLinks/externalLink6.xml"/><Relationship Id="rId29" Type="http://schemas.openxmlformats.org/officeDocument/2006/relationships/externalLink" Target="externalLinks/externalLink15.xml"/><Relationship Id="rId41" Type="http://schemas.openxmlformats.org/officeDocument/2006/relationships/externalLink" Target="externalLinks/externalLink27.xml"/><Relationship Id="rId54" Type="http://schemas.openxmlformats.org/officeDocument/2006/relationships/externalLink" Target="externalLinks/externalLink40.xml"/><Relationship Id="rId62"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0.xml"/><Relationship Id="rId32" Type="http://schemas.openxmlformats.org/officeDocument/2006/relationships/externalLink" Target="externalLinks/externalLink18.xml"/><Relationship Id="rId37" Type="http://schemas.openxmlformats.org/officeDocument/2006/relationships/externalLink" Target="externalLinks/externalLink23.xml"/><Relationship Id="rId40" Type="http://schemas.openxmlformats.org/officeDocument/2006/relationships/externalLink" Target="externalLinks/externalLink26.xml"/><Relationship Id="rId45" Type="http://schemas.openxmlformats.org/officeDocument/2006/relationships/externalLink" Target="externalLinks/externalLink31.xml"/><Relationship Id="rId53" Type="http://schemas.openxmlformats.org/officeDocument/2006/relationships/externalLink" Target="externalLinks/externalLink39.xml"/><Relationship Id="rId58" Type="http://schemas.openxmlformats.org/officeDocument/2006/relationships/externalLink" Target="externalLinks/externalLink44.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externalLink" Target="externalLinks/externalLink9.xml"/><Relationship Id="rId28" Type="http://schemas.openxmlformats.org/officeDocument/2006/relationships/externalLink" Target="externalLinks/externalLink14.xml"/><Relationship Id="rId36" Type="http://schemas.openxmlformats.org/officeDocument/2006/relationships/externalLink" Target="externalLinks/externalLink22.xml"/><Relationship Id="rId49" Type="http://schemas.openxmlformats.org/officeDocument/2006/relationships/externalLink" Target="externalLinks/externalLink35.xml"/><Relationship Id="rId57" Type="http://schemas.openxmlformats.org/officeDocument/2006/relationships/externalLink" Target="externalLinks/externalLink43.xml"/><Relationship Id="rId61"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5.xml"/><Relationship Id="rId31" Type="http://schemas.openxmlformats.org/officeDocument/2006/relationships/externalLink" Target="externalLinks/externalLink17.xml"/><Relationship Id="rId44" Type="http://schemas.openxmlformats.org/officeDocument/2006/relationships/externalLink" Target="externalLinks/externalLink30.xml"/><Relationship Id="rId52" Type="http://schemas.openxmlformats.org/officeDocument/2006/relationships/externalLink" Target="externalLinks/externalLink38.xml"/><Relationship Id="rId6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8.xml"/><Relationship Id="rId27" Type="http://schemas.openxmlformats.org/officeDocument/2006/relationships/externalLink" Target="externalLinks/externalLink13.xml"/><Relationship Id="rId30" Type="http://schemas.openxmlformats.org/officeDocument/2006/relationships/externalLink" Target="externalLinks/externalLink16.xml"/><Relationship Id="rId35" Type="http://schemas.openxmlformats.org/officeDocument/2006/relationships/externalLink" Target="externalLinks/externalLink21.xml"/><Relationship Id="rId43" Type="http://schemas.openxmlformats.org/officeDocument/2006/relationships/externalLink" Target="externalLinks/externalLink29.xml"/><Relationship Id="rId48" Type="http://schemas.openxmlformats.org/officeDocument/2006/relationships/externalLink" Target="externalLinks/externalLink34.xml"/><Relationship Id="rId56" Type="http://schemas.openxmlformats.org/officeDocument/2006/relationships/externalLink" Target="externalLinks/externalLink42.xml"/><Relationship Id="rId8" Type="http://schemas.openxmlformats.org/officeDocument/2006/relationships/worksheet" Target="worksheets/sheet8.xml"/><Relationship Id="rId51" Type="http://schemas.openxmlformats.org/officeDocument/2006/relationships/externalLink" Target="externalLinks/externalLink37.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externalLink" Target="externalLinks/externalLink11.xml"/><Relationship Id="rId33" Type="http://schemas.openxmlformats.org/officeDocument/2006/relationships/externalLink" Target="externalLinks/externalLink19.xml"/><Relationship Id="rId38" Type="http://schemas.openxmlformats.org/officeDocument/2006/relationships/externalLink" Target="externalLinks/externalLink24.xml"/><Relationship Id="rId46" Type="http://schemas.openxmlformats.org/officeDocument/2006/relationships/externalLink" Target="externalLinks/externalLink32.xml"/><Relationship Id="rId5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image" Target="../media/image5.png"/><Relationship Id="rId4"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2.png"/><Relationship Id="rId1" Type="http://schemas.openxmlformats.org/officeDocument/2006/relationships/image" Target="../media/image11.png"/><Relationship Id="rId4" Type="http://schemas.openxmlformats.org/officeDocument/2006/relationships/image" Target="../media/image2.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4</xdr:col>
      <xdr:colOff>1508195</xdr:colOff>
      <xdr:row>0</xdr:row>
      <xdr:rowOff>171918</xdr:rowOff>
    </xdr:from>
    <xdr:to>
      <xdr:col>5</xdr:col>
      <xdr:colOff>1499752</xdr:colOff>
      <xdr:row>2</xdr:row>
      <xdr:rowOff>11907</xdr:rowOff>
    </xdr:to>
    <xdr:pic>
      <xdr:nvPicPr>
        <xdr:cNvPr id="2" name="Picture 1">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6013520" y="171918"/>
          <a:ext cx="1525082" cy="24003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round/>
              <a:headEnd/>
              <a:tailEnd/>
            </a14:hiddenLine>
          </a:ext>
        </a:extLst>
      </xdr:spPr>
    </xdr:pic>
    <xdr:clientData/>
  </xdr:twoCellAnchor>
  <xdr:twoCellAnchor>
    <xdr:from>
      <xdr:col>0</xdr:col>
      <xdr:colOff>85725</xdr:colOff>
      <xdr:row>0</xdr:row>
      <xdr:rowOff>38100</xdr:rowOff>
    </xdr:from>
    <xdr:to>
      <xdr:col>1</xdr:col>
      <xdr:colOff>613782</xdr:colOff>
      <xdr:row>2</xdr:row>
      <xdr:rowOff>133350</xdr:rowOff>
    </xdr:to>
    <xdr:pic>
      <xdr:nvPicPr>
        <xdr:cNvPr id="4" name="Picture 1">
          <a:extLst>
            <a:ext uri="{FF2B5EF4-FFF2-40B4-BE49-F238E27FC236}">
              <a16:creationId xmlns:a16="http://schemas.microsoft.com/office/drawing/2014/main" xmlns="" id="{00000000-0008-0000-0100-000004000000}"/>
            </a:ext>
          </a:extLst>
        </xdr:cNvPr>
        <xdr:cNvPicPr>
          <a:picLocks noChangeAspect="1" noChangeArrowheads="1"/>
        </xdr:cNvPicPr>
      </xdr:nvPicPr>
      <xdr:blipFill>
        <a:blip xmlns:r="http://schemas.openxmlformats.org/officeDocument/2006/relationships" r:embed="rId2" cstate="print"/>
        <a:srcRect l="-9" t="-18" r="-9" b="-18"/>
        <a:stretch>
          <a:fillRect/>
        </a:stretch>
      </xdr:blipFill>
      <xdr:spPr bwMode="auto">
        <a:xfrm>
          <a:off x="85725" y="38100"/>
          <a:ext cx="1528182" cy="495300"/>
        </a:xfrm>
        <a:prstGeom prst="rect">
          <a:avLst/>
        </a:prstGeom>
        <a:solidFill>
          <a:srgbClr val="FFFFFF">
            <a:alpha val="0"/>
          </a:srgbClr>
        </a:solid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571501</xdr:colOff>
      <xdr:row>0</xdr:row>
      <xdr:rowOff>123826</xdr:rowOff>
    </xdr:from>
    <xdr:to>
      <xdr:col>3</xdr:col>
      <xdr:colOff>257016</xdr:colOff>
      <xdr:row>2</xdr:row>
      <xdr:rowOff>123825</xdr:rowOff>
    </xdr:to>
    <xdr:pic>
      <xdr:nvPicPr>
        <xdr:cNvPr id="3" name="Imagem 2">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5848351" y="123826"/>
          <a:ext cx="1161890" cy="3619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123826</xdr:colOff>
      <xdr:row>0</xdr:row>
      <xdr:rowOff>85725</xdr:rowOff>
    </xdr:from>
    <xdr:to>
      <xdr:col>1</xdr:col>
      <xdr:colOff>823333</xdr:colOff>
      <xdr:row>3</xdr:row>
      <xdr:rowOff>28575</xdr:rowOff>
    </xdr:to>
    <xdr:pic>
      <xdr:nvPicPr>
        <xdr:cNvPr id="1025" name="Picture 1">
          <a:extLst>
            <a:ext uri="{FF2B5EF4-FFF2-40B4-BE49-F238E27FC236}">
              <a16:creationId xmlns:a16="http://schemas.microsoft.com/office/drawing/2014/main" xmlns="" id="{00000000-0008-0000-0000-000001040000}"/>
            </a:ext>
          </a:extLst>
        </xdr:cNvPr>
        <xdr:cNvPicPr>
          <a:picLocks noChangeAspect="1" noChangeArrowheads="1"/>
        </xdr:cNvPicPr>
      </xdr:nvPicPr>
      <xdr:blipFill>
        <a:blip xmlns:r="http://schemas.openxmlformats.org/officeDocument/2006/relationships" r:embed="rId2" cstate="print"/>
        <a:srcRect l="-9" t="-18" r="-9" b="-18"/>
        <a:stretch>
          <a:fillRect/>
        </a:stretch>
      </xdr:blipFill>
      <xdr:spPr bwMode="auto">
        <a:xfrm>
          <a:off x="123826" y="85725"/>
          <a:ext cx="1528182" cy="495300"/>
        </a:xfrm>
        <a:prstGeom prst="rect">
          <a:avLst/>
        </a:prstGeom>
        <a:solidFill>
          <a:srgbClr val="FFFFFF">
            <a:alpha val="0"/>
          </a:srgbClr>
        </a:solid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285749</xdr:colOff>
      <xdr:row>0</xdr:row>
      <xdr:rowOff>161925</xdr:rowOff>
    </xdr:from>
    <xdr:to>
      <xdr:col>10</xdr:col>
      <xdr:colOff>390524</xdr:colOff>
      <xdr:row>2</xdr:row>
      <xdr:rowOff>112479</xdr:rowOff>
    </xdr:to>
    <xdr:pic>
      <xdr:nvPicPr>
        <xdr:cNvPr id="4" name="Imagem 3">
          <a:extLst>
            <a:ext uri="{FF2B5EF4-FFF2-40B4-BE49-F238E27FC236}">
              <a16:creationId xmlns:a16="http://schemas.microsoft.com/office/drawing/2014/main" xmlns="" id="{00000000-0008-0000-04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0953749" y="161925"/>
          <a:ext cx="1247775" cy="388704"/>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152400</xdr:colOff>
      <xdr:row>0</xdr:row>
      <xdr:rowOff>133350</xdr:rowOff>
    </xdr:from>
    <xdr:to>
      <xdr:col>1</xdr:col>
      <xdr:colOff>975732</xdr:colOff>
      <xdr:row>2</xdr:row>
      <xdr:rowOff>161925</xdr:rowOff>
    </xdr:to>
    <xdr:pic>
      <xdr:nvPicPr>
        <xdr:cNvPr id="5" name="Picture 1">
          <a:extLst>
            <a:ext uri="{FF2B5EF4-FFF2-40B4-BE49-F238E27FC236}">
              <a16:creationId xmlns:a16="http://schemas.microsoft.com/office/drawing/2014/main" xmlns="" id="{00000000-0008-0000-0400-000005000000}"/>
            </a:ext>
          </a:extLst>
        </xdr:cNvPr>
        <xdr:cNvPicPr>
          <a:picLocks noChangeAspect="1" noChangeArrowheads="1"/>
        </xdr:cNvPicPr>
      </xdr:nvPicPr>
      <xdr:blipFill>
        <a:blip xmlns:r="http://schemas.openxmlformats.org/officeDocument/2006/relationships" r:embed="rId2" cstate="print"/>
        <a:srcRect l="-9" t="-18" r="-9" b="-18"/>
        <a:stretch>
          <a:fillRect/>
        </a:stretch>
      </xdr:blipFill>
      <xdr:spPr bwMode="auto">
        <a:xfrm>
          <a:off x="152400" y="133350"/>
          <a:ext cx="1528182" cy="495300"/>
        </a:xfrm>
        <a:prstGeom prst="rect">
          <a:avLst/>
        </a:prstGeom>
        <a:solidFill>
          <a:srgbClr val="FFFFFF">
            <a:alpha val="0"/>
          </a:srgbClr>
        </a:solid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554866</xdr:colOff>
      <xdr:row>53</xdr:row>
      <xdr:rowOff>176893</xdr:rowOff>
    </xdr:from>
    <xdr:to>
      <xdr:col>39</xdr:col>
      <xdr:colOff>173511</xdr:colOff>
      <xdr:row>72</xdr:row>
      <xdr:rowOff>543077</xdr:rowOff>
    </xdr:to>
    <xdr:pic>
      <xdr:nvPicPr>
        <xdr:cNvPr id="4" name="Imagem 3">
          <a:extLst>
            <a:ext uri="{FF2B5EF4-FFF2-40B4-BE49-F238E27FC236}">
              <a16:creationId xmlns:a16="http://schemas.microsoft.com/office/drawing/2014/main" xmlns="" id="{00000000-0008-0000-0500-000004000000}"/>
            </a:ext>
          </a:extLst>
        </xdr:cNvPr>
        <xdr:cNvPicPr>
          <a:picLocks noChangeAspect="1"/>
        </xdr:cNvPicPr>
      </xdr:nvPicPr>
      <xdr:blipFill>
        <a:blip xmlns:r="http://schemas.openxmlformats.org/officeDocument/2006/relationships" r:embed="rId1"/>
        <a:stretch>
          <a:fillRect/>
        </a:stretch>
      </xdr:blipFill>
      <xdr:spPr>
        <a:xfrm>
          <a:off x="18747616" y="18641786"/>
          <a:ext cx="17784181" cy="6272119"/>
        </a:xfrm>
        <a:prstGeom prst="rect">
          <a:avLst/>
        </a:prstGeom>
      </xdr:spPr>
    </xdr:pic>
    <xdr:clientData/>
  </xdr:twoCellAnchor>
  <xdr:twoCellAnchor editAs="oneCell">
    <xdr:from>
      <xdr:col>16</xdr:col>
      <xdr:colOff>95249</xdr:colOff>
      <xdr:row>74</xdr:row>
      <xdr:rowOff>54428</xdr:rowOff>
    </xdr:from>
    <xdr:to>
      <xdr:col>33</xdr:col>
      <xdr:colOff>319142</xdr:colOff>
      <xdr:row>84</xdr:row>
      <xdr:rowOff>241566</xdr:rowOff>
    </xdr:to>
    <xdr:pic>
      <xdr:nvPicPr>
        <xdr:cNvPr id="5" name="Imagem 4">
          <a:extLst>
            <a:ext uri="{FF2B5EF4-FFF2-40B4-BE49-F238E27FC236}">
              <a16:creationId xmlns:a16="http://schemas.microsoft.com/office/drawing/2014/main" xmlns="" id="{00000000-0008-0000-0500-000005000000}"/>
            </a:ext>
          </a:extLst>
        </xdr:cNvPr>
        <xdr:cNvPicPr>
          <a:picLocks noChangeAspect="1"/>
        </xdr:cNvPicPr>
      </xdr:nvPicPr>
      <xdr:blipFill>
        <a:blip xmlns:r="http://schemas.openxmlformats.org/officeDocument/2006/relationships" r:embed="rId2"/>
        <a:stretch>
          <a:fillRect/>
        </a:stretch>
      </xdr:blipFill>
      <xdr:spPr>
        <a:xfrm>
          <a:off x="19485428" y="25758321"/>
          <a:ext cx="12239000" cy="3810000"/>
        </a:xfrm>
        <a:prstGeom prst="rect">
          <a:avLst/>
        </a:prstGeom>
      </xdr:spPr>
    </xdr:pic>
    <xdr:clientData/>
  </xdr:twoCellAnchor>
  <xdr:twoCellAnchor editAs="oneCell">
    <xdr:from>
      <xdr:col>12</xdr:col>
      <xdr:colOff>161925</xdr:colOff>
      <xdr:row>0</xdr:row>
      <xdr:rowOff>133350</xdr:rowOff>
    </xdr:from>
    <xdr:to>
      <xdr:col>13</xdr:col>
      <xdr:colOff>590390</xdr:colOff>
      <xdr:row>2</xdr:row>
      <xdr:rowOff>114299</xdr:rowOff>
    </xdr:to>
    <xdr:pic>
      <xdr:nvPicPr>
        <xdr:cNvPr id="6" name="Imagem 5">
          <a:extLst>
            <a:ext uri="{FF2B5EF4-FFF2-40B4-BE49-F238E27FC236}">
              <a16:creationId xmlns:a16="http://schemas.microsoft.com/office/drawing/2014/main" xmlns="" id="{00000000-0008-0000-05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rcRect/>
        <a:stretch>
          <a:fillRect/>
        </a:stretch>
      </xdr:blipFill>
      <xdr:spPr bwMode="auto">
        <a:xfrm>
          <a:off x="16011525" y="133350"/>
          <a:ext cx="1161890" cy="3619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295275</xdr:colOff>
      <xdr:row>0</xdr:row>
      <xdr:rowOff>95250</xdr:rowOff>
    </xdr:from>
    <xdr:to>
      <xdr:col>1</xdr:col>
      <xdr:colOff>1032882</xdr:colOff>
      <xdr:row>2</xdr:row>
      <xdr:rowOff>209550</xdr:rowOff>
    </xdr:to>
    <xdr:pic>
      <xdr:nvPicPr>
        <xdr:cNvPr id="7" name="Picture 1">
          <a:extLst>
            <a:ext uri="{FF2B5EF4-FFF2-40B4-BE49-F238E27FC236}">
              <a16:creationId xmlns:a16="http://schemas.microsoft.com/office/drawing/2014/main" xmlns="" id="{00000000-0008-0000-0500-000007000000}"/>
            </a:ext>
          </a:extLst>
        </xdr:cNvPr>
        <xdr:cNvPicPr>
          <a:picLocks noChangeAspect="1" noChangeArrowheads="1"/>
        </xdr:cNvPicPr>
      </xdr:nvPicPr>
      <xdr:blipFill>
        <a:blip xmlns:r="http://schemas.openxmlformats.org/officeDocument/2006/relationships" r:embed="rId4" cstate="print"/>
        <a:srcRect l="-9" t="-18" r="-9" b="-18"/>
        <a:stretch>
          <a:fillRect/>
        </a:stretch>
      </xdr:blipFill>
      <xdr:spPr bwMode="auto">
        <a:xfrm>
          <a:off x="295275" y="95250"/>
          <a:ext cx="1528182" cy="495300"/>
        </a:xfrm>
        <a:prstGeom prst="rect">
          <a:avLst/>
        </a:prstGeom>
        <a:solidFill>
          <a:srgbClr val="FFFFFF">
            <a:alpha val="0"/>
          </a:srgbClr>
        </a:solid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142875</xdr:colOff>
      <xdr:row>0</xdr:row>
      <xdr:rowOff>190500</xdr:rowOff>
    </xdr:from>
    <xdr:to>
      <xdr:col>6</xdr:col>
      <xdr:colOff>457040</xdr:colOff>
      <xdr:row>2</xdr:row>
      <xdr:rowOff>169068</xdr:rowOff>
    </xdr:to>
    <xdr:pic>
      <xdr:nvPicPr>
        <xdr:cNvPr id="3" name="Imagem 2">
          <a:extLst>
            <a:ext uri="{FF2B5EF4-FFF2-40B4-BE49-F238E27FC236}">
              <a16:creationId xmlns:a16="http://schemas.microsoft.com/office/drawing/2014/main" xmlns="" id="{00000000-0008-0000-07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9820275" y="190500"/>
          <a:ext cx="1161890" cy="3619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142877</xdr:colOff>
      <xdr:row>0</xdr:row>
      <xdr:rowOff>76201</xdr:rowOff>
    </xdr:from>
    <xdr:to>
      <xdr:col>1</xdr:col>
      <xdr:colOff>11908</xdr:colOff>
      <xdr:row>2</xdr:row>
      <xdr:rowOff>104776</xdr:rowOff>
    </xdr:to>
    <xdr:pic>
      <xdr:nvPicPr>
        <xdr:cNvPr id="5" name="Picture 1">
          <a:extLst>
            <a:ext uri="{FF2B5EF4-FFF2-40B4-BE49-F238E27FC236}">
              <a16:creationId xmlns:a16="http://schemas.microsoft.com/office/drawing/2014/main" xmlns="" id="{00000000-0008-0000-0700-000005000000}"/>
            </a:ext>
          </a:extLst>
        </xdr:cNvPr>
        <xdr:cNvPicPr>
          <a:picLocks noChangeAspect="1" noChangeArrowheads="1"/>
        </xdr:cNvPicPr>
      </xdr:nvPicPr>
      <xdr:blipFill>
        <a:blip xmlns:r="http://schemas.openxmlformats.org/officeDocument/2006/relationships" r:embed="rId2" cstate="print"/>
        <a:srcRect l="-9" t="-18" r="-9" b="-18"/>
        <a:stretch>
          <a:fillRect/>
        </a:stretch>
      </xdr:blipFill>
      <xdr:spPr bwMode="auto">
        <a:xfrm>
          <a:off x="142877" y="76201"/>
          <a:ext cx="1202531" cy="409575"/>
        </a:xfrm>
        <a:prstGeom prst="rect">
          <a:avLst/>
        </a:prstGeom>
        <a:solidFill>
          <a:srgbClr val="FFFFFF">
            <a:alpha val="0"/>
          </a:srgbClr>
        </a:solid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388144</xdr:colOff>
      <xdr:row>0</xdr:row>
      <xdr:rowOff>119063</xdr:rowOff>
    </xdr:from>
    <xdr:to>
      <xdr:col>6</xdr:col>
      <xdr:colOff>102234</xdr:colOff>
      <xdr:row>2</xdr:row>
      <xdr:rowOff>100012</xdr:rowOff>
    </xdr:to>
    <xdr:pic>
      <xdr:nvPicPr>
        <xdr:cNvPr id="4" name="Imagem 3">
          <a:extLst>
            <a:ext uri="{FF2B5EF4-FFF2-40B4-BE49-F238E27FC236}">
              <a16:creationId xmlns:a16="http://schemas.microsoft.com/office/drawing/2014/main" xmlns="" id="{00000000-0008-0000-08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1294269" y="119063"/>
          <a:ext cx="1166653" cy="3619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290514</xdr:colOff>
      <xdr:row>0</xdr:row>
      <xdr:rowOff>100013</xdr:rowOff>
    </xdr:from>
    <xdr:to>
      <xdr:col>1</xdr:col>
      <xdr:colOff>666751</xdr:colOff>
      <xdr:row>2</xdr:row>
      <xdr:rowOff>131018</xdr:rowOff>
    </xdr:to>
    <xdr:pic>
      <xdr:nvPicPr>
        <xdr:cNvPr id="5" name="Picture 1">
          <a:extLst>
            <a:ext uri="{FF2B5EF4-FFF2-40B4-BE49-F238E27FC236}">
              <a16:creationId xmlns:a16="http://schemas.microsoft.com/office/drawing/2014/main" xmlns="" id="{00000000-0008-0000-0800-000005000000}"/>
            </a:ext>
          </a:extLst>
        </xdr:cNvPr>
        <xdr:cNvPicPr>
          <a:picLocks noChangeAspect="1" noChangeArrowheads="1"/>
        </xdr:cNvPicPr>
      </xdr:nvPicPr>
      <xdr:blipFill>
        <a:blip xmlns:r="http://schemas.openxmlformats.org/officeDocument/2006/relationships" r:embed="rId2" cstate="print"/>
        <a:srcRect l="-9" t="-18" r="-9" b="-18"/>
        <a:stretch>
          <a:fillRect/>
        </a:stretch>
      </xdr:blipFill>
      <xdr:spPr bwMode="auto">
        <a:xfrm>
          <a:off x="290514" y="100013"/>
          <a:ext cx="1269206" cy="412005"/>
        </a:xfrm>
        <a:prstGeom prst="rect">
          <a:avLst/>
        </a:prstGeom>
        <a:solidFill>
          <a:srgbClr val="FFFFFF">
            <a:alpha val="0"/>
          </a:srgbClr>
        </a:solid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oneCellAnchor>
    <xdr:from>
      <xdr:col>3</xdr:col>
      <xdr:colOff>798871</xdr:colOff>
      <xdr:row>26</xdr:row>
      <xdr:rowOff>66446</xdr:rowOff>
    </xdr:from>
    <xdr:ext cx="3758790" cy="665806"/>
    <xdr:pic>
      <xdr:nvPicPr>
        <xdr:cNvPr id="4" name="Imagem 3" descr="WhatsApp Image 2021-07-23 at 13.57.24.jpeg">
          <a:extLst>
            <a:ext uri="{FF2B5EF4-FFF2-40B4-BE49-F238E27FC236}">
              <a16:creationId xmlns:a16="http://schemas.microsoft.com/office/drawing/2014/main" xmlns="" id="{00000000-0008-0000-0B00-000004000000}"/>
            </a:ext>
          </a:extLst>
        </xdr:cNvPr>
        <xdr:cNvPicPr>
          <a:picLocks noChangeAspect="1"/>
        </xdr:cNvPicPr>
      </xdr:nvPicPr>
      <xdr:blipFill>
        <a:blip xmlns:r="http://schemas.openxmlformats.org/officeDocument/2006/relationships" r:embed="rId1"/>
        <a:stretch>
          <a:fillRect/>
        </a:stretch>
      </xdr:blipFill>
      <xdr:spPr>
        <a:xfrm>
          <a:off x="798871" y="6293543"/>
          <a:ext cx="3758790" cy="665806"/>
        </a:xfrm>
        <a:prstGeom prst="rect">
          <a:avLst/>
        </a:prstGeom>
      </xdr:spPr>
    </xdr:pic>
    <xdr:clientData/>
  </xdr:oneCellAnchor>
  <xdr:twoCellAnchor>
    <xdr:from>
      <xdr:col>3</xdr:col>
      <xdr:colOff>61451</xdr:colOff>
      <xdr:row>0</xdr:row>
      <xdr:rowOff>276533</xdr:rowOff>
    </xdr:from>
    <xdr:to>
      <xdr:col>3</xdr:col>
      <xdr:colOff>1075404</xdr:colOff>
      <xdr:row>0</xdr:row>
      <xdr:rowOff>605166</xdr:rowOff>
    </xdr:to>
    <xdr:pic>
      <xdr:nvPicPr>
        <xdr:cNvPr id="6" name="Picture 1">
          <a:extLst>
            <a:ext uri="{FF2B5EF4-FFF2-40B4-BE49-F238E27FC236}">
              <a16:creationId xmlns:a16="http://schemas.microsoft.com/office/drawing/2014/main" xmlns="" id="{00000000-0008-0000-0B00-000006000000}"/>
            </a:ext>
          </a:extLst>
        </xdr:cNvPr>
        <xdr:cNvPicPr>
          <a:picLocks noChangeAspect="1" noChangeArrowheads="1"/>
        </xdr:cNvPicPr>
      </xdr:nvPicPr>
      <xdr:blipFill>
        <a:blip xmlns:r="http://schemas.openxmlformats.org/officeDocument/2006/relationships" r:embed="rId2" cstate="print"/>
        <a:srcRect l="-9" t="-18" r="-9" b="-18"/>
        <a:stretch>
          <a:fillRect/>
        </a:stretch>
      </xdr:blipFill>
      <xdr:spPr bwMode="auto">
        <a:xfrm>
          <a:off x="61451" y="276533"/>
          <a:ext cx="1013953" cy="328633"/>
        </a:xfrm>
        <a:prstGeom prst="rect">
          <a:avLst/>
        </a:prstGeom>
        <a:solidFill>
          <a:srgbClr val="FFFFFF">
            <a:alpha val="0"/>
          </a:srgbClr>
        </a:solid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702469</xdr:colOff>
      <xdr:row>1</xdr:row>
      <xdr:rowOff>0</xdr:rowOff>
    </xdr:from>
    <xdr:to>
      <xdr:col>8</xdr:col>
      <xdr:colOff>697547</xdr:colOff>
      <xdr:row>2</xdr:row>
      <xdr:rowOff>159542</xdr:rowOff>
    </xdr:to>
    <xdr:pic>
      <xdr:nvPicPr>
        <xdr:cNvPr id="3" name="Imagem 2">
          <a:extLst>
            <a:ext uri="{FF2B5EF4-FFF2-40B4-BE49-F238E27FC236}">
              <a16:creationId xmlns:a16="http://schemas.microsoft.com/office/drawing/2014/main" xmlns=""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2299157" y="202406"/>
          <a:ext cx="1161890" cy="3619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381000</xdr:colOff>
      <xdr:row>0</xdr:row>
      <xdr:rowOff>123825</xdr:rowOff>
    </xdr:from>
    <xdr:to>
      <xdr:col>1</xdr:col>
      <xdr:colOff>890007</xdr:colOff>
      <xdr:row>3</xdr:row>
      <xdr:rowOff>19050</xdr:rowOff>
    </xdr:to>
    <xdr:pic>
      <xdr:nvPicPr>
        <xdr:cNvPr id="4" name="Picture 1">
          <a:extLst>
            <a:ext uri="{FF2B5EF4-FFF2-40B4-BE49-F238E27FC236}">
              <a16:creationId xmlns:a16="http://schemas.microsoft.com/office/drawing/2014/main" xmlns="" id="{00000000-0008-0000-0200-000004000000}"/>
            </a:ext>
          </a:extLst>
        </xdr:cNvPr>
        <xdr:cNvPicPr>
          <a:picLocks noChangeAspect="1" noChangeArrowheads="1"/>
        </xdr:cNvPicPr>
      </xdr:nvPicPr>
      <xdr:blipFill>
        <a:blip xmlns:r="http://schemas.openxmlformats.org/officeDocument/2006/relationships" r:embed="rId2" cstate="print"/>
        <a:srcRect l="-9" t="-18" r="-9" b="-18"/>
        <a:stretch>
          <a:fillRect/>
        </a:stretch>
      </xdr:blipFill>
      <xdr:spPr bwMode="auto">
        <a:xfrm>
          <a:off x="381000" y="123825"/>
          <a:ext cx="1528182" cy="495300"/>
        </a:xfrm>
        <a:prstGeom prst="rect">
          <a:avLst/>
        </a:prstGeom>
        <a:solidFill>
          <a:srgbClr val="FFFFFF">
            <a:alpha val="0"/>
          </a:srgbClr>
        </a:solid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17</xdr:col>
      <xdr:colOff>0</xdr:colOff>
      <xdr:row>8</xdr:row>
      <xdr:rowOff>0</xdr:rowOff>
    </xdr:from>
    <xdr:to>
      <xdr:col>27</xdr:col>
      <xdr:colOff>338068</xdr:colOff>
      <xdr:row>20</xdr:row>
      <xdr:rowOff>103031</xdr:rowOff>
    </xdr:to>
    <xdr:pic>
      <xdr:nvPicPr>
        <xdr:cNvPr id="3" name="Imagem 2">
          <a:extLst>
            <a:ext uri="{FF2B5EF4-FFF2-40B4-BE49-F238E27FC236}">
              <a16:creationId xmlns:a16="http://schemas.microsoft.com/office/drawing/2014/main" xmlns="" id="{00000000-0008-0000-0600-000003000000}"/>
            </a:ext>
          </a:extLst>
        </xdr:cNvPr>
        <xdr:cNvPicPr>
          <a:picLocks noChangeAspect="1"/>
        </xdr:cNvPicPr>
      </xdr:nvPicPr>
      <xdr:blipFill>
        <a:blip xmlns:r="http://schemas.openxmlformats.org/officeDocument/2006/relationships" r:embed="rId1"/>
        <a:stretch>
          <a:fillRect/>
        </a:stretch>
      </xdr:blipFill>
      <xdr:spPr>
        <a:xfrm>
          <a:off x="19259550" y="4514850"/>
          <a:ext cx="10872717" cy="4486912"/>
        </a:xfrm>
        <a:prstGeom prst="rect">
          <a:avLst/>
        </a:prstGeom>
      </xdr:spPr>
    </xdr:pic>
    <xdr:clientData/>
  </xdr:twoCellAnchor>
  <xdr:twoCellAnchor editAs="oneCell">
    <xdr:from>
      <xdr:col>17</xdr:col>
      <xdr:colOff>0</xdr:colOff>
      <xdr:row>31</xdr:row>
      <xdr:rowOff>0</xdr:rowOff>
    </xdr:from>
    <xdr:to>
      <xdr:col>24</xdr:col>
      <xdr:colOff>588627</xdr:colOff>
      <xdr:row>40</xdr:row>
      <xdr:rowOff>162758</xdr:rowOff>
    </xdr:to>
    <xdr:pic>
      <xdr:nvPicPr>
        <xdr:cNvPr id="4" name="Imagem 3">
          <a:extLst>
            <a:ext uri="{FF2B5EF4-FFF2-40B4-BE49-F238E27FC236}">
              <a16:creationId xmlns:a16="http://schemas.microsoft.com/office/drawing/2014/main" xmlns="" id="{00000000-0008-0000-0600-000004000000}"/>
            </a:ext>
          </a:extLst>
        </xdr:cNvPr>
        <xdr:cNvPicPr>
          <a:picLocks noChangeAspect="1"/>
        </xdr:cNvPicPr>
      </xdr:nvPicPr>
      <xdr:blipFill>
        <a:blip xmlns:r="http://schemas.openxmlformats.org/officeDocument/2006/relationships" r:embed="rId2"/>
        <a:stretch>
          <a:fillRect/>
        </a:stretch>
      </xdr:blipFill>
      <xdr:spPr>
        <a:xfrm>
          <a:off x="19259550" y="8734425"/>
          <a:ext cx="8976977" cy="5709482"/>
        </a:xfrm>
        <a:prstGeom prst="rect">
          <a:avLst/>
        </a:prstGeom>
      </xdr:spPr>
    </xdr:pic>
    <xdr:clientData/>
  </xdr:twoCellAnchor>
  <xdr:twoCellAnchor editAs="oneCell">
    <xdr:from>
      <xdr:col>11</xdr:col>
      <xdr:colOff>444175</xdr:colOff>
      <xdr:row>0</xdr:row>
      <xdr:rowOff>136197</xdr:rowOff>
    </xdr:from>
    <xdr:to>
      <xdr:col>13</xdr:col>
      <xdr:colOff>89208</xdr:colOff>
      <xdr:row>2</xdr:row>
      <xdr:rowOff>98096</xdr:rowOff>
    </xdr:to>
    <xdr:pic>
      <xdr:nvPicPr>
        <xdr:cNvPr id="5" name="Imagem 4">
          <a:extLst>
            <a:ext uri="{FF2B5EF4-FFF2-40B4-BE49-F238E27FC236}">
              <a16:creationId xmlns:a16="http://schemas.microsoft.com/office/drawing/2014/main" xmlns="" id="{00000000-0008-0000-0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rcRect/>
        <a:stretch>
          <a:fillRect/>
        </a:stretch>
      </xdr:blipFill>
      <xdr:spPr bwMode="auto">
        <a:xfrm>
          <a:off x="16255675" y="136197"/>
          <a:ext cx="1164271" cy="366712"/>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390525</xdr:colOff>
      <xdr:row>0</xdr:row>
      <xdr:rowOff>104775</xdr:rowOff>
    </xdr:from>
    <xdr:to>
      <xdr:col>2</xdr:col>
      <xdr:colOff>61332</xdr:colOff>
      <xdr:row>2</xdr:row>
      <xdr:rowOff>200025</xdr:rowOff>
    </xdr:to>
    <xdr:pic>
      <xdr:nvPicPr>
        <xdr:cNvPr id="6" name="Picture 1">
          <a:extLst>
            <a:ext uri="{FF2B5EF4-FFF2-40B4-BE49-F238E27FC236}">
              <a16:creationId xmlns:a16="http://schemas.microsoft.com/office/drawing/2014/main" xmlns="" id="{00000000-0008-0000-0600-000006000000}"/>
            </a:ext>
          </a:extLst>
        </xdr:cNvPr>
        <xdr:cNvPicPr>
          <a:picLocks noChangeAspect="1" noChangeArrowheads="1"/>
        </xdr:cNvPicPr>
      </xdr:nvPicPr>
      <xdr:blipFill>
        <a:blip xmlns:r="http://schemas.openxmlformats.org/officeDocument/2006/relationships" r:embed="rId4" cstate="print"/>
        <a:srcRect l="-9" t="-18" r="-9" b="-18"/>
        <a:stretch>
          <a:fillRect/>
        </a:stretch>
      </xdr:blipFill>
      <xdr:spPr bwMode="auto">
        <a:xfrm>
          <a:off x="390525" y="104775"/>
          <a:ext cx="1528182" cy="495300"/>
        </a:xfrm>
        <a:prstGeom prst="rect">
          <a:avLst/>
        </a:prstGeom>
        <a:solidFill>
          <a:srgbClr val="FFFFFF">
            <a:alpha val="0"/>
          </a:srgbClr>
        </a:solidFill>
        <a:ln w="9525">
          <a:noFill/>
          <a:miter lim="800000"/>
          <a:headEnd/>
          <a:tailEnd/>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1204912</xdr:colOff>
      <xdr:row>1</xdr:row>
      <xdr:rowOff>164307</xdr:rowOff>
    </xdr:from>
    <xdr:to>
      <xdr:col>8</xdr:col>
      <xdr:colOff>333214</xdr:colOff>
      <xdr:row>3</xdr:row>
      <xdr:rowOff>126206</xdr:rowOff>
    </xdr:to>
    <xdr:pic>
      <xdr:nvPicPr>
        <xdr:cNvPr id="4" name="Imagem 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9444037" y="164307"/>
          <a:ext cx="1164271" cy="366712"/>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285750</xdr:colOff>
      <xdr:row>1</xdr:row>
      <xdr:rowOff>76200</xdr:rowOff>
    </xdr:from>
    <xdr:to>
      <xdr:col>1</xdr:col>
      <xdr:colOff>785232</xdr:colOff>
      <xdr:row>3</xdr:row>
      <xdr:rowOff>171450</xdr:rowOff>
    </xdr:to>
    <xdr:pic>
      <xdr:nvPicPr>
        <xdr:cNvPr id="5" name="Picture 1">
          <a:extLst>
            <a:ext uri="{FF2B5EF4-FFF2-40B4-BE49-F238E27FC236}">
              <a16:creationId xmlns:a16="http://schemas.microsoft.com/office/drawing/2014/main" xmlns="" id="{00000000-0008-0000-0300-000005000000}"/>
            </a:ext>
          </a:extLst>
        </xdr:cNvPr>
        <xdr:cNvPicPr>
          <a:picLocks noChangeAspect="1" noChangeArrowheads="1"/>
        </xdr:cNvPicPr>
      </xdr:nvPicPr>
      <xdr:blipFill>
        <a:blip xmlns:r="http://schemas.openxmlformats.org/officeDocument/2006/relationships" r:embed="rId2" cstate="print"/>
        <a:srcRect l="-9" t="-18" r="-9" b="-18"/>
        <a:stretch>
          <a:fillRect/>
        </a:stretch>
      </xdr:blipFill>
      <xdr:spPr bwMode="auto">
        <a:xfrm>
          <a:off x="285750" y="76200"/>
          <a:ext cx="1528182" cy="495300"/>
        </a:xfrm>
        <a:prstGeom prst="rect">
          <a:avLst/>
        </a:prstGeom>
        <a:solidFill>
          <a:srgbClr val="FFFFFF">
            <a:alpha val="0"/>
          </a:srgbClr>
        </a:solid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p\programas\PATO%20-%20BR%20-%20425%20aditiv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ugusta\Atp\Documents%20and%20Settings\Renato\Desktop\Pre&#231;os%20Revisados-OAE-SEPLANE-(25-11-04)-fina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eonardo\ANDR&#201;%20FERREIRA\Bahia%20sul\or&#231;amento%20apresentado\C&#243;pia%20de%20Suzano-A-Operacional%20230805eric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U:\Prefeitura%20de%20Olinda\21.033%2073%20RUAS\PRODUTOS\REVIS&#195;O%20NOV2022\RUA%20LEBLON-REV.11NOV22\1.RUA%20LEBLON-%20Ajustes\3.OR&#199;AMENTO%20NOVO\RUA%20LEBLON%20PLE-FINALIZADO%20-%20Cop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92.168.41.251\Dir-Proj-Or&#231;entos-SEO\Delta%20fortaleza\Meus%20Documentos\Ger&#234;ncia\Sobral\Sobral.xls\7&#170;%20ALT.contrato%20PD-3%20-%20001-98%20com%20destaque%20III-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ervidor\servidor\Meus%20Documentos\FV-DNER.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idor\servidor\0798\TECNICO\TEACOMP\LOTE06\P09\P10\RELAT61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Jaguaribe\c\TEMP\Fabio\Campanario_agua\Campanario\Agua\Volume4e5\Memorial-Orcamneto\Orc_Automacao%20agu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rvidor\projetos\Projeto%20Alvorada\Projeto%20B&#225;sico%20Croat&#225;\&#193;gua\quadros\Orca_Esgoto_Col&#244;nia%202a%20ETAP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mo4041obr039\secretaria%20de%20obras\Users\Eduarda%20Cavalcanti\Desktop\Secretaria\CONVENIOS\ENCAL%20E%20ANCAR\PTM%20FINALIZADO\OR&#199;AMENTO%20RUA%20SURUBIM%20(1).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secretaria%20de%20obras\Users\Eduarda%20Cavalcanti\Desktop\Secretaria\CONVENIOS\ENCAL%20E%20ANCAR\PTM%20FINALIZADO\OR&#199;AMENTO%20RUA%20SURUBIM%20(1).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eonardo\ANDR&#201;%20FERREIRA\Bahia%20sul\C&#243;pia%20de%20Suzano-A-Operacional%20230805anejot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MO4041OBR043\Users\Public\COORD.%20PROJETOS%20ESPECIAIS\LICITA&#199;&#195;O%20RUAS\PROCESSO%20LICITAT&#211;RIO%20RUAS%20NOV19\OR&#199;AMENTO%20RUAS%20PARALELO.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BLACK_ICE\Gerencia%20de%20Projetos\Ger&#234;ncia%20de%20Projetos\URB-Recife\PAC%2002\49%20un%20de%20Conten&#231;&#245;es\LOTE%2001\Rua%20Edgar%20Moraes\Apoio\Furukawa\Infovias%202001\Ra\USU\RAS\VSI\TVA-98\cota&#231;&#227;o\Pre&#231;os.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V:\BACKUP%20ENGENHARIA\CONCORR&#202;NCIAS%20-%202009\AGESPISA\1a%20Etapa%20SES%20Agespisa%20PI\CUSTO%20DA%20OBRA\CUSTO%20DA%20OBRA%20-%20AGESPISA%20ECP%2001-2009%20-%20GE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F%20L%20&#193;%20V%20I%20O\OR&#199;AMENTOS\ANEL%20RIO%20-%20CONS&#211;RCIO\OR&#199;.%20REVIS&#195;O%203\Pre&#231;os.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C.U.%20LOT"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192.168.41.251\Dir-Proj-Or&#231;entos-SEO\Meus%20documentos\04)INF.EXERC.2009\INF.MENSAI%20BASE%20RECIFE-2009\04)INF.MENSAIS%20ABR-09\INFORMA&#199;&#213;ES%20MENSAIS%20REG%20RECIFE%20O%20RODOV%20-ABR%20200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Recifegalvaoeng\concorrencia\&#211;rg&#227;os%20&amp;%20Concorr&#234;ncias\Dnit\Editais\CC%20181%2003%2003\Projeto%20BR222%20CE%20Ed.%20181%2003%2003.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ervidor\projetos\Projeto%20Alvorada\Projeto%20B&#225;sico%20Croat&#225;\&#193;gua\Quantitativos\Or&#231;amento%20&#193;gua%20Croat&#225;.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elipe\TRANSP_M1\Meus%20documentos\MATADOURO%20DE%20PEIXINHOS\ORCA\OR02129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V:\A.Dlo%202009\Paezdelima\Unifesp\Proposta%20Comercial\Planilha%20Analitica%20-%20CUSTO%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BLACK_ICE\Arquivos_ARQ_NuvebsA1_Atulizados\02.%20PROJETOS\2014\PJ%2037-2014_IPOJUCA%2003\PJ\02.PE\OS-01\3.%20Alto%20Bela%20Vista\07.OC\XLS\OBSOLETO\Apoio\Furukawa\Infovias%202001\Ra\USU\RAS\VSI\TVA-98\cota&#231;&#227;o\Pre&#231;os.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C.B" TargetMode="External"/></Relationships>
</file>

<file path=xl/externalLinks/_rels/externalLink27.xml.rels><?xml version="1.0" encoding="UTF-8" standalone="yes"?>
<Relationships xmlns="http://schemas.openxmlformats.org/package/2006/relationships"><Relationship Id="rId1" Type="http://schemas.microsoft.com/office/2006/relationships/xlExternalLinkPath/xlPathMissing" Target="LinkExternoRecuperado1"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BLACK_ICE\Gerencia%20de%20Projetos\Ger&#234;ncia%20de%20Projetos\URB-Recife\PAC%2002\49%20un%20de%20Conten&#231;&#245;es\LOTE%2001\Rua%20Edgar%20Moraes\Apoio\F%20L%20&#193;%20V%20I%20O\OR&#199;AMENTOS\ANEL%20RIO%20-%20CONS&#211;RCIO\PROPOSTA%206%200409\ANEL%20RIO\CUSTO%20ZONA%20SU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IDOR\Rede%20JBR_1\Meus%20documentos\Reflexo%20Aditivo%20%20Duplicacao.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nge9\Prefeitura%20de%20Olinda\21.033%2073%20RUAS\OR&#199;AMENTOS%20NOVOS%20-%20AMONA\BASE%20OLINDA%20-%20JAN23.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DFBSA00535\dyna01\ClaudioFerreira\Excel\OR960887.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DERT\SYS\WINDOWS\CARMA1~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servidor\Meus%20documentos\EGESA\Br-482mg\Volume2\CANAA.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Hp\programas\Documents%20and%20Settings\C%20arlos%20%20Machado\My%20Documents\Disco%201\BR-262-MS(3)\Anexos%20PGQ.xls"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TP57.00-DOCPL-CPSA-IMPL.EMISS-REC.ETE-R.FOGO(D.IND).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bs2001\SIMG-DF\DNIT\08.%20PNCV\6.%20DESENVOLVIMENTO\Ficha%20de%20Insumo\EQUIPAMENTOS.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Pmo4041obr039\Prefeitura%20de%20Olinda\21.033%2073%20RUAS\OR&#199;AMENTOS%20NOVOS%20-%20AMONA\BASE%20OLINDA%20-%20AGO23%2006.10.2023.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jones\SEO2018\Users\SECOB\Downloads\file:\ENGE9\Gerencia%20de%20Projetos\Descad%202005\Urb\Radial%204-Beira%20Rio\Orca%20eletrico%20beira%20rio-operari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Enge8\gerencia%20de%20projetos\Descad%202005\Urb\Radial%204-Beira%20Rio\Orca%20eletrico%20beira%20rio-operario.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Pmo4041obr039\Users\amona\AppData\Local\Microsoft\Windows\INetCache\IE\CWGFVQHT\ORC&#807;AMENTO%20RUA%20SANCHO%20E%20ALVARO%20Onerado.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Users\SO\Documents\RUA%20CACIMB&#195;O\2.%20OR&#199;AMENTO%20E%20ANEXOS\Rua%20do%20Cacimb&#227;o%20(Escola%20Cl&#237;dio%20de%20Lima%20Nigro)-%20ENTREGA%2008-02-2023\OR&#199;AMENTO\OR&#199;AMENTO%20-%20RUA%20DO%20CACIMB&#195;O,%20SALGADINHO.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Prefeitura%20de%20Olinda\21.033%2073%20RUAS\AN&#193;LISE%20PMO\ENTREGA%2002-2023%20RUAS%20DA%20FELICIDADE,%20FIRMEZA%20E%20PONTA%20NEGRA\OR&#199;AMENTO%20-%20RUAS%20FELICIDADE,%20FIRMEZA%20E%20PONTA%20NEGRA.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Users\SO\Documents\R%20CACIMB&#195;O%20E%20RUA%20COMP.%20ATAULFO%20ALVES\RUA%20COMPOSITOR%20ATAULFO%20ALVES\OR&#199;AMENTO\OR&#199;AMENTO%20-%20R%20COMP%20ATAULFO%20-%20ONERADO%20(07.2024).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SO\Documents\R%20CACIMB&#195;O%20E%20RUA%20COMP.%20ATAULFO%20ALVES\OR&#199;AMENTO%20-%20RUA%20CACIMB&#195;O%20e%20RUA%20COMP.%20ATAULFO%20%20ALVES_N&#195;ODESON%20(rev2)LELIS.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Resumo OAE"/>
      <sheetName val="OAE"/>
      <sheetName val="NOVAS "/>
      <sheetName val="RESTAURAÇÃO "/>
      <sheetName val="Transp"/>
      <sheetName val="F.Transporte (2)"/>
      <sheetName val="F.Transporte"/>
      <sheetName val="REP 01"/>
      <sheetName val="MC REP 01"/>
      <sheetName val="COMPOSIÇÃO"/>
      <sheetName val="FATOR K"/>
      <sheetName val="BDI "/>
      <sheetName val="ENCARGOS"/>
      <sheetName val="CPUs"/>
      <sheetName val="CFF"/>
      <sheetName val="CPU"/>
      <sheetName val="COTAÇÃO DE PREÇO"/>
      <sheetName val="BASE DE BUSCA"/>
      <sheetName val="FRETE"/>
      <sheetName val="Status"/>
      <sheetName val="PRO-08"/>
      <sheetName val="BR-230 POMBAL-S.GONÇALO"/>
      <sheetName val="TrafContExpan-NoPrint"/>
      <sheetName val="TodasTraf-2000-NoPrint"/>
      <sheetName val="PAVIMENTOS"/>
      <sheetName val="SERVIÇOS SINAPI ABR2021"/>
      <sheetName val="INSUMOS SINAPI ABR202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sheetData sheetId="12"/>
      <sheetData sheetId="13" refreshError="1"/>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CPU"/>
      <sheetName val="Cpus"/>
      <sheetName val="Dados"/>
      <sheetName val="Fechamento"/>
      <sheetName val="Resumo"/>
      <sheetName val="Insumos"/>
      <sheetName val="Serviços"/>
      <sheetName val="Composições"/>
      <sheetName val="Fluxo Caixa"/>
      <sheetName val="QTR"/>
      <sheetName val="QTS"/>
      <sheetName val="Cronograma"/>
      <sheetName val="BDI"/>
      <sheetName val="ES"/>
      <sheetName val="Materiais_Elétricos A"/>
      <sheetName val="3841_ESCOPO_A"/>
      <sheetName val="Arrum_ESCOPO_A"/>
      <sheetName val="SUBT_ESCOPO_A"/>
      <sheetName val="Indiretas"/>
      <sheetName val="Mobilização"/>
      <sheetName val="Canteiro"/>
      <sheetName val="Crono MOI"/>
      <sheetName val="CpuApr"/>
      <sheetName val="RelCpu"/>
      <sheetName val="Permanência"/>
      <sheetName val="Crono MO"/>
      <sheetName val="Crono EQ"/>
      <sheetName val="GerRel"/>
      <sheetName val="P. ORÇAMENTÁRIA"/>
      <sheetName val="COMPOSIÇOES"/>
      <sheetName val="MEM. CÁLCULO"/>
      <sheetName val="BDI_ONE"/>
      <sheetName val="BDI_DIF_ONE"/>
      <sheetName val="SINAPI NACIONAL FEV.2019_ONE"/>
      <sheetName val="SINAPI INSUMOS FEV.2019_ONE"/>
      <sheetName val="resumo_aut1"/>
    </sheetNames>
    <sheetDataSet>
      <sheetData sheetId="0" refreshError="1"/>
      <sheetData sheetId="1" refreshError="1"/>
      <sheetData sheetId="2" refreshError="1"/>
      <sheetData sheetId="3" refreshError="1"/>
      <sheetData sheetId="4" refreshError="1"/>
      <sheetData sheetId="5" refreshError="1">
        <row r="1">
          <cell r="A1" t="str">
            <v>CÓDIGO</v>
          </cell>
          <cell r="B1" t="str">
            <v>INSUMO</v>
          </cell>
          <cell r="C1" t="str">
            <v>UNID.</v>
          </cell>
          <cell r="D1" t="str">
            <v>CLS</v>
          </cell>
          <cell r="E1" t="str">
            <v>CUSTOADOTADO</v>
          </cell>
          <cell r="F1" t="str">
            <v>CUN IMP</v>
          </cell>
          <cell r="G1" t="str">
            <v>COTAÇÃO</v>
          </cell>
          <cell r="H1" t="str">
            <v>FORNECEDOR</v>
          </cell>
          <cell r="I1" t="str">
            <v>Majoração custo Equipamento Alugado</v>
          </cell>
          <cell r="J1" t="str">
            <v/>
          </cell>
          <cell r="K1" t="str">
            <v/>
          </cell>
          <cell r="L1" t="str">
            <v/>
          </cell>
          <cell r="M1" t="str">
            <v/>
          </cell>
          <cell r="N1" t="str">
            <v/>
          </cell>
          <cell r="O1" t="str">
            <v>FornecimentoSuzano</v>
          </cell>
        </row>
        <row r="2">
          <cell r="A2" t="str">
            <v>E002</v>
          </cell>
        </row>
        <row r="3">
          <cell r="A3" t="str">
            <v>E006</v>
          </cell>
        </row>
        <row r="4">
          <cell r="A4" t="str">
            <v>E007</v>
          </cell>
        </row>
        <row r="5">
          <cell r="A5" t="str">
            <v>E009</v>
          </cell>
        </row>
        <row r="6">
          <cell r="A6" t="str">
            <v>E011</v>
          </cell>
        </row>
        <row r="7">
          <cell r="A7" t="str">
            <v>E013</v>
          </cell>
        </row>
        <row r="8">
          <cell r="A8" t="str">
            <v>E062</v>
          </cell>
        </row>
        <row r="9">
          <cell r="A9" t="str">
            <v>E063</v>
          </cell>
        </row>
        <row r="10">
          <cell r="A10" t="str">
            <v>E101</v>
          </cell>
        </row>
        <row r="11">
          <cell r="A11" t="str">
            <v>E102</v>
          </cell>
        </row>
        <row r="12">
          <cell r="A12" t="str">
            <v>E105</v>
          </cell>
        </row>
        <row r="13">
          <cell r="A13" t="str">
            <v>E107</v>
          </cell>
        </row>
        <row r="14">
          <cell r="A14" t="str">
            <v>E110</v>
          </cell>
        </row>
        <row r="15">
          <cell r="A15" t="str">
            <v>E111</v>
          </cell>
        </row>
        <row r="16">
          <cell r="A16" t="str">
            <v>E112</v>
          </cell>
        </row>
        <row r="17">
          <cell r="A17" t="str">
            <v>E117</v>
          </cell>
        </row>
        <row r="18">
          <cell r="A18" t="str">
            <v>E147</v>
          </cell>
        </row>
        <row r="19">
          <cell r="A19" t="str">
            <v>E149</v>
          </cell>
        </row>
        <row r="20">
          <cell r="A20" t="str">
            <v>E208</v>
          </cell>
        </row>
        <row r="21">
          <cell r="A21" t="str">
            <v>E209</v>
          </cell>
        </row>
        <row r="22">
          <cell r="A22" t="str">
            <v>E306</v>
          </cell>
        </row>
        <row r="23">
          <cell r="A23" t="str">
            <v>E400</v>
          </cell>
        </row>
        <row r="24">
          <cell r="A24" t="str">
            <v>E404</v>
          </cell>
        </row>
        <row r="25">
          <cell r="A25" t="str">
            <v>E407</v>
          </cell>
        </row>
        <row r="26">
          <cell r="A26" t="str">
            <v>E914</v>
          </cell>
        </row>
        <row r="27">
          <cell r="A27" t="str">
            <v>M003</v>
          </cell>
        </row>
        <row r="28">
          <cell r="A28" t="str">
            <v>M101</v>
          </cell>
        </row>
        <row r="29">
          <cell r="A29" t="str">
            <v>M103</v>
          </cell>
        </row>
        <row r="30">
          <cell r="A30" t="str">
            <v>M104</v>
          </cell>
        </row>
        <row r="31">
          <cell r="A31" t="str">
            <v>M202</v>
          </cell>
        </row>
        <row r="32">
          <cell r="A32" t="str">
            <v>M205</v>
          </cell>
        </row>
        <row r="33">
          <cell r="A33" t="str">
            <v>M207</v>
          </cell>
        </row>
        <row r="34">
          <cell r="A34" t="str">
            <v>M209</v>
          </cell>
        </row>
        <row r="35">
          <cell r="A35" t="str">
            <v>M210</v>
          </cell>
        </row>
        <row r="36">
          <cell r="A36" t="str">
            <v>M300</v>
          </cell>
        </row>
        <row r="37">
          <cell r="A37" t="str">
            <v>M307</v>
          </cell>
        </row>
        <row r="38">
          <cell r="A38" t="str">
            <v>M308</v>
          </cell>
        </row>
        <row r="39">
          <cell r="A39" t="str">
            <v>M309</v>
          </cell>
        </row>
        <row r="40">
          <cell r="A40" t="str">
            <v>M310</v>
          </cell>
        </row>
        <row r="41">
          <cell r="A41" t="str">
            <v>M312</v>
          </cell>
        </row>
        <row r="42">
          <cell r="A42" t="str">
            <v>M314</v>
          </cell>
        </row>
        <row r="43">
          <cell r="A43" t="str">
            <v>M319</v>
          </cell>
        </row>
        <row r="44">
          <cell r="A44" t="str">
            <v>M320</v>
          </cell>
        </row>
        <row r="45">
          <cell r="A45" t="str">
            <v>M321</v>
          </cell>
        </row>
        <row r="46">
          <cell r="A46" t="str">
            <v>M402</v>
          </cell>
        </row>
        <row r="47">
          <cell r="A47" t="str">
            <v>M403</v>
          </cell>
        </row>
        <row r="48">
          <cell r="A48" t="str">
            <v>M404</v>
          </cell>
        </row>
        <row r="49">
          <cell r="A49" t="str">
            <v>M406</v>
          </cell>
        </row>
        <row r="50">
          <cell r="A50" t="str">
            <v>M408</v>
          </cell>
        </row>
        <row r="51">
          <cell r="A51" t="str">
            <v>M409</v>
          </cell>
        </row>
        <row r="52">
          <cell r="A52" t="str">
            <v>M410</v>
          </cell>
        </row>
        <row r="53">
          <cell r="A53" t="str">
            <v>M413</v>
          </cell>
        </row>
        <row r="54">
          <cell r="A54" t="str">
            <v>M414</v>
          </cell>
        </row>
        <row r="55">
          <cell r="A55" t="str">
            <v>M416</v>
          </cell>
        </row>
        <row r="56">
          <cell r="A56" t="str">
            <v>M621</v>
          </cell>
        </row>
        <row r="57">
          <cell r="A57" t="str">
            <v>M704</v>
          </cell>
        </row>
        <row r="58">
          <cell r="A58" t="str">
            <v>M705</v>
          </cell>
        </row>
        <row r="59">
          <cell r="A59" t="str">
            <v>M708</v>
          </cell>
        </row>
        <row r="60">
          <cell r="A60" t="str">
            <v>M710</v>
          </cell>
        </row>
        <row r="61">
          <cell r="A61" t="str">
            <v>M801</v>
          </cell>
        </row>
        <row r="62">
          <cell r="A62" t="str">
            <v>M805</v>
          </cell>
        </row>
        <row r="63">
          <cell r="A63" t="str">
            <v>M806</v>
          </cell>
        </row>
        <row r="64">
          <cell r="A64" t="str">
            <v>M900</v>
          </cell>
        </row>
        <row r="65">
          <cell r="A65" t="str">
            <v>M905</v>
          </cell>
        </row>
        <row r="66">
          <cell r="A66" t="str">
            <v>M915</v>
          </cell>
        </row>
        <row r="67">
          <cell r="A67" t="str">
            <v>M917</v>
          </cell>
        </row>
        <row r="68">
          <cell r="A68" t="str">
            <v>M920</v>
          </cell>
        </row>
        <row r="69">
          <cell r="A69" t="str">
            <v>M925</v>
          </cell>
        </row>
        <row r="70">
          <cell r="A70" t="str">
            <v>M926</v>
          </cell>
        </row>
        <row r="71">
          <cell r="A71" t="str">
            <v>M927</v>
          </cell>
        </row>
        <row r="72">
          <cell r="A72" t="str">
            <v>M928</v>
          </cell>
        </row>
        <row r="73">
          <cell r="A73" t="str">
            <v>M929</v>
          </cell>
        </row>
        <row r="74">
          <cell r="A74" t="str">
            <v>M930</v>
          </cell>
        </row>
        <row r="75">
          <cell r="A75" t="str">
            <v>M931</v>
          </cell>
        </row>
        <row r="76">
          <cell r="A76" t="str">
            <v>S001</v>
          </cell>
        </row>
        <row r="77">
          <cell r="A77" t="str">
            <v>S002</v>
          </cell>
        </row>
        <row r="78">
          <cell r="A78" t="str">
            <v>S003</v>
          </cell>
        </row>
        <row r="79">
          <cell r="A79" t="str">
            <v>S004</v>
          </cell>
        </row>
        <row r="80">
          <cell r="A80" t="str">
            <v>S005</v>
          </cell>
        </row>
        <row r="81">
          <cell r="A81" t="str">
            <v>S006</v>
          </cell>
        </row>
        <row r="82">
          <cell r="A82" t="str">
            <v>S007</v>
          </cell>
        </row>
        <row r="83">
          <cell r="A83" t="str">
            <v>S008</v>
          </cell>
        </row>
        <row r="84">
          <cell r="A84" t="str">
            <v>S009</v>
          </cell>
        </row>
        <row r="85">
          <cell r="A85" t="str">
            <v>S010</v>
          </cell>
        </row>
        <row r="86">
          <cell r="A86" t="str">
            <v>S011</v>
          </cell>
        </row>
        <row r="87">
          <cell r="A87" t="str">
            <v>S012</v>
          </cell>
        </row>
        <row r="88">
          <cell r="A88" t="str">
            <v>S013</v>
          </cell>
        </row>
        <row r="89">
          <cell r="A89" t="str">
            <v>S014</v>
          </cell>
        </row>
        <row r="90">
          <cell r="A90" t="str">
            <v>S015</v>
          </cell>
        </row>
        <row r="91">
          <cell r="A91" t="str">
            <v>S016</v>
          </cell>
        </row>
        <row r="92">
          <cell r="A92" t="str">
            <v>S017</v>
          </cell>
        </row>
        <row r="93">
          <cell r="A93" t="str">
            <v>S018</v>
          </cell>
        </row>
        <row r="94">
          <cell r="A94" t="str">
            <v>S019</v>
          </cell>
        </row>
        <row r="95">
          <cell r="A95" t="str">
            <v>S020</v>
          </cell>
        </row>
        <row r="96">
          <cell r="A96" t="str">
            <v>S021</v>
          </cell>
        </row>
        <row r="97">
          <cell r="A97" t="str">
            <v>S022</v>
          </cell>
        </row>
        <row r="98">
          <cell r="A98" t="str">
            <v>S023</v>
          </cell>
        </row>
        <row r="99">
          <cell r="A99" t="str">
            <v>S024</v>
          </cell>
        </row>
        <row r="100">
          <cell r="A100" t="str">
            <v>S025</v>
          </cell>
        </row>
        <row r="101">
          <cell r="A101" t="str">
            <v>S026</v>
          </cell>
        </row>
        <row r="102">
          <cell r="A102" t="str">
            <v>S027</v>
          </cell>
        </row>
        <row r="103">
          <cell r="A103" t="str">
            <v>S028</v>
          </cell>
        </row>
        <row r="104">
          <cell r="A104" t="str">
            <v>S029</v>
          </cell>
        </row>
        <row r="105">
          <cell r="A105" t="str">
            <v>S030</v>
          </cell>
        </row>
        <row r="106">
          <cell r="A106" t="str">
            <v>S031</v>
          </cell>
        </row>
        <row r="107">
          <cell r="A107" t="str">
            <v>S032</v>
          </cell>
        </row>
        <row r="108">
          <cell r="A108" t="str">
            <v>S033</v>
          </cell>
        </row>
        <row r="109">
          <cell r="A109" t="str">
            <v>S034</v>
          </cell>
        </row>
        <row r="110">
          <cell r="A110" t="str">
            <v>S035</v>
          </cell>
        </row>
        <row r="111">
          <cell r="A111" t="str">
            <v>S036</v>
          </cell>
        </row>
        <row r="112">
          <cell r="A112" t="str">
            <v>S037</v>
          </cell>
        </row>
        <row r="113">
          <cell r="A113" t="str">
            <v>S200</v>
          </cell>
        </row>
        <row r="114">
          <cell r="A114" t="str">
            <v>S201</v>
          </cell>
        </row>
        <row r="115">
          <cell r="A115" t="str">
            <v>S202</v>
          </cell>
        </row>
        <row r="116">
          <cell r="A116" t="str">
            <v>S203</v>
          </cell>
        </row>
        <row r="117">
          <cell r="A117" t="str">
            <v>S204</v>
          </cell>
        </row>
        <row r="118">
          <cell r="A118" t="str">
            <v>S205</v>
          </cell>
        </row>
        <row r="119">
          <cell r="A119" t="str">
            <v>S206</v>
          </cell>
        </row>
        <row r="120">
          <cell r="A120" t="str">
            <v>S207</v>
          </cell>
        </row>
        <row r="121">
          <cell r="A121" t="str">
            <v>S208</v>
          </cell>
        </row>
        <row r="122">
          <cell r="A122" t="str">
            <v>S209</v>
          </cell>
        </row>
        <row r="123">
          <cell r="A123" t="str">
            <v>S210</v>
          </cell>
        </row>
        <row r="124">
          <cell r="A124" t="str">
            <v>S211</v>
          </cell>
        </row>
        <row r="125">
          <cell r="A125" t="str">
            <v>S212</v>
          </cell>
        </row>
        <row r="126">
          <cell r="A126" t="str">
            <v>S300</v>
          </cell>
        </row>
        <row r="127">
          <cell r="A127" t="str">
            <v>S301</v>
          </cell>
        </row>
        <row r="128">
          <cell r="A128" t="str">
            <v>S302</v>
          </cell>
        </row>
        <row r="129">
          <cell r="A129" t="str">
            <v>S303</v>
          </cell>
        </row>
        <row r="130">
          <cell r="A130" t="str">
            <v>S304</v>
          </cell>
        </row>
        <row r="131">
          <cell r="A131" t="str">
            <v>S305</v>
          </cell>
        </row>
        <row r="132">
          <cell r="A132" t="str">
            <v>S306</v>
          </cell>
        </row>
        <row r="133">
          <cell r="A133" t="str">
            <v>S307</v>
          </cell>
        </row>
        <row r="134">
          <cell r="A134" t="str">
            <v>S308</v>
          </cell>
        </row>
        <row r="135">
          <cell r="A135" t="str">
            <v>S309</v>
          </cell>
        </row>
        <row r="136">
          <cell r="A136" t="str">
            <v>S310</v>
          </cell>
        </row>
        <row r="137">
          <cell r="A137" t="str">
            <v>S311</v>
          </cell>
        </row>
        <row r="138">
          <cell r="A138" t="str">
            <v>S312</v>
          </cell>
        </row>
        <row r="139">
          <cell r="A139" t="str">
            <v>S313</v>
          </cell>
        </row>
        <row r="140">
          <cell r="A140" t="str">
            <v>S314</v>
          </cell>
        </row>
        <row r="141">
          <cell r="A141" t="str">
            <v>S315</v>
          </cell>
        </row>
        <row r="142">
          <cell r="A142" t="str">
            <v>S316</v>
          </cell>
        </row>
        <row r="143">
          <cell r="A143" t="str">
            <v>S317</v>
          </cell>
        </row>
        <row r="144">
          <cell r="A144" t="str">
            <v>S318</v>
          </cell>
        </row>
        <row r="145">
          <cell r="A145" t="str">
            <v>S319</v>
          </cell>
        </row>
        <row r="146">
          <cell r="A146" t="str">
            <v>S320</v>
          </cell>
        </row>
        <row r="147">
          <cell r="A147" t="str">
            <v>S321</v>
          </cell>
        </row>
        <row r="148">
          <cell r="A148" t="str">
            <v>S322</v>
          </cell>
        </row>
        <row r="149">
          <cell r="A149" t="str">
            <v>S323</v>
          </cell>
        </row>
        <row r="150">
          <cell r="A150" t="str">
            <v>S324</v>
          </cell>
        </row>
        <row r="151">
          <cell r="A151" t="str">
            <v>S325</v>
          </cell>
        </row>
        <row r="152">
          <cell r="A152" t="str">
            <v>S326</v>
          </cell>
        </row>
        <row r="153">
          <cell r="A153" t="str">
            <v>S327</v>
          </cell>
        </row>
        <row r="154">
          <cell r="A154" t="str">
            <v>S328</v>
          </cell>
        </row>
        <row r="155">
          <cell r="A155" t="str">
            <v>S329</v>
          </cell>
        </row>
        <row r="156">
          <cell r="A156" t="str">
            <v>S330</v>
          </cell>
        </row>
        <row r="157">
          <cell r="A157" t="str">
            <v>S331</v>
          </cell>
        </row>
        <row r="158">
          <cell r="A158" t="str">
            <v>S332</v>
          </cell>
        </row>
        <row r="159">
          <cell r="A159" t="str">
            <v>S333</v>
          </cell>
        </row>
        <row r="160">
          <cell r="A160" t="str">
            <v>S334</v>
          </cell>
        </row>
        <row r="161">
          <cell r="A161" t="str">
            <v>S335</v>
          </cell>
        </row>
        <row r="162">
          <cell r="A162" t="str">
            <v>S336</v>
          </cell>
        </row>
        <row r="163">
          <cell r="A163" t="str">
            <v>S337</v>
          </cell>
        </row>
        <row r="164">
          <cell r="A164" t="str">
            <v>S338</v>
          </cell>
        </row>
        <row r="165">
          <cell r="A165" t="str">
            <v>S339</v>
          </cell>
        </row>
        <row r="166">
          <cell r="A166" t="str">
            <v>S340</v>
          </cell>
        </row>
        <row r="167">
          <cell r="A167" t="str">
            <v>S341</v>
          </cell>
        </row>
        <row r="168">
          <cell r="A168" t="str">
            <v>S342</v>
          </cell>
        </row>
        <row r="169">
          <cell r="A169" t="str">
            <v>S343</v>
          </cell>
        </row>
        <row r="170">
          <cell r="A170" t="str">
            <v>S344</v>
          </cell>
        </row>
        <row r="171">
          <cell r="A171" t="str">
            <v>S345</v>
          </cell>
        </row>
        <row r="172">
          <cell r="A172" t="str">
            <v>S346</v>
          </cell>
        </row>
        <row r="173">
          <cell r="A173" t="str">
            <v>S347</v>
          </cell>
        </row>
        <row r="174">
          <cell r="A174" t="str">
            <v>S348</v>
          </cell>
        </row>
        <row r="175">
          <cell r="A175" t="str">
            <v>S349</v>
          </cell>
        </row>
        <row r="176">
          <cell r="A176" t="str">
            <v>S350</v>
          </cell>
        </row>
        <row r="177">
          <cell r="A177" t="str">
            <v>S351</v>
          </cell>
        </row>
        <row r="178">
          <cell r="A178" t="str">
            <v>S352</v>
          </cell>
        </row>
        <row r="179">
          <cell r="A179" t="str">
            <v>S353</v>
          </cell>
        </row>
        <row r="180">
          <cell r="A180" t="str">
            <v>S354</v>
          </cell>
        </row>
        <row r="181">
          <cell r="A181" t="str">
            <v>S355</v>
          </cell>
        </row>
        <row r="182">
          <cell r="A182" t="str">
            <v>S356</v>
          </cell>
        </row>
        <row r="183">
          <cell r="A183" t="str">
            <v>S357</v>
          </cell>
        </row>
        <row r="184">
          <cell r="A184" t="str">
            <v>S358</v>
          </cell>
        </row>
        <row r="185">
          <cell r="A185" t="str">
            <v>S359</v>
          </cell>
        </row>
        <row r="186">
          <cell r="A186" t="str">
            <v>S360</v>
          </cell>
        </row>
        <row r="187">
          <cell r="A187" t="str">
            <v>S361</v>
          </cell>
        </row>
        <row r="188">
          <cell r="A188" t="str">
            <v>S362</v>
          </cell>
        </row>
        <row r="189">
          <cell r="A189" t="str">
            <v>S363</v>
          </cell>
        </row>
        <row r="190">
          <cell r="A190" t="str">
            <v>S364</v>
          </cell>
        </row>
        <row r="191">
          <cell r="A191" t="str">
            <v>S365</v>
          </cell>
        </row>
        <row r="192">
          <cell r="A192" t="str">
            <v>S366</v>
          </cell>
        </row>
        <row r="193">
          <cell r="A193" t="str">
            <v>S367</v>
          </cell>
        </row>
        <row r="194">
          <cell r="A194" t="str">
            <v>S368</v>
          </cell>
        </row>
        <row r="195">
          <cell r="A195" t="str">
            <v>S369</v>
          </cell>
        </row>
        <row r="196">
          <cell r="A196" t="str">
            <v>S370</v>
          </cell>
        </row>
        <row r="197">
          <cell r="A197" t="str">
            <v>S371</v>
          </cell>
        </row>
        <row r="198">
          <cell r="A198" t="str">
            <v>S372</v>
          </cell>
        </row>
        <row r="199">
          <cell r="A199" t="str">
            <v>S373</v>
          </cell>
        </row>
        <row r="200">
          <cell r="A200" t="str">
            <v>S374</v>
          </cell>
        </row>
        <row r="201">
          <cell r="A201" t="str">
            <v>S375</v>
          </cell>
        </row>
        <row r="202">
          <cell r="A202" t="str">
            <v>S376</v>
          </cell>
        </row>
        <row r="203">
          <cell r="A203" t="str">
            <v>S377</v>
          </cell>
        </row>
        <row r="204">
          <cell r="A204" t="str">
            <v>S378</v>
          </cell>
        </row>
        <row r="205">
          <cell r="A205" t="str">
            <v>S379</v>
          </cell>
        </row>
        <row r="206">
          <cell r="A206" t="str">
            <v>S380</v>
          </cell>
        </row>
        <row r="207">
          <cell r="A207" t="str">
            <v>S381</v>
          </cell>
        </row>
        <row r="208">
          <cell r="A208" t="str">
            <v>S382</v>
          </cell>
        </row>
        <row r="209">
          <cell r="A209" t="str">
            <v>S383</v>
          </cell>
        </row>
        <row r="210">
          <cell r="A210" t="str">
            <v>S384</v>
          </cell>
        </row>
        <row r="211">
          <cell r="A211" t="str">
            <v>S385</v>
          </cell>
        </row>
        <row r="212">
          <cell r="A212" t="str">
            <v>S386</v>
          </cell>
        </row>
        <row r="213">
          <cell r="A213" t="str">
            <v>S387</v>
          </cell>
        </row>
        <row r="214">
          <cell r="A214" t="str">
            <v>S388</v>
          </cell>
        </row>
        <row r="215">
          <cell r="A215" t="str">
            <v>S389</v>
          </cell>
        </row>
        <row r="216">
          <cell r="A216" t="str">
            <v>S390</v>
          </cell>
        </row>
        <row r="217">
          <cell r="A217" t="str">
            <v>S391</v>
          </cell>
        </row>
        <row r="218">
          <cell r="A218" t="str">
            <v>S392</v>
          </cell>
        </row>
        <row r="219">
          <cell r="A219" t="str">
            <v>S393</v>
          </cell>
        </row>
        <row r="220">
          <cell r="A220" t="str">
            <v>S394</v>
          </cell>
        </row>
        <row r="221">
          <cell r="A221" t="str">
            <v>S395</v>
          </cell>
        </row>
        <row r="222">
          <cell r="A222" t="str">
            <v>S396</v>
          </cell>
        </row>
        <row r="223">
          <cell r="A223" t="str">
            <v>S397</v>
          </cell>
        </row>
        <row r="224">
          <cell r="A224" t="str">
            <v>S398</v>
          </cell>
        </row>
        <row r="225">
          <cell r="A225" t="str">
            <v>S399</v>
          </cell>
        </row>
        <row r="226">
          <cell r="A226" t="str">
            <v>S400</v>
          </cell>
        </row>
        <row r="227">
          <cell r="A227" t="str">
            <v>S401</v>
          </cell>
        </row>
        <row r="228">
          <cell r="A228" t="str">
            <v>S402</v>
          </cell>
        </row>
        <row r="229">
          <cell r="A229" t="str">
            <v>S403</v>
          </cell>
        </row>
        <row r="230">
          <cell r="A230" t="str">
            <v>S404</v>
          </cell>
        </row>
        <row r="231">
          <cell r="A231" t="str">
            <v>S405</v>
          </cell>
        </row>
        <row r="232">
          <cell r="A232" t="str">
            <v>S406</v>
          </cell>
        </row>
        <row r="233">
          <cell r="A233" t="str">
            <v>S407</v>
          </cell>
        </row>
        <row r="234">
          <cell r="A234" t="str">
            <v>S408</v>
          </cell>
        </row>
        <row r="235">
          <cell r="A235" t="str">
            <v>S409</v>
          </cell>
        </row>
        <row r="236">
          <cell r="A236" t="str">
            <v>S410</v>
          </cell>
        </row>
        <row r="237">
          <cell r="A237" t="str">
            <v>S411</v>
          </cell>
        </row>
        <row r="238">
          <cell r="A238" t="str">
            <v>S412</v>
          </cell>
        </row>
        <row r="239">
          <cell r="A239" t="str">
            <v>S413</v>
          </cell>
        </row>
        <row r="240">
          <cell r="A240" t="str">
            <v>S414</v>
          </cell>
        </row>
        <row r="241">
          <cell r="A241" t="str">
            <v>S415</v>
          </cell>
        </row>
        <row r="242">
          <cell r="A242" t="str">
            <v>S416</v>
          </cell>
        </row>
        <row r="243">
          <cell r="A243" t="str">
            <v>S417</v>
          </cell>
        </row>
        <row r="244">
          <cell r="A244" t="str">
            <v>S418</v>
          </cell>
        </row>
        <row r="245">
          <cell r="A245" t="str">
            <v>S419</v>
          </cell>
        </row>
        <row r="246">
          <cell r="A246" t="str">
            <v>S420</v>
          </cell>
        </row>
        <row r="247">
          <cell r="A247" t="str">
            <v>S421</v>
          </cell>
        </row>
        <row r="248">
          <cell r="A248" t="str">
            <v>S422</v>
          </cell>
        </row>
        <row r="249">
          <cell r="A249" t="str">
            <v>S423</v>
          </cell>
        </row>
        <row r="250">
          <cell r="A250" t="str">
            <v>S424</v>
          </cell>
        </row>
        <row r="251">
          <cell r="A251" t="str">
            <v>S425</v>
          </cell>
        </row>
        <row r="252">
          <cell r="A252" t="str">
            <v>S426</v>
          </cell>
        </row>
        <row r="253">
          <cell r="A253" t="str">
            <v>S427</v>
          </cell>
        </row>
        <row r="254">
          <cell r="A254" t="str">
            <v>S428</v>
          </cell>
        </row>
        <row r="255">
          <cell r="A255" t="str">
            <v>S430</v>
          </cell>
        </row>
        <row r="256">
          <cell r="A256" t="str">
            <v>S431</v>
          </cell>
        </row>
        <row r="257">
          <cell r="A257" t="str">
            <v>S432</v>
          </cell>
        </row>
        <row r="258">
          <cell r="A258" t="str">
            <v>S433</v>
          </cell>
        </row>
        <row r="259">
          <cell r="A259" t="str">
            <v>S434</v>
          </cell>
        </row>
        <row r="260">
          <cell r="A260" t="str">
            <v>S435</v>
          </cell>
        </row>
        <row r="261">
          <cell r="A261" t="str">
            <v>S436</v>
          </cell>
        </row>
        <row r="262">
          <cell r="A262" t="str">
            <v>S437</v>
          </cell>
        </row>
        <row r="263">
          <cell r="A263" t="str">
            <v>S438</v>
          </cell>
        </row>
        <row r="264">
          <cell r="A264" t="str">
            <v>S439</v>
          </cell>
        </row>
        <row r="265">
          <cell r="A265" t="str">
            <v>S440</v>
          </cell>
        </row>
        <row r="266">
          <cell r="A266" t="str">
            <v>S441</v>
          </cell>
        </row>
        <row r="267">
          <cell r="A267" t="str">
            <v>S442</v>
          </cell>
        </row>
        <row r="268">
          <cell r="A268" t="str">
            <v>S443</v>
          </cell>
        </row>
        <row r="269">
          <cell r="A269" t="str">
            <v>S444</v>
          </cell>
        </row>
        <row r="270">
          <cell r="A270" t="str">
            <v>S445</v>
          </cell>
        </row>
        <row r="271">
          <cell r="A271" t="str">
            <v>S446</v>
          </cell>
        </row>
        <row r="272">
          <cell r="A272" t="str">
            <v>S447</v>
          </cell>
        </row>
        <row r="273">
          <cell r="A273" t="str">
            <v>S448</v>
          </cell>
        </row>
        <row r="274">
          <cell r="A274" t="str">
            <v>S449</v>
          </cell>
        </row>
        <row r="275">
          <cell r="A275" t="str">
            <v>S450</v>
          </cell>
        </row>
        <row r="276">
          <cell r="A276" t="str">
            <v>S451</v>
          </cell>
        </row>
        <row r="277">
          <cell r="A277" t="str">
            <v>S452</v>
          </cell>
        </row>
        <row r="278">
          <cell r="A278" t="str">
            <v>T603</v>
          </cell>
        </row>
        <row r="279">
          <cell r="A279" t="str">
            <v>T604</v>
          </cell>
        </row>
        <row r="280">
          <cell r="A280" t="str">
            <v>T605</v>
          </cell>
        </row>
        <row r="281">
          <cell r="A281" t="str">
            <v>T610</v>
          </cell>
        </row>
        <row r="282">
          <cell r="A282" t="str">
            <v>T701</v>
          </cell>
        </row>
      </sheetData>
      <sheetData sheetId="6" refreshError="1">
        <row r="1">
          <cell r="A1" t="str">
            <v>CÓDIGO</v>
          </cell>
          <cell r="B1" t="str">
            <v>SERVIÇO</v>
          </cell>
          <cell r="C1" t="str">
            <v>UNID.</v>
          </cell>
          <cell r="D1" t="str">
            <v>CLS</v>
          </cell>
          <cell r="E1" t="str">
            <v>CUSTO</v>
          </cell>
          <cell r="F1" t="str">
            <v>PROD</v>
          </cell>
          <cell r="G1" t="str">
            <v>aaa</v>
          </cell>
        </row>
        <row r="2">
          <cell r="A2" t="str">
            <v>001</v>
          </cell>
        </row>
        <row r="3">
          <cell r="A3" t="str">
            <v>002</v>
          </cell>
        </row>
        <row r="4">
          <cell r="A4" t="str">
            <v>003</v>
          </cell>
        </row>
        <row r="5">
          <cell r="A5" t="str">
            <v>004</v>
          </cell>
        </row>
        <row r="6">
          <cell r="A6" t="str">
            <v>005</v>
          </cell>
        </row>
        <row r="7">
          <cell r="A7" t="str">
            <v>006</v>
          </cell>
        </row>
        <row r="8">
          <cell r="A8" t="str">
            <v>007</v>
          </cell>
        </row>
        <row r="9">
          <cell r="A9" t="str">
            <v>008</v>
          </cell>
        </row>
        <row r="10">
          <cell r="A10" t="str">
            <v>009</v>
          </cell>
        </row>
        <row r="11">
          <cell r="A11" t="str">
            <v>010</v>
          </cell>
        </row>
        <row r="12">
          <cell r="A12" t="str">
            <v>011</v>
          </cell>
        </row>
        <row r="13">
          <cell r="A13" t="str">
            <v>012</v>
          </cell>
        </row>
        <row r="14">
          <cell r="A14" t="str">
            <v>013</v>
          </cell>
        </row>
        <row r="15">
          <cell r="A15" t="str">
            <v>014</v>
          </cell>
        </row>
        <row r="16">
          <cell r="A16" t="str">
            <v>015</v>
          </cell>
        </row>
        <row r="17">
          <cell r="A17" t="str">
            <v>016</v>
          </cell>
        </row>
        <row r="18">
          <cell r="A18" t="str">
            <v>017</v>
          </cell>
        </row>
        <row r="19">
          <cell r="A19" t="str">
            <v>018</v>
          </cell>
        </row>
        <row r="20">
          <cell r="A20" t="str">
            <v>019</v>
          </cell>
        </row>
        <row r="21">
          <cell r="A21" t="str">
            <v>020</v>
          </cell>
        </row>
        <row r="22">
          <cell r="A22" t="str">
            <v>021</v>
          </cell>
        </row>
        <row r="23">
          <cell r="A23" t="str">
            <v>022</v>
          </cell>
        </row>
        <row r="24">
          <cell r="A24" t="str">
            <v>023</v>
          </cell>
        </row>
        <row r="25">
          <cell r="A25" t="str">
            <v>024</v>
          </cell>
        </row>
        <row r="26">
          <cell r="A26" t="str">
            <v>025</v>
          </cell>
        </row>
        <row r="27">
          <cell r="A27" t="str">
            <v>026</v>
          </cell>
        </row>
        <row r="28">
          <cell r="A28" t="str">
            <v>027</v>
          </cell>
        </row>
        <row r="29">
          <cell r="A29" t="str">
            <v>028</v>
          </cell>
        </row>
        <row r="30">
          <cell r="A30" t="str">
            <v>029</v>
          </cell>
        </row>
        <row r="31">
          <cell r="A31" t="str">
            <v>030</v>
          </cell>
        </row>
        <row r="32">
          <cell r="A32" t="str">
            <v>031</v>
          </cell>
        </row>
        <row r="33">
          <cell r="A33" t="str">
            <v>032</v>
          </cell>
        </row>
        <row r="34">
          <cell r="A34" t="str">
            <v>033</v>
          </cell>
        </row>
        <row r="35">
          <cell r="A35" t="str">
            <v>034</v>
          </cell>
        </row>
        <row r="36">
          <cell r="A36" t="str">
            <v>035</v>
          </cell>
        </row>
        <row r="37">
          <cell r="A37" t="str">
            <v>036</v>
          </cell>
        </row>
        <row r="38">
          <cell r="A38" t="str">
            <v>037</v>
          </cell>
        </row>
        <row r="39">
          <cell r="A39" t="str">
            <v>050</v>
          </cell>
        </row>
        <row r="40">
          <cell r="A40" t="str">
            <v>051</v>
          </cell>
        </row>
        <row r="41">
          <cell r="A41" t="str">
            <v>052</v>
          </cell>
        </row>
        <row r="42">
          <cell r="A42" t="str">
            <v>053</v>
          </cell>
        </row>
        <row r="43">
          <cell r="A43" t="str">
            <v>054</v>
          </cell>
        </row>
        <row r="44">
          <cell r="A44" t="str">
            <v>055</v>
          </cell>
        </row>
        <row r="45">
          <cell r="A45" t="str">
            <v>056</v>
          </cell>
        </row>
        <row r="46">
          <cell r="A46" t="str">
            <v>057</v>
          </cell>
        </row>
        <row r="47">
          <cell r="A47" t="str">
            <v>058</v>
          </cell>
        </row>
        <row r="48">
          <cell r="A48" t="str">
            <v>059</v>
          </cell>
        </row>
        <row r="49">
          <cell r="A49" t="str">
            <v>060</v>
          </cell>
        </row>
        <row r="50">
          <cell r="A50" t="str">
            <v>061</v>
          </cell>
        </row>
        <row r="51">
          <cell r="A51" t="str">
            <v>062</v>
          </cell>
        </row>
        <row r="52">
          <cell r="A52" t="str">
            <v>063</v>
          </cell>
        </row>
        <row r="53">
          <cell r="A53" t="str">
            <v>064</v>
          </cell>
        </row>
        <row r="54">
          <cell r="A54" t="str">
            <v>065</v>
          </cell>
        </row>
        <row r="55">
          <cell r="A55" t="str">
            <v>066</v>
          </cell>
        </row>
        <row r="56">
          <cell r="A56" t="str">
            <v>067</v>
          </cell>
        </row>
        <row r="57">
          <cell r="A57" t="str">
            <v>068</v>
          </cell>
        </row>
        <row r="58">
          <cell r="A58" t="str">
            <v>098</v>
          </cell>
        </row>
        <row r="59">
          <cell r="A59" t="str">
            <v>099</v>
          </cell>
        </row>
        <row r="60">
          <cell r="A60" t="str">
            <v>100</v>
          </cell>
        </row>
        <row r="61">
          <cell r="A61" t="str">
            <v>101</v>
          </cell>
        </row>
        <row r="62">
          <cell r="A62" t="str">
            <v>102</v>
          </cell>
        </row>
        <row r="63">
          <cell r="A63" t="str">
            <v>103</v>
          </cell>
        </row>
        <row r="64">
          <cell r="A64" t="str">
            <v>104</v>
          </cell>
        </row>
        <row r="65">
          <cell r="A65" t="str">
            <v>105</v>
          </cell>
        </row>
        <row r="66">
          <cell r="A66" t="str">
            <v>106</v>
          </cell>
        </row>
        <row r="67">
          <cell r="A67" t="str">
            <v>107</v>
          </cell>
        </row>
        <row r="68">
          <cell r="A68" t="str">
            <v>108</v>
          </cell>
        </row>
        <row r="69">
          <cell r="A69" t="str">
            <v>109</v>
          </cell>
        </row>
        <row r="70">
          <cell r="A70" t="str">
            <v>110</v>
          </cell>
        </row>
        <row r="71">
          <cell r="A71" t="str">
            <v>111</v>
          </cell>
        </row>
        <row r="72">
          <cell r="A72" t="str">
            <v>112</v>
          </cell>
        </row>
        <row r="73">
          <cell r="A73" t="str">
            <v>113</v>
          </cell>
        </row>
        <row r="74">
          <cell r="A74" t="str">
            <v>114</v>
          </cell>
        </row>
        <row r="75">
          <cell r="A75" t="str">
            <v>115</v>
          </cell>
        </row>
        <row r="76">
          <cell r="A76" t="str">
            <v>116</v>
          </cell>
        </row>
        <row r="77">
          <cell r="A77" t="str">
            <v>117</v>
          </cell>
        </row>
        <row r="78">
          <cell r="A78" t="str">
            <v>119</v>
          </cell>
        </row>
        <row r="79">
          <cell r="A79" t="str">
            <v>120</v>
          </cell>
        </row>
        <row r="80">
          <cell r="A80" t="str">
            <v>121</v>
          </cell>
        </row>
        <row r="81">
          <cell r="A81" t="str">
            <v>122</v>
          </cell>
        </row>
        <row r="82">
          <cell r="A82" t="str">
            <v>123</v>
          </cell>
        </row>
        <row r="83">
          <cell r="A83" t="str">
            <v>200</v>
          </cell>
        </row>
        <row r="84">
          <cell r="A84" t="str">
            <v>201</v>
          </cell>
        </row>
        <row r="85">
          <cell r="A85" t="str">
            <v>202</v>
          </cell>
        </row>
        <row r="86">
          <cell r="A86" t="str">
            <v>203</v>
          </cell>
        </row>
        <row r="87">
          <cell r="A87" t="str">
            <v>204</v>
          </cell>
        </row>
        <row r="88">
          <cell r="A88" t="str">
            <v>205</v>
          </cell>
        </row>
        <row r="89">
          <cell r="A89" t="str">
            <v>206</v>
          </cell>
        </row>
        <row r="90">
          <cell r="A90" t="str">
            <v>207</v>
          </cell>
        </row>
        <row r="91">
          <cell r="A91" t="str">
            <v>208</v>
          </cell>
        </row>
        <row r="92">
          <cell r="A92" t="str">
            <v>209</v>
          </cell>
        </row>
        <row r="93">
          <cell r="A93" t="str">
            <v>210</v>
          </cell>
        </row>
        <row r="94">
          <cell r="A94" t="str">
            <v>211</v>
          </cell>
        </row>
        <row r="95">
          <cell r="A95" t="str">
            <v>212</v>
          </cell>
        </row>
        <row r="96">
          <cell r="A96" t="str">
            <v>213</v>
          </cell>
        </row>
        <row r="97">
          <cell r="A97" t="str">
            <v>214</v>
          </cell>
        </row>
        <row r="98">
          <cell r="A98" t="str">
            <v>215</v>
          </cell>
        </row>
        <row r="99">
          <cell r="A99" t="str">
            <v>216</v>
          </cell>
        </row>
        <row r="100">
          <cell r="A100" t="str">
            <v>217</v>
          </cell>
        </row>
        <row r="101">
          <cell r="A101" t="str">
            <v>218</v>
          </cell>
        </row>
        <row r="102">
          <cell r="A102" t="str">
            <v>219</v>
          </cell>
        </row>
        <row r="103">
          <cell r="A103" t="str">
            <v>220</v>
          </cell>
        </row>
        <row r="104">
          <cell r="A104" t="str">
            <v>221</v>
          </cell>
        </row>
        <row r="105">
          <cell r="A105" t="str">
            <v>222</v>
          </cell>
        </row>
        <row r="106">
          <cell r="A106" t="str">
            <v>300</v>
          </cell>
        </row>
        <row r="107">
          <cell r="A107" t="str">
            <v>301</v>
          </cell>
        </row>
        <row r="108">
          <cell r="A108" t="str">
            <v>302</v>
          </cell>
        </row>
        <row r="109">
          <cell r="A109" t="str">
            <v>303</v>
          </cell>
        </row>
        <row r="110">
          <cell r="A110" t="str">
            <v>304</v>
          </cell>
        </row>
        <row r="111">
          <cell r="A111" t="str">
            <v>305</v>
          </cell>
        </row>
        <row r="112">
          <cell r="A112" t="str">
            <v>306</v>
          </cell>
        </row>
        <row r="113">
          <cell r="A113" t="str">
            <v>307</v>
          </cell>
        </row>
        <row r="114">
          <cell r="A114" t="str">
            <v>308</v>
          </cell>
        </row>
        <row r="115">
          <cell r="A115" t="str">
            <v>309</v>
          </cell>
        </row>
        <row r="116">
          <cell r="A116" t="str">
            <v>310</v>
          </cell>
        </row>
        <row r="117">
          <cell r="A117" t="str">
            <v>311</v>
          </cell>
        </row>
        <row r="118">
          <cell r="A118" t="str">
            <v>312</v>
          </cell>
        </row>
        <row r="119">
          <cell r="A119" t="str">
            <v>313</v>
          </cell>
        </row>
        <row r="120">
          <cell r="A120" t="str">
            <v>314</v>
          </cell>
        </row>
        <row r="121">
          <cell r="A121" t="str">
            <v>315</v>
          </cell>
        </row>
        <row r="122">
          <cell r="A122" t="str">
            <v>316</v>
          </cell>
        </row>
        <row r="123">
          <cell r="A123" t="str">
            <v>317</v>
          </cell>
        </row>
        <row r="124">
          <cell r="A124" t="str">
            <v>318</v>
          </cell>
        </row>
        <row r="125">
          <cell r="A125" t="str">
            <v>319</v>
          </cell>
        </row>
        <row r="126">
          <cell r="A126" t="str">
            <v>320</v>
          </cell>
        </row>
        <row r="127">
          <cell r="A127" t="str">
            <v>321</v>
          </cell>
        </row>
        <row r="128">
          <cell r="A128" t="str">
            <v>322</v>
          </cell>
        </row>
        <row r="129">
          <cell r="A129" t="str">
            <v>323</v>
          </cell>
        </row>
        <row r="130">
          <cell r="A130" t="str">
            <v>324</v>
          </cell>
        </row>
        <row r="131">
          <cell r="A131" t="str">
            <v>325</v>
          </cell>
        </row>
        <row r="132">
          <cell r="A132" t="str">
            <v>326</v>
          </cell>
        </row>
        <row r="133">
          <cell r="A133" t="str">
            <v>327</v>
          </cell>
        </row>
        <row r="134">
          <cell r="A134" t="str">
            <v>328</v>
          </cell>
        </row>
        <row r="135">
          <cell r="A135" t="str">
            <v>329</v>
          </cell>
        </row>
        <row r="136">
          <cell r="A136" t="str">
            <v>330</v>
          </cell>
        </row>
        <row r="137">
          <cell r="A137" t="str">
            <v>331</v>
          </cell>
        </row>
        <row r="138">
          <cell r="A138" t="str">
            <v>332</v>
          </cell>
        </row>
        <row r="139">
          <cell r="A139" t="str">
            <v>333</v>
          </cell>
        </row>
        <row r="140">
          <cell r="A140" t="str">
            <v>334</v>
          </cell>
        </row>
        <row r="141">
          <cell r="A141" t="str">
            <v>335</v>
          </cell>
        </row>
        <row r="142">
          <cell r="A142" t="str">
            <v>336</v>
          </cell>
        </row>
        <row r="143">
          <cell r="A143" t="str">
            <v>337</v>
          </cell>
        </row>
        <row r="144">
          <cell r="A144" t="str">
            <v>338</v>
          </cell>
        </row>
        <row r="145">
          <cell r="A145" t="str">
            <v>339</v>
          </cell>
        </row>
        <row r="146">
          <cell r="A146" t="str">
            <v>400</v>
          </cell>
        </row>
        <row r="147">
          <cell r="A147" t="str">
            <v>401</v>
          </cell>
        </row>
        <row r="148">
          <cell r="A148" t="str">
            <v>402</v>
          </cell>
        </row>
        <row r="149">
          <cell r="A149" t="str">
            <v>403</v>
          </cell>
        </row>
        <row r="150">
          <cell r="A150" t="str">
            <v>404</v>
          </cell>
        </row>
        <row r="151">
          <cell r="A151" t="str">
            <v>405</v>
          </cell>
        </row>
        <row r="152">
          <cell r="A152" t="str">
            <v>406</v>
          </cell>
        </row>
        <row r="153">
          <cell r="A153" t="str">
            <v>500</v>
          </cell>
        </row>
        <row r="154">
          <cell r="A154" t="str">
            <v>501</v>
          </cell>
        </row>
        <row r="155">
          <cell r="A155" t="str">
            <v>502</v>
          </cell>
        </row>
        <row r="156">
          <cell r="A156" t="str">
            <v>503</v>
          </cell>
        </row>
        <row r="157">
          <cell r="A157" t="str">
            <v>504</v>
          </cell>
        </row>
        <row r="158">
          <cell r="A158" t="str">
            <v>505</v>
          </cell>
        </row>
        <row r="159">
          <cell r="A159" t="str">
            <v>506</v>
          </cell>
        </row>
        <row r="160">
          <cell r="A160" t="str">
            <v>507a</v>
          </cell>
        </row>
        <row r="161">
          <cell r="A161" t="str">
            <v>507b</v>
          </cell>
        </row>
        <row r="162">
          <cell r="A162" t="str">
            <v>507c</v>
          </cell>
        </row>
        <row r="163">
          <cell r="A163" t="str">
            <v>507d</v>
          </cell>
        </row>
        <row r="164">
          <cell r="A164" t="str">
            <v>507e</v>
          </cell>
        </row>
        <row r="165">
          <cell r="A165" t="str">
            <v>508</v>
          </cell>
        </row>
        <row r="166">
          <cell r="A166" t="str">
            <v>509a</v>
          </cell>
        </row>
        <row r="167">
          <cell r="A167" t="str">
            <v>509b</v>
          </cell>
        </row>
        <row r="168">
          <cell r="A168" t="str">
            <v>510a</v>
          </cell>
        </row>
        <row r="169">
          <cell r="A169" t="str">
            <v>510b</v>
          </cell>
        </row>
        <row r="170">
          <cell r="A170" t="str">
            <v>511a</v>
          </cell>
        </row>
        <row r="171">
          <cell r="A171" t="str">
            <v>511b</v>
          </cell>
        </row>
        <row r="172">
          <cell r="A172" t="str">
            <v>512a</v>
          </cell>
        </row>
        <row r="173">
          <cell r="A173" t="str">
            <v>512b</v>
          </cell>
        </row>
        <row r="174">
          <cell r="A174" t="str">
            <v>512c</v>
          </cell>
        </row>
        <row r="175">
          <cell r="A175" t="str">
            <v>512d</v>
          </cell>
        </row>
        <row r="176">
          <cell r="A176" t="str">
            <v>512e</v>
          </cell>
        </row>
        <row r="177">
          <cell r="A177" t="str">
            <v>512f</v>
          </cell>
        </row>
        <row r="178">
          <cell r="A178" t="str">
            <v>512g</v>
          </cell>
        </row>
        <row r="179">
          <cell r="A179" t="str">
            <v>512h</v>
          </cell>
        </row>
        <row r="180">
          <cell r="A180" t="str">
            <v>513a</v>
          </cell>
        </row>
        <row r="181">
          <cell r="A181" t="str">
            <v>513b</v>
          </cell>
        </row>
        <row r="182">
          <cell r="A182" t="str">
            <v>513c</v>
          </cell>
        </row>
        <row r="183">
          <cell r="A183" t="str">
            <v>513d</v>
          </cell>
        </row>
        <row r="184">
          <cell r="A184" t="str">
            <v>513e</v>
          </cell>
        </row>
        <row r="185">
          <cell r="A185" t="str">
            <v>513f</v>
          </cell>
        </row>
        <row r="186">
          <cell r="A186" t="str">
            <v>514</v>
          </cell>
        </row>
        <row r="187">
          <cell r="A187" t="str">
            <v>515a</v>
          </cell>
        </row>
        <row r="188">
          <cell r="A188" t="str">
            <v>515b</v>
          </cell>
        </row>
        <row r="189">
          <cell r="A189" t="str">
            <v>516a</v>
          </cell>
        </row>
        <row r="190">
          <cell r="A190" t="str">
            <v>516b</v>
          </cell>
        </row>
        <row r="191">
          <cell r="A191" t="str">
            <v>516c</v>
          </cell>
        </row>
        <row r="192">
          <cell r="A192" t="str">
            <v>517a</v>
          </cell>
        </row>
        <row r="193">
          <cell r="A193" t="str">
            <v>517b</v>
          </cell>
        </row>
        <row r="194">
          <cell r="A194" t="str">
            <v>517c</v>
          </cell>
        </row>
        <row r="195">
          <cell r="A195" t="str">
            <v>517d</v>
          </cell>
        </row>
        <row r="196">
          <cell r="A196" t="str">
            <v>518a</v>
          </cell>
        </row>
        <row r="197">
          <cell r="A197" t="str">
            <v>518b</v>
          </cell>
        </row>
        <row r="198">
          <cell r="A198" t="str">
            <v>519a</v>
          </cell>
        </row>
        <row r="199">
          <cell r="A199" t="str">
            <v>519b</v>
          </cell>
        </row>
        <row r="200">
          <cell r="A200" t="str">
            <v>519c</v>
          </cell>
        </row>
        <row r="201">
          <cell r="A201" t="str">
            <v>519d</v>
          </cell>
        </row>
        <row r="202">
          <cell r="A202" t="str">
            <v>520a</v>
          </cell>
        </row>
        <row r="203">
          <cell r="A203" t="str">
            <v>520b</v>
          </cell>
        </row>
        <row r="204">
          <cell r="A204" t="str">
            <v>520c</v>
          </cell>
        </row>
        <row r="205">
          <cell r="A205" t="str">
            <v>521a</v>
          </cell>
        </row>
        <row r="206">
          <cell r="A206" t="str">
            <v>521b</v>
          </cell>
        </row>
        <row r="207">
          <cell r="A207" t="str">
            <v>521c</v>
          </cell>
        </row>
        <row r="208">
          <cell r="A208" t="str">
            <v>522</v>
          </cell>
        </row>
        <row r="209">
          <cell r="A209" t="str">
            <v>523a</v>
          </cell>
        </row>
        <row r="210">
          <cell r="A210" t="str">
            <v>523b</v>
          </cell>
        </row>
        <row r="211">
          <cell r="A211" t="str">
            <v>523c</v>
          </cell>
        </row>
        <row r="212">
          <cell r="A212" t="str">
            <v>523d</v>
          </cell>
        </row>
        <row r="213">
          <cell r="A213" t="str">
            <v>524</v>
          </cell>
        </row>
        <row r="214">
          <cell r="A214" t="str">
            <v>525a</v>
          </cell>
        </row>
        <row r="215">
          <cell r="A215" t="str">
            <v>525b</v>
          </cell>
        </row>
        <row r="216">
          <cell r="A216" t="str">
            <v>526a</v>
          </cell>
        </row>
        <row r="217">
          <cell r="A217" t="str">
            <v>526b</v>
          </cell>
        </row>
        <row r="218">
          <cell r="A218" t="str">
            <v>527a</v>
          </cell>
        </row>
        <row r="219">
          <cell r="A219" t="str">
            <v>527b</v>
          </cell>
        </row>
        <row r="220">
          <cell r="A220" t="str">
            <v>528</v>
          </cell>
        </row>
        <row r="221">
          <cell r="A221" t="str">
            <v>529</v>
          </cell>
        </row>
        <row r="222">
          <cell r="A222" t="str">
            <v>530</v>
          </cell>
        </row>
        <row r="223">
          <cell r="A223" t="str">
            <v>531</v>
          </cell>
        </row>
        <row r="224">
          <cell r="A224" t="str">
            <v>532</v>
          </cell>
        </row>
        <row r="225">
          <cell r="A225" t="str">
            <v>533</v>
          </cell>
        </row>
        <row r="226">
          <cell r="A226" t="str">
            <v>534a</v>
          </cell>
        </row>
        <row r="227">
          <cell r="A227" t="str">
            <v>534b</v>
          </cell>
        </row>
        <row r="228">
          <cell r="A228" t="str">
            <v>534c</v>
          </cell>
        </row>
        <row r="229">
          <cell r="A229" t="str">
            <v>535</v>
          </cell>
        </row>
        <row r="230">
          <cell r="A230" t="str">
            <v>536</v>
          </cell>
        </row>
        <row r="231">
          <cell r="A231" t="str">
            <v>537</v>
          </cell>
        </row>
        <row r="232">
          <cell r="A232" t="str">
            <v>538</v>
          </cell>
        </row>
        <row r="233">
          <cell r="A233" t="str">
            <v>539</v>
          </cell>
        </row>
        <row r="234">
          <cell r="A234" t="str">
            <v>540a</v>
          </cell>
        </row>
        <row r="235">
          <cell r="A235" t="str">
            <v>540b</v>
          </cell>
        </row>
        <row r="236">
          <cell r="A236" t="str">
            <v>540c</v>
          </cell>
        </row>
        <row r="237">
          <cell r="A237" t="str">
            <v>541</v>
          </cell>
        </row>
        <row r="238">
          <cell r="A238" t="str">
            <v>542a</v>
          </cell>
        </row>
        <row r="239">
          <cell r="A239" t="str">
            <v>542b</v>
          </cell>
        </row>
        <row r="240">
          <cell r="A240" t="str">
            <v>543</v>
          </cell>
        </row>
        <row r="241">
          <cell r="A241" t="str">
            <v>544a</v>
          </cell>
        </row>
        <row r="242">
          <cell r="A242" t="str">
            <v>544b</v>
          </cell>
        </row>
        <row r="243">
          <cell r="A243" t="str">
            <v>545</v>
          </cell>
        </row>
        <row r="244">
          <cell r="A244" t="str">
            <v>546</v>
          </cell>
        </row>
        <row r="245">
          <cell r="A245" t="str">
            <v>547</v>
          </cell>
        </row>
        <row r="246">
          <cell r="A246" t="str">
            <v>548</v>
          </cell>
        </row>
        <row r="247">
          <cell r="A247" t="str">
            <v>549</v>
          </cell>
        </row>
        <row r="248">
          <cell r="A248" t="str">
            <v>550</v>
          </cell>
        </row>
        <row r="249">
          <cell r="A249" t="str">
            <v>551</v>
          </cell>
        </row>
        <row r="250">
          <cell r="A250" t="str">
            <v>552</v>
          </cell>
        </row>
        <row r="251">
          <cell r="A251" t="str">
            <v>553</v>
          </cell>
        </row>
        <row r="252">
          <cell r="A252" t="str">
            <v>600</v>
          </cell>
        </row>
        <row r="253">
          <cell r="A253" t="str">
            <v>601</v>
          </cell>
        </row>
        <row r="254">
          <cell r="A254" t="str">
            <v>602</v>
          </cell>
        </row>
        <row r="255">
          <cell r="A255" t="str">
            <v>603</v>
          </cell>
        </row>
        <row r="256">
          <cell r="A256" t="str">
            <v>604</v>
          </cell>
        </row>
        <row r="257">
          <cell r="A257" t="str">
            <v>605</v>
          </cell>
        </row>
        <row r="258">
          <cell r="A258" t="str">
            <v>606</v>
          </cell>
        </row>
        <row r="259">
          <cell r="A259" t="str">
            <v>607</v>
          </cell>
        </row>
        <row r="260">
          <cell r="A260" t="str">
            <v>620</v>
          </cell>
        </row>
        <row r="261">
          <cell r="A261" t="str">
            <v>621</v>
          </cell>
        </row>
        <row r="262">
          <cell r="A262" t="str">
            <v>622</v>
          </cell>
        </row>
        <row r="263">
          <cell r="A263" t="str">
            <v>623</v>
          </cell>
        </row>
        <row r="264">
          <cell r="A264" t="str">
            <v>624</v>
          </cell>
        </row>
        <row r="265">
          <cell r="A265" t="str">
            <v>625</v>
          </cell>
        </row>
        <row r="266">
          <cell r="A266" t="str">
            <v>626</v>
          </cell>
        </row>
        <row r="267">
          <cell r="A267" t="str">
            <v>640</v>
          </cell>
        </row>
        <row r="268">
          <cell r="A268" t="str">
            <v>641</v>
          </cell>
        </row>
        <row r="269">
          <cell r="A269" t="str">
            <v>642</v>
          </cell>
        </row>
        <row r="270">
          <cell r="A270" t="str">
            <v>660</v>
          </cell>
        </row>
        <row r="271">
          <cell r="A271" t="str">
            <v>661</v>
          </cell>
        </row>
        <row r="272">
          <cell r="A272" t="str">
            <v>662</v>
          </cell>
        </row>
        <row r="273">
          <cell r="A273" t="str">
            <v>663</v>
          </cell>
        </row>
        <row r="274">
          <cell r="A274" t="str">
            <v>664</v>
          </cell>
        </row>
        <row r="275">
          <cell r="A275" t="str">
            <v>665</v>
          </cell>
        </row>
        <row r="276">
          <cell r="A276" t="str">
            <v>666</v>
          </cell>
        </row>
        <row r="277">
          <cell r="A277" t="str">
            <v>667</v>
          </cell>
        </row>
        <row r="278">
          <cell r="A278" t="str">
            <v>668</v>
          </cell>
        </row>
        <row r="279">
          <cell r="A279" t="str">
            <v>669</v>
          </cell>
        </row>
        <row r="280">
          <cell r="A280" t="str">
            <v>670</v>
          </cell>
        </row>
        <row r="281">
          <cell r="A281" t="str">
            <v>671</v>
          </cell>
        </row>
        <row r="282">
          <cell r="A282" t="str">
            <v>672</v>
          </cell>
        </row>
        <row r="283">
          <cell r="A283" t="str">
            <v>673</v>
          </cell>
        </row>
        <row r="284">
          <cell r="A284" t="str">
            <v>674</v>
          </cell>
        </row>
        <row r="285">
          <cell r="A285" t="str">
            <v>675</v>
          </cell>
        </row>
        <row r="286">
          <cell r="A286" t="str">
            <v>676</v>
          </cell>
        </row>
        <row r="287">
          <cell r="A287" t="str">
            <v>677</v>
          </cell>
        </row>
        <row r="288">
          <cell r="A288" t="str">
            <v>678</v>
          </cell>
        </row>
        <row r="289">
          <cell r="A289" t="str">
            <v>679</v>
          </cell>
        </row>
        <row r="290">
          <cell r="A290" t="str">
            <v>680</v>
          </cell>
        </row>
        <row r="291">
          <cell r="A291" t="str">
            <v>681</v>
          </cell>
        </row>
        <row r="292">
          <cell r="A292" t="str">
            <v>682</v>
          </cell>
        </row>
        <row r="293">
          <cell r="A293" t="str">
            <v>683</v>
          </cell>
        </row>
        <row r="294">
          <cell r="A294" t="str">
            <v>684</v>
          </cell>
        </row>
        <row r="295">
          <cell r="A295" t="str">
            <v>685</v>
          </cell>
        </row>
        <row r="296">
          <cell r="A296" t="str">
            <v>686</v>
          </cell>
        </row>
        <row r="297">
          <cell r="A297" t="str">
            <v>687</v>
          </cell>
        </row>
        <row r="298">
          <cell r="A298" t="str">
            <v>688</v>
          </cell>
        </row>
        <row r="299">
          <cell r="A299" t="str">
            <v>689</v>
          </cell>
        </row>
        <row r="300">
          <cell r="A300" t="str">
            <v>690</v>
          </cell>
        </row>
        <row r="301">
          <cell r="A301" t="str">
            <v>691</v>
          </cell>
        </row>
        <row r="302">
          <cell r="A302" t="str">
            <v>692</v>
          </cell>
        </row>
        <row r="303">
          <cell r="A303" t="str">
            <v>693</v>
          </cell>
        </row>
        <row r="304">
          <cell r="A304" t="str">
            <v>694</v>
          </cell>
        </row>
        <row r="305">
          <cell r="A305" t="str">
            <v>695</v>
          </cell>
        </row>
        <row r="306">
          <cell r="A306" t="str">
            <v>696</v>
          </cell>
        </row>
        <row r="307">
          <cell r="A307" t="str">
            <v>697</v>
          </cell>
        </row>
        <row r="308">
          <cell r="A308" t="str">
            <v>698</v>
          </cell>
        </row>
        <row r="309">
          <cell r="A309" t="str">
            <v>699</v>
          </cell>
        </row>
        <row r="310">
          <cell r="A310" t="str">
            <v>700</v>
          </cell>
        </row>
        <row r="311">
          <cell r="A311" t="str">
            <v>701</v>
          </cell>
        </row>
        <row r="312">
          <cell r="A312" t="str">
            <v>702</v>
          </cell>
        </row>
        <row r="313">
          <cell r="A313" t="str">
            <v>703</v>
          </cell>
        </row>
        <row r="314">
          <cell r="A314" t="str">
            <v>704</v>
          </cell>
        </row>
        <row r="315">
          <cell r="A315" t="str">
            <v>720</v>
          </cell>
        </row>
        <row r="316">
          <cell r="A316" t="str">
            <v>721</v>
          </cell>
        </row>
        <row r="317">
          <cell r="A317" t="str">
            <v>722</v>
          </cell>
        </row>
        <row r="318">
          <cell r="A318" t="str">
            <v>723</v>
          </cell>
        </row>
        <row r="319">
          <cell r="A319" t="str">
            <v>740</v>
          </cell>
        </row>
        <row r="320">
          <cell r="A320" t="str">
            <v>741</v>
          </cell>
        </row>
        <row r="321">
          <cell r="A321" t="str">
            <v>742</v>
          </cell>
        </row>
        <row r="322">
          <cell r="A322" t="str">
            <v>743</v>
          </cell>
        </row>
        <row r="323">
          <cell r="A323" t="str">
            <v>744</v>
          </cell>
        </row>
        <row r="324">
          <cell r="A324" t="str">
            <v>745</v>
          </cell>
        </row>
        <row r="325">
          <cell r="A325" t="str">
            <v>746</v>
          </cell>
        </row>
        <row r="326">
          <cell r="A326" t="str">
            <v>747</v>
          </cell>
        </row>
        <row r="327">
          <cell r="A327" t="str">
            <v>748</v>
          </cell>
        </row>
        <row r="328">
          <cell r="A328" t="str">
            <v>749</v>
          </cell>
        </row>
        <row r="329">
          <cell r="A329" t="str">
            <v>750</v>
          </cell>
        </row>
        <row r="330">
          <cell r="A330" t="str">
            <v>751</v>
          </cell>
        </row>
        <row r="331">
          <cell r="A331" t="str">
            <v>752</v>
          </cell>
        </row>
        <row r="332">
          <cell r="A332" t="str">
            <v>760</v>
          </cell>
        </row>
        <row r="333">
          <cell r="A333" t="str">
            <v>761</v>
          </cell>
        </row>
        <row r="334">
          <cell r="A334" t="str">
            <v>762</v>
          </cell>
        </row>
        <row r="335">
          <cell r="A335" t="str">
            <v>763</v>
          </cell>
        </row>
        <row r="336">
          <cell r="A336" t="str">
            <v>764</v>
          </cell>
        </row>
        <row r="337">
          <cell r="A337" t="str">
            <v>765</v>
          </cell>
        </row>
        <row r="338">
          <cell r="A338" t="str">
            <v>766</v>
          </cell>
        </row>
        <row r="339">
          <cell r="A339" t="str">
            <v>767</v>
          </cell>
        </row>
        <row r="340">
          <cell r="A340" t="str">
            <v>768</v>
          </cell>
        </row>
        <row r="341">
          <cell r="A341" t="str">
            <v>769</v>
          </cell>
        </row>
        <row r="342">
          <cell r="A342" t="str">
            <v>770</v>
          </cell>
        </row>
        <row r="343">
          <cell r="A343" t="str">
            <v>771</v>
          </cell>
        </row>
        <row r="344">
          <cell r="A344" t="str">
            <v>772</v>
          </cell>
        </row>
        <row r="345">
          <cell r="A345" t="str">
            <v>773</v>
          </cell>
        </row>
        <row r="346">
          <cell r="A346" t="str">
            <v>774</v>
          </cell>
        </row>
        <row r="347">
          <cell r="A347" t="str">
            <v>775</v>
          </cell>
        </row>
        <row r="348">
          <cell r="A348" t="str">
            <v>776</v>
          </cell>
        </row>
        <row r="349">
          <cell r="A349" t="str">
            <v>777</v>
          </cell>
        </row>
        <row r="350">
          <cell r="A350" t="str">
            <v>778</v>
          </cell>
        </row>
        <row r="351">
          <cell r="A351" t="str">
            <v>779</v>
          </cell>
        </row>
        <row r="352">
          <cell r="A352" t="str">
            <v>780</v>
          </cell>
        </row>
        <row r="353">
          <cell r="A353" t="str">
            <v>781</v>
          </cell>
        </row>
        <row r="354">
          <cell r="A354" t="str">
            <v>782</v>
          </cell>
        </row>
        <row r="355">
          <cell r="A355" t="str">
            <v>783</v>
          </cell>
        </row>
        <row r="356">
          <cell r="A356" t="str">
            <v>784</v>
          </cell>
        </row>
        <row r="357">
          <cell r="A357" t="str">
            <v>785</v>
          </cell>
        </row>
        <row r="358">
          <cell r="A358" t="str">
            <v>786</v>
          </cell>
        </row>
        <row r="359">
          <cell r="A359" t="str">
            <v>787</v>
          </cell>
        </row>
        <row r="360">
          <cell r="A360" t="str">
            <v>788</v>
          </cell>
        </row>
        <row r="361">
          <cell r="A361" t="str">
            <v>789</v>
          </cell>
        </row>
        <row r="362">
          <cell r="A362" t="str">
            <v>790</v>
          </cell>
        </row>
        <row r="363">
          <cell r="A363" t="str">
            <v>791</v>
          </cell>
        </row>
        <row r="364">
          <cell r="A364" t="str">
            <v>792</v>
          </cell>
        </row>
        <row r="365">
          <cell r="A365" t="str">
            <v>793</v>
          </cell>
        </row>
        <row r="366">
          <cell r="A366" t="str">
            <v>794</v>
          </cell>
        </row>
        <row r="367">
          <cell r="A367" t="str">
            <v>795</v>
          </cell>
        </row>
        <row r="368">
          <cell r="A368" t="str">
            <v>796</v>
          </cell>
        </row>
        <row r="369">
          <cell r="A369" t="str">
            <v>797</v>
          </cell>
        </row>
        <row r="370">
          <cell r="A370" t="str">
            <v>798</v>
          </cell>
        </row>
        <row r="371">
          <cell r="A371" t="str">
            <v>799</v>
          </cell>
        </row>
        <row r="372">
          <cell r="A372" t="str">
            <v>800</v>
          </cell>
        </row>
        <row r="373">
          <cell r="A373" t="str">
            <v>810</v>
          </cell>
        </row>
        <row r="374">
          <cell r="A374" t="str">
            <v>811</v>
          </cell>
        </row>
        <row r="375">
          <cell r="A375" t="str">
            <v>812</v>
          </cell>
        </row>
        <row r="376">
          <cell r="A376" t="str">
            <v>813</v>
          </cell>
        </row>
        <row r="377">
          <cell r="A377" t="str">
            <v>820</v>
          </cell>
        </row>
        <row r="378">
          <cell r="A378" t="str">
            <v>821</v>
          </cell>
        </row>
        <row r="379">
          <cell r="A379" t="str">
            <v>822</v>
          </cell>
        </row>
        <row r="380">
          <cell r="A380" t="str">
            <v>823</v>
          </cell>
        </row>
        <row r="381">
          <cell r="A381" t="str">
            <v>830</v>
          </cell>
        </row>
        <row r="382">
          <cell r="A382" t="str">
            <v>831</v>
          </cell>
        </row>
        <row r="383">
          <cell r="A383" t="str">
            <v>832</v>
          </cell>
        </row>
        <row r="384">
          <cell r="A384" t="str">
            <v>833</v>
          </cell>
        </row>
        <row r="385">
          <cell r="A385" t="str">
            <v>834</v>
          </cell>
        </row>
        <row r="386">
          <cell r="A386" t="str">
            <v>835</v>
          </cell>
        </row>
        <row r="387">
          <cell r="A387" t="str">
            <v>836</v>
          </cell>
        </row>
        <row r="388">
          <cell r="A388" t="str">
            <v>837</v>
          </cell>
        </row>
        <row r="389">
          <cell r="A389" t="str">
            <v>838</v>
          </cell>
        </row>
        <row r="390">
          <cell r="A390" t="str">
            <v>839</v>
          </cell>
        </row>
        <row r="391">
          <cell r="A391" t="str">
            <v>840</v>
          </cell>
        </row>
        <row r="392">
          <cell r="A392" t="str">
            <v>841</v>
          </cell>
        </row>
        <row r="393">
          <cell r="A393" t="str">
            <v>842</v>
          </cell>
        </row>
        <row r="394">
          <cell r="A394" t="str">
            <v>843</v>
          </cell>
        </row>
        <row r="395">
          <cell r="A395" t="str">
            <v>844</v>
          </cell>
        </row>
        <row r="396">
          <cell r="A396" t="str">
            <v>845</v>
          </cell>
        </row>
        <row r="397">
          <cell r="A397" t="str">
            <v>846</v>
          </cell>
        </row>
        <row r="398">
          <cell r="A398" t="str">
            <v>847</v>
          </cell>
        </row>
        <row r="399">
          <cell r="A399" t="str">
            <v>848</v>
          </cell>
        </row>
        <row r="400">
          <cell r="A400" t="str">
            <v>849</v>
          </cell>
        </row>
        <row r="401">
          <cell r="A401" t="str">
            <v>850</v>
          </cell>
        </row>
        <row r="402">
          <cell r="A402" t="str">
            <v>851</v>
          </cell>
        </row>
        <row r="403">
          <cell r="A403" t="str">
            <v>852</v>
          </cell>
        </row>
        <row r="404">
          <cell r="A404" t="str">
            <v>853</v>
          </cell>
        </row>
        <row r="405">
          <cell r="A405" t="str">
            <v>854</v>
          </cell>
        </row>
        <row r="406">
          <cell r="A406" t="str">
            <v>855</v>
          </cell>
        </row>
        <row r="407">
          <cell r="A407" t="str">
            <v>856</v>
          </cell>
        </row>
        <row r="408">
          <cell r="A408" t="str">
            <v>857</v>
          </cell>
        </row>
        <row r="409">
          <cell r="A409" t="str">
            <v>858</v>
          </cell>
        </row>
        <row r="410">
          <cell r="A410" t="str">
            <v>859</v>
          </cell>
        </row>
        <row r="411">
          <cell r="A411" t="str">
            <v>860</v>
          </cell>
        </row>
        <row r="412">
          <cell r="A412" t="str">
            <v>A01</v>
          </cell>
        </row>
        <row r="413">
          <cell r="A413" t="str">
            <v>A02</v>
          </cell>
        </row>
        <row r="414">
          <cell r="A414" t="str">
            <v>A03</v>
          </cell>
        </row>
        <row r="415">
          <cell r="A415" t="str">
            <v>A04</v>
          </cell>
        </row>
        <row r="416">
          <cell r="A416" t="str">
            <v>A05</v>
          </cell>
        </row>
        <row r="417">
          <cell r="A417" t="str">
            <v>A06</v>
          </cell>
        </row>
        <row r="418">
          <cell r="A418" t="str">
            <v>A07</v>
          </cell>
        </row>
        <row r="419">
          <cell r="A419" t="str">
            <v>A08</v>
          </cell>
        </row>
        <row r="420">
          <cell r="A420" t="str">
            <v>A09</v>
          </cell>
        </row>
        <row r="421">
          <cell r="A421" t="str">
            <v>A10</v>
          </cell>
        </row>
      </sheetData>
      <sheetData sheetId="7" refreshError="1">
        <row r="1">
          <cell r="A1" t="str">
            <v>COD</v>
          </cell>
        </row>
        <row r="2">
          <cell r="A2" t="str">
            <v>001</v>
          </cell>
        </row>
        <row r="3">
          <cell r="A3" t="str">
            <v>002</v>
          </cell>
        </row>
        <row r="4">
          <cell r="A4" t="str">
            <v>003</v>
          </cell>
        </row>
        <row r="5">
          <cell r="A5" t="str">
            <v>004</v>
          </cell>
        </row>
        <row r="6">
          <cell r="A6" t="str">
            <v>005</v>
          </cell>
        </row>
        <row r="7">
          <cell r="A7" t="str">
            <v>006</v>
          </cell>
        </row>
        <row r="8">
          <cell r="A8" t="str">
            <v>007</v>
          </cell>
        </row>
        <row r="9">
          <cell r="A9" t="str">
            <v>008</v>
          </cell>
        </row>
        <row r="10">
          <cell r="A10" t="str">
            <v>009</v>
          </cell>
        </row>
        <row r="11">
          <cell r="A11" t="str">
            <v>010</v>
          </cell>
        </row>
        <row r="12">
          <cell r="A12" t="str">
            <v>011</v>
          </cell>
        </row>
        <row r="13">
          <cell r="A13" t="str">
            <v>012</v>
          </cell>
        </row>
        <row r="14">
          <cell r="A14" t="str">
            <v>013</v>
          </cell>
        </row>
        <row r="15">
          <cell r="A15" t="str">
            <v>014</v>
          </cell>
        </row>
        <row r="16">
          <cell r="A16" t="str">
            <v>015</v>
          </cell>
        </row>
        <row r="17">
          <cell r="A17" t="str">
            <v>016</v>
          </cell>
        </row>
        <row r="18">
          <cell r="A18" t="str">
            <v>017</v>
          </cell>
        </row>
        <row r="19">
          <cell r="A19" t="str">
            <v>018</v>
          </cell>
        </row>
        <row r="20">
          <cell r="A20" t="str">
            <v>019</v>
          </cell>
        </row>
        <row r="21">
          <cell r="A21" t="str">
            <v>020</v>
          </cell>
        </row>
        <row r="22">
          <cell r="A22" t="str">
            <v>021</v>
          </cell>
        </row>
        <row r="23">
          <cell r="A23" t="str">
            <v>022</v>
          </cell>
        </row>
        <row r="24">
          <cell r="A24" t="str">
            <v>023</v>
          </cell>
        </row>
        <row r="25">
          <cell r="A25" t="str">
            <v>024</v>
          </cell>
        </row>
        <row r="26">
          <cell r="A26" t="str">
            <v>025</v>
          </cell>
        </row>
        <row r="27">
          <cell r="A27" t="str">
            <v>026</v>
          </cell>
        </row>
        <row r="28">
          <cell r="A28" t="str">
            <v>027</v>
          </cell>
        </row>
        <row r="29">
          <cell r="A29" t="str">
            <v>028</v>
          </cell>
        </row>
        <row r="30">
          <cell r="A30" t="str">
            <v>029</v>
          </cell>
        </row>
        <row r="31">
          <cell r="A31" t="str">
            <v>030</v>
          </cell>
        </row>
        <row r="32">
          <cell r="A32" t="str">
            <v>031</v>
          </cell>
        </row>
        <row r="33">
          <cell r="A33" t="str">
            <v>032</v>
          </cell>
        </row>
        <row r="34">
          <cell r="A34" t="str">
            <v>033</v>
          </cell>
        </row>
        <row r="35">
          <cell r="A35" t="str">
            <v>034</v>
          </cell>
        </row>
        <row r="36">
          <cell r="A36" t="str">
            <v>035</v>
          </cell>
        </row>
        <row r="37">
          <cell r="A37" t="str">
            <v>036</v>
          </cell>
        </row>
        <row r="38">
          <cell r="A38" t="str">
            <v>037</v>
          </cell>
        </row>
        <row r="39">
          <cell r="A39" t="str">
            <v>050</v>
          </cell>
        </row>
        <row r="40">
          <cell r="A40" t="str">
            <v>050</v>
          </cell>
        </row>
        <row r="41">
          <cell r="A41" t="str">
            <v>050</v>
          </cell>
        </row>
        <row r="42">
          <cell r="A42" t="str">
            <v>050</v>
          </cell>
        </row>
        <row r="43">
          <cell r="A43" t="str">
            <v>051</v>
          </cell>
        </row>
        <row r="44">
          <cell r="A44" t="str">
            <v>051</v>
          </cell>
        </row>
        <row r="45">
          <cell r="A45" t="str">
            <v>051</v>
          </cell>
        </row>
        <row r="46">
          <cell r="A46" t="str">
            <v>052</v>
          </cell>
        </row>
        <row r="47">
          <cell r="A47" t="str">
            <v>052</v>
          </cell>
        </row>
        <row r="48">
          <cell r="A48" t="str">
            <v>052</v>
          </cell>
        </row>
        <row r="49">
          <cell r="A49" t="str">
            <v>052</v>
          </cell>
        </row>
        <row r="50">
          <cell r="A50" t="str">
            <v>052</v>
          </cell>
        </row>
        <row r="51">
          <cell r="A51" t="str">
            <v>053</v>
          </cell>
        </row>
        <row r="52">
          <cell r="A52" t="str">
            <v>053</v>
          </cell>
        </row>
        <row r="53">
          <cell r="A53" t="str">
            <v>053</v>
          </cell>
        </row>
        <row r="54">
          <cell r="A54" t="str">
            <v>053</v>
          </cell>
        </row>
        <row r="55">
          <cell r="A55" t="str">
            <v>053</v>
          </cell>
        </row>
        <row r="56">
          <cell r="A56" t="str">
            <v>054</v>
          </cell>
        </row>
        <row r="57">
          <cell r="A57" t="str">
            <v>054</v>
          </cell>
        </row>
        <row r="58">
          <cell r="A58" t="str">
            <v>054</v>
          </cell>
        </row>
        <row r="59">
          <cell r="A59" t="str">
            <v>054</v>
          </cell>
        </row>
        <row r="60">
          <cell r="A60" t="str">
            <v>054</v>
          </cell>
        </row>
        <row r="61">
          <cell r="A61" t="str">
            <v>054</v>
          </cell>
        </row>
        <row r="62">
          <cell r="A62" t="str">
            <v>055</v>
          </cell>
        </row>
        <row r="63">
          <cell r="A63" t="str">
            <v>055</v>
          </cell>
        </row>
        <row r="64">
          <cell r="A64" t="str">
            <v>056</v>
          </cell>
        </row>
        <row r="65">
          <cell r="A65" t="str">
            <v>057</v>
          </cell>
        </row>
        <row r="66">
          <cell r="A66" t="str">
            <v>058</v>
          </cell>
        </row>
        <row r="67">
          <cell r="A67" t="str">
            <v>059</v>
          </cell>
        </row>
        <row r="68">
          <cell r="A68" t="str">
            <v>059</v>
          </cell>
        </row>
        <row r="69">
          <cell r="A69" t="str">
            <v>060</v>
          </cell>
        </row>
        <row r="70">
          <cell r="A70" t="str">
            <v>060</v>
          </cell>
        </row>
        <row r="71">
          <cell r="A71" t="str">
            <v>061</v>
          </cell>
        </row>
        <row r="72">
          <cell r="A72" t="str">
            <v>061</v>
          </cell>
        </row>
        <row r="73">
          <cell r="A73" t="str">
            <v>062</v>
          </cell>
        </row>
        <row r="74">
          <cell r="A74" t="str">
            <v>063</v>
          </cell>
        </row>
        <row r="75">
          <cell r="A75" t="str">
            <v>064</v>
          </cell>
        </row>
        <row r="76">
          <cell r="A76" t="str">
            <v>064</v>
          </cell>
        </row>
        <row r="77">
          <cell r="A77" t="str">
            <v>065</v>
          </cell>
        </row>
        <row r="78">
          <cell r="A78" t="str">
            <v>065</v>
          </cell>
        </row>
        <row r="79">
          <cell r="A79" t="str">
            <v>065</v>
          </cell>
        </row>
        <row r="80">
          <cell r="A80" t="str">
            <v>065</v>
          </cell>
        </row>
        <row r="81">
          <cell r="A81" t="str">
            <v>065</v>
          </cell>
        </row>
        <row r="82">
          <cell r="A82" t="str">
            <v>066</v>
          </cell>
        </row>
        <row r="83">
          <cell r="A83" t="str">
            <v>066</v>
          </cell>
        </row>
        <row r="84">
          <cell r="A84" t="str">
            <v>066</v>
          </cell>
        </row>
        <row r="85">
          <cell r="A85" t="str">
            <v>066</v>
          </cell>
        </row>
        <row r="86">
          <cell r="A86" t="str">
            <v>066</v>
          </cell>
        </row>
        <row r="87">
          <cell r="A87" t="str">
            <v>067</v>
          </cell>
        </row>
        <row r="88">
          <cell r="A88" t="str">
            <v>067</v>
          </cell>
        </row>
        <row r="89">
          <cell r="A89" t="str">
            <v>067</v>
          </cell>
        </row>
        <row r="90">
          <cell r="A90" t="str">
            <v>067</v>
          </cell>
        </row>
        <row r="91">
          <cell r="A91" t="str">
            <v>067</v>
          </cell>
        </row>
        <row r="92">
          <cell r="A92" t="str">
            <v>068</v>
          </cell>
        </row>
        <row r="93">
          <cell r="A93" t="str">
            <v>068</v>
          </cell>
        </row>
        <row r="94">
          <cell r="A94" t="str">
            <v>068</v>
          </cell>
        </row>
        <row r="95">
          <cell r="A95" t="str">
            <v>068</v>
          </cell>
        </row>
        <row r="96">
          <cell r="A96" t="str">
            <v>098</v>
          </cell>
        </row>
        <row r="97">
          <cell r="A97" t="str">
            <v>098</v>
          </cell>
        </row>
        <row r="98">
          <cell r="A98" t="str">
            <v>099</v>
          </cell>
        </row>
        <row r="99">
          <cell r="A99" t="str">
            <v>099</v>
          </cell>
        </row>
        <row r="100">
          <cell r="A100" t="str">
            <v>099</v>
          </cell>
        </row>
        <row r="101">
          <cell r="A101" t="str">
            <v>099</v>
          </cell>
        </row>
        <row r="102">
          <cell r="A102" t="str">
            <v>100</v>
          </cell>
        </row>
        <row r="103">
          <cell r="A103" t="str">
            <v>100</v>
          </cell>
        </row>
        <row r="104">
          <cell r="A104" t="str">
            <v>100</v>
          </cell>
        </row>
        <row r="105">
          <cell r="A105" t="str">
            <v>101</v>
          </cell>
        </row>
        <row r="106">
          <cell r="A106" t="str">
            <v>102</v>
          </cell>
        </row>
        <row r="107">
          <cell r="A107" t="str">
            <v>102</v>
          </cell>
        </row>
        <row r="108">
          <cell r="A108" t="str">
            <v>102</v>
          </cell>
        </row>
        <row r="109">
          <cell r="A109" t="str">
            <v>102</v>
          </cell>
        </row>
        <row r="110">
          <cell r="A110" t="str">
            <v>103</v>
          </cell>
        </row>
        <row r="111">
          <cell r="A111" t="str">
            <v>104</v>
          </cell>
        </row>
        <row r="112">
          <cell r="A112" t="str">
            <v>104</v>
          </cell>
        </row>
        <row r="113">
          <cell r="A113" t="str">
            <v>104</v>
          </cell>
        </row>
        <row r="114">
          <cell r="A114" t="str">
            <v>104</v>
          </cell>
        </row>
        <row r="115">
          <cell r="A115" t="str">
            <v>105</v>
          </cell>
        </row>
        <row r="116">
          <cell r="A116" t="str">
            <v>105</v>
          </cell>
        </row>
        <row r="117">
          <cell r="A117" t="str">
            <v>105</v>
          </cell>
        </row>
        <row r="118">
          <cell r="A118" t="str">
            <v>105</v>
          </cell>
        </row>
        <row r="119">
          <cell r="A119" t="str">
            <v>105</v>
          </cell>
        </row>
        <row r="120">
          <cell r="A120" t="str">
            <v>105</v>
          </cell>
        </row>
        <row r="121">
          <cell r="A121" t="str">
            <v>105</v>
          </cell>
        </row>
        <row r="122">
          <cell r="A122" t="str">
            <v>106</v>
          </cell>
        </row>
        <row r="123">
          <cell r="A123" t="str">
            <v>106</v>
          </cell>
        </row>
        <row r="124">
          <cell r="A124" t="str">
            <v>106</v>
          </cell>
        </row>
        <row r="125">
          <cell r="A125" t="str">
            <v>106</v>
          </cell>
        </row>
        <row r="126">
          <cell r="A126" t="str">
            <v>107</v>
          </cell>
        </row>
        <row r="127">
          <cell r="A127" t="str">
            <v>107</v>
          </cell>
        </row>
        <row r="128">
          <cell r="A128" t="str">
            <v>107</v>
          </cell>
        </row>
        <row r="129">
          <cell r="A129" t="str">
            <v>108</v>
          </cell>
        </row>
        <row r="130">
          <cell r="A130" t="str">
            <v>108</v>
          </cell>
        </row>
        <row r="131">
          <cell r="A131" t="str">
            <v>108</v>
          </cell>
        </row>
        <row r="132">
          <cell r="A132" t="str">
            <v>108</v>
          </cell>
        </row>
        <row r="133">
          <cell r="A133" t="str">
            <v>109</v>
          </cell>
        </row>
        <row r="134">
          <cell r="A134" t="str">
            <v>109</v>
          </cell>
        </row>
        <row r="135">
          <cell r="A135" t="str">
            <v>109</v>
          </cell>
        </row>
        <row r="136">
          <cell r="A136" t="str">
            <v>109</v>
          </cell>
        </row>
        <row r="137">
          <cell r="A137" t="str">
            <v>109</v>
          </cell>
        </row>
        <row r="138">
          <cell r="A138" t="str">
            <v>110</v>
          </cell>
        </row>
        <row r="139">
          <cell r="A139" t="str">
            <v>110</v>
          </cell>
        </row>
        <row r="140">
          <cell r="A140" t="str">
            <v>110</v>
          </cell>
        </row>
        <row r="141">
          <cell r="A141" t="str">
            <v>110</v>
          </cell>
        </row>
        <row r="142">
          <cell r="A142" t="str">
            <v>110</v>
          </cell>
        </row>
        <row r="143">
          <cell r="A143" t="str">
            <v>111</v>
          </cell>
        </row>
        <row r="144">
          <cell r="A144" t="str">
            <v>112</v>
          </cell>
        </row>
        <row r="145">
          <cell r="A145" t="str">
            <v>113</v>
          </cell>
        </row>
        <row r="146">
          <cell r="A146" t="str">
            <v>114</v>
          </cell>
        </row>
        <row r="147">
          <cell r="A147" t="str">
            <v>115</v>
          </cell>
        </row>
        <row r="148">
          <cell r="A148" t="str">
            <v>116</v>
          </cell>
        </row>
        <row r="149">
          <cell r="A149" t="str">
            <v>117</v>
          </cell>
        </row>
        <row r="150">
          <cell r="A150" t="str">
            <v>117</v>
          </cell>
        </row>
        <row r="151">
          <cell r="A151" t="str">
            <v>117</v>
          </cell>
        </row>
        <row r="152">
          <cell r="A152" t="str">
            <v>120</v>
          </cell>
        </row>
        <row r="153">
          <cell r="A153" t="str">
            <v>121</v>
          </cell>
        </row>
        <row r="154">
          <cell r="A154" t="str">
            <v>121</v>
          </cell>
        </row>
        <row r="155">
          <cell r="A155" t="str">
            <v>121</v>
          </cell>
        </row>
        <row r="156">
          <cell r="A156" t="str">
            <v>121</v>
          </cell>
        </row>
        <row r="157">
          <cell r="A157" t="str">
            <v>121</v>
          </cell>
        </row>
        <row r="158">
          <cell r="A158" t="str">
            <v>121</v>
          </cell>
        </row>
        <row r="159">
          <cell r="A159" t="str">
            <v>121</v>
          </cell>
        </row>
        <row r="160">
          <cell r="A160" t="str">
            <v>121</v>
          </cell>
        </row>
        <row r="161">
          <cell r="A161" t="str">
            <v>122</v>
          </cell>
        </row>
        <row r="162">
          <cell r="A162" t="str">
            <v>122</v>
          </cell>
        </row>
        <row r="163">
          <cell r="A163" t="str">
            <v>122</v>
          </cell>
        </row>
        <row r="164">
          <cell r="A164" t="str">
            <v>122</v>
          </cell>
        </row>
        <row r="165">
          <cell r="A165" t="str">
            <v>122</v>
          </cell>
        </row>
        <row r="166">
          <cell r="A166" t="str">
            <v>122</v>
          </cell>
        </row>
        <row r="167">
          <cell r="A167" t="str">
            <v>122</v>
          </cell>
        </row>
        <row r="168">
          <cell r="A168" t="str">
            <v>122</v>
          </cell>
        </row>
        <row r="169">
          <cell r="A169" t="str">
            <v>123</v>
          </cell>
        </row>
        <row r="170">
          <cell r="A170" t="str">
            <v>123</v>
          </cell>
        </row>
        <row r="171">
          <cell r="A171" t="str">
            <v>123</v>
          </cell>
        </row>
        <row r="172">
          <cell r="A172" t="str">
            <v>123</v>
          </cell>
        </row>
        <row r="173">
          <cell r="A173" t="str">
            <v>123</v>
          </cell>
        </row>
        <row r="174">
          <cell r="A174" t="str">
            <v>200</v>
          </cell>
        </row>
        <row r="175">
          <cell r="A175" t="str">
            <v>200</v>
          </cell>
        </row>
        <row r="176">
          <cell r="A176" t="str">
            <v>200</v>
          </cell>
        </row>
        <row r="177">
          <cell r="A177" t="str">
            <v>200</v>
          </cell>
        </row>
        <row r="178">
          <cell r="A178" t="str">
            <v>200</v>
          </cell>
        </row>
        <row r="179">
          <cell r="A179" t="str">
            <v>200</v>
          </cell>
        </row>
        <row r="180">
          <cell r="A180" t="str">
            <v>200</v>
          </cell>
        </row>
        <row r="181">
          <cell r="A181" t="str">
            <v>200</v>
          </cell>
        </row>
        <row r="182">
          <cell r="A182" t="str">
            <v>201</v>
          </cell>
        </row>
        <row r="183">
          <cell r="A183" t="str">
            <v>201</v>
          </cell>
        </row>
        <row r="184">
          <cell r="A184" t="str">
            <v>201</v>
          </cell>
        </row>
        <row r="185">
          <cell r="A185" t="str">
            <v>201</v>
          </cell>
        </row>
        <row r="186">
          <cell r="A186" t="str">
            <v>201</v>
          </cell>
        </row>
        <row r="187">
          <cell r="A187" t="str">
            <v>201</v>
          </cell>
        </row>
        <row r="188">
          <cell r="A188" t="str">
            <v>201</v>
          </cell>
        </row>
        <row r="189">
          <cell r="A189" t="str">
            <v>201</v>
          </cell>
        </row>
        <row r="190">
          <cell r="A190" t="str">
            <v>202</v>
          </cell>
        </row>
        <row r="191">
          <cell r="A191" t="str">
            <v>202</v>
          </cell>
        </row>
        <row r="192">
          <cell r="A192" t="str">
            <v>202</v>
          </cell>
        </row>
        <row r="193">
          <cell r="A193" t="str">
            <v>202</v>
          </cell>
        </row>
        <row r="194">
          <cell r="A194" t="str">
            <v>202</v>
          </cell>
        </row>
        <row r="195">
          <cell r="A195" t="str">
            <v>202</v>
          </cell>
        </row>
        <row r="196">
          <cell r="A196" t="str">
            <v>203</v>
          </cell>
        </row>
        <row r="197">
          <cell r="A197" t="str">
            <v>203</v>
          </cell>
        </row>
        <row r="198">
          <cell r="A198" t="str">
            <v>203</v>
          </cell>
        </row>
        <row r="199">
          <cell r="A199" t="str">
            <v>203</v>
          </cell>
        </row>
        <row r="200">
          <cell r="A200" t="str">
            <v>203</v>
          </cell>
        </row>
        <row r="201">
          <cell r="A201" t="str">
            <v>203</v>
          </cell>
        </row>
        <row r="202">
          <cell r="A202" t="str">
            <v>204</v>
          </cell>
        </row>
        <row r="203">
          <cell r="A203" t="str">
            <v>204</v>
          </cell>
        </row>
        <row r="204">
          <cell r="A204" t="str">
            <v>204</v>
          </cell>
        </row>
        <row r="205">
          <cell r="A205" t="str">
            <v>204</v>
          </cell>
        </row>
        <row r="206">
          <cell r="A206" t="str">
            <v>204</v>
          </cell>
        </row>
        <row r="207">
          <cell r="A207" t="str">
            <v>204</v>
          </cell>
        </row>
        <row r="208">
          <cell r="A208" t="str">
            <v>204</v>
          </cell>
        </row>
        <row r="209">
          <cell r="A209" t="str">
            <v>205</v>
          </cell>
        </row>
        <row r="210">
          <cell r="A210" t="str">
            <v>206</v>
          </cell>
        </row>
        <row r="211">
          <cell r="A211" t="str">
            <v>207</v>
          </cell>
        </row>
        <row r="212">
          <cell r="A212" t="str">
            <v>208</v>
          </cell>
        </row>
        <row r="213">
          <cell r="A213" t="str">
            <v>208</v>
          </cell>
        </row>
        <row r="214">
          <cell r="A214" t="str">
            <v>208</v>
          </cell>
        </row>
        <row r="215">
          <cell r="A215" t="str">
            <v>208</v>
          </cell>
        </row>
        <row r="216">
          <cell r="A216" t="str">
            <v>208</v>
          </cell>
        </row>
        <row r="217">
          <cell r="A217" t="str">
            <v>208</v>
          </cell>
        </row>
        <row r="218">
          <cell r="A218" t="str">
            <v>208</v>
          </cell>
        </row>
        <row r="219">
          <cell r="A219" t="str">
            <v>208</v>
          </cell>
        </row>
        <row r="220">
          <cell r="A220" t="str">
            <v>209</v>
          </cell>
        </row>
        <row r="221">
          <cell r="A221" t="str">
            <v>209</v>
          </cell>
        </row>
        <row r="222">
          <cell r="A222" t="str">
            <v>209</v>
          </cell>
        </row>
        <row r="223">
          <cell r="A223" t="str">
            <v>209</v>
          </cell>
        </row>
        <row r="224">
          <cell r="A224" t="str">
            <v>209</v>
          </cell>
        </row>
        <row r="225">
          <cell r="A225" t="str">
            <v>209</v>
          </cell>
        </row>
        <row r="226">
          <cell r="A226" t="str">
            <v>209</v>
          </cell>
        </row>
        <row r="227">
          <cell r="A227" t="str">
            <v>210</v>
          </cell>
        </row>
        <row r="228">
          <cell r="A228" t="str">
            <v>211</v>
          </cell>
        </row>
        <row r="229">
          <cell r="A229" t="str">
            <v>211</v>
          </cell>
        </row>
        <row r="230">
          <cell r="A230" t="str">
            <v>211</v>
          </cell>
        </row>
        <row r="231">
          <cell r="A231" t="str">
            <v>212</v>
          </cell>
        </row>
        <row r="232">
          <cell r="A232" t="str">
            <v>212</v>
          </cell>
        </row>
        <row r="233">
          <cell r="A233" t="str">
            <v>212</v>
          </cell>
        </row>
        <row r="234">
          <cell r="A234" t="str">
            <v>213</v>
          </cell>
        </row>
        <row r="235">
          <cell r="A235" t="str">
            <v>213</v>
          </cell>
        </row>
        <row r="236">
          <cell r="A236" t="str">
            <v>213</v>
          </cell>
        </row>
        <row r="237">
          <cell r="A237" t="str">
            <v>214</v>
          </cell>
        </row>
        <row r="238">
          <cell r="A238" t="str">
            <v>214</v>
          </cell>
        </row>
        <row r="239">
          <cell r="A239" t="str">
            <v>214</v>
          </cell>
        </row>
        <row r="240">
          <cell r="A240" t="str">
            <v>215</v>
          </cell>
        </row>
        <row r="241">
          <cell r="A241" t="str">
            <v>216</v>
          </cell>
        </row>
        <row r="242">
          <cell r="A242" t="str">
            <v>217</v>
          </cell>
        </row>
        <row r="243">
          <cell r="A243" t="str">
            <v>218</v>
          </cell>
        </row>
        <row r="244">
          <cell r="A244" t="str">
            <v>219</v>
          </cell>
        </row>
        <row r="245">
          <cell r="A245" t="str">
            <v>219</v>
          </cell>
        </row>
        <row r="246">
          <cell r="A246" t="str">
            <v>219</v>
          </cell>
        </row>
        <row r="247">
          <cell r="A247" t="str">
            <v>219</v>
          </cell>
        </row>
        <row r="248">
          <cell r="A248" t="str">
            <v>219</v>
          </cell>
        </row>
        <row r="249">
          <cell r="A249" t="str">
            <v>219</v>
          </cell>
        </row>
        <row r="250">
          <cell r="A250" t="str">
            <v>220</v>
          </cell>
        </row>
        <row r="251">
          <cell r="A251" t="str">
            <v>220</v>
          </cell>
        </row>
        <row r="252">
          <cell r="A252" t="str">
            <v>220</v>
          </cell>
        </row>
        <row r="253">
          <cell r="A253" t="str">
            <v>220</v>
          </cell>
        </row>
        <row r="254">
          <cell r="A254" t="str">
            <v>220</v>
          </cell>
        </row>
        <row r="255">
          <cell r="A255" t="str">
            <v>220</v>
          </cell>
        </row>
        <row r="256">
          <cell r="A256" t="str">
            <v>221</v>
          </cell>
        </row>
        <row r="257">
          <cell r="A257" t="str">
            <v>222</v>
          </cell>
        </row>
        <row r="258">
          <cell r="A258" t="str">
            <v>300</v>
          </cell>
        </row>
        <row r="259">
          <cell r="A259" t="str">
            <v>300</v>
          </cell>
        </row>
        <row r="260">
          <cell r="A260" t="str">
            <v>300</v>
          </cell>
        </row>
        <row r="261">
          <cell r="A261" t="str">
            <v>300</v>
          </cell>
        </row>
        <row r="262">
          <cell r="A262" t="str">
            <v>300</v>
          </cell>
        </row>
        <row r="263">
          <cell r="A263" t="str">
            <v>301</v>
          </cell>
        </row>
        <row r="264">
          <cell r="A264" t="str">
            <v>301</v>
          </cell>
        </row>
        <row r="265">
          <cell r="A265" t="str">
            <v>302</v>
          </cell>
        </row>
        <row r="266">
          <cell r="A266" t="str">
            <v>303</v>
          </cell>
        </row>
        <row r="267">
          <cell r="A267" t="str">
            <v>303</v>
          </cell>
        </row>
        <row r="268">
          <cell r="A268" t="str">
            <v>303</v>
          </cell>
        </row>
        <row r="269">
          <cell r="A269" t="str">
            <v>303</v>
          </cell>
        </row>
        <row r="270">
          <cell r="A270" t="str">
            <v>304</v>
          </cell>
        </row>
        <row r="271">
          <cell r="A271" t="str">
            <v>304</v>
          </cell>
        </row>
        <row r="272">
          <cell r="A272" t="str">
            <v>305</v>
          </cell>
        </row>
        <row r="273">
          <cell r="A273" t="str">
            <v>306</v>
          </cell>
        </row>
        <row r="274">
          <cell r="A274" t="str">
            <v>307</v>
          </cell>
        </row>
        <row r="275">
          <cell r="A275" t="str">
            <v>307</v>
          </cell>
        </row>
        <row r="276">
          <cell r="A276" t="str">
            <v>307</v>
          </cell>
        </row>
        <row r="277">
          <cell r="A277" t="str">
            <v>307</v>
          </cell>
        </row>
        <row r="278">
          <cell r="A278" t="str">
            <v>307</v>
          </cell>
        </row>
        <row r="279">
          <cell r="A279" t="str">
            <v>308</v>
          </cell>
        </row>
        <row r="280">
          <cell r="A280" t="str">
            <v>308</v>
          </cell>
        </row>
        <row r="281">
          <cell r="A281" t="str">
            <v>308</v>
          </cell>
        </row>
        <row r="282">
          <cell r="A282" t="str">
            <v>309</v>
          </cell>
        </row>
        <row r="283">
          <cell r="A283" t="str">
            <v>309</v>
          </cell>
        </row>
        <row r="284">
          <cell r="A284" t="str">
            <v>309</v>
          </cell>
        </row>
        <row r="285">
          <cell r="A285" t="str">
            <v>310</v>
          </cell>
        </row>
        <row r="286">
          <cell r="A286" t="str">
            <v>310</v>
          </cell>
        </row>
        <row r="287">
          <cell r="A287" t="str">
            <v>311</v>
          </cell>
        </row>
        <row r="288">
          <cell r="A288" t="str">
            <v>311</v>
          </cell>
        </row>
        <row r="289">
          <cell r="A289" t="str">
            <v>312</v>
          </cell>
        </row>
        <row r="290">
          <cell r="A290" t="str">
            <v>313</v>
          </cell>
        </row>
        <row r="291">
          <cell r="A291" t="str">
            <v>313</v>
          </cell>
        </row>
        <row r="292">
          <cell r="A292" t="str">
            <v>314</v>
          </cell>
        </row>
        <row r="293">
          <cell r="A293" t="str">
            <v>314</v>
          </cell>
        </row>
        <row r="294">
          <cell r="A294" t="str">
            <v>315</v>
          </cell>
        </row>
        <row r="295">
          <cell r="A295" t="str">
            <v>316</v>
          </cell>
        </row>
        <row r="296">
          <cell r="A296" t="str">
            <v>317</v>
          </cell>
        </row>
        <row r="297">
          <cell r="A297" t="str">
            <v>318</v>
          </cell>
        </row>
        <row r="298">
          <cell r="A298" t="str">
            <v>319</v>
          </cell>
        </row>
        <row r="299">
          <cell r="A299" t="str">
            <v>320</v>
          </cell>
        </row>
        <row r="300">
          <cell r="A300" t="str">
            <v>321</v>
          </cell>
        </row>
        <row r="301">
          <cell r="A301" t="str">
            <v>321</v>
          </cell>
        </row>
        <row r="302">
          <cell r="A302" t="str">
            <v>322</v>
          </cell>
        </row>
        <row r="303">
          <cell r="A303" t="str">
            <v>323</v>
          </cell>
        </row>
        <row r="304">
          <cell r="A304" t="str">
            <v>324</v>
          </cell>
        </row>
        <row r="305">
          <cell r="A305" t="str">
            <v>324</v>
          </cell>
        </row>
        <row r="306">
          <cell r="A306" t="str">
            <v>325</v>
          </cell>
        </row>
        <row r="307">
          <cell r="A307" t="str">
            <v>325</v>
          </cell>
        </row>
        <row r="308">
          <cell r="A308" t="str">
            <v>325</v>
          </cell>
        </row>
        <row r="309">
          <cell r="A309" t="str">
            <v>326</v>
          </cell>
        </row>
        <row r="310">
          <cell r="A310" t="str">
            <v>326</v>
          </cell>
        </row>
        <row r="311">
          <cell r="A311" t="str">
            <v>326</v>
          </cell>
        </row>
        <row r="312">
          <cell r="A312" t="str">
            <v>327</v>
          </cell>
        </row>
        <row r="313">
          <cell r="A313" t="str">
            <v>327</v>
          </cell>
        </row>
        <row r="314">
          <cell r="A314" t="str">
            <v>327</v>
          </cell>
        </row>
        <row r="315">
          <cell r="A315" t="str">
            <v>328</v>
          </cell>
        </row>
        <row r="316">
          <cell r="A316" t="str">
            <v>328</v>
          </cell>
        </row>
        <row r="317">
          <cell r="A317" t="str">
            <v>328</v>
          </cell>
        </row>
        <row r="318">
          <cell r="A318" t="str">
            <v>329</v>
          </cell>
        </row>
        <row r="319">
          <cell r="A319" t="str">
            <v>329</v>
          </cell>
        </row>
        <row r="320">
          <cell r="A320" t="str">
            <v>329</v>
          </cell>
        </row>
        <row r="321">
          <cell r="A321" t="str">
            <v>330</v>
          </cell>
        </row>
        <row r="322">
          <cell r="A322" t="str">
            <v>331</v>
          </cell>
        </row>
        <row r="323">
          <cell r="A323" t="str">
            <v>332</v>
          </cell>
        </row>
        <row r="324">
          <cell r="A324" t="str">
            <v>333</v>
          </cell>
        </row>
        <row r="325">
          <cell r="A325" t="str">
            <v>334</v>
          </cell>
        </row>
        <row r="326">
          <cell r="A326" t="str">
            <v>335</v>
          </cell>
        </row>
        <row r="327">
          <cell r="A327" t="str">
            <v>335</v>
          </cell>
        </row>
        <row r="328">
          <cell r="A328" t="str">
            <v>335</v>
          </cell>
        </row>
        <row r="329">
          <cell r="A329" t="str">
            <v>336</v>
          </cell>
        </row>
        <row r="330">
          <cell r="A330" t="str">
            <v>336</v>
          </cell>
        </row>
        <row r="331">
          <cell r="A331" t="str">
            <v>336</v>
          </cell>
        </row>
        <row r="332">
          <cell r="A332" t="str">
            <v>337</v>
          </cell>
        </row>
        <row r="333">
          <cell r="A333" t="str">
            <v>337</v>
          </cell>
        </row>
        <row r="334">
          <cell r="A334" t="str">
            <v>337</v>
          </cell>
        </row>
        <row r="335">
          <cell r="A335" t="str">
            <v>338</v>
          </cell>
        </row>
        <row r="336">
          <cell r="A336" t="str">
            <v>338</v>
          </cell>
        </row>
        <row r="337">
          <cell r="A337" t="str">
            <v>338</v>
          </cell>
        </row>
        <row r="338">
          <cell r="A338" t="str">
            <v>339</v>
          </cell>
        </row>
        <row r="339">
          <cell r="A339" t="str">
            <v>400</v>
          </cell>
        </row>
        <row r="340">
          <cell r="A340" t="str">
            <v>400</v>
          </cell>
        </row>
        <row r="341">
          <cell r="A341" t="str">
            <v>401</v>
          </cell>
        </row>
        <row r="342">
          <cell r="A342" t="str">
            <v>402</v>
          </cell>
        </row>
        <row r="343">
          <cell r="A343" t="str">
            <v>402</v>
          </cell>
        </row>
        <row r="344">
          <cell r="A344" t="str">
            <v>402</v>
          </cell>
        </row>
        <row r="345">
          <cell r="A345" t="str">
            <v>402</v>
          </cell>
        </row>
        <row r="346">
          <cell r="A346" t="str">
            <v>402</v>
          </cell>
        </row>
        <row r="347">
          <cell r="A347" t="str">
            <v>403</v>
          </cell>
        </row>
        <row r="348">
          <cell r="A348" t="str">
            <v>403</v>
          </cell>
        </row>
        <row r="349">
          <cell r="A349" t="str">
            <v>404</v>
          </cell>
        </row>
        <row r="350">
          <cell r="A350" t="str">
            <v>405</v>
          </cell>
        </row>
        <row r="351">
          <cell r="A351" t="str">
            <v>406</v>
          </cell>
        </row>
        <row r="352">
          <cell r="A352" t="str">
            <v>500</v>
          </cell>
        </row>
        <row r="353">
          <cell r="A353" t="str">
            <v>500</v>
          </cell>
        </row>
        <row r="354">
          <cell r="A354" t="str">
            <v>500</v>
          </cell>
        </row>
        <row r="355">
          <cell r="A355" t="str">
            <v>500</v>
          </cell>
        </row>
        <row r="356">
          <cell r="A356" t="str">
            <v>500</v>
          </cell>
        </row>
        <row r="357">
          <cell r="A357" t="str">
            <v>501</v>
          </cell>
        </row>
        <row r="358">
          <cell r="A358" t="str">
            <v>501</v>
          </cell>
        </row>
        <row r="359">
          <cell r="A359" t="str">
            <v>501</v>
          </cell>
        </row>
        <row r="360">
          <cell r="A360" t="str">
            <v>501</v>
          </cell>
        </row>
        <row r="361">
          <cell r="A361" t="str">
            <v>501</v>
          </cell>
        </row>
        <row r="362">
          <cell r="A362" t="str">
            <v>502</v>
          </cell>
        </row>
        <row r="363">
          <cell r="A363" t="str">
            <v>502</v>
          </cell>
        </row>
        <row r="364">
          <cell r="A364" t="str">
            <v>502</v>
          </cell>
        </row>
        <row r="365">
          <cell r="A365" t="str">
            <v>502</v>
          </cell>
        </row>
        <row r="366">
          <cell r="A366" t="str">
            <v>502</v>
          </cell>
        </row>
        <row r="367">
          <cell r="A367" t="str">
            <v>503</v>
          </cell>
        </row>
        <row r="368">
          <cell r="A368" t="str">
            <v>503</v>
          </cell>
        </row>
        <row r="369">
          <cell r="A369" t="str">
            <v>503</v>
          </cell>
        </row>
        <row r="370">
          <cell r="A370" t="str">
            <v>503</v>
          </cell>
        </row>
        <row r="371">
          <cell r="A371" t="str">
            <v>503</v>
          </cell>
        </row>
        <row r="372">
          <cell r="A372" t="str">
            <v>504</v>
          </cell>
        </row>
        <row r="373">
          <cell r="A373" t="str">
            <v>504</v>
          </cell>
        </row>
        <row r="374">
          <cell r="A374" t="str">
            <v>504</v>
          </cell>
        </row>
        <row r="375">
          <cell r="A375" t="str">
            <v>504</v>
          </cell>
        </row>
        <row r="376">
          <cell r="A376" t="str">
            <v>504</v>
          </cell>
        </row>
        <row r="377">
          <cell r="A377" t="str">
            <v>505</v>
          </cell>
        </row>
        <row r="378">
          <cell r="A378" t="str">
            <v>505</v>
          </cell>
        </row>
        <row r="379">
          <cell r="A379" t="str">
            <v>505</v>
          </cell>
        </row>
        <row r="380">
          <cell r="A380" t="str">
            <v>505</v>
          </cell>
        </row>
        <row r="381">
          <cell r="A381" t="str">
            <v>505</v>
          </cell>
        </row>
        <row r="382">
          <cell r="A382" t="str">
            <v>506</v>
          </cell>
        </row>
        <row r="383">
          <cell r="A383" t="str">
            <v>506</v>
          </cell>
        </row>
        <row r="384">
          <cell r="A384" t="str">
            <v>506</v>
          </cell>
        </row>
        <row r="385">
          <cell r="A385" t="str">
            <v>506</v>
          </cell>
        </row>
        <row r="386">
          <cell r="A386" t="str">
            <v>506</v>
          </cell>
        </row>
        <row r="387">
          <cell r="A387" t="str">
            <v>507a</v>
          </cell>
        </row>
        <row r="388">
          <cell r="A388" t="str">
            <v>507a</v>
          </cell>
        </row>
        <row r="389">
          <cell r="A389" t="str">
            <v>507a</v>
          </cell>
        </row>
        <row r="390">
          <cell r="A390" t="str">
            <v>507a</v>
          </cell>
        </row>
        <row r="391">
          <cell r="A391" t="str">
            <v>507b</v>
          </cell>
        </row>
        <row r="392">
          <cell r="A392" t="str">
            <v>507b</v>
          </cell>
        </row>
        <row r="393">
          <cell r="A393" t="str">
            <v>507b</v>
          </cell>
        </row>
        <row r="394">
          <cell r="A394" t="str">
            <v>507b</v>
          </cell>
        </row>
        <row r="395">
          <cell r="A395" t="str">
            <v>507c</v>
          </cell>
        </row>
        <row r="396">
          <cell r="A396" t="str">
            <v>507c</v>
          </cell>
        </row>
        <row r="397">
          <cell r="A397" t="str">
            <v>507c</v>
          </cell>
        </row>
        <row r="398">
          <cell r="A398" t="str">
            <v>507c</v>
          </cell>
        </row>
        <row r="399">
          <cell r="A399" t="str">
            <v>507d</v>
          </cell>
        </row>
        <row r="400">
          <cell r="A400" t="str">
            <v>507d</v>
          </cell>
        </row>
        <row r="401">
          <cell r="A401" t="str">
            <v>507d</v>
          </cell>
        </row>
        <row r="402">
          <cell r="A402" t="str">
            <v>507d</v>
          </cell>
        </row>
        <row r="403">
          <cell r="A403" t="str">
            <v>507e</v>
          </cell>
        </row>
        <row r="404">
          <cell r="A404" t="str">
            <v>507e</v>
          </cell>
        </row>
        <row r="405">
          <cell r="A405" t="str">
            <v>507e</v>
          </cell>
        </row>
        <row r="406">
          <cell r="A406" t="str">
            <v>507e</v>
          </cell>
        </row>
        <row r="407">
          <cell r="A407" t="str">
            <v>508</v>
          </cell>
        </row>
        <row r="408">
          <cell r="A408" t="str">
            <v>509a</v>
          </cell>
        </row>
        <row r="409">
          <cell r="A409" t="str">
            <v>509a</v>
          </cell>
        </row>
        <row r="410">
          <cell r="A410" t="str">
            <v>509a</v>
          </cell>
        </row>
        <row r="411">
          <cell r="A411" t="str">
            <v>509a</v>
          </cell>
        </row>
        <row r="412">
          <cell r="A412" t="str">
            <v>509b</v>
          </cell>
        </row>
        <row r="413">
          <cell r="A413" t="str">
            <v>509b</v>
          </cell>
        </row>
        <row r="414">
          <cell r="A414" t="str">
            <v>509b</v>
          </cell>
        </row>
        <row r="415">
          <cell r="A415" t="str">
            <v>509b</v>
          </cell>
        </row>
        <row r="416">
          <cell r="A416" t="str">
            <v>510a</v>
          </cell>
        </row>
        <row r="417">
          <cell r="A417" t="str">
            <v>510a</v>
          </cell>
        </row>
        <row r="418">
          <cell r="A418" t="str">
            <v>510a</v>
          </cell>
        </row>
        <row r="419">
          <cell r="A419" t="str">
            <v>510a</v>
          </cell>
        </row>
        <row r="420">
          <cell r="A420" t="str">
            <v>510a</v>
          </cell>
        </row>
        <row r="421">
          <cell r="A421" t="str">
            <v>510b</v>
          </cell>
        </row>
        <row r="422">
          <cell r="A422" t="str">
            <v>510b</v>
          </cell>
        </row>
        <row r="423">
          <cell r="A423" t="str">
            <v>510b</v>
          </cell>
        </row>
        <row r="424">
          <cell r="A424" t="str">
            <v>510b</v>
          </cell>
        </row>
        <row r="425">
          <cell r="A425" t="str">
            <v>510b</v>
          </cell>
        </row>
        <row r="426">
          <cell r="A426" t="str">
            <v>511a</v>
          </cell>
        </row>
        <row r="427">
          <cell r="A427" t="str">
            <v>511a</v>
          </cell>
        </row>
        <row r="428">
          <cell r="A428" t="str">
            <v>511a</v>
          </cell>
        </row>
        <row r="429">
          <cell r="A429" t="str">
            <v>511a</v>
          </cell>
        </row>
        <row r="430">
          <cell r="A430" t="str">
            <v>511a</v>
          </cell>
        </row>
        <row r="431">
          <cell r="A431" t="str">
            <v>511b</v>
          </cell>
        </row>
        <row r="432">
          <cell r="A432" t="str">
            <v>511b</v>
          </cell>
        </row>
        <row r="433">
          <cell r="A433" t="str">
            <v>511b</v>
          </cell>
        </row>
        <row r="434">
          <cell r="A434" t="str">
            <v>511b</v>
          </cell>
        </row>
        <row r="435">
          <cell r="A435" t="str">
            <v>511b</v>
          </cell>
        </row>
        <row r="436">
          <cell r="A436" t="str">
            <v>512a</v>
          </cell>
        </row>
        <row r="437">
          <cell r="A437" t="str">
            <v>512a</v>
          </cell>
        </row>
        <row r="438">
          <cell r="A438" t="str">
            <v>512a</v>
          </cell>
        </row>
        <row r="439">
          <cell r="A439" t="str">
            <v>512a</v>
          </cell>
        </row>
        <row r="440">
          <cell r="A440" t="str">
            <v>512b</v>
          </cell>
        </row>
        <row r="441">
          <cell r="A441" t="str">
            <v>512b</v>
          </cell>
        </row>
        <row r="442">
          <cell r="A442" t="str">
            <v>512b</v>
          </cell>
        </row>
        <row r="443">
          <cell r="A443" t="str">
            <v>512b</v>
          </cell>
        </row>
        <row r="444">
          <cell r="A444" t="str">
            <v>512c</v>
          </cell>
        </row>
        <row r="445">
          <cell r="A445" t="str">
            <v>512c</v>
          </cell>
        </row>
        <row r="446">
          <cell r="A446" t="str">
            <v>512c</v>
          </cell>
        </row>
        <row r="447">
          <cell r="A447" t="str">
            <v>512c</v>
          </cell>
        </row>
        <row r="448">
          <cell r="A448" t="str">
            <v>512d</v>
          </cell>
        </row>
        <row r="449">
          <cell r="A449" t="str">
            <v>512d</v>
          </cell>
        </row>
        <row r="450">
          <cell r="A450" t="str">
            <v>512d</v>
          </cell>
        </row>
        <row r="451">
          <cell r="A451" t="str">
            <v>512d</v>
          </cell>
        </row>
        <row r="452">
          <cell r="A452" t="str">
            <v>512e</v>
          </cell>
        </row>
        <row r="453">
          <cell r="A453" t="str">
            <v>512e</v>
          </cell>
        </row>
        <row r="454">
          <cell r="A454" t="str">
            <v>512e</v>
          </cell>
        </row>
        <row r="455">
          <cell r="A455" t="str">
            <v>512e</v>
          </cell>
        </row>
        <row r="456">
          <cell r="A456" t="str">
            <v>512f</v>
          </cell>
        </row>
        <row r="457">
          <cell r="A457" t="str">
            <v>512f</v>
          </cell>
        </row>
        <row r="458">
          <cell r="A458" t="str">
            <v>512f</v>
          </cell>
        </row>
        <row r="459">
          <cell r="A459" t="str">
            <v>512f</v>
          </cell>
        </row>
        <row r="460">
          <cell r="A460" t="str">
            <v>512g</v>
          </cell>
        </row>
        <row r="461">
          <cell r="A461" t="str">
            <v>512g</v>
          </cell>
        </row>
        <row r="462">
          <cell r="A462" t="str">
            <v>512g</v>
          </cell>
        </row>
        <row r="463">
          <cell r="A463" t="str">
            <v>512g</v>
          </cell>
        </row>
        <row r="464">
          <cell r="A464" t="str">
            <v>512h</v>
          </cell>
        </row>
        <row r="465">
          <cell r="A465" t="str">
            <v>512h</v>
          </cell>
        </row>
        <row r="466">
          <cell r="A466" t="str">
            <v>512h</v>
          </cell>
        </row>
        <row r="467">
          <cell r="A467" t="str">
            <v>512h</v>
          </cell>
        </row>
        <row r="468">
          <cell r="A468" t="str">
            <v>513a</v>
          </cell>
        </row>
        <row r="469">
          <cell r="A469" t="str">
            <v>513a</v>
          </cell>
        </row>
        <row r="470">
          <cell r="A470" t="str">
            <v>513a</v>
          </cell>
        </row>
        <row r="471">
          <cell r="A471" t="str">
            <v>513a</v>
          </cell>
        </row>
        <row r="472">
          <cell r="A472" t="str">
            <v>513b</v>
          </cell>
        </row>
        <row r="473">
          <cell r="A473" t="str">
            <v>513b</v>
          </cell>
        </row>
        <row r="474">
          <cell r="A474" t="str">
            <v>513b</v>
          </cell>
        </row>
        <row r="475">
          <cell r="A475" t="str">
            <v>513b</v>
          </cell>
        </row>
        <row r="476">
          <cell r="A476" t="str">
            <v>513c</v>
          </cell>
        </row>
        <row r="477">
          <cell r="A477" t="str">
            <v>513c</v>
          </cell>
        </row>
        <row r="478">
          <cell r="A478" t="str">
            <v>513c</v>
          </cell>
        </row>
        <row r="479">
          <cell r="A479" t="str">
            <v>513c</v>
          </cell>
        </row>
        <row r="480">
          <cell r="A480" t="str">
            <v>513d</v>
          </cell>
        </row>
        <row r="481">
          <cell r="A481" t="str">
            <v>513d</v>
          </cell>
        </row>
        <row r="482">
          <cell r="A482" t="str">
            <v>513d</v>
          </cell>
        </row>
        <row r="483">
          <cell r="A483" t="str">
            <v>513d</v>
          </cell>
        </row>
        <row r="484">
          <cell r="A484" t="str">
            <v>513e</v>
          </cell>
        </row>
        <row r="485">
          <cell r="A485" t="str">
            <v>513e</v>
          </cell>
        </row>
        <row r="486">
          <cell r="A486" t="str">
            <v>513e</v>
          </cell>
        </row>
        <row r="487">
          <cell r="A487" t="str">
            <v>513e</v>
          </cell>
        </row>
        <row r="488">
          <cell r="A488" t="str">
            <v>513f</v>
          </cell>
        </row>
        <row r="489">
          <cell r="A489" t="str">
            <v>513f</v>
          </cell>
        </row>
        <row r="490">
          <cell r="A490" t="str">
            <v>513f</v>
          </cell>
        </row>
        <row r="491">
          <cell r="A491" t="str">
            <v>513f</v>
          </cell>
        </row>
        <row r="492">
          <cell r="A492" t="str">
            <v>514</v>
          </cell>
        </row>
        <row r="493">
          <cell r="A493" t="str">
            <v>514</v>
          </cell>
        </row>
        <row r="494">
          <cell r="A494" t="str">
            <v>514</v>
          </cell>
        </row>
        <row r="495">
          <cell r="A495" t="str">
            <v>514</v>
          </cell>
        </row>
        <row r="496">
          <cell r="A496" t="str">
            <v>515a</v>
          </cell>
        </row>
        <row r="497">
          <cell r="A497" t="str">
            <v>515a</v>
          </cell>
        </row>
        <row r="498">
          <cell r="A498" t="str">
            <v>515a</v>
          </cell>
        </row>
        <row r="499">
          <cell r="A499" t="str">
            <v>515a</v>
          </cell>
        </row>
        <row r="500">
          <cell r="A500" t="str">
            <v>515b</v>
          </cell>
        </row>
        <row r="501">
          <cell r="A501" t="str">
            <v>515b</v>
          </cell>
        </row>
        <row r="502">
          <cell r="A502" t="str">
            <v>515b</v>
          </cell>
        </row>
        <row r="503">
          <cell r="A503" t="str">
            <v>515b</v>
          </cell>
        </row>
        <row r="504">
          <cell r="A504" t="str">
            <v>516a</v>
          </cell>
        </row>
        <row r="505">
          <cell r="A505" t="str">
            <v>516a</v>
          </cell>
        </row>
        <row r="506">
          <cell r="A506" t="str">
            <v>516a</v>
          </cell>
        </row>
        <row r="507">
          <cell r="A507" t="str">
            <v>516a</v>
          </cell>
        </row>
        <row r="508">
          <cell r="A508" t="str">
            <v>516b</v>
          </cell>
        </row>
        <row r="509">
          <cell r="A509" t="str">
            <v>516b</v>
          </cell>
        </row>
        <row r="510">
          <cell r="A510" t="str">
            <v>516b</v>
          </cell>
        </row>
        <row r="511">
          <cell r="A511" t="str">
            <v>516b</v>
          </cell>
        </row>
        <row r="512">
          <cell r="A512" t="str">
            <v>516c</v>
          </cell>
        </row>
        <row r="513">
          <cell r="A513" t="str">
            <v>516c</v>
          </cell>
        </row>
        <row r="514">
          <cell r="A514" t="str">
            <v>516c</v>
          </cell>
        </row>
        <row r="515">
          <cell r="A515" t="str">
            <v>516c</v>
          </cell>
        </row>
        <row r="516">
          <cell r="A516" t="str">
            <v>517a</v>
          </cell>
        </row>
        <row r="517">
          <cell r="A517" t="str">
            <v>517a</v>
          </cell>
        </row>
        <row r="518">
          <cell r="A518" t="str">
            <v>517a</v>
          </cell>
        </row>
        <row r="519">
          <cell r="A519" t="str">
            <v>517a</v>
          </cell>
        </row>
        <row r="520">
          <cell r="A520" t="str">
            <v>517a</v>
          </cell>
        </row>
        <row r="521">
          <cell r="A521" t="str">
            <v>517b</v>
          </cell>
        </row>
        <row r="522">
          <cell r="A522" t="str">
            <v>517b</v>
          </cell>
        </row>
        <row r="523">
          <cell r="A523" t="str">
            <v>517b</v>
          </cell>
        </row>
        <row r="524">
          <cell r="A524" t="str">
            <v>517b</v>
          </cell>
        </row>
        <row r="525">
          <cell r="A525" t="str">
            <v>517b</v>
          </cell>
        </row>
        <row r="526">
          <cell r="A526" t="str">
            <v>517c</v>
          </cell>
        </row>
        <row r="527">
          <cell r="A527" t="str">
            <v>517c</v>
          </cell>
        </row>
        <row r="528">
          <cell r="A528" t="str">
            <v>517c</v>
          </cell>
        </row>
        <row r="529">
          <cell r="A529" t="str">
            <v>517c</v>
          </cell>
        </row>
        <row r="530">
          <cell r="A530" t="str">
            <v>517c</v>
          </cell>
        </row>
        <row r="531">
          <cell r="A531" t="str">
            <v>517d</v>
          </cell>
        </row>
        <row r="532">
          <cell r="A532" t="str">
            <v>517d</v>
          </cell>
        </row>
        <row r="533">
          <cell r="A533" t="str">
            <v>517d</v>
          </cell>
        </row>
        <row r="534">
          <cell r="A534" t="str">
            <v>517d</v>
          </cell>
        </row>
        <row r="535">
          <cell r="A535" t="str">
            <v>517d</v>
          </cell>
        </row>
        <row r="536">
          <cell r="A536" t="str">
            <v>518a</v>
          </cell>
        </row>
        <row r="537">
          <cell r="A537" t="str">
            <v>518a</v>
          </cell>
        </row>
        <row r="538">
          <cell r="A538" t="str">
            <v>518a</v>
          </cell>
        </row>
        <row r="539">
          <cell r="A539" t="str">
            <v>518a</v>
          </cell>
        </row>
        <row r="540">
          <cell r="A540" t="str">
            <v>518a</v>
          </cell>
        </row>
        <row r="541">
          <cell r="A541" t="str">
            <v>518b</v>
          </cell>
        </row>
        <row r="542">
          <cell r="A542" t="str">
            <v>518b</v>
          </cell>
        </row>
        <row r="543">
          <cell r="A543" t="str">
            <v>518b</v>
          </cell>
        </row>
        <row r="544">
          <cell r="A544" t="str">
            <v>518b</v>
          </cell>
        </row>
        <row r="545">
          <cell r="A545" t="str">
            <v>518b</v>
          </cell>
        </row>
        <row r="546">
          <cell r="A546" t="str">
            <v>519a</v>
          </cell>
        </row>
        <row r="547">
          <cell r="A547" t="str">
            <v>519a</v>
          </cell>
        </row>
        <row r="548">
          <cell r="A548" t="str">
            <v>519a</v>
          </cell>
        </row>
        <row r="549">
          <cell r="A549" t="str">
            <v>519a</v>
          </cell>
        </row>
        <row r="550">
          <cell r="A550" t="str">
            <v>519a</v>
          </cell>
        </row>
        <row r="551">
          <cell r="A551" t="str">
            <v>519b</v>
          </cell>
        </row>
        <row r="552">
          <cell r="A552" t="str">
            <v>519b</v>
          </cell>
        </row>
        <row r="553">
          <cell r="A553" t="str">
            <v>519b</v>
          </cell>
        </row>
        <row r="554">
          <cell r="A554" t="str">
            <v>519b</v>
          </cell>
        </row>
        <row r="555">
          <cell r="A555" t="str">
            <v>519b</v>
          </cell>
        </row>
        <row r="556">
          <cell r="A556" t="str">
            <v>519c</v>
          </cell>
        </row>
        <row r="557">
          <cell r="A557" t="str">
            <v>519c</v>
          </cell>
        </row>
        <row r="558">
          <cell r="A558" t="str">
            <v>519c</v>
          </cell>
        </row>
        <row r="559">
          <cell r="A559" t="str">
            <v>519c</v>
          </cell>
        </row>
        <row r="560">
          <cell r="A560" t="str">
            <v>519c</v>
          </cell>
        </row>
        <row r="561">
          <cell r="A561" t="str">
            <v>519d</v>
          </cell>
        </row>
        <row r="562">
          <cell r="A562" t="str">
            <v>519d</v>
          </cell>
        </row>
        <row r="563">
          <cell r="A563" t="str">
            <v>519d</v>
          </cell>
        </row>
        <row r="564">
          <cell r="A564" t="str">
            <v>519d</v>
          </cell>
        </row>
        <row r="565">
          <cell r="A565" t="str">
            <v>519d</v>
          </cell>
        </row>
        <row r="566">
          <cell r="A566" t="str">
            <v>520a</v>
          </cell>
        </row>
        <row r="567">
          <cell r="A567" t="str">
            <v>520a</v>
          </cell>
        </row>
        <row r="568">
          <cell r="A568" t="str">
            <v>520a</v>
          </cell>
        </row>
        <row r="569">
          <cell r="A569" t="str">
            <v>520a</v>
          </cell>
        </row>
        <row r="570">
          <cell r="A570" t="str">
            <v>520a</v>
          </cell>
        </row>
        <row r="571">
          <cell r="A571" t="str">
            <v>520b</v>
          </cell>
        </row>
        <row r="572">
          <cell r="A572" t="str">
            <v>520b</v>
          </cell>
        </row>
        <row r="573">
          <cell r="A573" t="str">
            <v>520b</v>
          </cell>
        </row>
        <row r="574">
          <cell r="A574" t="str">
            <v>520b</v>
          </cell>
        </row>
        <row r="575">
          <cell r="A575" t="str">
            <v>520b</v>
          </cell>
        </row>
        <row r="576">
          <cell r="A576" t="str">
            <v>520c</v>
          </cell>
        </row>
        <row r="577">
          <cell r="A577" t="str">
            <v>520c</v>
          </cell>
        </row>
        <row r="578">
          <cell r="A578" t="str">
            <v>520c</v>
          </cell>
        </row>
        <row r="579">
          <cell r="A579" t="str">
            <v>520c</v>
          </cell>
        </row>
        <row r="580">
          <cell r="A580" t="str">
            <v>520c</v>
          </cell>
        </row>
        <row r="581">
          <cell r="A581" t="str">
            <v>521a</v>
          </cell>
        </row>
        <row r="582">
          <cell r="A582" t="str">
            <v>521a</v>
          </cell>
        </row>
        <row r="583">
          <cell r="A583" t="str">
            <v>521a</v>
          </cell>
        </row>
        <row r="584">
          <cell r="A584" t="str">
            <v>521a</v>
          </cell>
        </row>
        <row r="585">
          <cell r="A585" t="str">
            <v>521a</v>
          </cell>
        </row>
        <row r="586">
          <cell r="A586" t="str">
            <v>521b</v>
          </cell>
        </row>
        <row r="587">
          <cell r="A587" t="str">
            <v>521b</v>
          </cell>
        </row>
        <row r="588">
          <cell r="A588" t="str">
            <v>521b</v>
          </cell>
        </row>
        <row r="589">
          <cell r="A589" t="str">
            <v>521b</v>
          </cell>
        </row>
        <row r="590">
          <cell r="A590" t="str">
            <v>521b</v>
          </cell>
        </row>
        <row r="591">
          <cell r="A591" t="str">
            <v>521c</v>
          </cell>
        </row>
        <row r="592">
          <cell r="A592" t="str">
            <v>521c</v>
          </cell>
        </row>
        <row r="593">
          <cell r="A593" t="str">
            <v>521c</v>
          </cell>
        </row>
        <row r="594">
          <cell r="A594" t="str">
            <v>521c</v>
          </cell>
        </row>
        <row r="595">
          <cell r="A595" t="str">
            <v>521c</v>
          </cell>
        </row>
        <row r="596">
          <cell r="A596" t="str">
            <v>522</v>
          </cell>
        </row>
        <row r="597">
          <cell r="A597" t="str">
            <v>522</v>
          </cell>
        </row>
        <row r="598">
          <cell r="A598" t="str">
            <v>522</v>
          </cell>
        </row>
        <row r="599">
          <cell r="A599" t="str">
            <v>522</v>
          </cell>
        </row>
        <row r="600">
          <cell r="A600" t="str">
            <v>522</v>
          </cell>
        </row>
        <row r="601">
          <cell r="A601" t="str">
            <v>523a</v>
          </cell>
        </row>
        <row r="602">
          <cell r="A602" t="str">
            <v>523a</v>
          </cell>
        </row>
        <row r="603">
          <cell r="A603" t="str">
            <v>523a</v>
          </cell>
        </row>
        <row r="604">
          <cell r="A604" t="str">
            <v>523a</v>
          </cell>
        </row>
        <row r="605">
          <cell r="A605" t="str">
            <v>523a</v>
          </cell>
        </row>
        <row r="606">
          <cell r="A606" t="str">
            <v>523b</v>
          </cell>
        </row>
        <row r="607">
          <cell r="A607" t="str">
            <v>523b</v>
          </cell>
        </row>
        <row r="608">
          <cell r="A608" t="str">
            <v>523b</v>
          </cell>
        </row>
        <row r="609">
          <cell r="A609" t="str">
            <v>523b</v>
          </cell>
        </row>
        <row r="610">
          <cell r="A610" t="str">
            <v>523b</v>
          </cell>
        </row>
        <row r="611">
          <cell r="A611" t="str">
            <v>523c</v>
          </cell>
        </row>
        <row r="612">
          <cell r="A612" t="str">
            <v>523c</v>
          </cell>
        </row>
        <row r="613">
          <cell r="A613" t="str">
            <v>523c</v>
          </cell>
        </row>
        <row r="614">
          <cell r="A614" t="str">
            <v>523c</v>
          </cell>
        </row>
        <row r="615">
          <cell r="A615" t="str">
            <v>523c</v>
          </cell>
        </row>
        <row r="616">
          <cell r="A616" t="str">
            <v>523d</v>
          </cell>
        </row>
        <row r="617">
          <cell r="A617" t="str">
            <v>523d</v>
          </cell>
        </row>
        <row r="618">
          <cell r="A618" t="str">
            <v>523d</v>
          </cell>
        </row>
        <row r="619">
          <cell r="A619" t="str">
            <v>523d</v>
          </cell>
        </row>
        <row r="620">
          <cell r="A620" t="str">
            <v>523d</v>
          </cell>
        </row>
        <row r="621">
          <cell r="A621" t="str">
            <v>524</v>
          </cell>
        </row>
        <row r="622">
          <cell r="A622" t="str">
            <v>524</v>
          </cell>
        </row>
        <row r="623">
          <cell r="A623" t="str">
            <v>524</v>
          </cell>
        </row>
        <row r="624">
          <cell r="A624" t="str">
            <v>524</v>
          </cell>
        </row>
        <row r="625">
          <cell r="A625" t="str">
            <v>524</v>
          </cell>
        </row>
        <row r="626">
          <cell r="A626" t="str">
            <v>525a</v>
          </cell>
        </row>
        <row r="627">
          <cell r="A627" t="str">
            <v>525a</v>
          </cell>
        </row>
        <row r="628">
          <cell r="A628" t="str">
            <v>525a</v>
          </cell>
        </row>
        <row r="629">
          <cell r="A629" t="str">
            <v>525a</v>
          </cell>
        </row>
        <row r="630">
          <cell r="A630" t="str">
            <v>525a</v>
          </cell>
        </row>
        <row r="631">
          <cell r="A631" t="str">
            <v>525b</v>
          </cell>
        </row>
        <row r="632">
          <cell r="A632" t="str">
            <v>525b</v>
          </cell>
        </row>
        <row r="633">
          <cell r="A633" t="str">
            <v>525b</v>
          </cell>
        </row>
        <row r="634">
          <cell r="A634" t="str">
            <v>525b</v>
          </cell>
        </row>
        <row r="635">
          <cell r="A635" t="str">
            <v>525b</v>
          </cell>
        </row>
        <row r="636">
          <cell r="A636" t="str">
            <v>526a</v>
          </cell>
        </row>
        <row r="637">
          <cell r="A637" t="str">
            <v>526a</v>
          </cell>
        </row>
        <row r="638">
          <cell r="A638" t="str">
            <v>526a</v>
          </cell>
        </row>
        <row r="639">
          <cell r="A639" t="str">
            <v>526a</v>
          </cell>
        </row>
        <row r="640">
          <cell r="A640" t="str">
            <v>526a</v>
          </cell>
        </row>
        <row r="641">
          <cell r="A641" t="str">
            <v>526b</v>
          </cell>
        </row>
        <row r="642">
          <cell r="A642" t="str">
            <v>526b</v>
          </cell>
        </row>
        <row r="643">
          <cell r="A643" t="str">
            <v>526b</v>
          </cell>
        </row>
        <row r="644">
          <cell r="A644" t="str">
            <v>526b</v>
          </cell>
        </row>
        <row r="645">
          <cell r="A645" t="str">
            <v>526b</v>
          </cell>
        </row>
        <row r="646">
          <cell r="A646" t="str">
            <v>527a</v>
          </cell>
        </row>
        <row r="647">
          <cell r="A647" t="str">
            <v>527a</v>
          </cell>
        </row>
        <row r="648">
          <cell r="A648" t="str">
            <v>527a</v>
          </cell>
        </row>
        <row r="649">
          <cell r="A649" t="str">
            <v>527a</v>
          </cell>
        </row>
        <row r="650">
          <cell r="A650" t="str">
            <v>527a</v>
          </cell>
        </row>
        <row r="651">
          <cell r="A651" t="str">
            <v>527b</v>
          </cell>
        </row>
        <row r="652">
          <cell r="A652" t="str">
            <v>527b</v>
          </cell>
        </row>
        <row r="653">
          <cell r="A653" t="str">
            <v>527b</v>
          </cell>
        </row>
        <row r="654">
          <cell r="A654" t="str">
            <v>527b</v>
          </cell>
        </row>
        <row r="655">
          <cell r="A655" t="str">
            <v>527b</v>
          </cell>
        </row>
        <row r="656">
          <cell r="A656" t="str">
            <v>528</v>
          </cell>
        </row>
        <row r="657">
          <cell r="A657" t="str">
            <v>529</v>
          </cell>
        </row>
        <row r="658">
          <cell r="A658" t="str">
            <v>530</v>
          </cell>
        </row>
        <row r="659">
          <cell r="A659" t="str">
            <v>531</v>
          </cell>
        </row>
        <row r="660">
          <cell r="A660" t="str">
            <v>532</v>
          </cell>
        </row>
        <row r="661">
          <cell r="A661" t="str">
            <v>532</v>
          </cell>
        </row>
        <row r="662">
          <cell r="A662" t="str">
            <v>532</v>
          </cell>
        </row>
        <row r="663">
          <cell r="A663" t="str">
            <v>532</v>
          </cell>
        </row>
        <row r="664">
          <cell r="A664" t="str">
            <v>533</v>
          </cell>
        </row>
        <row r="665">
          <cell r="A665" t="str">
            <v>533</v>
          </cell>
        </row>
        <row r="666">
          <cell r="A666" t="str">
            <v>533</v>
          </cell>
        </row>
        <row r="667">
          <cell r="A667" t="str">
            <v>533</v>
          </cell>
        </row>
        <row r="668">
          <cell r="A668" t="str">
            <v>534a</v>
          </cell>
        </row>
        <row r="669">
          <cell r="A669" t="str">
            <v>534a</v>
          </cell>
        </row>
        <row r="670">
          <cell r="A670" t="str">
            <v>534a</v>
          </cell>
        </row>
        <row r="671">
          <cell r="A671" t="str">
            <v>534a</v>
          </cell>
        </row>
        <row r="672">
          <cell r="A672" t="str">
            <v>534b</v>
          </cell>
        </row>
        <row r="673">
          <cell r="A673" t="str">
            <v>534b</v>
          </cell>
        </row>
        <row r="674">
          <cell r="A674" t="str">
            <v>534b</v>
          </cell>
        </row>
        <row r="675">
          <cell r="A675" t="str">
            <v>534b</v>
          </cell>
        </row>
        <row r="676">
          <cell r="A676" t="str">
            <v>534c</v>
          </cell>
        </row>
        <row r="677">
          <cell r="A677" t="str">
            <v>534c</v>
          </cell>
        </row>
        <row r="678">
          <cell r="A678" t="str">
            <v>534c</v>
          </cell>
        </row>
        <row r="679">
          <cell r="A679" t="str">
            <v>534c</v>
          </cell>
        </row>
        <row r="680">
          <cell r="A680" t="str">
            <v>535</v>
          </cell>
        </row>
        <row r="681">
          <cell r="A681" t="str">
            <v>535</v>
          </cell>
        </row>
        <row r="682">
          <cell r="A682" t="str">
            <v>535</v>
          </cell>
        </row>
        <row r="683">
          <cell r="A683" t="str">
            <v>535</v>
          </cell>
        </row>
        <row r="684">
          <cell r="A684" t="str">
            <v>536</v>
          </cell>
        </row>
        <row r="685">
          <cell r="A685" t="str">
            <v>536</v>
          </cell>
        </row>
        <row r="686">
          <cell r="A686" t="str">
            <v>536</v>
          </cell>
        </row>
        <row r="687">
          <cell r="A687" t="str">
            <v>536</v>
          </cell>
        </row>
        <row r="688">
          <cell r="A688" t="str">
            <v>536</v>
          </cell>
        </row>
        <row r="689">
          <cell r="A689" t="str">
            <v>537</v>
          </cell>
        </row>
        <row r="690">
          <cell r="A690" t="str">
            <v>537</v>
          </cell>
        </row>
        <row r="691">
          <cell r="A691" t="str">
            <v>537</v>
          </cell>
        </row>
        <row r="692">
          <cell r="A692" t="str">
            <v>537</v>
          </cell>
        </row>
        <row r="693">
          <cell r="A693" t="str">
            <v>537</v>
          </cell>
        </row>
        <row r="694">
          <cell r="A694" t="str">
            <v>538</v>
          </cell>
        </row>
        <row r="695">
          <cell r="A695" t="str">
            <v>538</v>
          </cell>
        </row>
        <row r="696">
          <cell r="A696" t="str">
            <v>538</v>
          </cell>
        </row>
        <row r="697">
          <cell r="A697" t="str">
            <v>538</v>
          </cell>
        </row>
        <row r="698">
          <cell r="A698" t="str">
            <v>538</v>
          </cell>
        </row>
        <row r="699">
          <cell r="A699" t="str">
            <v>539</v>
          </cell>
        </row>
        <row r="700">
          <cell r="A700" t="str">
            <v>539</v>
          </cell>
        </row>
        <row r="701">
          <cell r="A701" t="str">
            <v>539</v>
          </cell>
        </row>
        <row r="702">
          <cell r="A702" t="str">
            <v>539</v>
          </cell>
        </row>
        <row r="703">
          <cell r="A703" t="str">
            <v>540a</v>
          </cell>
        </row>
        <row r="704">
          <cell r="A704" t="str">
            <v>540a</v>
          </cell>
        </row>
        <row r="705">
          <cell r="A705" t="str">
            <v>540a</v>
          </cell>
        </row>
        <row r="706">
          <cell r="A706" t="str">
            <v>540a</v>
          </cell>
        </row>
        <row r="707">
          <cell r="A707" t="str">
            <v>540b</v>
          </cell>
        </row>
        <row r="708">
          <cell r="A708" t="str">
            <v>540b</v>
          </cell>
        </row>
        <row r="709">
          <cell r="A709" t="str">
            <v>540b</v>
          </cell>
        </row>
        <row r="710">
          <cell r="A710" t="str">
            <v>540b</v>
          </cell>
        </row>
        <row r="711">
          <cell r="A711" t="str">
            <v>540c</v>
          </cell>
        </row>
        <row r="712">
          <cell r="A712" t="str">
            <v>540c</v>
          </cell>
        </row>
        <row r="713">
          <cell r="A713" t="str">
            <v>540c</v>
          </cell>
        </row>
        <row r="714">
          <cell r="A714" t="str">
            <v>540c</v>
          </cell>
        </row>
        <row r="715">
          <cell r="A715" t="str">
            <v>541</v>
          </cell>
        </row>
        <row r="716">
          <cell r="A716" t="str">
            <v>541</v>
          </cell>
        </row>
        <row r="717">
          <cell r="A717" t="str">
            <v>541</v>
          </cell>
        </row>
        <row r="718">
          <cell r="A718" t="str">
            <v>541</v>
          </cell>
        </row>
        <row r="719">
          <cell r="A719" t="str">
            <v>542a</v>
          </cell>
        </row>
        <row r="720">
          <cell r="A720" t="str">
            <v>542a</v>
          </cell>
        </row>
        <row r="721">
          <cell r="A721" t="str">
            <v>542a</v>
          </cell>
        </row>
        <row r="722">
          <cell r="A722" t="str">
            <v>542a</v>
          </cell>
        </row>
        <row r="723">
          <cell r="A723" t="str">
            <v>542b</v>
          </cell>
        </row>
        <row r="724">
          <cell r="A724" t="str">
            <v>542b</v>
          </cell>
        </row>
        <row r="725">
          <cell r="A725" t="str">
            <v>542b</v>
          </cell>
        </row>
        <row r="726">
          <cell r="A726" t="str">
            <v>542b</v>
          </cell>
        </row>
        <row r="727">
          <cell r="A727" t="str">
            <v>543</v>
          </cell>
        </row>
        <row r="728">
          <cell r="A728" t="str">
            <v>543</v>
          </cell>
        </row>
        <row r="729">
          <cell r="A729" t="str">
            <v>543</v>
          </cell>
        </row>
        <row r="730">
          <cell r="A730" t="str">
            <v>543</v>
          </cell>
        </row>
        <row r="731">
          <cell r="A731" t="str">
            <v>544a</v>
          </cell>
        </row>
        <row r="732">
          <cell r="A732" t="str">
            <v>544a</v>
          </cell>
        </row>
        <row r="733">
          <cell r="A733" t="str">
            <v>544a</v>
          </cell>
        </row>
        <row r="734">
          <cell r="A734" t="str">
            <v>544a</v>
          </cell>
        </row>
        <row r="735">
          <cell r="A735" t="str">
            <v>544b</v>
          </cell>
        </row>
        <row r="736">
          <cell r="A736" t="str">
            <v>544b</v>
          </cell>
        </row>
        <row r="737">
          <cell r="A737" t="str">
            <v>544b</v>
          </cell>
        </row>
        <row r="738">
          <cell r="A738" t="str">
            <v>544b</v>
          </cell>
        </row>
        <row r="739">
          <cell r="A739" t="str">
            <v>545</v>
          </cell>
        </row>
        <row r="740">
          <cell r="A740" t="str">
            <v>545</v>
          </cell>
        </row>
        <row r="741">
          <cell r="A741" t="str">
            <v>545</v>
          </cell>
        </row>
        <row r="742">
          <cell r="A742" t="str">
            <v>545</v>
          </cell>
        </row>
        <row r="743">
          <cell r="A743" t="str">
            <v>546</v>
          </cell>
        </row>
        <row r="744">
          <cell r="A744" t="str">
            <v>546</v>
          </cell>
        </row>
        <row r="745">
          <cell r="A745" t="str">
            <v>547</v>
          </cell>
        </row>
        <row r="746">
          <cell r="A746" t="str">
            <v>547</v>
          </cell>
        </row>
        <row r="747">
          <cell r="A747" t="str">
            <v>548</v>
          </cell>
        </row>
        <row r="748">
          <cell r="A748" t="str">
            <v>548</v>
          </cell>
        </row>
        <row r="749">
          <cell r="A749" t="str">
            <v>548</v>
          </cell>
        </row>
        <row r="750">
          <cell r="A750" t="str">
            <v>548</v>
          </cell>
        </row>
        <row r="751">
          <cell r="A751" t="str">
            <v>548</v>
          </cell>
        </row>
        <row r="752">
          <cell r="A752" t="str">
            <v>548</v>
          </cell>
        </row>
        <row r="753">
          <cell r="A753" t="str">
            <v>548</v>
          </cell>
        </row>
        <row r="754">
          <cell r="A754" t="str">
            <v>549</v>
          </cell>
        </row>
        <row r="755">
          <cell r="A755" t="str">
            <v>549</v>
          </cell>
        </row>
        <row r="756">
          <cell r="A756" t="str">
            <v>549</v>
          </cell>
        </row>
        <row r="757">
          <cell r="A757" t="str">
            <v>549</v>
          </cell>
        </row>
        <row r="758">
          <cell r="A758" t="str">
            <v>549</v>
          </cell>
        </row>
        <row r="759">
          <cell r="A759" t="str">
            <v>550</v>
          </cell>
        </row>
        <row r="760">
          <cell r="A760" t="str">
            <v>550</v>
          </cell>
        </row>
        <row r="761">
          <cell r="A761" t="str">
            <v>550</v>
          </cell>
        </row>
        <row r="762">
          <cell r="A762" t="str">
            <v>550</v>
          </cell>
        </row>
        <row r="763">
          <cell r="A763" t="str">
            <v>551</v>
          </cell>
        </row>
        <row r="764">
          <cell r="A764" t="str">
            <v>551</v>
          </cell>
        </row>
        <row r="765">
          <cell r="A765" t="str">
            <v>551</v>
          </cell>
        </row>
        <row r="766">
          <cell r="A766" t="str">
            <v>551</v>
          </cell>
        </row>
        <row r="767">
          <cell r="A767" t="str">
            <v>551</v>
          </cell>
        </row>
        <row r="768">
          <cell r="A768" t="str">
            <v>552</v>
          </cell>
        </row>
        <row r="769">
          <cell r="A769" t="str">
            <v>552</v>
          </cell>
        </row>
        <row r="770">
          <cell r="A770" t="str">
            <v>552</v>
          </cell>
        </row>
        <row r="771">
          <cell r="A771" t="str">
            <v>552</v>
          </cell>
        </row>
        <row r="772">
          <cell r="A772" t="str">
            <v>600</v>
          </cell>
        </row>
        <row r="773">
          <cell r="A773" t="str">
            <v>600</v>
          </cell>
        </row>
        <row r="774">
          <cell r="A774" t="str">
            <v>600</v>
          </cell>
        </row>
        <row r="775">
          <cell r="A775" t="str">
            <v>600</v>
          </cell>
        </row>
        <row r="776">
          <cell r="A776" t="str">
            <v>600</v>
          </cell>
        </row>
        <row r="777">
          <cell r="A777" t="str">
            <v>600</v>
          </cell>
        </row>
        <row r="778">
          <cell r="A778" t="str">
            <v>600</v>
          </cell>
        </row>
        <row r="779">
          <cell r="A779" t="str">
            <v>600</v>
          </cell>
        </row>
        <row r="780">
          <cell r="A780" t="str">
            <v>600</v>
          </cell>
        </row>
        <row r="781">
          <cell r="A781" t="str">
            <v>601</v>
          </cell>
        </row>
        <row r="782">
          <cell r="A782" t="str">
            <v>601</v>
          </cell>
        </row>
        <row r="783">
          <cell r="A783" t="str">
            <v>601</v>
          </cell>
        </row>
        <row r="784">
          <cell r="A784" t="str">
            <v>601</v>
          </cell>
        </row>
        <row r="785">
          <cell r="A785" t="str">
            <v>601</v>
          </cell>
        </row>
        <row r="786">
          <cell r="A786" t="str">
            <v>602</v>
          </cell>
        </row>
        <row r="787">
          <cell r="A787" t="str">
            <v>602</v>
          </cell>
        </row>
        <row r="788">
          <cell r="A788" t="str">
            <v>602</v>
          </cell>
        </row>
        <row r="789">
          <cell r="A789" t="str">
            <v>602</v>
          </cell>
        </row>
        <row r="790">
          <cell r="A790" t="str">
            <v>602</v>
          </cell>
        </row>
        <row r="791">
          <cell r="A791" t="str">
            <v>602</v>
          </cell>
        </row>
        <row r="792">
          <cell r="A792" t="str">
            <v>603</v>
          </cell>
        </row>
        <row r="793">
          <cell r="A793" t="str">
            <v>603</v>
          </cell>
        </row>
        <row r="794">
          <cell r="A794" t="str">
            <v>603</v>
          </cell>
        </row>
        <row r="795">
          <cell r="A795" t="str">
            <v>603</v>
          </cell>
        </row>
        <row r="796">
          <cell r="A796" t="str">
            <v>603</v>
          </cell>
        </row>
        <row r="797">
          <cell r="A797" t="str">
            <v>603</v>
          </cell>
        </row>
        <row r="798">
          <cell r="A798" t="str">
            <v>604</v>
          </cell>
        </row>
        <row r="799">
          <cell r="A799" t="str">
            <v>604</v>
          </cell>
        </row>
        <row r="800">
          <cell r="A800" t="str">
            <v>604</v>
          </cell>
        </row>
        <row r="801">
          <cell r="A801" t="str">
            <v>604</v>
          </cell>
        </row>
        <row r="802">
          <cell r="A802" t="str">
            <v>604</v>
          </cell>
        </row>
        <row r="803">
          <cell r="A803" t="str">
            <v>604</v>
          </cell>
        </row>
        <row r="804">
          <cell r="A804" t="str">
            <v>605</v>
          </cell>
        </row>
        <row r="805">
          <cell r="A805" t="str">
            <v>605</v>
          </cell>
        </row>
        <row r="806">
          <cell r="A806" t="str">
            <v>605</v>
          </cell>
        </row>
        <row r="807">
          <cell r="A807" t="str">
            <v>605</v>
          </cell>
        </row>
        <row r="808">
          <cell r="A808" t="str">
            <v>605</v>
          </cell>
        </row>
        <row r="809">
          <cell r="A809" t="str">
            <v>605</v>
          </cell>
        </row>
        <row r="810">
          <cell r="A810" t="str">
            <v>606</v>
          </cell>
        </row>
        <row r="811">
          <cell r="A811" t="str">
            <v>606</v>
          </cell>
        </row>
        <row r="812">
          <cell r="A812" t="str">
            <v>606</v>
          </cell>
        </row>
        <row r="813">
          <cell r="A813" t="str">
            <v>606</v>
          </cell>
        </row>
        <row r="814">
          <cell r="A814" t="str">
            <v>606</v>
          </cell>
        </row>
        <row r="815">
          <cell r="A815" t="str">
            <v>606</v>
          </cell>
        </row>
        <row r="816">
          <cell r="A816" t="str">
            <v>607</v>
          </cell>
        </row>
        <row r="817">
          <cell r="A817" t="str">
            <v>607</v>
          </cell>
        </row>
        <row r="818">
          <cell r="A818" t="str">
            <v>607</v>
          </cell>
        </row>
        <row r="819">
          <cell r="A819" t="str">
            <v>607</v>
          </cell>
        </row>
        <row r="820">
          <cell r="A820" t="str">
            <v>607</v>
          </cell>
        </row>
        <row r="821">
          <cell r="A821" t="str">
            <v>607</v>
          </cell>
        </row>
        <row r="822">
          <cell r="A822" t="str">
            <v>620</v>
          </cell>
        </row>
        <row r="823">
          <cell r="A823" t="str">
            <v>621</v>
          </cell>
        </row>
        <row r="824">
          <cell r="A824" t="str">
            <v>622</v>
          </cell>
        </row>
        <row r="825">
          <cell r="A825" t="str">
            <v>623</v>
          </cell>
        </row>
        <row r="826">
          <cell r="A826" t="str">
            <v>624</v>
          </cell>
        </row>
        <row r="827">
          <cell r="A827" t="str">
            <v>625</v>
          </cell>
        </row>
        <row r="828">
          <cell r="A828" t="str">
            <v>626</v>
          </cell>
        </row>
        <row r="829">
          <cell r="A829" t="str">
            <v>640</v>
          </cell>
        </row>
        <row r="830">
          <cell r="A830" t="str">
            <v>641</v>
          </cell>
        </row>
        <row r="831">
          <cell r="A831" t="str">
            <v>642</v>
          </cell>
        </row>
        <row r="832">
          <cell r="A832" t="str">
            <v>660</v>
          </cell>
        </row>
        <row r="833">
          <cell r="A833" t="str">
            <v>661</v>
          </cell>
        </row>
        <row r="834">
          <cell r="A834" t="str">
            <v>662</v>
          </cell>
        </row>
        <row r="835">
          <cell r="A835" t="str">
            <v>663</v>
          </cell>
        </row>
        <row r="836">
          <cell r="A836" t="str">
            <v>664</v>
          </cell>
        </row>
        <row r="837">
          <cell r="A837" t="str">
            <v>665</v>
          </cell>
        </row>
        <row r="838">
          <cell r="A838" t="str">
            <v>666</v>
          </cell>
        </row>
        <row r="839">
          <cell r="A839" t="str">
            <v>667</v>
          </cell>
        </row>
        <row r="840">
          <cell r="A840" t="str">
            <v>668</v>
          </cell>
        </row>
        <row r="841">
          <cell r="A841" t="str">
            <v>669</v>
          </cell>
        </row>
        <row r="842">
          <cell r="A842" t="str">
            <v>670</v>
          </cell>
        </row>
        <row r="843">
          <cell r="A843" t="str">
            <v>671</v>
          </cell>
        </row>
        <row r="844">
          <cell r="A844" t="str">
            <v>672</v>
          </cell>
        </row>
        <row r="845">
          <cell r="A845" t="str">
            <v>673</v>
          </cell>
        </row>
        <row r="846">
          <cell r="A846" t="str">
            <v>674</v>
          </cell>
        </row>
        <row r="847">
          <cell r="A847" t="str">
            <v>675</v>
          </cell>
        </row>
        <row r="848">
          <cell r="A848" t="str">
            <v>676</v>
          </cell>
        </row>
        <row r="849">
          <cell r="A849" t="str">
            <v>677</v>
          </cell>
        </row>
        <row r="850">
          <cell r="A850" t="str">
            <v>678</v>
          </cell>
        </row>
        <row r="851">
          <cell r="A851" t="str">
            <v>679</v>
          </cell>
        </row>
        <row r="852">
          <cell r="A852" t="str">
            <v>680</v>
          </cell>
        </row>
        <row r="853">
          <cell r="A853" t="str">
            <v>681</v>
          </cell>
        </row>
        <row r="854">
          <cell r="A854" t="str">
            <v>682</v>
          </cell>
        </row>
        <row r="855">
          <cell r="A855" t="str">
            <v>683</v>
          </cell>
        </row>
        <row r="856">
          <cell r="A856" t="str">
            <v>684</v>
          </cell>
        </row>
        <row r="857">
          <cell r="A857" t="str">
            <v>685</v>
          </cell>
        </row>
        <row r="858">
          <cell r="A858" t="str">
            <v>686</v>
          </cell>
        </row>
        <row r="859">
          <cell r="A859" t="str">
            <v>687</v>
          </cell>
        </row>
        <row r="860">
          <cell r="A860" t="str">
            <v>688</v>
          </cell>
        </row>
        <row r="861">
          <cell r="A861" t="str">
            <v>689</v>
          </cell>
        </row>
        <row r="862">
          <cell r="A862" t="str">
            <v>690</v>
          </cell>
        </row>
        <row r="863">
          <cell r="A863" t="str">
            <v>691</v>
          </cell>
        </row>
        <row r="864">
          <cell r="A864" t="str">
            <v>692</v>
          </cell>
        </row>
        <row r="865">
          <cell r="A865" t="str">
            <v>693</v>
          </cell>
        </row>
        <row r="866">
          <cell r="A866" t="str">
            <v>694</v>
          </cell>
        </row>
        <row r="867">
          <cell r="A867" t="str">
            <v>695</v>
          </cell>
        </row>
        <row r="868">
          <cell r="A868" t="str">
            <v>696</v>
          </cell>
        </row>
        <row r="869">
          <cell r="A869" t="str">
            <v>697</v>
          </cell>
        </row>
        <row r="870">
          <cell r="A870" t="str">
            <v>698</v>
          </cell>
        </row>
        <row r="871">
          <cell r="A871" t="str">
            <v>699</v>
          </cell>
        </row>
        <row r="872">
          <cell r="A872" t="str">
            <v>700</v>
          </cell>
        </row>
        <row r="873">
          <cell r="A873" t="str">
            <v>701</v>
          </cell>
        </row>
        <row r="874">
          <cell r="A874" t="str">
            <v>702</v>
          </cell>
        </row>
        <row r="875">
          <cell r="A875" t="str">
            <v>703</v>
          </cell>
        </row>
        <row r="876">
          <cell r="A876" t="str">
            <v>704</v>
          </cell>
        </row>
        <row r="877">
          <cell r="A877" t="str">
            <v>720</v>
          </cell>
        </row>
        <row r="878">
          <cell r="A878" t="str">
            <v>721</v>
          </cell>
        </row>
        <row r="879">
          <cell r="A879" t="str">
            <v>722</v>
          </cell>
        </row>
        <row r="880">
          <cell r="A880" t="str">
            <v>723</v>
          </cell>
        </row>
        <row r="881">
          <cell r="A881" t="str">
            <v>740</v>
          </cell>
        </row>
        <row r="882">
          <cell r="A882" t="str">
            <v>741</v>
          </cell>
        </row>
        <row r="883">
          <cell r="A883" t="str">
            <v>742</v>
          </cell>
        </row>
        <row r="884">
          <cell r="A884" t="str">
            <v>743</v>
          </cell>
        </row>
        <row r="885">
          <cell r="A885" t="str">
            <v>744</v>
          </cell>
        </row>
        <row r="886">
          <cell r="A886" t="str">
            <v>745</v>
          </cell>
        </row>
        <row r="887">
          <cell r="A887" t="str">
            <v>746</v>
          </cell>
        </row>
        <row r="888">
          <cell r="A888" t="str">
            <v>747</v>
          </cell>
        </row>
        <row r="889">
          <cell r="A889" t="str">
            <v>748</v>
          </cell>
        </row>
        <row r="890">
          <cell r="A890" t="str">
            <v>749</v>
          </cell>
        </row>
        <row r="891">
          <cell r="A891" t="str">
            <v>750</v>
          </cell>
        </row>
        <row r="892">
          <cell r="A892" t="str">
            <v>751</v>
          </cell>
        </row>
        <row r="893">
          <cell r="A893" t="str">
            <v>752</v>
          </cell>
        </row>
        <row r="894">
          <cell r="A894" t="str">
            <v>760</v>
          </cell>
        </row>
        <row r="895">
          <cell r="A895" t="str">
            <v>761</v>
          </cell>
        </row>
        <row r="896">
          <cell r="A896" t="str">
            <v>762</v>
          </cell>
        </row>
        <row r="897">
          <cell r="A897" t="str">
            <v>763</v>
          </cell>
        </row>
        <row r="898">
          <cell r="A898" t="str">
            <v>764</v>
          </cell>
        </row>
        <row r="899">
          <cell r="A899" t="str">
            <v>765</v>
          </cell>
        </row>
        <row r="900">
          <cell r="A900" t="str">
            <v>766</v>
          </cell>
        </row>
        <row r="901">
          <cell r="A901" t="str">
            <v>767</v>
          </cell>
        </row>
        <row r="902">
          <cell r="A902" t="str">
            <v>768</v>
          </cell>
        </row>
        <row r="903">
          <cell r="A903" t="str">
            <v>769</v>
          </cell>
        </row>
        <row r="904">
          <cell r="A904" t="str">
            <v>770</v>
          </cell>
        </row>
        <row r="905">
          <cell r="A905" t="str">
            <v>771</v>
          </cell>
        </row>
        <row r="906">
          <cell r="A906" t="str">
            <v>772</v>
          </cell>
        </row>
        <row r="907">
          <cell r="A907" t="str">
            <v>773</v>
          </cell>
        </row>
        <row r="908">
          <cell r="A908" t="str">
            <v>774</v>
          </cell>
        </row>
        <row r="909">
          <cell r="A909" t="str">
            <v>775</v>
          </cell>
        </row>
        <row r="910">
          <cell r="A910" t="str">
            <v>776</v>
          </cell>
        </row>
        <row r="911">
          <cell r="A911" t="str">
            <v>777</v>
          </cell>
        </row>
        <row r="912">
          <cell r="A912" t="str">
            <v>778</v>
          </cell>
        </row>
        <row r="913">
          <cell r="A913" t="str">
            <v>779</v>
          </cell>
        </row>
        <row r="914">
          <cell r="A914" t="str">
            <v>780</v>
          </cell>
        </row>
        <row r="915">
          <cell r="A915" t="str">
            <v>781</v>
          </cell>
        </row>
        <row r="916">
          <cell r="A916" t="str">
            <v>782</v>
          </cell>
        </row>
        <row r="917">
          <cell r="A917" t="str">
            <v>783</v>
          </cell>
        </row>
        <row r="918">
          <cell r="A918" t="str">
            <v>784</v>
          </cell>
        </row>
        <row r="919">
          <cell r="A919" t="str">
            <v>785</v>
          </cell>
        </row>
        <row r="920">
          <cell r="A920" t="str">
            <v>786</v>
          </cell>
        </row>
        <row r="921">
          <cell r="A921" t="str">
            <v>787</v>
          </cell>
        </row>
        <row r="922">
          <cell r="A922" t="str">
            <v>788</v>
          </cell>
        </row>
        <row r="923">
          <cell r="A923" t="str">
            <v>789</v>
          </cell>
        </row>
        <row r="924">
          <cell r="A924" t="str">
            <v>790</v>
          </cell>
        </row>
        <row r="925">
          <cell r="A925" t="str">
            <v>791</v>
          </cell>
        </row>
        <row r="926">
          <cell r="A926" t="str">
            <v>792</v>
          </cell>
        </row>
        <row r="927">
          <cell r="A927" t="str">
            <v>793</v>
          </cell>
        </row>
        <row r="928">
          <cell r="A928" t="str">
            <v>794</v>
          </cell>
        </row>
        <row r="929">
          <cell r="A929" t="str">
            <v>795</v>
          </cell>
        </row>
        <row r="930">
          <cell r="A930" t="str">
            <v>796</v>
          </cell>
        </row>
        <row r="931">
          <cell r="A931" t="str">
            <v>797</v>
          </cell>
        </row>
        <row r="932">
          <cell r="A932" t="str">
            <v>798</v>
          </cell>
        </row>
        <row r="933">
          <cell r="A933" t="str">
            <v>799</v>
          </cell>
        </row>
        <row r="934">
          <cell r="A934" t="str">
            <v>800</v>
          </cell>
        </row>
        <row r="935">
          <cell r="A935" t="str">
            <v>810</v>
          </cell>
        </row>
        <row r="936">
          <cell r="A936" t="str">
            <v>811</v>
          </cell>
        </row>
        <row r="937">
          <cell r="A937" t="str">
            <v>812</v>
          </cell>
        </row>
        <row r="938">
          <cell r="A938" t="str">
            <v>813</v>
          </cell>
        </row>
        <row r="939">
          <cell r="A939" t="str">
            <v>820</v>
          </cell>
        </row>
        <row r="940">
          <cell r="A940" t="str">
            <v>821</v>
          </cell>
        </row>
        <row r="941">
          <cell r="A941" t="str">
            <v>822</v>
          </cell>
        </row>
        <row r="942">
          <cell r="A942" t="str">
            <v>823</v>
          </cell>
        </row>
        <row r="943">
          <cell r="A943" t="str">
            <v>830</v>
          </cell>
        </row>
        <row r="944">
          <cell r="A944" t="str">
            <v>831</v>
          </cell>
        </row>
        <row r="945">
          <cell r="A945" t="str">
            <v>832</v>
          </cell>
        </row>
        <row r="946">
          <cell r="A946" t="str">
            <v>833</v>
          </cell>
        </row>
        <row r="947">
          <cell r="A947" t="str">
            <v>834</v>
          </cell>
        </row>
        <row r="948">
          <cell r="A948" t="str">
            <v>835</v>
          </cell>
        </row>
        <row r="949">
          <cell r="A949" t="str">
            <v>836</v>
          </cell>
        </row>
        <row r="950">
          <cell r="A950" t="str">
            <v>837</v>
          </cell>
        </row>
        <row r="951">
          <cell r="A951" t="str">
            <v>838</v>
          </cell>
        </row>
        <row r="952">
          <cell r="A952" t="str">
            <v>839</v>
          </cell>
        </row>
        <row r="953">
          <cell r="A953" t="str">
            <v>840</v>
          </cell>
        </row>
        <row r="954">
          <cell r="A954" t="str">
            <v>841</v>
          </cell>
        </row>
        <row r="955">
          <cell r="A955" t="str">
            <v>842</v>
          </cell>
        </row>
        <row r="956">
          <cell r="A956" t="str">
            <v>843</v>
          </cell>
        </row>
        <row r="957">
          <cell r="A957" t="str">
            <v>844</v>
          </cell>
        </row>
        <row r="958">
          <cell r="A958" t="str">
            <v>845</v>
          </cell>
        </row>
        <row r="959">
          <cell r="A959" t="str">
            <v>846</v>
          </cell>
        </row>
        <row r="960">
          <cell r="A960" t="str">
            <v>847</v>
          </cell>
        </row>
        <row r="961">
          <cell r="A961" t="str">
            <v>848</v>
          </cell>
        </row>
        <row r="962">
          <cell r="A962" t="str">
            <v>849</v>
          </cell>
        </row>
        <row r="963">
          <cell r="A963" t="str">
            <v>850</v>
          </cell>
        </row>
        <row r="964">
          <cell r="A964" t="str">
            <v>851</v>
          </cell>
        </row>
        <row r="965">
          <cell r="A965" t="str">
            <v>852</v>
          </cell>
        </row>
        <row r="966">
          <cell r="A966" t="str">
            <v>853</v>
          </cell>
        </row>
        <row r="967">
          <cell r="A967" t="str">
            <v>854</v>
          </cell>
        </row>
        <row r="968">
          <cell r="A968" t="str">
            <v>855</v>
          </cell>
        </row>
        <row r="969">
          <cell r="A969" t="str">
            <v>856</v>
          </cell>
        </row>
        <row r="970">
          <cell r="A970" t="str">
            <v>857</v>
          </cell>
        </row>
        <row r="971">
          <cell r="A971" t="str">
            <v>858</v>
          </cell>
        </row>
        <row r="972">
          <cell r="A972" t="str">
            <v>859</v>
          </cell>
        </row>
        <row r="973">
          <cell r="A973" t="str">
            <v>860</v>
          </cell>
        </row>
        <row r="974">
          <cell r="A974" t="str">
            <v>A01</v>
          </cell>
        </row>
        <row r="975">
          <cell r="A975" t="str">
            <v>A01</v>
          </cell>
        </row>
        <row r="976">
          <cell r="A976" t="str">
            <v>A01</v>
          </cell>
        </row>
        <row r="977">
          <cell r="A977" t="str">
            <v>A01</v>
          </cell>
        </row>
        <row r="978">
          <cell r="A978" t="str">
            <v>A01</v>
          </cell>
        </row>
        <row r="979">
          <cell r="A979" t="str">
            <v>A01</v>
          </cell>
        </row>
        <row r="980">
          <cell r="A980" t="str">
            <v>A01</v>
          </cell>
        </row>
        <row r="981">
          <cell r="A981" t="str">
            <v>A01</v>
          </cell>
        </row>
        <row r="982">
          <cell r="A982" t="str">
            <v>A01</v>
          </cell>
        </row>
        <row r="983">
          <cell r="A983" t="str">
            <v>A01</v>
          </cell>
        </row>
        <row r="984">
          <cell r="A984" t="str">
            <v>A02</v>
          </cell>
        </row>
        <row r="985">
          <cell r="A985" t="str">
            <v>A02</v>
          </cell>
        </row>
        <row r="986">
          <cell r="A986" t="str">
            <v>A02</v>
          </cell>
        </row>
        <row r="987">
          <cell r="A987" t="str">
            <v>A02</v>
          </cell>
        </row>
        <row r="988">
          <cell r="A988" t="str">
            <v>A02</v>
          </cell>
        </row>
        <row r="989">
          <cell r="A989" t="str">
            <v>A02</v>
          </cell>
        </row>
        <row r="990">
          <cell r="A990" t="str">
            <v>A02</v>
          </cell>
        </row>
        <row r="991">
          <cell r="A991" t="str">
            <v>A02</v>
          </cell>
        </row>
        <row r="992">
          <cell r="A992" t="str">
            <v>A02</v>
          </cell>
        </row>
        <row r="993">
          <cell r="A993" t="str">
            <v>A03</v>
          </cell>
        </row>
        <row r="994">
          <cell r="A994" t="str">
            <v>A03</v>
          </cell>
        </row>
        <row r="995">
          <cell r="A995" t="str">
            <v>A03</v>
          </cell>
        </row>
        <row r="996">
          <cell r="A996" t="str">
            <v>A03</v>
          </cell>
        </row>
        <row r="997">
          <cell r="A997" t="str">
            <v>A03</v>
          </cell>
        </row>
        <row r="998">
          <cell r="A998" t="str">
            <v>A04</v>
          </cell>
        </row>
        <row r="999">
          <cell r="A999" t="str">
            <v>A04</v>
          </cell>
        </row>
        <row r="1000">
          <cell r="A1000" t="str">
            <v>A04</v>
          </cell>
        </row>
        <row r="1001">
          <cell r="A1001" t="str">
            <v>A04</v>
          </cell>
        </row>
        <row r="1002">
          <cell r="A1002" t="str">
            <v>A04</v>
          </cell>
        </row>
        <row r="1003">
          <cell r="A1003" t="str">
            <v>A05</v>
          </cell>
        </row>
        <row r="1004">
          <cell r="A1004" t="str">
            <v>A05</v>
          </cell>
        </row>
        <row r="1005">
          <cell r="A1005" t="str">
            <v>A06</v>
          </cell>
        </row>
        <row r="1006">
          <cell r="A1006" t="str">
            <v>A06</v>
          </cell>
        </row>
        <row r="1007">
          <cell r="A1007" t="str">
            <v>A06</v>
          </cell>
        </row>
        <row r="1008">
          <cell r="A1008" t="str">
            <v>A06</v>
          </cell>
        </row>
        <row r="1009">
          <cell r="A1009" t="str">
            <v>A06</v>
          </cell>
        </row>
        <row r="1010">
          <cell r="A1010" t="str">
            <v>A06</v>
          </cell>
        </row>
        <row r="1011">
          <cell r="A1011" t="str">
            <v>A06</v>
          </cell>
        </row>
        <row r="1012">
          <cell r="A1012" t="str">
            <v>553</v>
          </cell>
        </row>
        <row r="1013">
          <cell r="A1013" t="str">
            <v>553</v>
          </cell>
        </row>
        <row r="1014">
          <cell r="A1014" t="str">
            <v>553</v>
          </cell>
        </row>
        <row r="1015">
          <cell r="A1015" t="str">
            <v>553</v>
          </cell>
        </row>
        <row r="1016">
          <cell r="A1016" t="str">
            <v>553</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PREDIO 3BL"/>
      <sheetName val="RESUMO_AU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MENU"/>
      <sheetName val="DADOS"/>
      <sheetName val="NOVO"/>
      <sheetName val="BDI"/>
      <sheetName val="ORÇAMENTO"/>
      <sheetName val="MEM. DE CÁLCULO"/>
      <sheetName val="LISTA "/>
      <sheetName val="CÁLCULO"/>
      <sheetName val="CRONOGRAMA"/>
      <sheetName val="EVENTOS"/>
      <sheetName val="CRONO"/>
      <sheetName val="CRONOPLE"/>
      <sheetName val="PLE"/>
      <sheetName val="QCI"/>
      <sheetName val="BM"/>
      <sheetName val="RRE"/>
      <sheetName val="OFÍCIO"/>
      <sheetName val="RUA LEBLON PLE-FINALIZADO - Cop"/>
    </sheetNames>
    <sheetDataSet>
      <sheetData sheetId="0" refreshError="1">
        <row r="1">
          <cell r="J1" t="str">
            <v>PM</v>
          </cell>
        </row>
        <row r="2">
          <cell r="J2" t="str">
            <v>v3.0.5</v>
          </cell>
        </row>
        <row r="3">
          <cell r="O3">
            <v>1</v>
          </cell>
        </row>
        <row r="4">
          <cell r="O4">
            <v>1</v>
          </cell>
        </row>
      </sheetData>
      <sheetData sheetId="1" refreshError="1">
        <row r="2">
          <cell r="J2" t="str">
            <v>Itens de Investimento</v>
          </cell>
          <cell r="K2" t="str">
            <v>Unidades habitacionais</v>
          </cell>
          <cell r="L2">
            <v>3</v>
          </cell>
          <cell r="M2" t="str">
            <v>Equipamentos comunitários</v>
          </cell>
          <cell r="N2">
            <v>6</v>
          </cell>
          <cell r="O2" t="str">
            <v>Pavimentação</v>
          </cell>
          <cell r="P2">
            <v>6</v>
          </cell>
          <cell r="Q2" t="str">
            <v xml:space="preserve">Drenagem </v>
          </cell>
          <cell r="R2">
            <v>6</v>
          </cell>
          <cell r="S2" t="str">
            <v>Abastecimento de água</v>
          </cell>
          <cell r="T2">
            <v>11</v>
          </cell>
          <cell r="U2" t="str">
            <v>Esgotamento sanitário</v>
          </cell>
          <cell r="V2">
            <v>8</v>
          </cell>
          <cell r="W2" t="str">
            <v>Energia elétrica e iluminação pública</v>
          </cell>
          <cell r="X2">
            <v>4</v>
          </cell>
          <cell r="Y2" t="str">
            <v>Coleta e tratamento de resíduos sólidos</v>
          </cell>
          <cell r="Z2">
            <v>6</v>
          </cell>
          <cell r="AA2" t="str">
            <v xml:space="preserve">Contenção e estabilização de encostas </v>
          </cell>
          <cell r="AB2">
            <v>2</v>
          </cell>
          <cell r="AC2" t="str">
            <v>Regularização fundiária</v>
          </cell>
          <cell r="AD2">
            <v>2</v>
          </cell>
          <cell r="AE2" t="str">
            <v>Aquisição de terreno</v>
          </cell>
          <cell r="AF2">
            <v>2</v>
          </cell>
          <cell r="AG2" t="str">
            <v>Aquisição de equipamentos e insumos</v>
          </cell>
          <cell r="AH2">
            <v>1</v>
          </cell>
          <cell r="AI2" t="str">
            <v>Elaboração de estudos e projetos</v>
          </cell>
          <cell r="AJ2">
            <v>1</v>
          </cell>
          <cell r="AK2" t="str">
            <v>Instrumentos e ações em planejamento e gestão pública</v>
          </cell>
          <cell r="AL2">
            <v>1</v>
          </cell>
          <cell r="AM2" t="str">
            <v>Ações complementares às obras</v>
          </cell>
          <cell r="AN2">
            <v>3</v>
          </cell>
          <cell r="AO2" t="str">
            <v>Gerenciamento</v>
          </cell>
          <cell r="AP2">
            <v>1</v>
          </cell>
          <cell r="AQ2" t="str">
            <v>Trabalho social</v>
          </cell>
          <cell r="AR2">
            <v>4</v>
          </cell>
        </row>
        <row r="3">
          <cell r="J3" t="str">
            <v>Unidades habitacionais</v>
          </cell>
        </row>
        <row r="4">
          <cell r="F4" t="str">
            <v>(SELECIONAR)</v>
          </cell>
          <cell r="J4" t="str">
            <v>Equipamentos comunitários</v>
          </cell>
        </row>
        <row r="5">
          <cell r="F5" t="str">
            <v>MUNICÍPIO DE OLINDA</v>
          </cell>
          <cell r="J5" t="str">
            <v>Pavimentação</v>
          </cell>
        </row>
        <row r="6">
          <cell r="F6" t="str">
            <v>OLINDA/PE</v>
          </cell>
          <cell r="J6" t="str">
            <v xml:space="preserve">Drenagem </v>
          </cell>
        </row>
        <row r="7">
          <cell r="J7" t="str">
            <v>Abastecimento de água</v>
          </cell>
        </row>
        <row r="8">
          <cell r="J8" t="str">
            <v>Esgotamento sanitário</v>
          </cell>
        </row>
        <row r="9">
          <cell r="F9">
            <v>465218.18</v>
          </cell>
          <cell r="J9" t="str">
            <v>Energia elétrica e iluminação pública</v>
          </cell>
        </row>
        <row r="10">
          <cell r="F10">
            <v>18272.060000000001</v>
          </cell>
          <cell r="J10" t="str">
            <v>Coleta e tratamento de resíduos sólidos</v>
          </cell>
        </row>
        <row r="11">
          <cell r="J11" t="str">
            <v xml:space="preserve">Contenção e estabilização de encostas </v>
          </cell>
        </row>
        <row r="12">
          <cell r="J12" t="str">
            <v>Regularização fundiária</v>
          </cell>
        </row>
        <row r="13">
          <cell r="J13" t="str">
            <v>Aquisição de terreno</v>
          </cell>
        </row>
        <row r="14">
          <cell r="J14" t="str">
            <v>Aquisição de equipamentos e insumos</v>
          </cell>
        </row>
        <row r="15">
          <cell r="J15" t="str">
            <v>Elaboração de estudos e projetos</v>
          </cell>
        </row>
        <row r="16">
          <cell r="F16" t="str">
            <v>CONTRATAÇÃO DE EMPRESA DE ENGENHARIA PARA ELABORAÇÃO DE PROJETOS BÁSICOS E EXECUTIVOS DE PAVIMENTAÇÃO, DRENAGEM ACESSIBILIDADE E SINALIZAÇÃO DE DIVERSAS RUAS NO MUNICÍPIO DE OLINDA -PE.</v>
          </cell>
          <cell r="J16" t="str">
            <v>Instrumentos e ações em planejamento e gestão pública</v>
          </cell>
        </row>
        <row r="17">
          <cell r="F17" t="str">
            <v>CONTRATAÇÃO DE EMPRESA DE ENGENHARIA PARA ELABORAÇÃO DE PROJETOS BÁSICOS E EXECUTIVOS DE PAVIMENTAÇÃO, DRENAGEM ACESSIBILIDADE E SINALIZAÇÃO DE DIVERSAS RUAS NO MUNICÍPIO DE OLINDA -PE.</v>
          </cell>
          <cell r="J17" t="str">
            <v>Ações complementares às obras</v>
          </cell>
        </row>
        <row r="18">
          <cell r="F18" t="str">
            <v>NÃO DESONERADO</v>
          </cell>
          <cell r="J18" t="str">
            <v>Gerenciamento</v>
          </cell>
        </row>
        <row r="19">
          <cell r="J19" t="str">
            <v>Trabalho social</v>
          </cell>
        </row>
        <row r="22">
          <cell r="F22" t="str">
            <v>CESAR HENRIQUE AIRES CAPISTRANO</v>
          </cell>
        </row>
        <row r="23">
          <cell r="F23" t="str">
            <v>CREA 309813 D/TO</v>
          </cell>
        </row>
      </sheetData>
      <sheetData sheetId="2" refreshError="1"/>
      <sheetData sheetId="3" refreshError="1">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refreshError="1">
        <row r="8">
          <cell r="F8" t="str">
            <v>'[Referência 06-2022.xls]Banco'!$a5:$a$65536</v>
          </cell>
          <cell r="AF8" t="b">
            <v>1</v>
          </cell>
        </row>
        <row r="10">
          <cell r="AF10" t="b">
            <v>1</v>
          </cell>
        </row>
        <row r="11">
          <cell r="AF11" t="b">
            <v>1</v>
          </cell>
        </row>
        <row r="15">
          <cell r="M15" t="str">
            <v>LOTE</v>
          </cell>
          <cell r="X15">
            <v>390890.62000000005</v>
          </cell>
          <cell r="Z15" t="str">
            <v/>
          </cell>
          <cell r="AA15">
            <v>0</v>
          </cell>
          <cell r="AB15">
            <v>0</v>
          </cell>
        </row>
        <row r="16">
          <cell r="X16">
            <v>390890.62</v>
          </cell>
          <cell r="Z16" t="str">
            <v/>
          </cell>
          <cell r="AA16">
            <v>0</v>
          </cell>
          <cell r="AB16">
            <v>0</v>
          </cell>
        </row>
        <row r="17">
          <cell r="X17">
            <v>41707.019999999997</v>
          </cell>
          <cell r="Z17" t="str">
            <v/>
          </cell>
          <cell r="AA17">
            <v>0</v>
          </cell>
          <cell r="AB17">
            <v>0</v>
          </cell>
        </row>
        <row r="18">
          <cell r="X18">
            <v>15848.67</v>
          </cell>
          <cell r="Z18" t="str">
            <v>RA</v>
          </cell>
          <cell r="AA18">
            <v>0</v>
          </cell>
          <cell r="AB18">
            <v>0</v>
          </cell>
        </row>
        <row r="19">
          <cell r="X19">
            <v>18073.04</v>
          </cell>
          <cell r="Z19" t="str">
            <v>RA</v>
          </cell>
          <cell r="AA19">
            <v>0</v>
          </cell>
          <cell r="AB19">
            <v>0</v>
          </cell>
        </row>
        <row r="20">
          <cell r="X20">
            <v>7785.31</v>
          </cell>
          <cell r="Z20" t="str">
            <v>RA</v>
          </cell>
          <cell r="AA20">
            <v>0</v>
          </cell>
          <cell r="AB20">
            <v>0</v>
          </cell>
        </row>
        <row r="21">
          <cell r="X21">
            <v>5693.15</v>
          </cell>
          <cell r="Z21" t="str">
            <v/>
          </cell>
          <cell r="AA21">
            <v>0</v>
          </cell>
          <cell r="AB21">
            <v>0</v>
          </cell>
        </row>
        <row r="22">
          <cell r="X22">
            <v>3919.71</v>
          </cell>
          <cell r="Z22" t="str">
            <v>RA</v>
          </cell>
          <cell r="AA22">
            <v>0</v>
          </cell>
          <cell r="AB22">
            <v>0</v>
          </cell>
        </row>
        <row r="23">
          <cell r="X23">
            <v>430.9</v>
          </cell>
          <cell r="Z23" t="str">
            <v>RA</v>
          </cell>
          <cell r="AA23">
            <v>0</v>
          </cell>
          <cell r="AB23">
            <v>0</v>
          </cell>
        </row>
        <row r="24">
          <cell r="X24">
            <v>232.96</v>
          </cell>
          <cell r="Z24" t="str">
            <v>RA</v>
          </cell>
          <cell r="AA24">
            <v>0</v>
          </cell>
          <cell r="AB24">
            <v>0</v>
          </cell>
        </row>
        <row r="25">
          <cell r="X25">
            <v>1109.58</v>
          </cell>
          <cell r="Z25" t="str">
            <v>RA</v>
          </cell>
          <cell r="AA25">
            <v>0</v>
          </cell>
          <cell r="AB25">
            <v>0</v>
          </cell>
        </row>
        <row r="26">
          <cell r="X26">
            <v>2490.56</v>
          </cell>
          <cell r="Z26" t="str">
            <v/>
          </cell>
          <cell r="AA26">
            <v>0</v>
          </cell>
          <cell r="AB26">
            <v>0</v>
          </cell>
        </row>
        <row r="27">
          <cell r="X27">
            <v>1206</v>
          </cell>
          <cell r="Z27" t="str">
            <v>RA</v>
          </cell>
          <cell r="AA27">
            <v>0</v>
          </cell>
          <cell r="AB27">
            <v>0</v>
          </cell>
        </row>
        <row r="28">
          <cell r="X28">
            <v>30.22</v>
          </cell>
          <cell r="Z28" t="str">
            <v>RA</v>
          </cell>
          <cell r="AA28">
            <v>0</v>
          </cell>
          <cell r="AB28">
            <v>0</v>
          </cell>
        </row>
        <row r="29">
          <cell r="X29">
            <v>75.11</v>
          </cell>
          <cell r="Z29" t="str">
            <v>RA</v>
          </cell>
          <cell r="AA29">
            <v>0</v>
          </cell>
          <cell r="AB29">
            <v>0</v>
          </cell>
        </row>
        <row r="30">
          <cell r="X30">
            <v>436.69</v>
          </cell>
          <cell r="Z30" t="str">
            <v>RA</v>
          </cell>
          <cell r="AA30">
            <v>0</v>
          </cell>
          <cell r="AB30">
            <v>0</v>
          </cell>
        </row>
        <row r="31">
          <cell r="X31">
            <v>742.54</v>
          </cell>
          <cell r="Z31" t="str">
            <v>RA</v>
          </cell>
          <cell r="AA31">
            <v>0</v>
          </cell>
          <cell r="AB31">
            <v>0</v>
          </cell>
        </row>
        <row r="32">
          <cell r="X32">
            <v>57812.78</v>
          </cell>
          <cell r="Z32" t="str">
            <v/>
          </cell>
          <cell r="AA32">
            <v>0</v>
          </cell>
          <cell r="AB32">
            <v>0</v>
          </cell>
        </row>
        <row r="33">
          <cell r="X33">
            <v>1140.5</v>
          </cell>
          <cell r="Z33" t="str">
            <v>RA</v>
          </cell>
          <cell r="AA33">
            <v>0</v>
          </cell>
          <cell r="AB33">
            <v>0</v>
          </cell>
        </row>
        <row r="34">
          <cell r="X34">
            <v>296.76</v>
          </cell>
          <cell r="Z34" t="str">
            <v>RA</v>
          </cell>
          <cell r="AA34">
            <v>0</v>
          </cell>
          <cell r="AB34">
            <v>0</v>
          </cell>
        </row>
        <row r="35">
          <cell r="X35">
            <v>292.49</v>
          </cell>
          <cell r="Z35" t="str">
            <v>RA</v>
          </cell>
          <cell r="AA35">
            <v>0</v>
          </cell>
          <cell r="AB35">
            <v>0</v>
          </cell>
        </row>
        <row r="36">
          <cell r="X36">
            <v>1545.15</v>
          </cell>
          <cell r="Z36" t="str">
            <v>RA</v>
          </cell>
          <cell r="AA36">
            <v>0</v>
          </cell>
          <cell r="AB36">
            <v>0</v>
          </cell>
        </row>
        <row r="37">
          <cell r="X37">
            <v>3614.11</v>
          </cell>
          <cell r="Z37" t="str">
            <v>RA</v>
          </cell>
          <cell r="AA37">
            <v>0</v>
          </cell>
          <cell r="AB37">
            <v>0</v>
          </cell>
        </row>
        <row r="38">
          <cell r="X38">
            <v>11604.56</v>
          </cell>
          <cell r="Z38" t="str">
            <v>RA</v>
          </cell>
          <cell r="AA38">
            <v>0</v>
          </cell>
          <cell r="AB38">
            <v>0</v>
          </cell>
        </row>
        <row r="39">
          <cell r="X39">
            <v>3397.74</v>
          </cell>
          <cell r="Z39" t="str">
            <v>RA</v>
          </cell>
          <cell r="AA39">
            <v>0</v>
          </cell>
          <cell r="AB39">
            <v>0</v>
          </cell>
        </row>
        <row r="40">
          <cell r="X40">
            <v>129.72</v>
          </cell>
          <cell r="Z40" t="str">
            <v>RA</v>
          </cell>
          <cell r="AA40">
            <v>0</v>
          </cell>
          <cell r="AB40">
            <v>0</v>
          </cell>
        </row>
        <row r="41">
          <cell r="X41">
            <v>405.81</v>
          </cell>
          <cell r="Z41" t="str">
            <v>RA</v>
          </cell>
          <cell r="AA41">
            <v>0</v>
          </cell>
          <cell r="AB41">
            <v>0</v>
          </cell>
        </row>
        <row r="42">
          <cell r="X42">
            <v>35385.94</v>
          </cell>
          <cell r="Z42" t="str">
            <v>RA</v>
          </cell>
          <cell r="AA42">
            <v>0</v>
          </cell>
          <cell r="AB42">
            <v>0</v>
          </cell>
        </row>
        <row r="43">
          <cell r="X43">
            <v>40932.230000000003</v>
          </cell>
          <cell r="Z43" t="str">
            <v/>
          </cell>
          <cell r="AA43">
            <v>0</v>
          </cell>
          <cell r="AB43">
            <v>0</v>
          </cell>
        </row>
        <row r="44">
          <cell r="X44">
            <v>251.11</v>
          </cell>
          <cell r="Z44" t="str">
            <v>RA</v>
          </cell>
          <cell r="AA44">
            <v>0</v>
          </cell>
          <cell r="AB44">
            <v>0</v>
          </cell>
        </row>
        <row r="45">
          <cell r="X45">
            <v>586.15</v>
          </cell>
          <cell r="Z45" t="str">
            <v>RA</v>
          </cell>
          <cell r="AA45">
            <v>0</v>
          </cell>
          <cell r="AB45">
            <v>0</v>
          </cell>
        </row>
        <row r="46">
          <cell r="X46">
            <v>1949.96</v>
          </cell>
          <cell r="Z46" t="str">
            <v>RA</v>
          </cell>
          <cell r="AA46">
            <v>0</v>
          </cell>
          <cell r="AB46">
            <v>0</v>
          </cell>
        </row>
        <row r="47">
          <cell r="X47">
            <v>14051.26</v>
          </cell>
          <cell r="Z47" t="str">
            <v>RA</v>
          </cell>
          <cell r="AA47">
            <v>0</v>
          </cell>
          <cell r="AB47">
            <v>0</v>
          </cell>
        </row>
        <row r="48">
          <cell r="X48">
            <v>24093.75</v>
          </cell>
          <cell r="Z48" t="str">
            <v>RA</v>
          </cell>
          <cell r="AA48">
            <v>0</v>
          </cell>
          <cell r="AB48">
            <v>0</v>
          </cell>
        </row>
        <row r="49">
          <cell r="X49">
            <v>188819.87</v>
          </cell>
          <cell r="Z49" t="str">
            <v/>
          </cell>
          <cell r="AA49">
            <v>0</v>
          </cell>
          <cell r="AB49">
            <v>0</v>
          </cell>
        </row>
        <row r="50">
          <cell r="X50">
            <v>3833.44</v>
          </cell>
          <cell r="Z50" t="str">
            <v>RA</v>
          </cell>
          <cell r="AA50">
            <v>0</v>
          </cell>
          <cell r="AB50">
            <v>0</v>
          </cell>
        </row>
        <row r="51">
          <cell r="X51">
            <v>41006.58</v>
          </cell>
          <cell r="Z51" t="str">
            <v>RA</v>
          </cell>
          <cell r="AA51">
            <v>0</v>
          </cell>
          <cell r="AB51">
            <v>0</v>
          </cell>
        </row>
        <row r="52">
          <cell r="X52">
            <v>83216.62</v>
          </cell>
          <cell r="Z52" t="str">
            <v>RA</v>
          </cell>
          <cell r="AA52">
            <v>0</v>
          </cell>
          <cell r="AB52">
            <v>0</v>
          </cell>
        </row>
        <row r="53">
          <cell r="X53">
            <v>1470.52</v>
          </cell>
          <cell r="Z53" t="str">
            <v>RA</v>
          </cell>
          <cell r="AA53">
            <v>0</v>
          </cell>
          <cell r="AB53">
            <v>0</v>
          </cell>
        </row>
        <row r="54">
          <cell r="X54">
            <v>7587.86</v>
          </cell>
          <cell r="Z54" t="str">
            <v>RA</v>
          </cell>
          <cell r="AA54">
            <v>0</v>
          </cell>
          <cell r="AB54">
            <v>0</v>
          </cell>
        </row>
        <row r="55">
          <cell r="X55">
            <v>24677.8</v>
          </cell>
          <cell r="Z55" t="str">
            <v>RA</v>
          </cell>
          <cell r="AA55">
            <v>0</v>
          </cell>
          <cell r="AB55">
            <v>0</v>
          </cell>
        </row>
        <row r="56">
          <cell r="X56">
            <v>807.48</v>
          </cell>
          <cell r="Z56" t="str">
            <v>RA</v>
          </cell>
          <cell r="AA56">
            <v>0</v>
          </cell>
          <cell r="AB56">
            <v>0</v>
          </cell>
        </row>
        <row r="57">
          <cell r="X57">
            <v>1046.5899999999999</v>
          </cell>
          <cell r="Z57" t="str">
            <v>RA</v>
          </cell>
          <cell r="AA57">
            <v>0</v>
          </cell>
          <cell r="AB57">
            <v>0</v>
          </cell>
        </row>
        <row r="58">
          <cell r="X58">
            <v>25172.98</v>
          </cell>
          <cell r="Z58" t="str">
            <v>RA</v>
          </cell>
          <cell r="AA58">
            <v>0</v>
          </cell>
          <cell r="AB58">
            <v>0</v>
          </cell>
        </row>
        <row r="59">
          <cell r="X59">
            <v>44770.77</v>
          </cell>
          <cell r="Z59" t="str">
            <v/>
          </cell>
          <cell r="AA59">
            <v>0</v>
          </cell>
          <cell r="AB59">
            <v>0</v>
          </cell>
        </row>
        <row r="60">
          <cell r="X60">
            <v>89.2</v>
          </cell>
          <cell r="Z60" t="str">
            <v>RA</v>
          </cell>
          <cell r="AA60">
            <v>0</v>
          </cell>
          <cell r="AB60">
            <v>0</v>
          </cell>
        </row>
        <row r="61">
          <cell r="X61">
            <v>1979.09</v>
          </cell>
          <cell r="Z61" t="str">
            <v>RA</v>
          </cell>
          <cell r="AA61">
            <v>0</v>
          </cell>
          <cell r="AB61">
            <v>0</v>
          </cell>
        </row>
        <row r="62">
          <cell r="X62">
            <v>42702.48</v>
          </cell>
          <cell r="Z62" t="str">
            <v>RA</v>
          </cell>
          <cell r="AA62">
            <v>0</v>
          </cell>
          <cell r="AB62">
            <v>0</v>
          </cell>
        </row>
        <row r="63">
          <cell r="X63">
            <v>8664.24</v>
          </cell>
          <cell r="Z63" t="str">
            <v/>
          </cell>
          <cell r="AA63">
            <v>0</v>
          </cell>
          <cell r="AB63">
            <v>0</v>
          </cell>
        </row>
        <row r="64">
          <cell r="X64">
            <v>380.68</v>
          </cell>
          <cell r="Z64" t="str">
            <v>RA</v>
          </cell>
          <cell r="AA64">
            <v>0</v>
          </cell>
          <cell r="AB64">
            <v>0</v>
          </cell>
        </row>
        <row r="65">
          <cell r="X65">
            <v>1032.25</v>
          </cell>
          <cell r="Z65" t="str">
            <v>RA</v>
          </cell>
          <cell r="AA65">
            <v>0</v>
          </cell>
          <cell r="AB65">
            <v>0</v>
          </cell>
        </row>
        <row r="66">
          <cell r="X66">
            <v>4963.2</v>
          </cell>
          <cell r="Z66" t="str">
            <v>RA</v>
          </cell>
          <cell r="AA66">
            <v>0</v>
          </cell>
          <cell r="AB66">
            <v>0</v>
          </cell>
        </row>
        <row r="67">
          <cell r="X67">
            <v>771.59</v>
          </cell>
          <cell r="Z67" t="str">
            <v>RA</v>
          </cell>
          <cell r="AA67">
            <v>0</v>
          </cell>
          <cell r="AB67">
            <v>0</v>
          </cell>
        </row>
        <row r="68">
          <cell r="X68">
            <v>771.59</v>
          </cell>
          <cell r="Z68" t="str">
            <v>RA</v>
          </cell>
          <cell r="AA68">
            <v>0</v>
          </cell>
          <cell r="AB68">
            <v>0</v>
          </cell>
        </row>
        <row r="69">
          <cell r="X69">
            <v>410.58</v>
          </cell>
          <cell r="Z69" t="str">
            <v>RA</v>
          </cell>
          <cell r="AA69">
            <v>0</v>
          </cell>
          <cell r="AB69">
            <v>0</v>
          </cell>
        </row>
        <row r="70">
          <cell r="X70">
            <v>334.35</v>
          </cell>
          <cell r="Z70" t="str">
            <v>RA</v>
          </cell>
          <cell r="AA70">
            <v>0</v>
          </cell>
          <cell r="AB70">
            <v>0</v>
          </cell>
        </row>
      </sheetData>
      <sheetData sheetId="5" refreshError="1"/>
      <sheetData sheetId="6" refreshError="1"/>
      <sheetData sheetId="7" refreshError="1">
        <row r="12">
          <cell r="A12" t="str">
            <v>Manual</v>
          </cell>
          <cell r="Q12" t="str">
            <v>RUA LEBLON- E0+0,00 - E 3+9,632</v>
          </cell>
          <cell r="AA12" t="str">
            <v>.</v>
          </cell>
        </row>
        <row r="15">
          <cell r="M15">
            <v>0</v>
          </cell>
          <cell r="Q15">
            <v>132381.20000000001</v>
          </cell>
        </row>
        <row r="16">
          <cell r="M16" t="str">
            <v/>
          </cell>
        </row>
        <row r="17">
          <cell r="M17" t="str">
            <v/>
          </cell>
        </row>
        <row r="18">
          <cell r="M18">
            <v>1</v>
          </cell>
        </row>
        <row r="19">
          <cell r="M19">
            <v>1</v>
          </cell>
        </row>
        <row r="20">
          <cell r="M20">
            <v>1</v>
          </cell>
        </row>
        <row r="21">
          <cell r="M21" t="str">
            <v/>
          </cell>
        </row>
        <row r="22">
          <cell r="M22">
            <v>2</v>
          </cell>
        </row>
        <row r="23">
          <cell r="M23">
            <v>2</v>
          </cell>
        </row>
        <row r="24">
          <cell r="M24">
            <v>2</v>
          </cell>
        </row>
        <row r="25">
          <cell r="M25">
            <v>2</v>
          </cell>
        </row>
        <row r="26">
          <cell r="M26" t="str">
            <v/>
          </cell>
        </row>
        <row r="27">
          <cell r="M27">
            <v>3</v>
          </cell>
        </row>
        <row r="28">
          <cell r="M28">
            <v>3</v>
          </cell>
        </row>
        <row r="29">
          <cell r="M29">
            <v>3</v>
          </cell>
        </row>
        <row r="30">
          <cell r="M30">
            <v>3</v>
          </cell>
        </row>
        <row r="31">
          <cell r="M31">
            <v>3</v>
          </cell>
        </row>
        <row r="32">
          <cell r="M32" t="str">
            <v/>
          </cell>
        </row>
        <row r="33">
          <cell r="M33">
            <v>4</v>
          </cell>
        </row>
        <row r="34">
          <cell r="M34">
            <v>4</v>
          </cell>
        </row>
        <row r="35">
          <cell r="M35">
            <v>4</v>
          </cell>
        </row>
        <row r="36">
          <cell r="M36">
            <v>4</v>
          </cell>
        </row>
        <row r="37">
          <cell r="M37">
            <v>4</v>
          </cell>
        </row>
        <row r="38">
          <cell r="M38">
            <v>4</v>
          </cell>
        </row>
        <row r="39">
          <cell r="M39">
            <v>4</v>
          </cell>
        </row>
        <row r="40">
          <cell r="M40">
            <v>4</v>
          </cell>
        </row>
        <row r="41">
          <cell r="M41">
            <v>4</v>
          </cell>
        </row>
        <row r="42">
          <cell r="M42">
            <v>4</v>
          </cell>
        </row>
        <row r="43">
          <cell r="M43" t="str">
            <v/>
          </cell>
        </row>
        <row r="44">
          <cell r="M44">
            <v>5</v>
          </cell>
        </row>
        <row r="45">
          <cell r="M45">
            <v>5</v>
          </cell>
        </row>
        <row r="46">
          <cell r="M46">
            <v>5</v>
          </cell>
        </row>
        <row r="47">
          <cell r="M47">
            <v>5</v>
          </cell>
        </row>
        <row r="48">
          <cell r="M48">
            <v>5</v>
          </cell>
        </row>
        <row r="49">
          <cell r="M49" t="str">
            <v/>
          </cell>
        </row>
        <row r="50">
          <cell r="M50">
            <v>6</v>
          </cell>
        </row>
        <row r="51">
          <cell r="M51">
            <v>6</v>
          </cell>
        </row>
        <row r="52">
          <cell r="M52">
            <v>6</v>
          </cell>
        </row>
        <row r="53">
          <cell r="M53">
            <v>6</v>
          </cell>
        </row>
        <row r="54">
          <cell r="M54">
            <v>6</v>
          </cell>
        </row>
        <row r="55">
          <cell r="M55">
            <v>6</v>
          </cell>
        </row>
        <row r="56">
          <cell r="M56">
            <v>6</v>
          </cell>
        </row>
        <row r="57">
          <cell r="M57">
            <v>6</v>
          </cell>
        </row>
        <row r="58">
          <cell r="M58">
            <v>6</v>
          </cell>
        </row>
        <row r="59">
          <cell r="M59" t="str">
            <v/>
          </cell>
        </row>
        <row r="60">
          <cell r="M60">
            <v>7</v>
          </cell>
        </row>
        <row r="61">
          <cell r="M61">
            <v>7</v>
          </cell>
        </row>
        <row r="62">
          <cell r="M62">
            <v>7</v>
          </cell>
        </row>
        <row r="63">
          <cell r="M63" t="str">
            <v/>
          </cell>
        </row>
        <row r="64">
          <cell r="M64">
            <v>8</v>
          </cell>
        </row>
        <row r="65">
          <cell r="M65">
            <v>8</v>
          </cell>
        </row>
        <row r="66">
          <cell r="M66">
            <v>8</v>
          </cell>
        </row>
        <row r="67">
          <cell r="M67">
            <v>8</v>
          </cell>
        </row>
        <row r="68">
          <cell r="M68">
            <v>8</v>
          </cell>
        </row>
        <row r="69">
          <cell r="M69">
            <v>8</v>
          </cell>
        </row>
        <row r="70">
          <cell r="M70">
            <v>8</v>
          </cell>
        </row>
      </sheetData>
      <sheetData sheetId="8" refreshError="1"/>
      <sheetData sheetId="9" refreshError="1">
        <row r="14">
          <cell r="C14" t="e">
            <v>#VALUE!</v>
          </cell>
        </row>
        <row r="15">
          <cell r="B15" t="str">
            <v>1.Administração Local</v>
          </cell>
          <cell r="C15">
            <v>1</v>
          </cell>
          <cell r="D15" t="str">
            <v>Administração Local</v>
          </cell>
        </row>
        <row r="16">
          <cell r="C16">
            <v>2</v>
          </cell>
        </row>
        <row r="17">
          <cell r="C17">
            <v>3</v>
          </cell>
        </row>
        <row r="18">
          <cell r="C18">
            <v>4</v>
          </cell>
        </row>
        <row r="19">
          <cell r="C19">
            <v>5</v>
          </cell>
        </row>
        <row r="20">
          <cell r="C20">
            <v>6</v>
          </cell>
        </row>
        <row r="21">
          <cell r="C21">
            <v>7</v>
          </cell>
        </row>
        <row r="22">
          <cell r="C22">
            <v>8</v>
          </cell>
        </row>
        <row r="23">
          <cell r="C23">
            <v>9</v>
          </cell>
        </row>
        <row r="24">
          <cell r="C24">
            <v>10</v>
          </cell>
        </row>
        <row r="25">
          <cell r="C25">
            <v>11</v>
          </cell>
        </row>
        <row r="26">
          <cell r="C26">
            <v>12</v>
          </cell>
        </row>
        <row r="27">
          <cell r="C27">
            <v>13</v>
          </cell>
        </row>
        <row r="28">
          <cell r="C28">
            <v>14</v>
          </cell>
        </row>
        <row r="29">
          <cell r="C29">
            <v>15</v>
          </cell>
        </row>
        <row r="30">
          <cell r="C30">
            <v>16</v>
          </cell>
        </row>
        <row r="31">
          <cell r="C31">
            <v>17</v>
          </cell>
        </row>
        <row r="32">
          <cell r="C32">
            <v>18</v>
          </cell>
        </row>
        <row r="33">
          <cell r="C33">
            <v>19</v>
          </cell>
        </row>
        <row r="34">
          <cell r="C34">
            <v>20</v>
          </cell>
        </row>
        <row r="35">
          <cell r="C35">
            <v>21</v>
          </cell>
        </row>
        <row r="36">
          <cell r="C36">
            <v>22</v>
          </cell>
        </row>
        <row r="37">
          <cell r="C37">
            <v>23</v>
          </cell>
        </row>
        <row r="38">
          <cell r="C38">
            <v>24</v>
          </cell>
        </row>
        <row r="39">
          <cell r="C39">
            <v>25</v>
          </cell>
        </row>
        <row r="40">
          <cell r="C40">
            <v>26</v>
          </cell>
        </row>
        <row r="41">
          <cell r="C41">
            <v>27</v>
          </cell>
        </row>
        <row r="42">
          <cell r="C42">
            <v>28</v>
          </cell>
        </row>
        <row r="43">
          <cell r="C43">
            <v>29</v>
          </cell>
        </row>
        <row r="44">
          <cell r="C44">
            <v>30</v>
          </cell>
        </row>
        <row r="45">
          <cell r="C45">
            <v>31</v>
          </cell>
        </row>
        <row r="46">
          <cell r="C46">
            <v>32</v>
          </cell>
        </row>
        <row r="47">
          <cell r="C47">
            <v>33</v>
          </cell>
        </row>
        <row r="48">
          <cell r="C48">
            <v>34</v>
          </cell>
        </row>
        <row r="49">
          <cell r="C49">
            <v>35</v>
          </cell>
        </row>
        <row r="50">
          <cell r="C50">
            <v>36</v>
          </cell>
        </row>
        <row r="51">
          <cell r="C51">
            <v>37</v>
          </cell>
        </row>
        <row r="52">
          <cell r="C52">
            <v>38</v>
          </cell>
        </row>
        <row r="53">
          <cell r="C53">
            <v>39</v>
          </cell>
        </row>
        <row r="54">
          <cell r="C54">
            <v>40</v>
          </cell>
        </row>
        <row r="55">
          <cell r="C55">
            <v>41</v>
          </cell>
        </row>
        <row r="56">
          <cell r="C56">
            <v>42</v>
          </cell>
        </row>
        <row r="57">
          <cell r="C57">
            <v>43</v>
          </cell>
        </row>
        <row r="58">
          <cell r="C58">
            <v>44</v>
          </cell>
        </row>
        <row r="59">
          <cell r="C59">
            <v>45</v>
          </cell>
        </row>
        <row r="60">
          <cell r="C60">
            <v>46</v>
          </cell>
        </row>
        <row r="61">
          <cell r="C61">
            <v>47</v>
          </cell>
        </row>
        <row r="62">
          <cell r="C62">
            <v>48</v>
          </cell>
        </row>
        <row r="63">
          <cell r="C63">
            <v>49</v>
          </cell>
        </row>
        <row r="64">
          <cell r="C64">
            <v>50</v>
          </cell>
        </row>
      </sheetData>
      <sheetData sheetId="10" refreshError="1"/>
      <sheetData sheetId="11" refreshError="1"/>
      <sheetData sheetId="12" refreshError="1">
        <row r="9">
          <cell r="J9">
            <v>2</v>
          </cell>
        </row>
        <row r="15">
          <cell r="A15" t="str">
            <v>F</v>
          </cell>
          <cell r="B15">
            <v>1</v>
          </cell>
          <cell r="C15" t="str">
            <v>Administração Local</v>
          </cell>
          <cell r="H15" t="str">
            <v>A administração local será proporcional a execução dos demais eventos, independente de frentes de obra.</v>
          </cell>
        </row>
        <row r="65">
          <cell r="A65" t="str">
            <v>F</v>
          </cell>
        </row>
      </sheetData>
      <sheetData sheetId="13" refreshError="1">
        <row r="13">
          <cell r="B13" t="str">
            <v>Busca</v>
          </cell>
          <cell r="E13" t="str">
            <v>Item de Investimento</v>
          </cell>
          <cell r="F13" t="str">
            <v>Subitem de Investimento</v>
          </cell>
          <cell r="H13" t="str">
            <v>Situação</v>
          </cell>
          <cell r="I13" t="str">
            <v>Quantidade</v>
          </cell>
          <cell r="O13" t="str">
            <v>Investimento (R$)</v>
          </cell>
          <cell r="R13" t="str">
            <v>Descrição da Meta</v>
          </cell>
          <cell r="T13" t="str">
            <v>Lote de Licitação / nº do CTEF</v>
          </cell>
          <cell r="U13" t="str">
            <v>Investimento (R$)</v>
          </cell>
          <cell r="V13" t="str">
            <v>Divisão do Investimento</v>
          </cell>
          <cell r="W13" t="str">
            <v>Contrapartida Financeira (R$)</v>
          </cell>
          <cell r="X13" t="str">
            <v>Outros (R$)</v>
          </cell>
        </row>
        <row r="14">
          <cell r="B14" t="str">
            <v>Automático</v>
          </cell>
          <cell r="O14">
            <v>390890.62</v>
          </cell>
          <cell r="AA14">
            <v>0</v>
          </cell>
          <cell r="AB14">
            <v>0</v>
          </cell>
        </row>
        <row r="15">
          <cell r="B15" t="str">
            <v>Branco</v>
          </cell>
          <cell r="O15">
            <v>0</v>
          </cell>
          <cell r="AA15">
            <v>0</v>
          </cell>
          <cell r="AB15">
            <v>0</v>
          </cell>
        </row>
        <row r="16">
          <cell r="B16" t="str">
            <v>Branco</v>
          </cell>
          <cell r="O16">
            <v>0</v>
          </cell>
          <cell r="AA16">
            <v>0</v>
          </cell>
          <cell r="AB16">
            <v>0</v>
          </cell>
        </row>
        <row r="17">
          <cell r="B17" t="str">
            <v>Branco</v>
          </cell>
          <cell r="O17">
            <v>0</v>
          </cell>
          <cell r="AA17">
            <v>0</v>
          </cell>
          <cell r="AB17">
            <v>0</v>
          </cell>
        </row>
        <row r="18">
          <cell r="B18" t="str">
            <v>Branco</v>
          </cell>
          <cell r="O18">
            <v>0</v>
          </cell>
          <cell r="AA18">
            <v>0</v>
          </cell>
          <cell r="AB18">
            <v>0</v>
          </cell>
        </row>
        <row r="19">
          <cell r="B19" t="str">
            <v>Branco</v>
          </cell>
          <cell r="O19">
            <v>0</v>
          </cell>
          <cell r="AA19">
            <v>0</v>
          </cell>
          <cell r="AB19">
            <v>0</v>
          </cell>
        </row>
        <row r="20">
          <cell r="B20" t="str">
            <v>Branco</v>
          </cell>
          <cell r="O20">
            <v>0</v>
          </cell>
          <cell r="AA20">
            <v>0</v>
          </cell>
          <cell r="AB20">
            <v>0</v>
          </cell>
        </row>
        <row r="21">
          <cell r="B21" t="str">
            <v>Branco</v>
          </cell>
          <cell r="O21">
            <v>0</v>
          </cell>
          <cell r="AA21">
            <v>0</v>
          </cell>
          <cell r="AB21">
            <v>0</v>
          </cell>
        </row>
        <row r="22">
          <cell r="B22" t="str">
            <v>Branco</v>
          </cell>
          <cell r="O22">
            <v>0</v>
          </cell>
          <cell r="AA22">
            <v>0</v>
          </cell>
          <cell r="AB22">
            <v>0</v>
          </cell>
        </row>
        <row r="23">
          <cell r="B23" t="str">
            <v>Branco</v>
          </cell>
          <cell r="O23">
            <v>0</v>
          </cell>
          <cell r="AA23">
            <v>0</v>
          </cell>
          <cell r="AB23">
            <v>0</v>
          </cell>
        </row>
        <row r="24">
          <cell r="B24" t="str">
            <v>TR$</v>
          </cell>
          <cell r="O24">
            <v>390890.62</v>
          </cell>
          <cell r="AA24">
            <v>0</v>
          </cell>
          <cell r="AB24">
            <v>0</v>
          </cell>
        </row>
      </sheetData>
      <sheetData sheetId="14" refreshError="1">
        <row r="3">
          <cell r="A3" t="b">
            <v>0</v>
          </cell>
        </row>
        <row r="7">
          <cell r="O7" t="str">
            <v>Nº MEDIÇÃO</v>
          </cell>
        </row>
        <row r="9">
          <cell r="A9" t="b">
            <v>1</v>
          </cell>
        </row>
        <row r="13">
          <cell r="AB13">
            <v>1</v>
          </cell>
          <cell r="AC13">
            <v>2</v>
          </cell>
          <cell r="AD13">
            <v>3</v>
          </cell>
          <cell r="AE13">
            <v>4</v>
          </cell>
          <cell r="AF13">
            <v>5</v>
          </cell>
          <cell r="AG13">
            <v>6</v>
          </cell>
          <cell r="AH13">
            <v>7</v>
          </cell>
          <cell r="AI13">
            <v>8</v>
          </cell>
          <cell r="AJ13">
            <v>9</v>
          </cell>
          <cell r="AK13">
            <v>10</v>
          </cell>
          <cell r="AL13">
            <v>11</v>
          </cell>
          <cell r="AM13">
            <v>12</v>
          </cell>
        </row>
      </sheetData>
      <sheetData sheetId="15" refreshError="1">
        <row r="7">
          <cell r="O7">
            <v>483490.24</v>
          </cell>
        </row>
        <row r="26">
          <cell r="AC26">
            <v>0</v>
          </cell>
          <cell r="AD26">
            <v>0</v>
          </cell>
        </row>
        <row r="27">
          <cell r="AC27">
            <v>0</v>
          </cell>
          <cell r="AD27">
            <v>0</v>
          </cell>
        </row>
      </sheetData>
      <sheetData sheetId="16" refreshError="1"/>
      <sheetData sheetId="17"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Quadro + Gráfico"/>
      <sheetName val="Proposta"/>
      <sheetName val="Custo do CM-30"/>
      <sheetName val="Cálculo"/>
      <sheetName val="memória de calculo_liquida"/>
      <sheetName val="Preços"/>
      <sheetName val="Desp. Apoio"/>
      <sheetName val="Fresagem de Pista Ago-98"/>
      <sheetName val="CRON.NOVO.ARIPUANA"/>
      <sheetName val="Viga_Benkellman"/>
      <sheetName val="Conc 20"/>
      <sheetName val="Carimbo de Nota"/>
      <sheetName val="P3"/>
      <sheetName val="PLANILHA ATUALIZADA"/>
      <sheetName val="Auxiliar"/>
      <sheetName val="Estudo_Estatístico"/>
      <sheetName val="Pro_-_10_norma_A"/>
      <sheetName val="Pró_-_11_norma_B"/>
      <sheetName val="Resumo_subtrechos_homgêneos"/>
      <sheetName val="Demonstrativo_Dimensionamento"/>
      <sheetName val="Camadas_Mat__Distintos"/>
      <sheetName val="Custo_do_CM-30"/>
      <sheetName val="memória_de_calculo_liquida"/>
      <sheetName val="Quadro_+_Gráfico"/>
      <sheetName val="Desp__Apoio"/>
      <sheetName val="Tela"/>
      <sheetName val="Atualizacao"/>
      <sheetName val="Chuvas"/>
      <sheetName val="Medição"/>
      <sheetName val="COMPOS1"/>
      <sheetName val="RELATA"/>
      <sheetName val="PRO_08"/>
      <sheetName val="CAPA"/>
      <sheetName val="SUMÁRIO GERAL"/>
      <sheetName val="DIVISÓRIAS"/>
      <sheetName val="CAPA CD"/>
      <sheetName val="CABEÇALHO-RODAPÉ"/>
      <sheetName val="ABC"/>
      <sheetName val="ORÇAMENTO"/>
      <sheetName val="MEMÓRIA"/>
      <sheetName val="CRONOGRAMA"/>
      <sheetName val="BDI"/>
      <sheetName val="Encargos Sociais"/>
      <sheetName val="CPU"/>
      <sheetName val="Quadro Bueiros"/>
      <sheetName val="MP CUB"/>
      <sheetName val="Plan1"/>
      <sheetName val="CBR Jazida"/>
      <sheetName val="JAZIDAS"/>
      <sheetName val="plan"/>
      <sheetName val="Plan2"/>
      <sheetName val="RESUMO_AUT1"/>
      <sheetName val="Custo da Imprimação"/>
      <sheetName val="Custo da Pintura de Ligação"/>
      <sheetName val="Teor"/>
      <sheetName val="Equipamentos"/>
      <sheetName val="RP-1 SB (3)"/>
      <sheetName val=""/>
      <sheetName val="Resumo Financeiro"/>
      <sheetName val="ROSTO"/>
      <sheetName val="7CONT FIN"/>
      <sheetName val="DG"/>
      <sheetName val="Entrada de Dados"/>
      <sheetName val="Ofício"/>
      <sheetName val="Dados do Contrato"/>
      <sheetName val="Boletim"/>
      <sheetName val="Resumo"/>
      <sheetName val="MT-358 Sin.Hor."/>
      <sheetName val="MT-358 Sin.Vert."/>
      <sheetName val="MT-358 Disp. Aux."/>
      <sheetName val="MT 220 Disp Aux"/>
      <sheetName val="Controle financeiro"/>
      <sheetName val="Linear"/>
      <sheetName val="Vert. item 1"/>
      <sheetName val="Horizontal"/>
      <sheetName val="Vertical"/>
      <sheetName val="Seg. e Canalizacao"/>
      <sheetName val="RELATÓRIO FOTOGRAFICO"/>
      <sheetName val="Pluviometria"/>
      <sheetName val="RESUMO DE DIÁRIO DE OBRAS"/>
      <sheetName val="Reajuste"/>
      <sheetName val="Cont.fin. Reajustamento"/>
      <sheetName val="BANCO"/>
      <sheetName val="Resumo Geral"/>
      <sheetName val="Acostamento - 129 - 122+10 LE"/>
      <sheetName val="Acostam. - 122+10 a 112 +10 LE"/>
      <sheetName val="Acost. 112+10 - 102"/>
      <sheetName val="Acost. 101+10 a 92 - LE"/>
      <sheetName val="Acost. 91+10 a 82 - LE"/>
      <sheetName val="ACOST. EST.81+10 A 72"/>
      <sheetName val="ACOST. EST. 71+10 A 62"/>
      <sheetName val="ACOST. Est. 61+10 a 52 - LE"/>
      <sheetName val="ACOST. 51+10 - 42"/>
      <sheetName val="ACOST. EST. 41+10 - 32 LE"/>
      <sheetName val="ACOST. 31+10 - 22 - LE"/>
      <sheetName val="acost . 21 - 12 "/>
      <sheetName val="Acost . 12 - 3"/>
      <sheetName val="Est. 31+10 a Est. 24+10 - LE"/>
      <sheetName val="Est. 42+10 a 32 -LE"/>
      <sheetName val="Est. 51 - Est. 43 - LD"/>
      <sheetName val="Est. 42 - Est. 37 - LD"/>
      <sheetName val="Est. 36 a Est. 31 - LD"/>
      <sheetName val="Est.38 - Est. 34 - EIXO"/>
      <sheetName val="Est. 33 - Est. 24 - EIXO"/>
      <sheetName val="Est. 24 - Est. 19 - completa"/>
      <sheetName val="EST. 18+10 A EST. 14 - COMPLETA"/>
      <sheetName val="Est. 51 a Est. 43 - LE - 14.50 "/>
      <sheetName val="EST. 13 +10 - EST. 10 - COMPL."/>
      <sheetName val="Est. 9 - Est. 5 - Completa"/>
      <sheetName val="Est. 4 a Est. 0 - completo"/>
      <sheetName val="BD"/>
      <sheetName val="TABELAS"/>
      <sheetName val="Read Me!"/>
      <sheetName val="Imai03"/>
      <sheetName val="PROJETO"/>
      <sheetName val="Gráfico"/>
      <sheetName val="Semanas"/>
      <sheetName val="NF 131"/>
      <sheetName val="ANALISES.XLS"/>
      <sheetName val="RED.-EXP."/>
      <sheetName val="BOCAIS"/>
      <sheetName val="LEQ"/>
      <sheetName val="Planejamento Detalh"/>
      <sheetName val="Relatório-1ª med."/>
      <sheetName val="Planilha orçamentária da PMJ"/>
      <sheetName val="Viga_Benkellman1"/>
      <sheetName val="Estudo_Estatístico1"/>
      <sheetName val="Pro_-_10_norma_A1"/>
      <sheetName val="Pró_-_11_norma_B1"/>
      <sheetName val="Resumo_subtrechos_homgêneos1"/>
      <sheetName val="Demonstrativo_Dimensionamento1"/>
      <sheetName val="Camadas_Mat__Distintos1"/>
      <sheetName val="Custo_do_CM-301"/>
      <sheetName val="Quadro_+_Gráfico1"/>
      <sheetName val="memória_de_calculo_liquida1"/>
      <sheetName val="Desp__Apoio1"/>
      <sheetName val="Carimbo_de_Nota"/>
      <sheetName val="Fresagem_de_Pista_Ago-98"/>
      <sheetName val="PLANILHA_ATUALIZADA"/>
      <sheetName val="RP-1_SB_(3)"/>
      <sheetName val="Conc_20"/>
      <sheetName val="CRON_NOVO_ARIPUANA"/>
      <sheetName val="SUMÁRIO_GERAL"/>
      <sheetName val="CAPA_CD"/>
      <sheetName val="Encargos_Sociais"/>
      <sheetName val="Quadro_Bueiros"/>
      <sheetName val="MP_CUB"/>
      <sheetName val="CBR_Jazida"/>
      <sheetName val="Custo_da_Imprimação"/>
      <sheetName val="Custo_da_Pintura_de_Ligação"/>
      <sheetName val="Resumo_Geral"/>
      <sheetName val="Resumo_Financeiro"/>
      <sheetName val="7CONT_FIN"/>
      <sheetName val="Curva S Financeira"/>
      <sheetName val="Relatório-1ª_med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sheetData sheetId="166" refreshError="1"/>
      <sheetData sheetId="167"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alteração"/>
      <sheetName val="REAJUSTE DO PROGRAMA"/>
      <sheetName val="Tranporte Comercial"/>
      <sheetName val="Transporte especial"/>
      <sheetName val="Consumo e Trans.Ligante"/>
      <sheetName val="Localização de ocorrências"/>
      <sheetName val="Comparativo de preço"/>
      <sheetName val="grafico unifilar"/>
      <sheetName val="Calculo do DMT"/>
      <sheetName val="compos1"/>
      <sheetName val="Composições"/>
      <sheetName val="Insumos"/>
      <sheetName val="Serviços"/>
      <sheetName val="restauração "/>
    </sheetNames>
    <sheetDataSet>
      <sheetData sheetId="0">
        <row r="13">
          <cell r="A13" t="str">
            <v>1.1.200.00</v>
          </cell>
          <cell r="B13" t="str">
            <v>Escav. Carga mat. Jazida p/ recomposição</v>
          </cell>
          <cell r="C13" t="str">
            <v>m3</v>
          </cell>
          <cell r="E13">
            <v>0</v>
          </cell>
          <cell r="F13">
            <v>0</v>
          </cell>
          <cell r="G13" t="e">
            <v>#DIV/0!</v>
          </cell>
          <cell r="H13">
            <v>0</v>
          </cell>
          <cell r="I13">
            <v>0</v>
          </cell>
          <cell r="J13">
            <v>1.49</v>
          </cell>
          <cell r="K13">
            <v>0</v>
          </cell>
          <cell r="L13">
            <v>0</v>
          </cell>
          <cell r="M13">
            <v>0</v>
          </cell>
        </row>
        <row r="14">
          <cell r="A14" t="str">
            <v>1.2.200.01</v>
          </cell>
          <cell r="B14" t="str">
            <v>Recomp. Camada granular do pavimento</v>
          </cell>
          <cell r="C14" t="str">
            <v>m3</v>
          </cell>
          <cell r="D14">
            <v>8794</v>
          </cell>
          <cell r="E14">
            <v>0</v>
          </cell>
          <cell r="F14">
            <v>0</v>
          </cell>
          <cell r="G14">
            <v>0</v>
          </cell>
          <cell r="H14">
            <v>8794</v>
          </cell>
          <cell r="I14">
            <v>8794</v>
          </cell>
          <cell r="J14">
            <v>2.92</v>
          </cell>
          <cell r="K14">
            <v>25678.48</v>
          </cell>
          <cell r="L14">
            <v>25678.48</v>
          </cell>
          <cell r="M14">
            <v>0</v>
          </cell>
        </row>
        <row r="15">
          <cell r="A15" t="str">
            <v>1.2.220.00</v>
          </cell>
          <cell r="B15" t="str">
            <v>Solo brita p/base de remendo profundo</v>
          </cell>
          <cell r="C15" t="str">
            <v>m3</v>
          </cell>
          <cell r="D15">
            <v>15786.492</v>
          </cell>
          <cell r="E15">
            <v>6450</v>
          </cell>
          <cell r="F15">
            <v>6278</v>
          </cell>
          <cell r="G15">
            <v>-0.77350330258927535</v>
          </cell>
          <cell r="H15">
            <v>22236.491999999998</v>
          </cell>
          <cell r="I15">
            <v>22064.491999999998</v>
          </cell>
          <cell r="J15">
            <v>8.9499999999999993</v>
          </cell>
          <cell r="K15">
            <v>199016.6</v>
          </cell>
          <cell r="L15">
            <v>197477.2</v>
          </cell>
          <cell r="M15">
            <v>-1539.3999999999942</v>
          </cell>
        </row>
        <row r="16">
          <cell r="A16" t="str">
            <v>1.2.300.00</v>
          </cell>
          <cell r="B16" t="str">
            <v>Imprimação</v>
          </cell>
          <cell r="C16" t="str">
            <v>m2</v>
          </cell>
          <cell r="D16">
            <v>28610</v>
          </cell>
          <cell r="E16">
            <v>0</v>
          </cell>
          <cell r="F16">
            <v>0</v>
          </cell>
          <cell r="G16">
            <v>0</v>
          </cell>
          <cell r="H16">
            <v>28610</v>
          </cell>
          <cell r="I16">
            <v>28610</v>
          </cell>
          <cell r="J16">
            <v>0.05</v>
          </cell>
          <cell r="K16">
            <v>1430.5</v>
          </cell>
          <cell r="L16">
            <v>1430.5</v>
          </cell>
          <cell r="M16">
            <v>0</v>
          </cell>
        </row>
        <row r="17">
          <cell r="A17" t="str">
            <v>1.2.400.00</v>
          </cell>
          <cell r="B17" t="str">
            <v>Pintura de ligação</v>
          </cell>
          <cell r="C17" t="str">
            <v>m2</v>
          </cell>
          <cell r="D17">
            <v>102009.789</v>
          </cell>
          <cell r="E17">
            <v>248626.66699999999</v>
          </cell>
          <cell r="F17">
            <v>68046.706666666694</v>
          </cell>
          <cell r="G17">
            <v>-51.50062329324173</v>
          </cell>
          <cell r="H17">
            <v>350636.45600000001</v>
          </cell>
          <cell r="I17">
            <v>170056.49566666671</v>
          </cell>
          <cell r="J17">
            <v>0.03</v>
          </cell>
          <cell r="K17">
            <v>10519.09</v>
          </cell>
          <cell r="L17">
            <v>5101.6899999999996</v>
          </cell>
          <cell r="M17">
            <v>-5417.4000000000005</v>
          </cell>
        </row>
        <row r="18">
          <cell r="A18" t="str">
            <v>1.2.520.00</v>
          </cell>
          <cell r="B18" t="str">
            <v>Mistura Areia-Asfalto em betoneira</v>
          </cell>
          <cell r="C18" t="str">
            <v>m3</v>
          </cell>
          <cell r="D18">
            <v>2126.7660000000001</v>
          </cell>
          <cell r="E18">
            <v>50</v>
          </cell>
          <cell r="F18">
            <v>50</v>
          </cell>
          <cell r="G18">
            <v>0</v>
          </cell>
          <cell r="H18">
            <v>2176.7660000000001</v>
          </cell>
          <cell r="I18">
            <v>2176.7660000000001</v>
          </cell>
          <cell r="J18">
            <v>20.36</v>
          </cell>
          <cell r="K18">
            <v>44318.95</v>
          </cell>
          <cell r="L18">
            <v>44318.95</v>
          </cell>
          <cell r="M18">
            <v>0</v>
          </cell>
        </row>
        <row r="19">
          <cell r="A19" t="str">
            <v>1.2.521.00</v>
          </cell>
          <cell r="B19" t="str">
            <v>Mistura Areia Asfalto Usinada a quente</v>
          </cell>
          <cell r="C19" t="str">
            <v>m3</v>
          </cell>
          <cell r="D19">
            <v>540</v>
          </cell>
          <cell r="E19">
            <v>8643.6</v>
          </cell>
          <cell r="F19">
            <v>2323.3014000000012</v>
          </cell>
          <cell r="G19">
            <v>-68.82157977263816</v>
          </cell>
          <cell r="H19">
            <v>9183.6</v>
          </cell>
          <cell r="I19">
            <v>2863.3014000000012</v>
          </cell>
          <cell r="J19">
            <v>16.75</v>
          </cell>
          <cell r="K19">
            <v>153825.29999999999</v>
          </cell>
          <cell r="L19">
            <v>47960.29</v>
          </cell>
          <cell r="M19">
            <v>-105865.00999999998</v>
          </cell>
        </row>
        <row r="20">
          <cell r="A20" t="str">
            <v>1.2.521.01</v>
          </cell>
          <cell r="B20" t="str">
            <v>Rec. rev. com areia-asf. a quente</v>
          </cell>
          <cell r="C20" t="str">
            <v>m3</v>
          </cell>
          <cell r="D20">
            <v>540</v>
          </cell>
          <cell r="E20">
            <v>8643.6</v>
          </cell>
          <cell r="F20">
            <v>2323.3014000000012</v>
          </cell>
          <cell r="G20">
            <v>-68.82157977263816</v>
          </cell>
          <cell r="H20">
            <v>9183.6</v>
          </cell>
          <cell r="I20">
            <v>2863.3014000000012</v>
          </cell>
          <cell r="J20">
            <v>3.58</v>
          </cell>
          <cell r="K20">
            <v>32877.279999999999</v>
          </cell>
          <cell r="L20">
            <v>10250.61</v>
          </cell>
          <cell r="M20">
            <v>-22626.67</v>
          </cell>
        </row>
        <row r="21">
          <cell r="A21" t="str">
            <v>1.2.530.00</v>
          </cell>
          <cell r="B21" t="str">
            <v>Mistura Betuminosa em Betoneira</v>
          </cell>
          <cell r="C21" t="str">
            <v>m3</v>
          </cell>
          <cell r="D21">
            <v>9763.1010000000006</v>
          </cell>
          <cell r="E21">
            <v>2260</v>
          </cell>
          <cell r="F21">
            <v>2196</v>
          </cell>
          <cell r="G21">
            <v>-0.53230859492904536</v>
          </cell>
          <cell r="H21">
            <v>12023.101000000001</v>
          </cell>
          <cell r="I21">
            <v>11959.101000000001</v>
          </cell>
          <cell r="J21">
            <v>27.99</v>
          </cell>
          <cell r="K21">
            <v>336526.59</v>
          </cell>
          <cell r="L21">
            <v>334735.23</v>
          </cell>
          <cell r="M21">
            <v>-1791.3600000000442</v>
          </cell>
        </row>
        <row r="22">
          <cell r="A22" t="str">
            <v>1.2.540.00</v>
          </cell>
          <cell r="B22" t="str">
            <v>Mistura betuminosa usinada a quente</v>
          </cell>
          <cell r="C22" t="str">
            <v>m3</v>
          </cell>
          <cell r="D22">
            <v>0</v>
          </cell>
          <cell r="E22">
            <v>0</v>
          </cell>
          <cell r="F22">
            <v>0</v>
          </cell>
          <cell r="G22" t="e">
            <v>#DIV/0!</v>
          </cell>
          <cell r="H22">
            <v>0</v>
          </cell>
          <cell r="I22">
            <v>0</v>
          </cell>
          <cell r="J22">
            <v>20.57</v>
          </cell>
          <cell r="K22">
            <v>0</v>
          </cell>
          <cell r="L22">
            <v>0</v>
          </cell>
          <cell r="M22">
            <v>0</v>
          </cell>
        </row>
        <row r="23">
          <cell r="A23" t="str">
            <v>1.2.540.01</v>
          </cell>
          <cell r="B23" t="str">
            <v>Rec. rev. c/ mist. betum usinada a quente</v>
          </cell>
          <cell r="C23" t="str">
            <v>m3</v>
          </cell>
          <cell r="D23">
            <v>0</v>
          </cell>
          <cell r="E23">
            <v>0</v>
          </cell>
          <cell r="F23">
            <v>0</v>
          </cell>
          <cell r="G23" t="e">
            <v>#DIV/0!</v>
          </cell>
          <cell r="H23">
            <v>0</v>
          </cell>
          <cell r="I23">
            <v>0</v>
          </cell>
          <cell r="J23">
            <v>3.51</v>
          </cell>
          <cell r="K23">
            <v>0</v>
          </cell>
          <cell r="L23">
            <v>0</v>
          </cell>
          <cell r="M23">
            <v>0</v>
          </cell>
        </row>
        <row r="24">
          <cell r="A24" t="str">
            <v>1.2.900.00</v>
          </cell>
          <cell r="B24" t="str">
            <v>Remoção de Pavimento</v>
          </cell>
          <cell r="C24" t="str">
            <v>m3</v>
          </cell>
          <cell r="D24">
            <v>3557.2</v>
          </cell>
          <cell r="E24">
            <v>0</v>
          </cell>
          <cell r="F24">
            <v>0</v>
          </cell>
          <cell r="G24">
            <v>0</v>
          </cell>
          <cell r="H24">
            <v>3557.2</v>
          </cell>
          <cell r="I24">
            <v>3557.2</v>
          </cell>
          <cell r="J24">
            <v>2.33</v>
          </cell>
          <cell r="K24">
            <v>8288.27</v>
          </cell>
          <cell r="L24">
            <v>8288.27</v>
          </cell>
          <cell r="M24">
            <v>0</v>
          </cell>
        </row>
        <row r="25">
          <cell r="A25" t="str">
            <v>1.2.999.00</v>
          </cell>
          <cell r="B25" t="str">
            <v>Peneiramento</v>
          </cell>
          <cell r="C25" t="str">
            <v>m3</v>
          </cell>
          <cell r="D25">
            <v>716.36400000000003</v>
          </cell>
          <cell r="E25">
            <v>9767.8439999999991</v>
          </cell>
          <cell r="F25">
            <v>2625.4854687600014</v>
          </cell>
          <cell r="G25">
            <v>-68.124922085101687</v>
          </cell>
          <cell r="H25">
            <v>10484.207999999999</v>
          </cell>
          <cell r="I25">
            <v>3341.8494687600014</v>
          </cell>
          <cell r="J25">
            <v>2.46</v>
          </cell>
          <cell r="K25">
            <v>25791.15</v>
          </cell>
          <cell r="L25">
            <v>8220.94</v>
          </cell>
          <cell r="M25">
            <v>-17570.21</v>
          </cell>
        </row>
        <row r="26">
          <cell r="A26" t="str">
            <v>1.3.310.00</v>
          </cell>
          <cell r="B26" t="str">
            <v>Concreto ciclópico</v>
          </cell>
          <cell r="C26" t="str">
            <v>m3</v>
          </cell>
          <cell r="D26">
            <v>0</v>
          </cell>
          <cell r="E26">
            <v>0</v>
          </cell>
          <cell r="F26">
            <v>0</v>
          </cell>
          <cell r="G26" t="e">
            <v>#DIV/0!</v>
          </cell>
          <cell r="H26">
            <v>0</v>
          </cell>
          <cell r="I26">
            <v>0</v>
          </cell>
          <cell r="J26">
            <v>57.55</v>
          </cell>
          <cell r="K26">
            <v>0</v>
          </cell>
          <cell r="L26">
            <v>0</v>
          </cell>
          <cell r="M26">
            <v>0</v>
          </cell>
        </row>
        <row r="27">
          <cell r="A27" t="str">
            <v>1.3.329.00</v>
          </cell>
          <cell r="B27" t="str">
            <v>Concreto cimento (confec. Lançamento)</v>
          </cell>
          <cell r="C27" t="str">
            <v>m3</v>
          </cell>
          <cell r="D27">
            <v>62.9</v>
          </cell>
          <cell r="E27">
            <v>0</v>
          </cell>
          <cell r="F27">
            <v>0</v>
          </cell>
          <cell r="G27">
            <v>0</v>
          </cell>
          <cell r="H27">
            <v>62.9</v>
          </cell>
          <cell r="I27">
            <v>62.9</v>
          </cell>
          <cell r="J27">
            <v>74.09</v>
          </cell>
          <cell r="K27">
            <v>4660.26</v>
          </cell>
          <cell r="L27">
            <v>4660.26</v>
          </cell>
          <cell r="M27">
            <v>0</v>
          </cell>
        </row>
        <row r="28">
          <cell r="A28" t="str">
            <v>1.3.340.02</v>
          </cell>
          <cell r="B28" t="str">
            <v>Argamassa de cimento e areia 1:6</v>
          </cell>
          <cell r="C28" t="str">
            <v>m3</v>
          </cell>
          <cell r="D28">
            <v>0</v>
          </cell>
          <cell r="E28">
            <v>0</v>
          </cell>
          <cell r="F28">
            <v>0</v>
          </cell>
          <cell r="G28" t="e">
            <v>#DIV/0!</v>
          </cell>
          <cell r="H28">
            <v>0</v>
          </cell>
          <cell r="I28">
            <v>0</v>
          </cell>
          <cell r="J28">
            <v>60.05</v>
          </cell>
          <cell r="K28">
            <v>0</v>
          </cell>
          <cell r="L28">
            <v>0</v>
          </cell>
          <cell r="M28">
            <v>0</v>
          </cell>
        </row>
        <row r="29">
          <cell r="A29" t="str">
            <v>1.3.353.00</v>
          </cell>
          <cell r="B29" t="str">
            <v>Dobragem e colocação de armadura</v>
          </cell>
          <cell r="C29" t="str">
            <v>kg</v>
          </cell>
          <cell r="D29">
            <v>295.14100000000002</v>
          </cell>
          <cell r="E29">
            <v>0</v>
          </cell>
          <cell r="F29">
            <v>0</v>
          </cell>
          <cell r="G29">
            <v>0</v>
          </cell>
          <cell r="H29">
            <v>295.14100000000002</v>
          </cell>
          <cell r="I29">
            <v>295.14100000000002</v>
          </cell>
          <cell r="J29">
            <v>1.24</v>
          </cell>
          <cell r="K29">
            <v>365.97</v>
          </cell>
          <cell r="L29">
            <v>365.97</v>
          </cell>
          <cell r="M29">
            <v>0</v>
          </cell>
        </row>
        <row r="30">
          <cell r="A30" t="str">
            <v>1.3.370.00</v>
          </cell>
          <cell r="B30" t="str">
            <v>Formas</v>
          </cell>
          <cell r="C30" t="str">
            <v>m2</v>
          </cell>
          <cell r="D30">
            <v>99</v>
          </cell>
          <cell r="E30">
            <v>0</v>
          </cell>
          <cell r="F30">
            <v>0</v>
          </cell>
          <cell r="G30">
            <v>0</v>
          </cell>
          <cell r="H30">
            <v>99</v>
          </cell>
          <cell r="I30">
            <v>99</v>
          </cell>
          <cell r="J30">
            <v>9.14</v>
          </cell>
          <cell r="K30">
            <v>904.86</v>
          </cell>
          <cell r="L30">
            <v>904.86</v>
          </cell>
          <cell r="M30">
            <v>0</v>
          </cell>
        </row>
        <row r="31">
          <cell r="A31" t="str">
            <v>1.3.940.00</v>
          </cell>
          <cell r="B31" t="str">
            <v>Reterro apiloado</v>
          </cell>
          <cell r="C31" t="str">
            <v>m3</v>
          </cell>
          <cell r="E31">
            <v>0</v>
          </cell>
          <cell r="F31">
            <v>0</v>
          </cell>
          <cell r="G31" t="e">
            <v>#DIV/0!</v>
          </cell>
          <cell r="H31">
            <v>0</v>
          </cell>
          <cell r="I31">
            <v>0</v>
          </cell>
          <cell r="J31">
            <v>2.2999999999999998</v>
          </cell>
          <cell r="K31">
            <v>0</v>
          </cell>
          <cell r="L31">
            <v>0</v>
          </cell>
          <cell r="M31">
            <v>0</v>
          </cell>
        </row>
        <row r="32">
          <cell r="A32" t="str">
            <v>1.3.940.01</v>
          </cell>
          <cell r="B32" t="str">
            <v>Reaterro e compactação p/ bueiro</v>
          </cell>
          <cell r="C32" t="str">
            <v>m3</v>
          </cell>
          <cell r="D32">
            <v>302.85899999999998</v>
          </cell>
          <cell r="E32">
            <v>0</v>
          </cell>
          <cell r="F32">
            <v>0</v>
          </cell>
          <cell r="G32">
            <v>0</v>
          </cell>
          <cell r="H32">
            <v>302.85899999999998</v>
          </cell>
          <cell r="I32">
            <v>302.85899999999998</v>
          </cell>
          <cell r="J32">
            <v>1.33</v>
          </cell>
          <cell r="K32">
            <v>402.8</v>
          </cell>
          <cell r="L32">
            <v>402.8</v>
          </cell>
          <cell r="M32">
            <v>0</v>
          </cell>
        </row>
        <row r="33">
          <cell r="A33" t="str">
            <v>1.3.950.00</v>
          </cell>
          <cell r="B33" t="str">
            <v>Limpeza de ponte</v>
          </cell>
          <cell r="C33" t="str">
            <v>m</v>
          </cell>
          <cell r="D33">
            <v>602</v>
          </cell>
          <cell r="E33">
            <v>0</v>
          </cell>
          <cell r="F33">
            <v>0</v>
          </cell>
          <cell r="G33">
            <v>0</v>
          </cell>
          <cell r="H33">
            <v>602</v>
          </cell>
          <cell r="I33">
            <v>602</v>
          </cell>
          <cell r="J33">
            <v>0.83</v>
          </cell>
          <cell r="K33">
            <v>499.66</v>
          </cell>
          <cell r="L33">
            <v>499.66</v>
          </cell>
          <cell r="M33">
            <v>0</v>
          </cell>
        </row>
        <row r="34">
          <cell r="A34" t="str">
            <v>1.4.000.00</v>
          </cell>
          <cell r="B34" t="str">
            <v>Escavação manual</v>
          </cell>
          <cell r="C34" t="str">
            <v>m3</v>
          </cell>
          <cell r="D34">
            <v>60</v>
          </cell>
          <cell r="E34">
            <v>0</v>
          </cell>
          <cell r="F34">
            <v>0</v>
          </cell>
          <cell r="G34">
            <v>0</v>
          </cell>
          <cell r="H34">
            <v>60</v>
          </cell>
          <cell r="I34">
            <v>60</v>
          </cell>
          <cell r="J34">
            <v>5.6</v>
          </cell>
          <cell r="K34">
            <v>336</v>
          </cell>
          <cell r="L34">
            <v>336</v>
          </cell>
          <cell r="M34">
            <v>0</v>
          </cell>
        </row>
        <row r="35">
          <cell r="A35" t="str">
            <v>1.4.001.00</v>
          </cell>
          <cell r="B35" t="str">
            <v>Escavação de valas em mat. 1ª categ.</v>
          </cell>
          <cell r="C35" t="str">
            <v>m3</v>
          </cell>
          <cell r="D35">
            <v>29133.847000000002</v>
          </cell>
          <cell r="E35">
            <v>0</v>
          </cell>
          <cell r="F35">
            <v>0</v>
          </cell>
          <cell r="G35">
            <v>0</v>
          </cell>
          <cell r="H35">
            <v>29133.847000000002</v>
          </cell>
          <cell r="I35">
            <v>29133.847000000002</v>
          </cell>
          <cell r="J35">
            <v>1.18</v>
          </cell>
          <cell r="K35">
            <v>34377.93</v>
          </cell>
          <cell r="L35">
            <v>34377.93</v>
          </cell>
          <cell r="M35">
            <v>0</v>
          </cell>
        </row>
        <row r="36">
          <cell r="A36" t="str">
            <v>1.4.590.00</v>
          </cell>
          <cell r="B36" t="str">
            <v>Assentamento de Dreno Profundo</v>
          </cell>
          <cell r="C36" t="str">
            <v>m</v>
          </cell>
          <cell r="D36">
            <v>80</v>
          </cell>
          <cell r="E36">
            <v>0</v>
          </cell>
          <cell r="F36">
            <v>0</v>
          </cell>
          <cell r="G36">
            <v>0</v>
          </cell>
          <cell r="H36">
            <v>80</v>
          </cell>
          <cell r="I36">
            <v>80</v>
          </cell>
          <cell r="J36">
            <v>13.38</v>
          </cell>
          <cell r="K36">
            <v>1070.4000000000001</v>
          </cell>
          <cell r="L36">
            <v>1070.4000000000001</v>
          </cell>
          <cell r="M36">
            <v>0</v>
          </cell>
        </row>
        <row r="37">
          <cell r="B37" t="str">
            <v>Sub-total</v>
          </cell>
          <cell r="H37">
            <v>16999.168400000002</v>
          </cell>
          <cell r="I37">
            <v>16997.168400000002</v>
          </cell>
          <cell r="K37">
            <v>880890.0900000002</v>
          </cell>
          <cell r="L37">
            <v>726080.04</v>
          </cell>
          <cell r="M37">
            <v>-154810.05000000002</v>
          </cell>
        </row>
        <row r="38">
          <cell r="A38" t="str">
            <v>1.5.101.01</v>
          </cell>
          <cell r="B38" t="str">
            <v>Revest. Vegetal com mudas</v>
          </cell>
          <cell r="C38" t="str">
            <v>m2</v>
          </cell>
          <cell r="E38">
            <v>0</v>
          </cell>
          <cell r="F38">
            <v>0</v>
          </cell>
          <cell r="G38" t="e">
            <v>#DIV/0!</v>
          </cell>
          <cell r="H38">
            <v>0</v>
          </cell>
          <cell r="I38">
            <v>0</v>
          </cell>
          <cell r="J38">
            <v>0.81</v>
          </cell>
          <cell r="K38">
            <v>0</v>
          </cell>
          <cell r="L38">
            <v>0</v>
          </cell>
          <cell r="M38">
            <v>0</v>
          </cell>
        </row>
        <row r="39">
          <cell r="A39" t="str">
            <v>1.8.100.00</v>
          </cell>
          <cell r="B39" t="str">
            <v>Tapa Buraco</v>
          </cell>
          <cell r="C39" t="str">
            <v>m3</v>
          </cell>
          <cell r="D39">
            <v>6742.2579999999998</v>
          </cell>
          <cell r="E39">
            <v>1210</v>
          </cell>
          <cell r="F39">
            <v>1174</v>
          </cell>
          <cell r="G39">
            <v>-0.45270161003327614</v>
          </cell>
          <cell r="H39">
            <v>7952.2579999999998</v>
          </cell>
          <cell r="I39">
            <v>7916.2579999999998</v>
          </cell>
          <cell r="J39">
            <v>45.64</v>
          </cell>
          <cell r="K39">
            <v>362941.05</v>
          </cell>
          <cell r="L39">
            <v>361298.01</v>
          </cell>
          <cell r="M39">
            <v>-1643.039999999979</v>
          </cell>
        </row>
        <row r="40">
          <cell r="A40" t="str">
            <v>1.8.101.01</v>
          </cell>
          <cell r="B40" t="str">
            <v>Remendo Profundo c/dem. Manual</v>
          </cell>
          <cell r="C40" t="str">
            <v>m3</v>
          </cell>
          <cell r="D40">
            <v>18670.935000000001</v>
          </cell>
          <cell r="E40">
            <v>7500</v>
          </cell>
          <cell r="F40">
            <v>7300</v>
          </cell>
          <cell r="G40">
            <v>-0.76420655203950483</v>
          </cell>
          <cell r="H40">
            <v>26170.935000000001</v>
          </cell>
          <cell r="I40">
            <v>25970.935000000001</v>
          </cell>
          <cell r="J40">
            <v>46.63</v>
          </cell>
          <cell r="K40">
            <v>1220350.69</v>
          </cell>
          <cell r="L40">
            <v>1211024.69</v>
          </cell>
          <cell r="M40">
            <v>-9326</v>
          </cell>
        </row>
        <row r="41">
          <cell r="A41" t="str">
            <v>1.8.103.00</v>
          </cell>
          <cell r="B41" t="str">
            <v>Selagem de trinca</v>
          </cell>
          <cell r="C41" t="str">
            <v>l</v>
          </cell>
          <cell r="D41">
            <v>88203</v>
          </cell>
          <cell r="E41">
            <v>20000</v>
          </cell>
          <cell r="F41">
            <v>20000</v>
          </cell>
          <cell r="G41">
            <v>0</v>
          </cell>
          <cell r="H41">
            <v>108203</v>
          </cell>
          <cell r="I41">
            <v>108203</v>
          </cell>
          <cell r="J41">
            <v>0.28000000000000003</v>
          </cell>
          <cell r="K41">
            <v>30296.84</v>
          </cell>
          <cell r="L41">
            <v>30296.84</v>
          </cell>
          <cell r="M41">
            <v>0</v>
          </cell>
        </row>
        <row r="42">
          <cell r="A42" t="str">
            <v>1.8.109.00</v>
          </cell>
          <cell r="B42" t="str">
            <v>Correção de defeitos c/ mist. Betuminosa</v>
          </cell>
          <cell r="C42" t="str">
            <v>m3</v>
          </cell>
          <cell r="D42">
            <v>2261.1660000000002</v>
          </cell>
          <cell r="E42">
            <v>50</v>
          </cell>
          <cell r="F42">
            <v>50</v>
          </cell>
          <cell r="G42">
            <v>0</v>
          </cell>
          <cell r="H42">
            <v>2311.1660000000002</v>
          </cell>
          <cell r="I42">
            <v>2311.1660000000002</v>
          </cell>
          <cell r="J42">
            <v>10.79</v>
          </cell>
          <cell r="K42">
            <v>24937.48</v>
          </cell>
          <cell r="L42">
            <v>24937.48</v>
          </cell>
          <cell r="M42">
            <v>0</v>
          </cell>
        </row>
        <row r="43">
          <cell r="A43" t="str">
            <v>1.8.300.01</v>
          </cell>
          <cell r="B43" t="str">
            <v>Limpeza de Sarjeta e Meio Fio</v>
          </cell>
          <cell r="C43" t="str">
            <v>m</v>
          </cell>
          <cell r="D43">
            <v>392400.5</v>
          </cell>
          <cell r="E43">
            <v>0</v>
          </cell>
          <cell r="F43">
            <v>0</v>
          </cell>
          <cell r="G43">
            <v>0</v>
          </cell>
          <cell r="H43">
            <v>392400.5</v>
          </cell>
          <cell r="I43">
            <v>392400.5</v>
          </cell>
          <cell r="J43">
            <v>0.08</v>
          </cell>
          <cell r="K43">
            <v>31392.04</v>
          </cell>
          <cell r="L43">
            <v>31392.04</v>
          </cell>
          <cell r="M43">
            <v>0</v>
          </cell>
        </row>
        <row r="44">
          <cell r="A44" t="str">
            <v>1.8.301.01</v>
          </cell>
          <cell r="B44" t="str">
            <v>Limp. De valeta de corte</v>
          </cell>
          <cell r="C44" t="str">
            <v>m</v>
          </cell>
          <cell r="E44">
            <v>0</v>
          </cell>
          <cell r="F44">
            <v>0</v>
          </cell>
          <cell r="G44" t="e">
            <v>#DIV/0!</v>
          </cell>
          <cell r="H44">
            <v>0</v>
          </cell>
          <cell r="I44">
            <v>0</v>
          </cell>
          <cell r="J44">
            <v>0.11</v>
          </cell>
          <cell r="K44">
            <v>0</v>
          </cell>
          <cell r="L44">
            <v>0</v>
          </cell>
          <cell r="M44">
            <v>0</v>
          </cell>
        </row>
        <row r="45">
          <cell r="A45" t="str">
            <v>1.8.302.01</v>
          </cell>
          <cell r="B45" t="str">
            <v>Limpeza de bueiro</v>
          </cell>
          <cell r="C45" t="str">
            <v>m3</v>
          </cell>
          <cell r="D45">
            <v>460.8</v>
          </cell>
          <cell r="E45">
            <v>0</v>
          </cell>
          <cell r="F45">
            <v>0</v>
          </cell>
          <cell r="G45">
            <v>0</v>
          </cell>
          <cell r="H45">
            <v>460.8</v>
          </cell>
          <cell r="I45">
            <v>460.8</v>
          </cell>
          <cell r="J45">
            <v>2.46</v>
          </cell>
          <cell r="K45">
            <v>1133.56</v>
          </cell>
          <cell r="L45">
            <v>1133.56</v>
          </cell>
          <cell r="M45">
            <v>0</v>
          </cell>
        </row>
        <row r="46">
          <cell r="A46" t="str">
            <v>1.8.400.01</v>
          </cell>
          <cell r="B46" t="str">
            <v>Recomposição de Placa de Sinalização</v>
          </cell>
          <cell r="C46" t="str">
            <v>m2</v>
          </cell>
          <cell r="D46">
            <v>328.30399999999997</v>
          </cell>
          <cell r="E46">
            <v>0</v>
          </cell>
          <cell r="F46">
            <v>0</v>
          </cell>
          <cell r="G46">
            <v>0</v>
          </cell>
          <cell r="H46">
            <v>328.30399999999997</v>
          </cell>
          <cell r="I46">
            <v>328.30399999999997</v>
          </cell>
          <cell r="J46">
            <v>3.93</v>
          </cell>
          <cell r="K46">
            <v>1290.23</v>
          </cell>
          <cell r="L46">
            <v>1290.23</v>
          </cell>
          <cell r="M46">
            <v>0</v>
          </cell>
        </row>
        <row r="47">
          <cell r="A47" t="str">
            <v>1.8.400.02</v>
          </cell>
          <cell r="B47" t="str">
            <v>Recomposição de balizador</v>
          </cell>
          <cell r="C47" t="str">
            <v>ud</v>
          </cell>
          <cell r="D47">
            <v>2849</v>
          </cell>
          <cell r="E47">
            <v>0</v>
          </cell>
          <cell r="F47">
            <v>0</v>
          </cell>
          <cell r="G47">
            <v>0</v>
          </cell>
          <cell r="H47">
            <v>2849</v>
          </cell>
          <cell r="I47">
            <v>2849</v>
          </cell>
          <cell r="J47">
            <v>6.81</v>
          </cell>
          <cell r="K47">
            <v>19401.689999999999</v>
          </cell>
          <cell r="L47">
            <v>19401.689999999999</v>
          </cell>
          <cell r="M47">
            <v>0</v>
          </cell>
        </row>
        <row r="48">
          <cell r="A48" t="str">
            <v>1.8.401.00</v>
          </cell>
          <cell r="B48" t="str">
            <v>Recomposição de defensa metálica</v>
          </cell>
          <cell r="C48" t="str">
            <v>m</v>
          </cell>
          <cell r="D48">
            <v>2081</v>
          </cell>
          <cell r="E48">
            <v>0</v>
          </cell>
          <cell r="F48">
            <v>0</v>
          </cell>
          <cell r="G48">
            <v>0</v>
          </cell>
          <cell r="H48">
            <v>2081</v>
          </cell>
          <cell r="I48">
            <v>2081</v>
          </cell>
          <cell r="J48">
            <v>35.08</v>
          </cell>
          <cell r="K48">
            <v>73001.48</v>
          </cell>
          <cell r="L48">
            <v>73001.48</v>
          </cell>
          <cell r="M48">
            <v>0</v>
          </cell>
        </row>
        <row r="49">
          <cell r="A49" t="str">
            <v>1.8.402.00</v>
          </cell>
          <cell r="B49" t="str">
            <v>Caiação</v>
          </cell>
          <cell r="C49" t="str">
            <v>m2</v>
          </cell>
          <cell r="E49">
            <v>0</v>
          </cell>
          <cell r="F49">
            <v>0</v>
          </cell>
          <cell r="G49" t="e">
            <v>#DIV/0!</v>
          </cell>
          <cell r="H49">
            <v>0</v>
          </cell>
          <cell r="I49">
            <v>0</v>
          </cell>
          <cell r="J49">
            <v>0.38</v>
          </cell>
          <cell r="K49">
            <v>0</v>
          </cell>
          <cell r="L49">
            <v>0</v>
          </cell>
          <cell r="M49">
            <v>0</v>
          </cell>
        </row>
        <row r="50">
          <cell r="A50" t="str">
            <v>1.8.403.00</v>
          </cell>
          <cell r="B50" t="str">
            <v>Renovação de Sinalização horizontal</v>
          </cell>
          <cell r="C50" t="str">
            <v>m2</v>
          </cell>
          <cell r="E50">
            <v>0</v>
          </cell>
          <cell r="F50">
            <v>0</v>
          </cell>
          <cell r="G50" t="e">
            <v>#DIV/0!</v>
          </cell>
          <cell r="H50">
            <v>0</v>
          </cell>
          <cell r="I50">
            <v>0</v>
          </cell>
          <cell r="J50">
            <v>4.53</v>
          </cell>
          <cell r="K50">
            <v>0</v>
          </cell>
          <cell r="L50">
            <v>0</v>
          </cell>
          <cell r="M50">
            <v>0</v>
          </cell>
        </row>
        <row r="51">
          <cell r="A51" t="str">
            <v>1.8.500.00</v>
          </cell>
          <cell r="B51" t="str">
            <v>Recomposição manual de aterro</v>
          </cell>
          <cell r="C51" t="str">
            <v>m3</v>
          </cell>
          <cell r="D51">
            <v>14242.366</v>
          </cell>
          <cell r="E51">
            <v>0</v>
          </cell>
          <cell r="F51">
            <v>0</v>
          </cell>
          <cell r="G51">
            <v>0</v>
          </cell>
          <cell r="H51">
            <v>14242.366</v>
          </cell>
          <cell r="I51">
            <v>14242.366</v>
          </cell>
          <cell r="J51">
            <v>7.78</v>
          </cell>
          <cell r="K51">
            <v>110805.6</v>
          </cell>
          <cell r="L51">
            <v>110805.6</v>
          </cell>
          <cell r="M51">
            <v>0</v>
          </cell>
        </row>
        <row r="52">
          <cell r="A52" t="str">
            <v>1.8.501.00</v>
          </cell>
          <cell r="B52" t="str">
            <v>Recomposição Mecanizada de aterro</v>
          </cell>
          <cell r="C52" t="str">
            <v>m3</v>
          </cell>
          <cell r="D52">
            <v>30685.302</v>
          </cell>
          <cell r="E52">
            <v>0</v>
          </cell>
          <cell r="F52">
            <v>0</v>
          </cell>
          <cell r="G52">
            <v>0</v>
          </cell>
          <cell r="H52">
            <v>30685.302</v>
          </cell>
          <cell r="I52">
            <v>30685.302</v>
          </cell>
          <cell r="J52">
            <v>3.79</v>
          </cell>
          <cell r="K52">
            <v>116297.29</v>
          </cell>
          <cell r="L52">
            <v>116297.29</v>
          </cell>
          <cell r="M52">
            <v>0</v>
          </cell>
        </row>
        <row r="53">
          <cell r="A53" t="str">
            <v>1.8.510.00</v>
          </cell>
          <cell r="B53" t="str">
            <v>Remoção Manual de Barreira</v>
          </cell>
          <cell r="C53" t="str">
            <v>m3</v>
          </cell>
          <cell r="D53">
            <v>4764.04</v>
          </cell>
          <cell r="E53">
            <v>0</v>
          </cell>
          <cell r="F53">
            <v>0</v>
          </cell>
          <cell r="G53">
            <v>0</v>
          </cell>
          <cell r="H53">
            <v>4764.04</v>
          </cell>
          <cell r="I53">
            <v>4764.04</v>
          </cell>
          <cell r="J53">
            <v>4.04</v>
          </cell>
          <cell r="K53">
            <v>19246.72</v>
          </cell>
          <cell r="L53">
            <v>19246.72</v>
          </cell>
          <cell r="M53">
            <v>0</v>
          </cell>
        </row>
        <row r="54">
          <cell r="A54" t="str">
            <v>1.8.511.00</v>
          </cell>
          <cell r="B54" t="str">
            <v>Remoção mecanizada de barreira</v>
          </cell>
          <cell r="C54" t="str">
            <v>M3</v>
          </cell>
          <cell r="E54">
            <v>0</v>
          </cell>
          <cell r="F54">
            <v>0</v>
          </cell>
          <cell r="G54" t="e">
            <v>#DIV/0!</v>
          </cell>
          <cell r="H54">
            <v>0</v>
          </cell>
          <cell r="I54">
            <v>0</v>
          </cell>
          <cell r="J54">
            <v>0.89</v>
          </cell>
          <cell r="K54">
            <v>0</v>
          </cell>
          <cell r="L54">
            <v>0</v>
          </cell>
          <cell r="M54">
            <v>0</v>
          </cell>
        </row>
        <row r="55">
          <cell r="A55" t="str">
            <v>1.8.900.00</v>
          </cell>
          <cell r="B55" t="str">
            <v>Roçada Manual</v>
          </cell>
          <cell r="C55" t="str">
            <v>ha</v>
          </cell>
          <cell r="D55">
            <v>290</v>
          </cell>
          <cell r="E55">
            <v>50</v>
          </cell>
          <cell r="F55">
            <v>50</v>
          </cell>
          <cell r="G55">
            <v>0</v>
          </cell>
          <cell r="H55">
            <v>340</v>
          </cell>
          <cell r="I55">
            <v>340</v>
          </cell>
          <cell r="J55">
            <v>177.71</v>
          </cell>
          <cell r="K55">
            <v>60421.4</v>
          </cell>
          <cell r="L55">
            <v>60421.4</v>
          </cell>
          <cell r="M55">
            <v>0</v>
          </cell>
        </row>
        <row r="56">
          <cell r="A56" t="str">
            <v>1.8.910.00</v>
          </cell>
          <cell r="B56" t="str">
            <v>Capina Manual</v>
          </cell>
          <cell r="C56" t="str">
            <v>m2</v>
          </cell>
          <cell r="D56">
            <v>392400</v>
          </cell>
          <cell r="E56">
            <v>80000</v>
          </cell>
          <cell r="F56">
            <v>75477.426000000007</v>
          </cell>
          <cell r="G56">
            <v>-0.95736113463167283</v>
          </cell>
          <cell r="H56">
            <v>472400</v>
          </cell>
          <cell r="I56">
            <v>467877.42599999998</v>
          </cell>
          <cell r="J56">
            <v>0.06</v>
          </cell>
          <cell r="K56">
            <v>28344</v>
          </cell>
          <cell r="L56">
            <v>28072.639999999999</v>
          </cell>
          <cell r="M56">
            <v>-271.36000000000058</v>
          </cell>
        </row>
        <row r="57">
          <cell r="A57" t="str">
            <v>1.9.002.00</v>
          </cell>
          <cell r="B57" t="str">
            <v>Transp. Caminhão Basc. 5,0 m3 (8,8ton)</v>
          </cell>
          <cell r="C57" t="str">
            <v>t.km</v>
          </cell>
          <cell r="D57">
            <v>3576750.7349999999</v>
          </cell>
          <cell r="E57">
            <v>3458782.3</v>
          </cell>
          <cell r="F57">
            <v>2155830.6300000008</v>
          </cell>
          <cell r="G57">
            <v>-18.519587123223562</v>
          </cell>
          <cell r="H57">
            <v>7035533.0350000001</v>
          </cell>
          <cell r="I57">
            <v>5732581.3650000002</v>
          </cell>
          <cell r="J57">
            <v>0.08</v>
          </cell>
          <cell r="K57">
            <v>562842.64</v>
          </cell>
          <cell r="L57">
            <v>458606.5</v>
          </cell>
          <cell r="M57">
            <v>-104236.14000000001</v>
          </cell>
        </row>
        <row r="58">
          <cell r="A58" t="str">
            <v>1.9.002.01</v>
          </cell>
          <cell r="B58" t="str">
            <v>Transp. Caminhão carroceria 4 ton</v>
          </cell>
          <cell r="C58" t="str">
            <v>t.km</v>
          </cell>
          <cell r="D58">
            <v>7292.8789999999999</v>
          </cell>
          <cell r="E58">
            <v>0</v>
          </cell>
          <cell r="F58">
            <v>0</v>
          </cell>
          <cell r="G58">
            <v>0</v>
          </cell>
          <cell r="H58">
            <v>7292.8789999999999</v>
          </cell>
          <cell r="I58">
            <v>7292.8789999999999</v>
          </cell>
          <cell r="J58">
            <v>0.16</v>
          </cell>
          <cell r="K58">
            <v>1166.8599999999999</v>
          </cell>
          <cell r="L58">
            <v>1166.8599999999999</v>
          </cell>
          <cell r="M58">
            <v>0</v>
          </cell>
        </row>
        <row r="59">
          <cell r="A59" t="str">
            <v>1.9.002.03</v>
          </cell>
          <cell r="B59" t="str">
            <v>Transp. Esp. Caminhão Basc. 4,0 m3</v>
          </cell>
          <cell r="C59" t="str">
            <v>t.km</v>
          </cell>
          <cell r="D59">
            <v>1731764.1869999999</v>
          </cell>
          <cell r="E59">
            <v>857322.39</v>
          </cell>
          <cell r="F59">
            <v>506847.76</v>
          </cell>
          <cell r="G59">
            <v>-13.536612993687477</v>
          </cell>
          <cell r="H59">
            <v>2589086.577</v>
          </cell>
          <cell r="I59">
            <v>2238611.9469999997</v>
          </cell>
          <cell r="J59">
            <v>0.19</v>
          </cell>
          <cell r="K59">
            <v>491926.44</v>
          </cell>
          <cell r="L59">
            <v>425336.26</v>
          </cell>
          <cell r="M59">
            <v>-66590.179999999993</v>
          </cell>
        </row>
        <row r="60">
          <cell r="A60" t="str">
            <v>1.9.202.00</v>
          </cell>
          <cell r="B60" t="str">
            <v>Transporte de água</v>
          </cell>
          <cell r="C60" t="str">
            <v>t.km</v>
          </cell>
          <cell r="D60">
            <v>106770.871</v>
          </cell>
          <cell r="E60">
            <v>0</v>
          </cell>
          <cell r="G60">
            <v>0</v>
          </cell>
          <cell r="H60">
            <v>106770.871</v>
          </cell>
          <cell r="I60">
            <v>106770.871</v>
          </cell>
          <cell r="J60">
            <v>0.15</v>
          </cell>
          <cell r="K60">
            <v>16015.63</v>
          </cell>
          <cell r="L60">
            <v>16015.63</v>
          </cell>
          <cell r="M60">
            <v>0</v>
          </cell>
        </row>
        <row r="61">
          <cell r="A61" t="str">
            <v>1.9.517.04</v>
          </cell>
          <cell r="B61" t="str">
            <v>Pedra marroada</v>
          </cell>
          <cell r="C61" t="str">
            <v>m3</v>
          </cell>
          <cell r="E61">
            <v>0</v>
          </cell>
          <cell r="F61">
            <v>0</v>
          </cell>
          <cell r="G61" t="e">
            <v>#DIV/0!</v>
          </cell>
          <cell r="H61">
            <v>0</v>
          </cell>
          <cell r="I61">
            <v>0</v>
          </cell>
          <cell r="J61">
            <v>12.2</v>
          </cell>
          <cell r="K61">
            <v>0</v>
          </cell>
          <cell r="L61">
            <v>0</v>
          </cell>
          <cell r="M61">
            <v>0</v>
          </cell>
        </row>
        <row r="62">
          <cell r="B62" t="str">
            <v>Sub-total</v>
          </cell>
          <cell r="K62">
            <v>3171811.64</v>
          </cell>
          <cell r="L62">
            <v>2989744.92</v>
          </cell>
          <cell r="M62">
            <v>-182066.71999999997</v>
          </cell>
        </row>
        <row r="63">
          <cell r="A63" t="str">
            <v>2.0.101.02</v>
          </cell>
          <cell r="B63" t="str">
            <v>Cimento Asfalto CAP-50/60</v>
          </cell>
          <cell r="C63" t="str">
            <v>t</v>
          </cell>
          <cell r="D63">
            <v>95.515000000000001</v>
          </cell>
          <cell r="E63">
            <v>1528.88</v>
          </cell>
          <cell r="F63">
            <v>410.94555163200022</v>
          </cell>
          <cell r="G63">
            <v>-68.821588860344917</v>
          </cell>
          <cell r="H63">
            <v>1624.3950000000002</v>
          </cell>
          <cell r="I63">
            <v>506.4605516320002</v>
          </cell>
          <cell r="J63">
            <v>172.16</v>
          </cell>
          <cell r="K63">
            <v>279655.84000000003</v>
          </cell>
          <cell r="L63">
            <v>87192.24</v>
          </cell>
          <cell r="M63">
            <v>-192463.60000000003</v>
          </cell>
        </row>
        <row r="64">
          <cell r="A64" t="str">
            <v>2.0.101.03</v>
          </cell>
          <cell r="B64" t="str">
            <v>Asfalto Diluído CM - 70</v>
          </cell>
          <cell r="C64" t="str">
            <v>t</v>
          </cell>
          <cell r="D64">
            <v>208.28700000000001</v>
          </cell>
          <cell r="E64">
            <v>52.817999999999998</v>
          </cell>
          <cell r="F64">
            <v>51.369200000000006</v>
          </cell>
          <cell r="G64">
            <v>-0.55487256084717085</v>
          </cell>
          <cell r="H64">
            <v>261.10500000000002</v>
          </cell>
          <cell r="I64">
            <v>259.65620000000001</v>
          </cell>
          <cell r="J64">
            <v>221.38</v>
          </cell>
          <cell r="K64">
            <v>57803.42</v>
          </cell>
          <cell r="L64">
            <v>57482.68</v>
          </cell>
          <cell r="M64">
            <v>-320.73999999999796</v>
          </cell>
        </row>
        <row r="65">
          <cell r="A65" t="str">
            <v>2.0.101.04</v>
          </cell>
          <cell r="B65" t="str">
            <v>Emulsão Asf. RR - 1C</v>
          </cell>
          <cell r="C65" t="str">
            <v>t</v>
          </cell>
          <cell r="D65">
            <v>93.762</v>
          </cell>
          <cell r="E65">
            <v>169.17599999999999</v>
          </cell>
          <cell r="F65">
            <v>60.828024000000013</v>
          </cell>
          <cell r="G65">
            <v>-41.206663167742953</v>
          </cell>
          <cell r="H65">
            <v>262.93799999999999</v>
          </cell>
          <cell r="I65">
            <v>154.59002400000003</v>
          </cell>
          <cell r="J65">
            <v>203.44</v>
          </cell>
          <cell r="K65">
            <v>53492.1</v>
          </cell>
          <cell r="L65">
            <v>31449.79</v>
          </cell>
          <cell r="M65">
            <v>-22042.309999999998</v>
          </cell>
        </row>
        <row r="66">
          <cell r="A66" t="str">
            <v>2.0.101.07</v>
          </cell>
          <cell r="B66" t="str">
            <v>Emulsão Asf. RM - 1C</v>
          </cell>
          <cell r="C66" t="str">
            <v>t</v>
          </cell>
          <cell r="D66">
            <v>1736.8779999999999</v>
          </cell>
          <cell r="E66">
            <v>362.01400000000001</v>
          </cell>
          <cell r="F66">
            <v>352.00440000000009</v>
          </cell>
          <cell r="G66">
            <v>-0.47689924017052165</v>
          </cell>
          <cell r="H66">
            <v>2098.8919999999998</v>
          </cell>
          <cell r="I66">
            <v>2088.8824</v>
          </cell>
          <cell r="J66">
            <v>258.98</v>
          </cell>
          <cell r="K66">
            <v>543571.05000000005</v>
          </cell>
          <cell r="L66">
            <v>540978.76</v>
          </cell>
          <cell r="M66">
            <v>-2592.2900000000373</v>
          </cell>
        </row>
        <row r="67">
          <cell r="A67" t="str">
            <v>2.0.201.02</v>
          </cell>
          <cell r="B67" t="str">
            <v>Transp. CAP-50/60 c/ DMT=198,300 km</v>
          </cell>
          <cell r="C67" t="str">
            <v>t</v>
          </cell>
          <cell r="E67">
            <v>0</v>
          </cell>
          <cell r="F67">
            <v>0</v>
          </cell>
          <cell r="G67" t="e">
            <v>#DIV/0!</v>
          </cell>
          <cell r="H67">
            <v>0</v>
          </cell>
          <cell r="I67">
            <v>0</v>
          </cell>
          <cell r="J67">
            <v>37.56</v>
          </cell>
          <cell r="K67">
            <v>0</v>
          </cell>
          <cell r="L67">
            <v>0</v>
          </cell>
          <cell r="M67">
            <v>0</v>
          </cell>
        </row>
        <row r="68">
          <cell r="A68" t="str">
            <v>2.0.201.03</v>
          </cell>
          <cell r="B68" t="str">
            <v>Transp. CAP-50/60 c/ DMT=223,000 km</v>
          </cell>
          <cell r="C68" t="str">
            <v>t</v>
          </cell>
          <cell r="D68">
            <v>95.515000000000001</v>
          </cell>
          <cell r="E68">
            <v>1528.88</v>
          </cell>
          <cell r="F68">
            <v>410.94555163200022</v>
          </cell>
          <cell r="G68">
            <v>-68.821588860344917</v>
          </cell>
          <cell r="H68">
            <v>1624.3950000000002</v>
          </cell>
          <cell r="I68">
            <v>506.4605516320002</v>
          </cell>
          <cell r="J68">
            <v>46.16</v>
          </cell>
          <cell r="K68">
            <v>74982.070000000007</v>
          </cell>
          <cell r="L68">
            <v>23378.21</v>
          </cell>
          <cell r="M68">
            <v>-51603.860000000008</v>
          </cell>
        </row>
        <row r="69">
          <cell r="A69" t="str">
            <v>2.0.201.31</v>
          </cell>
          <cell r="B69" t="str">
            <v>Transp. CM-70 c/ DMT=198,300 km</v>
          </cell>
          <cell r="C69" t="str">
            <v>t</v>
          </cell>
          <cell r="D69">
            <v>136.46600000000001</v>
          </cell>
          <cell r="E69">
            <v>38.448</v>
          </cell>
          <cell r="F69">
            <v>37.398820000000001</v>
          </cell>
          <cell r="G69">
            <v>-0.59982620030415335</v>
          </cell>
          <cell r="H69">
            <v>174.91400000000002</v>
          </cell>
          <cell r="I69">
            <v>173.86482000000001</v>
          </cell>
          <cell r="J69">
            <v>34.03</v>
          </cell>
          <cell r="K69">
            <v>5952.32</v>
          </cell>
          <cell r="L69">
            <v>5916.61</v>
          </cell>
          <cell r="M69">
            <v>-35.710000000000036</v>
          </cell>
        </row>
        <row r="70">
          <cell r="A70" t="str">
            <v>2.0.201.32</v>
          </cell>
          <cell r="B70" t="str">
            <v>Transp. CM-70 c/ DMT=223,000 km</v>
          </cell>
          <cell r="C70" t="str">
            <v>t</v>
          </cell>
          <cell r="D70">
            <v>41.523000000000003</v>
          </cell>
          <cell r="E70">
            <v>8.1790000000000003</v>
          </cell>
          <cell r="F70">
            <v>7.9524400000000011</v>
          </cell>
          <cell r="G70">
            <v>-0.45583678725202043</v>
          </cell>
          <cell r="H70">
            <v>49.702000000000005</v>
          </cell>
          <cell r="I70">
            <v>49.475440000000006</v>
          </cell>
          <cell r="J70">
            <v>36.840000000000003</v>
          </cell>
          <cell r="K70">
            <v>1831.02</v>
          </cell>
          <cell r="L70">
            <v>1822.67</v>
          </cell>
          <cell r="M70">
            <v>-8.3499999999999091</v>
          </cell>
        </row>
        <row r="71">
          <cell r="A71" t="str">
            <v>2.0.201.33</v>
          </cell>
          <cell r="B71" t="str">
            <v>Transp. CM-70 c/ DMT=347,400 km</v>
          </cell>
          <cell r="C71" t="str">
            <v>t</v>
          </cell>
          <cell r="D71">
            <v>30.295999999999999</v>
          </cell>
          <cell r="E71">
            <v>6.1909999999999998</v>
          </cell>
          <cell r="F71">
            <v>6.0179400000000003</v>
          </cell>
          <cell r="G71">
            <v>-0.4743059171759792</v>
          </cell>
          <cell r="H71">
            <v>36.487000000000002</v>
          </cell>
          <cell r="I71">
            <v>36.313940000000002</v>
          </cell>
          <cell r="J71">
            <v>50.97</v>
          </cell>
          <cell r="K71">
            <v>1859.74</v>
          </cell>
          <cell r="L71">
            <v>1850.92</v>
          </cell>
          <cell r="M71">
            <v>-8.8199999999999363</v>
          </cell>
        </row>
        <row r="72">
          <cell r="A72" t="str">
            <v>2.0.201.41</v>
          </cell>
          <cell r="B72" t="str">
            <v>Transp. RR-1C c/ DMT=198,300 km</v>
          </cell>
          <cell r="C72" t="str">
            <v>t</v>
          </cell>
          <cell r="D72">
            <v>74.331999999999994</v>
          </cell>
          <cell r="E72">
            <v>0.6</v>
          </cell>
          <cell r="F72">
            <v>0.6</v>
          </cell>
          <cell r="G72">
            <v>0</v>
          </cell>
          <cell r="H72">
            <v>74.931999999999988</v>
          </cell>
          <cell r="I72">
            <v>74.931999999999988</v>
          </cell>
          <cell r="J72">
            <v>34.03</v>
          </cell>
          <cell r="K72">
            <v>2549.9299999999998</v>
          </cell>
          <cell r="L72">
            <v>2549.9299999999998</v>
          </cell>
          <cell r="M72">
            <v>0</v>
          </cell>
        </row>
        <row r="73">
          <cell r="A73" t="str">
            <v>2.0.201.42</v>
          </cell>
          <cell r="B73" t="str">
            <v>Transp. RR-1C c/ DMT=223,000 km</v>
          </cell>
          <cell r="C73" t="str">
            <v>t</v>
          </cell>
          <cell r="D73">
            <v>10.186999999999999</v>
          </cell>
          <cell r="E73">
            <v>20.100000000000001</v>
          </cell>
          <cell r="F73">
            <v>20.100000000000001</v>
          </cell>
          <cell r="G73">
            <v>0</v>
          </cell>
          <cell r="H73">
            <v>30.286999999999999</v>
          </cell>
          <cell r="I73">
            <v>30.286999999999999</v>
          </cell>
          <cell r="J73">
            <v>36.840000000000003</v>
          </cell>
          <cell r="K73">
            <v>1115.77</v>
          </cell>
          <cell r="L73">
            <v>1115.77</v>
          </cell>
          <cell r="M73">
            <v>0</v>
          </cell>
        </row>
        <row r="74">
          <cell r="A74" t="str">
            <v>2.0.201.43</v>
          </cell>
          <cell r="B74" t="str">
            <v>Transp. RR-1C c/ DMT=347,400 km</v>
          </cell>
          <cell r="C74" t="str">
            <v>t</v>
          </cell>
          <cell r="D74">
            <v>9.2430000000000003</v>
          </cell>
          <cell r="E74">
            <v>148.476</v>
          </cell>
          <cell r="F74">
            <v>40.128024000000011</v>
          </cell>
          <cell r="G74">
            <v>-68.696844387803623</v>
          </cell>
          <cell r="H74">
            <v>157.71899999999999</v>
          </cell>
          <cell r="I74">
            <v>49.371024000000013</v>
          </cell>
          <cell r="J74">
            <v>50.97</v>
          </cell>
          <cell r="K74">
            <v>8038.93</v>
          </cell>
          <cell r="L74">
            <v>2516.44</v>
          </cell>
          <cell r="M74">
            <v>-5522.49</v>
          </cell>
        </row>
        <row r="75">
          <cell r="A75" t="str">
            <v>2.0.201.71</v>
          </cell>
          <cell r="B75" t="str">
            <v>Transp. RM-1C c/ DMT=198,300 km</v>
          </cell>
          <cell r="C75" t="str">
            <v>t</v>
          </cell>
          <cell r="D75">
            <v>970.03</v>
          </cell>
          <cell r="E75">
            <v>245.126</v>
          </cell>
          <cell r="F75">
            <v>238.37557600000002</v>
          </cell>
          <cell r="G75">
            <v>-0.55551912676231185</v>
          </cell>
          <cell r="H75">
            <v>1215.1559999999999</v>
          </cell>
          <cell r="I75">
            <v>1208.4055760000001</v>
          </cell>
          <cell r="J75">
            <v>34.03</v>
          </cell>
          <cell r="K75">
            <v>41351.75</v>
          </cell>
          <cell r="L75">
            <v>41122.04</v>
          </cell>
          <cell r="M75">
            <v>-229.70999999999913</v>
          </cell>
        </row>
        <row r="76">
          <cell r="A76" t="str">
            <v>2.0.201.72</v>
          </cell>
          <cell r="B76" t="str">
            <v>Transp. RM-1C c/ DMT=223,000 km</v>
          </cell>
          <cell r="C76" t="str">
            <v>t</v>
          </cell>
          <cell r="D76">
            <v>383.27800000000002</v>
          </cell>
          <cell r="E76">
            <v>61.695</v>
          </cell>
          <cell r="F76">
            <v>59.955432000000009</v>
          </cell>
          <cell r="G76">
            <v>-0.39093787712961525</v>
          </cell>
          <cell r="H76">
            <v>444.97300000000001</v>
          </cell>
          <cell r="I76">
            <v>443.23343200000005</v>
          </cell>
          <cell r="J76">
            <v>36.840000000000003</v>
          </cell>
          <cell r="K76">
            <v>16392.8</v>
          </cell>
          <cell r="L76">
            <v>16328.71</v>
          </cell>
          <cell r="M76">
            <v>-64.090000000000146</v>
          </cell>
        </row>
        <row r="77">
          <cell r="A77" t="str">
            <v>2.0.201.73</v>
          </cell>
          <cell r="B77" t="str">
            <v>Transp. RM-1C c/ DMT=347,400 km</v>
          </cell>
          <cell r="C77" t="str">
            <v>t</v>
          </cell>
          <cell r="D77">
            <v>401.24900000000002</v>
          </cell>
          <cell r="E77">
            <v>55.194000000000003</v>
          </cell>
          <cell r="F77">
            <v>53.673392</v>
          </cell>
          <cell r="G77">
            <v>-0.3331430211439409</v>
          </cell>
          <cell r="H77">
            <v>456.44300000000004</v>
          </cell>
          <cell r="I77">
            <v>454.922392</v>
          </cell>
          <cell r="J77">
            <v>50.97</v>
          </cell>
          <cell r="K77">
            <v>23264.89</v>
          </cell>
          <cell r="L77">
            <v>23187.39</v>
          </cell>
          <cell r="M77">
            <v>-77.5</v>
          </cell>
        </row>
        <row r="78">
          <cell r="A78" t="str">
            <v>2.0.300.00</v>
          </cell>
          <cell r="B78" t="str">
            <v>Mat. P/ Recomposição de placa de sinalização</v>
          </cell>
          <cell r="K78">
            <v>0</v>
          </cell>
          <cell r="L78">
            <v>0</v>
          </cell>
        </row>
        <row r="79">
          <cell r="A79" t="str">
            <v>2.0.300.01</v>
          </cell>
          <cell r="B79" t="str">
            <v>Chapa Preta nº 16, 2,00x1,00m</v>
          </cell>
          <cell r="C79" t="str">
            <v>kg</v>
          </cell>
          <cell r="D79">
            <v>4103.6890000000003</v>
          </cell>
          <cell r="E79">
            <v>0</v>
          </cell>
          <cell r="F79">
            <v>0</v>
          </cell>
          <cell r="G79">
            <v>0</v>
          </cell>
          <cell r="H79">
            <v>4103.6890000000003</v>
          </cell>
          <cell r="I79">
            <v>4103.6890000000003</v>
          </cell>
          <cell r="J79">
            <v>1.23</v>
          </cell>
          <cell r="K79">
            <v>5047.53</v>
          </cell>
          <cell r="L79">
            <v>5047.53</v>
          </cell>
          <cell r="M79">
            <v>0</v>
          </cell>
        </row>
        <row r="80">
          <cell r="A80" t="str">
            <v>2.0.300.02</v>
          </cell>
          <cell r="B80" t="str">
            <v>Barrote Massaranduba - 7,5cmx7,5cm</v>
          </cell>
          <cell r="C80" t="str">
            <v>m</v>
          </cell>
          <cell r="D80">
            <v>1116.213</v>
          </cell>
          <cell r="E80">
            <v>0</v>
          </cell>
          <cell r="F80">
            <v>0</v>
          </cell>
          <cell r="G80">
            <v>0</v>
          </cell>
          <cell r="H80">
            <v>1116.213</v>
          </cell>
          <cell r="I80">
            <v>1116.213</v>
          </cell>
          <cell r="J80">
            <v>1.23</v>
          </cell>
          <cell r="K80">
            <v>1372.94</v>
          </cell>
          <cell r="L80">
            <v>1372.94</v>
          </cell>
          <cell r="M80">
            <v>0</v>
          </cell>
        </row>
        <row r="81">
          <cell r="A81" t="str">
            <v>2.0.300.03</v>
          </cell>
          <cell r="B81" t="str">
            <v>Travessa Massaranduba-6,0cmx2,5cm</v>
          </cell>
          <cell r="C81" t="str">
            <v>m</v>
          </cell>
          <cell r="D81">
            <v>459.62</v>
          </cell>
          <cell r="E81">
            <v>0</v>
          </cell>
          <cell r="F81">
            <v>0</v>
          </cell>
          <cell r="G81">
            <v>0</v>
          </cell>
          <cell r="H81">
            <v>459.62</v>
          </cell>
          <cell r="I81">
            <v>459.62</v>
          </cell>
          <cell r="J81">
            <v>0.64</v>
          </cell>
          <cell r="K81">
            <v>294.14999999999998</v>
          </cell>
          <cell r="L81">
            <v>294.14999999999998</v>
          </cell>
          <cell r="M81">
            <v>0</v>
          </cell>
        </row>
        <row r="82">
          <cell r="A82" t="str">
            <v>2.0.300.04</v>
          </cell>
          <cell r="B82" t="str">
            <v>Paraf.Galv.Cab.Fran.c/porca quadrada e</v>
          </cell>
          <cell r="K82">
            <v>0</v>
          </cell>
          <cell r="L82">
            <v>0</v>
          </cell>
        </row>
        <row r="83">
          <cell r="B83" t="str">
            <v>arruela de 1/4" x 3 1/2".</v>
          </cell>
          <cell r="C83" t="str">
            <v>ud</v>
          </cell>
          <cell r="D83">
            <v>656.59299999999996</v>
          </cell>
          <cell r="E83">
            <v>0</v>
          </cell>
          <cell r="F83">
            <v>0</v>
          </cell>
          <cell r="G83">
            <v>0</v>
          </cell>
          <cell r="H83">
            <v>656.59299999999996</v>
          </cell>
          <cell r="I83">
            <v>656.59299999999996</v>
          </cell>
          <cell r="J83">
            <v>0.1</v>
          </cell>
          <cell r="K83">
            <v>65.650000000000006</v>
          </cell>
          <cell r="L83">
            <v>65.650000000000006</v>
          </cell>
          <cell r="M83">
            <v>0</v>
          </cell>
        </row>
        <row r="84">
          <cell r="A84" t="str">
            <v>2.0.300.05</v>
          </cell>
          <cell r="B84" t="str">
            <v>Paraf.Galv.Cab.Fran.c/porca quadrada e</v>
          </cell>
          <cell r="K84">
            <v>0</v>
          </cell>
          <cell r="L84">
            <v>0</v>
          </cell>
        </row>
        <row r="85">
          <cell r="B85" t="str">
            <v>arruela de 1/4" x 1 1/2".</v>
          </cell>
          <cell r="C85" t="str">
            <v>ud</v>
          </cell>
          <cell r="D85">
            <v>330.02199999999999</v>
          </cell>
          <cell r="E85">
            <v>0</v>
          </cell>
          <cell r="F85">
            <v>0</v>
          </cell>
          <cell r="G85">
            <v>0</v>
          </cell>
          <cell r="H85">
            <v>330.02199999999999</v>
          </cell>
          <cell r="I85">
            <v>330.02199999999999</v>
          </cell>
          <cell r="J85">
            <v>0.06</v>
          </cell>
          <cell r="K85">
            <v>19.8</v>
          </cell>
          <cell r="L85">
            <v>19.8</v>
          </cell>
          <cell r="M85">
            <v>0</v>
          </cell>
        </row>
        <row r="86">
          <cell r="A86" t="str">
            <v>2.0.300.06</v>
          </cell>
          <cell r="B86" t="str">
            <v>Película refletiva</v>
          </cell>
          <cell r="C86" t="str">
            <v>rolo</v>
          </cell>
          <cell r="D86">
            <v>13.468</v>
          </cell>
          <cell r="E86">
            <v>0</v>
          </cell>
          <cell r="F86">
            <v>0</v>
          </cell>
          <cell r="G86">
            <v>0</v>
          </cell>
          <cell r="H86">
            <v>13.468</v>
          </cell>
          <cell r="I86">
            <v>13.468</v>
          </cell>
          <cell r="J86">
            <v>1046.25</v>
          </cell>
          <cell r="K86">
            <v>14090.89</v>
          </cell>
          <cell r="L86">
            <v>14090.89</v>
          </cell>
          <cell r="M86">
            <v>0</v>
          </cell>
        </row>
        <row r="87">
          <cell r="A87" t="str">
            <v>2.0.300.07</v>
          </cell>
          <cell r="B87" t="str">
            <v>Tinta primer (base antiferruginosa)</v>
          </cell>
          <cell r="C87" t="str">
            <v>gl</v>
          </cell>
          <cell r="D87">
            <v>8.2110000000000003</v>
          </cell>
          <cell r="E87">
            <v>0</v>
          </cell>
          <cell r="F87">
            <v>0</v>
          </cell>
          <cell r="G87">
            <v>0</v>
          </cell>
          <cell r="H87">
            <v>8.2110000000000003</v>
          </cell>
          <cell r="I87">
            <v>8.2110000000000003</v>
          </cell>
          <cell r="J87">
            <v>11.38</v>
          </cell>
          <cell r="K87">
            <v>93.44</v>
          </cell>
          <cell r="L87">
            <v>93.44</v>
          </cell>
          <cell r="M87">
            <v>0</v>
          </cell>
        </row>
        <row r="88">
          <cell r="A88" t="str">
            <v>2.0.300.08</v>
          </cell>
          <cell r="B88" t="str">
            <v>Tinta preto fosco</v>
          </cell>
          <cell r="C88" t="str">
            <v>gl</v>
          </cell>
          <cell r="D88">
            <v>16.422000000000001</v>
          </cell>
          <cell r="E88">
            <v>0</v>
          </cell>
          <cell r="F88">
            <v>0</v>
          </cell>
          <cell r="G88">
            <v>0</v>
          </cell>
          <cell r="H88">
            <v>16.422000000000001</v>
          </cell>
          <cell r="I88">
            <v>16.422000000000001</v>
          </cell>
          <cell r="J88">
            <v>12.09</v>
          </cell>
          <cell r="K88">
            <v>198.54</v>
          </cell>
          <cell r="L88">
            <v>198.54</v>
          </cell>
          <cell r="M88">
            <v>0</v>
          </cell>
        </row>
        <row r="89">
          <cell r="A89" t="str">
            <v>2.0.300.09</v>
          </cell>
          <cell r="B89" t="str">
            <v>Tinta esmalte sintético</v>
          </cell>
          <cell r="C89" t="str">
            <v>gl</v>
          </cell>
          <cell r="D89">
            <v>8.2110000000000003</v>
          </cell>
          <cell r="E89">
            <v>0</v>
          </cell>
          <cell r="F89">
            <v>0</v>
          </cell>
          <cell r="G89">
            <v>0</v>
          </cell>
          <cell r="H89">
            <v>8.2110000000000003</v>
          </cell>
          <cell r="I89">
            <v>8.2110000000000003</v>
          </cell>
          <cell r="J89">
            <v>12.01</v>
          </cell>
          <cell r="K89">
            <v>98.61</v>
          </cell>
          <cell r="L89">
            <v>98.61</v>
          </cell>
          <cell r="M89">
            <v>0</v>
          </cell>
        </row>
        <row r="90">
          <cell r="A90" t="str">
            <v>2.0.300.10</v>
          </cell>
          <cell r="B90" t="str">
            <v>Solvente</v>
          </cell>
          <cell r="C90" t="str">
            <v>gl</v>
          </cell>
          <cell r="D90">
            <v>13.143000000000001</v>
          </cell>
          <cell r="E90">
            <v>0</v>
          </cell>
          <cell r="F90">
            <v>0</v>
          </cell>
          <cell r="G90">
            <v>0</v>
          </cell>
          <cell r="H90">
            <v>13.143000000000001</v>
          </cell>
          <cell r="I90">
            <v>13.143000000000001</v>
          </cell>
          <cell r="J90">
            <v>8.0399999999999991</v>
          </cell>
          <cell r="K90">
            <v>105.66</v>
          </cell>
          <cell r="L90">
            <v>105.66</v>
          </cell>
          <cell r="M90">
            <v>0</v>
          </cell>
        </row>
        <row r="91">
          <cell r="A91" t="str">
            <v>2.0.300.11</v>
          </cell>
          <cell r="B91" t="str">
            <v>Disco de lixa</v>
          </cell>
          <cell r="C91" t="str">
            <v>ud</v>
          </cell>
          <cell r="D91">
            <v>65.673000000000002</v>
          </cell>
          <cell r="E91">
            <v>0</v>
          </cell>
          <cell r="F91">
            <v>0</v>
          </cell>
          <cell r="G91">
            <v>0</v>
          </cell>
          <cell r="H91">
            <v>65.673000000000002</v>
          </cell>
          <cell r="I91">
            <v>65.673000000000002</v>
          </cell>
          <cell r="J91">
            <v>0.94</v>
          </cell>
          <cell r="K91">
            <v>61.73</v>
          </cell>
          <cell r="L91">
            <v>61.73</v>
          </cell>
          <cell r="M91">
            <v>0</v>
          </cell>
        </row>
        <row r="92">
          <cell r="B92" t="str">
            <v>Sub-total</v>
          </cell>
          <cell r="K92">
            <v>1133310.5699999996</v>
          </cell>
          <cell r="L92">
            <v>858341.10000000009</v>
          </cell>
          <cell r="M92">
            <v>-274969.47000000009</v>
          </cell>
        </row>
        <row r="93">
          <cell r="A93" t="str">
            <v>3.0.005.00</v>
          </cell>
          <cell r="B93" t="str">
            <v>Serviço por administração</v>
          </cell>
        </row>
        <row r="94">
          <cell r="A94" t="str">
            <v>3.0.005.01</v>
          </cell>
          <cell r="B94" t="str">
            <v>Encarregado de Turma</v>
          </cell>
          <cell r="C94" t="str">
            <v>h</v>
          </cell>
          <cell r="D94">
            <v>3887</v>
          </cell>
          <cell r="E94">
            <v>200</v>
          </cell>
          <cell r="F94">
            <v>200</v>
          </cell>
          <cell r="G94">
            <v>0</v>
          </cell>
          <cell r="H94">
            <v>4087</v>
          </cell>
          <cell r="I94">
            <v>4087</v>
          </cell>
          <cell r="J94">
            <v>4.9800000000000004</v>
          </cell>
          <cell r="K94">
            <v>20353.259999999998</v>
          </cell>
          <cell r="L94">
            <v>20353.259999999998</v>
          </cell>
          <cell r="M94">
            <v>0</v>
          </cell>
        </row>
        <row r="95">
          <cell r="A95" t="str">
            <v>3.0.006.03</v>
          </cell>
          <cell r="B95" t="str">
            <v>Carpinteiro</v>
          </cell>
          <cell r="C95" t="str">
            <v>h</v>
          </cell>
          <cell r="D95">
            <v>440</v>
          </cell>
          <cell r="E95">
            <v>600</v>
          </cell>
          <cell r="F95">
            <v>600</v>
          </cell>
          <cell r="G95">
            <v>0</v>
          </cell>
          <cell r="H95">
            <v>1040</v>
          </cell>
          <cell r="I95">
            <v>1040</v>
          </cell>
          <cell r="J95">
            <v>3.73</v>
          </cell>
          <cell r="K95">
            <v>3879.2</v>
          </cell>
          <cell r="L95">
            <v>3879.2</v>
          </cell>
          <cell r="M95">
            <v>0</v>
          </cell>
        </row>
        <row r="96">
          <cell r="A96" t="str">
            <v>3.0.006.04</v>
          </cell>
          <cell r="B96" t="str">
            <v>Pedreiro</v>
          </cell>
          <cell r="C96" t="str">
            <v>h</v>
          </cell>
          <cell r="D96">
            <v>1240</v>
          </cell>
          <cell r="E96">
            <v>600</v>
          </cell>
          <cell r="F96">
            <v>600</v>
          </cell>
          <cell r="G96">
            <v>0</v>
          </cell>
          <cell r="H96">
            <v>1840</v>
          </cell>
          <cell r="I96">
            <v>1840</v>
          </cell>
          <cell r="J96">
            <v>3.73</v>
          </cell>
          <cell r="K96">
            <v>6863.2</v>
          </cell>
          <cell r="L96">
            <v>6863.2</v>
          </cell>
          <cell r="M96">
            <v>0</v>
          </cell>
        </row>
        <row r="97">
          <cell r="A97" t="str">
            <v>3.0.006.07</v>
          </cell>
          <cell r="B97" t="str">
            <v>Pintor</v>
          </cell>
          <cell r="C97" t="str">
            <v>h</v>
          </cell>
          <cell r="E97">
            <v>600</v>
          </cell>
          <cell r="F97">
            <v>600</v>
          </cell>
          <cell r="G97">
            <v>0</v>
          </cell>
          <cell r="H97">
            <v>600</v>
          </cell>
          <cell r="I97">
            <v>600</v>
          </cell>
          <cell r="J97">
            <v>3.73</v>
          </cell>
          <cell r="K97">
            <v>2238</v>
          </cell>
          <cell r="L97">
            <v>2238</v>
          </cell>
          <cell r="M97">
            <v>0</v>
          </cell>
        </row>
        <row r="98">
          <cell r="A98" t="str">
            <v>3.0.007.01</v>
          </cell>
          <cell r="B98" t="str">
            <v>Ajudante</v>
          </cell>
          <cell r="C98" t="str">
            <v>h</v>
          </cell>
          <cell r="D98">
            <v>5056</v>
          </cell>
          <cell r="E98">
            <v>600</v>
          </cell>
          <cell r="F98">
            <v>600</v>
          </cell>
          <cell r="G98">
            <v>0</v>
          </cell>
          <cell r="H98">
            <v>5656</v>
          </cell>
          <cell r="I98">
            <v>5656</v>
          </cell>
          <cell r="J98">
            <v>2.31</v>
          </cell>
          <cell r="K98">
            <v>13065.36</v>
          </cell>
          <cell r="L98">
            <v>13065.36</v>
          </cell>
          <cell r="M98">
            <v>0</v>
          </cell>
        </row>
        <row r="99">
          <cell r="A99" t="str">
            <v>3.0.008.01</v>
          </cell>
          <cell r="B99" t="str">
            <v>Operário</v>
          </cell>
          <cell r="C99" t="str">
            <v>h</v>
          </cell>
          <cell r="D99">
            <v>31470</v>
          </cell>
          <cell r="E99">
            <v>600</v>
          </cell>
          <cell r="F99">
            <v>600</v>
          </cell>
          <cell r="G99">
            <v>0</v>
          </cell>
          <cell r="H99">
            <v>32070</v>
          </cell>
          <cell r="I99">
            <v>32070</v>
          </cell>
          <cell r="J99">
            <v>2.31</v>
          </cell>
          <cell r="K99">
            <v>74081.7</v>
          </cell>
          <cell r="L99">
            <v>74081.7</v>
          </cell>
          <cell r="M99">
            <v>0</v>
          </cell>
        </row>
        <row r="100">
          <cell r="B100" t="str">
            <v>Sub-total</v>
          </cell>
          <cell r="K100">
            <v>120480.72</v>
          </cell>
          <cell r="L100">
            <v>120480.72</v>
          </cell>
          <cell r="M100">
            <v>0</v>
          </cell>
        </row>
        <row r="101">
          <cell r="A101" t="str">
            <v>4.0.004.12</v>
          </cell>
          <cell r="B101" t="str">
            <v>Automóvel até 100 HP</v>
          </cell>
          <cell r="C101" t="str">
            <v>mês</v>
          </cell>
          <cell r="D101">
            <v>20</v>
          </cell>
          <cell r="E101">
            <v>12</v>
          </cell>
          <cell r="F101">
            <v>12</v>
          </cell>
          <cell r="G101">
            <v>0</v>
          </cell>
          <cell r="H101">
            <v>32</v>
          </cell>
          <cell r="I101">
            <v>32</v>
          </cell>
          <cell r="J101">
            <v>1200</v>
          </cell>
          <cell r="K101">
            <v>38400</v>
          </cell>
          <cell r="L101">
            <v>38400</v>
          </cell>
          <cell r="M101">
            <v>0</v>
          </cell>
        </row>
        <row r="102">
          <cell r="B102" t="str">
            <v>Sub-total</v>
          </cell>
          <cell r="K102">
            <v>38400</v>
          </cell>
          <cell r="L102">
            <v>38400</v>
          </cell>
          <cell r="M102">
            <v>0</v>
          </cell>
        </row>
        <row r="103">
          <cell r="B103" t="str">
            <v>TOTAL GERAL ROTINEIRA</v>
          </cell>
          <cell r="K103">
            <v>5344893.0199999996</v>
          </cell>
          <cell r="L103">
            <v>4733046.78</v>
          </cell>
          <cell r="M103">
            <v>-611846.24000000011</v>
          </cell>
        </row>
        <row r="104">
          <cell r="H104">
            <v>0</v>
          </cell>
          <cell r="I104">
            <v>0</v>
          </cell>
        </row>
        <row r="105">
          <cell r="B105" t="str">
            <v>PROG. DE REVITAL. DOS EIXOS RODOVIÁRIOS</v>
          </cell>
          <cell r="H105">
            <v>0</v>
          </cell>
          <cell r="I105">
            <v>0</v>
          </cell>
        </row>
        <row r="106">
          <cell r="A106" t="str">
            <v>9.0.101.02</v>
          </cell>
          <cell r="B106" t="str">
            <v>Cimento asfalto CAP-50/60</v>
          </cell>
          <cell r="C106" t="str">
            <v>t</v>
          </cell>
          <cell r="D106">
            <v>192.17699999999999</v>
          </cell>
          <cell r="E106">
            <v>0</v>
          </cell>
          <cell r="F106">
            <v>0</v>
          </cell>
          <cell r="G106">
            <v>0</v>
          </cell>
          <cell r="H106">
            <v>192.17699999999999</v>
          </cell>
          <cell r="I106">
            <v>192.17699999999999</v>
          </cell>
          <cell r="J106">
            <v>172.16</v>
          </cell>
          <cell r="K106">
            <v>33085.19</v>
          </cell>
          <cell r="L106">
            <v>33085.19</v>
          </cell>
          <cell r="M106">
            <v>0</v>
          </cell>
        </row>
        <row r="107">
          <cell r="A107" t="str">
            <v>9.0.101.03</v>
          </cell>
          <cell r="B107" t="str">
            <v>Asfalto Diluído CM - 70</v>
          </cell>
          <cell r="C107" t="str">
            <v>t</v>
          </cell>
          <cell r="D107">
            <v>102.22</v>
          </cell>
          <cell r="E107">
            <v>0</v>
          </cell>
          <cell r="F107">
            <v>0</v>
          </cell>
          <cell r="G107">
            <v>0</v>
          </cell>
          <cell r="H107">
            <v>102.22</v>
          </cell>
          <cell r="I107">
            <v>102.22</v>
          </cell>
          <cell r="J107">
            <v>221.38</v>
          </cell>
          <cell r="K107">
            <v>22629.46</v>
          </cell>
          <cell r="L107">
            <v>22629.46</v>
          </cell>
          <cell r="M107">
            <v>0</v>
          </cell>
        </row>
        <row r="108">
          <cell r="A108" t="str">
            <v>9.0.101.04</v>
          </cell>
          <cell r="B108" t="str">
            <v>Emulsão Asf. RR - 1C</v>
          </cell>
          <cell r="C108" t="str">
            <v>t</v>
          </cell>
          <cell r="D108">
            <v>31.027000000000001</v>
          </cell>
          <cell r="E108">
            <v>0</v>
          </cell>
          <cell r="F108">
            <v>0</v>
          </cell>
          <cell r="G108">
            <v>0</v>
          </cell>
          <cell r="H108">
            <v>31.027000000000001</v>
          </cell>
          <cell r="I108">
            <v>31.027000000000001</v>
          </cell>
          <cell r="J108">
            <v>203.44</v>
          </cell>
          <cell r="K108">
            <v>6312.13</v>
          </cell>
          <cell r="L108">
            <v>6312.13</v>
          </cell>
          <cell r="M108">
            <v>0</v>
          </cell>
        </row>
        <row r="109">
          <cell r="A109" t="str">
            <v>9.0.101.07</v>
          </cell>
          <cell r="B109" t="str">
            <v>Emulsão Asf. RM - 1C</v>
          </cell>
          <cell r="C109" t="str">
            <v>t</v>
          </cell>
          <cell r="D109">
            <v>249.774</v>
          </cell>
          <cell r="E109">
            <v>0</v>
          </cell>
          <cell r="F109">
            <v>0</v>
          </cell>
          <cell r="G109">
            <v>0</v>
          </cell>
          <cell r="H109">
            <v>249.774</v>
          </cell>
          <cell r="I109">
            <v>249.774</v>
          </cell>
          <cell r="J109">
            <v>258.98</v>
          </cell>
          <cell r="K109">
            <v>64686.47</v>
          </cell>
          <cell r="L109">
            <v>64686.47</v>
          </cell>
          <cell r="M109">
            <v>0</v>
          </cell>
        </row>
        <row r="110">
          <cell r="A110" t="str">
            <v>9.0.201.02</v>
          </cell>
          <cell r="B110" t="str">
            <v>Transp. CAP-50/60 c/ DMT=198,3 km</v>
          </cell>
          <cell r="C110" t="str">
            <v>t</v>
          </cell>
          <cell r="D110">
            <v>0</v>
          </cell>
          <cell r="E110">
            <v>0</v>
          </cell>
          <cell r="F110">
            <v>0</v>
          </cell>
          <cell r="G110" t="e">
            <v>#DIV/0!</v>
          </cell>
          <cell r="H110">
            <v>0</v>
          </cell>
          <cell r="I110">
            <v>0</v>
          </cell>
          <cell r="J110">
            <v>37.56</v>
          </cell>
          <cell r="K110">
            <v>0</v>
          </cell>
          <cell r="L110">
            <v>0</v>
          </cell>
          <cell r="M110">
            <v>0</v>
          </cell>
        </row>
        <row r="111">
          <cell r="A111" t="str">
            <v>9.0.201.04</v>
          </cell>
          <cell r="B111" t="str">
            <v>Transp. CAP-50/60 c/ DMT=223,000 km</v>
          </cell>
          <cell r="C111" t="str">
            <v>t</v>
          </cell>
          <cell r="D111">
            <v>192.17699999999999</v>
          </cell>
          <cell r="E111">
            <v>0</v>
          </cell>
          <cell r="F111">
            <v>0</v>
          </cell>
          <cell r="G111">
            <v>0</v>
          </cell>
          <cell r="H111">
            <v>192.17699999999999</v>
          </cell>
          <cell r="I111">
            <v>192.17699999999999</v>
          </cell>
          <cell r="J111">
            <v>46.16</v>
          </cell>
          <cell r="K111">
            <v>8870.89</v>
          </cell>
          <cell r="L111">
            <v>8870.89</v>
          </cell>
          <cell r="M111">
            <v>0</v>
          </cell>
        </row>
        <row r="112">
          <cell r="A112" t="str">
            <v>9.0.201.31</v>
          </cell>
          <cell r="B112" t="str">
            <v>Transp. CM-70 c/ DMT=198,300 km</v>
          </cell>
          <cell r="C112" t="str">
            <v>t</v>
          </cell>
          <cell r="D112">
            <v>98.040999999999997</v>
          </cell>
          <cell r="E112">
            <v>0</v>
          </cell>
          <cell r="F112">
            <v>0</v>
          </cell>
          <cell r="G112">
            <v>0</v>
          </cell>
          <cell r="H112">
            <v>98.040999999999997</v>
          </cell>
          <cell r="I112">
            <v>98.040999999999997</v>
          </cell>
          <cell r="J112">
            <v>34.03</v>
          </cell>
          <cell r="K112">
            <v>3336.33</v>
          </cell>
          <cell r="L112">
            <v>3336.33</v>
          </cell>
          <cell r="M112">
            <v>0</v>
          </cell>
        </row>
        <row r="113">
          <cell r="A113" t="str">
            <v>9.0.201.32</v>
          </cell>
          <cell r="B113" t="str">
            <v>Transp. CM-70 c/ DMT=223,000 km</v>
          </cell>
          <cell r="C113" t="str">
            <v>t</v>
          </cell>
          <cell r="D113">
            <v>2.226</v>
          </cell>
          <cell r="E113">
            <v>0</v>
          </cell>
          <cell r="F113">
            <v>0</v>
          </cell>
          <cell r="G113">
            <v>0</v>
          </cell>
          <cell r="H113">
            <v>2.226</v>
          </cell>
          <cell r="I113">
            <v>2.226</v>
          </cell>
          <cell r="J113">
            <v>36.840000000000003</v>
          </cell>
          <cell r="K113">
            <v>82</v>
          </cell>
          <cell r="L113">
            <v>82</v>
          </cell>
          <cell r="M113">
            <v>0</v>
          </cell>
        </row>
        <row r="114">
          <cell r="A114" t="str">
            <v>9.0.201.40</v>
          </cell>
          <cell r="B114" t="str">
            <v>Transp. RM-1C c/ DMT=347,400 km</v>
          </cell>
          <cell r="C114" t="str">
            <v>t</v>
          </cell>
          <cell r="D114">
            <v>5.915</v>
          </cell>
          <cell r="E114">
            <v>0</v>
          </cell>
          <cell r="F114">
            <v>0</v>
          </cell>
          <cell r="G114">
            <v>0</v>
          </cell>
          <cell r="H114">
            <v>5.915</v>
          </cell>
          <cell r="I114">
            <v>5.915</v>
          </cell>
          <cell r="J114">
            <v>50.97</v>
          </cell>
          <cell r="K114">
            <v>301.48</v>
          </cell>
          <cell r="L114">
            <v>301.48</v>
          </cell>
          <cell r="M114">
            <v>0</v>
          </cell>
        </row>
        <row r="115">
          <cell r="A115" t="str">
            <v>9.0.201.41</v>
          </cell>
          <cell r="B115" t="str">
            <v>Transp. RM-1C c/ DMT=198,300 km</v>
          </cell>
          <cell r="C115" t="str">
            <v>t</v>
          </cell>
          <cell r="D115">
            <v>158.79300000000001</v>
          </cell>
          <cell r="E115">
            <v>0</v>
          </cell>
          <cell r="F115">
            <v>0</v>
          </cell>
          <cell r="G115">
            <v>0</v>
          </cell>
          <cell r="H115">
            <v>158.79300000000001</v>
          </cell>
          <cell r="I115">
            <v>158.79300000000001</v>
          </cell>
          <cell r="J115">
            <v>34.03</v>
          </cell>
          <cell r="K115">
            <v>5403.72</v>
          </cell>
          <cell r="L115">
            <v>5403.72</v>
          </cell>
          <cell r="M115">
            <v>0</v>
          </cell>
        </row>
        <row r="116">
          <cell r="A116" t="str">
            <v>9.0.201.42</v>
          </cell>
          <cell r="B116" t="str">
            <v>Transp. RM-1C c/ DMT=223,000 km</v>
          </cell>
          <cell r="C116" t="str">
            <v>t</v>
          </cell>
          <cell r="D116">
            <v>85.064999999999998</v>
          </cell>
          <cell r="E116">
            <v>0</v>
          </cell>
          <cell r="F116">
            <v>0</v>
          </cell>
          <cell r="G116">
            <v>0</v>
          </cell>
          <cell r="H116">
            <v>85.064999999999998</v>
          </cell>
          <cell r="I116">
            <v>85.064999999999998</v>
          </cell>
          <cell r="J116">
            <v>36.840000000000003</v>
          </cell>
          <cell r="K116">
            <v>3133.79</v>
          </cell>
          <cell r="L116">
            <v>3133.79</v>
          </cell>
          <cell r="M116">
            <v>0</v>
          </cell>
        </row>
        <row r="117">
          <cell r="A117" t="str">
            <v>9.0.201.43</v>
          </cell>
          <cell r="B117" t="str">
            <v>Transp. CM-70 c/ DMT=347,400 km</v>
          </cell>
          <cell r="C117" t="str">
            <v>t</v>
          </cell>
          <cell r="D117">
            <v>0.80100000000000005</v>
          </cell>
          <cell r="E117">
            <v>0</v>
          </cell>
          <cell r="F117">
            <v>0</v>
          </cell>
          <cell r="G117">
            <v>0</v>
          </cell>
          <cell r="H117">
            <v>0.80100000000000005</v>
          </cell>
          <cell r="I117">
            <v>0.80100000000000005</v>
          </cell>
          <cell r="J117">
            <v>50.97</v>
          </cell>
          <cell r="K117">
            <v>40.82</v>
          </cell>
          <cell r="L117">
            <v>40.82</v>
          </cell>
          <cell r="M117">
            <v>0</v>
          </cell>
        </row>
        <row r="118">
          <cell r="A118" t="str">
            <v>9.0.201.71</v>
          </cell>
          <cell r="B118" t="str">
            <v>Transp. RR-1C c/ DMT=198,300 km</v>
          </cell>
          <cell r="C118" t="str">
            <v>t</v>
          </cell>
          <cell r="D118">
            <v>22.641999999999999</v>
          </cell>
          <cell r="E118">
            <v>0</v>
          </cell>
          <cell r="F118">
            <v>0</v>
          </cell>
          <cell r="G118">
            <v>0</v>
          </cell>
          <cell r="H118">
            <v>22.641999999999999</v>
          </cell>
          <cell r="I118">
            <v>22.641999999999999</v>
          </cell>
          <cell r="J118">
            <v>34.03</v>
          </cell>
          <cell r="K118">
            <v>770.5</v>
          </cell>
          <cell r="L118">
            <v>770.5</v>
          </cell>
          <cell r="M118">
            <v>0</v>
          </cell>
        </row>
        <row r="119">
          <cell r="A119" t="str">
            <v>9.0.201.72</v>
          </cell>
          <cell r="B119" t="str">
            <v>Transp. RR-1C c/ DMT=223,000 km</v>
          </cell>
          <cell r="C119" t="str">
            <v>t</v>
          </cell>
          <cell r="D119">
            <v>8.2569999999999997</v>
          </cell>
          <cell r="E119">
            <v>0</v>
          </cell>
          <cell r="F119">
            <v>0</v>
          </cell>
          <cell r="G119">
            <v>0</v>
          </cell>
          <cell r="H119">
            <v>8.2569999999999997</v>
          </cell>
          <cell r="I119">
            <v>8.2569999999999997</v>
          </cell>
          <cell r="J119">
            <v>36.840000000000003</v>
          </cell>
          <cell r="K119">
            <v>304.18</v>
          </cell>
          <cell r="L119">
            <v>304.18</v>
          </cell>
          <cell r="M119">
            <v>0</v>
          </cell>
        </row>
        <row r="120">
          <cell r="A120" t="str">
            <v>9.0.201.73</v>
          </cell>
          <cell r="B120" t="str">
            <v>Transp. RR-1C c/ DMT=347,000 km</v>
          </cell>
          <cell r="C120" t="str">
            <v>t</v>
          </cell>
          <cell r="D120">
            <v>0.128</v>
          </cell>
          <cell r="E120">
            <v>0</v>
          </cell>
          <cell r="F120">
            <v>0</v>
          </cell>
          <cell r="G120">
            <v>0</v>
          </cell>
          <cell r="H120">
            <v>0.128</v>
          </cell>
          <cell r="I120">
            <v>0.128</v>
          </cell>
          <cell r="J120">
            <v>50.97</v>
          </cell>
          <cell r="K120">
            <v>6.52</v>
          </cell>
          <cell r="L120">
            <v>6.52</v>
          </cell>
          <cell r="M120">
            <v>0</v>
          </cell>
        </row>
        <row r="121">
          <cell r="A121" t="str">
            <v>9.2.200.01</v>
          </cell>
          <cell r="B121" t="str">
            <v>Recomp. Camada granular do pavimento</v>
          </cell>
          <cell r="C121" t="str">
            <v>m3</v>
          </cell>
          <cell r="D121">
            <v>17202.599999999999</v>
          </cell>
          <cell r="E121">
            <v>0</v>
          </cell>
          <cell r="F121">
            <v>0</v>
          </cell>
          <cell r="G121">
            <v>0</v>
          </cell>
          <cell r="H121">
            <v>17202.599999999999</v>
          </cell>
          <cell r="I121">
            <v>17202.599999999999</v>
          </cell>
          <cell r="J121">
            <v>2.92</v>
          </cell>
          <cell r="K121">
            <v>50231.59</v>
          </cell>
          <cell r="L121">
            <v>50231.59</v>
          </cell>
          <cell r="M121">
            <v>0</v>
          </cell>
        </row>
        <row r="122">
          <cell r="A122" t="str">
            <v>9.2.220.00</v>
          </cell>
          <cell r="B122" t="str">
            <v>Solo-brita  p/base remendo profundo</v>
          </cell>
          <cell r="C122" t="str">
            <v>m3</v>
          </cell>
          <cell r="D122">
            <v>1204.354</v>
          </cell>
          <cell r="E122">
            <v>0</v>
          </cell>
          <cell r="F122">
            <v>0</v>
          </cell>
          <cell r="G122">
            <v>0</v>
          </cell>
          <cell r="H122">
            <v>1204.354</v>
          </cell>
          <cell r="I122">
            <v>1204.354</v>
          </cell>
          <cell r="J122">
            <v>8.9499999999999993</v>
          </cell>
          <cell r="K122">
            <v>10778.96</v>
          </cell>
          <cell r="L122">
            <v>10778.96</v>
          </cell>
          <cell r="M122">
            <v>0</v>
          </cell>
        </row>
        <row r="123">
          <cell r="A123" t="str">
            <v>9.2.300.00</v>
          </cell>
          <cell r="B123" t="str">
            <v>Imprimação</v>
          </cell>
          <cell r="C123" t="str">
            <v>m2</v>
          </cell>
          <cell r="D123">
            <v>56336</v>
          </cell>
          <cell r="E123">
            <v>0</v>
          </cell>
          <cell r="F123">
            <v>0</v>
          </cell>
          <cell r="G123">
            <v>0</v>
          </cell>
          <cell r="H123">
            <v>56336</v>
          </cell>
          <cell r="I123">
            <v>56336</v>
          </cell>
          <cell r="J123">
            <v>0.05</v>
          </cell>
          <cell r="K123">
            <v>2816.8</v>
          </cell>
          <cell r="L123">
            <v>2816.8</v>
          </cell>
          <cell r="M123">
            <v>0</v>
          </cell>
        </row>
        <row r="124">
          <cell r="A124" t="str">
            <v>9.2.400.00</v>
          </cell>
          <cell r="B124" t="str">
            <v>Pintura de ligação</v>
          </cell>
          <cell r="C124" t="str">
            <v>m2</v>
          </cell>
          <cell r="D124">
            <v>52208.91</v>
          </cell>
          <cell r="E124">
            <v>0</v>
          </cell>
          <cell r="F124">
            <v>0</v>
          </cell>
          <cell r="G124">
            <v>0</v>
          </cell>
          <cell r="H124">
            <v>52208.91</v>
          </cell>
          <cell r="I124">
            <v>52208.91</v>
          </cell>
          <cell r="J124">
            <v>0.03</v>
          </cell>
          <cell r="K124">
            <v>1566.26</v>
          </cell>
          <cell r="L124">
            <v>1566.26</v>
          </cell>
          <cell r="M124">
            <v>0</v>
          </cell>
        </row>
        <row r="125">
          <cell r="A125" t="str">
            <v>9.2.520.00</v>
          </cell>
          <cell r="B125" t="str">
            <v>Mistura Areia-asfalto em betoneira</v>
          </cell>
          <cell r="C125" t="str">
            <v>m3</v>
          </cell>
          <cell r="D125">
            <v>556.91600000000005</v>
          </cell>
          <cell r="E125">
            <v>0</v>
          </cell>
          <cell r="F125">
            <v>0</v>
          </cell>
          <cell r="G125">
            <v>0</v>
          </cell>
          <cell r="H125">
            <v>556.91600000000005</v>
          </cell>
          <cell r="I125">
            <v>556.91600000000005</v>
          </cell>
          <cell r="J125">
            <v>20.36</v>
          </cell>
          <cell r="K125">
            <v>11338.8</v>
          </cell>
          <cell r="L125">
            <v>11338.8</v>
          </cell>
          <cell r="M125">
            <v>0</v>
          </cell>
        </row>
        <row r="126">
          <cell r="A126" t="str">
            <v>9.2.521.00</v>
          </cell>
          <cell r="B126" t="str">
            <v>Mist areia asfalto usinada a quente</v>
          </cell>
          <cell r="C126" t="str">
            <v>m3</v>
          </cell>
          <cell r="D126">
            <v>1086.48</v>
          </cell>
          <cell r="E126">
            <v>0</v>
          </cell>
          <cell r="F126">
            <v>0</v>
          </cell>
          <cell r="G126">
            <v>0</v>
          </cell>
          <cell r="H126">
            <v>1086.48</v>
          </cell>
          <cell r="I126">
            <v>1086.48</v>
          </cell>
          <cell r="J126">
            <v>16.75</v>
          </cell>
          <cell r="K126">
            <v>18198.54</v>
          </cell>
          <cell r="L126">
            <v>18198.54</v>
          </cell>
          <cell r="M126">
            <v>0</v>
          </cell>
        </row>
        <row r="127">
          <cell r="A127" t="str">
            <v>9.2.521.01</v>
          </cell>
          <cell r="B127" t="str">
            <v>Recomp. revest. c/ areia asf quente</v>
          </cell>
          <cell r="C127" t="str">
            <v>m3</v>
          </cell>
          <cell r="D127">
            <v>1086.48</v>
          </cell>
          <cell r="E127">
            <v>0</v>
          </cell>
          <cell r="F127">
            <v>0</v>
          </cell>
          <cell r="G127">
            <v>0</v>
          </cell>
          <cell r="H127">
            <v>1086.48</v>
          </cell>
          <cell r="I127">
            <v>1086.48</v>
          </cell>
          <cell r="J127">
            <v>3.58</v>
          </cell>
          <cell r="K127">
            <v>3889.59</v>
          </cell>
          <cell r="L127">
            <v>3889.59</v>
          </cell>
          <cell r="M127">
            <v>0</v>
          </cell>
        </row>
        <row r="128">
          <cell r="A128" t="str">
            <v>9.2.530.00</v>
          </cell>
          <cell r="B128" t="str">
            <v>Mistura Betuminosa em betoneira</v>
          </cell>
          <cell r="C128" t="str">
            <v>m3</v>
          </cell>
          <cell r="D128">
            <v>1165.434</v>
          </cell>
          <cell r="E128">
            <v>0</v>
          </cell>
          <cell r="F128">
            <v>0</v>
          </cell>
          <cell r="G128">
            <v>0</v>
          </cell>
          <cell r="H128">
            <v>1165.434</v>
          </cell>
          <cell r="I128">
            <v>1165.434</v>
          </cell>
          <cell r="J128">
            <v>27.99</v>
          </cell>
          <cell r="K128">
            <v>32620.49</v>
          </cell>
          <cell r="L128">
            <v>32620.49</v>
          </cell>
          <cell r="M128">
            <v>0</v>
          </cell>
        </row>
        <row r="129">
          <cell r="A129" t="str">
            <v>9.2.900.00</v>
          </cell>
          <cell r="B129" t="str">
            <v>Remoção de Pavimento</v>
          </cell>
          <cell r="C129" t="str">
            <v>m3</v>
          </cell>
          <cell r="D129">
            <v>6518.88</v>
          </cell>
          <cell r="E129">
            <v>0</v>
          </cell>
          <cell r="F129">
            <v>0</v>
          </cell>
          <cell r="G129">
            <v>0</v>
          </cell>
          <cell r="H129">
            <v>6518.88</v>
          </cell>
          <cell r="I129">
            <v>6518.88</v>
          </cell>
          <cell r="J129">
            <v>2.33</v>
          </cell>
          <cell r="K129">
            <v>15188.99</v>
          </cell>
          <cell r="L129">
            <v>15188.99</v>
          </cell>
          <cell r="M129">
            <v>0</v>
          </cell>
        </row>
        <row r="130">
          <cell r="A130" t="str">
            <v>9.2.999.00</v>
          </cell>
          <cell r="B130" t="str">
            <v>Peneiramento</v>
          </cell>
          <cell r="C130" t="str">
            <v>m3</v>
          </cell>
          <cell r="D130">
            <v>1441.325</v>
          </cell>
          <cell r="E130">
            <v>0</v>
          </cell>
          <cell r="F130">
            <v>0</v>
          </cell>
          <cell r="G130">
            <v>0</v>
          </cell>
          <cell r="H130">
            <v>1441.325</v>
          </cell>
          <cell r="I130">
            <v>1441.325</v>
          </cell>
          <cell r="J130">
            <v>2.46</v>
          </cell>
          <cell r="K130">
            <v>3545.65</v>
          </cell>
          <cell r="L130">
            <v>3545.65</v>
          </cell>
          <cell r="M130">
            <v>0</v>
          </cell>
        </row>
        <row r="131">
          <cell r="A131" t="str">
            <v>9.8.100.00</v>
          </cell>
          <cell r="B131" t="str">
            <v>Tapa Buraco</v>
          </cell>
          <cell r="C131" t="str">
            <v>m3</v>
          </cell>
          <cell r="D131">
            <v>937.505</v>
          </cell>
          <cell r="E131">
            <v>0</v>
          </cell>
          <cell r="F131">
            <v>0</v>
          </cell>
          <cell r="G131">
            <v>0</v>
          </cell>
          <cell r="H131">
            <v>937.505</v>
          </cell>
          <cell r="I131">
            <v>937.505</v>
          </cell>
          <cell r="J131">
            <v>45.64</v>
          </cell>
          <cell r="K131">
            <v>42787.72</v>
          </cell>
          <cell r="L131">
            <v>42787.72</v>
          </cell>
          <cell r="M131">
            <v>0</v>
          </cell>
        </row>
        <row r="132">
          <cell r="A132" t="str">
            <v>9.8.101.01</v>
          </cell>
          <cell r="B132" t="str">
            <v>Remendo Profundo c/demolição manual</v>
          </cell>
          <cell r="C132" t="str">
            <v>m3</v>
          </cell>
          <cell r="D132">
            <v>1432.2829999999999</v>
          </cell>
          <cell r="E132">
            <v>0</v>
          </cell>
          <cell r="F132">
            <v>0</v>
          </cell>
          <cell r="G132">
            <v>0</v>
          </cell>
          <cell r="H132">
            <v>1432.2829999999999</v>
          </cell>
          <cell r="I132">
            <v>1432.2829999999999</v>
          </cell>
          <cell r="J132">
            <v>46.63</v>
          </cell>
          <cell r="K132">
            <v>66787.350000000006</v>
          </cell>
          <cell r="L132">
            <v>66787.350000000006</v>
          </cell>
          <cell r="M132">
            <v>0</v>
          </cell>
        </row>
        <row r="133">
          <cell r="A133" t="str">
            <v>9.8.103.00</v>
          </cell>
          <cell r="B133" t="str">
            <v>Selagem de trinca</v>
          </cell>
          <cell r="C133" t="str">
            <v>l</v>
          </cell>
          <cell r="D133">
            <v>0</v>
          </cell>
          <cell r="E133">
            <v>0</v>
          </cell>
          <cell r="F133">
            <v>0</v>
          </cell>
          <cell r="G133" t="e">
            <v>#DIV/0!</v>
          </cell>
          <cell r="H133">
            <v>0</v>
          </cell>
          <cell r="I133">
            <v>0</v>
          </cell>
          <cell r="J133">
            <v>0.28000000000000003</v>
          </cell>
          <cell r="K133">
            <v>0</v>
          </cell>
          <cell r="L133">
            <v>0</v>
          </cell>
          <cell r="M133">
            <v>0</v>
          </cell>
        </row>
        <row r="134">
          <cell r="A134" t="str">
            <v>9.8.109.00</v>
          </cell>
          <cell r="B134" t="str">
            <v>Correção de Defeitos c/mistura betuminosa</v>
          </cell>
          <cell r="C134" t="str">
            <v>m3</v>
          </cell>
          <cell r="D134">
            <v>556.91600000000005</v>
          </cell>
          <cell r="E134">
            <v>0</v>
          </cell>
          <cell r="F134">
            <v>0</v>
          </cell>
          <cell r="G134">
            <v>0</v>
          </cell>
          <cell r="H134">
            <v>556.91600000000005</v>
          </cell>
          <cell r="I134">
            <v>556.91600000000005</v>
          </cell>
          <cell r="J134">
            <v>10.79</v>
          </cell>
          <cell r="K134">
            <v>6009.12</v>
          </cell>
          <cell r="L134">
            <v>6009.12</v>
          </cell>
          <cell r="M134">
            <v>0</v>
          </cell>
        </row>
        <row r="135">
          <cell r="A135" t="str">
            <v>9.9.002.00</v>
          </cell>
          <cell r="B135" t="str">
            <v>Transp. Caminhão Basc. 5,0 m3 (8,8 ton)</v>
          </cell>
          <cell r="C135" t="str">
            <v>tk</v>
          </cell>
          <cell r="D135">
            <v>346303.04499999998</v>
          </cell>
          <cell r="E135">
            <v>0</v>
          </cell>
          <cell r="F135">
            <v>0</v>
          </cell>
          <cell r="G135">
            <v>0</v>
          </cell>
          <cell r="H135">
            <v>346303.04499999998</v>
          </cell>
          <cell r="I135">
            <v>346303.04499999998</v>
          </cell>
          <cell r="J135">
            <v>0.08</v>
          </cell>
          <cell r="K135">
            <v>27704.240000000002</v>
          </cell>
          <cell r="L135">
            <v>27704.240000000002</v>
          </cell>
          <cell r="M135">
            <v>0</v>
          </cell>
        </row>
        <row r="136">
          <cell r="A136" t="str">
            <v>9.9.002.01</v>
          </cell>
          <cell r="B136" t="str">
            <v>Transp. Caminhão Carroceria 4 ton.</v>
          </cell>
          <cell r="C136" t="str">
            <v>tk</v>
          </cell>
          <cell r="D136">
            <v>8266.6919999999991</v>
          </cell>
          <cell r="E136">
            <v>0</v>
          </cell>
          <cell r="F136">
            <v>0</v>
          </cell>
          <cell r="G136">
            <v>0</v>
          </cell>
          <cell r="H136">
            <v>8266.6919999999991</v>
          </cell>
          <cell r="I136">
            <v>8266.6919999999991</v>
          </cell>
          <cell r="J136">
            <v>0.16</v>
          </cell>
          <cell r="K136">
            <v>1322.67</v>
          </cell>
          <cell r="L136">
            <v>1322.67</v>
          </cell>
          <cell r="M136">
            <v>0</v>
          </cell>
        </row>
        <row r="137">
          <cell r="A137" t="str">
            <v>9.9.002.03</v>
          </cell>
          <cell r="B137" t="str">
            <v>Transp. Especial em Basc. 4,0 m3</v>
          </cell>
          <cell r="C137" t="str">
            <v>tk</v>
          </cell>
          <cell r="D137">
            <v>343900.57299999997</v>
          </cell>
          <cell r="E137">
            <v>0</v>
          </cell>
          <cell r="F137">
            <v>0</v>
          </cell>
          <cell r="G137">
            <v>0</v>
          </cell>
          <cell r="H137">
            <v>343900.57299999997</v>
          </cell>
          <cell r="I137">
            <v>343900.57299999997</v>
          </cell>
          <cell r="J137">
            <v>0.19</v>
          </cell>
          <cell r="K137">
            <v>65341.1</v>
          </cell>
          <cell r="L137">
            <v>65341.1</v>
          </cell>
          <cell r="M137">
            <v>0</v>
          </cell>
        </row>
        <row r="138">
          <cell r="A138" t="str">
            <v>9.9.202.00</v>
          </cell>
          <cell r="B138" t="str">
            <v>Transporte de água</v>
          </cell>
          <cell r="C138" t="str">
            <v>t.km</v>
          </cell>
          <cell r="D138">
            <v>136275.28099999999</v>
          </cell>
          <cell r="E138">
            <v>0</v>
          </cell>
          <cell r="F138">
            <v>0</v>
          </cell>
          <cell r="G138">
            <v>0</v>
          </cell>
          <cell r="H138">
            <v>136275.28099999999</v>
          </cell>
          <cell r="I138">
            <v>136275.28099999999</v>
          </cell>
          <cell r="J138">
            <v>0.15</v>
          </cell>
          <cell r="K138">
            <v>20441.29</v>
          </cell>
          <cell r="L138">
            <v>20441.29</v>
          </cell>
          <cell r="M138">
            <v>0</v>
          </cell>
        </row>
        <row r="139">
          <cell r="B139" t="str">
            <v>Sub-total</v>
          </cell>
          <cell r="K139">
            <v>529532.6399999999</v>
          </cell>
          <cell r="L139">
            <v>529532.6399999999</v>
          </cell>
          <cell r="M139">
            <v>0</v>
          </cell>
        </row>
        <row r="140">
          <cell r="B140" t="str">
            <v>Total do Programa</v>
          </cell>
          <cell r="K140">
            <v>529532.6399999999</v>
          </cell>
          <cell r="L140">
            <v>529532.6399999999</v>
          </cell>
          <cell r="M140">
            <v>0</v>
          </cell>
        </row>
        <row r="142">
          <cell r="B142" t="str">
            <v>PROGRAMA DE MANUTENÇÃO 2001/2002</v>
          </cell>
        </row>
        <row r="143">
          <cell r="B143" t="str">
            <v>Solo brita p/base de remendo profundo</v>
          </cell>
          <cell r="C143" t="str">
            <v>m3</v>
          </cell>
          <cell r="D143">
            <v>0</v>
          </cell>
          <cell r="E143">
            <v>0</v>
          </cell>
          <cell r="F143">
            <v>290.25</v>
          </cell>
          <cell r="G143" t="e">
            <v>#DIV/0!</v>
          </cell>
          <cell r="H143">
            <v>0</v>
          </cell>
          <cell r="I143">
            <v>290.25</v>
          </cell>
          <cell r="J143">
            <v>8.9499999999999993</v>
          </cell>
          <cell r="K143">
            <v>0</v>
          </cell>
          <cell r="L143">
            <v>2597.73</v>
          </cell>
          <cell r="M143">
            <v>2597.73</v>
          </cell>
        </row>
        <row r="144">
          <cell r="B144" t="str">
            <v>Pintura de ligação</v>
          </cell>
          <cell r="C144" t="str">
            <v>m2</v>
          </cell>
          <cell r="D144">
            <v>0</v>
          </cell>
          <cell r="E144">
            <v>0</v>
          </cell>
          <cell r="F144">
            <v>246959.99999999994</v>
          </cell>
          <cell r="G144" t="e">
            <v>#DIV/0!</v>
          </cell>
          <cell r="H144">
            <v>0</v>
          </cell>
          <cell r="I144">
            <v>246959.99999999994</v>
          </cell>
          <cell r="J144">
            <v>0.03</v>
          </cell>
          <cell r="K144">
            <v>0</v>
          </cell>
          <cell r="L144">
            <v>7408.8</v>
          </cell>
          <cell r="M144">
            <v>7408.8</v>
          </cell>
        </row>
        <row r="145">
          <cell r="B145" t="str">
            <v>Mistura Areia Asfalto Usinada a quente</v>
          </cell>
          <cell r="C145" t="str">
            <v>m3</v>
          </cell>
          <cell r="D145">
            <v>0</v>
          </cell>
          <cell r="E145">
            <v>0</v>
          </cell>
          <cell r="F145">
            <v>6173.9999999999991</v>
          </cell>
          <cell r="G145" t="e">
            <v>#DIV/0!</v>
          </cell>
          <cell r="H145">
            <v>0</v>
          </cell>
          <cell r="I145">
            <v>6173.9999999999991</v>
          </cell>
          <cell r="J145">
            <v>16.75</v>
          </cell>
          <cell r="K145">
            <v>0</v>
          </cell>
          <cell r="L145">
            <v>103414.5</v>
          </cell>
          <cell r="M145">
            <v>103414.5</v>
          </cell>
        </row>
        <row r="146">
          <cell r="B146" t="str">
            <v>Rec. rev. com areia-asf. a quente</v>
          </cell>
          <cell r="C146" t="str">
            <v>m3</v>
          </cell>
          <cell r="D146">
            <v>0</v>
          </cell>
          <cell r="E146">
            <v>0</v>
          </cell>
          <cell r="F146">
            <v>6173.9999999999991</v>
          </cell>
          <cell r="G146" t="e">
            <v>#DIV/0!</v>
          </cell>
          <cell r="H146">
            <v>0</v>
          </cell>
          <cell r="I146">
            <v>6173.9999999999991</v>
          </cell>
          <cell r="J146">
            <v>3.58</v>
          </cell>
          <cell r="K146">
            <v>0</v>
          </cell>
          <cell r="L146">
            <v>22102.92</v>
          </cell>
          <cell r="M146">
            <v>22102.92</v>
          </cell>
        </row>
        <row r="147">
          <cell r="B147" t="str">
            <v>Mistura Betuminosa em Betoneira</v>
          </cell>
          <cell r="C147" t="str">
            <v>m3</v>
          </cell>
          <cell r="D147">
            <v>0</v>
          </cell>
          <cell r="E147">
            <v>0</v>
          </cell>
          <cell r="F147">
            <v>237.25</v>
          </cell>
          <cell r="G147" t="e">
            <v>#DIV/0!</v>
          </cell>
          <cell r="H147">
            <v>0</v>
          </cell>
          <cell r="I147">
            <v>237.25</v>
          </cell>
          <cell r="J147">
            <v>27.99</v>
          </cell>
          <cell r="K147">
            <v>0</v>
          </cell>
          <cell r="L147">
            <v>6640.62</v>
          </cell>
          <cell r="M147">
            <v>6640.62</v>
          </cell>
        </row>
        <row r="148">
          <cell r="B148" t="str">
            <v>Peneiramento</v>
          </cell>
          <cell r="C148" t="str">
            <v>m3</v>
          </cell>
          <cell r="D148">
            <v>0</v>
          </cell>
          <cell r="E148">
            <v>0</v>
          </cell>
          <cell r="F148">
            <v>6977.0315999999984</v>
          </cell>
          <cell r="G148" t="e">
            <v>#DIV/0!</v>
          </cell>
          <cell r="H148">
            <v>0</v>
          </cell>
          <cell r="I148">
            <v>6977.0315999999984</v>
          </cell>
          <cell r="J148">
            <v>2.46</v>
          </cell>
          <cell r="K148">
            <v>0</v>
          </cell>
          <cell r="L148">
            <v>17163.490000000002</v>
          </cell>
          <cell r="M148">
            <v>17163.490000000002</v>
          </cell>
        </row>
        <row r="149">
          <cell r="B149" t="str">
            <v>Tapa Buraco</v>
          </cell>
          <cell r="C149" t="str">
            <v>m3</v>
          </cell>
          <cell r="D149">
            <v>0</v>
          </cell>
          <cell r="E149">
            <v>0</v>
          </cell>
          <cell r="F149">
            <v>190</v>
          </cell>
          <cell r="G149" t="e">
            <v>#DIV/0!</v>
          </cell>
          <cell r="H149">
            <v>0</v>
          </cell>
          <cell r="I149">
            <v>190</v>
          </cell>
          <cell r="J149">
            <v>45.64</v>
          </cell>
          <cell r="K149">
            <v>0</v>
          </cell>
          <cell r="L149">
            <v>8671.6</v>
          </cell>
          <cell r="M149">
            <v>8671.6</v>
          </cell>
        </row>
        <row r="150">
          <cell r="B150" t="str">
            <v>Remendo Profundo c/dem. Manual</v>
          </cell>
          <cell r="C150" t="str">
            <v>m3</v>
          </cell>
          <cell r="D150">
            <v>0</v>
          </cell>
          <cell r="E150">
            <v>0</v>
          </cell>
          <cell r="F150">
            <v>337.5</v>
          </cell>
          <cell r="G150" t="e">
            <v>#DIV/0!</v>
          </cell>
          <cell r="H150">
            <v>0</v>
          </cell>
          <cell r="I150">
            <v>337.5</v>
          </cell>
          <cell r="J150">
            <v>46.63</v>
          </cell>
          <cell r="K150">
            <v>0</v>
          </cell>
          <cell r="L150">
            <v>15737.62</v>
          </cell>
          <cell r="M150">
            <v>15737.62</v>
          </cell>
        </row>
        <row r="151">
          <cell r="B151" t="str">
            <v>Transp. Caminhão Basc. 5,0 m3 (8,8ton)</v>
          </cell>
          <cell r="C151" t="str">
            <v>t.km</v>
          </cell>
          <cell r="D151">
            <v>0</v>
          </cell>
          <cell r="E151">
            <v>0</v>
          </cell>
          <cell r="F151">
            <v>1659884.0799999998</v>
          </cell>
          <cell r="G151" t="e">
            <v>#DIV/0!</v>
          </cell>
          <cell r="H151">
            <v>0</v>
          </cell>
          <cell r="I151">
            <v>1659884.0799999998</v>
          </cell>
          <cell r="J151">
            <v>0.08</v>
          </cell>
          <cell r="K151">
            <v>0</v>
          </cell>
          <cell r="L151">
            <v>132790.72</v>
          </cell>
          <cell r="M151">
            <v>132790.72</v>
          </cell>
        </row>
        <row r="152">
          <cell r="B152" t="str">
            <v>Transp. Esp. Caminhão Basc. 4,0 m3</v>
          </cell>
          <cell r="C152" t="str">
            <v>t.km</v>
          </cell>
          <cell r="D152">
            <v>0</v>
          </cell>
          <cell r="E152">
            <v>0</v>
          </cell>
          <cell r="F152">
            <v>35031.14</v>
          </cell>
          <cell r="G152" t="e">
            <v>#DIV/0!</v>
          </cell>
          <cell r="H152">
            <v>0</v>
          </cell>
          <cell r="I152">
            <v>35031.14</v>
          </cell>
          <cell r="J152">
            <v>0.19</v>
          </cell>
          <cell r="K152">
            <v>0</v>
          </cell>
          <cell r="L152">
            <v>6655.91</v>
          </cell>
          <cell r="M152">
            <v>6655.91</v>
          </cell>
        </row>
        <row r="153">
          <cell r="B153" t="str">
            <v>Cimento Asfalto CAP-50/60</v>
          </cell>
          <cell r="C153" t="str">
            <v>t</v>
          </cell>
          <cell r="D153">
            <v>0</v>
          </cell>
          <cell r="E153">
            <v>0</v>
          </cell>
          <cell r="F153">
            <v>1092.0571199999997</v>
          </cell>
          <cell r="G153" t="e">
            <v>#DIV/0!</v>
          </cell>
          <cell r="H153">
            <v>0</v>
          </cell>
          <cell r="I153">
            <v>1092.0571199999997</v>
          </cell>
          <cell r="J153">
            <v>172.16</v>
          </cell>
          <cell r="K153">
            <v>0</v>
          </cell>
          <cell r="L153">
            <v>188008.55</v>
          </cell>
          <cell r="M153">
            <v>188008.55</v>
          </cell>
        </row>
        <row r="154">
          <cell r="B154" t="str">
            <v>Asfalto Diluído CM - 70</v>
          </cell>
          <cell r="C154" t="str">
            <v>t</v>
          </cell>
          <cell r="D154">
            <v>0</v>
          </cell>
          <cell r="E154">
            <v>0</v>
          </cell>
          <cell r="F154">
            <v>3.8407499999999999</v>
          </cell>
          <cell r="G154" t="e">
            <v>#DIV/0!</v>
          </cell>
          <cell r="H154">
            <v>0</v>
          </cell>
          <cell r="I154">
            <v>3.8407499999999999</v>
          </cell>
          <cell r="J154">
            <v>221.38</v>
          </cell>
          <cell r="K154">
            <v>0</v>
          </cell>
          <cell r="L154">
            <v>850.26</v>
          </cell>
          <cell r="M154">
            <v>850.26</v>
          </cell>
        </row>
        <row r="155">
          <cell r="B155" t="str">
            <v>Emulsão Asf. RR - 1C</v>
          </cell>
          <cell r="C155" t="str">
            <v>t</v>
          </cell>
          <cell r="D155">
            <v>0</v>
          </cell>
          <cell r="E155">
            <v>0</v>
          </cell>
          <cell r="F155">
            <v>148.17599999999996</v>
          </cell>
          <cell r="G155" t="e">
            <v>#DIV/0!</v>
          </cell>
          <cell r="H155">
            <v>0</v>
          </cell>
          <cell r="I155">
            <v>148.17599999999996</v>
          </cell>
          <cell r="J155">
            <v>203.44</v>
          </cell>
          <cell r="K155">
            <v>0</v>
          </cell>
          <cell r="L155">
            <v>30144.92</v>
          </cell>
          <cell r="M155">
            <v>30144.92</v>
          </cell>
        </row>
        <row r="156">
          <cell r="B156" t="str">
            <v>Emulsão Asf. RM - 1C</v>
          </cell>
          <cell r="C156" t="str">
            <v>t</v>
          </cell>
          <cell r="D156">
            <v>0</v>
          </cell>
          <cell r="E156">
            <v>0</v>
          </cell>
          <cell r="F156">
            <v>37.105900000000005</v>
          </cell>
          <cell r="G156" t="e">
            <v>#DIV/0!</v>
          </cell>
          <cell r="H156">
            <v>0</v>
          </cell>
          <cell r="I156">
            <v>37.105900000000005</v>
          </cell>
          <cell r="J156">
            <v>258.98</v>
          </cell>
          <cell r="K156">
            <v>0</v>
          </cell>
          <cell r="L156">
            <v>9609.68</v>
          </cell>
          <cell r="M156">
            <v>9609.68</v>
          </cell>
        </row>
        <row r="157">
          <cell r="B157" t="str">
            <v>Transp. CAP-50/60 c/ DMT=223,000 km</v>
          </cell>
          <cell r="C157" t="str">
            <v>t</v>
          </cell>
          <cell r="D157">
            <v>0</v>
          </cell>
          <cell r="E157">
            <v>0</v>
          </cell>
          <cell r="F157">
            <v>1092.0571199999997</v>
          </cell>
          <cell r="G157" t="e">
            <v>#DIV/0!</v>
          </cell>
          <cell r="H157">
            <v>0</v>
          </cell>
          <cell r="I157">
            <v>1092.0571199999997</v>
          </cell>
          <cell r="J157">
            <v>46.16</v>
          </cell>
          <cell r="K157">
            <v>0</v>
          </cell>
          <cell r="L157">
            <v>50409.35</v>
          </cell>
          <cell r="M157">
            <v>50409.35</v>
          </cell>
        </row>
        <row r="158">
          <cell r="B158" t="str">
            <v>Transp. CM-70 c/ DMT=347,400 km</v>
          </cell>
          <cell r="C158" t="str">
            <v>t</v>
          </cell>
          <cell r="D158">
            <v>0</v>
          </cell>
          <cell r="E158">
            <v>0</v>
          </cell>
          <cell r="F158">
            <v>3.8407499999999999</v>
          </cell>
          <cell r="G158" t="e">
            <v>#DIV/0!</v>
          </cell>
          <cell r="H158">
            <v>0</v>
          </cell>
          <cell r="I158">
            <v>3.8407499999999999</v>
          </cell>
          <cell r="J158">
            <v>50.97</v>
          </cell>
          <cell r="K158">
            <v>0</v>
          </cell>
          <cell r="L158">
            <v>195.76</v>
          </cell>
          <cell r="M158">
            <v>195.76</v>
          </cell>
        </row>
        <row r="159">
          <cell r="B159" t="str">
            <v>Transp. RR-1C c/ DMT=347,400 km</v>
          </cell>
          <cell r="C159" t="str">
            <v>t</v>
          </cell>
          <cell r="D159">
            <v>0</v>
          </cell>
          <cell r="E159">
            <v>0</v>
          </cell>
          <cell r="F159">
            <v>148.17599999999996</v>
          </cell>
          <cell r="G159" t="e">
            <v>#DIV/0!</v>
          </cell>
          <cell r="H159">
            <v>0</v>
          </cell>
          <cell r="I159">
            <v>148.17599999999996</v>
          </cell>
          <cell r="J159">
            <v>50.97</v>
          </cell>
          <cell r="K159">
            <v>0</v>
          </cell>
          <cell r="L159">
            <v>7552.53</v>
          </cell>
          <cell r="M159">
            <v>7552.53</v>
          </cell>
        </row>
        <row r="160">
          <cell r="B160" t="str">
            <v>Transp. RM-1C c/ DMT=347,400 km</v>
          </cell>
          <cell r="C160" t="str">
            <v>t</v>
          </cell>
          <cell r="D160">
            <v>0</v>
          </cell>
          <cell r="E160">
            <v>0</v>
          </cell>
          <cell r="F160">
            <v>37.105900000000005</v>
          </cell>
          <cell r="G160" t="e">
            <v>#DIV/0!</v>
          </cell>
          <cell r="H160">
            <v>0</v>
          </cell>
          <cell r="I160">
            <v>37.105900000000005</v>
          </cell>
          <cell r="J160">
            <v>50.97</v>
          </cell>
          <cell r="K160">
            <v>0</v>
          </cell>
          <cell r="L160">
            <v>1891.28</v>
          </cell>
          <cell r="M160">
            <v>1891.28</v>
          </cell>
        </row>
      </sheetData>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RBE ACT mi"/>
      <sheetName val="PRO-08"/>
      <sheetName val="RESUMO TOTAL LOTE"/>
      <sheetName val="BR 146"/>
      <sheetName val="PLANILHA ATUALIZADA"/>
      <sheetName val="Vínculo (2)"/>
      <sheetName val="DADOS"/>
      <sheetName val="TransComerc_Basc10m³"/>
      <sheetName val="TapaBuraco"/>
      <sheetName val="PLANILHA CONTRATUAL"/>
      <sheetName val="Equipamentos"/>
      <sheetName val="Quadro Geral"/>
      <sheetName val="PRO_08"/>
      <sheetName val="Capa Memória de Calc"/>
      <sheetName val="Capa Resumo"/>
      <sheetName val="Capa Apres"/>
      <sheetName val="Capa Documentação"/>
      <sheetName val="Capa Anexo I"/>
      <sheetName val="Capa Anexo II"/>
      <sheetName val="Capa Anexo III"/>
      <sheetName val="Capa Anexo IV"/>
      <sheetName val="Capa Mapa"/>
      <sheetName val="Capa Premissas"/>
      <sheetName val="Capa Caract. Seg."/>
      <sheetName val="Capa Caract_ Seg_"/>
      <sheetName val="Teor"/>
      <sheetName val="Serviços"/>
      <sheetName val="Especif"/>
      <sheetName val="RESUMO_AUT1"/>
      <sheetName val="Plan1"/>
      <sheetName val="RESUMO DE MEDIÇÃO"/>
      <sheetName val="C"/>
      <sheetName val="FV-DNER"/>
      <sheetName val="orçamento_glob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AUT_ORIGINAL"/>
      <sheetName val="RESUMO_AUT1"/>
      <sheetName val="PROJETO"/>
      <sheetName val="DADOS"/>
      <sheetName val="TransComerc_Basc10m³"/>
      <sheetName val="TapaBuraco"/>
      <sheetName val="eq"/>
      <sheetName val="mo"/>
      <sheetName val="Teor"/>
      <sheetName val="lista_comp"/>
      <sheetName val="Serviços"/>
      <sheetName val="RELAT610"/>
      <sheetName val="PQ"/>
      <sheetName val="Página 16"/>
      <sheetName val="QuQuant"/>
      <sheetName val="Planilha Original"/>
      <sheetName val="CARTA PROPOSTA"/>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UTR1"/>
      <sheetName val="UTR 2"/>
      <sheetName val="UTR3"/>
      <sheetName val="UTR4"/>
      <sheetName val="UTR5"/>
      <sheetName val="PRO-08"/>
      <sheetName val="FRETE"/>
      <sheetName val="CANT_OBRAS"/>
      <sheetName val="AQU TERRENO-"/>
      <sheetName val="ESTA ELEVATÓRIA_"/>
      <sheetName val="EMISSÁRIO_"/>
      <sheetName val="ligação predial"/>
      <sheetName val="REDE COLETORA"/>
      <sheetName val="45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CANT_OBRAS"/>
      <sheetName val="ligação predial"/>
      <sheetName val="REDE COLETORA"/>
      <sheetName val="ESTA ELEVATÓRIA_"/>
      <sheetName val="EMISSÁRIO_"/>
      <sheetName val="AQU TERRENO-"/>
      <sheetName val="RESUMO"/>
      <sheetName val="AQU TERRENO_"/>
      <sheetName val="UTR 2"/>
      <sheetName val="450"/>
      <sheetName val="cotações"/>
      <sheetName val="Administração de obra"/>
      <sheetName val="MAR01"/>
    </sheetNames>
    <sheetDataSet>
      <sheetData sheetId="0">
        <row r="8">
          <cell r="H8">
            <v>15099.060000000001</v>
          </cell>
        </row>
      </sheetData>
      <sheetData sheetId="1">
        <row r="9">
          <cell r="H9">
            <v>87735.12</v>
          </cell>
        </row>
        <row r="19">
          <cell r="H19">
            <v>33993.180000000008</v>
          </cell>
        </row>
      </sheetData>
      <sheetData sheetId="2">
        <row r="9">
          <cell r="H9">
            <v>327265.86999999994</v>
          </cell>
        </row>
        <row r="67">
          <cell r="H67">
            <v>90106.86</v>
          </cell>
        </row>
      </sheetData>
      <sheetData sheetId="3">
        <row r="9">
          <cell r="H9">
            <v>30966.526499999996</v>
          </cell>
        </row>
        <row r="106">
          <cell r="H106">
            <v>49744.2</v>
          </cell>
        </row>
        <row r="143">
          <cell r="H143">
            <v>18679.9211</v>
          </cell>
        </row>
      </sheetData>
      <sheetData sheetId="4">
        <row r="9">
          <cell r="H9">
            <v>797.15</v>
          </cell>
        </row>
        <row r="39">
          <cell r="H39">
            <v>754.13</v>
          </cell>
        </row>
        <row r="50">
          <cell r="H50">
            <v>6502.5400000000009</v>
          </cell>
        </row>
        <row r="80">
          <cell r="H80">
            <v>3995.81</v>
          </cell>
        </row>
      </sheetData>
      <sheetData sheetId="5">
        <row r="9">
          <cell r="H9">
            <v>12000</v>
          </cell>
        </row>
      </sheetData>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RESUMO"/>
      <sheetName val="BDI - DES"/>
      <sheetName val="BDI ND"/>
      <sheetName val="CRONOGRAMA"/>
      <sheetName val="CALCULO ISS"/>
      <sheetName val="MC"/>
      <sheetName val="PLANILHA DE CUSTO RUA SURUBIM"/>
      <sheetName val="COMP DESONERADAS"/>
      <sheetName val="COMP ONERADAS"/>
      <sheetName val="ONERADA AGO20"/>
      <sheetName val="DESON AGO20"/>
      <sheetName val="INSUMOS AGO20"/>
    </sheetNames>
    <sheetDataSet>
      <sheetData sheetId="0" refreshError="1"/>
      <sheetData sheetId="1" refreshError="1"/>
      <sheetData sheetId="2" refreshError="1"/>
      <sheetData sheetId="3" refreshError="1"/>
      <sheetData sheetId="4" refreshError="1"/>
      <sheetData sheetId="5">
        <row r="1">
          <cell r="A1" t="str">
            <v>PREFEITURA MUNICIPAL DE OLINDA - PMOSECRETARIA DE INFRAESTRUTURA - SEINFRASECRETARIA EXECUTIVA DE URBANIZAÇÃO INTEGRADA - SEUI</v>
          </cell>
          <cell r="B1">
            <v>0</v>
          </cell>
          <cell r="C1">
            <v>0</v>
          </cell>
          <cell r="D1">
            <v>0</v>
          </cell>
          <cell r="E1">
            <v>0</v>
          </cell>
          <cell r="F1">
            <v>0</v>
          </cell>
          <cell r="G1">
            <v>0</v>
          </cell>
          <cell r="H1">
            <v>0</v>
          </cell>
          <cell r="I1">
            <v>0</v>
          </cell>
        </row>
        <row r="2">
          <cell r="A2">
            <v>0</v>
          </cell>
          <cell r="B2">
            <v>0</v>
          </cell>
          <cell r="C2">
            <v>0</v>
          </cell>
          <cell r="D2">
            <v>0</v>
          </cell>
          <cell r="E2">
            <v>0</v>
          </cell>
          <cell r="F2">
            <v>0</v>
          </cell>
          <cell r="G2">
            <v>0</v>
          </cell>
          <cell r="H2">
            <v>0</v>
          </cell>
          <cell r="I2">
            <v>0</v>
          </cell>
        </row>
        <row r="3">
          <cell r="A3" t="str">
            <v>OBJETO</v>
          </cell>
          <cell r="B3">
            <v>0</v>
          </cell>
          <cell r="C3" t="str">
            <v xml:space="preserve">CONTRATAÇÃO DE EMPRESA DE ENGENHARIA PARA OBRA DE PAVIMENTAÇÃO, DRENAGEM EM CBUQ DA SURUBIM, NO BAIRRO DE PEIXINHOS NO MUNICÍPIO DE OLINDA - PE. </v>
          </cell>
          <cell r="D3">
            <v>0</v>
          </cell>
          <cell r="E3">
            <v>0</v>
          </cell>
          <cell r="F3">
            <v>0</v>
          </cell>
          <cell r="G3">
            <v>0</v>
          </cell>
          <cell r="H3">
            <v>0</v>
          </cell>
          <cell r="I3">
            <v>0</v>
          </cell>
        </row>
        <row r="4">
          <cell r="A4" t="str">
            <v>DATA BASE</v>
          </cell>
          <cell r="B4">
            <v>0</v>
          </cell>
          <cell r="C4" t="str">
            <v>SINAPI OUTUBRO/2020</v>
          </cell>
          <cell r="D4">
            <v>0</v>
          </cell>
          <cell r="E4">
            <v>0</v>
          </cell>
          <cell r="F4">
            <v>0</v>
          </cell>
          <cell r="G4">
            <v>0</v>
          </cell>
          <cell r="H4">
            <v>0</v>
          </cell>
          <cell r="I4">
            <v>0</v>
          </cell>
        </row>
        <row r="6">
          <cell r="A6" t="str">
            <v>ITEM</v>
          </cell>
          <cell r="B6" t="str">
            <v>CÓDIGO</v>
          </cell>
          <cell r="C6" t="str">
            <v>DESCRIÇÃO DO SERVIÇO P/ AMBIENTE</v>
          </cell>
          <cell r="D6">
            <v>0</v>
          </cell>
          <cell r="E6">
            <v>0</v>
          </cell>
          <cell r="F6">
            <v>0</v>
          </cell>
          <cell r="G6">
            <v>0</v>
          </cell>
          <cell r="H6">
            <v>0</v>
          </cell>
          <cell r="I6">
            <v>0</v>
          </cell>
        </row>
        <row r="7">
          <cell r="A7" t="str">
            <v>1.0</v>
          </cell>
          <cell r="B7">
            <v>0</v>
          </cell>
          <cell r="C7" t="str">
            <v>ADM DA OBRA</v>
          </cell>
          <cell r="D7" t="str">
            <v>COMP</v>
          </cell>
          <cell r="E7" t="str">
            <v>LARG</v>
          </cell>
          <cell r="F7" t="str">
            <v>PROF/ALT.</v>
          </cell>
          <cell r="G7" t="str">
            <v>TAXA</v>
          </cell>
          <cell r="H7" t="str">
            <v>QUANT.</v>
          </cell>
          <cell r="I7" t="str">
            <v>UND</v>
          </cell>
        </row>
        <row r="8">
          <cell r="A8" t="str">
            <v>1.1</v>
          </cell>
          <cell r="B8">
            <v>90777</v>
          </cell>
          <cell r="C8" t="str">
            <v>ENGENHEIRO CIVIL DE OBRA JUNIOR COM ENCARGOS COMPLEMENTARES</v>
          </cell>
          <cell r="D8" t="str">
            <v>QTD</v>
          </cell>
          <cell r="E8" t="str">
            <v>HR</v>
          </cell>
          <cell r="F8" t="str">
            <v>DIAS</v>
          </cell>
          <cell r="G8" t="str">
            <v>MESES</v>
          </cell>
          <cell r="H8">
            <v>0</v>
          </cell>
          <cell r="I8" t="str">
            <v>H</v>
          </cell>
          <cell r="J8">
            <v>160</v>
          </cell>
        </row>
        <row r="9">
          <cell r="A9">
            <v>0</v>
          </cell>
          <cell r="B9">
            <v>0</v>
          </cell>
          <cell r="C9" t="str">
            <v>ACOMPANHAMENTO DA OBRA</v>
          </cell>
          <cell r="D9">
            <v>1</v>
          </cell>
          <cell r="E9">
            <v>4</v>
          </cell>
          <cell r="F9">
            <v>20</v>
          </cell>
          <cell r="G9">
            <v>2</v>
          </cell>
          <cell r="H9">
            <v>160</v>
          </cell>
          <cell r="I9" t="str">
            <v>H</v>
          </cell>
        </row>
        <row r="10">
          <cell r="A10">
            <v>0</v>
          </cell>
          <cell r="B10">
            <v>0</v>
          </cell>
          <cell r="C10" t="str">
            <v>TOTAL</v>
          </cell>
          <cell r="D10">
            <v>0</v>
          </cell>
          <cell r="E10">
            <v>0</v>
          </cell>
          <cell r="F10">
            <v>0</v>
          </cell>
          <cell r="G10">
            <v>0</v>
          </cell>
          <cell r="H10">
            <v>160</v>
          </cell>
          <cell r="I10" t="str">
            <v>H</v>
          </cell>
        </row>
        <row r="11">
          <cell r="A11">
            <v>0</v>
          </cell>
          <cell r="B11">
            <v>0</v>
          </cell>
          <cell r="C11">
            <v>0</v>
          </cell>
          <cell r="D11">
            <v>0</v>
          </cell>
          <cell r="E11">
            <v>0</v>
          </cell>
          <cell r="F11">
            <v>0</v>
          </cell>
          <cell r="G11">
            <v>0</v>
          </cell>
          <cell r="H11">
            <v>0</v>
          </cell>
          <cell r="I11">
            <v>0</v>
          </cell>
        </row>
        <row r="12">
          <cell r="A12" t="str">
            <v>1.2</v>
          </cell>
          <cell r="B12">
            <v>88326</v>
          </cell>
          <cell r="C12" t="str">
            <v>VIGIA NOTURNO COM ENCARGOS COMPLEMENTARES</v>
          </cell>
          <cell r="D12" t="str">
            <v>QTD</v>
          </cell>
          <cell r="E12" t="str">
            <v>HR</v>
          </cell>
          <cell r="F12" t="str">
            <v>DIAS</v>
          </cell>
          <cell r="G12" t="str">
            <v>MESES</v>
          </cell>
          <cell r="H12">
            <v>0</v>
          </cell>
          <cell r="I12" t="str">
            <v>H</v>
          </cell>
          <cell r="J12">
            <v>480</v>
          </cell>
        </row>
        <row r="13">
          <cell r="A13">
            <v>0</v>
          </cell>
          <cell r="B13">
            <v>0</v>
          </cell>
          <cell r="C13">
            <v>0</v>
          </cell>
          <cell r="D13">
            <v>1</v>
          </cell>
          <cell r="E13">
            <v>8</v>
          </cell>
          <cell r="F13">
            <v>30</v>
          </cell>
          <cell r="G13">
            <v>2</v>
          </cell>
          <cell r="H13">
            <v>480</v>
          </cell>
          <cell r="I13" t="str">
            <v>H</v>
          </cell>
        </row>
        <row r="14">
          <cell r="A14">
            <v>0</v>
          </cell>
          <cell r="B14">
            <v>0</v>
          </cell>
          <cell r="C14" t="str">
            <v>TOTAL</v>
          </cell>
          <cell r="D14">
            <v>0</v>
          </cell>
          <cell r="E14">
            <v>0</v>
          </cell>
          <cell r="F14">
            <v>0</v>
          </cell>
          <cell r="G14">
            <v>0</v>
          </cell>
          <cell r="H14">
            <v>480</v>
          </cell>
          <cell r="I14" t="str">
            <v>H</v>
          </cell>
        </row>
        <row r="15">
          <cell r="A15" t="str">
            <v>2.0</v>
          </cell>
          <cell r="B15">
            <v>0</v>
          </cell>
          <cell r="C15" t="str">
            <v>INSTALAÇÕES PROVISÓRIAS</v>
          </cell>
          <cell r="D15" t="str">
            <v>COMP</v>
          </cell>
          <cell r="E15" t="str">
            <v>LARG</v>
          </cell>
          <cell r="F15" t="str">
            <v>PROF/ALT.</v>
          </cell>
          <cell r="G15" t="str">
            <v>TAXA</v>
          </cell>
          <cell r="H15" t="str">
            <v>QUANT.</v>
          </cell>
          <cell r="I15" t="str">
            <v>UND</v>
          </cell>
        </row>
        <row r="16">
          <cell r="A16" t="str">
            <v>2.1</v>
          </cell>
          <cell r="B16">
            <v>93208</v>
          </cell>
          <cell r="C16" t="str">
            <v>EXECUÇÃO DE ALMOXARIFADO EM CANTEIRO DE OBRA EM CHAPA DE MADEIRA COMPENSADA, INCLUSO PRATELEIRAS. AF_02/2016</v>
          </cell>
          <cell r="D16">
            <v>0</v>
          </cell>
          <cell r="E16">
            <v>0</v>
          </cell>
          <cell r="F16">
            <v>0</v>
          </cell>
          <cell r="G16">
            <v>0</v>
          </cell>
          <cell r="H16">
            <v>0</v>
          </cell>
          <cell r="I16" t="str">
            <v>M2</v>
          </cell>
          <cell r="J16">
            <v>6</v>
          </cell>
        </row>
        <row r="17">
          <cell r="A17">
            <v>0</v>
          </cell>
          <cell r="B17">
            <v>0</v>
          </cell>
          <cell r="C17">
            <v>0</v>
          </cell>
          <cell r="D17">
            <v>3</v>
          </cell>
          <cell r="E17">
            <v>2</v>
          </cell>
          <cell r="F17">
            <v>0</v>
          </cell>
          <cell r="G17">
            <v>0</v>
          </cell>
          <cell r="H17">
            <v>6</v>
          </cell>
          <cell r="I17" t="str">
            <v>M2</v>
          </cell>
        </row>
        <row r="18">
          <cell r="A18">
            <v>0</v>
          </cell>
          <cell r="B18">
            <v>0</v>
          </cell>
          <cell r="C18" t="str">
            <v>TOTAL</v>
          </cell>
          <cell r="D18">
            <v>0</v>
          </cell>
          <cell r="E18">
            <v>0</v>
          </cell>
          <cell r="F18">
            <v>0</v>
          </cell>
          <cell r="G18">
            <v>0</v>
          </cell>
          <cell r="H18">
            <v>6</v>
          </cell>
          <cell r="I18" t="str">
            <v>M2</v>
          </cell>
        </row>
        <row r="19">
          <cell r="A19" t="str">
            <v>3.0</v>
          </cell>
          <cell r="B19">
            <v>0</v>
          </cell>
          <cell r="C19" t="str">
            <v>SERVIÇOS PRELIMINARES</v>
          </cell>
          <cell r="D19" t="str">
            <v>COMP</v>
          </cell>
          <cell r="E19" t="str">
            <v>LARG</v>
          </cell>
          <cell r="F19" t="str">
            <v>PROF/ALT.</v>
          </cell>
          <cell r="G19" t="str">
            <v>TAXA</v>
          </cell>
          <cell r="H19" t="str">
            <v>QUANT.</v>
          </cell>
          <cell r="I19" t="str">
            <v>UND</v>
          </cell>
        </row>
        <row r="20">
          <cell r="A20" t="str">
            <v>3.1</v>
          </cell>
          <cell r="B20" t="str">
            <v>COMP 11</v>
          </cell>
          <cell r="C20" t="str">
            <v>ALUGUEL DE IMÓVEL P/ESCRITÓRIO</v>
          </cell>
          <cell r="D20">
            <v>0</v>
          </cell>
          <cell r="E20">
            <v>0</v>
          </cell>
          <cell r="F20">
            <v>0</v>
          </cell>
          <cell r="G20">
            <v>0</v>
          </cell>
          <cell r="H20">
            <v>1</v>
          </cell>
          <cell r="I20" t="str">
            <v>MÊS</v>
          </cell>
        </row>
        <row r="21">
          <cell r="A21">
            <v>0</v>
          </cell>
          <cell r="B21">
            <v>0</v>
          </cell>
          <cell r="C21" t="str">
            <v>TOTAL</v>
          </cell>
          <cell r="D21">
            <v>0</v>
          </cell>
          <cell r="E21">
            <v>0</v>
          </cell>
          <cell r="F21">
            <v>0</v>
          </cell>
          <cell r="G21">
            <v>0</v>
          </cell>
          <cell r="H21">
            <v>1</v>
          </cell>
          <cell r="I21" t="str">
            <v>M2</v>
          </cell>
        </row>
        <row r="22">
          <cell r="A22">
            <v>0</v>
          </cell>
          <cell r="B22">
            <v>0</v>
          </cell>
          <cell r="C22">
            <v>0</v>
          </cell>
          <cell r="D22">
            <v>0</v>
          </cell>
          <cell r="E22">
            <v>0</v>
          </cell>
          <cell r="F22">
            <v>0</v>
          </cell>
          <cell r="G22">
            <v>0</v>
          </cell>
          <cell r="H22">
            <v>0</v>
          </cell>
          <cell r="I22">
            <v>0</v>
          </cell>
        </row>
        <row r="23">
          <cell r="A23" t="str">
            <v>3.2</v>
          </cell>
          <cell r="B23" t="str">
            <v>COMP 12</v>
          </cell>
          <cell r="C23" t="str">
            <v>ALUGUEL DE BANHEIRO QUÍMICO, COM 03 LIMPEZAS SEMANAIS</v>
          </cell>
          <cell r="D23">
            <v>0</v>
          </cell>
          <cell r="E23">
            <v>0</v>
          </cell>
          <cell r="F23">
            <v>0</v>
          </cell>
          <cell r="G23">
            <v>0</v>
          </cell>
          <cell r="H23">
            <v>1</v>
          </cell>
          <cell r="I23" t="str">
            <v>MÊS</v>
          </cell>
        </row>
        <row r="24">
          <cell r="A24" t="str">
            <v/>
          </cell>
          <cell r="B24">
            <v>0</v>
          </cell>
          <cell r="C24" t="str">
            <v>TOTAL</v>
          </cell>
          <cell r="D24">
            <v>0</v>
          </cell>
          <cell r="E24">
            <v>0</v>
          </cell>
          <cell r="F24">
            <v>0</v>
          </cell>
          <cell r="G24">
            <v>0</v>
          </cell>
          <cell r="H24">
            <v>1</v>
          </cell>
          <cell r="I24" t="str">
            <v>M2</v>
          </cell>
        </row>
        <row r="25">
          <cell r="A25">
            <v>0</v>
          </cell>
          <cell r="B25">
            <v>0</v>
          </cell>
          <cell r="C25">
            <v>0</v>
          </cell>
          <cell r="D25">
            <v>0</v>
          </cell>
          <cell r="E25">
            <v>0</v>
          </cell>
          <cell r="F25">
            <v>0</v>
          </cell>
          <cell r="G25">
            <v>0</v>
          </cell>
          <cell r="H25">
            <v>0</v>
          </cell>
          <cell r="I25">
            <v>0</v>
          </cell>
        </row>
        <row r="26">
          <cell r="A26" t="str">
            <v>3.3</v>
          </cell>
          <cell r="B26" t="str">
            <v>COMP.001</v>
          </cell>
          <cell r="C26" t="str">
            <v>PLACA DE OBRA EM CHAPA DE ACO GALVANIZADO</v>
          </cell>
          <cell r="D26">
            <v>0</v>
          </cell>
          <cell r="E26">
            <v>0</v>
          </cell>
          <cell r="F26">
            <v>0</v>
          </cell>
          <cell r="G26">
            <v>0</v>
          </cell>
          <cell r="H26">
            <v>0</v>
          </cell>
          <cell r="I26" t="str">
            <v>M²</v>
          </cell>
        </row>
        <row r="27">
          <cell r="A27">
            <v>0</v>
          </cell>
          <cell r="B27">
            <v>0</v>
          </cell>
          <cell r="C27" t="str">
            <v>IDENTIFICAÇÃO DA OBRA</v>
          </cell>
          <cell r="D27">
            <v>3</v>
          </cell>
          <cell r="E27">
            <v>2</v>
          </cell>
          <cell r="F27">
            <v>0</v>
          </cell>
          <cell r="G27">
            <v>0</v>
          </cell>
          <cell r="H27">
            <v>6</v>
          </cell>
          <cell r="I27" t="str">
            <v>M²</v>
          </cell>
        </row>
        <row r="28">
          <cell r="A28">
            <v>0</v>
          </cell>
          <cell r="B28">
            <v>0</v>
          </cell>
          <cell r="C28" t="str">
            <v>TOTAL</v>
          </cell>
          <cell r="D28">
            <v>0</v>
          </cell>
          <cell r="E28">
            <v>0</v>
          </cell>
          <cell r="F28">
            <v>0</v>
          </cell>
          <cell r="G28">
            <v>0</v>
          </cell>
          <cell r="H28">
            <v>6</v>
          </cell>
          <cell r="I28" t="str">
            <v>M²</v>
          </cell>
        </row>
        <row r="29">
          <cell r="A29" t="str">
            <v>4.0</v>
          </cell>
          <cell r="B29">
            <v>0</v>
          </cell>
          <cell r="C29" t="str">
            <v>TERRAPLANAGEM</v>
          </cell>
          <cell r="D29" t="str">
            <v>COMP</v>
          </cell>
          <cell r="E29" t="str">
            <v>LARG</v>
          </cell>
          <cell r="F29" t="str">
            <v>PROF/ALT.</v>
          </cell>
          <cell r="G29" t="str">
            <v>TAXA</v>
          </cell>
          <cell r="H29" t="str">
            <v>QUANT.</v>
          </cell>
          <cell r="I29" t="str">
            <v>UND</v>
          </cell>
        </row>
        <row r="30">
          <cell r="A30" t="str">
            <v>4.1</v>
          </cell>
          <cell r="B30" t="str">
            <v>74205/1</v>
          </cell>
          <cell r="C30" t="str">
            <v>ESCAVACAO MECANICA DE MATERIAL 1A. CATEGORIA, PROVENIENTE DE CORTE DE SUBLEITO (C/TRATOR ESTEIRAS  160HP)</v>
          </cell>
          <cell r="D30">
            <v>0</v>
          </cell>
          <cell r="E30">
            <v>0</v>
          </cell>
          <cell r="F30">
            <v>0</v>
          </cell>
          <cell r="G30">
            <v>0</v>
          </cell>
          <cell r="H30">
            <v>0</v>
          </cell>
          <cell r="I30" t="str">
            <v>M3</v>
          </cell>
          <cell r="J30">
            <v>234.4</v>
          </cell>
        </row>
        <row r="31">
          <cell r="A31">
            <v>0</v>
          </cell>
          <cell r="B31">
            <v>0</v>
          </cell>
          <cell r="C31" t="str">
            <v xml:space="preserve">TRECHO </v>
          </cell>
          <cell r="D31">
            <v>117.2</v>
          </cell>
          <cell r="E31">
            <v>5</v>
          </cell>
          <cell r="F31">
            <v>0.4</v>
          </cell>
          <cell r="G31">
            <v>0</v>
          </cell>
          <cell r="H31">
            <v>234.4</v>
          </cell>
          <cell r="I31" t="str">
            <v>M3</v>
          </cell>
        </row>
        <row r="32">
          <cell r="A32">
            <v>0</v>
          </cell>
          <cell r="B32">
            <v>0</v>
          </cell>
          <cell r="C32" t="str">
            <v>TOTAL</v>
          </cell>
          <cell r="D32">
            <v>0</v>
          </cell>
          <cell r="E32">
            <v>0</v>
          </cell>
          <cell r="F32">
            <v>0</v>
          </cell>
          <cell r="G32">
            <v>0</v>
          </cell>
          <cell r="H32">
            <v>234.4</v>
          </cell>
          <cell r="I32" t="str">
            <v>M3</v>
          </cell>
        </row>
        <row r="33">
          <cell r="A33">
            <v>0</v>
          </cell>
          <cell r="B33">
            <v>0</v>
          </cell>
          <cell r="C33">
            <v>0</v>
          </cell>
          <cell r="D33">
            <v>0</v>
          </cell>
          <cell r="E33">
            <v>0</v>
          </cell>
          <cell r="F33">
            <v>0</v>
          </cell>
          <cell r="G33">
            <v>0</v>
          </cell>
          <cell r="H33">
            <v>0</v>
          </cell>
          <cell r="I33">
            <v>0</v>
          </cell>
        </row>
        <row r="34">
          <cell r="A34" t="str">
            <v>4.2</v>
          </cell>
          <cell r="B34" t="str">
            <v>COMP.002</v>
          </cell>
          <cell r="C34" t="str">
            <v>REGULARIZACAO E COMPACTACAO DE SUBLEITO ATE 20 CM DE ESPESSURA</v>
          </cell>
          <cell r="D34">
            <v>0</v>
          </cell>
          <cell r="E34">
            <v>0</v>
          </cell>
          <cell r="F34">
            <v>0</v>
          </cell>
          <cell r="G34">
            <v>0</v>
          </cell>
          <cell r="H34">
            <v>0</v>
          </cell>
          <cell r="I34" t="str">
            <v>M²</v>
          </cell>
          <cell r="J34">
            <v>586</v>
          </cell>
        </row>
        <row r="35">
          <cell r="A35">
            <v>0</v>
          </cell>
          <cell r="B35">
            <v>0</v>
          </cell>
          <cell r="C35" t="str">
            <v xml:space="preserve">TRECHO </v>
          </cell>
          <cell r="D35">
            <v>117.2</v>
          </cell>
          <cell r="E35">
            <v>5</v>
          </cell>
          <cell r="F35">
            <v>0</v>
          </cell>
          <cell r="G35">
            <v>0</v>
          </cell>
          <cell r="H35">
            <v>586</v>
          </cell>
          <cell r="I35" t="str">
            <v>M²</v>
          </cell>
        </row>
        <row r="36">
          <cell r="A36">
            <v>0</v>
          </cell>
          <cell r="B36">
            <v>0</v>
          </cell>
          <cell r="C36" t="str">
            <v>TOTAL</v>
          </cell>
          <cell r="D36">
            <v>0</v>
          </cell>
          <cell r="E36">
            <v>0</v>
          </cell>
          <cell r="F36">
            <v>0</v>
          </cell>
          <cell r="G36">
            <v>0</v>
          </cell>
          <cell r="H36">
            <v>586</v>
          </cell>
          <cell r="I36" t="str">
            <v>M²</v>
          </cell>
        </row>
        <row r="37">
          <cell r="A37">
            <v>0</v>
          </cell>
          <cell r="B37">
            <v>0</v>
          </cell>
          <cell r="C37">
            <v>0</v>
          </cell>
          <cell r="D37">
            <v>0</v>
          </cell>
          <cell r="E37">
            <v>0</v>
          </cell>
          <cell r="F37">
            <v>0</v>
          </cell>
          <cell r="G37">
            <v>0</v>
          </cell>
          <cell r="H37">
            <v>0</v>
          </cell>
          <cell r="I37">
            <v>0</v>
          </cell>
        </row>
        <row r="38">
          <cell r="A38" t="str">
            <v>4.3</v>
          </cell>
          <cell r="B38" t="str">
            <v>74010/1</v>
          </cell>
          <cell r="C38" t="str">
            <v>CARGA E DESCARGA MECANICA DE SOLO UTILIZANDO CAMINHAO BASCULANTE 6,0M3/16T E PA CARREGADEIRA SOBRE PNEUS 128 HP, CAPACIDADE DA CAÇAMBA 1,7 A 2,8 M3, PESO OPERACIONAL 11632 KG</v>
          </cell>
          <cell r="D38" t="str">
            <v>VOLUME</v>
          </cell>
          <cell r="E38">
            <v>0</v>
          </cell>
          <cell r="F38">
            <v>0</v>
          </cell>
          <cell r="G38">
            <v>0</v>
          </cell>
          <cell r="H38">
            <v>0</v>
          </cell>
          <cell r="I38" t="str">
            <v>M3</v>
          </cell>
          <cell r="J38">
            <v>234.4</v>
          </cell>
        </row>
        <row r="39">
          <cell r="A39">
            <v>0</v>
          </cell>
          <cell r="B39">
            <v>0</v>
          </cell>
          <cell r="C39" t="str">
            <v>VOLUME ESCAVADO</v>
          </cell>
          <cell r="D39">
            <v>234.4</v>
          </cell>
          <cell r="E39">
            <v>0</v>
          </cell>
          <cell r="F39">
            <v>0</v>
          </cell>
          <cell r="G39">
            <v>0</v>
          </cell>
          <cell r="H39">
            <v>234.4</v>
          </cell>
          <cell r="I39" t="str">
            <v>M3</v>
          </cell>
        </row>
        <row r="40">
          <cell r="A40">
            <v>0</v>
          </cell>
          <cell r="B40">
            <v>0</v>
          </cell>
          <cell r="C40" t="str">
            <v>TOTAL</v>
          </cell>
          <cell r="D40">
            <v>0</v>
          </cell>
          <cell r="E40">
            <v>0</v>
          </cell>
          <cell r="F40">
            <v>0</v>
          </cell>
          <cell r="G40">
            <v>0</v>
          </cell>
          <cell r="H40">
            <v>234.4</v>
          </cell>
          <cell r="I40" t="str">
            <v>M3</v>
          </cell>
        </row>
        <row r="41">
          <cell r="A41">
            <v>0</v>
          </cell>
          <cell r="B41">
            <v>0</v>
          </cell>
          <cell r="C41">
            <v>0</v>
          </cell>
          <cell r="D41">
            <v>0</v>
          </cell>
          <cell r="E41">
            <v>0</v>
          </cell>
          <cell r="F41">
            <v>0</v>
          </cell>
          <cell r="G41">
            <v>0</v>
          </cell>
          <cell r="H41">
            <v>0</v>
          </cell>
          <cell r="I41">
            <v>0</v>
          </cell>
        </row>
        <row r="42">
          <cell r="A42" t="str">
            <v>4.4</v>
          </cell>
          <cell r="B42">
            <v>97914</v>
          </cell>
          <cell r="C42" t="str">
            <v>TRANSPORTE COM CAMINHÃO BASCULANTE DE 6 M3, EM VIA URBANA PAVIMENTADA, DMT ATÉ 30 KM (UNIDADE: M3XKM). AF_01/2018</v>
          </cell>
          <cell r="D42" t="str">
            <v>VOLUME</v>
          </cell>
          <cell r="E42">
            <v>0</v>
          </cell>
          <cell r="F42" t="str">
            <v>EMP.</v>
          </cell>
          <cell r="G42" t="str">
            <v>DMTKM</v>
          </cell>
          <cell r="H42">
            <v>0</v>
          </cell>
          <cell r="I42" t="str">
            <v>M3XKM</v>
          </cell>
          <cell r="J42">
            <v>1758</v>
          </cell>
        </row>
        <row r="43">
          <cell r="A43">
            <v>0</v>
          </cell>
          <cell r="B43">
            <v>0</v>
          </cell>
          <cell r="C43" t="str">
            <v>VOLUME ESCAVADO</v>
          </cell>
          <cell r="D43">
            <v>234.4</v>
          </cell>
          <cell r="E43">
            <v>0</v>
          </cell>
          <cell r="F43">
            <v>1.25</v>
          </cell>
          <cell r="G43">
            <v>6</v>
          </cell>
          <cell r="H43">
            <v>1758</v>
          </cell>
          <cell r="I43" t="str">
            <v>M3XKM</v>
          </cell>
        </row>
        <row r="44">
          <cell r="A44">
            <v>0</v>
          </cell>
          <cell r="B44">
            <v>0</v>
          </cell>
          <cell r="C44" t="str">
            <v>TOTAL</v>
          </cell>
          <cell r="D44">
            <v>0</v>
          </cell>
          <cell r="E44">
            <v>0</v>
          </cell>
          <cell r="F44">
            <v>0</v>
          </cell>
          <cell r="G44">
            <v>0</v>
          </cell>
          <cell r="H44">
            <v>1758</v>
          </cell>
          <cell r="I44" t="str">
            <v>M3XKM</v>
          </cell>
        </row>
        <row r="45">
          <cell r="A45">
            <v>0</v>
          </cell>
          <cell r="B45">
            <v>0</v>
          </cell>
          <cell r="C45">
            <v>0</v>
          </cell>
          <cell r="D45">
            <v>0</v>
          </cell>
          <cell r="E45">
            <v>0</v>
          </cell>
          <cell r="F45">
            <v>0</v>
          </cell>
          <cell r="G45">
            <v>0</v>
          </cell>
          <cell r="H45">
            <v>0</v>
          </cell>
          <cell r="I45">
            <v>0</v>
          </cell>
        </row>
        <row r="46">
          <cell r="A46" t="str">
            <v>5.0</v>
          </cell>
          <cell r="B46">
            <v>0</v>
          </cell>
          <cell r="C46" t="str">
            <v>DRENAGEM</v>
          </cell>
          <cell r="D46" t="str">
            <v>COMP</v>
          </cell>
          <cell r="E46" t="str">
            <v>LARG</v>
          </cell>
          <cell r="F46" t="str">
            <v>PROF/ALT.</v>
          </cell>
          <cell r="G46" t="str">
            <v>TAXA</v>
          </cell>
          <cell r="H46" t="str">
            <v>QUANT.</v>
          </cell>
          <cell r="I46" t="str">
            <v>UND</v>
          </cell>
        </row>
        <row r="47">
          <cell r="A47" t="str">
            <v>5.1</v>
          </cell>
          <cell r="B47">
            <v>90106</v>
          </cell>
          <cell r="C47" t="str">
            <v>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v>
          </cell>
          <cell r="D47">
            <v>117.2</v>
          </cell>
          <cell r="E47">
            <v>0.7</v>
          </cell>
          <cell r="F47">
            <v>0.6</v>
          </cell>
          <cell r="G47">
            <v>0</v>
          </cell>
          <cell r="H47">
            <v>49.22</v>
          </cell>
          <cell r="I47" t="str">
            <v>M³</v>
          </cell>
        </row>
        <row r="48">
          <cell r="A48">
            <v>0</v>
          </cell>
          <cell r="B48">
            <v>0</v>
          </cell>
          <cell r="C48">
            <v>0</v>
          </cell>
          <cell r="D48">
            <v>0</v>
          </cell>
          <cell r="E48">
            <v>0</v>
          </cell>
          <cell r="F48">
            <v>0</v>
          </cell>
          <cell r="G48">
            <v>0</v>
          </cell>
          <cell r="H48">
            <v>0</v>
          </cell>
          <cell r="I48">
            <v>0</v>
          </cell>
        </row>
        <row r="49">
          <cell r="A49" t="str">
            <v>5.2</v>
          </cell>
          <cell r="B49" t="str">
            <v>COMPOSIÇÃO 01</v>
          </cell>
          <cell r="C49" t="str">
            <v>REMOÇÃO DE MATERIAL 1ª. CATEGORIA, EM CAMINHÃO BASCULANTE, D.M.T.=6 KM (INCLUSIVE CARGA MECÂNICA E DESCARGA)</v>
          </cell>
          <cell r="D49" t="str">
            <v>VOLUME</v>
          </cell>
          <cell r="E49">
            <v>0</v>
          </cell>
          <cell r="F49">
            <v>0</v>
          </cell>
          <cell r="G49">
            <v>0</v>
          </cell>
          <cell r="H49">
            <v>0</v>
          </cell>
          <cell r="I49" t="str">
            <v>M³</v>
          </cell>
        </row>
        <row r="50">
          <cell r="A50">
            <v>0</v>
          </cell>
          <cell r="B50">
            <v>0</v>
          </cell>
          <cell r="C50" t="str">
            <v>VOLUME ESCAVADO</v>
          </cell>
          <cell r="D50">
            <v>49.22</v>
          </cell>
          <cell r="E50">
            <v>0</v>
          </cell>
          <cell r="F50">
            <v>0</v>
          </cell>
          <cell r="G50">
            <v>0</v>
          </cell>
          <cell r="H50">
            <v>49.22</v>
          </cell>
          <cell r="I50" t="str">
            <v>M³</v>
          </cell>
        </row>
        <row r="51">
          <cell r="A51">
            <v>0</v>
          </cell>
          <cell r="B51">
            <v>0</v>
          </cell>
          <cell r="C51">
            <v>0</v>
          </cell>
          <cell r="D51">
            <v>0</v>
          </cell>
          <cell r="E51">
            <v>0</v>
          </cell>
          <cell r="F51">
            <v>0</v>
          </cell>
          <cell r="G51">
            <v>0</v>
          </cell>
          <cell r="H51">
            <v>0</v>
          </cell>
          <cell r="I51">
            <v>0</v>
          </cell>
        </row>
        <row r="52">
          <cell r="A52" t="str">
            <v>5.3</v>
          </cell>
          <cell r="B52">
            <v>94964</v>
          </cell>
          <cell r="C52" t="str">
            <v>CONCRETO FCK = 20MPA TRAÇO 1 : 2, 7:  3 (CIMENTO/ AREIA MÉDIA/ BRITA1) - PREPARO MECÂNICO COM BETONEIRA 400L.  AF_07/2016</v>
          </cell>
          <cell r="D52">
            <v>0</v>
          </cell>
          <cell r="E52">
            <v>0</v>
          </cell>
          <cell r="F52">
            <v>0</v>
          </cell>
          <cell r="G52">
            <v>0</v>
          </cell>
          <cell r="H52">
            <v>0</v>
          </cell>
          <cell r="I52" t="str">
            <v>M³</v>
          </cell>
        </row>
        <row r="53">
          <cell r="A53">
            <v>0</v>
          </cell>
          <cell r="B53">
            <v>0</v>
          </cell>
          <cell r="C53" t="str">
            <v>VOLUME MAGRO</v>
          </cell>
          <cell r="D53">
            <v>117.2</v>
          </cell>
          <cell r="E53">
            <v>0.4</v>
          </cell>
          <cell r="F53">
            <v>0.1</v>
          </cell>
          <cell r="G53">
            <v>0</v>
          </cell>
          <cell r="H53">
            <v>4.68</v>
          </cell>
          <cell r="I53" t="str">
            <v>M³</v>
          </cell>
        </row>
        <row r="54">
          <cell r="A54">
            <v>0</v>
          </cell>
          <cell r="B54">
            <v>0</v>
          </cell>
          <cell r="C54">
            <v>0</v>
          </cell>
          <cell r="D54" t="str">
            <v>VOLUME</v>
          </cell>
          <cell r="E54">
            <v>0</v>
          </cell>
          <cell r="F54">
            <v>0</v>
          </cell>
          <cell r="G54">
            <v>0</v>
          </cell>
          <cell r="H54">
            <v>0</v>
          </cell>
          <cell r="I54">
            <v>0</v>
          </cell>
        </row>
        <row r="55">
          <cell r="A55">
            <v>0</v>
          </cell>
          <cell r="B55">
            <v>0</v>
          </cell>
          <cell r="C55" t="str">
            <v>P/BLOCO</v>
          </cell>
          <cell r="D55">
            <v>4.0800000000000003E-3</v>
          </cell>
          <cell r="E55" t="str">
            <v>BLOCO</v>
          </cell>
          <cell r="F55">
            <v>0</v>
          </cell>
          <cell r="G55">
            <v>0</v>
          </cell>
          <cell r="H55">
            <v>0</v>
          </cell>
          <cell r="I55">
            <v>0</v>
          </cell>
        </row>
        <row r="56">
          <cell r="A56">
            <v>0</v>
          </cell>
          <cell r="B56">
            <v>0</v>
          </cell>
          <cell r="C56" t="str">
            <v>x lado x algura x blocos</v>
          </cell>
          <cell r="D56">
            <v>117.2</v>
          </cell>
          <cell r="E56">
            <v>0.42</v>
          </cell>
          <cell r="F56">
            <v>279.04761904761904</v>
          </cell>
          <cell r="H56">
            <v>4.5540571428571432</v>
          </cell>
          <cell r="I56" t="str">
            <v>M³</v>
          </cell>
        </row>
        <row r="57">
          <cell r="A57">
            <v>0</v>
          </cell>
          <cell r="B57">
            <v>0</v>
          </cell>
          <cell r="C57">
            <v>0</v>
          </cell>
          <cell r="D57">
            <v>0</v>
          </cell>
          <cell r="E57">
            <v>0</v>
          </cell>
          <cell r="F57">
            <v>0</v>
          </cell>
          <cell r="G57">
            <v>0</v>
          </cell>
          <cell r="H57">
            <v>0</v>
          </cell>
          <cell r="I57">
            <v>0</v>
          </cell>
        </row>
        <row r="58">
          <cell r="A58">
            <v>0</v>
          </cell>
          <cell r="B58">
            <v>0</v>
          </cell>
          <cell r="C58" t="str">
            <v>VOLUME TAMPAS</v>
          </cell>
          <cell r="D58">
            <v>117.2</v>
          </cell>
          <cell r="E58">
            <v>0.7</v>
          </cell>
          <cell r="F58">
            <v>0.12</v>
          </cell>
          <cell r="G58">
            <v>0</v>
          </cell>
          <cell r="H58">
            <v>9.84</v>
          </cell>
          <cell r="I58" t="str">
            <v>M³</v>
          </cell>
        </row>
        <row r="59">
          <cell r="A59">
            <v>0</v>
          </cell>
          <cell r="B59">
            <v>0</v>
          </cell>
          <cell r="C59" t="str">
            <v>TOTAL</v>
          </cell>
          <cell r="D59">
            <v>0</v>
          </cell>
          <cell r="E59">
            <v>0</v>
          </cell>
          <cell r="F59">
            <v>0</v>
          </cell>
          <cell r="G59">
            <v>0</v>
          </cell>
          <cell r="H59">
            <v>19.07</v>
          </cell>
          <cell r="I59" t="str">
            <v>M³</v>
          </cell>
        </row>
        <row r="60">
          <cell r="A60">
            <v>0</v>
          </cell>
          <cell r="B60">
            <v>0</v>
          </cell>
          <cell r="C60">
            <v>0</v>
          </cell>
          <cell r="D60">
            <v>0</v>
          </cell>
          <cell r="E60">
            <v>0</v>
          </cell>
          <cell r="F60">
            <v>0</v>
          </cell>
          <cell r="G60">
            <v>0</v>
          </cell>
          <cell r="H60">
            <v>0</v>
          </cell>
          <cell r="I60">
            <v>0</v>
          </cell>
        </row>
        <row r="61">
          <cell r="A61" t="str">
            <v>5.4</v>
          </cell>
          <cell r="B61">
            <v>92873</v>
          </cell>
          <cell r="C61" t="str">
            <v>LANÇAMENTO COM USO DE BALDES, ADENSAMENTO E ACABAMENTO DE CONCRETO EM ESTRUTURAS. AF_12/2015</v>
          </cell>
          <cell r="D61">
            <v>9.84</v>
          </cell>
          <cell r="E61">
            <v>0</v>
          </cell>
          <cell r="F61">
            <v>0</v>
          </cell>
          <cell r="G61">
            <v>0</v>
          </cell>
          <cell r="H61">
            <v>9.84</v>
          </cell>
          <cell r="I61" t="str">
            <v>M³</v>
          </cell>
        </row>
        <row r="62">
          <cell r="A62">
            <v>0</v>
          </cell>
          <cell r="B62">
            <v>0</v>
          </cell>
          <cell r="C62">
            <v>0</v>
          </cell>
          <cell r="D62">
            <v>0</v>
          </cell>
          <cell r="E62">
            <v>0</v>
          </cell>
          <cell r="F62">
            <v>0</v>
          </cell>
          <cell r="G62">
            <v>0</v>
          </cell>
          <cell r="H62">
            <v>0</v>
          </cell>
          <cell r="I62">
            <v>0</v>
          </cell>
        </row>
        <row r="63">
          <cell r="A63" t="str">
            <v>5.5.</v>
          </cell>
          <cell r="B63">
            <v>92917</v>
          </cell>
          <cell r="C63" t="str">
            <v>ARMAÇÃO DE ESTRUTURA DE CONCRETO ARMADO, EXCETO VIGAS, PILARES, LAJES E FUNDAÇÕES, UTILIZANDO AÇO CA-50 DE 8,00 MM - MONTAGEM. AF_12/2015</v>
          </cell>
          <cell r="D63">
            <v>0</v>
          </cell>
          <cell r="E63">
            <v>0</v>
          </cell>
          <cell r="F63">
            <v>0</v>
          </cell>
          <cell r="G63">
            <v>0</v>
          </cell>
          <cell r="H63">
            <v>0</v>
          </cell>
          <cell r="I63" t="str">
            <v>KG</v>
          </cell>
        </row>
        <row r="64">
          <cell r="A64">
            <v>0</v>
          </cell>
          <cell r="B64">
            <v>0</v>
          </cell>
          <cell r="C64" t="str">
            <v>FABRICAÇÃO DAS TAMPAS DAS CANALETAS</v>
          </cell>
          <cell r="D64">
            <v>117.2</v>
          </cell>
          <cell r="E64">
            <v>0.7</v>
          </cell>
          <cell r="F64">
            <v>0.12</v>
          </cell>
          <cell r="G64">
            <v>80</v>
          </cell>
          <cell r="H64">
            <v>787.58</v>
          </cell>
          <cell r="I64" t="str">
            <v>KG</v>
          </cell>
        </row>
        <row r="65">
          <cell r="A65">
            <v>0</v>
          </cell>
          <cell r="B65">
            <v>0</v>
          </cell>
          <cell r="C65">
            <v>0</v>
          </cell>
          <cell r="D65">
            <v>0</v>
          </cell>
          <cell r="E65">
            <v>0</v>
          </cell>
          <cell r="F65">
            <v>0</v>
          </cell>
          <cell r="G65">
            <v>0</v>
          </cell>
          <cell r="H65">
            <v>0</v>
          </cell>
          <cell r="I65">
            <v>0</v>
          </cell>
        </row>
        <row r="66">
          <cell r="A66" t="str">
            <v>5.6</v>
          </cell>
          <cell r="B66">
            <v>92917</v>
          </cell>
          <cell r="C66" t="str">
            <v>FABRICAÇÃO DE FÔRMA PARA LAJES, EM CHAPA DE MADEIRA COMPENSADA RESINADA, E = 17 MM. AF_12/2015</v>
          </cell>
          <cell r="D66">
            <v>0</v>
          </cell>
          <cell r="E66">
            <v>0</v>
          </cell>
          <cell r="F66">
            <v>0</v>
          </cell>
          <cell r="G66">
            <v>0</v>
          </cell>
          <cell r="H66">
            <v>0</v>
          </cell>
          <cell r="I66" t="str">
            <v>M²</v>
          </cell>
        </row>
        <row r="67">
          <cell r="A67">
            <v>0</v>
          </cell>
          <cell r="B67">
            <v>0</v>
          </cell>
          <cell r="C67">
            <v>0</v>
          </cell>
          <cell r="D67">
            <v>117.2</v>
          </cell>
          <cell r="E67">
            <v>0.7</v>
          </cell>
          <cell r="F67">
            <v>0.12</v>
          </cell>
          <cell r="G67">
            <v>7.42</v>
          </cell>
          <cell r="H67">
            <v>73.040000000000006</v>
          </cell>
          <cell r="I67" t="str">
            <v>M²</v>
          </cell>
        </row>
        <row r="68">
          <cell r="A68">
            <v>0</v>
          </cell>
          <cell r="B68">
            <v>0</v>
          </cell>
          <cell r="C68">
            <v>0</v>
          </cell>
          <cell r="D68">
            <v>0</v>
          </cell>
          <cell r="E68">
            <v>0</v>
          </cell>
          <cell r="F68">
            <v>0</v>
          </cell>
          <cell r="G68">
            <v>0</v>
          </cell>
          <cell r="H68">
            <v>0</v>
          </cell>
          <cell r="I68">
            <v>0</v>
          </cell>
        </row>
        <row r="69">
          <cell r="A69" t="str">
            <v>5.7</v>
          </cell>
          <cell r="B69">
            <v>89454</v>
          </cell>
          <cell r="C69" t="str">
            <v>ALVENARIA DE BLOCOS DE CONCRETO ESTRUTURAL 14X19X39 CM, (ESPESSURA 14 CM), M2 FBK = 4,5 MPA, PARA PAREDES COM ÁREA LÍQUIDA MAIOR OU IGUAL A 6M², SEM VÃOS, UTILIZANDO PALHETA. AF_12/2014</v>
          </cell>
          <cell r="D69">
            <v>0</v>
          </cell>
          <cell r="E69">
            <v>0</v>
          </cell>
          <cell r="F69">
            <v>0</v>
          </cell>
          <cell r="G69">
            <v>0</v>
          </cell>
          <cell r="H69">
            <v>0</v>
          </cell>
          <cell r="I69" t="str">
            <v>M²</v>
          </cell>
        </row>
        <row r="70">
          <cell r="A70">
            <v>0</v>
          </cell>
          <cell r="B70">
            <v>0</v>
          </cell>
          <cell r="C70" t="str">
            <v xml:space="preserve">ÁREA TOTAL </v>
          </cell>
          <cell r="D70">
            <v>117.2</v>
          </cell>
          <cell r="E70">
            <v>0</v>
          </cell>
          <cell r="F70">
            <v>0.4</v>
          </cell>
          <cell r="G70">
            <v>2</v>
          </cell>
          <cell r="H70">
            <v>93.76</v>
          </cell>
          <cell r="I70" t="str">
            <v>M²</v>
          </cell>
        </row>
        <row r="71">
          <cell r="A71">
            <v>0</v>
          </cell>
          <cell r="B71">
            <v>0</v>
          </cell>
          <cell r="C71">
            <v>0</v>
          </cell>
          <cell r="D71">
            <v>0</v>
          </cell>
          <cell r="E71">
            <v>0</v>
          </cell>
          <cell r="F71">
            <v>0</v>
          </cell>
          <cell r="G71">
            <v>0</v>
          </cell>
          <cell r="H71">
            <v>0</v>
          </cell>
          <cell r="I71">
            <v>0</v>
          </cell>
        </row>
        <row r="72">
          <cell r="A72" t="str">
            <v>6.0</v>
          </cell>
          <cell r="B72">
            <v>0</v>
          </cell>
          <cell r="C72" t="str">
            <v>OBRAS COMPLEMENTARES</v>
          </cell>
          <cell r="D72" t="str">
            <v>COMP</v>
          </cell>
          <cell r="E72" t="str">
            <v>LARG</v>
          </cell>
          <cell r="F72" t="str">
            <v>PROF/ALT.</v>
          </cell>
          <cell r="G72" t="str">
            <v>TAXA</v>
          </cell>
          <cell r="H72" t="str">
            <v>QUANT.</v>
          </cell>
          <cell r="I72" t="str">
            <v>UND</v>
          </cell>
        </row>
        <row r="73">
          <cell r="A73" t="str">
            <v>6.1</v>
          </cell>
          <cell r="B73" t="str">
            <v>COMP.003</v>
          </cell>
          <cell r="C73" t="str">
            <v>REBAIXAMENTO DE PENA D'AGUA, INCLUINDO COMPLEMENTO DE TUBULACAO, CONEXOES, ESCAVACAO E REATERRO.</v>
          </cell>
          <cell r="D73" t="str">
            <v>UND</v>
          </cell>
          <cell r="E73">
            <v>0</v>
          </cell>
          <cell r="F73">
            <v>0</v>
          </cell>
          <cell r="G73">
            <v>0</v>
          </cell>
          <cell r="H73">
            <v>0</v>
          </cell>
          <cell r="I73" t="str">
            <v>UND</v>
          </cell>
          <cell r="J73">
            <v>45</v>
          </cell>
        </row>
        <row r="74">
          <cell r="A74">
            <v>0</v>
          </cell>
          <cell r="B74">
            <v>0</v>
          </cell>
          <cell r="C74">
            <v>0</v>
          </cell>
          <cell r="D74">
            <v>45</v>
          </cell>
          <cell r="E74">
            <v>0</v>
          </cell>
          <cell r="F74">
            <v>0</v>
          </cell>
          <cell r="G74">
            <v>0</v>
          </cell>
          <cell r="H74">
            <v>45</v>
          </cell>
          <cell r="I74" t="str">
            <v>UND</v>
          </cell>
        </row>
        <row r="75">
          <cell r="A75">
            <v>0</v>
          </cell>
          <cell r="B75">
            <v>0</v>
          </cell>
          <cell r="C75" t="str">
            <v>TOTAL</v>
          </cell>
          <cell r="D75">
            <v>0</v>
          </cell>
          <cell r="E75">
            <v>0</v>
          </cell>
          <cell r="F75">
            <v>0</v>
          </cell>
          <cell r="G75">
            <v>0</v>
          </cell>
          <cell r="H75">
            <v>45</v>
          </cell>
          <cell r="I75" t="str">
            <v>UND</v>
          </cell>
        </row>
        <row r="76">
          <cell r="A76">
            <v>0</v>
          </cell>
          <cell r="B76">
            <v>0</v>
          </cell>
          <cell r="C76">
            <v>0</v>
          </cell>
          <cell r="D76">
            <v>0</v>
          </cell>
          <cell r="E76">
            <v>0</v>
          </cell>
          <cell r="F76">
            <v>0</v>
          </cell>
          <cell r="G76">
            <v>0</v>
          </cell>
          <cell r="H76">
            <v>0</v>
          </cell>
          <cell r="I76">
            <v>0</v>
          </cell>
        </row>
        <row r="77">
          <cell r="A77" t="str">
            <v>6.2</v>
          </cell>
          <cell r="B77" t="str">
            <v>COMP.005</v>
          </cell>
          <cell r="C77" t="str">
            <v>REBAIXAMENTO DE DISTRIBUIDOR DE 60 MM COM INSTALACAO DAS CONEXOES E COMPLEMENTO DE TUBULACAO, INCLUSIVE ESCAVACAO E REATERRO</v>
          </cell>
          <cell r="D77" t="str">
            <v>UND</v>
          </cell>
          <cell r="E77">
            <v>0</v>
          </cell>
          <cell r="F77">
            <v>0</v>
          </cell>
          <cell r="G77">
            <v>0</v>
          </cell>
          <cell r="H77">
            <v>0</v>
          </cell>
          <cell r="I77" t="str">
            <v>UND</v>
          </cell>
          <cell r="J77">
            <v>30</v>
          </cell>
        </row>
        <row r="78">
          <cell r="A78">
            <v>0</v>
          </cell>
          <cell r="B78">
            <v>0</v>
          </cell>
          <cell r="C78">
            <v>0</v>
          </cell>
          <cell r="D78">
            <v>30</v>
          </cell>
          <cell r="E78">
            <v>0</v>
          </cell>
          <cell r="F78">
            <v>0</v>
          </cell>
          <cell r="G78">
            <v>0</v>
          </cell>
          <cell r="H78">
            <v>30</v>
          </cell>
          <cell r="I78" t="str">
            <v>UND</v>
          </cell>
        </row>
        <row r="79">
          <cell r="A79">
            <v>0</v>
          </cell>
          <cell r="B79">
            <v>0</v>
          </cell>
          <cell r="C79" t="str">
            <v>TOTAL</v>
          </cell>
          <cell r="D79">
            <v>0</v>
          </cell>
          <cell r="E79">
            <v>0</v>
          </cell>
          <cell r="F79">
            <v>0</v>
          </cell>
          <cell r="G79">
            <v>0</v>
          </cell>
          <cell r="H79">
            <v>30</v>
          </cell>
          <cell r="I79" t="str">
            <v>UND</v>
          </cell>
        </row>
        <row r="80">
          <cell r="A80" t="str">
            <v>7.0</v>
          </cell>
          <cell r="B80">
            <v>0</v>
          </cell>
          <cell r="C80" t="str">
            <v>PAVIMENTAÇÃO</v>
          </cell>
          <cell r="D80" t="str">
            <v>COMP</v>
          </cell>
          <cell r="E80" t="str">
            <v>LARG</v>
          </cell>
          <cell r="F80" t="str">
            <v>PROF/ALT.</v>
          </cell>
          <cell r="G80" t="str">
            <v>TAXA</v>
          </cell>
          <cell r="H80" t="str">
            <v>QUANT.</v>
          </cell>
          <cell r="I80" t="str">
            <v>UND</v>
          </cell>
        </row>
        <row r="81">
          <cell r="A81" t="str">
            <v>7.1</v>
          </cell>
          <cell r="B81">
            <v>94273</v>
          </cell>
          <cell r="C81" t="str">
            <v>ASSENTAMENTO DE GUIA (MEIO-FIO) EM TRECHO RETO, CONFECCIONADA EM CONCRETO PRÉ-FABRICADO, DIMENSÕES 100X15X13X30 CM (COMPRIMENTO X BASE INFERIOR X BASE SUPERIOR X ALTURA), PARA VIAS URBANAS (USO VIÁRIO). AF_06/2016</v>
          </cell>
          <cell r="D81">
            <v>0</v>
          </cell>
          <cell r="E81">
            <v>0</v>
          </cell>
          <cell r="F81">
            <v>0</v>
          </cell>
          <cell r="G81">
            <v>0</v>
          </cell>
          <cell r="H81">
            <v>0</v>
          </cell>
          <cell r="I81" t="str">
            <v>M</v>
          </cell>
          <cell r="J81">
            <v>234.4</v>
          </cell>
        </row>
        <row r="82">
          <cell r="A82">
            <v>0</v>
          </cell>
          <cell r="B82">
            <v>0</v>
          </cell>
          <cell r="C82" t="str">
            <v xml:space="preserve">TRECHO </v>
          </cell>
          <cell r="D82">
            <v>117.2</v>
          </cell>
          <cell r="E82">
            <v>0</v>
          </cell>
          <cell r="F82">
            <v>0</v>
          </cell>
          <cell r="G82">
            <v>2</v>
          </cell>
          <cell r="H82">
            <v>234.4</v>
          </cell>
          <cell r="I82" t="str">
            <v>M</v>
          </cell>
        </row>
        <row r="83">
          <cell r="A83">
            <v>0</v>
          </cell>
          <cell r="B83">
            <v>0</v>
          </cell>
          <cell r="C83" t="str">
            <v>TOTAL</v>
          </cell>
          <cell r="D83">
            <v>0</v>
          </cell>
          <cell r="E83">
            <v>0</v>
          </cell>
          <cell r="F83">
            <v>0</v>
          </cell>
          <cell r="G83">
            <v>0</v>
          </cell>
          <cell r="H83">
            <v>234.4</v>
          </cell>
          <cell r="I83" t="str">
            <v>M</v>
          </cell>
        </row>
        <row r="84">
          <cell r="A84">
            <v>0</v>
          </cell>
          <cell r="B84">
            <v>0</v>
          </cell>
          <cell r="C84">
            <v>0</v>
          </cell>
          <cell r="D84">
            <v>0</v>
          </cell>
          <cell r="E84">
            <v>0</v>
          </cell>
          <cell r="F84">
            <v>0</v>
          </cell>
          <cell r="G84">
            <v>0</v>
          </cell>
          <cell r="H84">
            <v>0</v>
          </cell>
          <cell r="I84">
            <v>0</v>
          </cell>
        </row>
        <row r="85">
          <cell r="A85" t="str">
            <v>7.2</v>
          </cell>
          <cell r="B85">
            <v>94274</v>
          </cell>
          <cell r="C85" t="str">
            <v>ASSENTAMENTO DE GUIA (MEIO-FIO) EM TRECHO CURVO, CONFECCIONADA EM CONCRETO PRÉ-FABRICADO, DIMENSÕES 100X15X13X30 CM (COMPRIMENTO X BASE INFERIOR X BASE SUPERIOR X ALTURA), PARA VIAS URBANAS (USO VIÁRIO). AF_06/2016</v>
          </cell>
          <cell r="D85">
            <v>0</v>
          </cell>
          <cell r="E85">
            <v>0</v>
          </cell>
          <cell r="F85">
            <v>0</v>
          </cell>
          <cell r="G85">
            <v>0</v>
          </cell>
          <cell r="H85">
            <v>0</v>
          </cell>
          <cell r="I85" t="str">
            <v>M</v>
          </cell>
          <cell r="J85">
            <v>6</v>
          </cell>
        </row>
        <row r="86">
          <cell r="A86">
            <v>0</v>
          </cell>
          <cell r="B86">
            <v>0</v>
          </cell>
          <cell r="C86" t="str">
            <v>L = N de PC´S x 6m</v>
          </cell>
          <cell r="D86">
            <v>3</v>
          </cell>
          <cell r="E86">
            <v>0</v>
          </cell>
          <cell r="F86">
            <v>0</v>
          </cell>
          <cell r="G86">
            <v>2</v>
          </cell>
          <cell r="H86">
            <v>6</v>
          </cell>
          <cell r="I86" t="str">
            <v>M</v>
          </cell>
        </row>
        <row r="87">
          <cell r="A87">
            <v>0</v>
          </cell>
          <cell r="B87">
            <v>0</v>
          </cell>
          <cell r="C87" t="str">
            <v>TOTAL</v>
          </cell>
          <cell r="D87">
            <v>0</v>
          </cell>
          <cell r="E87">
            <v>0</v>
          </cell>
          <cell r="F87">
            <v>0</v>
          </cell>
          <cell r="G87">
            <v>0</v>
          </cell>
          <cell r="H87">
            <v>6</v>
          </cell>
          <cell r="I87" t="str">
            <v>M</v>
          </cell>
        </row>
        <row r="88">
          <cell r="A88">
            <v>0</v>
          </cell>
          <cell r="B88">
            <v>0</v>
          </cell>
          <cell r="C88">
            <v>0</v>
          </cell>
          <cell r="D88">
            <v>0</v>
          </cell>
          <cell r="E88">
            <v>0</v>
          </cell>
          <cell r="F88">
            <v>0</v>
          </cell>
          <cell r="G88">
            <v>0</v>
          </cell>
          <cell r="H88">
            <v>0</v>
          </cell>
          <cell r="I88">
            <v>0</v>
          </cell>
        </row>
        <row r="89">
          <cell r="A89" t="str">
            <v>7.3</v>
          </cell>
          <cell r="B89">
            <v>96396</v>
          </cell>
          <cell r="C89" t="str">
            <v>EXECUÇÃO E COMPACTAÇÃO DE BASE E OU SUB BASE PARA PAVIMENTAÇÃO DE BRITA GRADUADA SIMPLES - EXCLUSIVE CARGA E TRANSPORTE. AF_11/2019</v>
          </cell>
          <cell r="D89">
            <v>0</v>
          </cell>
          <cell r="E89">
            <v>0</v>
          </cell>
          <cell r="F89">
            <v>0</v>
          </cell>
          <cell r="G89">
            <v>0</v>
          </cell>
          <cell r="H89">
            <v>0</v>
          </cell>
          <cell r="I89" t="str">
            <v>M3</v>
          </cell>
          <cell r="J89">
            <v>87.9</v>
          </cell>
        </row>
        <row r="90">
          <cell r="A90">
            <v>0</v>
          </cell>
          <cell r="B90">
            <v>0</v>
          </cell>
          <cell r="C90" t="str">
            <v xml:space="preserve">TRECHO </v>
          </cell>
          <cell r="D90">
            <v>117.2</v>
          </cell>
          <cell r="E90">
            <v>5</v>
          </cell>
          <cell r="F90">
            <v>0.15</v>
          </cell>
          <cell r="G90">
            <v>0</v>
          </cell>
          <cell r="H90">
            <v>87.9</v>
          </cell>
          <cell r="I90" t="str">
            <v>M3</v>
          </cell>
        </row>
        <row r="91">
          <cell r="A91">
            <v>0</v>
          </cell>
          <cell r="B91">
            <v>0</v>
          </cell>
          <cell r="C91" t="str">
            <v>TOTAL</v>
          </cell>
          <cell r="D91">
            <v>0</v>
          </cell>
          <cell r="E91">
            <v>0</v>
          </cell>
          <cell r="F91">
            <v>0</v>
          </cell>
          <cell r="G91">
            <v>0</v>
          </cell>
          <cell r="H91">
            <v>87.9</v>
          </cell>
          <cell r="I91" t="str">
            <v>M3</v>
          </cell>
        </row>
        <row r="92">
          <cell r="A92">
            <v>0</v>
          </cell>
          <cell r="B92">
            <v>0</v>
          </cell>
          <cell r="C92">
            <v>0</v>
          </cell>
          <cell r="D92">
            <v>0</v>
          </cell>
          <cell r="E92">
            <v>0</v>
          </cell>
          <cell r="F92">
            <v>0</v>
          </cell>
          <cell r="G92">
            <v>0</v>
          </cell>
          <cell r="H92">
            <v>0</v>
          </cell>
          <cell r="I92">
            <v>0</v>
          </cell>
        </row>
        <row r="93">
          <cell r="A93" t="str">
            <v>7.4</v>
          </cell>
          <cell r="B93">
            <v>96400</v>
          </cell>
          <cell r="C93" t="str">
            <v>EXECUÇÃO E COMPACTAÇÃO DE BASE E OU SUB BASE PARA PAVIMENTAÇÃO DE MACADAME SECO - EXCLUSIVE CARGA E TRANSPORTE. AF_11/2019</v>
          </cell>
          <cell r="D93">
            <v>0</v>
          </cell>
          <cell r="E93">
            <v>0</v>
          </cell>
          <cell r="F93">
            <v>0</v>
          </cell>
          <cell r="G93">
            <v>0</v>
          </cell>
          <cell r="H93">
            <v>0</v>
          </cell>
          <cell r="I93" t="str">
            <v>M3</v>
          </cell>
          <cell r="J93">
            <v>117.2</v>
          </cell>
        </row>
        <row r="94">
          <cell r="A94">
            <v>0</v>
          </cell>
          <cell r="B94">
            <v>0</v>
          </cell>
          <cell r="C94" t="str">
            <v xml:space="preserve">TRECHO </v>
          </cell>
          <cell r="D94">
            <v>117.2</v>
          </cell>
          <cell r="E94">
            <v>5</v>
          </cell>
          <cell r="F94">
            <v>0.2</v>
          </cell>
          <cell r="G94">
            <v>0</v>
          </cell>
          <cell r="H94">
            <v>117.2</v>
          </cell>
          <cell r="I94" t="str">
            <v>M3</v>
          </cell>
        </row>
        <row r="95">
          <cell r="A95">
            <v>0</v>
          </cell>
          <cell r="B95">
            <v>0</v>
          </cell>
          <cell r="C95" t="str">
            <v>TOTAL</v>
          </cell>
          <cell r="D95">
            <v>0</v>
          </cell>
          <cell r="E95">
            <v>0</v>
          </cell>
          <cell r="F95">
            <v>0</v>
          </cell>
          <cell r="G95">
            <v>0</v>
          </cell>
          <cell r="H95">
            <v>117.2</v>
          </cell>
          <cell r="I95" t="str">
            <v>M3</v>
          </cell>
        </row>
        <row r="96">
          <cell r="A96">
            <v>0</v>
          </cell>
          <cell r="B96">
            <v>0</v>
          </cell>
          <cell r="C96">
            <v>0</v>
          </cell>
          <cell r="D96">
            <v>0</v>
          </cell>
          <cell r="E96">
            <v>0</v>
          </cell>
          <cell r="F96">
            <v>0</v>
          </cell>
          <cell r="G96">
            <v>0</v>
          </cell>
          <cell r="H96">
            <v>0</v>
          </cell>
          <cell r="I96">
            <v>0</v>
          </cell>
        </row>
        <row r="97">
          <cell r="A97" t="str">
            <v>7.5</v>
          </cell>
          <cell r="B97">
            <v>97914</v>
          </cell>
          <cell r="C97" t="str">
            <v>TRANSPORTE COM CAMINHÃO BASCULANTE DE 6 M3, EM VIA URBANA PAVIMENTADA, DMT ATÉ 30 KM (UNIDADE: M3XKM). AF_01/2018</v>
          </cell>
          <cell r="D97" t="str">
            <v>VOLUME</v>
          </cell>
          <cell r="E97">
            <v>0</v>
          </cell>
          <cell r="F97">
            <v>0</v>
          </cell>
          <cell r="G97" t="str">
            <v>DMTKM</v>
          </cell>
          <cell r="H97">
            <v>0</v>
          </cell>
          <cell r="I97" t="str">
            <v>M3XKM</v>
          </cell>
          <cell r="J97">
            <v>6153</v>
          </cell>
        </row>
        <row r="98">
          <cell r="A98">
            <v>0</v>
          </cell>
          <cell r="B98">
            <v>0</v>
          </cell>
          <cell r="C98" t="str">
            <v>TRANSPORTE DE MATERIAL DE BASE</v>
          </cell>
          <cell r="D98">
            <v>0</v>
          </cell>
          <cell r="E98">
            <v>0</v>
          </cell>
          <cell r="F98">
            <v>0</v>
          </cell>
          <cell r="G98">
            <v>0</v>
          </cell>
          <cell r="H98">
            <v>0</v>
          </cell>
          <cell r="I98">
            <v>0</v>
          </cell>
        </row>
        <row r="99">
          <cell r="A99">
            <v>0</v>
          </cell>
          <cell r="B99">
            <v>0</v>
          </cell>
          <cell r="C99" t="str">
            <v xml:space="preserve">TRECHO </v>
          </cell>
          <cell r="D99">
            <v>87.9</v>
          </cell>
          <cell r="E99">
            <v>0</v>
          </cell>
          <cell r="F99">
            <v>0</v>
          </cell>
          <cell r="G99">
            <v>30</v>
          </cell>
          <cell r="H99">
            <v>2637</v>
          </cell>
          <cell r="I99" t="str">
            <v>M3XKM</v>
          </cell>
        </row>
        <row r="100">
          <cell r="A100">
            <v>0</v>
          </cell>
          <cell r="B100">
            <v>0</v>
          </cell>
          <cell r="C100" t="str">
            <v>TRANSPORTE DE MATERIAL DE SUB BASE</v>
          </cell>
          <cell r="D100">
            <v>0</v>
          </cell>
          <cell r="E100">
            <v>0</v>
          </cell>
          <cell r="F100">
            <v>0</v>
          </cell>
          <cell r="G100">
            <v>0</v>
          </cell>
          <cell r="H100">
            <v>0</v>
          </cell>
          <cell r="I100">
            <v>0</v>
          </cell>
        </row>
        <row r="101">
          <cell r="A101">
            <v>0</v>
          </cell>
          <cell r="B101">
            <v>0</v>
          </cell>
          <cell r="C101" t="str">
            <v xml:space="preserve">TRECHO </v>
          </cell>
          <cell r="D101">
            <v>117.2</v>
          </cell>
          <cell r="E101">
            <v>0</v>
          </cell>
          <cell r="F101">
            <v>0</v>
          </cell>
          <cell r="G101">
            <v>30</v>
          </cell>
          <cell r="H101">
            <v>3516</v>
          </cell>
          <cell r="I101" t="str">
            <v>M3XKM</v>
          </cell>
        </row>
        <row r="102">
          <cell r="A102">
            <v>0</v>
          </cell>
          <cell r="B102">
            <v>0</v>
          </cell>
          <cell r="C102" t="str">
            <v>TOTAL</v>
          </cell>
          <cell r="D102">
            <v>0</v>
          </cell>
          <cell r="E102">
            <v>0</v>
          </cell>
          <cell r="F102">
            <v>0</v>
          </cell>
          <cell r="G102">
            <v>0</v>
          </cell>
          <cell r="H102">
            <v>6153</v>
          </cell>
          <cell r="I102" t="str">
            <v>M3XKM</v>
          </cell>
        </row>
        <row r="103">
          <cell r="A103">
            <v>0</v>
          </cell>
          <cell r="B103">
            <v>0</v>
          </cell>
          <cell r="C103">
            <v>0</v>
          </cell>
          <cell r="D103">
            <v>0</v>
          </cell>
          <cell r="E103">
            <v>0</v>
          </cell>
          <cell r="F103">
            <v>0</v>
          </cell>
          <cell r="G103">
            <v>0</v>
          </cell>
          <cell r="H103">
            <v>0</v>
          </cell>
          <cell r="I103">
            <v>0</v>
          </cell>
        </row>
        <row r="104">
          <cell r="A104" t="str">
            <v>7.6</v>
          </cell>
          <cell r="B104">
            <v>96401</v>
          </cell>
          <cell r="C104" t="str">
            <v>EXECUÇÃO DE IMPRIMAÇÃO COM ASFALTO DILUÍDO CM-30. AF_11/2019</v>
          </cell>
          <cell r="D104">
            <v>0</v>
          </cell>
          <cell r="E104">
            <v>0</v>
          </cell>
          <cell r="F104">
            <v>0</v>
          </cell>
          <cell r="G104">
            <v>0</v>
          </cell>
          <cell r="H104">
            <v>0</v>
          </cell>
          <cell r="I104" t="str">
            <v>M2</v>
          </cell>
          <cell r="J104">
            <v>586</v>
          </cell>
        </row>
        <row r="105">
          <cell r="A105">
            <v>0</v>
          </cell>
          <cell r="B105">
            <v>0</v>
          </cell>
          <cell r="C105" t="str">
            <v xml:space="preserve">TRECHO </v>
          </cell>
          <cell r="D105">
            <v>117.2</v>
          </cell>
          <cell r="E105">
            <v>5</v>
          </cell>
          <cell r="F105">
            <v>0</v>
          </cell>
          <cell r="G105">
            <v>0</v>
          </cell>
          <cell r="H105">
            <v>586</v>
          </cell>
          <cell r="I105" t="str">
            <v>M2</v>
          </cell>
        </row>
        <row r="106">
          <cell r="A106">
            <v>0</v>
          </cell>
          <cell r="B106">
            <v>0</v>
          </cell>
          <cell r="C106" t="str">
            <v>TOTAL</v>
          </cell>
          <cell r="D106">
            <v>0</v>
          </cell>
          <cell r="E106">
            <v>0</v>
          </cell>
          <cell r="F106">
            <v>0</v>
          </cell>
          <cell r="G106">
            <v>0</v>
          </cell>
          <cell r="H106">
            <v>586</v>
          </cell>
          <cell r="I106" t="str">
            <v>M2</v>
          </cell>
        </row>
        <row r="107">
          <cell r="A107">
            <v>0</v>
          </cell>
          <cell r="B107">
            <v>0</v>
          </cell>
          <cell r="C107">
            <v>0</v>
          </cell>
          <cell r="D107">
            <v>0</v>
          </cell>
          <cell r="E107">
            <v>0</v>
          </cell>
          <cell r="F107">
            <v>0</v>
          </cell>
          <cell r="G107">
            <v>0</v>
          </cell>
          <cell r="H107">
            <v>0</v>
          </cell>
          <cell r="I107">
            <v>0</v>
          </cell>
        </row>
        <row r="108">
          <cell r="A108" t="str">
            <v>7.7</v>
          </cell>
          <cell r="B108">
            <v>95995</v>
          </cell>
          <cell r="C108" t="str">
            <v>EXECUÇÃO DE PAVIMENTO COM APLICAÇÃO DE CONCRETO ASFÁLTICO, CAMADA DE ROLAMENTO - EXCLUSIVE CARGA E TRANSPORTE. AF_11/2019</v>
          </cell>
          <cell r="D108">
            <v>0</v>
          </cell>
          <cell r="E108">
            <v>0</v>
          </cell>
          <cell r="F108">
            <v>0</v>
          </cell>
          <cell r="G108">
            <v>0</v>
          </cell>
          <cell r="H108">
            <v>0</v>
          </cell>
          <cell r="I108" t="str">
            <v>M3</v>
          </cell>
          <cell r="J108">
            <v>29.3</v>
          </cell>
        </row>
        <row r="109">
          <cell r="A109">
            <v>0</v>
          </cell>
          <cell r="B109">
            <v>0</v>
          </cell>
          <cell r="C109" t="str">
            <v>TRANSPORTE DE MATERIAL DE BASE</v>
          </cell>
          <cell r="D109">
            <v>0</v>
          </cell>
          <cell r="E109">
            <v>0</v>
          </cell>
          <cell r="F109">
            <v>0</v>
          </cell>
          <cell r="G109">
            <v>0</v>
          </cell>
          <cell r="H109">
            <v>0</v>
          </cell>
          <cell r="I109">
            <v>0</v>
          </cell>
        </row>
        <row r="110">
          <cell r="A110">
            <v>0</v>
          </cell>
          <cell r="B110">
            <v>0</v>
          </cell>
          <cell r="C110" t="str">
            <v xml:space="preserve">TRECHO </v>
          </cell>
          <cell r="D110">
            <v>117.2</v>
          </cell>
          <cell r="E110">
            <v>5</v>
          </cell>
          <cell r="F110">
            <v>0.05</v>
          </cell>
          <cell r="G110">
            <v>0</v>
          </cell>
          <cell r="H110">
            <v>29.3</v>
          </cell>
          <cell r="I110" t="str">
            <v>M3</v>
          </cell>
        </row>
        <row r="111">
          <cell r="A111">
            <v>0</v>
          </cell>
          <cell r="B111">
            <v>0</v>
          </cell>
          <cell r="C111" t="str">
            <v>TOTAL</v>
          </cell>
          <cell r="D111">
            <v>0</v>
          </cell>
          <cell r="E111">
            <v>0</v>
          </cell>
          <cell r="F111">
            <v>0</v>
          </cell>
          <cell r="G111">
            <v>0</v>
          </cell>
          <cell r="H111">
            <v>29.3</v>
          </cell>
          <cell r="I111" t="str">
            <v>M3</v>
          </cell>
        </row>
        <row r="112">
          <cell r="A112">
            <v>0</v>
          </cell>
          <cell r="B112">
            <v>0</v>
          </cell>
          <cell r="C112">
            <v>0</v>
          </cell>
          <cell r="D112">
            <v>0</v>
          </cell>
          <cell r="E112">
            <v>0</v>
          </cell>
          <cell r="F112">
            <v>0</v>
          </cell>
          <cell r="G112">
            <v>0</v>
          </cell>
          <cell r="H112">
            <v>0</v>
          </cell>
          <cell r="I112">
            <v>0</v>
          </cell>
        </row>
        <row r="113">
          <cell r="A113" t="str">
            <v>7.8</v>
          </cell>
          <cell r="B113">
            <v>95303</v>
          </cell>
          <cell r="C113" t="str">
            <v>TRANSPORTE COM CAMINHÃO BASCULANTE 10 M3 DE MASSA ASFALTICA PARA PAVIMENTAÇÃO URBANA</v>
          </cell>
          <cell r="D113">
            <v>0</v>
          </cell>
          <cell r="E113">
            <v>0</v>
          </cell>
          <cell r="F113">
            <v>0</v>
          </cell>
          <cell r="G113" t="str">
            <v>DMTKM</v>
          </cell>
          <cell r="H113">
            <v>0</v>
          </cell>
          <cell r="I113" t="str">
            <v>M3XKM</v>
          </cell>
          <cell r="J113">
            <v>879</v>
          </cell>
        </row>
        <row r="114">
          <cell r="A114">
            <v>0</v>
          </cell>
          <cell r="B114">
            <v>0</v>
          </cell>
          <cell r="C114" t="str">
            <v>TRANSPORTE DE MATERIAL DE BASE</v>
          </cell>
          <cell r="D114" t="str">
            <v>VOL.</v>
          </cell>
          <cell r="E114">
            <v>0</v>
          </cell>
          <cell r="F114">
            <v>0</v>
          </cell>
          <cell r="G114">
            <v>0</v>
          </cell>
          <cell r="H114">
            <v>0</v>
          </cell>
          <cell r="I114">
            <v>0</v>
          </cell>
        </row>
        <row r="115">
          <cell r="A115">
            <v>0</v>
          </cell>
          <cell r="B115">
            <v>0</v>
          </cell>
          <cell r="C115" t="str">
            <v xml:space="preserve">TRECHO </v>
          </cell>
          <cell r="D115">
            <v>29.3</v>
          </cell>
          <cell r="E115">
            <v>0</v>
          </cell>
          <cell r="F115">
            <v>0</v>
          </cell>
          <cell r="G115">
            <v>30</v>
          </cell>
          <cell r="H115">
            <v>879</v>
          </cell>
          <cell r="I115" t="str">
            <v>M3XKM</v>
          </cell>
        </row>
        <row r="116">
          <cell r="A116">
            <v>0</v>
          </cell>
          <cell r="B116">
            <v>0</v>
          </cell>
          <cell r="C116" t="str">
            <v>TOTAL</v>
          </cell>
          <cell r="D116">
            <v>0</v>
          </cell>
          <cell r="E116">
            <v>0</v>
          </cell>
          <cell r="F116">
            <v>0</v>
          </cell>
          <cell r="G116">
            <v>0</v>
          </cell>
          <cell r="H116">
            <v>879</v>
          </cell>
          <cell r="I116" t="str">
            <v>M3XKM</v>
          </cell>
        </row>
        <row r="117">
          <cell r="A117">
            <v>0</v>
          </cell>
          <cell r="B117">
            <v>0</v>
          </cell>
          <cell r="C117">
            <v>0</v>
          </cell>
          <cell r="D117">
            <v>0</v>
          </cell>
          <cell r="E117">
            <v>0</v>
          </cell>
          <cell r="F117">
            <v>0</v>
          </cell>
          <cell r="G117">
            <v>0</v>
          </cell>
          <cell r="H117">
            <v>0</v>
          </cell>
          <cell r="I117">
            <v>0</v>
          </cell>
        </row>
        <row r="118">
          <cell r="A118" t="str">
            <v>8.0</v>
          </cell>
          <cell r="B118">
            <v>0</v>
          </cell>
          <cell r="C118" t="str">
            <v xml:space="preserve">SERVIÇOS COMPLEMENTARES </v>
          </cell>
          <cell r="D118" t="str">
            <v>COMP</v>
          </cell>
          <cell r="E118" t="str">
            <v>LARG</v>
          </cell>
          <cell r="F118" t="str">
            <v>PROF/ALT.</v>
          </cell>
          <cell r="G118" t="str">
            <v>TAXA</v>
          </cell>
          <cell r="H118" t="str">
            <v>QUANT.</v>
          </cell>
          <cell r="I118" t="str">
            <v>UND</v>
          </cell>
        </row>
        <row r="119">
          <cell r="A119" t="str">
            <v>8.1</v>
          </cell>
          <cell r="B119">
            <v>99064</v>
          </cell>
          <cell r="C119" t="str">
            <v xml:space="preserve">LOCAÇÃO DE PAVIMENTAÇÃO. AF_10/2018 </v>
          </cell>
          <cell r="D119">
            <v>0</v>
          </cell>
          <cell r="E119">
            <v>0</v>
          </cell>
          <cell r="F119">
            <v>0</v>
          </cell>
          <cell r="G119">
            <v>0</v>
          </cell>
          <cell r="H119">
            <v>0</v>
          </cell>
          <cell r="I119" t="str">
            <v>M</v>
          </cell>
        </row>
        <row r="120">
          <cell r="A120">
            <v>0</v>
          </cell>
          <cell r="B120">
            <v>0</v>
          </cell>
          <cell r="C120">
            <v>0</v>
          </cell>
          <cell r="D120">
            <v>117.2</v>
          </cell>
          <cell r="E120">
            <v>0</v>
          </cell>
          <cell r="F120">
            <v>0</v>
          </cell>
          <cell r="G120">
            <v>0</v>
          </cell>
          <cell r="H120">
            <v>117.2</v>
          </cell>
          <cell r="I120" t="str">
            <v>M</v>
          </cell>
        </row>
        <row r="121">
          <cell r="A121">
            <v>0</v>
          </cell>
          <cell r="B121">
            <v>0</v>
          </cell>
          <cell r="C121" t="str">
            <v>TOTAL</v>
          </cell>
          <cell r="D121">
            <v>0</v>
          </cell>
          <cell r="E121">
            <v>0</v>
          </cell>
          <cell r="F121">
            <v>0</v>
          </cell>
          <cell r="G121">
            <v>0</v>
          </cell>
          <cell r="H121">
            <v>117.2</v>
          </cell>
          <cell r="I121" t="str">
            <v>M</v>
          </cell>
        </row>
        <row r="122">
          <cell r="A122">
            <v>0</v>
          </cell>
          <cell r="B122">
            <v>0</v>
          </cell>
          <cell r="C122">
            <v>0</v>
          </cell>
          <cell r="D122">
            <v>0</v>
          </cell>
          <cell r="E122">
            <v>0</v>
          </cell>
          <cell r="F122">
            <v>0</v>
          </cell>
          <cell r="G122">
            <v>0</v>
          </cell>
          <cell r="H122">
            <v>0</v>
          </cell>
          <cell r="I122">
            <v>0</v>
          </cell>
        </row>
        <row r="123">
          <cell r="A123" t="str">
            <v>8.2</v>
          </cell>
          <cell r="B123" t="str">
            <v>COMP 010</v>
          </cell>
          <cell r="C123" t="str">
            <v xml:space="preserve">IMPLANTAÇÃO DE PENA D'ÁGUA, INCLUINDO TUBULAÇÃO, CONEXÕES, INSTALAÇÃO E REATERRO  </v>
          </cell>
          <cell r="D123">
            <v>0</v>
          </cell>
          <cell r="E123">
            <v>0</v>
          </cell>
          <cell r="F123">
            <v>0</v>
          </cell>
          <cell r="G123">
            <v>0</v>
          </cell>
          <cell r="H123">
            <v>43</v>
          </cell>
          <cell r="I123" t="str">
            <v>UNID.</v>
          </cell>
        </row>
        <row r="124">
          <cell r="A124">
            <v>0</v>
          </cell>
          <cell r="B124">
            <v>0</v>
          </cell>
          <cell r="C124" t="str">
            <v>TOTAL</v>
          </cell>
          <cell r="D124">
            <v>0</v>
          </cell>
          <cell r="E124">
            <v>0</v>
          </cell>
          <cell r="F124">
            <v>0</v>
          </cell>
          <cell r="G124">
            <v>0</v>
          </cell>
          <cell r="H124">
            <v>43</v>
          </cell>
          <cell r="I124" t="str">
            <v>UNID.</v>
          </cell>
        </row>
        <row r="125">
          <cell r="A125">
            <v>0</v>
          </cell>
          <cell r="B125">
            <v>0</v>
          </cell>
          <cell r="C125">
            <v>0</v>
          </cell>
          <cell r="D125">
            <v>0</v>
          </cell>
          <cell r="E125">
            <v>0</v>
          </cell>
          <cell r="F125">
            <v>0</v>
          </cell>
          <cell r="G125">
            <v>0</v>
          </cell>
          <cell r="H125">
            <v>0</v>
          </cell>
          <cell r="I125">
            <v>0</v>
          </cell>
        </row>
        <row r="126">
          <cell r="A126" t="str">
            <v>8.3</v>
          </cell>
          <cell r="B126" t="str">
            <v>COMP 006</v>
          </cell>
          <cell r="C126" t="str">
            <v xml:space="preserve">DEMOLIÇÃO DE CONCRETO SIMPLES </v>
          </cell>
          <cell r="D126">
            <v>0</v>
          </cell>
          <cell r="E126">
            <v>0</v>
          </cell>
          <cell r="F126">
            <v>0</v>
          </cell>
          <cell r="G126">
            <v>0</v>
          </cell>
          <cell r="H126">
            <v>0</v>
          </cell>
          <cell r="I126" t="str">
            <v>M³</v>
          </cell>
        </row>
        <row r="127">
          <cell r="A127">
            <v>0</v>
          </cell>
          <cell r="B127">
            <v>0</v>
          </cell>
          <cell r="C127" t="str">
            <v>Lado direito</v>
          </cell>
          <cell r="D127">
            <v>117.2</v>
          </cell>
          <cell r="E127">
            <v>0.9</v>
          </cell>
          <cell r="F127">
            <v>0.05</v>
          </cell>
          <cell r="G127">
            <v>0</v>
          </cell>
          <cell r="H127">
            <v>5.2740000000000009</v>
          </cell>
          <cell r="I127" t="str">
            <v>M³</v>
          </cell>
        </row>
        <row r="128">
          <cell r="A128">
            <v>0</v>
          </cell>
          <cell r="B128">
            <v>0</v>
          </cell>
          <cell r="C128" t="str">
            <v xml:space="preserve">Lado esquerdo </v>
          </cell>
          <cell r="D128">
            <v>117.2</v>
          </cell>
          <cell r="E128">
            <v>1.6</v>
          </cell>
          <cell r="F128">
            <v>0.05</v>
          </cell>
          <cell r="G128">
            <v>0</v>
          </cell>
          <cell r="H128">
            <v>9.3760000000000012</v>
          </cell>
          <cell r="I128" t="str">
            <v>M³</v>
          </cell>
        </row>
        <row r="129">
          <cell r="A129">
            <v>0</v>
          </cell>
          <cell r="B129">
            <v>0</v>
          </cell>
          <cell r="C129" t="str">
            <v>TOTAL</v>
          </cell>
          <cell r="D129">
            <v>0</v>
          </cell>
          <cell r="E129">
            <v>0</v>
          </cell>
          <cell r="F129">
            <v>0</v>
          </cell>
          <cell r="G129">
            <v>0</v>
          </cell>
          <cell r="H129">
            <v>14.65</v>
          </cell>
          <cell r="I129" t="str">
            <v>M³</v>
          </cell>
        </row>
        <row r="130">
          <cell r="A130">
            <v>0</v>
          </cell>
          <cell r="B130">
            <v>0</v>
          </cell>
          <cell r="C130">
            <v>0</v>
          </cell>
          <cell r="D130">
            <v>0</v>
          </cell>
          <cell r="E130">
            <v>0</v>
          </cell>
          <cell r="F130">
            <v>0</v>
          </cell>
          <cell r="G130">
            <v>0</v>
          </cell>
          <cell r="H130">
            <v>0</v>
          </cell>
          <cell r="I130">
            <v>0</v>
          </cell>
        </row>
        <row r="131">
          <cell r="A131" t="str">
            <v>8.4</v>
          </cell>
          <cell r="B131">
            <v>100978</v>
          </cell>
          <cell r="C131" t="str">
            <v xml:space="preserve">GARGA, MONOBRA E DESCARGA DE SOLO E MATERIAS GRANULARES E CAMINHÃO BASCULANTE 10M³- CARGA COM ESCAVADEIRA HIDRÁULICA( CAÇAMBA DE 1,20 M³/155 HP) E DESCARGA LIVRE( UNIDADE, AF_07/2020          </v>
          </cell>
          <cell r="D131">
            <v>0</v>
          </cell>
          <cell r="E131">
            <v>0</v>
          </cell>
          <cell r="F131">
            <v>0</v>
          </cell>
          <cell r="G131">
            <v>0</v>
          </cell>
          <cell r="H131">
            <v>0</v>
          </cell>
          <cell r="I131" t="str">
            <v>M³</v>
          </cell>
        </row>
        <row r="132">
          <cell r="A132">
            <v>0</v>
          </cell>
          <cell r="B132">
            <v>0</v>
          </cell>
          <cell r="C132" t="str">
            <v>Lado direito</v>
          </cell>
          <cell r="D132">
            <v>117.2</v>
          </cell>
          <cell r="E132">
            <v>0.9</v>
          </cell>
          <cell r="F132">
            <v>0.05</v>
          </cell>
          <cell r="G132">
            <v>0</v>
          </cell>
          <cell r="H132">
            <v>5.2740000000000009</v>
          </cell>
          <cell r="I132" t="str">
            <v>M³</v>
          </cell>
        </row>
        <row r="133">
          <cell r="A133">
            <v>0</v>
          </cell>
          <cell r="B133">
            <v>0</v>
          </cell>
          <cell r="C133" t="str">
            <v xml:space="preserve">Lado esquerdo </v>
          </cell>
          <cell r="D133">
            <v>117.2</v>
          </cell>
          <cell r="E133">
            <v>1.6</v>
          </cell>
          <cell r="F133">
            <v>0.05</v>
          </cell>
          <cell r="G133">
            <v>0</v>
          </cell>
          <cell r="H133">
            <v>9.3760000000000012</v>
          </cell>
          <cell r="I133" t="str">
            <v>M³</v>
          </cell>
        </row>
        <row r="134">
          <cell r="A134">
            <v>0</v>
          </cell>
          <cell r="B134">
            <v>0</v>
          </cell>
          <cell r="C134" t="str">
            <v>TOTAL</v>
          </cell>
          <cell r="D134">
            <v>0</v>
          </cell>
          <cell r="E134">
            <v>0</v>
          </cell>
          <cell r="F134">
            <v>0</v>
          </cell>
          <cell r="G134">
            <v>0</v>
          </cell>
          <cell r="H134">
            <v>14.65</v>
          </cell>
          <cell r="I134" t="str">
            <v>M³</v>
          </cell>
        </row>
        <row r="135">
          <cell r="A135">
            <v>0</v>
          </cell>
          <cell r="B135">
            <v>0</v>
          </cell>
          <cell r="C135">
            <v>0</v>
          </cell>
          <cell r="D135">
            <v>0</v>
          </cell>
          <cell r="E135">
            <v>0</v>
          </cell>
          <cell r="F135">
            <v>0</v>
          </cell>
          <cell r="G135">
            <v>0</v>
          </cell>
          <cell r="H135">
            <v>0</v>
          </cell>
          <cell r="I135">
            <v>0</v>
          </cell>
        </row>
        <row r="136">
          <cell r="A136" t="str">
            <v>8.5</v>
          </cell>
          <cell r="B136">
            <v>95875</v>
          </cell>
          <cell r="C136" t="str">
            <v xml:space="preserve">TRANSPORTE DE CAMIÃO BASCULANTE DE 10 M³ EM VIA URBANA PAVIMENTADA, DMT DE ATÉ 30 KM (UNIDADE M3XKM).AF_07/2020        </v>
          </cell>
          <cell r="D136">
            <v>0</v>
          </cell>
          <cell r="E136">
            <v>0</v>
          </cell>
          <cell r="F136">
            <v>0</v>
          </cell>
          <cell r="G136">
            <v>0</v>
          </cell>
          <cell r="H136">
            <v>0</v>
          </cell>
          <cell r="I136" t="str">
            <v>M3XKM</v>
          </cell>
        </row>
        <row r="137">
          <cell r="A137">
            <v>0</v>
          </cell>
          <cell r="B137">
            <v>0</v>
          </cell>
          <cell r="C137" t="str">
            <v>Lado direito e esquerdo.</v>
          </cell>
          <cell r="D137">
            <v>14.65</v>
          </cell>
          <cell r="E137">
            <v>0</v>
          </cell>
          <cell r="F137">
            <v>0</v>
          </cell>
          <cell r="G137">
            <v>0</v>
          </cell>
          <cell r="H137">
            <v>14.65</v>
          </cell>
          <cell r="I137" t="str">
            <v>M3XKM</v>
          </cell>
        </row>
        <row r="138">
          <cell r="A138">
            <v>0</v>
          </cell>
          <cell r="B138">
            <v>0</v>
          </cell>
          <cell r="C138">
            <v>0</v>
          </cell>
          <cell r="D138">
            <v>0</v>
          </cell>
          <cell r="E138">
            <v>0</v>
          </cell>
          <cell r="F138">
            <v>0</v>
          </cell>
          <cell r="G138">
            <v>0</v>
          </cell>
          <cell r="H138">
            <v>0</v>
          </cell>
          <cell r="I138">
            <v>0</v>
          </cell>
        </row>
        <row r="139">
          <cell r="A139" t="str">
            <v>9.0</v>
          </cell>
          <cell r="B139">
            <v>0</v>
          </cell>
          <cell r="C139" t="str">
            <v>PASSEIO</v>
          </cell>
          <cell r="D139" t="str">
            <v>COMP</v>
          </cell>
          <cell r="E139" t="str">
            <v>LARG</v>
          </cell>
          <cell r="F139" t="str">
            <v>PROF/ALT.</v>
          </cell>
          <cell r="G139" t="str">
            <v>TAXA</v>
          </cell>
          <cell r="H139" t="str">
            <v>QUANT.</v>
          </cell>
          <cell r="I139" t="str">
            <v>UND</v>
          </cell>
        </row>
        <row r="140">
          <cell r="A140" t="str">
            <v>9.1</v>
          </cell>
          <cell r="B140">
            <v>94342</v>
          </cell>
          <cell r="C140" t="str">
            <v>ATERRO MANUAL DE VALAS COM AREIA PARA ATERRO E COMPACTAÇÃO MECANIZADA. AF_05/2016</v>
          </cell>
          <cell r="D140">
            <v>0</v>
          </cell>
          <cell r="E140">
            <v>0</v>
          </cell>
          <cell r="F140">
            <v>0</v>
          </cell>
          <cell r="G140">
            <v>0</v>
          </cell>
          <cell r="H140">
            <v>0</v>
          </cell>
          <cell r="I140" t="str">
            <v>M3</v>
          </cell>
          <cell r="J140">
            <v>43.94</v>
          </cell>
        </row>
        <row r="141">
          <cell r="A141">
            <v>0</v>
          </cell>
          <cell r="B141">
            <v>0</v>
          </cell>
          <cell r="C141" t="str">
            <v>Ext x largura x esp e n de passeios</v>
          </cell>
          <cell r="D141">
            <v>117.2</v>
          </cell>
          <cell r="E141">
            <v>1.6</v>
          </cell>
          <cell r="F141">
            <v>0.15</v>
          </cell>
          <cell r="G141">
            <v>0</v>
          </cell>
          <cell r="H141">
            <v>28.12</v>
          </cell>
          <cell r="I141" t="str">
            <v>M3</v>
          </cell>
        </row>
        <row r="142">
          <cell r="A142">
            <v>0</v>
          </cell>
          <cell r="B142">
            <v>0</v>
          </cell>
          <cell r="C142" t="str">
            <v>Ext x largura x esp e n de passeios</v>
          </cell>
          <cell r="D142">
            <v>117.2</v>
          </cell>
          <cell r="E142">
            <v>0.9</v>
          </cell>
          <cell r="F142">
            <v>0.15</v>
          </cell>
          <cell r="G142">
            <v>0</v>
          </cell>
          <cell r="H142">
            <v>15.82</v>
          </cell>
          <cell r="I142" t="str">
            <v>M3</v>
          </cell>
        </row>
        <row r="143">
          <cell r="A143">
            <v>0</v>
          </cell>
          <cell r="B143">
            <v>0</v>
          </cell>
          <cell r="C143" t="str">
            <v>TOTAL</v>
          </cell>
          <cell r="D143">
            <v>0</v>
          </cell>
          <cell r="E143">
            <v>0</v>
          </cell>
          <cell r="F143">
            <v>0</v>
          </cell>
          <cell r="G143">
            <v>0</v>
          </cell>
          <cell r="H143">
            <v>43.94</v>
          </cell>
          <cell r="I143" t="str">
            <v>M3</v>
          </cell>
        </row>
        <row r="144">
          <cell r="A144">
            <v>0</v>
          </cell>
          <cell r="B144">
            <v>0</v>
          </cell>
          <cell r="C144">
            <v>0</v>
          </cell>
          <cell r="D144">
            <v>0</v>
          </cell>
          <cell r="E144">
            <v>0</v>
          </cell>
          <cell r="F144">
            <v>0</v>
          </cell>
          <cell r="G144">
            <v>0</v>
          </cell>
          <cell r="H144">
            <v>0</v>
          </cell>
          <cell r="I144">
            <v>0</v>
          </cell>
        </row>
        <row r="145">
          <cell r="A145" t="str">
            <v>9.2</v>
          </cell>
          <cell r="B145">
            <v>94990</v>
          </cell>
          <cell r="C145" t="str">
            <v>EXECUÇÃO DE PASSEIO (CALÇADA) OU PISO DE CONCRETO COM CONCRETO MOLDADO IN LOCO, FEITO EM OBRA, ACABAMENTO CONVENCIONAL, NÃO ARMADO. AF_07/2016</v>
          </cell>
          <cell r="D145">
            <v>0</v>
          </cell>
          <cell r="E145">
            <v>0</v>
          </cell>
          <cell r="F145">
            <v>0</v>
          </cell>
          <cell r="G145">
            <v>0</v>
          </cell>
          <cell r="H145">
            <v>0</v>
          </cell>
          <cell r="I145" t="str">
            <v>M3</v>
          </cell>
          <cell r="J145">
            <v>14.64</v>
          </cell>
        </row>
        <row r="146">
          <cell r="A146">
            <v>0</v>
          </cell>
          <cell r="B146">
            <v>0</v>
          </cell>
          <cell r="C146" t="str">
            <v>Lado direito</v>
          </cell>
          <cell r="D146">
            <v>117.2</v>
          </cell>
          <cell r="E146">
            <v>1.6</v>
          </cell>
          <cell r="F146">
            <v>0.05</v>
          </cell>
          <cell r="G146">
            <v>0</v>
          </cell>
          <cell r="H146">
            <v>9.3699999999999992</v>
          </cell>
          <cell r="I146" t="str">
            <v>M3</v>
          </cell>
        </row>
        <row r="147">
          <cell r="A147">
            <v>0</v>
          </cell>
          <cell r="B147">
            <v>0</v>
          </cell>
          <cell r="C147" t="str">
            <v>Lado esquerdo</v>
          </cell>
          <cell r="D147">
            <v>117.2</v>
          </cell>
          <cell r="E147">
            <v>0.9</v>
          </cell>
          <cell r="F147">
            <v>0.05</v>
          </cell>
          <cell r="G147">
            <v>0</v>
          </cell>
          <cell r="H147">
            <v>5.27</v>
          </cell>
          <cell r="I147" t="str">
            <v>M3</v>
          </cell>
        </row>
        <row r="148">
          <cell r="A148">
            <v>0</v>
          </cell>
          <cell r="B148">
            <v>0</v>
          </cell>
          <cell r="C148" t="str">
            <v>TOTAL</v>
          </cell>
          <cell r="D148">
            <v>0</v>
          </cell>
          <cell r="E148">
            <v>0</v>
          </cell>
          <cell r="F148">
            <v>0</v>
          </cell>
          <cell r="G148">
            <v>0</v>
          </cell>
          <cell r="H148">
            <v>14.64</v>
          </cell>
          <cell r="I148" t="str">
            <v>M3</v>
          </cell>
        </row>
        <row r="149">
          <cell r="A149">
            <v>0</v>
          </cell>
          <cell r="B149">
            <v>0</v>
          </cell>
          <cell r="C149">
            <v>0</v>
          </cell>
          <cell r="D149">
            <v>0</v>
          </cell>
          <cell r="E149">
            <v>0</v>
          </cell>
          <cell r="F149">
            <v>0</v>
          </cell>
          <cell r="G149">
            <v>0</v>
          </cell>
          <cell r="H149">
            <v>0</v>
          </cell>
          <cell r="I149">
            <v>0</v>
          </cell>
        </row>
        <row r="150">
          <cell r="A150" t="str">
            <v>9.3</v>
          </cell>
          <cell r="B150">
            <v>100575</v>
          </cell>
          <cell r="C150" t="str">
            <v>REGULARIZAÇÃO DE SUPERFÍCIES COM MOTONIVELADORA. AF_11/2019</v>
          </cell>
          <cell r="D150">
            <v>0</v>
          </cell>
          <cell r="E150">
            <v>0</v>
          </cell>
          <cell r="F150">
            <v>0</v>
          </cell>
          <cell r="G150">
            <v>0</v>
          </cell>
          <cell r="H150">
            <v>0</v>
          </cell>
          <cell r="I150" t="str">
            <v>M2</v>
          </cell>
          <cell r="J150">
            <v>293</v>
          </cell>
        </row>
        <row r="151">
          <cell r="A151">
            <v>0</v>
          </cell>
          <cell r="B151">
            <v>0</v>
          </cell>
          <cell r="C151" t="str">
            <v>Lado direito</v>
          </cell>
          <cell r="D151">
            <v>117.2</v>
          </cell>
          <cell r="E151">
            <v>1.6</v>
          </cell>
          <cell r="F151">
            <v>0</v>
          </cell>
          <cell r="G151">
            <v>0</v>
          </cell>
          <cell r="H151">
            <v>187.52</v>
          </cell>
          <cell r="I151" t="str">
            <v>M2</v>
          </cell>
        </row>
        <row r="152">
          <cell r="A152">
            <v>0</v>
          </cell>
          <cell r="B152">
            <v>0</v>
          </cell>
          <cell r="C152" t="str">
            <v>Lado esquerdo</v>
          </cell>
          <cell r="D152">
            <v>117.2</v>
          </cell>
          <cell r="E152">
            <v>0.9</v>
          </cell>
          <cell r="F152">
            <v>0</v>
          </cell>
          <cell r="G152">
            <v>0</v>
          </cell>
          <cell r="H152">
            <v>105.48</v>
          </cell>
          <cell r="I152" t="str">
            <v>M2</v>
          </cell>
        </row>
        <row r="153">
          <cell r="A153">
            <v>0</v>
          </cell>
          <cell r="B153">
            <v>0</v>
          </cell>
          <cell r="C153" t="str">
            <v>TOTAL</v>
          </cell>
          <cell r="D153">
            <v>0</v>
          </cell>
          <cell r="E153">
            <v>0</v>
          </cell>
          <cell r="F153">
            <v>0</v>
          </cell>
          <cell r="G153">
            <v>0</v>
          </cell>
          <cell r="H153">
            <v>293</v>
          </cell>
          <cell r="I153" t="str">
            <v>M2</v>
          </cell>
        </row>
        <row r="154">
          <cell r="A154" t="str">
            <v>10.0</v>
          </cell>
          <cell r="B154">
            <v>0</v>
          </cell>
          <cell r="C154" t="str">
            <v>SERVIÇO EXTRA</v>
          </cell>
          <cell r="D154" t="str">
            <v>COMP</v>
          </cell>
          <cell r="E154" t="str">
            <v>LARG</v>
          </cell>
          <cell r="F154" t="str">
            <v>PROF/ALT.</v>
          </cell>
          <cell r="G154" t="str">
            <v>TAXA</v>
          </cell>
          <cell r="H154" t="str">
            <v>QUANT.</v>
          </cell>
          <cell r="I154" t="str">
            <v>UND</v>
          </cell>
        </row>
        <row r="155">
          <cell r="A155" t="str">
            <v>10.1</v>
          </cell>
          <cell r="B155" t="str">
            <v>COMPOSIÇÃO 14</v>
          </cell>
          <cell r="C155" t="str">
            <v>PLACA INAUGURAÇÃO EM ALUMÍNIO, FORNECIMENTO E COLOCAÇÃO, 0,40X0,60M</v>
          </cell>
          <cell r="D155" t="str">
            <v>UND</v>
          </cell>
          <cell r="E155">
            <v>0</v>
          </cell>
          <cell r="F155">
            <v>0</v>
          </cell>
          <cell r="G155">
            <v>0</v>
          </cell>
          <cell r="H155">
            <v>1</v>
          </cell>
          <cell r="I155" t="str">
            <v>UND</v>
          </cell>
          <cell r="J155">
            <v>0</v>
          </cell>
        </row>
        <row r="156">
          <cell r="A156">
            <v>0</v>
          </cell>
          <cell r="B156">
            <v>0</v>
          </cell>
          <cell r="C156">
            <v>0</v>
          </cell>
          <cell r="D156">
            <v>0</v>
          </cell>
          <cell r="E156">
            <v>0</v>
          </cell>
          <cell r="F156">
            <v>0</v>
          </cell>
          <cell r="G156">
            <v>0</v>
          </cell>
          <cell r="H156">
            <v>0</v>
          </cell>
          <cell r="I156">
            <v>0</v>
          </cell>
          <cell r="J156">
            <v>0</v>
          </cell>
        </row>
      </sheetData>
      <sheetData sheetId="6" refreshError="1"/>
      <sheetData sheetId="7">
        <row r="1">
          <cell r="A1" t="str">
            <v>PREFEITURA MUNICIPAL DE OLINDA - PMOSECRETARIA DE INFRAESTRUTURA - SEINFRASECRETARIA EXECUTIVA DE URBANIZAÇÃO INTEGRADA - SEUI</v>
          </cell>
          <cell r="B1">
            <v>0</v>
          </cell>
          <cell r="C1">
            <v>0</v>
          </cell>
          <cell r="D1">
            <v>0</v>
          </cell>
          <cell r="E1">
            <v>0</v>
          </cell>
          <cell r="F1">
            <v>0</v>
          </cell>
          <cell r="G1">
            <v>0</v>
          </cell>
        </row>
        <row r="2">
          <cell r="A2" t="str">
            <v>OBJETO:</v>
          </cell>
          <cell r="B2" t="str">
            <v xml:space="preserve">CONTRATAÇÃO DE EMPRESA DE ENGENHARIA PARA OBRA DE PAVIMENTAÇÃO, DRENAGEM EM CBUQ DA RUA 10, NO BAIRRO DE RIO DOCE, V ETAPA E NA RUA NEREU GOMES MACIEL, NO BAIRRO DE CASA CAIADANO MUNICÍPIO DE OLINDA - PE. </v>
          </cell>
          <cell r="C2">
            <v>0</v>
          </cell>
          <cell r="D2">
            <v>0</v>
          </cell>
          <cell r="E2">
            <v>0</v>
          </cell>
          <cell r="F2">
            <v>0</v>
          </cell>
          <cell r="G2">
            <v>0</v>
          </cell>
        </row>
        <row r="3">
          <cell r="A3" t="str">
            <v>DATA BASE: SINAPI NÃO DESONERADO OUTUBRO/ 2020</v>
          </cell>
          <cell r="B3">
            <v>0</v>
          </cell>
          <cell r="C3">
            <v>0</v>
          </cell>
          <cell r="D3">
            <v>0</v>
          </cell>
          <cell r="E3" t="str">
            <v>BDI:</v>
          </cell>
          <cell r="F3">
            <v>0.18110000000000001</v>
          </cell>
        </row>
        <row r="5">
          <cell r="A5" t="str">
            <v>COMPOSIÇÕES DE SERVIÇOS</v>
          </cell>
          <cell r="B5">
            <v>0</v>
          </cell>
          <cell r="C5">
            <v>0</v>
          </cell>
          <cell r="D5">
            <v>0</v>
          </cell>
          <cell r="E5">
            <v>0</v>
          </cell>
          <cell r="F5">
            <v>0</v>
          </cell>
          <cell r="G5">
            <v>0</v>
          </cell>
        </row>
        <row r="6">
          <cell r="A6" t="str">
            <v>COMP.001</v>
          </cell>
          <cell r="B6" t="str">
            <v>PLACA DE OBRA EM CHAPA DE ACO GALVANIZADO</v>
          </cell>
          <cell r="C6">
            <v>0</v>
          </cell>
          <cell r="D6">
            <v>0</v>
          </cell>
          <cell r="E6" t="str">
            <v>UNID.:</v>
          </cell>
          <cell r="F6" t="str">
            <v>M²</v>
          </cell>
          <cell r="G6">
            <v>378.28</v>
          </cell>
        </row>
        <row r="7">
          <cell r="A7" t="str">
            <v>Referência: 74209/1 / SINAPI</v>
          </cell>
          <cell r="B7">
            <v>0</v>
          </cell>
          <cell r="C7">
            <v>0</v>
          </cell>
          <cell r="D7">
            <v>0</v>
          </cell>
          <cell r="E7">
            <v>0</v>
          </cell>
          <cell r="F7">
            <v>0</v>
          </cell>
        </row>
        <row r="8">
          <cell r="A8">
            <v>0</v>
          </cell>
          <cell r="B8">
            <v>0</v>
          </cell>
          <cell r="C8">
            <v>0</v>
          </cell>
          <cell r="D8">
            <v>0</v>
          </cell>
          <cell r="E8">
            <v>0</v>
          </cell>
          <cell r="F8">
            <v>0</v>
          </cell>
        </row>
        <row r="9">
          <cell r="A9" t="str">
            <v>Código</v>
          </cell>
          <cell r="B9" t="str">
            <v>Descrição</v>
          </cell>
          <cell r="C9" t="str">
            <v>Unidade</v>
          </cell>
          <cell r="D9" t="str">
            <v>Coeficiente</v>
          </cell>
          <cell r="E9" t="str">
            <v>Preço</v>
          </cell>
          <cell r="F9" t="str">
            <v>Total</v>
          </cell>
        </row>
        <row r="10">
          <cell r="A10" t="str">
            <v>SERVIÇOS</v>
          </cell>
          <cell r="B10">
            <v>0</v>
          </cell>
          <cell r="C10">
            <v>0</v>
          </cell>
          <cell r="D10">
            <v>0</v>
          </cell>
          <cell r="E10">
            <v>0</v>
          </cell>
          <cell r="F10">
            <v>0</v>
          </cell>
        </row>
        <row r="11">
          <cell r="A11" t="str">
            <v>94962</v>
          </cell>
          <cell r="B11" t="str">
            <v>CONCRETO MAGRO PARA LASTRO, TRAÇO 1:4,5:4,5 (CIMENTO/ AREIA MÉDIA/ BRITA 1)  - PREPARO MECÂNICO COM BETONEIRA 400 L. AF_07/2016</v>
          </cell>
          <cell r="C11" t="str">
            <v>M3</v>
          </cell>
          <cell r="D11">
            <v>0.01</v>
          </cell>
          <cell r="E11" t="str">
            <v>269,95</v>
          </cell>
          <cell r="F11">
            <v>2.69</v>
          </cell>
        </row>
        <row r="12">
          <cell r="A12" t="str">
            <v>TOTAL SERVIÇOS  (R$)</v>
          </cell>
          <cell r="B12">
            <v>0</v>
          </cell>
          <cell r="C12">
            <v>0</v>
          </cell>
          <cell r="D12">
            <v>0</v>
          </cell>
          <cell r="E12">
            <v>0</v>
          </cell>
          <cell r="F12">
            <v>2.69</v>
          </cell>
        </row>
        <row r="13">
          <cell r="A13" t="str">
            <v>MÃO DE OBRA</v>
          </cell>
          <cell r="B13">
            <v>0</v>
          </cell>
          <cell r="C13">
            <v>0</v>
          </cell>
          <cell r="D13">
            <v>0</v>
          </cell>
          <cell r="E13">
            <v>0</v>
          </cell>
          <cell r="F13">
            <v>0</v>
          </cell>
        </row>
        <row r="14">
          <cell r="A14" t="str">
            <v>88262</v>
          </cell>
          <cell r="B14" t="str">
            <v>CARPINTEIRO DE FORMAS COM ENCARGOS COMPLEMENTARES</v>
          </cell>
          <cell r="C14" t="str">
            <v>H</v>
          </cell>
          <cell r="D14">
            <v>1</v>
          </cell>
          <cell r="E14" t="str">
            <v>17,87</v>
          </cell>
          <cell r="F14">
            <v>17.87</v>
          </cell>
        </row>
        <row r="15">
          <cell r="A15" t="str">
            <v>88316</v>
          </cell>
          <cell r="B15" t="str">
            <v>SERVENTE COM ENCARGOS COMPLEMENTARES</v>
          </cell>
          <cell r="C15" t="str">
            <v>H</v>
          </cell>
          <cell r="D15">
            <v>2</v>
          </cell>
          <cell r="E15" t="str">
            <v>14,56</v>
          </cell>
          <cell r="F15">
            <v>29.12</v>
          </cell>
        </row>
        <row r="16">
          <cell r="A16" t="str">
            <v>TOTAL MAO DE OBRA  (R$)</v>
          </cell>
          <cell r="B16">
            <v>0</v>
          </cell>
          <cell r="C16">
            <v>0</v>
          </cell>
          <cell r="D16">
            <v>0</v>
          </cell>
          <cell r="E16">
            <v>0</v>
          </cell>
          <cell r="F16">
            <v>46.99</v>
          </cell>
        </row>
        <row r="17">
          <cell r="A17" t="str">
            <v>MATERIAIS</v>
          </cell>
          <cell r="B17">
            <v>0</v>
          </cell>
          <cell r="C17">
            <v>0</v>
          </cell>
          <cell r="D17">
            <v>0</v>
          </cell>
          <cell r="E17">
            <v>0</v>
          </cell>
          <cell r="F17">
            <v>0</v>
          </cell>
        </row>
        <row r="18">
          <cell r="A18">
            <v>4417</v>
          </cell>
          <cell r="B18" t="str">
            <v>SARRAFO DE MADEIRA NAO APARELHADA *2,5 X 7* CM, MACARANDUBA, ANGELIM OU EQUIVALENTE DA REGIAO</v>
          </cell>
          <cell r="C18" t="str">
            <v xml:space="preserve">M     </v>
          </cell>
          <cell r="D18">
            <v>1</v>
          </cell>
          <cell r="E18" t="str">
            <v>2,73</v>
          </cell>
          <cell r="F18">
            <v>2.73</v>
          </cell>
        </row>
        <row r="19">
          <cell r="A19">
            <v>4491</v>
          </cell>
          <cell r="B19" t="str">
            <v>PONTALETE DE MADEIRA NAO APARELHADA *7,5 X 7,5* CM (3 X 3 ") PINUS, MISTA OU EQUIVALENTE DA REGIAO</v>
          </cell>
          <cell r="C19" t="str">
            <v xml:space="preserve">M     </v>
          </cell>
          <cell r="D19">
            <v>4</v>
          </cell>
          <cell r="E19" t="str">
            <v>6,16</v>
          </cell>
          <cell r="F19">
            <v>24.64</v>
          </cell>
        </row>
        <row r="20">
          <cell r="A20">
            <v>4813</v>
          </cell>
          <cell r="B20" t="str">
            <v>PLACA DE OBRA (PARA CONSTRUCAO CIVIL) EM CHAPA GALVANIZADA *N. 22*, ADESIVADA, DE *2,0 X 1,125* M</v>
          </cell>
          <cell r="C20" t="str">
            <v xml:space="preserve">M2    </v>
          </cell>
          <cell r="D20">
            <v>1</v>
          </cell>
          <cell r="E20">
            <v>300</v>
          </cell>
          <cell r="F20">
            <v>300</v>
          </cell>
        </row>
        <row r="21">
          <cell r="A21">
            <v>5075</v>
          </cell>
          <cell r="B21" t="str">
            <v>PREGO DE ACO POLIDO COM CABECA 18 X 30 (2 3/4 X 10)</v>
          </cell>
          <cell r="C21" t="str">
            <v xml:space="preserve">KG    </v>
          </cell>
          <cell r="D21">
            <v>0.11</v>
          </cell>
          <cell r="E21" t="str">
            <v>11,19</v>
          </cell>
          <cell r="F21">
            <v>1.23</v>
          </cell>
        </row>
        <row r="22">
          <cell r="A22" t="str">
            <v>TOTAL MATERIAIS</v>
          </cell>
          <cell r="B22">
            <v>0</v>
          </cell>
          <cell r="C22">
            <v>0</v>
          </cell>
          <cell r="D22">
            <v>0</v>
          </cell>
          <cell r="E22">
            <v>0</v>
          </cell>
          <cell r="F22">
            <v>328.6</v>
          </cell>
        </row>
        <row r="23">
          <cell r="A23">
            <v>0</v>
          </cell>
          <cell r="B23">
            <v>0</v>
          </cell>
          <cell r="C23">
            <v>0</v>
          </cell>
          <cell r="D23">
            <v>0</v>
          </cell>
          <cell r="E23">
            <v>0</v>
          </cell>
          <cell r="F23">
            <v>0</v>
          </cell>
        </row>
        <row r="24">
          <cell r="A24" t="str">
            <v>TOTAL GERAL (R$)</v>
          </cell>
          <cell r="B24">
            <v>0</v>
          </cell>
          <cell r="C24">
            <v>0</v>
          </cell>
          <cell r="D24">
            <v>0</v>
          </cell>
          <cell r="E24">
            <v>0</v>
          </cell>
          <cell r="F24">
            <v>378.28</v>
          </cell>
        </row>
        <row r="25">
          <cell r="A25">
            <v>0</v>
          </cell>
          <cell r="B25">
            <v>0</v>
          </cell>
          <cell r="C25">
            <v>0</v>
          </cell>
          <cell r="D25">
            <v>0</v>
          </cell>
          <cell r="E25">
            <v>0</v>
          </cell>
          <cell r="F25">
            <v>0</v>
          </cell>
          <cell r="G25">
            <v>0</v>
          </cell>
        </row>
        <row r="26">
          <cell r="A26">
            <v>0</v>
          </cell>
          <cell r="B26">
            <v>0</v>
          </cell>
          <cell r="C26">
            <v>0</v>
          </cell>
          <cell r="D26">
            <v>0</v>
          </cell>
          <cell r="E26">
            <v>0</v>
          </cell>
          <cell r="F26">
            <v>0</v>
          </cell>
        </row>
        <row r="27">
          <cell r="A27" t="str">
            <v>COMP.002</v>
          </cell>
          <cell r="B27" t="str">
            <v>REGULARIZACAO E COMPACTACAO DE SUBLEITO ATE 20 CM DE ESPESSURA</v>
          </cell>
          <cell r="C27">
            <v>0</v>
          </cell>
          <cell r="D27">
            <v>0</v>
          </cell>
          <cell r="E27" t="str">
            <v>UNID.:</v>
          </cell>
          <cell r="F27" t="str">
            <v>M²</v>
          </cell>
          <cell r="G27">
            <v>1.39</v>
          </cell>
        </row>
        <row r="28">
          <cell r="A28" t="str">
            <v>Referência: 72961/ SINAPI</v>
          </cell>
          <cell r="B28">
            <v>0</v>
          </cell>
          <cell r="C28">
            <v>0</v>
          </cell>
          <cell r="D28">
            <v>0</v>
          </cell>
          <cell r="E28">
            <v>0</v>
          </cell>
          <cell r="F28">
            <v>0</v>
          </cell>
        </row>
        <row r="29">
          <cell r="A29">
            <v>0</v>
          </cell>
          <cell r="B29">
            <v>0</v>
          </cell>
          <cell r="C29">
            <v>0</v>
          </cell>
          <cell r="D29">
            <v>0</v>
          </cell>
          <cell r="E29">
            <v>0</v>
          </cell>
          <cell r="F29">
            <v>0</v>
          </cell>
        </row>
        <row r="30">
          <cell r="A30" t="str">
            <v>Código</v>
          </cell>
          <cell r="B30" t="str">
            <v>Descrição</v>
          </cell>
          <cell r="C30" t="str">
            <v>Unidade</v>
          </cell>
          <cell r="D30" t="str">
            <v>Coeficiente</v>
          </cell>
          <cell r="E30" t="str">
            <v>Preço</v>
          </cell>
          <cell r="F30" t="str">
            <v>Total</v>
          </cell>
        </row>
        <row r="31">
          <cell r="A31" t="str">
            <v>EQUIPAMENTOS</v>
          </cell>
          <cell r="B31">
            <v>0</v>
          </cell>
          <cell r="C31">
            <v>0</v>
          </cell>
          <cell r="D31">
            <v>0</v>
          </cell>
          <cell r="E31">
            <v>0</v>
          </cell>
          <cell r="F31">
            <v>0</v>
          </cell>
        </row>
        <row r="32">
          <cell r="A32" t="str">
            <v>5901</v>
          </cell>
          <cell r="B32" t="str">
            <v>CAMINHÃO PIPA 10.000 L TRUCADO, PESO BRUTO TOTAL 23.000 KG, CARGA ÚTIL MÁXIMA 15.935 KG, DISTÂNCIA ENTRE EIXOS 4,8 M, POTÊNCIA 230 CV, INCLUSIVE TANQUE DE AÇO PARA TRANSPORTE DE ÁGUA - CHP DIURNO. AF_06/2014</v>
          </cell>
          <cell r="C32" t="str">
            <v>CHP</v>
          </cell>
          <cell r="D32">
            <v>1.6109E-3</v>
          </cell>
          <cell r="E32" t="str">
            <v>184,72</v>
          </cell>
          <cell r="F32">
            <v>0.28999999999999998</v>
          </cell>
        </row>
        <row r="33">
          <cell r="A33" t="str">
            <v>5903</v>
          </cell>
          <cell r="B33" t="str">
            <v>CAMINHÃO PIPA 10.000 L TRUCADO, PESO BRUTO TOTAL 23.000 KG, CARGA ÚTIL MÁXIMA 15.935 KG, DISTÂNCIA ENTRE EIXOS 4,8 M, POTÊNCIA 230 CV, INCLUSIVE TANQUE DE AÇO PARA TRANSPORTE DE ÁGUA - CHI DIURNO. AF_06/2014</v>
          </cell>
          <cell r="C33" t="str">
            <v>CHI</v>
          </cell>
          <cell r="D33" t="str">
            <v>0,0010739</v>
          </cell>
          <cell r="E33" t="str">
            <v>43,35</v>
          </cell>
          <cell r="F33">
            <v>0.04</v>
          </cell>
        </row>
        <row r="34">
          <cell r="A34" t="str">
            <v>5932</v>
          </cell>
          <cell r="B34" t="str">
            <v>MOTONIVELADORA POTÊNCIA BÁSICA LÍQUIDA (PRIMEIRA MARCHA) 125 HP, PESO BRUTO 13032 KG, LARGURA DA LÂMINA DE 3,7 M - CHP DIURNO. AF_06/2014</v>
          </cell>
          <cell r="C34" t="str">
            <v>CHP</v>
          </cell>
          <cell r="D34" t="str">
            <v>0,0018525</v>
          </cell>
          <cell r="E34" t="str">
            <v>151,44</v>
          </cell>
          <cell r="F34">
            <v>0.28000000000000003</v>
          </cell>
        </row>
        <row r="35">
          <cell r="A35" t="str">
            <v>5934</v>
          </cell>
          <cell r="B35" t="str">
            <v>MOTONIVELADORA POTÊNCIA BÁSICA LÍQUIDA (PRIMEIRA MARCHA) 125 HP, PESO BRUTO 13032 KG, LARGURA DA LÂMINA DE 3,7 M - CHI DIURNO. AF_06/2014</v>
          </cell>
          <cell r="C35" t="str">
            <v>CHI</v>
          </cell>
          <cell r="D35" t="str">
            <v>0,0008323</v>
          </cell>
          <cell r="E35" t="str">
            <v>62,94</v>
          </cell>
          <cell r="F35">
            <v>0.05</v>
          </cell>
        </row>
        <row r="36">
          <cell r="A36" t="str">
            <v>7049</v>
          </cell>
          <cell r="B36" t="str">
            <v>ROLO COMPACTADOR PE DE CARNEIRO VIBRATORIO, POTENCIA 125 HP, PESO OPERACIONAL SEM/COM LASTRO 11,95 / 13,30 T, IMPACTO DINAMICO 38,5 / 22,5 T, LARGURA DE TRABALHO 2,15 M - CHP DIURNO. AF_06/2014</v>
          </cell>
          <cell r="C36" t="str">
            <v>CHP</v>
          </cell>
          <cell r="D36" t="str">
            <v>0,0026849</v>
          </cell>
          <cell r="E36" t="str">
            <v>138,29</v>
          </cell>
          <cell r="F36">
            <v>0.37</v>
          </cell>
        </row>
        <row r="37">
          <cell r="A37" t="str">
            <v>96028</v>
          </cell>
          <cell r="B37" t="str">
            <v>TRATOR DE PNEUS COM POTÊNCIA DE 85 CV, TRAÇÃO 4X4, COM GRADE DE DISCOS ACOPLADA - CHP DIURNO. AF_02/2017</v>
          </cell>
          <cell r="C37" t="str">
            <v>CHP</v>
          </cell>
          <cell r="D37" t="str">
            <v>0,0013424</v>
          </cell>
          <cell r="E37" t="str">
            <v>122,46</v>
          </cell>
          <cell r="F37">
            <v>0.16</v>
          </cell>
        </row>
        <row r="38">
          <cell r="A38" t="str">
            <v>96029</v>
          </cell>
          <cell r="B38" t="str">
            <v>TRATOR DE PNEUS COM POTÊNCIA DE 85 CV, TRAÇÃO 4X4, COM GRADE DE DISCOS ACOPLADA - CHI DIURNO. AF_02/2017</v>
          </cell>
          <cell r="C38" t="str">
            <v>CHI</v>
          </cell>
          <cell r="D38" t="str">
            <v>0,0013424</v>
          </cell>
          <cell r="E38" t="str">
            <v>39,40</v>
          </cell>
          <cell r="F38">
            <v>0.05</v>
          </cell>
        </row>
        <row r="39">
          <cell r="A39" t="str">
            <v>TOTAL EQUIPAMENTOS  (R$)</v>
          </cell>
          <cell r="B39">
            <v>0</v>
          </cell>
          <cell r="C39">
            <v>0</v>
          </cell>
          <cell r="D39">
            <v>0</v>
          </cell>
          <cell r="E39">
            <v>0</v>
          </cell>
          <cell r="F39">
            <v>1.24</v>
          </cell>
        </row>
        <row r="40">
          <cell r="A40" t="str">
            <v>MÃO DE OBRA</v>
          </cell>
          <cell r="B40">
            <v>0</v>
          </cell>
          <cell r="C40">
            <v>0</v>
          </cell>
          <cell r="D40">
            <v>0</v>
          </cell>
          <cell r="E40">
            <v>0</v>
          </cell>
          <cell r="F40">
            <v>0</v>
          </cell>
        </row>
        <row r="41">
          <cell r="A41" t="str">
            <v>88316</v>
          </cell>
          <cell r="B41" t="str">
            <v>SERVENTE COM ENCARGOS COMPLEMENTARES</v>
          </cell>
          <cell r="C41" t="str">
            <v>H</v>
          </cell>
          <cell r="D41" t="str">
            <v>0,0107396</v>
          </cell>
          <cell r="E41" t="str">
            <v>14,56</v>
          </cell>
          <cell r="F41">
            <v>0.15</v>
          </cell>
        </row>
        <row r="42">
          <cell r="A42" t="str">
            <v>TOTAL MAO DE OBRA  (R$)</v>
          </cell>
          <cell r="B42">
            <v>0</v>
          </cell>
          <cell r="C42">
            <v>0</v>
          </cell>
          <cell r="D42">
            <v>0</v>
          </cell>
          <cell r="E42">
            <v>0</v>
          </cell>
          <cell r="F42">
            <v>0.15</v>
          </cell>
        </row>
        <row r="43">
          <cell r="A43" t="str">
            <v>MATERIAIS</v>
          </cell>
          <cell r="B43">
            <v>0</v>
          </cell>
          <cell r="C43">
            <v>0</v>
          </cell>
          <cell r="D43">
            <v>0</v>
          </cell>
          <cell r="E43">
            <v>0</v>
          </cell>
          <cell r="F43">
            <v>0</v>
          </cell>
        </row>
        <row r="44">
          <cell r="A44">
            <v>5689</v>
          </cell>
          <cell r="B44" t="str">
            <v>GRADE DE DISCO CONTROLE REMOTO REBOCÁVEL, COM 24 DISCOS 24 X 6 MM COM PNEUS  PARA TRANSPORTE - CHP DIURNO. AF_06/2014</v>
          </cell>
          <cell r="C44" t="str">
            <v xml:space="preserve">CHP </v>
          </cell>
          <cell r="D44">
            <v>1.3424000000000001E-3</v>
          </cell>
          <cell r="E44">
            <v>3.22</v>
          </cell>
          <cell r="F44">
            <v>4.3225280000000008E-3</v>
          </cell>
        </row>
        <row r="45">
          <cell r="A45">
            <v>5690</v>
          </cell>
          <cell r="B45" t="str">
            <v xml:space="preserve">GRADE DE DISCO CONTROLE REMOTO REBOCÁVEL, COM 24 DISCOS 24 X 6 MM COM PNEUS </v>
          </cell>
          <cell r="C45" t="str">
            <v xml:space="preserve"> CHI </v>
          </cell>
          <cell r="D45">
            <v>1.3424000000000001E-3</v>
          </cell>
          <cell r="E45">
            <v>2</v>
          </cell>
          <cell r="F45">
            <v>2.6848000000000002E-3</v>
          </cell>
        </row>
        <row r="46">
          <cell r="A46" t="str">
            <v>TOTAL MATERIAIS</v>
          </cell>
          <cell r="B46">
            <v>0</v>
          </cell>
          <cell r="C46">
            <v>0</v>
          </cell>
          <cell r="D46">
            <v>0</v>
          </cell>
          <cell r="E46">
            <v>0</v>
          </cell>
          <cell r="F46">
            <v>7.007328000000001E-3</v>
          </cell>
        </row>
        <row r="47">
          <cell r="A47">
            <v>0</v>
          </cell>
          <cell r="B47">
            <v>0</v>
          </cell>
          <cell r="C47">
            <v>0</v>
          </cell>
          <cell r="D47">
            <v>0</v>
          </cell>
          <cell r="E47">
            <v>0</v>
          </cell>
          <cell r="F47">
            <v>0</v>
          </cell>
        </row>
        <row r="48">
          <cell r="A48" t="str">
            <v>TOTAL MATERIAIS</v>
          </cell>
          <cell r="B48">
            <v>0</v>
          </cell>
          <cell r="C48">
            <v>0</v>
          </cell>
          <cell r="D48">
            <v>0</v>
          </cell>
          <cell r="E48">
            <v>0</v>
          </cell>
          <cell r="F48">
            <v>0</v>
          </cell>
        </row>
        <row r="49">
          <cell r="A49">
            <v>0</v>
          </cell>
          <cell r="B49">
            <v>0</v>
          </cell>
          <cell r="C49">
            <v>0</v>
          </cell>
          <cell r="D49">
            <v>0</v>
          </cell>
          <cell r="E49">
            <v>0</v>
          </cell>
          <cell r="F49">
            <v>0</v>
          </cell>
        </row>
        <row r="50">
          <cell r="A50" t="str">
            <v>TOTAL GERAL (R$)</v>
          </cell>
          <cell r="B50">
            <v>0</v>
          </cell>
          <cell r="C50">
            <v>0</v>
          </cell>
          <cell r="D50">
            <v>0</v>
          </cell>
          <cell r="E50">
            <v>0</v>
          </cell>
          <cell r="F50">
            <v>1.39</v>
          </cell>
        </row>
        <row r="51">
          <cell r="A51">
            <v>0</v>
          </cell>
          <cell r="B51">
            <v>0</v>
          </cell>
          <cell r="C51">
            <v>0</v>
          </cell>
          <cell r="D51">
            <v>0</v>
          </cell>
          <cell r="E51">
            <v>0</v>
          </cell>
          <cell r="F51">
            <v>0</v>
          </cell>
        </row>
        <row r="52">
          <cell r="A52" t="str">
            <v>COMP.003</v>
          </cell>
          <cell r="B52" t="str">
            <v>REBAIXAMENTO DE PENA D'AGUA, INCLUINDO COMPLEMENTO DE TUBULACAO, CONEXOES, ESCAVACAO E REATERRO.</v>
          </cell>
          <cell r="C52">
            <v>0</v>
          </cell>
          <cell r="D52">
            <v>0</v>
          </cell>
          <cell r="E52" t="str">
            <v>UNID.:</v>
          </cell>
          <cell r="F52" t="str">
            <v>UND</v>
          </cell>
          <cell r="G52">
            <v>69.010000000000005</v>
          </cell>
        </row>
        <row r="53">
          <cell r="A53" t="str">
            <v>Referência: 19.07.580/ EMLURB</v>
          </cell>
          <cell r="B53">
            <v>0</v>
          </cell>
          <cell r="C53">
            <v>0</v>
          </cell>
          <cell r="D53">
            <v>0</v>
          </cell>
          <cell r="E53">
            <v>0</v>
          </cell>
          <cell r="F53">
            <v>0</v>
          </cell>
        </row>
        <row r="54">
          <cell r="A54">
            <v>0</v>
          </cell>
          <cell r="B54">
            <v>0</v>
          </cell>
          <cell r="C54">
            <v>0</v>
          </cell>
          <cell r="D54">
            <v>0</v>
          </cell>
          <cell r="E54">
            <v>0</v>
          </cell>
          <cell r="F54">
            <v>0</v>
          </cell>
        </row>
        <row r="55">
          <cell r="A55" t="str">
            <v>Código</v>
          </cell>
          <cell r="B55" t="str">
            <v>Descrição</v>
          </cell>
          <cell r="C55" t="str">
            <v>Unidade</v>
          </cell>
          <cell r="D55" t="str">
            <v>Coeficiente</v>
          </cell>
          <cell r="E55" t="str">
            <v>Preço</v>
          </cell>
          <cell r="F55" t="str">
            <v>Total</v>
          </cell>
        </row>
        <row r="56">
          <cell r="A56" t="str">
            <v>EQUIPAMENTOS</v>
          </cell>
          <cell r="B56">
            <v>0</v>
          </cell>
          <cell r="C56">
            <v>0</v>
          </cell>
          <cell r="D56">
            <v>0</v>
          </cell>
          <cell r="E56">
            <v>0</v>
          </cell>
          <cell r="F56">
            <v>0</v>
          </cell>
        </row>
        <row r="57">
          <cell r="A57">
            <v>0</v>
          </cell>
          <cell r="B57">
            <v>0</v>
          </cell>
          <cell r="C57">
            <v>0</v>
          </cell>
          <cell r="D57">
            <v>0</v>
          </cell>
          <cell r="E57">
            <v>0</v>
          </cell>
          <cell r="F57">
            <v>0</v>
          </cell>
        </row>
        <row r="58">
          <cell r="A58" t="str">
            <v>TOTAL EQUIPAMENTOS  (R$)</v>
          </cell>
          <cell r="B58">
            <v>0</v>
          </cell>
          <cell r="C58">
            <v>0</v>
          </cell>
          <cell r="D58">
            <v>0</v>
          </cell>
          <cell r="E58">
            <v>0</v>
          </cell>
          <cell r="F58">
            <v>0</v>
          </cell>
        </row>
        <row r="59">
          <cell r="A59" t="str">
            <v>MÃO DE OBRA</v>
          </cell>
          <cell r="B59">
            <v>0</v>
          </cell>
          <cell r="C59">
            <v>0</v>
          </cell>
          <cell r="D59">
            <v>0</v>
          </cell>
          <cell r="E59">
            <v>0</v>
          </cell>
          <cell r="F59">
            <v>0</v>
          </cell>
        </row>
        <row r="60">
          <cell r="A60" t="str">
            <v>88267</v>
          </cell>
          <cell r="B60" t="str">
            <v>ENCANADOR OU BOMBEIRO HIDRÁULICO COM ENCARGOS COMPLEMENTARES</v>
          </cell>
          <cell r="C60" t="str">
            <v>H</v>
          </cell>
          <cell r="D60">
            <v>1</v>
          </cell>
          <cell r="E60" t="str">
            <v>17,58</v>
          </cell>
          <cell r="F60">
            <v>17.579999999999998</v>
          </cell>
        </row>
        <row r="61">
          <cell r="A61" t="str">
            <v>88316</v>
          </cell>
          <cell r="B61" t="str">
            <v>SERVENTE COM ENCARGOS COMPLEMENTARES</v>
          </cell>
          <cell r="C61" t="str">
            <v>H</v>
          </cell>
          <cell r="D61">
            <v>3</v>
          </cell>
          <cell r="E61" t="str">
            <v>14,56</v>
          </cell>
          <cell r="F61">
            <v>43.68</v>
          </cell>
        </row>
        <row r="62">
          <cell r="A62" t="str">
            <v>TOTAL MAO DE OBRA  (R$)</v>
          </cell>
          <cell r="B62">
            <v>0</v>
          </cell>
          <cell r="C62">
            <v>0</v>
          </cell>
          <cell r="D62">
            <v>0</v>
          </cell>
          <cell r="E62">
            <v>0</v>
          </cell>
          <cell r="F62">
            <v>61.26</v>
          </cell>
        </row>
        <row r="63">
          <cell r="A63" t="str">
            <v>MATERIAIS</v>
          </cell>
          <cell r="B63">
            <v>0</v>
          </cell>
          <cell r="C63">
            <v>0</v>
          </cell>
          <cell r="D63">
            <v>0</v>
          </cell>
          <cell r="E63">
            <v>0</v>
          </cell>
          <cell r="F63">
            <v>0</v>
          </cell>
        </row>
        <row r="64">
          <cell r="A64">
            <v>9868</v>
          </cell>
          <cell r="B64" t="str">
            <v>TUBO PVC, SOLDAVEL, DN 25 MM, AGUA FRIA (NBR-5648)</v>
          </cell>
          <cell r="C64" t="str">
            <v xml:space="preserve">M     </v>
          </cell>
          <cell r="D64">
            <v>1</v>
          </cell>
          <cell r="E64" t="str">
            <v>2,53</v>
          </cell>
          <cell r="F64">
            <v>2.5299999999999998</v>
          </cell>
        </row>
        <row r="65">
          <cell r="A65">
            <v>3531</v>
          </cell>
          <cell r="B65" t="str">
            <v>JOELHO PVC,  SOLDAVEL COM ROSCA, 90 GRAUS, 25 MM X 1/2", PARA AGUA FRIA PREDIAL</v>
          </cell>
          <cell r="C65" t="str">
            <v xml:space="preserve">UN    </v>
          </cell>
          <cell r="D65">
            <v>3</v>
          </cell>
          <cell r="E65" t="str">
            <v>1,60</v>
          </cell>
          <cell r="F65">
            <v>4.8</v>
          </cell>
        </row>
        <row r="66">
          <cell r="A66">
            <v>20080</v>
          </cell>
          <cell r="B66" t="str">
            <v>ADESIVO PLASTICO PARA PVC, FRASCO COM 175 GR</v>
          </cell>
          <cell r="C66" t="str">
            <v xml:space="preserve">UN    </v>
          </cell>
          <cell r="D66">
            <v>1.3125000000000001E-3</v>
          </cell>
          <cell r="E66" t="str">
            <v>15,77</v>
          </cell>
          <cell r="F66">
            <v>0.02</v>
          </cell>
        </row>
        <row r="67">
          <cell r="A67">
            <v>20083</v>
          </cell>
          <cell r="B67" t="str">
            <v>SOLUCAO LIMPADORA PARA PVC, FRASCO COM 1000 CM3</v>
          </cell>
          <cell r="C67" t="str">
            <v xml:space="preserve">UN    </v>
          </cell>
          <cell r="D67">
            <v>9.4800000000000006E-3</v>
          </cell>
          <cell r="E67" t="str">
            <v>43,14</v>
          </cell>
          <cell r="F67">
            <v>0.4</v>
          </cell>
        </row>
        <row r="68">
          <cell r="A68" t="str">
            <v>TOTAL MATERIAIS</v>
          </cell>
          <cell r="B68">
            <v>0</v>
          </cell>
          <cell r="C68">
            <v>0</v>
          </cell>
          <cell r="D68">
            <v>0</v>
          </cell>
          <cell r="E68">
            <v>0</v>
          </cell>
          <cell r="F68">
            <v>7.75</v>
          </cell>
        </row>
        <row r="69">
          <cell r="A69">
            <v>0</v>
          </cell>
          <cell r="B69">
            <v>0</v>
          </cell>
          <cell r="C69">
            <v>0</v>
          </cell>
          <cell r="D69">
            <v>0</v>
          </cell>
          <cell r="E69">
            <v>0</v>
          </cell>
          <cell r="F69">
            <v>0</v>
          </cell>
        </row>
        <row r="70">
          <cell r="A70" t="str">
            <v>TOTAL GERAL (R$)</v>
          </cell>
          <cell r="B70">
            <v>0</v>
          </cell>
          <cell r="C70">
            <v>0</v>
          </cell>
          <cell r="D70">
            <v>0</v>
          </cell>
          <cell r="E70">
            <v>0</v>
          </cell>
          <cell r="F70">
            <v>69.010000000000005</v>
          </cell>
        </row>
        <row r="71">
          <cell r="A71" t="str">
            <v>*ITEM 20083 BASE DE CÁLCULO PARA CONVERSÃO: SOLUÇÃO TIGRE COM DENSIDADE D = 0,79 G/CM³ (D = M/V: 1000CM³ = 790G). https://tigrecombr-prod.s3.amazonaws.com/default/files/produtos/ficha-tecnica/54001207.pdf</v>
          </cell>
          <cell r="B71">
            <v>0</v>
          </cell>
          <cell r="C71">
            <v>0</v>
          </cell>
          <cell r="D71">
            <v>0</v>
          </cell>
          <cell r="E71">
            <v>0</v>
          </cell>
          <cell r="F71">
            <v>0</v>
          </cell>
        </row>
        <row r="72">
          <cell r="A72">
            <v>0</v>
          </cell>
          <cell r="B72">
            <v>0</v>
          </cell>
          <cell r="C72">
            <v>0</v>
          </cell>
          <cell r="D72">
            <v>0</v>
          </cell>
          <cell r="E72">
            <v>0</v>
          </cell>
          <cell r="F72">
            <v>0</v>
          </cell>
        </row>
        <row r="73">
          <cell r="A73" t="str">
            <v>COMP.004</v>
          </cell>
          <cell r="B73" t="str">
            <v>REBAIXAMENTO DE DISTRIBUIDOR DE 110 MM COM INSTALACAO DAS CONEXOES E COMPLEMENTO DE TUBULACAO, INCLUSIVE ESCAVACAO E REATERRO</v>
          </cell>
          <cell r="C73">
            <v>0</v>
          </cell>
          <cell r="D73">
            <v>0</v>
          </cell>
          <cell r="E73" t="str">
            <v>UNID.:</v>
          </cell>
          <cell r="F73" t="str">
            <v>UND</v>
          </cell>
          <cell r="G73">
            <v>600.85</v>
          </cell>
        </row>
        <row r="74">
          <cell r="A74" t="str">
            <v>Referência: 19.07.590 E 19.07.595/ EMLURB</v>
          </cell>
          <cell r="B74">
            <v>0</v>
          </cell>
          <cell r="C74">
            <v>0</v>
          </cell>
          <cell r="D74">
            <v>0</v>
          </cell>
          <cell r="E74">
            <v>0</v>
          </cell>
          <cell r="F74">
            <v>0</v>
          </cell>
        </row>
        <row r="75">
          <cell r="A75">
            <v>0</v>
          </cell>
          <cell r="B75">
            <v>0</v>
          </cell>
          <cell r="C75">
            <v>0</v>
          </cell>
          <cell r="D75">
            <v>0</v>
          </cell>
          <cell r="E75">
            <v>0</v>
          </cell>
          <cell r="F75">
            <v>0</v>
          </cell>
        </row>
        <row r="76">
          <cell r="A76" t="str">
            <v>Código</v>
          </cell>
          <cell r="B76" t="str">
            <v>Descrição</v>
          </cell>
          <cell r="C76" t="str">
            <v>Unidade</v>
          </cell>
          <cell r="D76" t="str">
            <v>Coeficiente</v>
          </cell>
          <cell r="E76" t="str">
            <v>Preço</v>
          </cell>
          <cell r="F76" t="str">
            <v>Total</v>
          </cell>
        </row>
        <row r="77">
          <cell r="A77" t="str">
            <v>EQUIPAMENTOS</v>
          </cell>
          <cell r="B77">
            <v>0</v>
          </cell>
          <cell r="C77">
            <v>0</v>
          </cell>
          <cell r="D77">
            <v>0</v>
          </cell>
          <cell r="E77">
            <v>0</v>
          </cell>
          <cell r="F77">
            <v>0</v>
          </cell>
        </row>
        <row r="78">
          <cell r="A78">
            <v>0</v>
          </cell>
          <cell r="B78">
            <v>0</v>
          </cell>
          <cell r="C78">
            <v>0</v>
          </cell>
          <cell r="D78">
            <v>0</v>
          </cell>
          <cell r="E78">
            <v>0</v>
          </cell>
          <cell r="F78">
            <v>0</v>
          </cell>
        </row>
        <row r="79">
          <cell r="A79" t="str">
            <v>TOTAL EQUIPAMENTOS  (R$)</v>
          </cell>
          <cell r="B79">
            <v>0</v>
          </cell>
          <cell r="C79">
            <v>0</v>
          </cell>
          <cell r="D79">
            <v>0</v>
          </cell>
          <cell r="E79">
            <v>0</v>
          </cell>
          <cell r="F79">
            <v>0</v>
          </cell>
        </row>
        <row r="80">
          <cell r="A80" t="str">
            <v>MÃO DE OBRA</v>
          </cell>
          <cell r="B80">
            <v>0</v>
          </cell>
          <cell r="C80">
            <v>0</v>
          </cell>
          <cell r="D80">
            <v>0</v>
          </cell>
          <cell r="E80">
            <v>0</v>
          </cell>
          <cell r="F80">
            <v>0</v>
          </cell>
        </row>
        <row r="81">
          <cell r="A81" t="str">
            <v>88267</v>
          </cell>
          <cell r="B81" t="str">
            <v>ENCANADOR OU BOMBEIRO HIDRÁULICO COM ENCARGOS COMPLEMENTARES</v>
          </cell>
          <cell r="C81" t="str">
            <v>H</v>
          </cell>
          <cell r="D81">
            <v>0.5</v>
          </cell>
          <cell r="E81" t="str">
            <v>17,58</v>
          </cell>
          <cell r="F81">
            <v>8.7899999999999991</v>
          </cell>
        </row>
        <row r="82">
          <cell r="A82" t="str">
            <v>88316</v>
          </cell>
          <cell r="B82" t="str">
            <v>SERVENTE COM ENCARGOS COMPLEMENTARES</v>
          </cell>
          <cell r="C82" t="str">
            <v>H</v>
          </cell>
          <cell r="D82">
            <v>1</v>
          </cell>
          <cell r="E82" t="str">
            <v>14,56</v>
          </cell>
          <cell r="F82">
            <v>14.56</v>
          </cell>
        </row>
        <row r="83">
          <cell r="A83" t="str">
            <v>TOTAL MAO DE OBRA  (R$)</v>
          </cell>
          <cell r="B83">
            <v>0</v>
          </cell>
          <cell r="C83">
            <v>0</v>
          </cell>
          <cell r="D83">
            <v>0</v>
          </cell>
          <cell r="E83">
            <v>0</v>
          </cell>
          <cell r="F83">
            <v>23.35</v>
          </cell>
        </row>
        <row r="84">
          <cell r="A84" t="str">
            <v>MATERIAIS</v>
          </cell>
          <cell r="B84">
            <v>0</v>
          </cell>
          <cell r="C84">
            <v>0</v>
          </cell>
          <cell r="D84">
            <v>0</v>
          </cell>
          <cell r="E84">
            <v>0</v>
          </cell>
          <cell r="F84">
            <v>0</v>
          </cell>
        </row>
        <row r="85">
          <cell r="A85">
            <v>9870</v>
          </cell>
          <cell r="B85" t="str">
            <v>TUBO PVC, SOLDAVEL, DN 110 MM, AGUA FRIA (NBR-5648)</v>
          </cell>
          <cell r="C85" t="str">
            <v xml:space="preserve">M     </v>
          </cell>
          <cell r="D85">
            <v>1</v>
          </cell>
          <cell r="E85" t="str">
            <v>56,22</v>
          </cell>
          <cell r="F85">
            <v>56.22</v>
          </cell>
        </row>
        <row r="86">
          <cell r="A86">
            <v>1962</v>
          </cell>
          <cell r="B86" t="str">
            <v>CURVA DE PVC 90 GRAUS, SOLDAVEL, 110 MM, PARA AGUA FRIA PREDIAL (NBR 5648)</v>
          </cell>
          <cell r="C86" t="str">
            <v xml:space="preserve">UN    </v>
          </cell>
          <cell r="D86">
            <v>4</v>
          </cell>
          <cell r="E86" t="str">
            <v>128,67</v>
          </cell>
          <cell r="F86">
            <v>514.67999999999995</v>
          </cell>
        </row>
        <row r="87">
          <cell r="A87">
            <v>20080</v>
          </cell>
          <cell r="B87" t="str">
            <v>ADESIVO PLASTICO PARA PVC, FRASCO COM 175 GR</v>
          </cell>
          <cell r="C87" t="str">
            <v xml:space="preserve">UN    </v>
          </cell>
          <cell r="D87">
            <v>2.1000000000000001E-2</v>
          </cell>
          <cell r="E87" t="str">
            <v>15,77</v>
          </cell>
          <cell r="F87">
            <v>0.33</v>
          </cell>
        </row>
        <row r="88">
          <cell r="A88">
            <v>20083</v>
          </cell>
          <cell r="B88" t="str">
            <v>SOLUCAO LIMPADORA PARA PVC, FRASCO COM 1000 CM3</v>
          </cell>
          <cell r="C88" t="str">
            <v xml:space="preserve">UN    </v>
          </cell>
          <cell r="D88">
            <v>0.14535999999999999</v>
          </cell>
          <cell r="E88" t="str">
            <v>43,14</v>
          </cell>
          <cell r="F88">
            <v>6.27</v>
          </cell>
        </row>
        <row r="89">
          <cell r="A89" t="str">
            <v>TOTAL MATERIAIS</v>
          </cell>
          <cell r="B89">
            <v>0</v>
          </cell>
          <cell r="C89">
            <v>0</v>
          </cell>
          <cell r="D89">
            <v>0</v>
          </cell>
          <cell r="E89">
            <v>0</v>
          </cell>
          <cell r="F89">
            <v>577.5</v>
          </cell>
        </row>
        <row r="90">
          <cell r="A90">
            <v>0</v>
          </cell>
          <cell r="B90">
            <v>0</v>
          </cell>
          <cell r="C90">
            <v>0</v>
          </cell>
          <cell r="D90">
            <v>0</v>
          </cell>
          <cell r="E90">
            <v>0</v>
          </cell>
          <cell r="F90">
            <v>0</v>
          </cell>
        </row>
        <row r="91">
          <cell r="A91" t="str">
            <v>TOTAL GERAL (R$)</v>
          </cell>
          <cell r="B91">
            <v>0</v>
          </cell>
          <cell r="C91">
            <v>0</v>
          </cell>
          <cell r="D91">
            <v>0</v>
          </cell>
          <cell r="E91">
            <v>0</v>
          </cell>
          <cell r="F91">
            <v>600.85</v>
          </cell>
        </row>
        <row r="92">
          <cell r="A92" t="str">
            <v>*ITEM 20083 BASE DE CÁLCULO PARA CONVERSÃO: SOLUÇÃO TIGRE COM DENSIDADE D = 0,79 G/CM³ (D = M/V: 1000CM³ = 790G). https://tigrecombr-prod.s3.amazonaws.com/default/files/produtos/ficha-tecnica/54001207.pdf</v>
          </cell>
          <cell r="B92">
            <v>0</v>
          </cell>
          <cell r="C92">
            <v>0</v>
          </cell>
          <cell r="D92">
            <v>0</v>
          </cell>
          <cell r="E92">
            <v>0</v>
          </cell>
          <cell r="F92">
            <v>0</v>
          </cell>
        </row>
        <row r="93">
          <cell r="A93">
            <v>0</v>
          </cell>
          <cell r="B93">
            <v>0</v>
          </cell>
          <cell r="C93">
            <v>0</v>
          </cell>
          <cell r="D93">
            <v>0</v>
          </cell>
          <cell r="E93">
            <v>0</v>
          </cell>
          <cell r="F93">
            <v>0</v>
          </cell>
        </row>
        <row r="94">
          <cell r="A94" t="str">
            <v>COMP.005</v>
          </cell>
          <cell r="B94" t="str">
            <v>REBAIXAMENTO DE DISTRIBUIDOR DE 60 MM COM INSTALACAO DAS CONEXOES E COMPLEMENTO DE TUBULACAO, INCLUSIVE ESCAVACAO E REATERRO</v>
          </cell>
          <cell r="C94">
            <v>0</v>
          </cell>
          <cell r="D94">
            <v>0</v>
          </cell>
          <cell r="E94" t="str">
            <v>UNID.:</v>
          </cell>
          <cell r="F94" t="str">
            <v>UND</v>
          </cell>
          <cell r="G94">
            <v>139.79</v>
          </cell>
        </row>
        <row r="95">
          <cell r="A95" t="str">
            <v>Referência: 19.07.590 E 19.07.595/ EMLURB</v>
          </cell>
          <cell r="B95">
            <v>0</v>
          </cell>
          <cell r="C95">
            <v>0</v>
          </cell>
          <cell r="D95">
            <v>0</v>
          </cell>
          <cell r="E95">
            <v>0</v>
          </cell>
          <cell r="F95">
            <v>0</v>
          </cell>
        </row>
        <row r="96">
          <cell r="A96">
            <v>0</v>
          </cell>
          <cell r="B96">
            <v>0</v>
          </cell>
          <cell r="C96">
            <v>0</v>
          </cell>
          <cell r="D96">
            <v>0</v>
          </cell>
          <cell r="E96">
            <v>0</v>
          </cell>
          <cell r="F96">
            <v>0</v>
          </cell>
        </row>
        <row r="97">
          <cell r="A97" t="str">
            <v>Código</v>
          </cell>
          <cell r="B97" t="str">
            <v>Descrição</v>
          </cell>
          <cell r="C97" t="str">
            <v>Unidade</v>
          </cell>
          <cell r="D97" t="str">
            <v>Coeficiente</v>
          </cell>
          <cell r="E97" t="str">
            <v>Preço</v>
          </cell>
          <cell r="F97" t="str">
            <v>Total</v>
          </cell>
        </row>
        <row r="98">
          <cell r="A98" t="str">
            <v>EQUIPAMENTOS</v>
          </cell>
          <cell r="B98">
            <v>0</v>
          </cell>
          <cell r="C98">
            <v>0</v>
          </cell>
          <cell r="D98">
            <v>0</v>
          </cell>
          <cell r="E98">
            <v>0</v>
          </cell>
          <cell r="F98">
            <v>0</v>
          </cell>
        </row>
        <row r="99">
          <cell r="A99">
            <v>0</v>
          </cell>
          <cell r="B99">
            <v>0</v>
          </cell>
          <cell r="C99">
            <v>0</v>
          </cell>
          <cell r="D99">
            <v>0</v>
          </cell>
          <cell r="E99">
            <v>0</v>
          </cell>
          <cell r="F99">
            <v>0</v>
          </cell>
        </row>
        <row r="100">
          <cell r="A100" t="str">
            <v>TOTAL EQUIPAMENTOS  (R$)</v>
          </cell>
          <cell r="B100">
            <v>0</v>
          </cell>
          <cell r="C100">
            <v>0</v>
          </cell>
          <cell r="D100">
            <v>0</v>
          </cell>
          <cell r="E100">
            <v>0</v>
          </cell>
          <cell r="F100">
            <v>0</v>
          </cell>
        </row>
        <row r="101">
          <cell r="A101" t="str">
            <v>MÃO DE OBRA</v>
          </cell>
          <cell r="B101">
            <v>0</v>
          </cell>
          <cell r="C101">
            <v>0</v>
          </cell>
          <cell r="D101">
            <v>0</v>
          </cell>
          <cell r="E101">
            <v>0</v>
          </cell>
          <cell r="F101">
            <v>0</v>
          </cell>
        </row>
        <row r="102">
          <cell r="A102" t="str">
            <v>88267</v>
          </cell>
          <cell r="B102" t="str">
            <v>ENCANADOR OU BOMBEIRO HIDRÁULICO COM ENCARGOS COMPLEMENTARES</v>
          </cell>
          <cell r="C102" t="str">
            <v>H</v>
          </cell>
          <cell r="D102">
            <v>0.27272727272727271</v>
          </cell>
          <cell r="E102" t="str">
            <v>17,58</v>
          </cell>
          <cell r="F102">
            <v>4.79</v>
          </cell>
        </row>
        <row r="103">
          <cell r="A103" t="str">
            <v>88316</v>
          </cell>
          <cell r="B103" t="str">
            <v>SERVENTE COM ENCARGOS COMPLEMENTARES</v>
          </cell>
          <cell r="C103" t="str">
            <v>H</v>
          </cell>
          <cell r="D103">
            <v>0.54545454545454541</v>
          </cell>
          <cell r="E103" t="str">
            <v>14,56</v>
          </cell>
          <cell r="F103">
            <v>7.94</v>
          </cell>
        </row>
        <row r="104">
          <cell r="A104" t="str">
            <v>TOTAL MAO DE OBRA  (R$)</v>
          </cell>
          <cell r="B104">
            <v>0</v>
          </cell>
          <cell r="C104">
            <v>0</v>
          </cell>
          <cell r="D104">
            <v>0</v>
          </cell>
          <cell r="E104">
            <v>0</v>
          </cell>
          <cell r="F104">
            <v>12.73</v>
          </cell>
        </row>
        <row r="105">
          <cell r="A105" t="str">
            <v>MATERIAIS</v>
          </cell>
          <cell r="B105">
            <v>0</v>
          </cell>
          <cell r="C105">
            <v>0</v>
          </cell>
          <cell r="D105">
            <v>0</v>
          </cell>
          <cell r="E105">
            <v>0</v>
          </cell>
          <cell r="F105">
            <v>0</v>
          </cell>
        </row>
        <row r="106">
          <cell r="A106">
            <v>9873</v>
          </cell>
          <cell r="B106" t="str">
            <v>TUBO PVC, SOLDAVEL, DN 60 MM, AGUA FRIA (NBR-5648)</v>
          </cell>
          <cell r="C106" t="str">
            <v xml:space="preserve">M     </v>
          </cell>
          <cell r="D106">
            <v>1</v>
          </cell>
          <cell r="E106" t="str">
            <v>16,74</v>
          </cell>
          <cell r="F106">
            <v>16.739999999999998</v>
          </cell>
        </row>
        <row r="107">
          <cell r="A107">
            <v>1925</v>
          </cell>
          <cell r="B107" t="str">
            <v>CURVA DE PVC 90 GRAUS, SOLDAVEL, 60 MM, PARA AGUA FRIA PREDIAL (NBR 5648)</v>
          </cell>
          <cell r="C107" t="str">
            <v xml:space="preserve">UN    </v>
          </cell>
          <cell r="D107">
            <v>4</v>
          </cell>
          <cell r="E107" t="str">
            <v>26,68</v>
          </cell>
          <cell r="F107">
            <v>106.72</v>
          </cell>
        </row>
        <row r="108">
          <cell r="A108">
            <v>20080</v>
          </cell>
          <cell r="B108" t="str">
            <v>ADESIVO PLASTICO PARA PVC, FRASCO COM 175 GR</v>
          </cell>
          <cell r="C108" t="str">
            <v xml:space="preserve">UN    </v>
          </cell>
          <cell r="D108">
            <v>1.1454545454545455E-2</v>
          </cell>
          <cell r="E108" t="str">
            <v>15,77</v>
          </cell>
          <cell r="F108">
            <v>0.18</v>
          </cell>
        </row>
        <row r="109">
          <cell r="A109">
            <v>20083</v>
          </cell>
          <cell r="B109" t="str">
            <v>SOLUCAO LIMPADORA PARA PVC, FRASCO COM 1000 CM3</v>
          </cell>
          <cell r="C109" t="str">
            <v xml:space="preserve">UN    </v>
          </cell>
          <cell r="D109">
            <v>7.928727272727272E-2</v>
          </cell>
          <cell r="E109" t="str">
            <v>43,14</v>
          </cell>
          <cell r="F109">
            <v>3.42</v>
          </cell>
        </row>
        <row r="110">
          <cell r="A110" t="str">
            <v>TOTAL MATERIAIS</v>
          </cell>
          <cell r="B110">
            <v>0</v>
          </cell>
          <cell r="C110">
            <v>0</v>
          </cell>
          <cell r="D110">
            <v>0</v>
          </cell>
          <cell r="E110">
            <v>0</v>
          </cell>
          <cell r="F110">
            <v>127.06</v>
          </cell>
        </row>
        <row r="111">
          <cell r="A111">
            <v>0</v>
          </cell>
          <cell r="B111">
            <v>0</v>
          </cell>
          <cell r="C111">
            <v>0</v>
          </cell>
          <cell r="D111">
            <v>0</v>
          </cell>
          <cell r="E111">
            <v>0</v>
          </cell>
          <cell r="F111">
            <v>0</v>
          </cell>
        </row>
        <row r="112">
          <cell r="A112" t="str">
            <v>TOTAL GERAL (R$)</v>
          </cell>
          <cell r="B112">
            <v>0</v>
          </cell>
          <cell r="C112">
            <v>0</v>
          </cell>
          <cell r="D112">
            <v>0</v>
          </cell>
          <cell r="E112">
            <v>0</v>
          </cell>
          <cell r="F112">
            <v>139.79</v>
          </cell>
        </row>
        <row r="113">
          <cell r="A113" t="str">
            <v>*ITEM 20083 BASE DE CÁLCULO PARA CONVERSÃO: SOLUÇÃO TIGRE COM DENSIDADE D = 0,79 G/CM³ (D = M/V: 1000CM³ = 790G). https://tigrecombr-prod.s3.amazonaws.com/default/files/produtos/ficha-tecnica/54001207.pdf</v>
          </cell>
          <cell r="B113">
            <v>0</v>
          </cell>
          <cell r="C113">
            <v>0</v>
          </cell>
          <cell r="D113">
            <v>0</v>
          </cell>
          <cell r="E113">
            <v>0</v>
          </cell>
          <cell r="F113">
            <v>0</v>
          </cell>
        </row>
        <row r="114">
          <cell r="A114">
            <v>0</v>
          </cell>
          <cell r="B114">
            <v>0</v>
          </cell>
          <cell r="C114">
            <v>0</v>
          </cell>
          <cell r="D114">
            <v>0</v>
          </cell>
          <cell r="E114">
            <v>0</v>
          </cell>
          <cell r="F114">
            <v>0</v>
          </cell>
        </row>
        <row r="115">
          <cell r="A115" t="str">
            <v>COMP.006</v>
          </cell>
          <cell r="B115" t="str">
            <v>DEMOLIÇÃO MANUAL DE CONCRETO SIMPLES</v>
          </cell>
          <cell r="C115">
            <v>0</v>
          </cell>
          <cell r="D115">
            <v>0</v>
          </cell>
          <cell r="E115" t="str">
            <v>UNID.:</v>
          </cell>
          <cell r="F115" t="str">
            <v>M³</v>
          </cell>
          <cell r="G115">
            <v>212.68</v>
          </cell>
        </row>
        <row r="116">
          <cell r="A116" t="str">
            <v>Referência: 10.02.01U/ COMPESA</v>
          </cell>
          <cell r="B116">
            <v>0</v>
          </cell>
          <cell r="C116">
            <v>0</v>
          </cell>
          <cell r="D116">
            <v>0</v>
          </cell>
          <cell r="E116">
            <v>0</v>
          </cell>
          <cell r="F116">
            <v>0</v>
          </cell>
        </row>
        <row r="117">
          <cell r="A117">
            <v>0</v>
          </cell>
          <cell r="B117">
            <v>0</v>
          </cell>
          <cell r="C117">
            <v>0</v>
          </cell>
          <cell r="D117">
            <v>0</v>
          </cell>
          <cell r="E117">
            <v>0</v>
          </cell>
          <cell r="F117">
            <v>0</v>
          </cell>
        </row>
        <row r="118">
          <cell r="A118" t="str">
            <v>Código</v>
          </cell>
          <cell r="B118" t="str">
            <v>Descrição</v>
          </cell>
          <cell r="C118" t="str">
            <v>Unidade</v>
          </cell>
          <cell r="D118" t="str">
            <v>Coeficiente</v>
          </cell>
          <cell r="E118" t="str">
            <v>Preço</v>
          </cell>
          <cell r="F118" t="str">
            <v>Total</v>
          </cell>
        </row>
        <row r="119">
          <cell r="A119" t="str">
            <v>EQUIPAMENTOS</v>
          </cell>
          <cell r="B119">
            <v>0</v>
          </cell>
          <cell r="C119">
            <v>0</v>
          </cell>
          <cell r="D119">
            <v>0</v>
          </cell>
          <cell r="E119">
            <v>0</v>
          </cell>
          <cell r="F119">
            <v>0</v>
          </cell>
        </row>
        <row r="120">
          <cell r="A120">
            <v>0</v>
          </cell>
          <cell r="B120">
            <v>0</v>
          </cell>
          <cell r="C120">
            <v>0</v>
          </cell>
          <cell r="D120">
            <v>0</v>
          </cell>
          <cell r="E120">
            <v>0</v>
          </cell>
          <cell r="F120">
            <v>0</v>
          </cell>
        </row>
        <row r="121">
          <cell r="A121" t="str">
            <v>TOTAL EQUIPAMENTOS  (R$)</v>
          </cell>
          <cell r="B121">
            <v>0</v>
          </cell>
          <cell r="C121">
            <v>0</v>
          </cell>
          <cell r="D121">
            <v>0</v>
          </cell>
          <cell r="E121">
            <v>0</v>
          </cell>
          <cell r="F121">
            <v>0</v>
          </cell>
        </row>
        <row r="122">
          <cell r="A122" t="str">
            <v>MÃO DE OBRA</v>
          </cell>
          <cell r="B122">
            <v>0</v>
          </cell>
          <cell r="C122">
            <v>0</v>
          </cell>
          <cell r="D122">
            <v>0</v>
          </cell>
          <cell r="E122">
            <v>0</v>
          </cell>
          <cell r="F122">
            <v>0</v>
          </cell>
        </row>
        <row r="123">
          <cell r="A123">
            <v>88309</v>
          </cell>
          <cell r="B123" t="str">
            <v>PEDREIRO COM ENCARGOS COMPLEMENTARES</v>
          </cell>
          <cell r="C123" t="str">
            <v>H</v>
          </cell>
          <cell r="D123">
            <v>1.3</v>
          </cell>
          <cell r="E123" t="str">
            <v>18,00</v>
          </cell>
          <cell r="F123">
            <v>23.4</v>
          </cell>
        </row>
        <row r="124">
          <cell r="A124" t="str">
            <v>88316</v>
          </cell>
          <cell r="B124" t="str">
            <v>SERVENTE COM ENCARGOS COMPLEMENTARES</v>
          </cell>
          <cell r="C124" t="str">
            <v>H</v>
          </cell>
          <cell r="D124">
            <v>13</v>
          </cell>
          <cell r="E124" t="str">
            <v>14,56</v>
          </cell>
          <cell r="F124">
            <v>189.28</v>
          </cell>
        </row>
        <row r="125">
          <cell r="A125" t="str">
            <v>TOTAL MAO DE OBRA  (R$)</v>
          </cell>
          <cell r="B125">
            <v>0</v>
          </cell>
          <cell r="C125">
            <v>0</v>
          </cell>
          <cell r="D125">
            <v>0</v>
          </cell>
          <cell r="E125">
            <v>0</v>
          </cell>
          <cell r="F125">
            <v>212.68</v>
          </cell>
        </row>
        <row r="126">
          <cell r="A126" t="str">
            <v>MATERIAIS</v>
          </cell>
          <cell r="B126">
            <v>0</v>
          </cell>
          <cell r="C126">
            <v>0</v>
          </cell>
          <cell r="D126">
            <v>0</v>
          </cell>
          <cell r="E126">
            <v>0</v>
          </cell>
          <cell r="F126">
            <v>0</v>
          </cell>
        </row>
        <row r="127">
          <cell r="A127">
            <v>0</v>
          </cell>
          <cell r="B127">
            <v>0</v>
          </cell>
          <cell r="C127">
            <v>0</v>
          </cell>
          <cell r="D127">
            <v>0</v>
          </cell>
          <cell r="E127">
            <v>0</v>
          </cell>
          <cell r="F127">
            <v>0</v>
          </cell>
        </row>
        <row r="128">
          <cell r="A128" t="str">
            <v>TOTAL MATERIAIS</v>
          </cell>
          <cell r="B128">
            <v>0</v>
          </cell>
          <cell r="C128">
            <v>0</v>
          </cell>
          <cell r="D128">
            <v>0</v>
          </cell>
          <cell r="E128">
            <v>0</v>
          </cell>
          <cell r="F128">
            <v>0</v>
          </cell>
        </row>
        <row r="129">
          <cell r="A129">
            <v>0</v>
          </cell>
          <cell r="B129">
            <v>0</v>
          </cell>
          <cell r="C129">
            <v>0</v>
          </cell>
          <cell r="D129">
            <v>0</v>
          </cell>
          <cell r="E129">
            <v>0</v>
          </cell>
          <cell r="F129">
            <v>0</v>
          </cell>
        </row>
        <row r="130">
          <cell r="A130" t="str">
            <v>TOTAL GERAL (R$)</v>
          </cell>
          <cell r="B130">
            <v>0</v>
          </cell>
          <cell r="C130">
            <v>0</v>
          </cell>
          <cell r="D130">
            <v>0</v>
          </cell>
          <cell r="E130">
            <v>0</v>
          </cell>
          <cell r="F130">
            <v>212.68</v>
          </cell>
        </row>
        <row r="131">
          <cell r="A131">
            <v>0</v>
          </cell>
          <cell r="B131">
            <v>0</v>
          </cell>
          <cell r="C131">
            <v>0</v>
          </cell>
          <cell r="D131">
            <v>0</v>
          </cell>
          <cell r="E131">
            <v>0</v>
          </cell>
          <cell r="F131">
            <v>0</v>
          </cell>
        </row>
        <row r="132">
          <cell r="A132" t="str">
            <v>COMP.007</v>
          </cell>
          <cell r="B132" t="str">
            <v>EXECUCAO DE BASE DE MACADAME VIBRADO A SECO, INCLUSIVE FORNECIMENTO DO MATERIAL.</v>
          </cell>
          <cell r="C132">
            <v>0</v>
          </cell>
          <cell r="D132">
            <v>0</v>
          </cell>
          <cell r="E132" t="str">
            <v>UNID.:</v>
          </cell>
          <cell r="F132" t="str">
            <v>M³</v>
          </cell>
          <cell r="G132">
            <v>212.68</v>
          </cell>
        </row>
        <row r="133">
          <cell r="A133" t="str">
            <v>Referência: 20.03.110/ EMLURB</v>
          </cell>
          <cell r="B133">
            <v>0</v>
          </cell>
          <cell r="C133">
            <v>0</v>
          </cell>
          <cell r="D133">
            <v>0</v>
          </cell>
          <cell r="E133">
            <v>0</v>
          </cell>
          <cell r="F133">
            <v>0</v>
          </cell>
        </row>
        <row r="134">
          <cell r="A134">
            <v>0</v>
          </cell>
          <cell r="B134">
            <v>0</v>
          </cell>
          <cell r="C134">
            <v>0</v>
          </cell>
          <cell r="D134">
            <v>0</v>
          </cell>
          <cell r="E134">
            <v>0</v>
          </cell>
          <cell r="F134">
            <v>0</v>
          </cell>
        </row>
        <row r="135">
          <cell r="A135" t="str">
            <v>Código</v>
          </cell>
          <cell r="B135" t="str">
            <v>Descrição</v>
          </cell>
          <cell r="C135" t="str">
            <v>Unidade</v>
          </cell>
          <cell r="D135" t="str">
            <v>Coeficiente</v>
          </cell>
          <cell r="E135" t="str">
            <v>Preço</v>
          </cell>
          <cell r="F135" t="str">
            <v>Total</v>
          </cell>
        </row>
        <row r="136">
          <cell r="A136" t="str">
            <v>EQUIPAMENTOS</v>
          </cell>
          <cell r="B136">
            <v>0</v>
          </cell>
          <cell r="C136">
            <v>0</v>
          </cell>
          <cell r="D136">
            <v>0</v>
          </cell>
          <cell r="E136">
            <v>0</v>
          </cell>
          <cell r="F136">
            <v>0</v>
          </cell>
        </row>
        <row r="137">
          <cell r="A137">
            <v>0</v>
          </cell>
          <cell r="B137">
            <v>0</v>
          </cell>
          <cell r="C137">
            <v>0</v>
          </cell>
          <cell r="D137">
            <v>0</v>
          </cell>
          <cell r="E137">
            <v>0</v>
          </cell>
          <cell r="F137">
            <v>0</v>
          </cell>
        </row>
        <row r="138">
          <cell r="A138" t="str">
            <v>TOTAL EQUIPAMENTOS  (R$)</v>
          </cell>
          <cell r="B138">
            <v>0</v>
          </cell>
          <cell r="C138">
            <v>0</v>
          </cell>
          <cell r="D138">
            <v>0</v>
          </cell>
          <cell r="E138">
            <v>0</v>
          </cell>
          <cell r="F138">
            <v>0</v>
          </cell>
        </row>
        <row r="139">
          <cell r="A139" t="str">
            <v>MÃO DE OBRA</v>
          </cell>
          <cell r="B139">
            <v>0</v>
          </cell>
          <cell r="C139">
            <v>0</v>
          </cell>
          <cell r="D139">
            <v>0</v>
          </cell>
          <cell r="E139">
            <v>0</v>
          </cell>
          <cell r="F139">
            <v>0</v>
          </cell>
        </row>
        <row r="140">
          <cell r="A140">
            <v>88309</v>
          </cell>
          <cell r="B140" t="str">
            <v>PEDREIRO COM ENCARGOS COMPLEMENTARES</v>
          </cell>
          <cell r="C140" t="str">
            <v>H</v>
          </cell>
          <cell r="D140">
            <v>1.3</v>
          </cell>
          <cell r="E140">
            <v>18</v>
          </cell>
          <cell r="F140">
            <v>23.4</v>
          </cell>
        </row>
        <row r="141">
          <cell r="A141" t="str">
            <v>88316</v>
          </cell>
          <cell r="B141" t="str">
            <v>SERVENTE COM ENCARGOS COMPLEMENTARES</v>
          </cell>
          <cell r="C141" t="str">
            <v>H</v>
          </cell>
          <cell r="D141">
            <v>13</v>
          </cell>
          <cell r="E141">
            <v>14.56</v>
          </cell>
          <cell r="F141">
            <v>189.28</v>
          </cell>
        </row>
        <row r="142">
          <cell r="A142" t="str">
            <v>TOTAL MAO DE OBRA  (R$)</v>
          </cell>
          <cell r="B142">
            <v>0</v>
          </cell>
          <cell r="C142">
            <v>0</v>
          </cell>
          <cell r="D142">
            <v>0</v>
          </cell>
          <cell r="E142">
            <v>0</v>
          </cell>
          <cell r="F142">
            <v>212.68</v>
          </cell>
        </row>
        <row r="143">
          <cell r="A143" t="str">
            <v>MATERIAIS</v>
          </cell>
          <cell r="B143">
            <v>0</v>
          </cell>
          <cell r="C143">
            <v>0</v>
          </cell>
          <cell r="D143">
            <v>0</v>
          </cell>
          <cell r="E143">
            <v>0</v>
          </cell>
          <cell r="F143">
            <v>0</v>
          </cell>
        </row>
        <row r="144">
          <cell r="A144">
            <v>0</v>
          </cell>
          <cell r="B144">
            <v>0</v>
          </cell>
          <cell r="C144">
            <v>0</v>
          </cell>
          <cell r="D144">
            <v>0</v>
          </cell>
          <cell r="E144">
            <v>0</v>
          </cell>
          <cell r="F144">
            <v>0</v>
          </cell>
        </row>
        <row r="145">
          <cell r="A145" t="str">
            <v>TOTAL MATERIAIS</v>
          </cell>
          <cell r="B145">
            <v>0</v>
          </cell>
          <cell r="C145">
            <v>0</v>
          </cell>
          <cell r="D145">
            <v>0</v>
          </cell>
          <cell r="E145">
            <v>0</v>
          </cell>
          <cell r="F145">
            <v>0</v>
          </cell>
        </row>
        <row r="146">
          <cell r="A146">
            <v>0</v>
          </cell>
          <cell r="B146">
            <v>0</v>
          </cell>
          <cell r="C146">
            <v>0</v>
          </cell>
          <cell r="D146">
            <v>0</v>
          </cell>
          <cell r="E146">
            <v>0</v>
          </cell>
          <cell r="F146">
            <v>0</v>
          </cell>
        </row>
        <row r="147">
          <cell r="A147" t="str">
            <v>TOTAL GERAL (R$)</v>
          </cell>
          <cell r="B147">
            <v>0</v>
          </cell>
          <cell r="C147">
            <v>0</v>
          </cell>
          <cell r="D147">
            <v>0</v>
          </cell>
          <cell r="E147">
            <v>0</v>
          </cell>
          <cell r="F147">
            <v>212.68</v>
          </cell>
        </row>
        <row r="148">
          <cell r="A148">
            <v>0</v>
          </cell>
          <cell r="B148">
            <v>0</v>
          </cell>
          <cell r="C148">
            <v>0</v>
          </cell>
          <cell r="D148">
            <v>0</v>
          </cell>
          <cell r="E148">
            <v>0</v>
          </cell>
          <cell r="F148">
            <v>0</v>
          </cell>
        </row>
        <row r="149">
          <cell r="A149">
            <v>0</v>
          </cell>
          <cell r="B149">
            <v>0</v>
          </cell>
          <cell r="C149">
            <v>0</v>
          </cell>
          <cell r="D149">
            <v>0</v>
          </cell>
          <cell r="E149">
            <v>0</v>
          </cell>
          <cell r="F149">
            <v>0</v>
          </cell>
        </row>
        <row r="150">
          <cell r="A150" t="str">
            <v>COMP.008</v>
          </cell>
          <cell r="B150" t="str">
            <v>REMOCAO DE MATERIAL DE PRIMEIRA CATEGORIA EM CAMINHAO BASCULANTE, D.M.T. 6 KM, INCLUSIVE CARGA E DESCARGA MECANICAS</v>
          </cell>
          <cell r="C150">
            <v>0</v>
          </cell>
          <cell r="D150">
            <v>0</v>
          </cell>
          <cell r="E150" t="str">
            <v>UNID.:</v>
          </cell>
          <cell r="F150" t="str">
            <v>M³</v>
          </cell>
          <cell r="G150">
            <v>12.27</v>
          </cell>
        </row>
        <row r="151">
          <cell r="A151" t="str">
            <v>Referência: 04.03.070/ EMLURB</v>
          </cell>
          <cell r="B151">
            <v>0</v>
          </cell>
          <cell r="C151">
            <v>0</v>
          </cell>
          <cell r="D151">
            <v>0</v>
          </cell>
          <cell r="E151">
            <v>0</v>
          </cell>
          <cell r="F151">
            <v>0</v>
          </cell>
        </row>
        <row r="152">
          <cell r="A152">
            <v>0</v>
          </cell>
          <cell r="B152">
            <v>0</v>
          </cell>
          <cell r="C152">
            <v>0</v>
          </cell>
          <cell r="D152">
            <v>0</v>
          </cell>
          <cell r="E152">
            <v>0</v>
          </cell>
          <cell r="F152">
            <v>0</v>
          </cell>
        </row>
        <row r="153">
          <cell r="A153" t="str">
            <v>Código</v>
          </cell>
          <cell r="B153" t="str">
            <v>Descrição</v>
          </cell>
          <cell r="C153" t="str">
            <v>Unidade</v>
          </cell>
          <cell r="D153" t="str">
            <v>Coeficiente</v>
          </cell>
          <cell r="E153" t="str">
            <v>Preço</v>
          </cell>
          <cell r="F153" t="str">
            <v>Total</v>
          </cell>
        </row>
        <row r="154">
          <cell r="A154" t="str">
            <v>EQUIPAMENTOS</v>
          </cell>
          <cell r="B154">
            <v>0</v>
          </cell>
          <cell r="C154">
            <v>0</v>
          </cell>
          <cell r="D154">
            <v>0</v>
          </cell>
          <cell r="E154">
            <v>0</v>
          </cell>
          <cell r="F154">
            <v>0</v>
          </cell>
        </row>
        <row r="155">
          <cell r="A155">
            <v>67827</v>
          </cell>
          <cell r="B155" t="str">
            <v>CAMINHÃO BASCULANTE 6 M3 TOCO, PESO BRUTO TOTAL 16.000 KG, CARGA ÚTIL MÁXIMA 11.130 KG, DISTÂNCIA ENTRE EIXOS 5,36 M, POTÊNCIA 185 CV, INCLUSIVE CAÇAMBA METÁLICA - CHI DIURNO. AF_06/2014</v>
          </cell>
          <cell r="C155" t="str">
            <v>CHI</v>
          </cell>
          <cell r="D155">
            <v>7.0000000000000001E-3</v>
          </cell>
          <cell r="E155" t="str">
            <v>41,06</v>
          </cell>
          <cell r="F155">
            <v>0.28000000000000003</v>
          </cell>
        </row>
        <row r="156">
          <cell r="A156">
            <v>5944</v>
          </cell>
          <cell r="B156" t="str">
            <v>PÁ CARREGADEIRA SOBRE RODAS, POTÊNCIA 197 HP, CAPACIDADE DA CAÇAMBA 2,5 A 3,5 M3, PESO OPERACIONAL 18338 KG - CHP DIURNO. AF_06/2014</v>
          </cell>
          <cell r="C156" t="str">
            <v>CHP</v>
          </cell>
          <cell r="D156">
            <v>7.0000000000000001E-3</v>
          </cell>
          <cell r="E156" t="str">
            <v>139,01</v>
          </cell>
          <cell r="F156">
            <v>0.97</v>
          </cell>
        </row>
        <row r="157">
          <cell r="A157" t="str">
            <v>TOTAL EQUIPAMENTOS  (R$)</v>
          </cell>
          <cell r="B157">
            <v>0</v>
          </cell>
          <cell r="C157">
            <v>0</v>
          </cell>
          <cell r="D157">
            <v>0</v>
          </cell>
          <cell r="E157">
            <v>0</v>
          </cell>
          <cell r="F157">
            <v>1.25</v>
          </cell>
        </row>
        <row r="158">
          <cell r="A158" t="str">
            <v>MÃO DE OBRA</v>
          </cell>
          <cell r="B158">
            <v>0</v>
          </cell>
          <cell r="C158">
            <v>0</v>
          </cell>
          <cell r="D158">
            <v>0</v>
          </cell>
          <cell r="E158">
            <v>0</v>
          </cell>
          <cell r="F158">
            <v>0</v>
          </cell>
        </row>
        <row r="159">
          <cell r="A159" t="str">
            <v>88316</v>
          </cell>
          <cell r="B159" t="str">
            <v>SERVENTE COM ENCARGOS COMPLEMENTARES</v>
          </cell>
          <cell r="C159" t="str">
            <v>H</v>
          </cell>
          <cell r="D159">
            <v>7.0000000000000001E-3</v>
          </cell>
          <cell r="E159" t="str">
            <v>14,56</v>
          </cell>
          <cell r="F159">
            <v>0.1</v>
          </cell>
        </row>
        <row r="160">
          <cell r="A160" t="str">
            <v>TOTAL MAO DE OBRA  (R$)</v>
          </cell>
          <cell r="B160">
            <v>0</v>
          </cell>
          <cell r="C160">
            <v>0</v>
          </cell>
          <cell r="D160">
            <v>0</v>
          </cell>
          <cell r="E160">
            <v>0</v>
          </cell>
          <cell r="F160">
            <v>0.1</v>
          </cell>
        </row>
        <row r="161">
          <cell r="A161" t="str">
            <v>SERVIÇOS</v>
          </cell>
          <cell r="B161">
            <v>0</v>
          </cell>
          <cell r="C161">
            <v>0</v>
          </cell>
          <cell r="D161">
            <v>0</v>
          </cell>
          <cell r="E161">
            <v>0</v>
          </cell>
          <cell r="F161">
            <v>0</v>
          </cell>
        </row>
        <row r="162">
          <cell r="A162">
            <v>97914</v>
          </cell>
          <cell r="B162" t="str">
            <v>TRANSPORTE COM CAMINHÃO BASCULANTE DE 6 M3, EM VIA URBANA PAVIMENTADA, DMT ATÉ 30 KM (UNIDADE: M3XKM). AF_01/2018</v>
          </cell>
          <cell r="C162" t="str">
            <v>M3XKM</v>
          </cell>
          <cell r="D162">
            <v>6</v>
          </cell>
          <cell r="E162" t="str">
            <v>1,82</v>
          </cell>
          <cell r="F162">
            <v>10.92</v>
          </cell>
        </row>
        <row r="163">
          <cell r="A163" t="str">
            <v>TOTAL SERVIÇOS</v>
          </cell>
          <cell r="B163">
            <v>0</v>
          </cell>
          <cell r="C163">
            <v>0</v>
          </cell>
          <cell r="D163">
            <v>0</v>
          </cell>
          <cell r="E163">
            <v>0</v>
          </cell>
          <cell r="F163">
            <v>10.92</v>
          </cell>
        </row>
        <row r="164">
          <cell r="A164">
            <v>0</v>
          </cell>
          <cell r="B164">
            <v>0</v>
          </cell>
          <cell r="C164">
            <v>0</v>
          </cell>
          <cell r="D164">
            <v>0</v>
          </cell>
          <cell r="E164">
            <v>0</v>
          </cell>
          <cell r="F164">
            <v>0</v>
          </cell>
        </row>
        <row r="165">
          <cell r="A165" t="str">
            <v>TOTAL GERAL (R$)</v>
          </cell>
          <cell r="B165">
            <v>0</v>
          </cell>
          <cell r="C165">
            <v>0</v>
          </cell>
          <cell r="D165">
            <v>0</v>
          </cell>
          <cell r="E165">
            <v>0</v>
          </cell>
          <cell r="F165">
            <v>12.27</v>
          </cell>
          <cell r="G165" t="e">
            <v>#REF!</v>
          </cell>
        </row>
        <row r="166">
          <cell r="G166" t="e">
            <v>#REF!</v>
          </cell>
        </row>
        <row r="167">
          <cell r="A167" t="str">
            <v>COMP.009</v>
          </cell>
          <cell r="B167" t="str">
            <v>PLACA INAUGURAÇÃO EM ALUMÍNIO, FORNECIMENTO E COLOCAÇÃO, 0,40X0,60M</v>
          </cell>
          <cell r="C167">
            <v>0</v>
          </cell>
          <cell r="D167">
            <v>0</v>
          </cell>
          <cell r="E167" t="str">
            <v>UNID.:</v>
          </cell>
          <cell r="F167" t="str">
            <v>UN</v>
          </cell>
          <cell r="G167">
            <v>931.5</v>
          </cell>
        </row>
        <row r="168">
          <cell r="A168" t="str">
            <v>Referência: 04.03.070/ EMLURB</v>
          </cell>
          <cell r="B168">
            <v>0</v>
          </cell>
          <cell r="C168">
            <v>0</v>
          </cell>
          <cell r="D168">
            <v>0</v>
          </cell>
          <cell r="E168">
            <v>0</v>
          </cell>
          <cell r="F168">
            <v>0</v>
          </cell>
        </row>
        <row r="169">
          <cell r="A169">
            <v>0</v>
          </cell>
          <cell r="B169">
            <v>0</v>
          </cell>
          <cell r="C169">
            <v>0</v>
          </cell>
          <cell r="D169">
            <v>0</v>
          </cell>
          <cell r="E169">
            <v>0</v>
          </cell>
          <cell r="F169">
            <v>0</v>
          </cell>
        </row>
        <row r="170">
          <cell r="A170" t="str">
            <v>Código</v>
          </cell>
          <cell r="B170" t="str">
            <v>Descrição</v>
          </cell>
          <cell r="C170" t="str">
            <v>Unidade</v>
          </cell>
          <cell r="D170" t="str">
            <v>Coeficiente</v>
          </cell>
          <cell r="E170" t="str">
            <v>Preço</v>
          </cell>
          <cell r="F170" t="str">
            <v>Total</v>
          </cell>
        </row>
        <row r="171">
          <cell r="A171" t="str">
            <v>EQUIPAMENTOS</v>
          </cell>
          <cell r="B171">
            <v>0</v>
          </cell>
          <cell r="C171">
            <v>0</v>
          </cell>
          <cell r="D171">
            <v>0</v>
          </cell>
          <cell r="E171">
            <v>0</v>
          </cell>
          <cell r="F171">
            <v>0</v>
          </cell>
        </row>
        <row r="172">
          <cell r="A172">
            <v>10848</v>
          </cell>
          <cell r="B172" t="str">
            <v>PLACA DE INAUGURACAO METALICA, *40* CM X *60* CM</v>
          </cell>
          <cell r="C172" t="str">
            <v>UN</v>
          </cell>
          <cell r="D172">
            <v>1</v>
          </cell>
          <cell r="E172">
            <v>904.5</v>
          </cell>
          <cell r="F172">
            <v>904.5</v>
          </cell>
        </row>
        <row r="173">
          <cell r="A173" t="str">
            <v>TOTAL EQUIPAMENTOS  (R$)</v>
          </cell>
          <cell r="B173">
            <v>0</v>
          </cell>
          <cell r="C173">
            <v>0</v>
          </cell>
          <cell r="D173">
            <v>0</v>
          </cell>
          <cell r="E173">
            <v>0</v>
          </cell>
          <cell r="F173">
            <v>904.5</v>
          </cell>
        </row>
        <row r="174">
          <cell r="A174" t="str">
            <v>MÃO DE OBRA</v>
          </cell>
          <cell r="B174">
            <v>0</v>
          </cell>
          <cell r="C174">
            <v>0</v>
          </cell>
          <cell r="D174">
            <v>0</v>
          </cell>
          <cell r="E174">
            <v>0</v>
          </cell>
          <cell r="F174">
            <v>0</v>
          </cell>
        </row>
        <row r="175">
          <cell r="A175">
            <v>88309</v>
          </cell>
          <cell r="B175" t="str">
            <v>PEDREIRO COM ENCARGOS COMPLEMENTARES</v>
          </cell>
          <cell r="C175" t="str">
            <v>H</v>
          </cell>
          <cell r="D175">
            <v>1.5</v>
          </cell>
          <cell r="E175">
            <v>18</v>
          </cell>
          <cell r="F175">
            <v>27</v>
          </cell>
        </row>
        <row r="176">
          <cell r="A176" t="str">
            <v>TOTAL MAO DE OBRA  (R$)</v>
          </cell>
          <cell r="B176">
            <v>0</v>
          </cell>
          <cell r="C176">
            <v>0</v>
          </cell>
          <cell r="D176">
            <v>0</v>
          </cell>
          <cell r="E176">
            <v>0</v>
          </cell>
          <cell r="F176">
            <v>27</v>
          </cell>
        </row>
        <row r="177">
          <cell r="A177" t="str">
            <v>SERVIÇOS</v>
          </cell>
          <cell r="B177">
            <v>0</v>
          </cell>
          <cell r="C177">
            <v>0</v>
          </cell>
          <cell r="D177">
            <v>0</v>
          </cell>
          <cell r="E177">
            <v>0</v>
          </cell>
          <cell r="F177">
            <v>0</v>
          </cell>
        </row>
        <row r="178">
          <cell r="A178">
            <v>0</v>
          </cell>
          <cell r="B178">
            <v>0</v>
          </cell>
          <cell r="C178">
            <v>0</v>
          </cell>
          <cell r="D178">
            <v>0</v>
          </cell>
          <cell r="E178">
            <v>0</v>
          </cell>
          <cell r="F178">
            <v>0</v>
          </cell>
        </row>
        <row r="179">
          <cell r="A179" t="str">
            <v>TOTAL SERVIÇOS</v>
          </cell>
          <cell r="B179">
            <v>0</v>
          </cell>
          <cell r="C179">
            <v>0</v>
          </cell>
          <cell r="D179">
            <v>0</v>
          </cell>
          <cell r="E179">
            <v>0</v>
          </cell>
          <cell r="F179">
            <v>0</v>
          </cell>
        </row>
        <row r="180">
          <cell r="A180">
            <v>0</v>
          </cell>
          <cell r="B180">
            <v>0</v>
          </cell>
          <cell r="C180">
            <v>0</v>
          </cell>
          <cell r="D180">
            <v>0</v>
          </cell>
          <cell r="E180">
            <v>0</v>
          </cell>
          <cell r="F180">
            <v>0</v>
          </cell>
        </row>
        <row r="181">
          <cell r="A181" t="str">
            <v>TOTAL GERAL (R$)</v>
          </cell>
          <cell r="B181">
            <v>0</v>
          </cell>
          <cell r="C181">
            <v>0</v>
          </cell>
          <cell r="D181">
            <v>0</v>
          </cell>
          <cell r="E181">
            <v>0</v>
          </cell>
          <cell r="F181">
            <v>931.5</v>
          </cell>
          <cell r="G181" t="e">
            <v>#REF!</v>
          </cell>
        </row>
        <row r="183">
          <cell r="A183" t="str">
            <v>COMP.010</v>
          </cell>
          <cell r="B183" t="str">
            <v xml:space="preserve">IMPLANTAÇÃO DE PENA D'ÁGUA, INCLUINDO TUBULAÇÃO, CONEXÕES, ESCAVAÇÃO E REATERRO.      </v>
          </cell>
          <cell r="C183">
            <v>0</v>
          </cell>
          <cell r="D183">
            <v>0</v>
          </cell>
          <cell r="E183" t="str">
            <v>UNID.:</v>
          </cell>
          <cell r="F183" t="str">
            <v>UN</v>
          </cell>
          <cell r="G183">
            <v>206.6</v>
          </cell>
        </row>
        <row r="184">
          <cell r="A184" t="str">
            <v>Referência: 04.03.070/ EMLURB</v>
          </cell>
          <cell r="B184">
            <v>0</v>
          </cell>
          <cell r="C184">
            <v>0</v>
          </cell>
          <cell r="D184">
            <v>0</v>
          </cell>
          <cell r="E184">
            <v>0</v>
          </cell>
          <cell r="F184">
            <v>0</v>
          </cell>
        </row>
        <row r="185">
          <cell r="A185">
            <v>0</v>
          </cell>
          <cell r="B185">
            <v>0</v>
          </cell>
          <cell r="C185">
            <v>0</v>
          </cell>
          <cell r="D185">
            <v>0</v>
          </cell>
          <cell r="E185">
            <v>0</v>
          </cell>
          <cell r="F185">
            <v>0</v>
          </cell>
        </row>
        <row r="186">
          <cell r="A186" t="str">
            <v>Código</v>
          </cell>
          <cell r="B186" t="str">
            <v>Descrição</v>
          </cell>
          <cell r="C186" t="str">
            <v>Unidade</v>
          </cell>
          <cell r="D186" t="str">
            <v>Coeficiente</v>
          </cell>
          <cell r="E186" t="str">
            <v>Preço</v>
          </cell>
          <cell r="F186" t="str">
            <v>Total</v>
          </cell>
        </row>
        <row r="187">
          <cell r="A187" t="str">
            <v>EQUIPAMENTOS</v>
          </cell>
          <cell r="B187">
            <v>0</v>
          </cell>
          <cell r="C187">
            <v>0</v>
          </cell>
          <cell r="D187">
            <v>0</v>
          </cell>
          <cell r="E187">
            <v>0</v>
          </cell>
          <cell r="F187">
            <v>0</v>
          </cell>
        </row>
        <row r="188">
          <cell r="A188">
            <v>9868</v>
          </cell>
          <cell r="B188" t="str">
            <v>TUBO PVC, SOLDAVEL, DN 25 MM, AGUA FRIA (NBR-5648)</v>
          </cell>
          <cell r="C188" t="str">
            <v>M</v>
          </cell>
          <cell r="D188">
            <v>4</v>
          </cell>
          <cell r="E188">
            <v>2.65</v>
          </cell>
          <cell r="F188">
            <v>10.6</v>
          </cell>
        </row>
        <row r="189">
          <cell r="A189">
            <v>3529</v>
          </cell>
          <cell r="B189" t="str">
            <v>JOELHO PVC, SOLDAVEL, 90 GRAUS, 25 MM, PARA AGUA FRIA PREDIAL</v>
          </cell>
          <cell r="C189" t="str">
            <v>UN</v>
          </cell>
          <cell r="D189">
            <v>2</v>
          </cell>
          <cell r="E189">
            <v>0.52</v>
          </cell>
          <cell r="F189">
            <v>1.04</v>
          </cell>
        </row>
        <row r="190">
          <cell r="A190">
            <v>122</v>
          </cell>
          <cell r="B190" t="str">
            <v>ADESIVO PLASTICO PARA PVC, FRASCO COM 850 GR</v>
          </cell>
          <cell r="C190" t="str">
            <v>UN</v>
          </cell>
          <cell r="D190">
            <v>1.1759999999999999</v>
          </cell>
          <cell r="E190">
            <v>49.68</v>
          </cell>
          <cell r="F190">
            <v>58.42</v>
          </cell>
        </row>
        <row r="191">
          <cell r="A191">
            <v>20083</v>
          </cell>
          <cell r="B191" t="str">
            <v>SOLUCAO LIMPADORA PARA PVC, FRASCO COM 1000 CM3</v>
          </cell>
          <cell r="C191" t="str">
            <v>UN</v>
          </cell>
          <cell r="D191">
            <v>1</v>
          </cell>
          <cell r="E191">
            <v>43.14</v>
          </cell>
          <cell r="F191">
            <v>43.14</v>
          </cell>
        </row>
        <row r="192">
          <cell r="A192" t="str">
            <v>TOTAL EQUIPAMENTOS  (R$)</v>
          </cell>
          <cell r="B192">
            <v>0</v>
          </cell>
          <cell r="C192">
            <v>0</v>
          </cell>
          <cell r="D192">
            <v>0</v>
          </cell>
          <cell r="E192">
            <v>0</v>
          </cell>
          <cell r="F192">
            <v>113.2</v>
          </cell>
        </row>
        <row r="193">
          <cell r="A193" t="str">
            <v>MÃO DE OBRA</v>
          </cell>
          <cell r="B193">
            <v>0</v>
          </cell>
          <cell r="C193">
            <v>0</v>
          </cell>
          <cell r="D193">
            <v>0</v>
          </cell>
          <cell r="E193">
            <v>0</v>
          </cell>
          <cell r="F193">
            <v>0</v>
          </cell>
        </row>
        <row r="194">
          <cell r="A194">
            <v>88316</v>
          </cell>
          <cell r="B194" t="str">
            <v>SERVENTE COM ENCARGOS COMPLEMENTARES</v>
          </cell>
          <cell r="C194" t="str">
            <v>H</v>
          </cell>
          <cell r="D194">
            <v>4</v>
          </cell>
          <cell r="E194">
            <v>14.56</v>
          </cell>
          <cell r="F194">
            <v>58.24</v>
          </cell>
        </row>
        <row r="195">
          <cell r="A195">
            <v>88267</v>
          </cell>
          <cell r="B195" t="str">
            <v>ENCANADOR OU BOMBEIRO HIDRÁULICO COM ENCARGOS COMPLEMENTARES</v>
          </cell>
          <cell r="C195" t="str">
            <v>H</v>
          </cell>
          <cell r="D195">
            <v>2</v>
          </cell>
          <cell r="E195">
            <v>17.579999999999998</v>
          </cell>
          <cell r="F195">
            <v>35.159999999999997</v>
          </cell>
        </row>
        <row r="196">
          <cell r="A196" t="str">
            <v>TOTAL MAO DE OBRA  (R$)</v>
          </cell>
          <cell r="B196">
            <v>0</v>
          </cell>
          <cell r="C196">
            <v>0</v>
          </cell>
          <cell r="D196">
            <v>0</v>
          </cell>
          <cell r="E196">
            <v>0</v>
          </cell>
          <cell r="F196">
            <v>93.4</v>
          </cell>
        </row>
        <row r="197">
          <cell r="A197" t="str">
            <v>SERVIÇOS</v>
          </cell>
          <cell r="B197">
            <v>0</v>
          </cell>
          <cell r="C197">
            <v>0</v>
          </cell>
          <cell r="D197">
            <v>0</v>
          </cell>
          <cell r="E197">
            <v>0</v>
          </cell>
          <cell r="F197">
            <v>0</v>
          </cell>
        </row>
        <row r="198">
          <cell r="A198">
            <v>0</v>
          </cell>
          <cell r="B198">
            <v>0</v>
          </cell>
          <cell r="C198">
            <v>0</v>
          </cell>
          <cell r="D198">
            <v>0</v>
          </cell>
          <cell r="E198">
            <v>0</v>
          </cell>
          <cell r="F198">
            <v>0</v>
          </cell>
        </row>
        <row r="199">
          <cell r="A199" t="str">
            <v>TOTAL SERVIÇOS</v>
          </cell>
          <cell r="B199">
            <v>0</v>
          </cell>
          <cell r="C199">
            <v>0</v>
          </cell>
          <cell r="D199">
            <v>0</v>
          </cell>
          <cell r="E199">
            <v>0</v>
          </cell>
          <cell r="F199">
            <v>0</v>
          </cell>
        </row>
        <row r="200">
          <cell r="A200">
            <v>0</v>
          </cell>
          <cell r="B200">
            <v>0</v>
          </cell>
          <cell r="C200">
            <v>0</v>
          </cell>
          <cell r="D200">
            <v>0</v>
          </cell>
          <cell r="E200">
            <v>0</v>
          </cell>
          <cell r="F200">
            <v>0</v>
          </cell>
        </row>
        <row r="201">
          <cell r="A201" t="str">
            <v>TOTAL GERAL (R$)</v>
          </cell>
          <cell r="B201">
            <v>0</v>
          </cell>
          <cell r="C201">
            <v>0</v>
          </cell>
          <cell r="D201">
            <v>0</v>
          </cell>
          <cell r="E201">
            <v>0</v>
          </cell>
          <cell r="F201">
            <v>206.6</v>
          </cell>
          <cell r="G201" t="e">
            <v>#REF!</v>
          </cell>
        </row>
        <row r="203">
          <cell r="A203" t="str">
            <v>COMP.011</v>
          </cell>
          <cell r="B203" t="str">
            <v>ALUGUEL DE IMÓVEL P/ESCRITÓRIO</v>
          </cell>
          <cell r="C203">
            <v>0</v>
          </cell>
          <cell r="D203">
            <v>0</v>
          </cell>
          <cell r="E203" t="str">
            <v>UNID.:</v>
          </cell>
          <cell r="F203" t="str">
            <v>MÊS</v>
          </cell>
          <cell r="G203">
            <v>1889.72</v>
          </cell>
        </row>
        <row r="204">
          <cell r="A204" t="str">
            <v>Referência: 04.03.070/ EMLURB</v>
          </cell>
          <cell r="B204">
            <v>0</v>
          </cell>
          <cell r="C204">
            <v>0</v>
          </cell>
          <cell r="D204">
            <v>0</v>
          </cell>
          <cell r="E204">
            <v>0</v>
          </cell>
          <cell r="F204">
            <v>0</v>
          </cell>
        </row>
        <row r="205">
          <cell r="A205" t="str">
            <v>O preço foi baseado na Tabela de Consultoria DNIT - Julho/2020</v>
          </cell>
          <cell r="B205">
            <v>0</v>
          </cell>
          <cell r="C205">
            <v>0</v>
          </cell>
          <cell r="D205">
            <v>0</v>
          </cell>
          <cell r="E205">
            <v>0</v>
          </cell>
          <cell r="F205">
            <v>0</v>
          </cell>
        </row>
        <row r="206">
          <cell r="A206" t="str">
            <v>Código</v>
          </cell>
          <cell r="B206" t="str">
            <v>Descrição</v>
          </cell>
          <cell r="C206" t="str">
            <v>Unidade</v>
          </cell>
          <cell r="D206" t="str">
            <v>Coeficiente</v>
          </cell>
          <cell r="E206" t="str">
            <v>Preço</v>
          </cell>
          <cell r="F206" t="str">
            <v>Total</v>
          </cell>
        </row>
        <row r="207">
          <cell r="A207" t="str">
            <v>EQUIPAMENTOS</v>
          </cell>
          <cell r="B207">
            <v>0</v>
          </cell>
          <cell r="C207">
            <v>0</v>
          </cell>
          <cell r="D207">
            <v>0</v>
          </cell>
          <cell r="E207">
            <v>0</v>
          </cell>
          <cell r="F207">
            <v>0</v>
          </cell>
        </row>
        <row r="208">
          <cell r="A208" t="str">
            <v>DNIT - Imóvel</v>
          </cell>
          <cell r="B208" t="str">
            <v>Imóveis - Escritório</v>
          </cell>
          <cell r="C208" t="str">
            <v>MÊS</v>
          </cell>
          <cell r="D208">
            <v>1</v>
          </cell>
          <cell r="E208">
            <v>1889.72</v>
          </cell>
          <cell r="F208">
            <v>1889.72</v>
          </cell>
        </row>
        <row r="209">
          <cell r="A209">
            <v>0</v>
          </cell>
          <cell r="B209">
            <v>0</v>
          </cell>
          <cell r="C209">
            <v>0</v>
          </cell>
          <cell r="D209">
            <v>0</v>
          </cell>
          <cell r="E209">
            <v>0</v>
          </cell>
          <cell r="F209">
            <v>0</v>
          </cell>
        </row>
        <row r="210">
          <cell r="A210" t="str">
            <v>TOTAL EQUIPAMENTOS  (R$)</v>
          </cell>
          <cell r="B210">
            <v>0</v>
          </cell>
          <cell r="C210">
            <v>0</v>
          </cell>
          <cell r="D210">
            <v>0</v>
          </cell>
          <cell r="E210">
            <v>0</v>
          </cell>
          <cell r="F210">
            <v>1889.72</v>
          </cell>
        </row>
        <row r="211">
          <cell r="A211" t="str">
            <v>MÃO DE OBRA</v>
          </cell>
          <cell r="B211">
            <v>0</v>
          </cell>
          <cell r="C211">
            <v>0</v>
          </cell>
          <cell r="D211">
            <v>0</v>
          </cell>
          <cell r="E211">
            <v>0</v>
          </cell>
          <cell r="F211">
            <v>0</v>
          </cell>
        </row>
        <row r="212">
          <cell r="A212">
            <v>0</v>
          </cell>
          <cell r="B212">
            <v>0</v>
          </cell>
          <cell r="C212">
            <v>0</v>
          </cell>
          <cell r="D212">
            <v>0</v>
          </cell>
          <cell r="E212">
            <v>0</v>
          </cell>
          <cell r="F212">
            <v>0</v>
          </cell>
        </row>
        <row r="213">
          <cell r="A213" t="str">
            <v>TOTAL MAO DE OBRA  (R$)</v>
          </cell>
          <cell r="B213">
            <v>0</v>
          </cell>
          <cell r="C213">
            <v>0</v>
          </cell>
          <cell r="D213">
            <v>0</v>
          </cell>
          <cell r="E213">
            <v>0</v>
          </cell>
          <cell r="F213">
            <v>0</v>
          </cell>
        </row>
        <row r="214">
          <cell r="A214" t="str">
            <v>SERVIÇOS</v>
          </cell>
          <cell r="B214">
            <v>0</v>
          </cell>
          <cell r="C214">
            <v>0</v>
          </cell>
          <cell r="D214">
            <v>0</v>
          </cell>
          <cell r="E214">
            <v>0</v>
          </cell>
          <cell r="F214">
            <v>0</v>
          </cell>
        </row>
        <row r="215">
          <cell r="A215">
            <v>0</v>
          </cell>
          <cell r="B215">
            <v>0</v>
          </cell>
          <cell r="C215">
            <v>0</v>
          </cell>
          <cell r="D215">
            <v>0</v>
          </cell>
          <cell r="E215">
            <v>0</v>
          </cell>
          <cell r="F215">
            <v>0</v>
          </cell>
        </row>
        <row r="216">
          <cell r="A216" t="str">
            <v>TOTAL SERVIÇOS</v>
          </cell>
          <cell r="B216">
            <v>0</v>
          </cell>
          <cell r="C216">
            <v>0</v>
          </cell>
          <cell r="D216">
            <v>0</v>
          </cell>
          <cell r="E216">
            <v>0</v>
          </cell>
          <cell r="F216">
            <v>0</v>
          </cell>
        </row>
        <row r="217">
          <cell r="A217">
            <v>0</v>
          </cell>
          <cell r="B217">
            <v>0</v>
          </cell>
          <cell r="C217">
            <v>0</v>
          </cell>
          <cell r="D217">
            <v>0</v>
          </cell>
          <cell r="E217">
            <v>0</v>
          </cell>
          <cell r="F217">
            <v>0</v>
          </cell>
        </row>
        <row r="218">
          <cell r="A218" t="str">
            <v>TOTAL GERAL (R$)</v>
          </cell>
          <cell r="B218">
            <v>0</v>
          </cell>
          <cell r="C218">
            <v>0</v>
          </cell>
          <cell r="D218">
            <v>0</v>
          </cell>
          <cell r="E218">
            <v>0</v>
          </cell>
          <cell r="F218">
            <v>1889.72</v>
          </cell>
          <cell r="G218" t="e">
            <v>#REF!</v>
          </cell>
        </row>
        <row r="220">
          <cell r="A220" t="str">
            <v>COMP.012</v>
          </cell>
          <cell r="B220" t="str">
            <v>ALUGUEL DE BANHEIRO QUÍMICO, COM 03 LIMPEZAS SEMANAIS</v>
          </cell>
          <cell r="C220">
            <v>0</v>
          </cell>
          <cell r="D220">
            <v>0</v>
          </cell>
          <cell r="E220" t="str">
            <v>UNID.:</v>
          </cell>
          <cell r="F220" t="str">
            <v>MÊS</v>
          </cell>
          <cell r="G220">
            <v>690</v>
          </cell>
        </row>
        <row r="221">
          <cell r="A221" t="str">
            <v>Referência: 04.03.070/ EMLURB</v>
          </cell>
          <cell r="B221">
            <v>0</v>
          </cell>
          <cell r="C221">
            <v>0</v>
          </cell>
          <cell r="D221">
            <v>0</v>
          </cell>
          <cell r="E221">
            <v>0</v>
          </cell>
          <cell r="F221">
            <v>0</v>
          </cell>
        </row>
        <row r="222">
          <cell r="A222" t="str">
            <v>O preço foi baseado na Tabela de Consultoria DNIT - Julho/2020</v>
          </cell>
          <cell r="B222">
            <v>0</v>
          </cell>
          <cell r="C222">
            <v>0</v>
          </cell>
          <cell r="D222">
            <v>0</v>
          </cell>
          <cell r="E222">
            <v>0</v>
          </cell>
          <cell r="F222">
            <v>0</v>
          </cell>
        </row>
        <row r="223">
          <cell r="A223" t="str">
            <v>Código</v>
          </cell>
          <cell r="B223" t="str">
            <v>Descrição</v>
          </cell>
          <cell r="C223" t="str">
            <v>Unidade</v>
          </cell>
          <cell r="D223" t="str">
            <v>Coeficiente</v>
          </cell>
          <cell r="E223" t="str">
            <v>Preço</v>
          </cell>
          <cell r="F223" t="str">
            <v>Total</v>
          </cell>
        </row>
        <row r="224">
          <cell r="A224" t="str">
            <v>EQUIPAMENTOS</v>
          </cell>
          <cell r="B224">
            <v>0</v>
          </cell>
          <cell r="C224">
            <v>0</v>
          </cell>
          <cell r="D224">
            <v>0</v>
          </cell>
          <cell r="E224">
            <v>0</v>
          </cell>
          <cell r="F224">
            <v>0</v>
          </cell>
        </row>
        <row r="225">
          <cell r="A225" t="str">
            <v>COTAÇÃO 01</v>
          </cell>
          <cell r="B225" t="str">
            <v>ALUGUEL DE BANHEIRO QUÍMICO, COM 03 LIMPEZAS SEMANAIS</v>
          </cell>
          <cell r="C225" t="str">
            <v>MÊS</v>
          </cell>
          <cell r="D225">
            <v>1</v>
          </cell>
          <cell r="E225">
            <v>690</v>
          </cell>
          <cell r="F225">
            <v>690</v>
          </cell>
        </row>
        <row r="226">
          <cell r="A226">
            <v>0</v>
          </cell>
          <cell r="B226">
            <v>0</v>
          </cell>
          <cell r="C226">
            <v>0</v>
          </cell>
          <cell r="D226">
            <v>0</v>
          </cell>
          <cell r="E226">
            <v>0</v>
          </cell>
          <cell r="F226">
            <v>0</v>
          </cell>
        </row>
        <row r="227">
          <cell r="A227" t="str">
            <v>TOTAL EQUIPAMENTOS  (R$)</v>
          </cell>
          <cell r="B227">
            <v>0</v>
          </cell>
          <cell r="C227">
            <v>0</v>
          </cell>
          <cell r="D227">
            <v>0</v>
          </cell>
          <cell r="E227">
            <v>0</v>
          </cell>
          <cell r="F227">
            <v>690</v>
          </cell>
        </row>
        <row r="228">
          <cell r="A228" t="str">
            <v>MÃO DE OBRA</v>
          </cell>
          <cell r="B228">
            <v>0</v>
          </cell>
          <cell r="C228">
            <v>0</v>
          </cell>
          <cell r="D228">
            <v>0</v>
          </cell>
          <cell r="E228">
            <v>0</v>
          </cell>
          <cell r="F228">
            <v>0</v>
          </cell>
        </row>
        <row r="229">
          <cell r="A229">
            <v>0</v>
          </cell>
          <cell r="B229">
            <v>0</v>
          </cell>
          <cell r="C229">
            <v>0</v>
          </cell>
          <cell r="D229">
            <v>0</v>
          </cell>
          <cell r="E229">
            <v>0</v>
          </cell>
          <cell r="F229">
            <v>0</v>
          </cell>
        </row>
        <row r="230">
          <cell r="A230" t="str">
            <v>TOTAL MAO DE OBRA  (R$)</v>
          </cell>
          <cell r="B230">
            <v>0</v>
          </cell>
          <cell r="C230">
            <v>0</v>
          </cell>
          <cell r="D230">
            <v>0</v>
          </cell>
          <cell r="E230">
            <v>0</v>
          </cell>
          <cell r="F230">
            <v>0</v>
          </cell>
        </row>
        <row r="231">
          <cell r="A231" t="str">
            <v>SERVIÇOS</v>
          </cell>
          <cell r="B231">
            <v>0</v>
          </cell>
          <cell r="C231">
            <v>0</v>
          </cell>
          <cell r="D231">
            <v>0</v>
          </cell>
          <cell r="E231">
            <v>0</v>
          </cell>
          <cell r="F231">
            <v>0</v>
          </cell>
        </row>
        <row r="232">
          <cell r="A232">
            <v>0</v>
          </cell>
          <cell r="B232">
            <v>0</v>
          </cell>
          <cell r="C232">
            <v>0</v>
          </cell>
          <cell r="D232">
            <v>0</v>
          </cell>
          <cell r="E232">
            <v>0</v>
          </cell>
          <cell r="F232">
            <v>0</v>
          </cell>
        </row>
        <row r="233">
          <cell r="A233" t="str">
            <v>TOTAL SERVIÇOS</v>
          </cell>
          <cell r="B233">
            <v>0</v>
          </cell>
          <cell r="C233">
            <v>0</v>
          </cell>
          <cell r="D233">
            <v>0</v>
          </cell>
          <cell r="E233">
            <v>0</v>
          </cell>
          <cell r="F233">
            <v>0</v>
          </cell>
        </row>
        <row r="234">
          <cell r="A234">
            <v>0</v>
          </cell>
          <cell r="B234">
            <v>0</v>
          </cell>
          <cell r="C234">
            <v>0</v>
          </cell>
          <cell r="D234">
            <v>0</v>
          </cell>
          <cell r="E234">
            <v>0</v>
          </cell>
          <cell r="F234">
            <v>0</v>
          </cell>
        </row>
        <row r="235">
          <cell r="A235" t="str">
            <v>TOTAL GERAL (R$)</v>
          </cell>
          <cell r="B235">
            <v>0</v>
          </cell>
          <cell r="C235">
            <v>0</v>
          </cell>
          <cell r="D235">
            <v>0</v>
          </cell>
          <cell r="E235">
            <v>0</v>
          </cell>
          <cell r="F235">
            <v>690</v>
          </cell>
          <cell r="G235" t="e">
            <v>#REF!</v>
          </cell>
        </row>
      </sheetData>
      <sheetData sheetId="8">
        <row r="1">
          <cell r="A1" t="str">
            <v>PREFEITURA MUNICIPAL DE OLINDA - PMOSECRETARIA DE INFRAESTRUTURA - SEINFRASECRETARIA EXECUTIVA DE URBANIZAÇÃO INTEGRADA - SEUI</v>
          </cell>
          <cell r="B1">
            <v>0</v>
          </cell>
          <cell r="C1">
            <v>0</v>
          </cell>
          <cell r="D1">
            <v>0</v>
          </cell>
          <cell r="E1">
            <v>0</v>
          </cell>
          <cell r="F1">
            <v>0</v>
          </cell>
          <cell r="G1">
            <v>0</v>
          </cell>
          <cell r="H1">
            <v>0</v>
          </cell>
          <cell r="I1">
            <v>0</v>
          </cell>
        </row>
        <row r="2">
          <cell r="A2" t="str">
            <v>OBJETO:</v>
          </cell>
          <cell r="B2" t="str">
            <v xml:space="preserve">CONTRATAÇÃO DE EMPRESA DE ENGENHARIA PARA OBRA DE PAVIMENTAÇÃO, DRENAGEM EM CBUQ DA SURUBIM, NO BAIRRO DE PEIXINHOS NO MUNICÍPIO DE OLINDA - PE. </v>
          </cell>
          <cell r="C2">
            <v>0</v>
          </cell>
          <cell r="D2">
            <v>0</v>
          </cell>
          <cell r="E2">
            <v>0</v>
          </cell>
          <cell r="F2">
            <v>0</v>
          </cell>
          <cell r="G2">
            <v>0</v>
          </cell>
          <cell r="H2">
            <v>0</v>
          </cell>
          <cell r="I2">
            <v>0</v>
          </cell>
        </row>
        <row r="3">
          <cell r="A3" t="str">
            <v>DATA BASE: SINAPI NÃO DESONERADO MARÇO/2020</v>
          </cell>
          <cell r="B3">
            <v>0</v>
          </cell>
          <cell r="C3">
            <v>0</v>
          </cell>
          <cell r="D3">
            <v>0</v>
          </cell>
          <cell r="E3" t="str">
            <v>BDI:</v>
          </cell>
          <cell r="F3">
            <v>0.23380000000000001</v>
          </cell>
          <cell r="I3">
            <v>0</v>
          </cell>
        </row>
        <row r="4">
          <cell r="A4">
            <v>0</v>
          </cell>
          <cell r="B4">
            <v>0</v>
          </cell>
          <cell r="C4">
            <v>0</v>
          </cell>
          <cell r="D4">
            <v>0</v>
          </cell>
          <cell r="E4">
            <v>0</v>
          </cell>
          <cell r="F4">
            <v>0</v>
          </cell>
          <cell r="G4">
            <v>0</v>
          </cell>
          <cell r="H4">
            <v>0</v>
          </cell>
          <cell r="I4">
            <v>0</v>
          </cell>
        </row>
        <row r="5">
          <cell r="A5" t="str">
            <v>COMPOSIÇÕES DE SERVIÇOS</v>
          </cell>
          <cell r="B5">
            <v>0</v>
          </cell>
          <cell r="C5">
            <v>0</v>
          </cell>
          <cell r="D5">
            <v>0</v>
          </cell>
          <cell r="E5">
            <v>0</v>
          </cell>
          <cell r="F5">
            <v>0</v>
          </cell>
          <cell r="G5">
            <v>0</v>
          </cell>
          <cell r="H5">
            <v>0</v>
          </cell>
          <cell r="I5">
            <v>0</v>
          </cell>
        </row>
        <row r="6">
          <cell r="A6" t="str">
            <v>COMP.001</v>
          </cell>
          <cell r="B6" t="str">
            <v>PLACA DE OBRA EM CHAPA DE ACO GALVANIZADO</v>
          </cell>
          <cell r="C6">
            <v>0</v>
          </cell>
          <cell r="D6">
            <v>0</v>
          </cell>
          <cell r="E6" t="str">
            <v>UNID.:</v>
          </cell>
          <cell r="F6" t="str">
            <v>M²</v>
          </cell>
          <cell r="G6">
            <v>383.74</v>
          </cell>
        </row>
        <row r="7">
          <cell r="A7" t="str">
            <v>Referência: 74209/1 / SINAPI</v>
          </cell>
          <cell r="B7">
            <v>0</v>
          </cell>
          <cell r="C7">
            <v>0</v>
          </cell>
          <cell r="D7">
            <v>0</v>
          </cell>
          <cell r="E7">
            <v>0</v>
          </cell>
          <cell r="F7">
            <v>0</v>
          </cell>
        </row>
        <row r="8">
          <cell r="A8">
            <v>0</v>
          </cell>
          <cell r="B8">
            <v>0</v>
          </cell>
          <cell r="C8">
            <v>0</v>
          </cell>
          <cell r="D8">
            <v>0</v>
          </cell>
          <cell r="E8">
            <v>0</v>
          </cell>
          <cell r="F8">
            <v>0</v>
          </cell>
        </row>
        <row r="9">
          <cell r="A9" t="str">
            <v>Código</v>
          </cell>
          <cell r="B9" t="str">
            <v>Descrição</v>
          </cell>
          <cell r="C9" t="str">
            <v>Unidade</v>
          </cell>
          <cell r="D9" t="str">
            <v>Coeficiente</v>
          </cell>
          <cell r="E9" t="str">
            <v>Preço</v>
          </cell>
          <cell r="F9" t="str">
            <v>Total</v>
          </cell>
        </row>
        <row r="10">
          <cell r="A10" t="str">
            <v>SERVIÇOS</v>
          </cell>
          <cell r="B10">
            <v>0</v>
          </cell>
          <cell r="C10">
            <v>0</v>
          </cell>
          <cell r="D10">
            <v>0</v>
          </cell>
          <cell r="E10">
            <v>0</v>
          </cell>
          <cell r="F10">
            <v>0</v>
          </cell>
        </row>
        <row r="11">
          <cell r="A11" t="str">
            <v>94962</v>
          </cell>
          <cell r="B11" t="str">
            <v>CONCRETO MAGRO PARA LASTRO, TRAÇO 1:4,5:4,5 (CIMENTO/ AREIA MÉDIA/ BRITA 1)  - PREPARO MECÂNICO COM BETONEIRA 400 L. AF_07/2016</v>
          </cell>
          <cell r="C11" t="str">
            <v>M3</v>
          </cell>
          <cell r="D11">
            <v>0.01</v>
          </cell>
          <cell r="E11" t="str">
            <v>278,37</v>
          </cell>
          <cell r="F11">
            <v>2.78</v>
          </cell>
        </row>
        <row r="12">
          <cell r="A12" t="str">
            <v>TOTAL SERVIÇOS  (R$)</v>
          </cell>
          <cell r="B12">
            <v>0</v>
          </cell>
          <cell r="C12">
            <v>0</v>
          </cell>
          <cell r="D12">
            <v>0</v>
          </cell>
          <cell r="E12">
            <v>0</v>
          </cell>
          <cell r="F12">
            <v>2.78</v>
          </cell>
        </row>
        <row r="13">
          <cell r="A13" t="str">
            <v>MÃO DE OBRA</v>
          </cell>
          <cell r="B13">
            <v>0</v>
          </cell>
          <cell r="C13">
            <v>0</v>
          </cell>
          <cell r="D13">
            <v>0</v>
          </cell>
          <cell r="E13">
            <v>0</v>
          </cell>
          <cell r="F13">
            <v>0</v>
          </cell>
        </row>
        <row r="14">
          <cell r="A14" t="str">
            <v>88262</v>
          </cell>
          <cell r="B14" t="str">
            <v>CARPINTEIRO DE FORMAS COM ENCARGOS COMPLEMENTARES</v>
          </cell>
          <cell r="C14" t="str">
            <v>H</v>
          </cell>
          <cell r="D14">
            <v>1</v>
          </cell>
          <cell r="E14" t="str">
            <v>20,00</v>
          </cell>
          <cell r="F14">
            <v>20</v>
          </cell>
        </row>
        <row r="15">
          <cell r="A15" t="str">
            <v>88316</v>
          </cell>
          <cell r="B15" t="str">
            <v>SERVENTE COM ENCARGOS COMPLEMENTARES</v>
          </cell>
          <cell r="C15" t="str">
            <v>H</v>
          </cell>
          <cell r="D15">
            <v>2</v>
          </cell>
          <cell r="E15" t="str">
            <v>16,18</v>
          </cell>
          <cell r="F15">
            <v>32.36</v>
          </cell>
        </row>
        <row r="16">
          <cell r="A16" t="str">
            <v>TOTAL MAO DE OBRA  (R$)</v>
          </cell>
          <cell r="B16">
            <v>0</v>
          </cell>
          <cell r="C16">
            <v>0</v>
          </cell>
          <cell r="D16">
            <v>0</v>
          </cell>
          <cell r="E16">
            <v>0</v>
          </cell>
          <cell r="F16">
            <v>52.36</v>
          </cell>
        </row>
        <row r="17">
          <cell r="A17" t="str">
            <v>MATERIAIS</v>
          </cell>
          <cell r="B17">
            <v>0</v>
          </cell>
          <cell r="C17">
            <v>0</v>
          </cell>
          <cell r="D17">
            <v>0</v>
          </cell>
          <cell r="E17">
            <v>0</v>
          </cell>
          <cell r="F17">
            <v>0</v>
          </cell>
        </row>
        <row r="18">
          <cell r="A18">
            <v>4417</v>
          </cell>
          <cell r="B18" t="str">
            <v>SARRAFO DE MADEIRA NAO APARELHADA *2,5 X 7* CM, MACARANDUBA, ANGELIM OU EQUIVALENTE DA REGIAO</v>
          </cell>
          <cell r="C18" t="str">
            <v xml:space="preserve">M     </v>
          </cell>
          <cell r="D18">
            <v>1</v>
          </cell>
          <cell r="E18" t="str">
            <v>2,73</v>
          </cell>
          <cell r="F18">
            <v>2.73</v>
          </cell>
        </row>
        <row r="19">
          <cell r="A19">
            <v>4491</v>
          </cell>
          <cell r="B19" t="str">
            <v>PONTALETE DE MADEIRA NAO APARELHADA *7,5 X 7,5* CM (3 X 3 ") PINUS, MISTA OU EQUIVALENTE DA REGIAO</v>
          </cell>
          <cell r="C19" t="str">
            <v xml:space="preserve">M     </v>
          </cell>
          <cell r="D19">
            <v>4</v>
          </cell>
          <cell r="E19" t="str">
            <v>6,16</v>
          </cell>
          <cell r="F19">
            <v>24.64</v>
          </cell>
        </row>
        <row r="20">
          <cell r="A20">
            <v>4813</v>
          </cell>
          <cell r="B20" t="str">
            <v>PLACA DE OBRA (PARA CONSTRUCAO CIVIL) EM CHAPA GALVANIZADA *N. 22*, ADESIVADA, DE *2,0 X 1,125* M</v>
          </cell>
          <cell r="C20" t="str">
            <v xml:space="preserve">M2    </v>
          </cell>
          <cell r="D20">
            <v>1</v>
          </cell>
          <cell r="E20" t="str">
            <v>300,00</v>
          </cell>
          <cell r="F20">
            <v>300</v>
          </cell>
        </row>
        <row r="21">
          <cell r="A21">
            <v>5075</v>
          </cell>
          <cell r="B21" t="str">
            <v>PREGO DE ACO POLIDO COM CABECA 18 X 30 (2 3/4 X 10)</v>
          </cell>
          <cell r="C21" t="str">
            <v xml:space="preserve">KG    </v>
          </cell>
          <cell r="D21">
            <v>0.11</v>
          </cell>
          <cell r="E21" t="str">
            <v>11,19</v>
          </cell>
          <cell r="F21">
            <v>1.23</v>
          </cell>
        </row>
        <row r="22">
          <cell r="A22" t="str">
            <v>TOTAL MATERIAIS</v>
          </cell>
          <cell r="B22">
            <v>0</v>
          </cell>
          <cell r="C22">
            <v>0</v>
          </cell>
          <cell r="D22">
            <v>0</v>
          </cell>
          <cell r="E22">
            <v>0</v>
          </cell>
          <cell r="F22">
            <v>328.6</v>
          </cell>
        </row>
        <row r="23">
          <cell r="A23">
            <v>0</v>
          </cell>
          <cell r="B23">
            <v>0</v>
          </cell>
          <cell r="C23">
            <v>0</v>
          </cell>
          <cell r="D23">
            <v>0</v>
          </cell>
          <cell r="E23">
            <v>0</v>
          </cell>
          <cell r="F23">
            <v>0</v>
          </cell>
        </row>
        <row r="24">
          <cell r="A24" t="str">
            <v>TOTAL GERAL (R$)</v>
          </cell>
          <cell r="B24">
            <v>0</v>
          </cell>
          <cell r="C24">
            <v>0</v>
          </cell>
          <cell r="D24">
            <v>0</v>
          </cell>
          <cell r="E24">
            <v>0</v>
          </cell>
          <cell r="F24">
            <v>383.74</v>
          </cell>
        </row>
        <row r="25">
          <cell r="A25">
            <v>0</v>
          </cell>
          <cell r="B25">
            <v>0</v>
          </cell>
          <cell r="C25">
            <v>0</v>
          </cell>
          <cell r="D25">
            <v>0</v>
          </cell>
          <cell r="E25">
            <v>0</v>
          </cell>
          <cell r="F25">
            <v>0</v>
          </cell>
          <cell r="G25">
            <v>0</v>
          </cell>
          <cell r="H25">
            <v>0</v>
          </cell>
          <cell r="I25">
            <v>0</v>
          </cell>
        </row>
        <row r="26">
          <cell r="A26">
            <v>0</v>
          </cell>
          <cell r="B26">
            <v>0</v>
          </cell>
          <cell r="C26">
            <v>0</v>
          </cell>
          <cell r="D26">
            <v>0</v>
          </cell>
          <cell r="E26">
            <v>0</v>
          </cell>
          <cell r="F26">
            <v>0</v>
          </cell>
        </row>
        <row r="27">
          <cell r="A27" t="str">
            <v>COMP.002</v>
          </cell>
          <cell r="B27" t="str">
            <v>REGULARIZACAO E COMPACTACAO DE SUBLEITO ATE 20 CM DE ESPESSURA</v>
          </cell>
          <cell r="C27">
            <v>0</v>
          </cell>
          <cell r="D27">
            <v>0</v>
          </cell>
          <cell r="E27" t="str">
            <v>UNID.:</v>
          </cell>
          <cell r="F27" t="str">
            <v>M²</v>
          </cell>
          <cell r="G27">
            <v>1.447007328</v>
          </cell>
        </row>
        <row r="28">
          <cell r="A28" t="str">
            <v>Referência: 72961/ SINAPI</v>
          </cell>
          <cell r="B28">
            <v>0</v>
          </cell>
          <cell r="C28">
            <v>0</v>
          </cell>
          <cell r="D28">
            <v>0</v>
          </cell>
          <cell r="E28">
            <v>0</v>
          </cell>
          <cell r="F28">
            <v>0</v>
          </cell>
        </row>
        <row r="29">
          <cell r="A29">
            <v>0</v>
          </cell>
          <cell r="B29">
            <v>0</v>
          </cell>
          <cell r="C29">
            <v>0</v>
          </cell>
          <cell r="D29">
            <v>0</v>
          </cell>
          <cell r="E29">
            <v>0</v>
          </cell>
          <cell r="F29">
            <v>0</v>
          </cell>
        </row>
        <row r="30">
          <cell r="A30" t="str">
            <v>Código</v>
          </cell>
          <cell r="B30" t="str">
            <v>Descrição</v>
          </cell>
          <cell r="C30" t="str">
            <v>Unidade</v>
          </cell>
          <cell r="D30" t="str">
            <v>Coeficiente</v>
          </cell>
          <cell r="E30" t="str">
            <v>Preço</v>
          </cell>
          <cell r="F30" t="str">
            <v>Total</v>
          </cell>
        </row>
        <row r="31">
          <cell r="A31" t="str">
            <v>EQUIPAMENTOS</v>
          </cell>
          <cell r="B31">
            <v>0</v>
          </cell>
          <cell r="C31">
            <v>0</v>
          </cell>
          <cell r="D31">
            <v>0</v>
          </cell>
          <cell r="E31">
            <v>0</v>
          </cell>
          <cell r="F31">
            <v>0</v>
          </cell>
        </row>
        <row r="32">
          <cell r="A32" t="str">
            <v>5901</v>
          </cell>
          <cell r="B32" t="str">
            <v>CAMINHÃO PIPA 10.000 L TRUCADO, PESO BRUTO TOTAL 23.000 KG, CARGA ÚTIL MÁXIMA 15.935 KG, DISTÂNCIA ENTRE EIXOS 4,8 M, POTÊNCIA 230 CV, INCLUSIVE TANQUE DE AÇO PARA TRANSPORTE DE ÁGUA - CHP DIURNO. AF_06/2014</v>
          </cell>
          <cell r="C32" t="str">
            <v>CHP</v>
          </cell>
          <cell r="D32">
            <v>1.6109E-3</v>
          </cell>
          <cell r="E32" t="str">
            <v>188,31</v>
          </cell>
          <cell r="F32">
            <v>0.3</v>
          </cell>
        </row>
        <row r="33">
          <cell r="A33" t="str">
            <v>5903</v>
          </cell>
          <cell r="B33" t="str">
            <v>CAMINHÃO PIPA 10.000 L TRUCADO, PESO BRUTO TOTAL 23.000 KG, CARGA ÚTIL MÁXIMA 15.935 KG, DISTÂNCIA ENTRE EIXOS 4,8 M, POTÊNCIA 230 CV, INCLUSIVE TANQUE DE AÇO PARA TRANSPORTE DE ÁGUA - CHI DIURNO. AF_06/2014</v>
          </cell>
          <cell r="C33" t="str">
            <v>CHI</v>
          </cell>
          <cell r="D33" t="str">
            <v>0,0010739</v>
          </cell>
          <cell r="E33" t="str">
            <v>46,94</v>
          </cell>
          <cell r="F33">
            <v>0.05</v>
          </cell>
        </row>
        <row r="34">
          <cell r="A34" t="str">
            <v>5932</v>
          </cell>
          <cell r="B34" t="str">
            <v>MOTONIVELADORA POTÊNCIA BÁSICA LÍQUIDA (PRIMEIRA MARCHA) 125 HP, PESO BRUTO 13032 KG, LARGURA DA LÂMINA DE 3,7 M - CHP DIURNO. AF_06/2014</v>
          </cell>
          <cell r="C34" t="str">
            <v>CHP</v>
          </cell>
          <cell r="D34" t="str">
            <v>0,0018525</v>
          </cell>
          <cell r="E34" t="str">
            <v>156,42</v>
          </cell>
          <cell r="F34">
            <v>0.28000000000000003</v>
          </cell>
        </row>
        <row r="35">
          <cell r="A35" t="str">
            <v>5934</v>
          </cell>
          <cell r="B35" t="str">
            <v>MOTONIVELADORA POTÊNCIA BÁSICA LÍQUIDA (PRIMEIRA MARCHA) 125 HP, PESO BRUTO 13032 KG, LARGURA DA LÂMINA DE 3,7 M - CHI DIURNO. AF_06/2014</v>
          </cell>
          <cell r="C35" t="str">
            <v>CHI</v>
          </cell>
          <cell r="D35" t="str">
            <v>0,0008323</v>
          </cell>
          <cell r="E35" t="str">
            <v>67,92</v>
          </cell>
          <cell r="F35">
            <v>0.05</v>
          </cell>
        </row>
        <row r="36">
          <cell r="A36" t="str">
            <v>7049</v>
          </cell>
          <cell r="B36" t="str">
            <v>ROLO COMPACTADOR PE DE CARNEIRO VIBRATORIO, POTENCIA 125 HP, PESO OPERACIONAL SEM/COM LASTRO 11,95 / 13,30 T, IMPACTO DINAMICO 38,5 / 22,5 T, LARGURA DE TRABALHO 2,15 M - CHP DIURNO. AF_06/2014</v>
          </cell>
          <cell r="C36" t="str">
            <v>CHP</v>
          </cell>
          <cell r="D36" t="str">
            <v>0,0026849</v>
          </cell>
          <cell r="E36" t="str">
            <v>142,65</v>
          </cell>
          <cell r="F36">
            <v>0.38</v>
          </cell>
        </row>
        <row r="37">
          <cell r="A37" t="str">
            <v>96028</v>
          </cell>
          <cell r="B37" t="str">
            <v>TRATOR DE PNEUS COM POTÊNCIA DE 85 CV, TRAÇÃO 4X4, COM GRADE DE DISCOS ACOPLADA - CHP DIURNO. AF_02/2017</v>
          </cell>
          <cell r="C37" t="str">
            <v>CHP</v>
          </cell>
          <cell r="D37" t="str">
            <v>0,0013424</v>
          </cell>
          <cell r="E37" t="str">
            <v>126,40</v>
          </cell>
          <cell r="F37">
            <v>0.16</v>
          </cell>
        </row>
        <row r="38">
          <cell r="A38" t="str">
            <v>96029</v>
          </cell>
          <cell r="B38" t="str">
            <v>TRATOR DE PNEUS COM POTÊNCIA DE 85 CV, TRAÇÃO 4X4, COM GRADE DE DISCOS ACOPLADA - CHI DIURNO. AF_02/2017</v>
          </cell>
          <cell r="C38" t="str">
            <v>CHI</v>
          </cell>
          <cell r="D38" t="str">
            <v>0,0013424</v>
          </cell>
          <cell r="E38" t="str">
            <v>43,34</v>
          </cell>
          <cell r="F38">
            <v>0.05</v>
          </cell>
        </row>
        <row r="39">
          <cell r="A39" t="str">
            <v>TOTAL EQUIPAMENTOS  (R$)</v>
          </cell>
          <cell r="B39">
            <v>0</v>
          </cell>
          <cell r="C39">
            <v>0</v>
          </cell>
          <cell r="D39">
            <v>0</v>
          </cell>
          <cell r="E39">
            <v>0</v>
          </cell>
          <cell r="F39">
            <v>1.27</v>
          </cell>
        </row>
        <row r="40">
          <cell r="A40" t="str">
            <v>MÃO DE OBRA</v>
          </cell>
          <cell r="B40">
            <v>0</v>
          </cell>
          <cell r="C40">
            <v>0</v>
          </cell>
          <cell r="D40">
            <v>0</v>
          </cell>
          <cell r="E40">
            <v>0</v>
          </cell>
          <cell r="F40">
            <v>0</v>
          </cell>
        </row>
        <row r="41">
          <cell r="A41" t="str">
            <v>88316</v>
          </cell>
          <cell r="B41" t="str">
            <v>SERVENTE COM ENCARGOS COMPLEMENTARES</v>
          </cell>
          <cell r="C41" t="str">
            <v>H</v>
          </cell>
          <cell r="D41" t="str">
            <v>0,0107396</v>
          </cell>
          <cell r="E41" t="str">
            <v>16,18</v>
          </cell>
          <cell r="F41">
            <v>0.17</v>
          </cell>
        </row>
        <row r="42">
          <cell r="A42" t="str">
            <v>TOTAL MAO DE OBRA  (R$)</v>
          </cell>
          <cell r="B42">
            <v>0</v>
          </cell>
          <cell r="C42">
            <v>0</v>
          </cell>
          <cell r="D42">
            <v>0</v>
          </cell>
          <cell r="E42">
            <v>0</v>
          </cell>
          <cell r="F42">
            <v>0.17</v>
          </cell>
        </row>
        <row r="43">
          <cell r="A43" t="str">
            <v>MATERIAIS</v>
          </cell>
          <cell r="B43">
            <v>0</v>
          </cell>
          <cell r="C43">
            <v>0</v>
          </cell>
          <cell r="D43">
            <v>0</v>
          </cell>
          <cell r="E43">
            <v>0</v>
          </cell>
          <cell r="F43">
            <v>0</v>
          </cell>
        </row>
        <row r="44">
          <cell r="A44">
            <v>5689</v>
          </cell>
          <cell r="B44" t="str">
            <v>GRADE DE DISCO CONTROLE REMOTO REBOCÁVEL, COM 24 DISCOS 24 X 6 MM COM PNEUS  PARA TRANSPORTE - CHP DIURNO. AF_06/2014</v>
          </cell>
          <cell r="C44" t="str">
            <v xml:space="preserve">CHP </v>
          </cell>
          <cell r="D44">
            <v>1.3424000000000001E-3</v>
          </cell>
          <cell r="E44">
            <v>3.22</v>
          </cell>
          <cell r="F44">
            <v>4.3225280000000008E-3</v>
          </cell>
        </row>
        <row r="45">
          <cell r="A45">
            <v>5690</v>
          </cell>
          <cell r="B45" t="str">
            <v xml:space="preserve">GRADE DE DISCO CONTROLE REMOTO REBOCÁVEL, COM 24 DISCOS 24 X 6 MM COM PNEUS </v>
          </cell>
          <cell r="C45" t="str">
            <v xml:space="preserve"> CHI </v>
          </cell>
          <cell r="D45">
            <v>1.3424000000000001E-3</v>
          </cell>
          <cell r="E45">
            <v>2</v>
          </cell>
          <cell r="F45">
            <v>2.6848000000000002E-3</v>
          </cell>
        </row>
        <row r="46">
          <cell r="A46" t="str">
            <v>TOTAL MATERIAIS</v>
          </cell>
          <cell r="B46">
            <v>0</v>
          </cell>
          <cell r="C46">
            <v>0</v>
          </cell>
          <cell r="D46">
            <v>0</v>
          </cell>
          <cell r="E46">
            <v>0</v>
          </cell>
          <cell r="F46">
            <v>7.007328000000001E-3</v>
          </cell>
        </row>
        <row r="47">
          <cell r="A47">
            <v>0</v>
          </cell>
          <cell r="B47">
            <v>0</v>
          </cell>
          <cell r="C47">
            <v>0</v>
          </cell>
          <cell r="D47">
            <v>0</v>
          </cell>
          <cell r="E47">
            <v>0</v>
          </cell>
          <cell r="F47">
            <v>0</v>
          </cell>
        </row>
        <row r="48">
          <cell r="A48" t="str">
            <v>TOTAL GERAL (R$)</v>
          </cell>
          <cell r="B48">
            <v>0</v>
          </cell>
          <cell r="C48">
            <v>0</v>
          </cell>
          <cell r="D48">
            <v>0</v>
          </cell>
          <cell r="E48">
            <v>0</v>
          </cell>
          <cell r="F48">
            <v>1.447007328</v>
          </cell>
        </row>
        <row r="49">
          <cell r="A49">
            <v>0</v>
          </cell>
          <cell r="B49">
            <v>0</v>
          </cell>
          <cell r="C49">
            <v>0</v>
          </cell>
          <cell r="D49">
            <v>0</v>
          </cell>
          <cell r="E49">
            <v>0</v>
          </cell>
          <cell r="F49">
            <v>0</v>
          </cell>
        </row>
        <row r="50">
          <cell r="A50" t="str">
            <v>COMP.003</v>
          </cell>
          <cell r="B50" t="str">
            <v>REBAIXAMENTO DE PENA D'AGUA, INCLUINDO COMPLEMENTO DE TUBULACAO, CONEXOES, ESCAVACAO E REATERRO.</v>
          </cell>
          <cell r="C50">
            <v>0</v>
          </cell>
          <cell r="D50">
            <v>0</v>
          </cell>
          <cell r="E50" t="str">
            <v>UNID.:</v>
          </cell>
          <cell r="F50" t="str">
            <v>UND</v>
          </cell>
          <cell r="G50">
            <v>76.13</v>
          </cell>
        </row>
        <row r="51">
          <cell r="A51" t="str">
            <v>Referência: 19.07.580/ EMLURB</v>
          </cell>
          <cell r="B51">
            <v>0</v>
          </cell>
          <cell r="C51">
            <v>0</v>
          </cell>
          <cell r="D51">
            <v>0</v>
          </cell>
          <cell r="E51">
            <v>0</v>
          </cell>
          <cell r="F51">
            <v>0</v>
          </cell>
        </row>
        <row r="52">
          <cell r="A52">
            <v>0</v>
          </cell>
          <cell r="B52">
            <v>0</v>
          </cell>
          <cell r="C52">
            <v>0</v>
          </cell>
          <cell r="D52">
            <v>0</v>
          </cell>
          <cell r="E52">
            <v>0</v>
          </cell>
          <cell r="F52">
            <v>0</v>
          </cell>
        </row>
        <row r="53">
          <cell r="A53" t="str">
            <v>Código</v>
          </cell>
          <cell r="B53" t="str">
            <v>Descrição</v>
          </cell>
          <cell r="C53" t="str">
            <v>Unidade</v>
          </cell>
          <cell r="D53" t="str">
            <v>Coeficiente</v>
          </cell>
          <cell r="E53" t="str">
            <v>Preço</v>
          </cell>
          <cell r="F53" t="str">
            <v>Total</v>
          </cell>
        </row>
        <row r="54">
          <cell r="A54" t="str">
            <v>EQUIPAMENTOS</v>
          </cell>
          <cell r="B54">
            <v>0</v>
          </cell>
          <cell r="C54">
            <v>0</v>
          </cell>
          <cell r="D54">
            <v>0</v>
          </cell>
          <cell r="E54">
            <v>0</v>
          </cell>
          <cell r="F54">
            <v>0</v>
          </cell>
        </row>
        <row r="55">
          <cell r="A55">
            <v>0</v>
          </cell>
          <cell r="B55">
            <v>0</v>
          </cell>
          <cell r="C55">
            <v>0</v>
          </cell>
          <cell r="D55">
            <v>0</v>
          </cell>
          <cell r="E55">
            <v>0</v>
          </cell>
          <cell r="F55">
            <v>0</v>
          </cell>
        </row>
        <row r="56">
          <cell r="A56" t="str">
            <v>TOTAL EQUIPAMENTOS  (R$)</v>
          </cell>
          <cell r="B56">
            <v>0</v>
          </cell>
          <cell r="C56">
            <v>0</v>
          </cell>
          <cell r="D56">
            <v>0</v>
          </cell>
          <cell r="E56">
            <v>0</v>
          </cell>
          <cell r="F56">
            <v>0</v>
          </cell>
        </row>
        <row r="57">
          <cell r="A57" t="str">
            <v>MÃO DE OBRA</v>
          </cell>
          <cell r="B57">
            <v>0</v>
          </cell>
          <cell r="C57">
            <v>0</v>
          </cell>
          <cell r="D57">
            <v>0</v>
          </cell>
          <cell r="E57">
            <v>0</v>
          </cell>
          <cell r="F57">
            <v>0</v>
          </cell>
        </row>
        <row r="58">
          <cell r="A58" t="str">
            <v>88267</v>
          </cell>
          <cell r="B58" t="str">
            <v>ENCANADOR OU BOMBEIRO HIDRÁULICO COM ENCARGOS COMPLEMENTARES</v>
          </cell>
          <cell r="C58" t="str">
            <v>H</v>
          </cell>
          <cell r="D58">
            <v>1</v>
          </cell>
          <cell r="E58" t="str">
            <v>19,72</v>
          </cell>
          <cell r="F58">
            <v>19.72</v>
          </cell>
        </row>
        <row r="59">
          <cell r="A59" t="str">
            <v>88316</v>
          </cell>
          <cell r="B59" t="str">
            <v>SERVENTE COM ENCARGOS COMPLEMENTARES</v>
          </cell>
          <cell r="C59" t="str">
            <v>H</v>
          </cell>
          <cell r="D59">
            <v>3</v>
          </cell>
          <cell r="E59" t="str">
            <v>16,18</v>
          </cell>
          <cell r="F59">
            <v>48.54</v>
          </cell>
        </row>
        <row r="60">
          <cell r="A60" t="str">
            <v>TOTAL MAO DE OBRA  (R$)</v>
          </cell>
          <cell r="B60">
            <v>0</v>
          </cell>
          <cell r="C60">
            <v>0</v>
          </cell>
          <cell r="D60">
            <v>0</v>
          </cell>
          <cell r="E60">
            <v>0</v>
          </cell>
          <cell r="F60">
            <v>68.260000000000005</v>
          </cell>
        </row>
        <row r="61">
          <cell r="A61" t="str">
            <v>MATERIAIS</v>
          </cell>
          <cell r="B61">
            <v>0</v>
          </cell>
          <cell r="C61">
            <v>0</v>
          </cell>
          <cell r="D61">
            <v>0</v>
          </cell>
          <cell r="E61">
            <v>0</v>
          </cell>
          <cell r="F61">
            <v>0</v>
          </cell>
        </row>
        <row r="62">
          <cell r="A62">
            <v>9868</v>
          </cell>
          <cell r="B62" t="str">
            <v>TUBO PVC, SOLDAVEL, DN 25 MM, AGUA FRIA (NBR-5648)</v>
          </cell>
          <cell r="C62" t="str">
            <v xml:space="preserve">M     </v>
          </cell>
          <cell r="D62">
            <v>1</v>
          </cell>
          <cell r="E62" t="str">
            <v>2,65</v>
          </cell>
          <cell r="F62">
            <v>2.65</v>
          </cell>
        </row>
        <row r="63">
          <cell r="A63">
            <v>3531</v>
          </cell>
          <cell r="B63" t="str">
            <v>JOELHO PVC,  SOLDAVEL COM ROSCA, 90 GRAUS, 25 MM X 1/2", PARA AGUA FRIA PREDIAL</v>
          </cell>
          <cell r="C63" t="str">
            <v xml:space="preserve">UN    </v>
          </cell>
          <cell r="D63">
            <v>3</v>
          </cell>
          <cell r="E63" t="str">
            <v>1,60</v>
          </cell>
          <cell r="F63">
            <v>4.8</v>
          </cell>
        </row>
        <row r="64">
          <cell r="A64">
            <v>20080</v>
          </cell>
          <cell r="B64" t="str">
            <v>ADESIVO PLASTICO PARA PVC, FRASCO COM 175 GR</v>
          </cell>
          <cell r="C64" t="str">
            <v xml:space="preserve">UN    </v>
          </cell>
          <cell r="D64">
            <v>1.3125000000000001E-3</v>
          </cell>
          <cell r="E64" t="str">
            <v>15,77</v>
          </cell>
          <cell r="F64">
            <v>0.02</v>
          </cell>
        </row>
        <row r="65">
          <cell r="A65">
            <v>20083</v>
          </cell>
          <cell r="B65" t="str">
            <v>SOLUCAO LIMPADORA PARA PVC, FRASCO COM 1000 CM3</v>
          </cell>
          <cell r="C65" t="str">
            <v xml:space="preserve">UN    </v>
          </cell>
          <cell r="D65">
            <v>9.4800000000000006E-3</v>
          </cell>
          <cell r="E65" t="str">
            <v>43,14</v>
          </cell>
          <cell r="F65">
            <v>0.4</v>
          </cell>
        </row>
        <row r="66">
          <cell r="A66" t="str">
            <v>TOTAL MATERIAIS</v>
          </cell>
          <cell r="B66">
            <v>0</v>
          </cell>
          <cell r="C66">
            <v>0</v>
          </cell>
          <cell r="D66">
            <v>0</v>
          </cell>
          <cell r="E66">
            <v>0</v>
          </cell>
          <cell r="F66">
            <v>7.87</v>
          </cell>
        </row>
        <row r="67">
          <cell r="A67">
            <v>0</v>
          </cell>
          <cell r="B67">
            <v>0</v>
          </cell>
          <cell r="C67">
            <v>0</v>
          </cell>
          <cell r="D67">
            <v>0</v>
          </cell>
          <cell r="E67">
            <v>0</v>
          </cell>
          <cell r="F67">
            <v>0</v>
          </cell>
        </row>
        <row r="68">
          <cell r="A68" t="str">
            <v>TOTAL GERAL (R$)</v>
          </cell>
          <cell r="B68">
            <v>0</v>
          </cell>
          <cell r="C68">
            <v>0</v>
          </cell>
          <cell r="D68">
            <v>0</v>
          </cell>
          <cell r="E68">
            <v>0</v>
          </cell>
          <cell r="F68">
            <v>76.13</v>
          </cell>
        </row>
        <row r="69">
          <cell r="A69" t="str">
            <v>*ITEM 20083 BASE DE CÁLCULO PARA CONVERSÃO: SOLUÇÃO TIGRE COM DENSIDADE D = 0,79 G/CM³ (D = M/V: 1000CM³ = 790G). https://tigrecombr-prod.s3.amazonaws.com/default/files/produtos/ficha-tecnica/54001207.pdf</v>
          </cell>
          <cell r="B69">
            <v>0</v>
          </cell>
          <cell r="C69">
            <v>0</v>
          </cell>
          <cell r="D69">
            <v>0</v>
          </cell>
          <cell r="E69">
            <v>0</v>
          </cell>
          <cell r="F69">
            <v>0</v>
          </cell>
        </row>
        <row r="70">
          <cell r="A70">
            <v>0</v>
          </cell>
          <cell r="B70">
            <v>0</v>
          </cell>
          <cell r="C70">
            <v>0</v>
          </cell>
          <cell r="D70">
            <v>0</v>
          </cell>
          <cell r="E70">
            <v>0</v>
          </cell>
          <cell r="F70">
            <v>0</v>
          </cell>
        </row>
        <row r="71">
          <cell r="A71" t="str">
            <v>COMP.004</v>
          </cell>
          <cell r="B71" t="str">
            <v>REBAIXAMENTO DE DISTRIBUIDOR DE 110 MM COM INSTALACAO DAS CONEXOES E COMPLEMENTO DE TUBULACAO, INCLUSIVE ESCAVACAO E REATERRO</v>
          </cell>
          <cell r="C71">
            <v>0</v>
          </cell>
          <cell r="D71">
            <v>0</v>
          </cell>
          <cell r="E71" t="str">
            <v>UNID.:</v>
          </cell>
          <cell r="F71" t="str">
            <v>UND</v>
          </cell>
          <cell r="G71">
            <v>603.54</v>
          </cell>
        </row>
        <row r="72">
          <cell r="A72" t="str">
            <v>Referência: 19.07.590 E 19.07.595/ EMLURB</v>
          </cell>
          <cell r="B72">
            <v>0</v>
          </cell>
          <cell r="C72">
            <v>0</v>
          </cell>
          <cell r="D72">
            <v>0</v>
          </cell>
          <cell r="E72">
            <v>0</v>
          </cell>
          <cell r="F72">
            <v>0</v>
          </cell>
        </row>
        <row r="73">
          <cell r="A73">
            <v>0</v>
          </cell>
          <cell r="B73">
            <v>0</v>
          </cell>
          <cell r="C73">
            <v>0</v>
          </cell>
          <cell r="D73">
            <v>0</v>
          </cell>
          <cell r="E73">
            <v>0</v>
          </cell>
          <cell r="F73">
            <v>0</v>
          </cell>
        </row>
        <row r="74">
          <cell r="A74" t="str">
            <v>Código</v>
          </cell>
          <cell r="B74" t="str">
            <v>Descrição</v>
          </cell>
          <cell r="C74" t="str">
            <v>Unidade</v>
          </cell>
          <cell r="D74" t="str">
            <v>Coeficiente</v>
          </cell>
          <cell r="E74" t="str">
            <v>Preço</v>
          </cell>
          <cell r="F74" t="str">
            <v>Total</v>
          </cell>
        </row>
        <row r="75">
          <cell r="A75" t="str">
            <v>EQUIPAMENTOS</v>
          </cell>
          <cell r="B75">
            <v>0</v>
          </cell>
          <cell r="C75">
            <v>0</v>
          </cell>
          <cell r="D75">
            <v>0</v>
          </cell>
          <cell r="E75">
            <v>0</v>
          </cell>
          <cell r="F75">
            <v>0</v>
          </cell>
        </row>
        <row r="76">
          <cell r="A76">
            <v>0</v>
          </cell>
          <cell r="B76">
            <v>0</v>
          </cell>
          <cell r="C76">
            <v>0</v>
          </cell>
          <cell r="D76">
            <v>0</v>
          </cell>
          <cell r="E76">
            <v>0</v>
          </cell>
          <cell r="F76">
            <v>0</v>
          </cell>
        </row>
        <row r="77">
          <cell r="A77" t="str">
            <v>TOTAL EQUIPAMENTOS  (R$)</v>
          </cell>
          <cell r="B77">
            <v>0</v>
          </cell>
          <cell r="C77">
            <v>0</v>
          </cell>
          <cell r="D77">
            <v>0</v>
          </cell>
          <cell r="E77">
            <v>0</v>
          </cell>
          <cell r="F77">
            <v>0</v>
          </cell>
        </row>
        <row r="78">
          <cell r="A78" t="str">
            <v>MÃO DE OBRA</v>
          </cell>
          <cell r="B78">
            <v>0</v>
          </cell>
          <cell r="C78">
            <v>0</v>
          </cell>
          <cell r="D78">
            <v>0</v>
          </cell>
          <cell r="E78">
            <v>0</v>
          </cell>
          <cell r="F78">
            <v>0</v>
          </cell>
        </row>
        <row r="79">
          <cell r="A79" t="str">
            <v>88267</v>
          </cell>
          <cell r="B79" t="str">
            <v>ENCANADOR OU BOMBEIRO HIDRÁULICO COM ENCARGOS COMPLEMENTARES</v>
          </cell>
          <cell r="C79" t="str">
            <v>H</v>
          </cell>
          <cell r="D79">
            <v>0.5</v>
          </cell>
          <cell r="E79" t="str">
            <v>19,72</v>
          </cell>
          <cell r="F79">
            <v>9.86</v>
          </cell>
        </row>
        <row r="80">
          <cell r="A80" t="str">
            <v>88316</v>
          </cell>
          <cell r="B80" t="str">
            <v>SERVENTE COM ENCARGOS COMPLEMENTARES</v>
          </cell>
          <cell r="C80" t="str">
            <v>H</v>
          </cell>
          <cell r="D80">
            <v>1</v>
          </cell>
          <cell r="E80" t="str">
            <v>16,18</v>
          </cell>
          <cell r="F80">
            <v>16.18</v>
          </cell>
        </row>
        <row r="81">
          <cell r="A81" t="str">
            <v>TOTAL MAO DE OBRA  (R$)</v>
          </cell>
          <cell r="B81">
            <v>0</v>
          </cell>
          <cell r="C81">
            <v>0</v>
          </cell>
          <cell r="D81">
            <v>0</v>
          </cell>
          <cell r="E81">
            <v>0</v>
          </cell>
          <cell r="F81">
            <v>26.04</v>
          </cell>
        </row>
        <row r="82">
          <cell r="A82" t="str">
            <v>MATERIAIS</v>
          </cell>
          <cell r="B82">
            <v>0</v>
          </cell>
          <cell r="C82">
            <v>0</v>
          </cell>
          <cell r="D82">
            <v>0</v>
          </cell>
          <cell r="E82">
            <v>0</v>
          </cell>
          <cell r="F82">
            <v>0</v>
          </cell>
        </row>
        <row r="83">
          <cell r="A83">
            <v>9870</v>
          </cell>
          <cell r="B83" t="str">
            <v>TUBO PVC, SOLDAVEL, DN 110 MM, AGUA FRIA (NBR-5648)</v>
          </cell>
          <cell r="C83" t="str">
            <v xml:space="preserve">M     </v>
          </cell>
          <cell r="D83">
            <v>1</v>
          </cell>
          <cell r="E83" t="str">
            <v>56,22</v>
          </cell>
          <cell r="F83">
            <v>56.22</v>
          </cell>
        </row>
        <row r="84">
          <cell r="A84">
            <v>1962</v>
          </cell>
          <cell r="B84" t="str">
            <v>CURVA DE PVC 90 GRAUS, SOLDAVEL, 110 MM, PARA AGUA FRIA PREDIAL (NBR 5648)</v>
          </cell>
          <cell r="C84" t="str">
            <v xml:space="preserve">UN    </v>
          </cell>
          <cell r="D84">
            <v>4</v>
          </cell>
          <cell r="E84" t="str">
            <v>128,67</v>
          </cell>
          <cell r="F84">
            <v>514.67999999999995</v>
          </cell>
        </row>
        <row r="85">
          <cell r="A85">
            <v>20080</v>
          </cell>
          <cell r="B85" t="str">
            <v>ADESIVO PLASTICO PARA PVC, FRASCO COM 175 GR</v>
          </cell>
          <cell r="C85" t="str">
            <v xml:space="preserve">UN    </v>
          </cell>
          <cell r="D85">
            <v>2.1000000000000001E-2</v>
          </cell>
          <cell r="E85" t="str">
            <v>15,77</v>
          </cell>
          <cell r="F85">
            <v>0.33</v>
          </cell>
        </row>
        <row r="86">
          <cell r="A86">
            <v>20083</v>
          </cell>
          <cell r="B86" t="str">
            <v>SOLUCAO LIMPADORA PARA PVC, FRASCO COM 1000 CM3</v>
          </cell>
          <cell r="C86" t="str">
            <v xml:space="preserve">UN    </v>
          </cell>
          <cell r="D86">
            <v>0.14535999999999999</v>
          </cell>
          <cell r="E86" t="str">
            <v>43,14</v>
          </cell>
          <cell r="F86">
            <v>6.27</v>
          </cell>
        </row>
        <row r="87">
          <cell r="A87" t="str">
            <v>TOTAL MATERIAIS</v>
          </cell>
          <cell r="B87">
            <v>0</v>
          </cell>
          <cell r="C87">
            <v>0</v>
          </cell>
          <cell r="D87">
            <v>0</v>
          </cell>
          <cell r="E87">
            <v>0</v>
          </cell>
          <cell r="F87">
            <v>577.5</v>
          </cell>
        </row>
        <row r="88">
          <cell r="A88">
            <v>0</v>
          </cell>
          <cell r="B88">
            <v>0</v>
          </cell>
          <cell r="C88">
            <v>0</v>
          </cell>
          <cell r="D88">
            <v>0</v>
          </cell>
          <cell r="E88">
            <v>0</v>
          </cell>
          <cell r="F88">
            <v>0</v>
          </cell>
        </row>
        <row r="89">
          <cell r="A89" t="str">
            <v>TOTAL GERAL (R$)</v>
          </cell>
          <cell r="B89">
            <v>0</v>
          </cell>
          <cell r="C89">
            <v>0</v>
          </cell>
          <cell r="D89">
            <v>0</v>
          </cell>
          <cell r="E89">
            <v>0</v>
          </cell>
          <cell r="F89">
            <v>603.54</v>
          </cell>
        </row>
        <row r="90">
          <cell r="A90" t="str">
            <v>*ITEM 20083 BASE DE CÁLCULO PARA CONVERSÃO: SOLUÇÃO TIGRE COM DENSIDADE D = 0,79 G/CM³ (D = M/V: 1000CM³ = 790G). https://tigrecombr-prod.s3.amazonaws.com/default/files/produtos/ficha-tecnica/54001207.pdf</v>
          </cell>
          <cell r="B90">
            <v>0</v>
          </cell>
          <cell r="C90">
            <v>0</v>
          </cell>
          <cell r="D90">
            <v>0</v>
          </cell>
          <cell r="E90">
            <v>0</v>
          </cell>
          <cell r="F90">
            <v>0</v>
          </cell>
        </row>
        <row r="91">
          <cell r="A91">
            <v>0</v>
          </cell>
          <cell r="B91">
            <v>0</v>
          </cell>
          <cell r="C91">
            <v>0</v>
          </cell>
          <cell r="D91">
            <v>0</v>
          </cell>
          <cell r="E91">
            <v>0</v>
          </cell>
          <cell r="F91">
            <v>0</v>
          </cell>
        </row>
        <row r="92">
          <cell r="A92" t="str">
            <v>COMP.005</v>
          </cell>
          <cell r="B92" t="str">
            <v>REBAIXAMENTO DE DISTRIBUIDOR DE 60 MM COM INSTALACAO DAS CONEXOES E COMPLEMENTO DE TUBULACAO, INCLUSIVE ESCAVACAO E REATERRO</v>
          </cell>
          <cell r="C92">
            <v>0</v>
          </cell>
          <cell r="D92">
            <v>0</v>
          </cell>
          <cell r="E92" t="str">
            <v>UNID.:</v>
          </cell>
          <cell r="F92" t="str">
            <v>UND</v>
          </cell>
          <cell r="G92">
            <v>141.25</v>
          </cell>
        </row>
        <row r="93">
          <cell r="A93" t="str">
            <v>Referência: 19.07.590 E 19.07.595/ EMLURB</v>
          </cell>
          <cell r="B93">
            <v>0</v>
          </cell>
          <cell r="C93">
            <v>0</v>
          </cell>
          <cell r="D93">
            <v>0</v>
          </cell>
          <cell r="E93">
            <v>0</v>
          </cell>
          <cell r="F93">
            <v>0</v>
          </cell>
        </row>
        <row r="94">
          <cell r="A94">
            <v>0</v>
          </cell>
          <cell r="B94">
            <v>0</v>
          </cell>
          <cell r="C94">
            <v>0</v>
          </cell>
          <cell r="D94">
            <v>0</v>
          </cell>
          <cell r="E94">
            <v>0</v>
          </cell>
          <cell r="F94">
            <v>0</v>
          </cell>
        </row>
        <row r="95">
          <cell r="A95" t="str">
            <v>Código</v>
          </cell>
          <cell r="B95" t="str">
            <v>Descrição</v>
          </cell>
          <cell r="C95" t="str">
            <v>Unidade</v>
          </cell>
          <cell r="D95" t="str">
            <v>Coeficiente</v>
          </cell>
          <cell r="E95" t="str">
            <v>Preço</v>
          </cell>
          <cell r="F95" t="str">
            <v>Total</v>
          </cell>
        </row>
        <row r="96">
          <cell r="A96" t="str">
            <v>EQUIPAMENTOS</v>
          </cell>
          <cell r="B96">
            <v>0</v>
          </cell>
          <cell r="C96">
            <v>0</v>
          </cell>
          <cell r="D96">
            <v>0</v>
          </cell>
          <cell r="E96">
            <v>0</v>
          </cell>
          <cell r="F96">
            <v>0</v>
          </cell>
        </row>
        <row r="97">
          <cell r="A97">
            <v>0</v>
          </cell>
          <cell r="B97">
            <v>0</v>
          </cell>
          <cell r="C97">
            <v>0</v>
          </cell>
          <cell r="D97">
            <v>0</v>
          </cell>
          <cell r="E97">
            <v>0</v>
          </cell>
          <cell r="F97">
            <v>0</v>
          </cell>
        </row>
        <row r="98">
          <cell r="A98" t="str">
            <v>TOTAL EQUIPAMENTOS  (R$)</v>
          </cell>
          <cell r="B98">
            <v>0</v>
          </cell>
          <cell r="C98">
            <v>0</v>
          </cell>
          <cell r="D98">
            <v>0</v>
          </cell>
          <cell r="E98">
            <v>0</v>
          </cell>
          <cell r="F98">
            <v>0</v>
          </cell>
        </row>
        <row r="99">
          <cell r="A99" t="str">
            <v>MÃO DE OBRA</v>
          </cell>
          <cell r="B99">
            <v>0</v>
          </cell>
          <cell r="C99">
            <v>0</v>
          </cell>
          <cell r="D99">
            <v>0</v>
          </cell>
          <cell r="E99">
            <v>0</v>
          </cell>
          <cell r="F99">
            <v>0</v>
          </cell>
        </row>
        <row r="100">
          <cell r="A100" t="str">
            <v>88267</v>
          </cell>
          <cell r="B100" t="str">
            <v>ENCANADOR OU BOMBEIRO HIDRÁULICO COM ENCARGOS COMPLEMENTARES</v>
          </cell>
          <cell r="C100" t="str">
            <v>H</v>
          </cell>
          <cell r="D100">
            <v>0.27272727272727271</v>
          </cell>
          <cell r="E100" t="str">
            <v>19,72</v>
          </cell>
          <cell r="F100">
            <v>5.37</v>
          </cell>
        </row>
        <row r="101">
          <cell r="A101" t="str">
            <v>88316</v>
          </cell>
          <cell r="B101" t="str">
            <v>SERVENTE COM ENCARGOS COMPLEMENTARES</v>
          </cell>
          <cell r="C101" t="str">
            <v>H</v>
          </cell>
          <cell r="D101">
            <v>0.54545454545454541</v>
          </cell>
          <cell r="E101" t="str">
            <v>16,18</v>
          </cell>
          <cell r="F101">
            <v>8.82</v>
          </cell>
        </row>
        <row r="102">
          <cell r="A102" t="str">
            <v>TOTAL MAO DE OBRA  (R$)</v>
          </cell>
          <cell r="B102">
            <v>0</v>
          </cell>
          <cell r="C102">
            <v>0</v>
          </cell>
          <cell r="D102">
            <v>0</v>
          </cell>
          <cell r="E102">
            <v>0</v>
          </cell>
          <cell r="F102">
            <v>14.19</v>
          </cell>
        </row>
        <row r="103">
          <cell r="A103" t="str">
            <v>MATERIAIS</v>
          </cell>
          <cell r="B103">
            <v>0</v>
          </cell>
          <cell r="C103">
            <v>0</v>
          </cell>
          <cell r="D103">
            <v>0</v>
          </cell>
          <cell r="E103">
            <v>0</v>
          </cell>
          <cell r="F103">
            <v>0</v>
          </cell>
        </row>
        <row r="104">
          <cell r="A104">
            <v>9873</v>
          </cell>
          <cell r="B104" t="str">
            <v>TUBO PVC, SOLDAVEL, DN 60 MM, AGUA FRIA (NBR-5648)</v>
          </cell>
          <cell r="C104" t="str">
            <v xml:space="preserve">M     </v>
          </cell>
          <cell r="D104">
            <v>1</v>
          </cell>
          <cell r="E104" t="str">
            <v>16,74</v>
          </cell>
          <cell r="F104">
            <v>16.739999999999998</v>
          </cell>
        </row>
        <row r="105">
          <cell r="A105">
            <v>1925</v>
          </cell>
          <cell r="B105" t="str">
            <v>CURVA DE PVC 90 GRAUS, SOLDAVEL, 60 MM, PARA AGUA FRIA PREDIAL (NBR 5648)</v>
          </cell>
          <cell r="C105" t="str">
            <v xml:space="preserve">UN    </v>
          </cell>
          <cell r="D105">
            <v>4</v>
          </cell>
          <cell r="E105" t="str">
            <v>26,68</v>
          </cell>
          <cell r="F105">
            <v>106.72</v>
          </cell>
        </row>
        <row r="106">
          <cell r="A106">
            <v>20080</v>
          </cell>
          <cell r="B106" t="str">
            <v>ADESIVO PLASTICO PARA PVC, FRASCO COM 175 GR</v>
          </cell>
          <cell r="C106" t="str">
            <v xml:space="preserve">UN    </v>
          </cell>
          <cell r="D106">
            <v>1.1454545454545455E-2</v>
          </cell>
          <cell r="E106" t="str">
            <v>15,77</v>
          </cell>
          <cell r="F106">
            <v>0.18</v>
          </cell>
        </row>
        <row r="107">
          <cell r="A107">
            <v>20083</v>
          </cell>
          <cell r="B107" t="str">
            <v>SOLUCAO LIMPADORA PARA PVC, FRASCO COM 1000 CM3</v>
          </cell>
          <cell r="C107" t="str">
            <v xml:space="preserve">UN    </v>
          </cell>
          <cell r="D107">
            <v>7.928727272727272E-2</v>
          </cell>
          <cell r="E107" t="str">
            <v>43,14</v>
          </cell>
          <cell r="F107">
            <v>3.42</v>
          </cell>
        </row>
        <row r="108">
          <cell r="A108" t="str">
            <v>TOTAL MATERIAIS</v>
          </cell>
          <cell r="B108">
            <v>0</v>
          </cell>
          <cell r="C108">
            <v>0</v>
          </cell>
          <cell r="D108">
            <v>0</v>
          </cell>
          <cell r="E108">
            <v>0</v>
          </cell>
          <cell r="F108">
            <v>127.06</v>
          </cell>
        </row>
        <row r="109">
          <cell r="A109">
            <v>0</v>
          </cell>
          <cell r="B109">
            <v>0</v>
          </cell>
          <cell r="C109">
            <v>0</v>
          </cell>
          <cell r="D109">
            <v>0</v>
          </cell>
          <cell r="E109">
            <v>0</v>
          </cell>
          <cell r="F109">
            <v>0</v>
          </cell>
        </row>
        <row r="110">
          <cell r="A110" t="str">
            <v>TOTAL GERAL (R$)</v>
          </cell>
          <cell r="B110">
            <v>0</v>
          </cell>
          <cell r="C110">
            <v>0</v>
          </cell>
          <cell r="D110">
            <v>0</v>
          </cell>
          <cell r="E110">
            <v>0</v>
          </cell>
          <cell r="F110">
            <v>141.25</v>
          </cell>
        </row>
        <row r="111">
          <cell r="A111" t="str">
            <v>*ITEM 20083 BASE DE CÁLCULO PARA CONVERSÃO: SOLUÇÃO TIGRE COM DENSIDADE D = 0,79 G/CM³ (D = M/V: 1000CM³ = 790G). https://tigrecombr-prod.s3.amazonaws.com/default/files/produtos/ficha-tecnica/54001207.pdf</v>
          </cell>
          <cell r="B111">
            <v>0</v>
          </cell>
          <cell r="C111">
            <v>0</v>
          </cell>
          <cell r="D111">
            <v>0</v>
          </cell>
          <cell r="E111">
            <v>0</v>
          </cell>
          <cell r="F111">
            <v>0</v>
          </cell>
        </row>
        <row r="112">
          <cell r="A112">
            <v>0</v>
          </cell>
          <cell r="B112">
            <v>0</v>
          </cell>
          <cell r="C112">
            <v>0</v>
          </cell>
          <cell r="D112">
            <v>0</v>
          </cell>
          <cell r="E112">
            <v>0</v>
          </cell>
          <cell r="F112">
            <v>0</v>
          </cell>
        </row>
        <row r="113">
          <cell r="A113" t="str">
            <v>COMP.006</v>
          </cell>
          <cell r="B113" t="str">
            <v>DEMOLIÇÃO MANUAL DE CONCRETO SIMPLES</v>
          </cell>
          <cell r="C113">
            <v>0</v>
          </cell>
          <cell r="D113">
            <v>0</v>
          </cell>
          <cell r="E113" t="str">
            <v>UNID.:</v>
          </cell>
          <cell r="F113" t="str">
            <v>M³</v>
          </cell>
          <cell r="G113">
            <v>236.52</v>
          </cell>
        </row>
        <row r="114">
          <cell r="A114" t="str">
            <v>Referência: 10.02.01U/ COMPESA</v>
          </cell>
          <cell r="B114">
            <v>0</v>
          </cell>
          <cell r="C114">
            <v>0</v>
          </cell>
          <cell r="D114">
            <v>0</v>
          </cell>
          <cell r="E114">
            <v>0</v>
          </cell>
          <cell r="F114">
            <v>0</v>
          </cell>
        </row>
        <row r="115">
          <cell r="A115">
            <v>0</v>
          </cell>
          <cell r="B115">
            <v>0</v>
          </cell>
          <cell r="C115">
            <v>0</v>
          </cell>
          <cell r="D115">
            <v>0</v>
          </cell>
          <cell r="E115">
            <v>0</v>
          </cell>
          <cell r="F115">
            <v>0</v>
          </cell>
        </row>
        <row r="116">
          <cell r="A116" t="str">
            <v>Código</v>
          </cell>
          <cell r="B116" t="str">
            <v>Descrição</v>
          </cell>
          <cell r="C116" t="str">
            <v>Unidade</v>
          </cell>
          <cell r="D116" t="str">
            <v>Coeficiente</v>
          </cell>
          <cell r="E116" t="str">
            <v>Preço</v>
          </cell>
          <cell r="F116" t="str">
            <v>Total</v>
          </cell>
        </row>
        <row r="117">
          <cell r="A117" t="str">
            <v>EQUIPAMENTOS</v>
          </cell>
          <cell r="B117">
            <v>0</v>
          </cell>
          <cell r="C117">
            <v>0</v>
          </cell>
          <cell r="D117">
            <v>0</v>
          </cell>
          <cell r="E117">
            <v>0</v>
          </cell>
          <cell r="F117">
            <v>0</v>
          </cell>
        </row>
        <row r="118">
          <cell r="A118">
            <v>0</v>
          </cell>
          <cell r="B118">
            <v>0</v>
          </cell>
          <cell r="C118">
            <v>0</v>
          </cell>
          <cell r="D118">
            <v>0</v>
          </cell>
          <cell r="E118">
            <v>0</v>
          </cell>
          <cell r="F118">
            <v>0</v>
          </cell>
        </row>
        <row r="119">
          <cell r="A119" t="str">
            <v>TOTAL EQUIPAMENTOS  (R$)</v>
          </cell>
          <cell r="B119">
            <v>0</v>
          </cell>
          <cell r="C119">
            <v>0</v>
          </cell>
          <cell r="D119">
            <v>0</v>
          </cell>
          <cell r="E119">
            <v>0</v>
          </cell>
          <cell r="F119">
            <v>0</v>
          </cell>
        </row>
        <row r="120">
          <cell r="A120" t="str">
            <v>MÃO DE OBRA</v>
          </cell>
          <cell r="B120">
            <v>0</v>
          </cell>
          <cell r="C120">
            <v>0</v>
          </cell>
          <cell r="D120">
            <v>0</v>
          </cell>
          <cell r="E120">
            <v>0</v>
          </cell>
          <cell r="F120">
            <v>0</v>
          </cell>
        </row>
        <row r="121">
          <cell r="A121">
            <v>88309</v>
          </cell>
          <cell r="B121" t="str">
            <v>PEDREIRO COM ENCARGOS COMPLEMENTARES</v>
          </cell>
          <cell r="C121" t="str">
            <v>H</v>
          </cell>
          <cell r="D121">
            <v>1.3</v>
          </cell>
          <cell r="E121" t="str">
            <v>20,14</v>
          </cell>
          <cell r="F121">
            <v>26.18</v>
          </cell>
        </row>
        <row r="122">
          <cell r="A122" t="str">
            <v>88316</v>
          </cell>
          <cell r="B122" t="str">
            <v>SERVENTE COM ENCARGOS COMPLEMENTARES</v>
          </cell>
          <cell r="C122" t="str">
            <v>H</v>
          </cell>
          <cell r="D122">
            <v>13</v>
          </cell>
          <cell r="E122" t="str">
            <v>16,18</v>
          </cell>
          <cell r="F122">
            <v>210.34</v>
          </cell>
        </row>
        <row r="123">
          <cell r="A123" t="str">
            <v>TOTAL MAO DE OBRA  (R$)</v>
          </cell>
          <cell r="B123">
            <v>0</v>
          </cell>
          <cell r="C123">
            <v>0</v>
          </cell>
          <cell r="D123">
            <v>0</v>
          </cell>
          <cell r="E123">
            <v>0</v>
          </cell>
          <cell r="F123">
            <v>236.52</v>
          </cell>
        </row>
        <row r="124">
          <cell r="A124" t="str">
            <v>MATERIAIS</v>
          </cell>
          <cell r="B124">
            <v>0</v>
          </cell>
          <cell r="C124">
            <v>0</v>
          </cell>
          <cell r="D124">
            <v>0</v>
          </cell>
          <cell r="E124">
            <v>0</v>
          </cell>
          <cell r="F124">
            <v>0</v>
          </cell>
        </row>
        <row r="125">
          <cell r="A125">
            <v>0</v>
          </cell>
          <cell r="B125">
            <v>0</v>
          </cell>
          <cell r="C125">
            <v>0</v>
          </cell>
          <cell r="D125">
            <v>0</v>
          </cell>
          <cell r="E125">
            <v>0</v>
          </cell>
          <cell r="F125">
            <v>0</v>
          </cell>
        </row>
        <row r="126">
          <cell r="A126" t="str">
            <v>TOTAL MATERIAIS</v>
          </cell>
          <cell r="B126">
            <v>0</v>
          </cell>
          <cell r="C126">
            <v>0</v>
          </cell>
          <cell r="D126">
            <v>0</v>
          </cell>
          <cell r="E126">
            <v>0</v>
          </cell>
          <cell r="F126">
            <v>0</v>
          </cell>
        </row>
        <row r="127">
          <cell r="A127">
            <v>0</v>
          </cell>
          <cell r="B127">
            <v>0</v>
          </cell>
          <cell r="C127">
            <v>0</v>
          </cell>
          <cell r="D127">
            <v>0</v>
          </cell>
          <cell r="E127">
            <v>0</v>
          </cell>
          <cell r="F127">
            <v>0</v>
          </cell>
        </row>
        <row r="128">
          <cell r="A128" t="str">
            <v>TOTAL GERAL (R$)</v>
          </cell>
          <cell r="B128">
            <v>0</v>
          </cell>
          <cell r="C128">
            <v>0</v>
          </cell>
          <cell r="D128">
            <v>0</v>
          </cell>
          <cell r="E128">
            <v>0</v>
          </cell>
          <cell r="F128">
            <v>236.52</v>
          </cell>
        </row>
        <row r="129">
          <cell r="A129">
            <v>0</v>
          </cell>
          <cell r="B129">
            <v>0</v>
          </cell>
          <cell r="C129">
            <v>0</v>
          </cell>
          <cell r="D129">
            <v>0</v>
          </cell>
          <cell r="E129">
            <v>0</v>
          </cell>
          <cell r="F129">
            <v>0</v>
          </cell>
        </row>
        <row r="130">
          <cell r="A130" t="str">
            <v>COMP.007</v>
          </cell>
          <cell r="B130" t="str">
            <v>EXECUCAO DE BASE DE MACADAME VIBRADO A SECO, INCLUSIVE FORNECIMENTO DO MATERIAL.</v>
          </cell>
          <cell r="C130">
            <v>0</v>
          </cell>
          <cell r="D130">
            <v>0</v>
          </cell>
          <cell r="E130" t="str">
            <v>UNID.:</v>
          </cell>
          <cell r="F130" t="str">
            <v>M³</v>
          </cell>
          <cell r="G130">
            <v>236.52</v>
          </cell>
        </row>
        <row r="131">
          <cell r="A131" t="str">
            <v>Referência: 20.03.110/ EMLURB</v>
          </cell>
          <cell r="B131">
            <v>0</v>
          </cell>
          <cell r="C131">
            <v>0</v>
          </cell>
          <cell r="D131">
            <v>0</v>
          </cell>
          <cell r="E131">
            <v>0</v>
          </cell>
          <cell r="F131">
            <v>0</v>
          </cell>
        </row>
        <row r="132">
          <cell r="A132">
            <v>0</v>
          </cell>
          <cell r="B132">
            <v>0</v>
          </cell>
          <cell r="C132">
            <v>0</v>
          </cell>
          <cell r="D132">
            <v>0</v>
          </cell>
          <cell r="E132">
            <v>0</v>
          </cell>
          <cell r="F132">
            <v>0</v>
          </cell>
        </row>
        <row r="133">
          <cell r="A133" t="str">
            <v>Código</v>
          </cell>
          <cell r="B133" t="str">
            <v>Descrição</v>
          </cell>
          <cell r="C133" t="str">
            <v>Unidade</v>
          </cell>
          <cell r="D133" t="str">
            <v>Coeficiente</v>
          </cell>
          <cell r="E133" t="str">
            <v>Preço</v>
          </cell>
          <cell r="F133" t="str">
            <v>Total</v>
          </cell>
        </row>
        <row r="134">
          <cell r="A134" t="str">
            <v>EQUIPAMENTOS</v>
          </cell>
          <cell r="B134">
            <v>0</v>
          </cell>
          <cell r="C134">
            <v>0</v>
          </cell>
          <cell r="D134">
            <v>0</v>
          </cell>
          <cell r="E134">
            <v>0</v>
          </cell>
          <cell r="F134">
            <v>0</v>
          </cell>
        </row>
        <row r="135">
          <cell r="A135">
            <v>0</v>
          </cell>
          <cell r="B135">
            <v>0</v>
          </cell>
          <cell r="C135">
            <v>0</v>
          </cell>
          <cell r="D135">
            <v>0</v>
          </cell>
          <cell r="E135">
            <v>0</v>
          </cell>
          <cell r="F135">
            <v>0</v>
          </cell>
        </row>
        <row r="136">
          <cell r="A136" t="str">
            <v>TOTAL EQUIPAMENTOS  (R$)</v>
          </cell>
          <cell r="B136">
            <v>0</v>
          </cell>
          <cell r="C136">
            <v>0</v>
          </cell>
          <cell r="D136">
            <v>0</v>
          </cell>
          <cell r="E136">
            <v>0</v>
          </cell>
          <cell r="F136">
            <v>0</v>
          </cell>
        </row>
        <row r="137">
          <cell r="A137" t="str">
            <v>MÃO DE OBRA</v>
          </cell>
          <cell r="B137">
            <v>0</v>
          </cell>
          <cell r="C137">
            <v>0</v>
          </cell>
          <cell r="D137">
            <v>0</v>
          </cell>
          <cell r="E137">
            <v>0</v>
          </cell>
          <cell r="F137">
            <v>0</v>
          </cell>
        </row>
        <row r="138">
          <cell r="A138">
            <v>88309</v>
          </cell>
          <cell r="B138" t="str">
            <v>PEDREIRO COM ENCARGOS COMPLEMENTARES</v>
          </cell>
          <cell r="C138" t="str">
            <v>H</v>
          </cell>
          <cell r="D138">
            <v>1.3</v>
          </cell>
          <cell r="E138" t="str">
            <v>20,14</v>
          </cell>
          <cell r="F138">
            <v>26.18</v>
          </cell>
        </row>
        <row r="139">
          <cell r="A139" t="str">
            <v>88316</v>
          </cell>
          <cell r="B139" t="str">
            <v>SERVENTE COM ENCARGOS COMPLEMENTARES</v>
          </cell>
          <cell r="C139" t="str">
            <v>H</v>
          </cell>
          <cell r="D139">
            <v>13</v>
          </cell>
          <cell r="E139" t="str">
            <v>16,18</v>
          </cell>
          <cell r="F139">
            <v>210.34</v>
          </cell>
        </row>
        <row r="140">
          <cell r="A140" t="str">
            <v>TOTAL MAO DE OBRA  (R$)</v>
          </cell>
          <cell r="B140">
            <v>0</v>
          </cell>
          <cell r="C140">
            <v>0</v>
          </cell>
          <cell r="D140">
            <v>0</v>
          </cell>
          <cell r="E140">
            <v>0</v>
          </cell>
          <cell r="F140">
            <v>236.52</v>
          </cell>
        </row>
        <row r="141">
          <cell r="A141" t="str">
            <v>MATERIAIS</v>
          </cell>
          <cell r="B141">
            <v>0</v>
          </cell>
          <cell r="C141">
            <v>0</v>
          </cell>
          <cell r="D141">
            <v>0</v>
          </cell>
          <cell r="E141">
            <v>0</v>
          </cell>
          <cell r="F141">
            <v>0</v>
          </cell>
        </row>
        <row r="142">
          <cell r="A142">
            <v>0</v>
          </cell>
          <cell r="B142">
            <v>0</v>
          </cell>
          <cell r="C142">
            <v>0</v>
          </cell>
          <cell r="D142">
            <v>0</v>
          </cell>
          <cell r="E142">
            <v>0</v>
          </cell>
          <cell r="F142">
            <v>0</v>
          </cell>
        </row>
        <row r="143">
          <cell r="A143" t="str">
            <v>TOTAL MATERIAIS</v>
          </cell>
          <cell r="B143">
            <v>0</v>
          </cell>
          <cell r="C143">
            <v>0</v>
          </cell>
          <cell r="D143">
            <v>0</v>
          </cell>
          <cell r="E143">
            <v>0</v>
          </cell>
          <cell r="F143">
            <v>0</v>
          </cell>
        </row>
        <row r="144">
          <cell r="A144">
            <v>0</v>
          </cell>
          <cell r="B144">
            <v>0</v>
          </cell>
          <cell r="C144">
            <v>0</v>
          </cell>
          <cell r="D144">
            <v>0</v>
          </cell>
          <cell r="E144">
            <v>0</v>
          </cell>
          <cell r="F144">
            <v>0</v>
          </cell>
        </row>
        <row r="145">
          <cell r="A145" t="str">
            <v>TOTAL GERAL (R$)</v>
          </cell>
          <cell r="B145">
            <v>0</v>
          </cell>
          <cell r="C145">
            <v>0</v>
          </cell>
          <cell r="D145">
            <v>0</v>
          </cell>
          <cell r="E145">
            <v>0</v>
          </cell>
          <cell r="F145">
            <v>236.52</v>
          </cell>
        </row>
        <row r="146">
          <cell r="A146" t="str">
            <v>COMP.008</v>
          </cell>
          <cell r="B146" t="str">
            <v>REMOCAO DE MATERIAL DE PRIMEIRA CATEGORIA EM CAMINHAO BASCULANTE, D.M.T. 6 KM, INCLUSIVE CARGA E DESCARGA MECANICAS</v>
          </cell>
          <cell r="C146">
            <v>0</v>
          </cell>
          <cell r="D146">
            <v>0</v>
          </cell>
          <cell r="E146" t="str">
            <v>UNID.:</v>
          </cell>
          <cell r="F146" t="str">
            <v>M³</v>
          </cell>
          <cell r="G146">
            <v>12.76</v>
          </cell>
        </row>
        <row r="147">
          <cell r="A147" t="str">
            <v>Referência: 04.03.070/ EMLURB</v>
          </cell>
          <cell r="B147">
            <v>0</v>
          </cell>
          <cell r="C147">
            <v>0</v>
          </cell>
          <cell r="D147">
            <v>0</v>
          </cell>
          <cell r="E147">
            <v>0</v>
          </cell>
          <cell r="F147">
            <v>0</v>
          </cell>
        </row>
        <row r="148">
          <cell r="A148">
            <v>0</v>
          </cell>
          <cell r="B148">
            <v>0</v>
          </cell>
          <cell r="C148">
            <v>0</v>
          </cell>
          <cell r="D148">
            <v>0</v>
          </cell>
          <cell r="E148">
            <v>0</v>
          </cell>
          <cell r="F148">
            <v>0</v>
          </cell>
        </row>
        <row r="149">
          <cell r="A149" t="str">
            <v>Código</v>
          </cell>
          <cell r="B149" t="str">
            <v>Descrição</v>
          </cell>
          <cell r="C149" t="str">
            <v>Unidade</v>
          </cell>
          <cell r="D149" t="str">
            <v>Coeficiente</v>
          </cell>
          <cell r="E149" t="str">
            <v>Preço</v>
          </cell>
          <cell r="F149" t="str">
            <v>Total</v>
          </cell>
        </row>
        <row r="150">
          <cell r="A150" t="str">
            <v>EQUIPAMENTOS</v>
          </cell>
          <cell r="B150">
            <v>0</v>
          </cell>
          <cell r="C150">
            <v>0</v>
          </cell>
          <cell r="D150">
            <v>0</v>
          </cell>
          <cell r="E150">
            <v>0</v>
          </cell>
          <cell r="F150">
            <v>0</v>
          </cell>
        </row>
        <row r="151">
          <cell r="A151">
            <v>67827</v>
          </cell>
          <cell r="B151" t="str">
            <v>CAMINHÃO BASCULANTE 6 M3 TOCO, PESO BRUTO TOTAL 16.000 KG, CARGA ÚTIL MÁXIMA 11.130 KG, DISTÂNCIA ENTRE EIXOS 5,36 M, POTÊNCIA 185 CV, INCLUSIVE CAÇAMBA METÁLICA - CHI DIURNO. AF_06/2014</v>
          </cell>
          <cell r="C151" t="str">
            <v>CHI</v>
          </cell>
          <cell r="D151">
            <v>7.0000000000000001E-3</v>
          </cell>
          <cell r="E151" t="str">
            <v>44,45</v>
          </cell>
          <cell r="F151">
            <v>0.31</v>
          </cell>
        </row>
        <row r="152">
          <cell r="A152">
            <v>5944</v>
          </cell>
          <cell r="B152" t="str">
            <v>PÁ CARREGADEIRA SOBRE RODAS, POTÊNCIA 197 HP, CAPACIDADE DA CAÇAMBA 2,5 A 3,5 M3, PESO OPERACIONAL 18338 KG - CHP DIURNO. AF_06/2014</v>
          </cell>
          <cell r="C152" t="str">
            <v>CHP</v>
          </cell>
          <cell r="D152">
            <v>7.0000000000000001E-3</v>
          </cell>
          <cell r="E152" t="str">
            <v>142,91</v>
          </cell>
          <cell r="F152">
            <v>1</v>
          </cell>
        </row>
        <row r="153">
          <cell r="A153" t="str">
            <v>TOTAL EQUIPAMENTOS  (R$)</v>
          </cell>
          <cell r="B153">
            <v>0</v>
          </cell>
          <cell r="C153">
            <v>0</v>
          </cell>
          <cell r="D153">
            <v>0</v>
          </cell>
          <cell r="E153">
            <v>0</v>
          </cell>
          <cell r="F153">
            <v>1.31</v>
          </cell>
        </row>
        <row r="154">
          <cell r="A154" t="str">
            <v>MÃO DE OBRA</v>
          </cell>
          <cell r="B154">
            <v>0</v>
          </cell>
          <cell r="C154">
            <v>0</v>
          </cell>
          <cell r="D154">
            <v>0</v>
          </cell>
          <cell r="E154">
            <v>0</v>
          </cell>
          <cell r="F154">
            <v>0</v>
          </cell>
        </row>
        <row r="155">
          <cell r="A155" t="str">
            <v>88316</v>
          </cell>
          <cell r="B155" t="str">
            <v>SERVENTE COM ENCARGOS COMPLEMENTARES</v>
          </cell>
          <cell r="C155" t="str">
            <v>H</v>
          </cell>
          <cell r="D155">
            <v>7.0000000000000001E-3</v>
          </cell>
          <cell r="E155" t="str">
            <v>16,18</v>
          </cell>
          <cell r="F155">
            <v>0.11</v>
          </cell>
        </row>
        <row r="156">
          <cell r="A156" t="str">
            <v>TOTAL MAO DE OBRA  (R$)</v>
          </cell>
          <cell r="B156">
            <v>0</v>
          </cell>
          <cell r="C156">
            <v>0</v>
          </cell>
          <cell r="D156">
            <v>0</v>
          </cell>
          <cell r="E156">
            <v>0</v>
          </cell>
          <cell r="F156">
            <v>0.11</v>
          </cell>
        </row>
        <row r="157">
          <cell r="A157" t="str">
            <v>SERVIÇOS</v>
          </cell>
          <cell r="B157">
            <v>0</v>
          </cell>
          <cell r="C157">
            <v>0</v>
          </cell>
          <cell r="D157">
            <v>0</v>
          </cell>
          <cell r="E157">
            <v>0</v>
          </cell>
          <cell r="F157">
            <v>0</v>
          </cell>
        </row>
        <row r="158">
          <cell r="A158">
            <v>97914</v>
          </cell>
          <cell r="B158" t="str">
            <v>TRANSPORTE COM CAMINHÃO BASCULANTE DE 6 M3, EM VIA URBANA PAVIMENTADA, DMT ATÉ 30 KM (UNIDADE: M3XKM). AF_01/2018</v>
          </cell>
          <cell r="C158" t="str">
            <v>M3XKM</v>
          </cell>
          <cell r="D158">
            <v>6</v>
          </cell>
          <cell r="E158" t="str">
            <v>1,89</v>
          </cell>
          <cell r="F158">
            <v>11.34</v>
          </cell>
        </row>
        <row r="159">
          <cell r="A159" t="str">
            <v>TOTAL SERVIÇOS</v>
          </cell>
          <cell r="B159">
            <v>0</v>
          </cell>
          <cell r="C159">
            <v>0</v>
          </cell>
          <cell r="D159">
            <v>0</v>
          </cell>
          <cell r="E159">
            <v>0</v>
          </cell>
          <cell r="F159">
            <v>11.34</v>
          </cell>
        </row>
        <row r="160">
          <cell r="A160">
            <v>0</v>
          </cell>
          <cell r="B160">
            <v>0</v>
          </cell>
          <cell r="C160">
            <v>0</v>
          </cell>
          <cell r="D160">
            <v>0</v>
          </cell>
          <cell r="E160">
            <v>0</v>
          </cell>
          <cell r="F160">
            <v>0</v>
          </cell>
        </row>
        <row r="161">
          <cell r="A161" t="str">
            <v>TOTAL GERAL (R$)</v>
          </cell>
          <cell r="B161">
            <v>0</v>
          </cell>
          <cell r="C161">
            <v>0</v>
          </cell>
          <cell r="D161">
            <v>0</v>
          </cell>
          <cell r="E161">
            <v>0</v>
          </cell>
          <cell r="F161">
            <v>12.76</v>
          </cell>
          <cell r="G161" t="e">
            <v>#REF!</v>
          </cell>
        </row>
        <row r="163">
          <cell r="A163" t="str">
            <v>COMP.009</v>
          </cell>
          <cell r="B163" t="str">
            <v>PLACA INAUGURAÇÃO EM ALUMÍNIO, FORNECIMENTO E COLOCAÇÃO, 0,40X0,60M</v>
          </cell>
          <cell r="C163">
            <v>0</v>
          </cell>
          <cell r="D163">
            <v>0</v>
          </cell>
          <cell r="E163" t="str">
            <v>UNID.:</v>
          </cell>
          <cell r="F163" t="str">
            <v>UN</v>
          </cell>
          <cell r="G163">
            <v>934.71</v>
          </cell>
        </row>
        <row r="164">
          <cell r="A164" t="str">
            <v>Referência: 04.03.070/ EMLURB</v>
          </cell>
          <cell r="B164">
            <v>0</v>
          </cell>
          <cell r="C164">
            <v>0</v>
          </cell>
          <cell r="D164">
            <v>0</v>
          </cell>
          <cell r="E164">
            <v>0</v>
          </cell>
          <cell r="F164">
            <v>0</v>
          </cell>
        </row>
        <row r="165">
          <cell r="A165">
            <v>0</v>
          </cell>
          <cell r="B165">
            <v>0</v>
          </cell>
          <cell r="C165">
            <v>0</v>
          </cell>
          <cell r="D165">
            <v>0</v>
          </cell>
          <cell r="E165">
            <v>0</v>
          </cell>
          <cell r="F165">
            <v>0</v>
          </cell>
        </row>
        <row r="166">
          <cell r="A166" t="str">
            <v>Código</v>
          </cell>
          <cell r="B166" t="str">
            <v>Descrição</v>
          </cell>
          <cell r="C166" t="str">
            <v>Unidade</v>
          </cell>
          <cell r="D166" t="str">
            <v>Coeficiente</v>
          </cell>
          <cell r="E166" t="str">
            <v>Preço</v>
          </cell>
          <cell r="F166" t="str">
            <v>Total</v>
          </cell>
        </row>
        <row r="167">
          <cell r="A167" t="str">
            <v>EQUIPAMENTOS</v>
          </cell>
          <cell r="B167">
            <v>0</v>
          </cell>
          <cell r="C167">
            <v>0</v>
          </cell>
          <cell r="D167">
            <v>0</v>
          </cell>
          <cell r="E167">
            <v>0</v>
          </cell>
          <cell r="F167">
            <v>0</v>
          </cell>
        </row>
        <row r="168">
          <cell r="A168">
            <v>10848</v>
          </cell>
          <cell r="B168" t="str">
            <v>BUCHA DE NYLON SEM ABA S6, COM PARAFUSO DE 4,20 X 40 MM EM ACO ZINCADO COM UN 0,33 ROSCA SOBERBA, CABECA CHATA E FENDA PHILLIPS</v>
          </cell>
          <cell r="C168" t="str">
            <v>UN</v>
          </cell>
          <cell r="D168">
            <v>1</v>
          </cell>
          <cell r="E168">
            <v>904.5</v>
          </cell>
          <cell r="F168">
            <v>904.5</v>
          </cell>
        </row>
        <row r="169">
          <cell r="A169" t="str">
            <v>TOTAL EQUIPAMENTOS  (R$)</v>
          </cell>
          <cell r="B169">
            <v>0</v>
          </cell>
          <cell r="C169">
            <v>0</v>
          </cell>
          <cell r="D169">
            <v>0</v>
          </cell>
          <cell r="E169">
            <v>0</v>
          </cell>
          <cell r="F169">
            <v>904.5</v>
          </cell>
        </row>
        <row r="170">
          <cell r="A170" t="str">
            <v>MÃO DE OBRA</v>
          </cell>
          <cell r="B170">
            <v>0</v>
          </cell>
          <cell r="C170">
            <v>0</v>
          </cell>
          <cell r="D170">
            <v>0</v>
          </cell>
          <cell r="E170">
            <v>0</v>
          </cell>
          <cell r="F170">
            <v>0</v>
          </cell>
        </row>
        <row r="171">
          <cell r="A171">
            <v>88309</v>
          </cell>
          <cell r="B171" t="str">
            <v>PEDREIRO COM ENCARGOS COMPLEMENTARES</v>
          </cell>
          <cell r="C171" t="str">
            <v>H</v>
          </cell>
          <cell r="D171">
            <v>1.5</v>
          </cell>
          <cell r="E171">
            <v>20.14</v>
          </cell>
          <cell r="F171">
            <v>30.21</v>
          </cell>
        </row>
        <row r="172">
          <cell r="A172" t="str">
            <v>TOTAL MAO DE OBRA  (R$)</v>
          </cell>
          <cell r="B172">
            <v>0</v>
          </cell>
          <cell r="C172">
            <v>0</v>
          </cell>
          <cell r="D172">
            <v>0</v>
          </cell>
          <cell r="E172">
            <v>0</v>
          </cell>
          <cell r="F172">
            <v>30.21</v>
          </cell>
        </row>
        <row r="173">
          <cell r="A173" t="str">
            <v>SERVIÇOS</v>
          </cell>
          <cell r="B173">
            <v>0</v>
          </cell>
          <cell r="C173">
            <v>0</v>
          </cell>
          <cell r="D173">
            <v>0</v>
          </cell>
          <cell r="E173">
            <v>0</v>
          </cell>
          <cell r="F173">
            <v>0</v>
          </cell>
        </row>
        <row r="174">
          <cell r="A174">
            <v>0</v>
          </cell>
          <cell r="B174">
            <v>0</v>
          </cell>
          <cell r="C174">
            <v>0</v>
          </cell>
          <cell r="D174">
            <v>0</v>
          </cell>
          <cell r="E174">
            <v>0</v>
          </cell>
          <cell r="F174">
            <v>0</v>
          </cell>
        </row>
        <row r="175">
          <cell r="A175" t="str">
            <v>TOTAL SERVIÇOS</v>
          </cell>
          <cell r="B175">
            <v>0</v>
          </cell>
          <cell r="C175">
            <v>0</v>
          </cell>
          <cell r="D175">
            <v>0</v>
          </cell>
          <cell r="E175">
            <v>0</v>
          </cell>
          <cell r="F175">
            <v>0</v>
          </cell>
        </row>
        <row r="176">
          <cell r="A176">
            <v>0</v>
          </cell>
          <cell r="B176">
            <v>0</v>
          </cell>
          <cell r="C176">
            <v>0</v>
          </cell>
          <cell r="D176">
            <v>0</v>
          </cell>
          <cell r="E176">
            <v>0</v>
          </cell>
          <cell r="F176">
            <v>0</v>
          </cell>
        </row>
        <row r="177">
          <cell r="A177" t="str">
            <v>TOTAL GERAL (R$)</v>
          </cell>
          <cell r="B177">
            <v>0</v>
          </cell>
          <cell r="C177">
            <v>0</v>
          </cell>
          <cell r="D177">
            <v>0</v>
          </cell>
          <cell r="E177">
            <v>0</v>
          </cell>
          <cell r="F177">
            <v>934.71</v>
          </cell>
          <cell r="G177" t="e">
            <v>#REF!</v>
          </cell>
        </row>
        <row r="179">
          <cell r="A179" t="str">
            <v>COMP.010</v>
          </cell>
          <cell r="B179" t="str">
            <v xml:space="preserve">IMPLANTAÇÃO DE PENA D'ÁGUA, INCLUINDO TUBULAÇÃO, CONEXÕES, ESCAVAÇÃO E REATERRO.      </v>
          </cell>
          <cell r="C179">
            <v>0</v>
          </cell>
          <cell r="D179">
            <v>0</v>
          </cell>
          <cell r="E179" t="str">
            <v>UNID.:</v>
          </cell>
          <cell r="F179" t="str">
            <v>UN</v>
          </cell>
          <cell r="G179">
            <v>217.36</v>
          </cell>
        </row>
        <row r="180">
          <cell r="A180" t="str">
            <v>Referência: 04.03.070/ EMLURB</v>
          </cell>
          <cell r="B180">
            <v>0</v>
          </cell>
          <cell r="C180">
            <v>0</v>
          </cell>
          <cell r="D180">
            <v>0</v>
          </cell>
          <cell r="E180">
            <v>0</v>
          </cell>
          <cell r="F180">
            <v>0</v>
          </cell>
        </row>
        <row r="181">
          <cell r="A181">
            <v>0</v>
          </cell>
          <cell r="B181">
            <v>0</v>
          </cell>
          <cell r="C181">
            <v>0</v>
          </cell>
          <cell r="D181">
            <v>0</v>
          </cell>
          <cell r="E181">
            <v>0</v>
          </cell>
          <cell r="F181">
            <v>0</v>
          </cell>
        </row>
        <row r="182">
          <cell r="A182" t="str">
            <v>Código</v>
          </cell>
          <cell r="B182" t="str">
            <v>Descrição</v>
          </cell>
          <cell r="C182" t="str">
            <v>Unidade</v>
          </cell>
          <cell r="D182" t="str">
            <v>Coeficiente</v>
          </cell>
          <cell r="E182" t="str">
            <v>Preço</v>
          </cell>
          <cell r="F182" t="str">
            <v>Total</v>
          </cell>
        </row>
        <row r="183">
          <cell r="A183" t="str">
            <v>EQUIPAMENTOS</v>
          </cell>
          <cell r="B183">
            <v>0</v>
          </cell>
          <cell r="C183">
            <v>0</v>
          </cell>
          <cell r="D183">
            <v>0</v>
          </cell>
          <cell r="E183">
            <v>0</v>
          </cell>
          <cell r="F183">
            <v>0</v>
          </cell>
        </row>
        <row r="184">
          <cell r="A184">
            <v>9868</v>
          </cell>
          <cell r="B184" t="str">
            <v>TUBO PVC, SOLDAVEL, DN 25 MM, AGUA FRIA (NBR-5648)</v>
          </cell>
          <cell r="C184" t="str">
            <v>M</v>
          </cell>
          <cell r="D184">
            <v>4</v>
          </cell>
          <cell r="E184">
            <v>2.65</v>
          </cell>
          <cell r="F184">
            <v>10.6</v>
          </cell>
        </row>
        <row r="185">
          <cell r="A185">
            <v>3529</v>
          </cell>
          <cell r="B185" t="str">
            <v>JOELHO PVC, SOLDAVEL, 90 GRAUS, 25 MM, PARA AGUA FRIA PREDIAL</v>
          </cell>
          <cell r="C185" t="str">
            <v>UN</v>
          </cell>
          <cell r="D185">
            <v>2</v>
          </cell>
          <cell r="E185">
            <v>0.52</v>
          </cell>
          <cell r="F185">
            <v>1.04</v>
          </cell>
        </row>
        <row r="186">
          <cell r="A186">
            <v>122</v>
          </cell>
          <cell r="B186" t="str">
            <v>ADESIVO PLASTICO PARA PVC, FRASCO COM 850 GR</v>
          </cell>
          <cell r="C186" t="str">
            <v>UN</v>
          </cell>
          <cell r="D186">
            <v>1.1759999999999999</v>
          </cell>
          <cell r="E186">
            <v>49.68</v>
          </cell>
          <cell r="F186">
            <v>58.42</v>
          </cell>
        </row>
        <row r="187">
          <cell r="A187">
            <v>20083</v>
          </cell>
          <cell r="B187" t="str">
            <v>SOLUCAO LIMPADORA PARA PVC, FRASCO COM 1000 CM3</v>
          </cell>
          <cell r="C187" t="str">
            <v>UN</v>
          </cell>
          <cell r="D187">
            <v>1</v>
          </cell>
          <cell r="E187">
            <v>43.14</v>
          </cell>
          <cell r="F187">
            <v>43.14</v>
          </cell>
        </row>
        <row r="188">
          <cell r="A188" t="str">
            <v>TOTAL EQUIPAMENTOS  (R$)</v>
          </cell>
          <cell r="B188">
            <v>0</v>
          </cell>
          <cell r="C188">
            <v>0</v>
          </cell>
          <cell r="D188">
            <v>0</v>
          </cell>
          <cell r="E188">
            <v>0</v>
          </cell>
          <cell r="F188">
            <v>113.2</v>
          </cell>
        </row>
        <row r="189">
          <cell r="A189" t="str">
            <v>MÃO DE OBRA</v>
          </cell>
          <cell r="B189">
            <v>0</v>
          </cell>
          <cell r="C189">
            <v>0</v>
          </cell>
          <cell r="D189">
            <v>0</v>
          </cell>
          <cell r="E189">
            <v>0</v>
          </cell>
          <cell r="F189">
            <v>0</v>
          </cell>
        </row>
        <row r="190">
          <cell r="A190">
            <v>88316</v>
          </cell>
          <cell r="B190" t="str">
            <v>SERVENTE COM ENCARGOS COMPLEMENTARES</v>
          </cell>
          <cell r="C190" t="str">
            <v>H</v>
          </cell>
          <cell r="D190">
            <v>4</v>
          </cell>
          <cell r="E190">
            <v>16.18</v>
          </cell>
          <cell r="F190">
            <v>64.72</v>
          </cell>
        </row>
        <row r="191">
          <cell r="A191">
            <v>88267</v>
          </cell>
          <cell r="B191" t="str">
            <v>ENCANADOR OU BOMBEIRO HIDRÁULICO COM ENCARGOS COMPLEMENTARES</v>
          </cell>
          <cell r="C191" t="str">
            <v>H</v>
          </cell>
          <cell r="D191">
            <v>2</v>
          </cell>
          <cell r="E191">
            <v>19.72</v>
          </cell>
          <cell r="F191">
            <v>39.44</v>
          </cell>
        </row>
        <row r="192">
          <cell r="A192" t="str">
            <v>TOTAL MAO DE OBRA  (R$)</v>
          </cell>
          <cell r="B192">
            <v>0</v>
          </cell>
          <cell r="C192">
            <v>0</v>
          </cell>
          <cell r="D192">
            <v>0</v>
          </cell>
          <cell r="E192">
            <v>0</v>
          </cell>
          <cell r="F192">
            <v>104.16</v>
          </cell>
        </row>
        <row r="193">
          <cell r="A193" t="str">
            <v>SERVIÇOS</v>
          </cell>
          <cell r="B193">
            <v>0</v>
          </cell>
          <cell r="C193">
            <v>0</v>
          </cell>
          <cell r="D193">
            <v>0</v>
          </cell>
          <cell r="E193">
            <v>0</v>
          </cell>
          <cell r="F193">
            <v>0</v>
          </cell>
        </row>
        <row r="194">
          <cell r="A194">
            <v>0</v>
          </cell>
          <cell r="B194">
            <v>0</v>
          </cell>
          <cell r="C194">
            <v>0</v>
          </cell>
          <cell r="D194">
            <v>0</v>
          </cell>
          <cell r="E194">
            <v>0</v>
          </cell>
          <cell r="F194">
            <v>0</v>
          </cell>
        </row>
        <row r="195">
          <cell r="A195" t="str">
            <v>TOTAL SERVIÇOS</v>
          </cell>
          <cell r="B195">
            <v>0</v>
          </cell>
          <cell r="C195">
            <v>0</v>
          </cell>
          <cell r="D195">
            <v>0</v>
          </cell>
          <cell r="E195">
            <v>0</v>
          </cell>
          <cell r="F195">
            <v>0</v>
          </cell>
        </row>
        <row r="196">
          <cell r="A196">
            <v>0</v>
          </cell>
          <cell r="B196">
            <v>0</v>
          </cell>
          <cell r="C196">
            <v>0</v>
          </cell>
          <cell r="D196">
            <v>0</v>
          </cell>
          <cell r="E196">
            <v>0</v>
          </cell>
          <cell r="F196">
            <v>0</v>
          </cell>
        </row>
        <row r="197">
          <cell r="A197" t="str">
            <v>TOTAL GERAL (R$)</v>
          </cell>
          <cell r="B197">
            <v>0</v>
          </cell>
          <cell r="C197">
            <v>0</v>
          </cell>
          <cell r="D197">
            <v>0</v>
          </cell>
          <cell r="E197">
            <v>0</v>
          </cell>
          <cell r="F197">
            <v>217.36</v>
          </cell>
          <cell r="G197" t="e">
            <v>#REF!</v>
          </cell>
        </row>
        <row r="199">
          <cell r="A199" t="str">
            <v>COMP.011</v>
          </cell>
          <cell r="B199" t="str">
            <v>ALUGUEL DE IMÓVEL P/ESCRITÓRIO</v>
          </cell>
          <cell r="C199">
            <v>0</v>
          </cell>
          <cell r="D199">
            <v>0</v>
          </cell>
          <cell r="E199" t="str">
            <v>UNID.:</v>
          </cell>
          <cell r="F199" t="str">
            <v>MÊS</v>
          </cell>
          <cell r="G199">
            <v>1889.72</v>
          </cell>
        </row>
        <row r="200">
          <cell r="A200" t="str">
            <v>Referência: 04.03.070/ EMLURB</v>
          </cell>
          <cell r="B200">
            <v>0</v>
          </cell>
          <cell r="C200">
            <v>0</v>
          </cell>
          <cell r="D200">
            <v>0</v>
          </cell>
          <cell r="E200">
            <v>0</v>
          </cell>
          <cell r="F200">
            <v>0</v>
          </cell>
        </row>
        <row r="201">
          <cell r="A201" t="str">
            <v>O preço foi baseado na Tabela de Consultoria DNIT - Julho/2020</v>
          </cell>
          <cell r="B201">
            <v>0</v>
          </cell>
          <cell r="C201">
            <v>0</v>
          </cell>
          <cell r="D201">
            <v>0</v>
          </cell>
          <cell r="E201">
            <v>0</v>
          </cell>
          <cell r="F201">
            <v>0</v>
          </cell>
        </row>
        <row r="202">
          <cell r="A202" t="str">
            <v>Código</v>
          </cell>
          <cell r="B202" t="str">
            <v>Descrição</v>
          </cell>
          <cell r="C202" t="str">
            <v>Unidade</v>
          </cell>
          <cell r="D202" t="str">
            <v>Coeficiente</v>
          </cell>
          <cell r="E202" t="str">
            <v>Preço</v>
          </cell>
          <cell r="F202" t="str">
            <v>Total</v>
          </cell>
        </row>
        <row r="203">
          <cell r="A203" t="str">
            <v>EQUIPAMENTOS</v>
          </cell>
          <cell r="B203">
            <v>0</v>
          </cell>
          <cell r="C203">
            <v>0</v>
          </cell>
          <cell r="D203">
            <v>0</v>
          </cell>
          <cell r="E203">
            <v>0</v>
          </cell>
          <cell r="F203">
            <v>0</v>
          </cell>
        </row>
        <row r="204">
          <cell r="A204" t="str">
            <v>DNIT - Imóvel</v>
          </cell>
          <cell r="B204" t="str">
            <v>Imóveis - Escritório</v>
          </cell>
          <cell r="C204" t="str">
            <v>MÊS</v>
          </cell>
          <cell r="D204">
            <v>1</v>
          </cell>
          <cell r="E204">
            <v>1889.72</v>
          </cell>
          <cell r="F204">
            <v>1889.72</v>
          </cell>
        </row>
        <row r="205">
          <cell r="A205">
            <v>0</v>
          </cell>
          <cell r="B205">
            <v>0</v>
          </cell>
          <cell r="C205">
            <v>0</v>
          </cell>
          <cell r="D205">
            <v>0</v>
          </cell>
          <cell r="E205">
            <v>0</v>
          </cell>
          <cell r="F205">
            <v>0</v>
          </cell>
        </row>
        <row r="206">
          <cell r="A206" t="str">
            <v>TOTAL EQUIPAMENTOS  (R$)</v>
          </cell>
          <cell r="B206">
            <v>0</v>
          </cell>
          <cell r="C206">
            <v>0</v>
          </cell>
          <cell r="D206">
            <v>0</v>
          </cell>
          <cell r="E206">
            <v>0</v>
          </cell>
          <cell r="F206">
            <v>1889.72</v>
          </cell>
        </row>
        <row r="207">
          <cell r="A207" t="str">
            <v>MÃO DE OBRA</v>
          </cell>
          <cell r="B207">
            <v>0</v>
          </cell>
          <cell r="C207">
            <v>0</v>
          </cell>
          <cell r="D207">
            <v>0</v>
          </cell>
          <cell r="E207">
            <v>0</v>
          </cell>
          <cell r="F207">
            <v>0</v>
          </cell>
        </row>
        <row r="208">
          <cell r="A208">
            <v>0</v>
          </cell>
          <cell r="B208">
            <v>0</v>
          </cell>
          <cell r="C208">
            <v>0</v>
          </cell>
          <cell r="D208">
            <v>0</v>
          </cell>
          <cell r="E208">
            <v>0</v>
          </cell>
          <cell r="F208">
            <v>0</v>
          </cell>
        </row>
        <row r="209">
          <cell r="A209" t="str">
            <v>TOTAL MAO DE OBRA  (R$)</v>
          </cell>
          <cell r="B209">
            <v>0</v>
          </cell>
          <cell r="C209">
            <v>0</v>
          </cell>
          <cell r="D209">
            <v>0</v>
          </cell>
          <cell r="E209">
            <v>0</v>
          </cell>
          <cell r="F209">
            <v>0</v>
          </cell>
        </row>
        <row r="210">
          <cell r="A210" t="str">
            <v>SERVIÇOS</v>
          </cell>
          <cell r="B210">
            <v>0</v>
          </cell>
          <cell r="C210">
            <v>0</v>
          </cell>
          <cell r="D210">
            <v>0</v>
          </cell>
          <cell r="E210">
            <v>0</v>
          </cell>
          <cell r="F210">
            <v>0</v>
          </cell>
        </row>
        <row r="211">
          <cell r="A211">
            <v>0</v>
          </cell>
          <cell r="B211">
            <v>0</v>
          </cell>
          <cell r="C211">
            <v>0</v>
          </cell>
          <cell r="D211">
            <v>0</v>
          </cell>
          <cell r="E211">
            <v>0</v>
          </cell>
          <cell r="F211">
            <v>0</v>
          </cell>
        </row>
        <row r="212">
          <cell r="A212" t="str">
            <v>TOTAL SERVIÇOS</v>
          </cell>
          <cell r="B212">
            <v>0</v>
          </cell>
          <cell r="C212">
            <v>0</v>
          </cell>
          <cell r="D212">
            <v>0</v>
          </cell>
          <cell r="E212">
            <v>0</v>
          </cell>
          <cell r="F212">
            <v>0</v>
          </cell>
        </row>
        <row r="213">
          <cell r="A213">
            <v>0</v>
          </cell>
          <cell r="B213">
            <v>0</v>
          </cell>
          <cell r="C213">
            <v>0</v>
          </cell>
          <cell r="D213">
            <v>0</v>
          </cell>
          <cell r="E213">
            <v>0</v>
          </cell>
          <cell r="F213">
            <v>0</v>
          </cell>
        </row>
        <row r="214">
          <cell r="A214" t="str">
            <v>TOTAL GERAL (R$)</v>
          </cell>
          <cell r="B214">
            <v>0</v>
          </cell>
          <cell r="C214">
            <v>0</v>
          </cell>
          <cell r="D214">
            <v>0</v>
          </cell>
          <cell r="E214">
            <v>0</v>
          </cell>
          <cell r="F214">
            <v>1889.72</v>
          </cell>
          <cell r="G214" t="e">
            <v>#REF!</v>
          </cell>
        </row>
        <row r="216">
          <cell r="A216" t="str">
            <v>COMP.012</v>
          </cell>
          <cell r="B216" t="str">
            <v>ALUGUEL DE BANHEIRO QUÍMICO, COM 03 LIMPEZAS SEMANAIS</v>
          </cell>
          <cell r="C216">
            <v>0</v>
          </cell>
          <cell r="D216">
            <v>0</v>
          </cell>
          <cell r="E216" t="str">
            <v>UNID.:</v>
          </cell>
          <cell r="F216" t="str">
            <v>MÊS</v>
          </cell>
          <cell r="G216">
            <v>690</v>
          </cell>
        </row>
        <row r="217">
          <cell r="A217" t="str">
            <v>Referência: 04.03.070/ EMLURB</v>
          </cell>
          <cell r="B217">
            <v>0</v>
          </cell>
          <cell r="C217">
            <v>0</v>
          </cell>
          <cell r="D217">
            <v>0</v>
          </cell>
          <cell r="E217">
            <v>0</v>
          </cell>
          <cell r="F217">
            <v>0</v>
          </cell>
        </row>
        <row r="218">
          <cell r="A218">
            <v>0</v>
          </cell>
          <cell r="B218">
            <v>0</v>
          </cell>
          <cell r="C218">
            <v>0</v>
          </cell>
          <cell r="D218">
            <v>0</v>
          </cell>
          <cell r="E218">
            <v>0</v>
          </cell>
          <cell r="F218">
            <v>0</v>
          </cell>
        </row>
        <row r="219">
          <cell r="A219" t="str">
            <v>Código</v>
          </cell>
          <cell r="B219" t="str">
            <v>Descrição</v>
          </cell>
          <cell r="C219" t="str">
            <v>Unidade</v>
          </cell>
          <cell r="D219" t="str">
            <v>Coeficiente</v>
          </cell>
          <cell r="E219" t="str">
            <v>Preço</v>
          </cell>
          <cell r="F219" t="str">
            <v>Total</v>
          </cell>
        </row>
        <row r="220">
          <cell r="A220" t="str">
            <v>EQUIPAMENTOS</v>
          </cell>
          <cell r="B220">
            <v>0</v>
          </cell>
          <cell r="C220">
            <v>0</v>
          </cell>
          <cell r="D220">
            <v>0</v>
          </cell>
          <cell r="E220">
            <v>0</v>
          </cell>
          <cell r="F220">
            <v>0</v>
          </cell>
        </row>
        <row r="221">
          <cell r="A221" t="str">
            <v>COTAÇÃO 01</v>
          </cell>
          <cell r="B221" t="str">
            <v>ALUGUEL DE BANHEIRO QUÍMICO, COM 03 LIMPEZAS SEMANAIS</v>
          </cell>
          <cell r="C221" t="str">
            <v>MÊS</v>
          </cell>
          <cell r="D221">
            <v>1</v>
          </cell>
          <cell r="E221">
            <v>690</v>
          </cell>
          <cell r="F221">
            <v>690</v>
          </cell>
        </row>
        <row r="222">
          <cell r="A222">
            <v>0</v>
          </cell>
          <cell r="B222">
            <v>0</v>
          </cell>
          <cell r="C222">
            <v>0</v>
          </cell>
          <cell r="D222">
            <v>0</v>
          </cell>
          <cell r="E222">
            <v>0</v>
          </cell>
          <cell r="F222">
            <v>0</v>
          </cell>
        </row>
        <row r="223">
          <cell r="A223" t="str">
            <v>TOTAL EQUIPAMENTOS  (R$)</v>
          </cell>
          <cell r="B223">
            <v>0</v>
          </cell>
          <cell r="C223">
            <v>0</v>
          </cell>
          <cell r="D223">
            <v>0</v>
          </cell>
          <cell r="E223">
            <v>0</v>
          </cell>
          <cell r="F223">
            <v>690</v>
          </cell>
        </row>
        <row r="224">
          <cell r="A224" t="str">
            <v>MÃO DE OBRA</v>
          </cell>
          <cell r="B224">
            <v>0</v>
          </cell>
          <cell r="C224">
            <v>0</v>
          </cell>
          <cell r="D224">
            <v>0</v>
          </cell>
          <cell r="E224">
            <v>0</v>
          </cell>
          <cell r="F224">
            <v>0</v>
          </cell>
        </row>
        <row r="225">
          <cell r="A225">
            <v>0</v>
          </cell>
          <cell r="B225">
            <v>0</v>
          </cell>
          <cell r="C225">
            <v>0</v>
          </cell>
          <cell r="D225">
            <v>0</v>
          </cell>
          <cell r="E225">
            <v>0</v>
          </cell>
          <cell r="F225">
            <v>0</v>
          </cell>
        </row>
        <row r="226">
          <cell r="A226" t="str">
            <v>TOTAL MAO DE OBRA  (R$)</v>
          </cell>
          <cell r="B226">
            <v>0</v>
          </cell>
          <cell r="C226">
            <v>0</v>
          </cell>
          <cell r="D226">
            <v>0</v>
          </cell>
          <cell r="E226">
            <v>0</v>
          </cell>
          <cell r="F226">
            <v>0</v>
          </cell>
        </row>
        <row r="227">
          <cell r="A227" t="str">
            <v>SERVIÇOS</v>
          </cell>
          <cell r="B227">
            <v>0</v>
          </cell>
          <cell r="C227">
            <v>0</v>
          </cell>
          <cell r="D227">
            <v>0</v>
          </cell>
          <cell r="E227">
            <v>0</v>
          </cell>
          <cell r="F227">
            <v>0</v>
          </cell>
        </row>
        <row r="228">
          <cell r="A228">
            <v>0</v>
          </cell>
          <cell r="B228">
            <v>0</v>
          </cell>
          <cell r="C228">
            <v>0</v>
          </cell>
          <cell r="D228">
            <v>0</v>
          </cell>
          <cell r="E228">
            <v>0</v>
          </cell>
          <cell r="F228">
            <v>0</v>
          </cell>
        </row>
        <row r="229">
          <cell r="A229" t="str">
            <v>TOTAL SERVIÇOS</v>
          </cell>
          <cell r="B229">
            <v>0</v>
          </cell>
          <cell r="C229">
            <v>0</v>
          </cell>
          <cell r="D229">
            <v>0</v>
          </cell>
          <cell r="E229">
            <v>0</v>
          </cell>
          <cell r="F229">
            <v>0</v>
          </cell>
        </row>
        <row r="230">
          <cell r="A230">
            <v>0</v>
          </cell>
          <cell r="B230">
            <v>0</v>
          </cell>
          <cell r="C230">
            <v>0</v>
          </cell>
          <cell r="D230">
            <v>0</v>
          </cell>
          <cell r="E230">
            <v>0</v>
          </cell>
          <cell r="F230">
            <v>0</v>
          </cell>
        </row>
        <row r="231">
          <cell r="A231" t="str">
            <v>TOTAL GERAL (R$)</v>
          </cell>
          <cell r="B231">
            <v>0</v>
          </cell>
          <cell r="C231">
            <v>0</v>
          </cell>
          <cell r="D231">
            <v>0</v>
          </cell>
          <cell r="E231">
            <v>0</v>
          </cell>
          <cell r="F231">
            <v>690</v>
          </cell>
          <cell r="G231" t="e">
            <v>#REF!</v>
          </cell>
        </row>
      </sheetData>
      <sheetData sheetId="9" refreshError="1"/>
      <sheetData sheetId="10" refreshError="1"/>
      <sheetData sheetId="11" refreshError="1"/>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RESUMO"/>
      <sheetName val="BDI - DES"/>
      <sheetName val="BDI ND"/>
      <sheetName val="CRONOGRAMA"/>
      <sheetName val="CALCULO ISS"/>
      <sheetName val="MC"/>
      <sheetName val="PLANILHA DE CUSTO RUA SURUBIM"/>
      <sheetName val="COMP DESONERADAS"/>
      <sheetName val="COMP ONERADAS"/>
      <sheetName val="ONERADA AGO20"/>
      <sheetName val="DESON AGO20"/>
      <sheetName val="INSUMOS AGO20"/>
    </sheetNames>
    <sheetDataSet>
      <sheetData sheetId="0" refreshError="1"/>
      <sheetData sheetId="1" refreshError="1"/>
      <sheetData sheetId="2" refreshError="1"/>
      <sheetData sheetId="3" refreshError="1"/>
      <sheetData sheetId="4" refreshError="1"/>
      <sheetData sheetId="5">
        <row r="1">
          <cell r="A1" t="str">
            <v>PREFEITURA MUNICIPAL DE OLINDA - PMOSECRETARIA DE INFRAESTRUTURA - SEINFRASECRETARIA EXECUTIVA DE URBANIZAÇÃO INTEGRADA - SEUI</v>
          </cell>
          <cell r="B1">
            <v>0</v>
          </cell>
          <cell r="C1">
            <v>0</v>
          </cell>
          <cell r="D1">
            <v>0</v>
          </cell>
          <cell r="E1">
            <v>0</v>
          </cell>
          <cell r="F1">
            <v>0</v>
          </cell>
          <cell r="G1">
            <v>0</v>
          </cell>
          <cell r="H1">
            <v>0</v>
          </cell>
          <cell r="I1">
            <v>0</v>
          </cell>
        </row>
        <row r="2">
          <cell r="A2">
            <v>0</v>
          </cell>
          <cell r="B2">
            <v>0</v>
          </cell>
          <cell r="C2">
            <v>0</v>
          </cell>
          <cell r="D2">
            <v>0</v>
          </cell>
          <cell r="E2">
            <v>0</v>
          </cell>
          <cell r="F2">
            <v>0</v>
          </cell>
          <cell r="G2">
            <v>0</v>
          </cell>
          <cell r="H2">
            <v>0</v>
          </cell>
          <cell r="I2">
            <v>0</v>
          </cell>
        </row>
        <row r="3">
          <cell r="A3" t="str">
            <v>OBJETO</v>
          </cell>
          <cell r="B3">
            <v>0</v>
          </cell>
          <cell r="C3" t="str">
            <v xml:space="preserve">CONTRATAÇÃO DE EMPRESA DE ENGENHARIA PARA OBRA DE PAVIMENTAÇÃO, DRENAGEM EM CBUQ DA SURUBIM, NO BAIRRO DE PEIXINHOS NO MUNICÍPIO DE OLINDA - PE. </v>
          </cell>
          <cell r="D3">
            <v>0</v>
          </cell>
          <cell r="E3">
            <v>0</v>
          </cell>
          <cell r="F3">
            <v>0</v>
          </cell>
          <cell r="G3">
            <v>0</v>
          </cell>
          <cell r="H3">
            <v>0</v>
          </cell>
          <cell r="I3">
            <v>0</v>
          </cell>
        </row>
        <row r="4">
          <cell r="A4" t="str">
            <v>DATA BASE</v>
          </cell>
          <cell r="B4">
            <v>0</v>
          </cell>
          <cell r="C4" t="str">
            <v>SINAPI OUTUBRO/2020</v>
          </cell>
          <cell r="D4">
            <v>0</v>
          </cell>
          <cell r="E4">
            <v>0</v>
          </cell>
          <cell r="F4">
            <v>0</v>
          </cell>
          <cell r="G4">
            <v>0</v>
          </cell>
          <cell r="H4">
            <v>0</v>
          </cell>
          <cell r="I4">
            <v>0</v>
          </cell>
        </row>
        <row r="6">
          <cell r="A6" t="str">
            <v>ITEM</v>
          </cell>
          <cell r="B6" t="str">
            <v>CÓDIGO</v>
          </cell>
          <cell r="C6" t="str">
            <v>DESCRIÇÃO DO SERVIÇO P/ AMBIENTE</v>
          </cell>
          <cell r="D6">
            <v>0</v>
          </cell>
          <cell r="E6">
            <v>0</v>
          </cell>
          <cell r="F6">
            <v>0</v>
          </cell>
          <cell r="G6">
            <v>0</v>
          </cell>
          <cell r="H6">
            <v>0</v>
          </cell>
          <cell r="I6">
            <v>0</v>
          </cell>
        </row>
        <row r="7">
          <cell r="A7" t="str">
            <v>1.0</v>
          </cell>
          <cell r="B7">
            <v>0</v>
          </cell>
          <cell r="C7" t="str">
            <v>ADM DA OBRA</v>
          </cell>
          <cell r="D7" t="str">
            <v>COMP</v>
          </cell>
          <cell r="E7" t="str">
            <v>LARG</v>
          </cell>
          <cell r="F7" t="str">
            <v>PROF/ALT.</v>
          </cell>
          <cell r="G7" t="str">
            <v>TAXA</v>
          </cell>
          <cell r="H7" t="str">
            <v>QUANT.</v>
          </cell>
          <cell r="I7" t="str">
            <v>UND</v>
          </cell>
        </row>
        <row r="8">
          <cell r="A8" t="str">
            <v>1.1</v>
          </cell>
          <cell r="B8">
            <v>90777</v>
          </cell>
          <cell r="C8" t="str">
            <v>ENGENHEIRO CIVIL DE OBRA JUNIOR COM ENCARGOS COMPLEMENTARES</v>
          </cell>
          <cell r="D8" t="str">
            <v>QTD</v>
          </cell>
          <cell r="E8" t="str">
            <v>HR</v>
          </cell>
          <cell r="F8" t="str">
            <v>DIAS</v>
          </cell>
          <cell r="G8" t="str">
            <v>MESES</v>
          </cell>
          <cell r="H8">
            <v>0</v>
          </cell>
          <cell r="I8" t="str">
            <v>H</v>
          </cell>
          <cell r="J8">
            <v>160</v>
          </cell>
        </row>
        <row r="9">
          <cell r="A9">
            <v>0</v>
          </cell>
          <cell r="B9">
            <v>0</v>
          </cell>
          <cell r="C9" t="str">
            <v>ACOMPANHAMENTO DA OBRA</v>
          </cell>
          <cell r="D9">
            <v>1</v>
          </cell>
          <cell r="E9">
            <v>4</v>
          </cell>
          <cell r="F9">
            <v>20</v>
          </cell>
          <cell r="G9">
            <v>2</v>
          </cell>
          <cell r="H9">
            <v>160</v>
          </cell>
          <cell r="I9" t="str">
            <v>H</v>
          </cell>
        </row>
        <row r="10">
          <cell r="A10">
            <v>0</v>
          </cell>
          <cell r="B10">
            <v>0</v>
          </cell>
          <cell r="C10" t="str">
            <v>TOTAL</v>
          </cell>
          <cell r="D10">
            <v>0</v>
          </cell>
          <cell r="E10">
            <v>0</v>
          </cell>
          <cell r="F10">
            <v>0</v>
          </cell>
          <cell r="G10">
            <v>0</v>
          </cell>
          <cell r="H10">
            <v>160</v>
          </cell>
          <cell r="I10" t="str">
            <v>H</v>
          </cell>
        </row>
        <row r="11">
          <cell r="A11">
            <v>0</v>
          </cell>
          <cell r="B11">
            <v>0</v>
          </cell>
          <cell r="C11">
            <v>0</v>
          </cell>
          <cell r="D11">
            <v>0</v>
          </cell>
          <cell r="E11">
            <v>0</v>
          </cell>
          <cell r="F11">
            <v>0</v>
          </cell>
          <cell r="G11">
            <v>0</v>
          </cell>
          <cell r="H11">
            <v>0</v>
          </cell>
          <cell r="I11">
            <v>0</v>
          </cell>
        </row>
        <row r="12">
          <cell r="A12" t="str">
            <v>1.2</v>
          </cell>
          <cell r="B12">
            <v>88326</v>
          </cell>
          <cell r="C12" t="str">
            <v>VIGIA NOTURNO COM ENCARGOS COMPLEMENTARES</v>
          </cell>
          <cell r="D12" t="str">
            <v>QTD</v>
          </cell>
          <cell r="E12" t="str">
            <v>HR</v>
          </cell>
          <cell r="F12" t="str">
            <v>DIAS</v>
          </cell>
          <cell r="G12" t="str">
            <v>MESES</v>
          </cell>
          <cell r="H12">
            <v>0</v>
          </cell>
          <cell r="I12" t="str">
            <v>H</v>
          </cell>
          <cell r="J12">
            <v>480</v>
          </cell>
        </row>
        <row r="13">
          <cell r="A13">
            <v>0</v>
          </cell>
          <cell r="B13">
            <v>0</v>
          </cell>
          <cell r="C13">
            <v>0</v>
          </cell>
          <cell r="D13">
            <v>1</v>
          </cell>
          <cell r="E13">
            <v>8</v>
          </cell>
          <cell r="F13">
            <v>30</v>
          </cell>
          <cell r="G13">
            <v>2</v>
          </cell>
          <cell r="H13">
            <v>480</v>
          </cell>
          <cell r="I13" t="str">
            <v>H</v>
          </cell>
        </row>
        <row r="14">
          <cell r="A14">
            <v>0</v>
          </cell>
          <cell r="B14">
            <v>0</v>
          </cell>
          <cell r="C14" t="str">
            <v>TOTAL</v>
          </cell>
          <cell r="D14">
            <v>0</v>
          </cell>
          <cell r="E14">
            <v>0</v>
          </cell>
          <cell r="F14">
            <v>0</v>
          </cell>
          <cell r="G14">
            <v>0</v>
          </cell>
          <cell r="H14">
            <v>480</v>
          </cell>
          <cell r="I14" t="str">
            <v>H</v>
          </cell>
        </row>
        <row r="15">
          <cell r="A15" t="str">
            <v>2.0</v>
          </cell>
          <cell r="B15">
            <v>0</v>
          </cell>
          <cell r="C15" t="str">
            <v>INSTALAÇÕES PROVISÓRIAS</v>
          </cell>
          <cell r="D15" t="str">
            <v>COMP</v>
          </cell>
          <cell r="E15" t="str">
            <v>LARG</v>
          </cell>
          <cell r="F15" t="str">
            <v>PROF/ALT.</v>
          </cell>
          <cell r="G15" t="str">
            <v>TAXA</v>
          </cell>
          <cell r="H15" t="str">
            <v>QUANT.</v>
          </cell>
          <cell r="I15" t="str">
            <v>UND</v>
          </cell>
        </row>
        <row r="16">
          <cell r="A16" t="str">
            <v>2.1</v>
          </cell>
          <cell r="B16">
            <v>93208</v>
          </cell>
          <cell r="C16" t="str">
            <v>EXECUÇÃO DE ALMOXARIFADO EM CANTEIRO DE OBRA EM CHAPA DE MADEIRA COMPENSADA, INCLUSO PRATELEIRAS. AF_02/2016</v>
          </cell>
          <cell r="D16">
            <v>0</v>
          </cell>
          <cell r="E16">
            <v>0</v>
          </cell>
          <cell r="F16">
            <v>0</v>
          </cell>
          <cell r="G16">
            <v>0</v>
          </cell>
          <cell r="H16">
            <v>0</v>
          </cell>
          <cell r="I16" t="str">
            <v>M2</v>
          </cell>
          <cell r="J16">
            <v>6</v>
          </cell>
        </row>
        <row r="17">
          <cell r="A17">
            <v>0</v>
          </cell>
          <cell r="B17">
            <v>0</v>
          </cell>
          <cell r="C17">
            <v>0</v>
          </cell>
          <cell r="D17">
            <v>3</v>
          </cell>
          <cell r="E17">
            <v>2</v>
          </cell>
          <cell r="F17">
            <v>0</v>
          </cell>
          <cell r="G17">
            <v>0</v>
          </cell>
          <cell r="H17">
            <v>6</v>
          </cell>
          <cell r="I17" t="str">
            <v>M2</v>
          </cell>
        </row>
        <row r="18">
          <cell r="A18">
            <v>0</v>
          </cell>
          <cell r="B18">
            <v>0</v>
          </cell>
          <cell r="C18" t="str">
            <v>TOTAL</v>
          </cell>
          <cell r="D18">
            <v>0</v>
          </cell>
          <cell r="E18">
            <v>0</v>
          </cell>
          <cell r="F18">
            <v>0</v>
          </cell>
          <cell r="G18">
            <v>0</v>
          </cell>
          <cell r="H18">
            <v>6</v>
          </cell>
          <cell r="I18" t="str">
            <v>M2</v>
          </cell>
        </row>
        <row r="19">
          <cell r="A19" t="str">
            <v>3.0</v>
          </cell>
          <cell r="B19">
            <v>0</v>
          </cell>
          <cell r="C19" t="str">
            <v>SERVIÇOS PRELIMINARES</v>
          </cell>
          <cell r="D19" t="str">
            <v>COMP</v>
          </cell>
          <cell r="E19" t="str">
            <v>LARG</v>
          </cell>
          <cell r="F19" t="str">
            <v>PROF/ALT.</v>
          </cell>
          <cell r="G19" t="str">
            <v>TAXA</v>
          </cell>
          <cell r="H19" t="str">
            <v>QUANT.</v>
          </cell>
          <cell r="I19" t="str">
            <v>UND</v>
          </cell>
        </row>
        <row r="20">
          <cell r="A20" t="str">
            <v>3.1</v>
          </cell>
          <cell r="B20" t="str">
            <v>COMP 11</v>
          </cell>
          <cell r="C20" t="str">
            <v>ALUGUEL DE IMÓVEL P/ESCRITÓRIO</v>
          </cell>
          <cell r="D20">
            <v>0</v>
          </cell>
          <cell r="E20">
            <v>0</v>
          </cell>
          <cell r="F20">
            <v>0</v>
          </cell>
          <cell r="G20">
            <v>0</v>
          </cell>
          <cell r="H20">
            <v>1</v>
          </cell>
          <cell r="I20" t="str">
            <v>MÊS</v>
          </cell>
        </row>
        <row r="21">
          <cell r="A21">
            <v>0</v>
          </cell>
          <cell r="B21">
            <v>0</v>
          </cell>
          <cell r="C21" t="str">
            <v>TOTAL</v>
          </cell>
          <cell r="D21">
            <v>0</v>
          </cell>
          <cell r="E21">
            <v>0</v>
          </cell>
          <cell r="F21">
            <v>0</v>
          </cell>
          <cell r="G21">
            <v>0</v>
          </cell>
          <cell r="H21">
            <v>1</v>
          </cell>
          <cell r="I21" t="str">
            <v>M2</v>
          </cell>
        </row>
        <row r="22">
          <cell r="A22">
            <v>0</v>
          </cell>
          <cell r="B22">
            <v>0</v>
          </cell>
          <cell r="C22">
            <v>0</v>
          </cell>
          <cell r="D22">
            <v>0</v>
          </cell>
          <cell r="E22">
            <v>0</v>
          </cell>
          <cell r="F22">
            <v>0</v>
          </cell>
          <cell r="G22">
            <v>0</v>
          </cell>
          <cell r="H22">
            <v>0</v>
          </cell>
          <cell r="I22">
            <v>0</v>
          </cell>
        </row>
        <row r="23">
          <cell r="A23" t="str">
            <v>3.2</v>
          </cell>
          <cell r="B23" t="str">
            <v>COMP 12</v>
          </cell>
          <cell r="C23" t="str">
            <v>ALUGUEL DE BANHEIRO QUÍMICO, COM 03 LIMPEZAS SEMANAIS</v>
          </cell>
          <cell r="D23">
            <v>0</v>
          </cell>
          <cell r="E23">
            <v>0</v>
          </cell>
          <cell r="F23">
            <v>0</v>
          </cell>
          <cell r="G23">
            <v>0</v>
          </cell>
          <cell r="H23">
            <v>1</v>
          </cell>
          <cell r="I23" t="str">
            <v>MÊS</v>
          </cell>
        </row>
        <row r="24">
          <cell r="A24" t="str">
            <v/>
          </cell>
          <cell r="B24">
            <v>0</v>
          </cell>
          <cell r="C24" t="str">
            <v>TOTAL</v>
          </cell>
          <cell r="D24">
            <v>0</v>
          </cell>
          <cell r="E24">
            <v>0</v>
          </cell>
          <cell r="F24">
            <v>0</v>
          </cell>
          <cell r="G24">
            <v>0</v>
          </cell>
          <cell r="H24">
            <v>1</v>
          </cell>
          <cell r="I24" t="str">
            <v>M2</v>
          </cell>
        </row>
        <row r="25">
          <cell r="A25">
            <v>0</v>
          </cell>
          <cell r="B25">
            <v>0</v>
          </cell>
          <cell r="C25">
            <v>0</v>
          </cell>
          <cell r="D25">
            <v>0</v>
          </cell>
          <cell r="E25">
            <v>0</v>
          </cell>
          <cell r="F25">
            <v>0</v>
          </cell>
          <cell r="G25">
            <v>0</v>
          </cell>
          <cell r="H25">
            <v>0</v>
          </cell>
          <cell r="I25">
            <v>0</v>
          </cell>
        </row>
        <row r="26">
          <cell r="A26" t="str">
            <v>3.3</v>
          </cell>
          <cell r="B26" t="str">
            <v>COMP.001</v>
          </cell>
          <cell r="C26" t="str">
            <v>PLACA DE OBRA EM CHAPA DE ACO GALVANIZADO</v>
          </cell>
          <cell r="D26">
            <v>0</v>
          </cell>
          <cell r="E26">
            <v>0</v>
          </cell>
          <cell r="F26">
            <v>0</v>
          </cell>
          <cell r="G26">
            <v>0</v>
          </cell>
          <cell r="H26">
            <v>0</v>
          </cell>
          <cell r="I26" t="str">
            <v>M²</v>
          </cell>
        </row>
        <row r="27">
          <cell r="A27">
            <v>0</v>
          </cell>
          <cell r="B27">
            <v>0</v>
          </cell>
          <cell r="C27" t="str">
            <v>IDENTIFICAÇÃO DA OBRA</v>
          </cell>
          <cell r="D27">
            <v>3</v>
          </cell>
          <cell r="E27">
            <v>2</v>
          </cell>
          <cell r="F27">
            <v>0</v>
          </cell>
          <cell r="G27">
            <v>0</v>
          </cell>
          <cell r="H27">
            <v>6</v>
          </cell>
          <cell r="I27" t="str">
            <v>M²</v>
          </cell>
        </row>
        <row r="28">
          <cell r="A28">
            <v>0</v>
          </cell>
          <cell r="B28">
            <v>0</v>
          </cell>
          <cell r="C28" t="str">
            <v>TOTAL</v>
          </cell>
          <cell r="D28">
            <v>0</v>
          </cell>
          <cell r="E28">
            <v>0</v>
          </cell>
          <cell r="F28">
            <v>0</v>
          </cell>
          <cell r="G28">
            <v>0</v>
          </cell>
          <cell r="H28">
            <v>6</v>
          </cell>
          <cell r="I28" t="str">
            <v>M²</v>
          </cell>
        </row>
        <row r="29">
          <cell r="A29" t="str">
            <v>4.0</v>
          </cell>
          <cell r="B29">
            <v>0</v>
          </cell>
          <cell r="C29" t="str">
            <v>TERRAPLANAGEM</v>
          </cell>
          <cell r="D29" t="str">
            <v>COMP</v>
          </cell>
          <cell r="E29" t="str">
            <v>LARG</v>
          </cell>
          <cell r="F29" t="str">
            <v>PROF/ALT.</v>
          </cell>
          <cell r="G29" t="str">
            <v>TAXA</v>
          </cell>
          <cell r="H29" t="str">
            <v>QUANT.</v>
          </cell>
          <cell r="I29" t="str">
            <v>UND</v>
          </cell>
        </row>
        <row r="30">
          <cell r="A30" t="str">
            <v>4.1</v>
          </cell>
          <cell r="B30" t="str">
            <v>74205/1</v>
          </cell>
          <cell r="C30" t="str">
            <v>ESCAVACAO MECANICA DE MATERIAL 1A. CATEGORIA, PROVENIENTE DE CORTE DE SUBLEITO (C/TRATOR ESTEIRAS  160HP)</v>
          </cell>
          <cell r="D30">
            <v>0</v>
          </cell>
          <cell r="E30">
            <v>0</v>
          </cell>
          <cell r="F30">
            <v>0</v>
          </cell>
          <cell r="G30">
            <v>0</v>
          </cell>
          <cell r="H30">
            <v>0</v>
          </cell>
          <cell r="I30" t="str">
            <v>M3</v>
          </cell>
          <cell r="J30">
            <v>234.4</v>
          </cell>
        </row>
        <row r="31">
          <cell r="A31">
            <v>0</v>
          </cell>
          <cell r="B31">
            <v>0</v>
          </cell>
          <cell r="C31" t="str">
            <v xml:space="preserve">TRECHO </v>
          </cell>
          <cell r="D31">
            <v>117.2</v>
          </cell>
          <cell r="E31">
            <v>5</v>
          </cell>
          <cell r="F31">
            <v>0.4</v>
          </cell>
          <cell r="G31">
            <v>0</v>
          </cell>
          <cell r="H31">
            <v>234.4</v>
          </cell>
          <cell r="I31" t="str">
            <v>M3</v>
          </cell>
        </row>
        <row r="32">
          <cell r="A32">
            <v>0</v>
          </cell>
          <cell r="B32">
            <v>0</v>
          </cell>
          <cell r="C32" t="str">
            <v>TOTAL</v>
          </cell>
          <cell r="D32">
            <v>0</v>
          </cell>
          <cell r="E32">
            <v>0</v>
          </cell>
          <cell r="F32">
            <v>0</v>
          </cell>
          <cell r="G32">
            <v>0</v>
          </cell>
          <cell r="H32">
            <v>234.4</v>
          </cell>
          <cell r="I32" t="str">
            <v>M3</v>
          </cell>
        </row>
        <row r="33">
          <cell r="A33">
            <v>0</v>
          </cell>
          <cell r="B33">
            <v>0</v>
          </cell>
          <cell r="C33">
            <v>0</v>
          </cell>
          <cell r="D33">
            <v>0</v>
          </cell>
          <cell r="E33">
            <v>0</v>
          </cell>
          <cell r="F33">
            <v>0</v>
          </cell>
          <cell r="G33">
            <v>0</v>
          </cell>
          <cell r="H33">
            <v>0</v>
          </cell>
          <cell r="I33">
            <v>0</v>
          </cell>
        </row>
        <row r="34">
          <cell r="A34" t="str">
            <v>4.2</v>
          </cell>
          <cell r="B34" t="str">
            <v>COMP.002</v>
          </cell>
          <cell r="C34" t="str">
            <v>REGULARIZACAO E COMPACTACAO DE SUBLEITO ATE 20 CM DE ESPESSURA</v>
          </cell>
          <cell r="D34">
            <v>0</v>
          </cell>
          <cell r="E34">
            <v>0</v>
          </cell>
          <cell r="F34">
            <v>0</v>
          </cell>
          <cell r="G34">
            <v>0</v>
          </cell>
          <cell r="H34">
            <v>0</v>
          </cell>
          <cell r="I34" t="str">
            <v>M²</v>
          </cell>
          <cell r="J34">
            <v>586</v>
          </cell>
        </row>
        <row r="35">
          <cell r="A35">
            <v>0</v>
          </cell>
          <cell r="B35">
            <v>0</v>
          </cell>
          <cell r="C35" t="str">
            <v xml:space="preserve">TRECHO </v>
          </cell>
          <cell r="D35">
            <v>117.2</v>
          </cell>
          <cell r="E35">
            <v>5</v>
          </cell>
          <cell r="F35">
            <v>0</v>
          </cell>
          <cell r="G35">
            <v>0</v>
          </cell>
          <cell r="H35">
            <v>586</v>
          </cell>
          <cell r="I35" t="str">
            <v>M²</v>
          </cell>
        </row>
        <row r="36">
          <cell r="A36">
            <v>0</v>
          </cell>
          <cell r="B36">
            <v>0</v>
          </cell>
          <cell r="C36" t="str">
            <v>TOTAL</v>
          </cell>
          <cell r="D36">
            <v>0</v>
          </cell>
          <cell r="E36">
            <v>0</v>
          </cell>
          <cell r="F36">
            <v>0</v>
          </cell>
          <cell r="G36">
            <v>0</v>
          </cell>
          <cell r="H36">
            <v>586</v>
          </cell>
          <cell r="I36" t="str">
            <v>M²</v>
          </cell>
        </row>
        <row r="37">
          <cell r="A37">
            <v>0</v>
          </cell>
          <cell r="B37">
            <v>0</v>
          </cell>
          <cell r="C37">
            <v>0</v>
          </cell>
          <cell r="D37">
            <v>0</v>
          </cell>
          <cell r="E37">
            <v>0</v>
          </cell>
          <cell r="F37">
            <v>0</v>
          </cell>
          <cell r="G37">
            <v>0</v>
          </cell>
          <cell r="H37">
            <v>0</v>
          </cell>
          <cell r="I37">
            <v>0</v>
          </cell>
        </row>
        <row r="38">
          <cell r="A38" t="str">
            <v>4.3</v>
          </cell>
          <cell r="B38" t="str">
            <v>74010/1</v>
          </cell>
          <cell r="C38" t="str">
            <v>CARGA E DESCARGA MECANICA DE SOLO UTILIZANDO CAMINHAO BASCULANTE 6,0M3/16T E PA CARREGADEIRA SOBRE PNEUS 128 HP, CAPACIDADE DA CAÇAMBA 1,7 A 2,8 M3, PESO OPERACIONAL 11632 KG</v>
          </cell>
          <cell r="D38" t="str">
            <v>VOLUME</v>
          </cell>
          <cell r="E38">
            <v>0</v>
          </cell>
          <cell r="F38">
            <v>0</v>
          </cell>
          <cell r="G38">
            <v>0</v>
          </cell>
          <cell r="H38">
            <v>0</v>
          </cell>
          <cell r="I38" t="str">
            <v>M3</v>
          </cell>
          <cell r="J38">
            <v>234.4</v>
          </cell>
        </row>
        <row r="39">
          <cell r="A39">
            <v>0</v>
          </cell>
          <cell r="B39">
            <v>0</v>
          </cell>
          <cell r="C39" t="str">
            <v>VOLUME ESCAVADO</v>
          </cell>
          <cell r="D39">
            <v>234.4</v>
          </cell>
          <cell r="E39">
            <v>0</v>
          </cell>
          <cell r="F39">
            <v>0</v>
          </cell>
          <cell r="G39">
            <v>0</v>
          </cell>
          <cell r="H39">
            <v>234.4</v>
          </cell>
          <cell r="I39" t="str">
            <v>M3</v>
          </cell>
        </row>
        <row r="40">
          <cell r="A40">
            <v>0</v>
          </cell>
          <cell r="B40">
            <v>0</v>
          </cell>
          <cell r="C40" t="str">
            <v>TOTAL</v>
          </cell>
          <cell r="D40">
            <v>0</v>
          </cell>
          <cell r="E40">
            <v>0</v>
          </cell>
          <cell r="F40">
            <v>0</v>
          </cell>
          <cell r="G40">
            <v>0</v>
          </cell>
          <cell r="H40">
            <v>234.4</v>
          </cell>
          <cell r="I40" t="str">
            <v>M3</v>
          </cell>
        </row>
        <row r="41">
          <cell r="A41">
            <v>0</v>
          </cell>
          <cell r="B41">
            <v>0</v>
          </cell>
          <cell r="C41">
            <v>0</v>
          </cell>
          <cell r="D41">
            <v>0</v>
          </cell>
          <cell r="E41">
            <v>0</v>
          </cell>
          <cell r="F41">
            <v>0</v>
          </cell>
          <cell r="G41">
            <v>0</v>
          </cell>
          <cell r="H41">
            <v>0</v>
          </cell>
          <cell r="I41">
            <v>0</v>
          </cell>
        </row>
        <row r="42">
          <cell r="A42" t="str">
            <v>4.4</v>
          </cell>
          <cell r="B42">
            <v>97914</v>
          </cell>
          <cell r="C42" t="str">
            <v>TRANSPORTE COM CAMINHÃO BASCULANTE DE 6 M3, EM VIA URBANA PAVIMENTADA, DMT ATÉ 30 KM (UNIDADE: M3XKM). AF_01/2018</v>
          </cell>
          <cell r="D42" t="str">
            <v>VOLUME</v>
          </cell>
          <cell r="E42">
            <v>0</v>
          </cell>
          <cell r="F42" t="str">
            <v>EMP.</v>
          </cell>
          <cell r="G42" t="str">
            <v>DMTKM</v>
          </cell>
          <cell r="H42">
            <v>0</v>
          </cell>
          <cell r="I42" t="str">
            <v>M3XKM</v>
          </cell>
          <cell r="J42">
            <v>1758</v>
          </cell>
        </row>
        <row r="43">
          <cell r="A43">
            <v>0</v>
          </cell>
          <cell r="B43">
            <v>0</v>
          </cell>
          <cell r="C43" t="str">
            <v>VOLUME ESCAVADO</v>
          </cell>
          <cell r="D43">
            <v>234.4</v>
          </cell>
          <cell r="E43">
            <v>0</v>
          </cell>
          <cell r="F43">
            <v>1.25</v>
          </cell>
          <cell r="G43">
            <v>6</v>
          </cell>
          <cell r="H43">
            <v>1758</v>
          </cell>
          <cell r="I43" t="str">
            <v>M3XKM</v>
          </cell>
        </row>
        <row r="44">
          <cell r="A44">
            <v>0</v>
          </cell>
          <cell r="B44">
            <v>0</v>
          </cell>
          <cell r="C44" t="str">
            <v>TOTAL</v>
          </cell>
          <cell r="D44">
            <v>0</v>
          </cell>
          <cell r="E44">
            <v>0</v>
          </cell>
          <cell r="F44">
            <v>0</v>
          </cell>
          <cell r="G44">
            <v>0</v>
          </cell>
          <cell r="H44">
            <v>1758</v>
          </cell>
          <cell r="I44" t="str">
            <v>M3XKM</v>
          </cell>
        </row>
        <row r="45">
          <cell r="A45">
            <v>0</v>
          </cell>
          <cell r="B45">
            <v>0</v>
          </cell>
          <cell r="C45">
            <v>0</v>
          </cell>
          <cell r="D45">
            <v>0</v>
          </cell>
          <cell r="E45">
            <v>0</v>
          </cell>
          <cell r="F45">
            <v>0</v>
          </cell>
          <cell r="G45">
            <v>0</v>
          </cell>
          <cell r="H45">
            <v>0</v>
          </cell>
          <cell r="I45">
            <v>0</v>
          </cell>
        </row>
        <row r="46">
          <cell r="A46" t="str">
            <v>5.0</v>
          </cell>
          <cell r="B46">
            <v>0</v>
          </cell>
          <cell r="C46" t="str">
            <v>DRENAGEM</v>
          </cell>
          <cell r="D46" t="str">
            <v>COMP</v>
          </cell>
          <cell r="E46" t="str">
            <v>LARG</v>
          </cell>
          <cell r="F46" t="str">
            <v>PROF/ALT.</v>
          </cell>
          <cell r="G46" t="str">
            <v>TAXA</v>
          </cell>
          <cell r="H46" t="str">
            <v>QUANT.</v>
          </cell>
          <cell r="I46" t="str">
            <v>UND</v>
          </cell>
        </row>
        <row r="47">
          <cell r="A47" t="str">
            <v>5.1</v>
          </cell>
          <cell r="B47">
            <v>90106</v>
          </cell>
          <cell r="C47" t="str">
            <v>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v>
          </cell>
          <cell r="D47">
            <v>117.2</v>
          </cell>
          <cell r="E47">
            <v>0.7</v>
          </cell>
          <cell r="F47">
            <v>0.6</v>
          </cell>
          <cell r="G47">
            <v>0</v>
          </cell>
          <cell r="H47">
            <v>49.22</v>
          </cell>
          <cell r="I47" t="str">
            <v>M³</v>
          </cell>
        </row>
        <row r="48">
          <cell r="A48">
            <v>0</v>
          </cell>
          <cell r="B48">
            <v>0</v>
          </cell>
          <cell r="C48">
            <v>0</v>
          </cell>
          <cell r="D48">
            <v>0</v>
          </cell>
          <cell r="E48">
            <v>0</v>
          </cell>
          <cell r="F48">
            <v>0</v>
          </cell>
          <cell r="G48">
            <v>0</v>
          </cell>
          <cell r="H48">
            <v>0</v>
          </cell>
          <cell r="I48">
            <v>0</v>
          </cell>
        </row>
        <row r="49">
          <cell r="A49" t="str">
            <v>5.2</v>
          </cell>
          <cell r="B49" t="str">
            <v>COMPOSIÇÃO 01</v>
          </cell>
          <cell r="C49" t="str">
            <v>REMOÇÃO DE MATERIAL 1ª. CATEGORIA, EM CAMINHÃO BASCULANTE, D.M.T.=6 KM (INCLUSIVE CARGA MECÂNICA E DESCARGA)</v>
          </cell>
          <cell r="D49" t="str">
            <v>VOLUME</v>
          </cell>
          <cell r="E49">
            <v>0</v>
          </cell>
          <cell r="F49">
            <v>0</v>
          </cell>
          <cell r="G49">
            <v>0</v>
          </cell>
          <cell r="H49">
            <v>0</v>
          </cell>
          <cell r="I49" t="str">
            <v>M³</v>
          </cell>
        </row>
        <row r="50">
          <cell r="A50">
            <v>0</v>
          </cell>
          <cell r="B50">
            <v>0</v>
          </cell>
          <cell r="C50" t="str">
            <v>VOLUME ESCAVADO</v>
          </cell>
          <cell r="D50">
            <v>49.22</v>
          </cell>
          <cell r="E50">
            <v>0</v>
          </cell>
          <cell r="F50">
            <v>0</v>
          </cell>
          <cell r="G50">
            <v>0</v>
          </cell>
          <cell r="H50">
            <v>49.22</v>
          </cell>
          <cell r="I50" t="str">
            <v>M³</v>
          </cell>
        </row>
        <row r="51">
          <cell r="A51">
            <v>0</v>
          </cell>
          <cell r="B51">
            <v>0</v>
          </cell>
          <cell r="C51">
            <v>0</v>
          </cell>
          <cell r="D51">
            <v>0</v>
          </cell>
          <cell r="E51">
            <v>0</v>
          </cell>
          <cell r="F51">
            <v>0</v>
          </cell>
          <cell r="G51">
            <v>0</v>
          </cell>
          <cell r="H51">
            <v>0</v>
          </cell>
          <cell r="I51">
            <v>0</v>
          </cell>
        </row>
        <row r="52">
          <cell r="A52" t="str">
            <v>5.3</v>
          </cell>
          <cell r="B52">
            <v>94964</v>
          </cell>
          <cell r="C52" t="str">
            <v>CONCRETO FCK = 20MPA TRAÇO 1 : 2, 7:  3 (CIMENTO/ AREIA MÉDIA/ BRITA1) - PREPARO MECÂNICO COM BETONEIRA 400L.  AF_07/2016</v>
          </cell>
          <cell r="D52">
            <v>0</v>
          </cell>
          <cell r="E52">
            <v>0</v>
          </cell>
          <cell r="F52">
            <v>0</v>
          </cell>
          <cell r="G52">
            <v>0</v>
          </cell>
          <cell r="H52">
            <v>0</v>
          </cell>
          <cell r="I52" t="str">
            <v>M³</v>
          </cell>
        </row>
        <row r="53">
          <cell r="A53">
            <v>0</v>
          </cell>
          <cell r="B53">
            <v>0</v>
          </cell>
          <cell r="C53" t="str">
            <v>VOLUME MAGRO</v>
          </cell>
          <cell r="D53">
            <v>117.2</v>
          </cell>
          <cell r="E53">
            <v>0.4</v>
          </cell>
          <cell r="F53">
            <v>0.1</v>
          </cell>
          <cell r="G53">
            <v>0</v>
          </cell>
          <cell r="H53">
            <v>4.68</v>
          </cell>
          <cell r="I53" t="str">
            <v>M³</v>
          </cell>
        </row>
        <row r="54">
          <cell r="A54">
            <v>0</v>
          </cell>
          <cell r="B54">
            <v>0</v>
          </cell>
          <cell r="C54">
            <v>0</v>
          </cell>
          <cell r="D54" t="str">
            <v>VOLUME</v>
          </cell>
          <cell r="E54">
            <v>0</v>
          </cell>
          <cell r="F54">
            <v>0</v>
          </cell>
          <cell r="G54">
            <v>0</v>
          </cell>
          <cell r="H54">
            <v>0</v>
          </cell>
          <cell r="I54">
            <v>0</v>
          </cell>
        </row>
        <row r="55">
          <cell r="A55">
            <v>0</v>
          </cell>
          <cell r="B55">
            <v>0</v>
          </cell>
          <cell r="C55" t="str">
            <v>P/BLOCO</v>
          </cell>
          <cell r="D55">
            <v>4.0800000000000003E-3</v>
          </cell>
          <cell r="E55" t="str">
            <v>BLOCO</v>
          </cell>
          <cell r="F55">
            <v>0</v>
          </cell>
          <cell r="G55">
            <v>0</v>
          </cell>
          <cell r="H55">
            <v>0</v>
          </cell>
          <cell r="I55">
            <v>0</v>
          </cell>
        </row>
        <row r="56">
          <cell r="A56">
            <v>0</v>
          </cell>
          <cell r="B56">
            <v>0</v>
          </cell>
          <cell r="C56" t="str">
            <v>x lado x algura x blocos</v>
          </cell>
          <cell r="D56">
            <v>117.2</v>
          </cell>
          <cell r="E56">
            <v>0.42</v>
          </cell>
          <cell r="F56">
            <v>279.04761904761904</v>
          </cell>
          <cell r="H56">
            <v>4.5540571428571432</v>
          </cell>
          <cell r="I56" t="str">
            <v>M³</v>
          </cell>
        </row>
        <row r="57">
          <cell r="A57">
            <v>0</v>
          </cell>
          <cell r="B57">
            <v>0</v>
          </cell>
          <cell r="C57">
            <v>0</v>
          </cell>
          <cell r="D57">
            <v>0</v>
          </cell>
          <cell r="E57">
            <v>0</v>
          </cell>
          <cell r="F57">
            <v>0</v>
          </cell>
          <cell r="G57">
            <v>0</v>
          </cell>
          <cell r="H57">
            <v>0</v>
          </cell>
          <cell r="I57">
            <v>0</v>
          </cell>
        </row>
        <row r="58">
          <cell r="A58">
            <v>0</v>
          </cell>
          <cell r="B58">
            <v>0</v>
          </cell>
          <cell r="C58" t="str">
            <v>VOLUME TAMPAS</v>
          </cell>
          <cell r="D58">
            <v>117.2</v>
          </cell>
          <cell r="E58">
            <v>0.7</v>
          </cell>
          <cell r="F58">
            <v>0.12</v>
          </cell>
          <cell r="G58">
            <v>0</v>
          </cell>
          <cell r="H58">
            <v>9.84</v>
          </cell>
          <cell r="I58" t="str">
            <v>M³</v>
          </cell>
        </row>
        <row r="59">
          <cell r="A59">
            <v>0</v>
          </cell>
          <cell r="B59">
            <v>0</v>
          </cell>
          <cell r="C59" t="str">
            <v>TOTAL</v>
          </cell>
          <cell r="D59">
            <v>0</v>
          </cell>
          <cell r="E59">
            <v>0</v>
          </cell>
          <cell r="F59">
            <v>0</v>
          </cell>
          <cell r="G59">
            <v>0</v>
          </cell>
          <cell r="H59">
            <v>19.07</v>
          </cell>
          <cell r="I59" t="str">
            <v>M³</v>
          </cell>
        </row>
        <row r="60">
          <cell r="A60">
            <v>0</v>
          </cell>
          <cell r="B60">
            <v>0</v>
          </cell>
          <cell r="C60">
            <v>0</v>
          </cell>
          <cell r="D60">
            <v>0</v>
          </cell>
          <cell r="E60">
            <v>0</v>
          </cell>
          <cell r="F60">
            <v>0</v>
          </cell>
          <cell r="G60">
            <v>0</v>
          </cell>
          <cell r="H60">
            <v>0</v>
          </cell>
          <cell r="I60">
            <v>0</v>
          </cell>
        </row>
        <row r="61">
          <cell r="A61" t="str">
            <v>5.4</v>
          </cell>
          <cell r="B61">
            <v>92873</v>
          </cell>
          <cell r="C61" t="str">
            <v>LANÇAMENTO COM USO DE BALDES, ADENSAMENTO E ACABAMENTO DE CONCRETO EM ESTRUTURAS. AF_12/2015</v>
          </cell>
          <cell r="D61">
            <v>9.84</v>
          </cell>
          <cell r="E61">
            <v>0</v>
          </cell>
          <cell r="F61">
            <v>0</v>
          </cell>
          <cell r="G61">
            <v>0</v>
          </cell>
          <cell r="H61">
            <v>9.84</v>
          </cell>
          <cell r="I61" t="str">
            <v>M³</v>
          </cell>
        </row>
        <row r="62">
          <cell r="A62">
            <v>0</v>
          </cell>
          <cell r="B62">
            <v>0</v>
          </cell>
          <cell r="C62">
            <v>0</v>
          </cell>
          <cell r="D62">
            <v>0</v>
          </cell>
          <cell r="E62">
            <v>0</v>
          </cell>
          <cell r="F62">
            <v>0</v>
          </cell>
          <cell r="G62">
            <v>0</v>
          </cell>
          <cell r="H62">
            <v>0</v>
          </cell>
          <cell r="I62">
            <v>0</v>
          </cell>
        </row>
        <row r="63">
          <cell r="A63" t="str">
            <v>5.5.</v>
          </cell>
          <cell r="B63">
            <v>92917</v>
          </cell>
          <cell r="C63" t="str">
            <v>ARMAÇÃO DE ESTRUTURA DE CONCRETO ARMADO, EXCETO VIGAS, PILARES, LAJES E FUNDAÇÕES, UTILIZANDO AÇO CA-50 DE 8,00 MM - MONTAGEM. AF_12/2015</v>
          </cell>
          <cell r="D63">
            <v>0</v>
          </cell>
          <cell r="E63">
            <v>0</v>
          </cell>
          <cell r="F63">
            <v>0</v>
          </cell>
          <cell r="G63">
            <v>0</v>
          </cell>
          <cell r="H63">
            <v>0</v>
          </cell>
          <cell r="I63" t="str">
            <v>KG</v>
          </cell>
        </row>
        <row r="64">
          <cell r="A64">
            <v>0</v>
          </cell>
          <cell r="B64">
            <v>0</v>
          </cell>
          <cell r="C64" t="str">
            <v>FABRICAÇÃO DAS TAMPAS DAS CANALETAS</v>
          </cell>
          <cell r="D64">
            <v>117.2</v>
          </cell>
          <cell r="E64">
            <v>0.7</v>
          </cell>
          <cell r="F64">
            <v>0.12</v>
          </cell>
          <cell r="G64">
            <v>80</v>
          </cell>
          <cell r="H64">
            <v>787.58</v>
          </cell>
          <cell r="I64" t="str">
            <v>KG</v>
          </cell>
        </row>
        <row r="65">
          <cell r="A65">
            <v>0</v>
          </cell>
          <cell r="B65">
            <v>0</v>
          </cell>
          <cell r="C65">
            <v>0</v>
          </cell>
          <cell r="D65">
            <v>0</v>
          </cell>
          <cell r="E65">
            <v>0</v>
          </cell>
          <cell r="F65">
            <v>0</v>
          </cell>
          <cell r="G65">
            <v>0</v>
          </cell>
          <cell r="H65">
            <v>0</v>
          </cell>
          <cell r="I65">
            <v>0</v>
          </cell>
        </row>
        <row r="66">
          <cell r="A66" t="str">
            <v>5.6</v>
          </cell>
          <cell r="B66">
            <v>92917</v>
          </cell>
          <cell r="C66" t="str">
            <v>FABRICAÇÃO DE FÔRMA PARA LAJES, EM CHAPA DE MADEIRA COMPENSADA RESINADA, E = 17 MM. AF_12/2015</v>
          </cell>
          <cell r="D66">
            <v>0</v>
          </cell>
          <cell r="E66">
            <v>0</v>
          </cell>
          <cell r="F66">
            <v>0</v>
          </cell>
          <cell r="G66">
            <v>0</v>
          </cell>
          <cell r="H66">
            <v>0</v>
          </cell>
          <cell r="I66" t="str">
            <v>M²</v>
          </cell>
        </row>
        <row r="67">
          <cell r="A67">
            <v>0</v>
          </cell>
          <cell r="B67">
            <v>0</v>
          </cell>
          <cell r="C67">
            <v>0</v>
          </cell>
          <cell r="D67">
            <v>117.2</v>
          </cell>
          <cell r="E67">
            <v>0.7</v>
          </cell>
          <cell r="F67">
            <v>0.12</v>
          </cell>
          <cell r="G67">
            <v>7.42</v>
          </cell>
          <cell r="H67">
            <v>73.040000000000006</v>
          </cell>
          <cell r="I67" t="str">
            <v>M²</v>
          </cell>
        </row>
        <row r="68">
          <cell r="A68">
            <v>0</v>
          </cell>
          <cell r="B68">
            <v>0</v>
          </cell>
          <cell r="C68">
            <v>0</v>
          </cell>
          <cell r="D68">
            <v>0</v>
          </cell>
          <cell r="E68">
            <v>0</v>
          </cell>
          <cell r="F68">
            <v>0</v>
          </cell>
          <cell r="G68">
            <v>0</v>
          </cell>
          <cell r="H68">
            <v>0</v>
          </cell>
          <cell r="I68">
            <v>0</v>
          </cell>
        </row>
        <row r="69">
          <cell r="A69" t="str">
            <v>5.7</v>
          </cell>
          <cell r="B69">
            <v>89454</v>
          </cell>
          <cell r="C69" t="str">
            <v>ALVENARIA DE BLOCOS DE CONCRETO ESTRUTURAL 14X19X39 CM, (ESPESSURA 14 CM), M2 FBK = 4,5 MPA, PARA PAREDES COM ÁREA LÍQUIDA MAIOR OU IGUAL A 6M², SEM VÃOS, UTILIZANDO PALHETA. AF_12/2014</v>
          </cell>
          <cell r="D69">
            <v>0</v>
          </cell>
          <cell r="E69">
            <v>0</v>
          </cell>
          <cell r="F69">
            <v>0</v>
          </cell>
          <cell r="G69">
            <v>0</v>
          </cell>
          <cell r="H69">
            <v>0</v>
          </cell>
          <cell r="I69" t="str">
            <v>M²</v>
          </cell>
        </row>
        <row r="70">
          <cell r="A70">
            <v>0</v>
          </cell>
          <cell r="B70">
            <v>0</v>
          </cell>
          <cell r="C70" t="str">
            <v xml:space="preserve">ÁREA TOTAL </v>
          </cell>
          <cell r="D70">
            <v>117.2</v>
          </cell>
          <cell r="E70">
            <v>0</v>
          </cell>
          <cell r="F70">
            <v>0.4</v>
          </cell>
          <cell r="G70">
            <v>2</v>
          </cell>
          <cell r="H70">
            <v>93.76</v>
          </cell>
          <cell r="I70" t="str">
            <v>M²</v>
          </cell>
        </row>
        <row r="71">
          <cell r="A71">
            <v>0</v>
          </cell>
          <cell r="B71">
            <v>0</v>
          </cell>
          <cell r="C71">
            <v>0</v>
          </cell>
          <cell r="D71">
            <v>0</v>
          </cell>
          <cell r="E71">
            <v>0</v>
          </cell>
          <cell r="F71">
            <v>0</v>
          </cell>
          <cell r="G71">
            <v>0</v>
          </cell>
          <cell r="H71">
            <v>0</v>
          </cell>
          <cell r="I71">
            <v>0</v>
          </cell>
        </row>
        <row r="72">
          <cell r="A72" t="str">
            <v>6.0</v>
          </cell>
          <cell r="B72">
            <v>0</v>
          </cell>
          <cell r="C72" t="str">
            <v>OBRAS COMPLEMENTARES</v>
          </cell>
          <cell r="D72" t="str">
            <v>COMP</v>
          </cell>
          <cell r="E72" t="str">
            <v>LARG</v>
          </cell>
          <cell r="F72" t="str">
            <v>PROF/ALT.</v>
          </cell>
          <cell r="G72" t="str">
            <v>TAXA</v>
          </cell>
          <cell r="H72" t="str">
            <v>QUANT.</v>
          </cell>
          <cell r="I72" t="str">
            <v>UND</v>
          </cell>
        </row>
        <row r="73">
          <cell r="A73" t="str">
            <v>6.1</v>
          </cell>
          <cell r="B73" t="str">
            <v>COMP.003</v>
          </cell>
          <cell r="C73" t="str">
            <v>REBAIXAMENTO DE PENA D'AGUA, INCLUINDO COMPLEMENTO DE TUBULACAO, CONEXOES, ESCAVACAO E REATERRO.</v>
          </cell>
          <cell r="D73" t="str">
            <v>UND</v>
          </cell>
          <cell r="E73">
            <v>0</v>
          </cell>
          <cell r="F73">
            <v>0</v>
          </cell>
          <cell r="G73">
            <v>0</v>
          </cell>
          <cell r="H73">
            <v>0</v>
          </cell>
          <cell r="I73" t="str">
            <v>UND</v>
          </cell>
          <cell r="J73">
            <v>45</v>
          </cell>
        </row>
        <row r="74">
          <cell r="A74">
            <v>0</v>
          </cell>
          <cell r="B74">
            <v>0</v>
          </cell>
          <cell r="C74">
            <v>0</v>
          </cell>
          <cell r="D74">
            <v>45</v>
          </cell>
          <cell r="E74">
            <v>0</v>
          </cell>
          <cell r="F74">
            <v>0</v>
          </cell>
          <cell r="G74">
            <v>0</v>
          </cell>
          <cell r="H74">
            <v>45</v>
          </cell>
          <cell r="I74" t="str">
            <v>UND</v>
          </cell>
        </row>
        <row r="75">
          <cell r="A75">
            <v>0</v>
          </cell>
          <cell r="B75">
            <v>0</v>
          </cell>
          <cell r="C75" t="str">
            <v>TOTAL</v>
          </cell>
          <cell r="D75">
            <v>0</v>
          </cell>
          <cell r="E75">
            <v>0</v>
          </cell>
          <cell r="F75">
            <v>0</v>
          </cell>
          <cell r="G75">
            <v>0</v>
          </cell>
          <cell r="H75">
            <v>45</v>
          </cell>
          <cell r="I75" t="str">
            <v>UND</v>
          </cell>
        </row>
        <row r="76">
          <cell r="A76">
            <v>0</v>
          </cell>
          <cell r="B76">
            <v>0</v>
          </cell>
          <cell r="C76">
            <v>0</v>
          </cell>
          <cell r="D76">
            <v>0</v>
          </cell>
          <cell r="E76">
            <v>0</v>
          </cell>
          <cell r="F76">
            <v>0</v>
          </cell>
          <cell r="G76">
            <v>0</v>
          </cell>
          <cell r="H76">
            <v>0</v>
          </cell>
          <cell r="I76">
            <v>0</v>
          </cell>
        </row>
        <row r="77">
          <cell r="A77" t="str">
            <v>6.2</v>
          </cell>
          <cell r="B77" t="str">
            <v>COMP.005</v>
          </cell>
          <cell r="C77" t="str">
            <v>REBAIXAMENTO DE DISTRIBUIDOR DE 60 MM COM INSTALACAO DAS CONEXOES E COMPLEMENTO DE TUBULACAO, INCLUSIVE ESCAVACAO E REATERRO</v>
          </cell>
          <cell r="D77" t="str">
            <v>UND</v>
          </cell>
          <cell r="E77">
            <v>0</v>
          </cell>
          <cell r="F77">
            <v>0</v>
          </cell>
          <cell r="G77">
            <v>0</v>
          </cell>
          <cell r="H77">
            <v>0</v>
          </cell>
          <cell r="I77" t="str">
            <v>UND</v>
          </cell>
          <cell r="J77">
            <v>30</v>
          </cell>
        </row>
        <row r="78">
          <cell r="A78">
            <v>0</v>
          </cell>
          <cell r="B78">
            <v>0</v>
          </cell>
          <cell r="C78">
            <v>0</v>
          </cell>
          <cell r="D78">
            <v>30</v>
          </cell>
          <cell r="E78">
            <v>0</v>
          </cell>
          <cell r="F78">
            <v>0</v>
          </cell>
          <cell r="G78">
            <v>0</v>
          </cell>
          <cell r="H78">
            <v>30</v>
          </cell>
          <cell r="I78" t="str">
            <v>UND</v>
          </cell>
        </row>
        <row r="79">
          <cell r="A79">
            <v>0</v>
          </cell>
          <cell r="B79">
            <v>0</v>
          </cell>
          <cell r="C79" t="str">
            <v>TOTAL</v>
          </cell>
          <cell r="D79">
            <v>0</v>
          </cell>
          <cell r="E79">
            <v>0</v>
          </cell>
          <cell r="F79">
            <v>0</v>
          </cell>
          <cell r="G79">
            <v>0</v>
          </cell>
          <cell r="H79">
            <v>30</v>
          </cell>
          <cell r="I79" t="str">
            <v>UND</v>
          </cell>
        </row>
        <row r="80">
          <cell r="A80" t="str">
            <v>7.0</v>
          </cell>
          <cell r="B80">
            <v>0</v>
          </cell>
          <cell r="C80" t="str">
            <v>PAVIMENTAÇÃO</v>
          </cell>
          <cell r="D80" t="str">
            <v>COMP</v>
          </cell>
          <cell r="E80" t="str">
            <v>LARG</v>
          </cell>
          <cell r="F80" t="str">
            <v>PROF/ALT.</v>
          </cell>
          <cell r="G80" t="str">
            <v>TAXA</v>
          </cell>
          <cell r="H80" t="str">
            <v>QUANT.</v>
          </cell>
          <cell r="I80" t="str">
            <v>UND</v>
          </cell>
        </row>
        <row r="81">
          <cell r="A81" t="str">
            <v>7.1</v>
          </cell>
          <cell r="B81">
            <v>94273</v>
          </cell>
          <cell r="C81" t="str">
            <v>ASSENTAMENTO DE GUIA (MEIO-FIO) EM TRECHO RETO, CONFECCIONADA EM CONCRETO PRÉ-FABRICADO, DIMENSÕES 100X15X13X30 CM (COMPRIMENTO X BASE INFERIOR X BASE SUPERIOR X ALTURA), PARA VIAS URBANAS (USO VIÁRIO). AF_06/2016</v>
          </cell>
          <cell r="D81">
            <v>0</v>
          </cell>
          <cell r="E81">
            <v>0</v>
          </cell>
          <cell r="F81">
            <v>0</v>
          </cell>
          <cell r="G81">
            <v>0</v>
          </cell>
          <cell r="H81">
            <v>0</v>
          </cell>
          <cell r="I81" t="str">
            <v>M</v>
          </cell>
          <cell r="J81">
            <v>234.4</v>
          </cell>
        </row>
        <row r="82">
          <cell r="A82">
            <v>0</v>
          </cell>
          <cell r="B82">
            <v>0</v>
          </cell>
          <cell r="C82" t="str">
            <v xml:space="preserve">TRECHO </v>
          </cell>
          <cell r="D82">
            <v>117.2</v>
          </cell>
          <cell r="E82">
            <v>0</v>
          </cell>
          <cell r="F82">
            <v>0</v>
          </cell>
          <cell r="G82">
            <v>2</v>
          </cell>
          <cell r="H82">
            <v>234.4</v>
          </cell>
          <cell r="I82" t="str">
            <v>M</v>
          </cell>
        </row>
        <row r="83">
          <cell r="A83">
            <v>0</v>
          </cell>
          <cell r="B83">
            <v>0</v>
          </cell>
          <cell r="C83" t="str">
            <v>TOTAL</v>
          </cell>
          <cell r="D83">
            <v>0</v>
          </cell>
          <cell r="E83">
            <v>0</v>
          </cell>
          <cell r="F83">
            <v>0</v>
          </cell>
          <cell r="G83">
            <v>0</v>
          </cell>
          <cell r="H83">
            <v>234.4</v>
          </cell>
          <cell r="I83" t="str">
            <v>M</v>
          </cell>
        </row>
        <row r="84">
          <cell r="A84">
            <v>0</v>
          </cell>
          <cell r="B84">
            <v>0</v>
          </cell>
          <cell r="C84">
            <v>0</v>
          </cell>
          <cell r="D84">
            <v>0</v>
          </cell>
          <cell r="E84">
            <v>0</v>
          </cell>
          <cell r="F84">
            <v>0</v>
          </cell>
          <cell r="G84">
            <v>0</v>
          </cell>
          <cell r="H84">
            <v>0</v>
          </cell>
          <cell r="I84">
            <v>0</v>
          </cell>
        </row>
        <row r="85">
          <cell r="A85" t="str">
            <v>7.2</v>
          </cell>
          <cell r="B85">
            <v>94274</v>
          </cell>
          <cell r="C85" t="str">
            <v>ASSENTAMENTO DE GUIA (MEIO-FIO) EM TRECHO CURVO, CONFECCIONADA EM CONCRETO PRÉ-FABRICADO, DIMENSÕES 100X15X13X30 CM (COMPRIMENTO X BASE INFERIOR X BASE SUPERIOR X ALTURA), PARA VIAS URBANAS (USO VIÁRIO). AF_06/2016</v>
          </cell>
          <cell r="D85">
            <v>0</v>
          </cell>
          <cell r="E85">
            <v>0</v>
          </cell>
          <cell r="F85">
            <v>0</v>
          </cell>
          <cell r="G85">
            <v>0</v>
          </cell>
          <cell r="H85">
            <v>0</v>
          </cell>
          <cell r="I85" t="str">
            <v>M</v>
          </cell>
          <cell r="J85">
            <v>6</v>
          </cell>
        </row>
        <row r="86">
          <cell r="A86">
            <v>0</v>
          </cell>
          <cell r="B86">
            <v>0</v>
          </cell>
          <cell r="C86" t="str">
            <v>L = N de PC´S x 6m</v>
          </cell>
          <cell r="D86">
            <v>3</v>
          </cell>
          <cell r="E86">
            <v>0</v>
          </cell>
          <cell r="F86">
            <v>0</v>
          </cell>
          <cell r="G86">
            <v>2</v>
          </cell>
          <cell r="H86">
            <v>6</v>
          </cell>
          <cell r="I86" t="str">
            <v>M</v>
          </cell>
        </row>
        <row r="87">
          <cell r="A87">
            <v>0</v>
          </cell>
          <cell r="B87">
            <v>0</v>
          </cell>
          <cell r="C87" t="str">
            <v>TOTAL</v>
          </cell>
          <cell r="D87">
            <v>0</v>
          </cell>
          <cell r="E87">
            <v>0</v>
          </cell>
          <cell r="F87">
            <v>0</v>
          </cell>
          <cell r="G87">
            <v>0</v>
          </cell>
          <cell r="H87">
            <v>6</v>
          </cell>
          <cell r="I87" t="str">
            <v>M</v>
          </cell>
        </row>
        <row r="88">
          <cell r="A88">
            <v>0</v>
          </cell>
          <cell r="B88">
            <v>0</v>
          </cell>
          <cell r="C88">
            <v>0</v>
          </cell>
          <cell r="D88">
            <v>0</v>
          </cell>
          <cell r="E88">
            <v>0</v>
          </cell>
          <cell r="F88">
            <v>0</v>
          </cell>
          <cell r="G88">
            <v>0</v>
          </cell>
          <cell r="H88">
            <v>0</v>
          </cell>
          <cell r="I88">
            <v>0</v>
          </cell>
        </row>
        <row r="89">
          <cell r="A89" t="str">
            <v>7.3</v>
          </cell>
          <cell r="B89">
            <v>96396</v>
          </cell>
          <cell r="C89" t="str">
            <v>EXECUÇÃO E COMPACTAÇÃO DE BASE E OU SUB BASE PARA PAVIMENTAÇÃO DE BRITA GRADUADA SIMPLES - EXCLUSIVE CARGA E TRANSPORTE. AF_11/2019</v>
          </cell>
          <cell r="D89">
            <v>0</v>
          </cell>
          <cell r="E89">
            <v>0</v>
          </cell>
          <cell r="F89">
            <v>0</v>
          </cell>
          <cell r="G89">
            <v>0</v>
          </cell>
          <cell r="H89">
            <v>0</v>
          </cell>
          <cell r="I89" t="str">
            <v>M3</v>
          </cell>
          <cell r="J89">
            <v>87.9</v>
          </cell>
        </row>
        <row r="90">
          <cell r="A90">
            <v>0</v>
          </cell>
          <cell r="B90">
            <v>0</v>
          </cell>
          <cell r="C90" t="str">
            <v xml:space="preserve">TRECHO </v>
          </cell>
          <cell r="D90">
            <v>117.2</v>
          </cell>
          <cell r="E90">
            <v>5</v>
          </cell>
          <cell r="F90">
            <v>0.15</v>
          </cell>
          <cell r="G90">
            <v>0</v>
          </cell>
          <cell r="H90">
            <v>87.9</v>
          </cell>
          <cell r="I90" t="str">
            <v>M3</v>
          </cell>
        </row>
        <row r="91">
          <cell r="A91">
            <v>0</v>
          </cell>
          <cell r="B91">
            <v>0</v>
          </cell>
          <cell r="C91" t="str">
            <v>TOTAL</v>
          </cell>
          <cell r="D91">
            <v>0</v>
          </cell>
          <cell r="E91">
            <v>0</v>
          </cell>
          <cell r="F91">
            <v>0</v>
          </cell>
          <cell r="G91">
            <v>0</v>
          </cell>
          <cell r="H91">
            <v>87.9</v>
          </cell>
          <cell r="I91" t="str">
            <v>M3</v>
          </cell>
        </row>
        <row r="92">
          <cell r="A92">
            <v>0</v>
          </cell>
          <cell r="B92">
            <v>0</v>
          </cell>
          <cell r="C92">
            <v>0</v>
          </cell>
          <cell r="D92">
            <v>0</v>
          </cell>
          <cell r="E92">
            <v>0</v>
          </cell>
          <cell r="F92">
            <v>0</v>
          </cell>
          <cell r="G92">
            <v>0</v>
          </cell>
          <cell r="H92">
            <v>0</v>
          </cell>
          <cell r="I92">
            <v>0</v>
          </cell>
        </row>
        <row r="93">
          <cell r="A93" t="str">
            <v>7.4</v>
          </cell>
          <cell r="B93">
            <v>96400</v>
          </cell>
          <cell r="C93" t="str">
            <v>EXECUÇÃO E COMPACTAÇÃO DE BASE E OU SUB BASE PARA PAVIMENTAÇÃO DE MACADAME SECO - EXCLUSIVE CARGA E TRANSPORTE. AF_11/2019</v>
          </cell>
          <cell r="D93">
            <v>0</v>
          </cell>
          <cell r="E93">
            <v>0</v>
          </cell>
          <cell r="F93">
            <v>0</v>
          </cell>
          <cell r="G93">
            <v>0</v>
          </cell>
          <cell r="H93">
            <v>0</v>
          </cell>
          <cell r="I93" t="str">
            <v>M3</v>
          </cell>
          <cell r="J93">
            <v>117.2</v>
          </cell>
        </row>
        <row r="94">
          <cell r="A94">
            <v>0</v>
          </cell>
          <cell r="B94">
            <v>0</v>
          </cell>
          <cell r="C94" t="str">
            <v xml:space="preserve">TRECHO </v>
          </cell>
          <cell r="D94">
            <v>117.2</v>
          </cell>
          <cell r="E94">
            <v>5</v>
          </cell>
          <cell r="F94">
            <v>0.2</v>
          </cell>
          <cell r="G94">
            <v>0</v>
          </cell>
          <cell r="H94">
            <v>117.2</v>
          </cell>
          <cell r="I94" t="str">
            <v>M3</v>
          </cell>
        </row>
        <row r="95">
          <cell r="A95">
            <v>0</v>
          </cell>
          <cell r="B95">
            <v>0</v>
          </cell>
          <cell r="C95" t="str">
            <v>TOTAL</v>
          </cell>
          <cell r="D95">
            <v>0</v>
          </cell>
          <cell r="E95">
            <v>0</v>
          </cell>
          <cell r="F95">
            <v>0</v>
          </cell>
          <cell r="G95">
            <v>0</v>
          </cell>
          <cell r="H95">
            <v>117.2</v>
          </cell>
          <cell r="I95" t="str">
            <v>M3</v>
          </cell>
        </row>
        <row r="96">
          <cell r="A96">
            <v>0</v>
          </cell>
          <cell r="B96">
            <v>0</v>
          </cell>
          <cell r="C96">
            <v>0</v>
          </cell>
          <cell r="D96">
            <v>0</v>
          </cell>
          <cell r="E96">
            <v>0</v>
          </cell>
          <cell r="F96">
            <v>0</v>
          </cell>
          <cell r="G96">
            <v>0</v>
          </cell>
          <cell r="H96">
            <v>0</v>
          </cell>
          <cell r="I96">
            <v>0</v>
          </cell>
        </row>
        <row r="97">
          <cell r="A97" t="str">
            <v>7.5</v>
          </cell>
          <cell r="B97">
            <v>97914</v>
          </cell>
          <cell r="C97" t="str">
            <v>TRANSPORTE COM CAMINHÃO BASCULANTE DE 6 M3, EM VIA URBANA PAVIMENTADA, DMT ATÉ 30 KM (UNIDADE: M3XKM). AF_01/2018</v>
          </cell>
          <cell r="D97" t="str">
            <v>VOLUME</v>
          </cell>
          <cell r="E97">
            <v>0</v>
          </cell>
          <cell r="F97">
            <v>0</v>
          </cell>
          <cell r="G97" t="str">
            <v>DMTKM</v>
          </cell>
          <cell r="H97">
            <v>0</v>
          </cell>
          <cell r="I97" t="str">
            <v>M3XKM</v>
          </cell>
          <cell r="J97">
            <v>6153</v>
          </cell>
        </row>
        <row r="98">
          <cell r="A98">
            <v>0</v>
          </cell>
          <cell r="B98">
            <v>0</v>
          </cell>
          <cell r="C98" t="str">
            <v>TRANSPORTE DE MATERIAL DE BASE</v>
          </cell>
          <cell r="D98">
            <v>0</v>
          </cell>
          <cell r="E98">
            <v>0</v>
          </cell>
          <cell r="F98">
            <v>0</v>
          </cell>
          <cell r="G98">
            <v>0</v>
          </cell>
          <cell r="H98">
            <v>0</v>
          </cell>
          <cell r="I98">
            <v>0</v>
          </cell>
        </row>
        <row r="99">
          <cell r="A99">
            <v>0</v>
          </cell>
          <cell r="B99">
            <v>0</v>
          </cell>
          <cell r="C99" t="str">
            <v xml:space="preserve">TRECHO </v>
          </cell>
          <cell r="D99">
            <v>87.9</v>
          </cell>
          <cell r="E99">
            <v>0</v>
          </cell>
          <cell r="F99">
            <v>0</v>
          </cell>
          <cell r="G99">
            <v>30</v>
          </cell>
          <cell r="H99">
            <v>2637</v>
          </cell>
          <cell r="I99" t="str">
            <v>M3XKM</v>
          </cell>
        </row>
        <row r="100">
          <cell r="A100">
            <v>0</v>
          </cell>
          <cell r="B100">
            <v>0</v>
          </cell>
          <cell r="C100" t="str">
            <v>TRANSPORTE DE MATERIAL DE SUB BASE</v>
          </cell>
          <cell r="D100">
            <v>0</v>
          </cell>
          <cell r="E100">
            <v>0</v>
          </cell>
          <cell r="F100">
            <v>0</v>
          </cell>
          <cell r="G100">
            <v>0</v>
          </cell>
          <cell r="H100">
            <v>0</v>
          </cell>
          <cell r="I100">
            <v>0</v>
          </cell>
        </row>
        <row r="101">
          <cell r="A101">
            <v>0</v>
          </cell>
          <cell r="B101">
            <v>0</v>
          </cell>
          <cell r="C101" t="str">
            <v xml:space="preserve">TRECHO </v>
          </cell>
          <cell r="D101">
            <v>117.2</v>
          </cell>
          <cell r="E101">
            <v>0</v>
          </cell>
          <cell r="F101">
            <v>0</v>
          </cell>
          <cell r="G101">
            <v>30</v>
          </cell>
          <cell r="H101">
            <v>3516</v>
          </cell>
          <cell r="I101" t="str">
            <v>M3XKM</v>
          </cell>
        </row>
        <row r="102">
          <cell r="A102">
            <v>0</v>
          </cell>
          <cell r="B102">
            <v>0</v>
          </cell>
          <cell r="C102" t="str">
            <v>TOTAL</v>
          </cell>
          <cell r="D102">
            <v>0</v>
          </cell>
          <cell r="E102">
            <v>0</v>
          </cell>
          <cell r="F102">
            <v>0</v>
          </cell>
          <cell r="G102">
            <v>0</v>
          </cell>
          <cell r="H102">
            <v>6153</v>
          </cell>
          <cell r="I102" t="str">
            <v>M3XKM</v>
          </cell>
        </row>
        <row r="103">
          <cell r="A103">
            <v>0</v>
          </cell>
          <cell r="B103">
            <v>0</v>
          </cell>
          <cell r="C103">
            <v>0</v>
          </cell>
          <cell r="D103">
            <v>0</v>
          </cell>
          <cell r="E103">
            <v>0</v>
          </cell>
          <cell r="F103">
            <v>0</v>
          </cell>
          <cell r="G103">
            <v>0</v>
          </cell>
          <cell r="H103">
            <v>0</v>
          </cell>
          <cell r="I103">
            <v>0</v>
          </cell>
        </row>
        <row r="104">
          <cell r="A104" t="str">
            <v>7.6</v>
          </cell>
          <cell r="B104">
            <v>96401</v>
          </cell>
          <cell r="C104" t="str">
            <v>EXECUÇÃO DE IMPRIMAÇÃO COM ASFALTO DILUÍDO CM-30. AF_11/2019</v>
          </cell>
          <cell r="D104">
            <v>0</v>
          </cell>
          <cell r="E104">
            <v>0</v>
          </cell>
          <cell r="F104">
            <v>0</v>
          </cell>
          <cell r="G104">
            <v>0</v>
          </cell>
          <cell r="H104">
            <v>0</v>
          </cell>
          <cell r="I104" t="str">
            <v>M2</v>
          </cell>
          <cell r="J104">
            <v>586</v>
          </cell>
        </row>
        <row r="105">
          <cell r="A105">
            <v>0</v>
          </cell>
          <cell r="B105">
            <v>0</v>
          </cell>
          <cell r="C105" t="str">
            <v xml:space="preserve">TRECHO </v>
          </cell>
          <cell r="D105">
            <v>117.2</v>
          </cell>
          <cell r="E105">
            <v>5</v>
          </cell>
          <cell r="F105">
            <v>0</v>
          </cell>
          <cell r="G105">
            <v>0</v>
          </cell>
          <cell r="H105">
            <v>586</v>
          </cell>
          <cell r="I105" t="str">
            <v>M2</v>
          </cell>
        </row>
        <row r="106">
          <cell r="A106">
            <v>0</v>
          </cell>
          <cell r="B106">
            <v>0</v>
          </cell>
          <cell r="C106" t="str">
            <v>TOTAL</v>
          </cell>
          <cell r="D106">
            <v>0</v>
          </cell>
          <cell r="E106">
            <v>0</v>
          </cell>
          <cell r="F106">
            <v>0</v>
          </cell>
          <cell r="G106">
            <v>0</v>
          </cell>
          <cell r="H106">
            <v>586</v>
          </cell>
          <cell r="I106" t="str">
            <v>M2</v>
          </cell>
        </row>
        <row r="107">
          <cell r="A107">
            <v>0</v>
          </cell>
          <cell r="B107">
            <v>0</v>
          </cell>
          <cell r="C107">
            <v>0</v>
          </cell>
          <cell r="D107">
            <v>0</v>
          </cell>
          <cell r="E107">
            <v>0</v>
          </cell>
          <cell r="F107">
            <v>0</v>
          </cell>
          <cell r="G107">
            <v>0</v>
          </cell>
          <cell r="H107">
            <v>0</v>
          </cell>
          <cell r="I107">
            <v>0</v>
          </cell>
        </row>
        <row r="108">
          <cell r="A108" t="str">
            <v>7.7</v>
          </cell>
          <cell r="B108">
            <v>95995</v>
          </cell>
          <cell r="C108" t="str">
            <v>EXECUÇÃO DE PAVIMENTO COM APLICAÇÃO DE CONCRETO ASFÁLTICO, CAMADA DE ROLAMENTO - EXCLUSIVE CARGA E TRANSPORTE. AF_11/2019</v>
          </cell>
          <cell r="D108">
            <v>0</v>
          </cell>
          <cell r="E108">
            <v>0</v>
          </cell>
          <cell r="F108">
            <v>0</v>
          </cell>
          <cell r="G108">
            <v>0</v>
          </cell>
          <cell r="H108">
            <v>0</v>
          </cell>
          <cell r="I108" t="str">
            <v>M3</v>
          </cell>
          <cell r="J108">
            <v>29.3</v>
          </cell>
        </row>
        <row r="109">
          <cell r="A109">
            <v>0</v>
          </cell>
          <cell r="B109">
            <v>0</v>
          </cell>
          <cell r="C109" t="str">
            <v>TRANSPORTE DE MATERIAL DE BASE</v>
          </cell>
          <cell r="D109">
            <v>0</v>
          </cell>
          <cell r="E109">
            <v>0</v>
          </cell>
          <cell r="F109">
            <v>0</v>
          </cell>
          <cell r="G109">
            <v>0</v>
          </cell>
          <cell r="H109">
            <v>0</v>
          </cell>
          <cell r="I109">
            <v>0</v>
          </cell>
        </row>
        <row r="110">
          <cell r="A110">
            <v>0</v>
          </cell>
          <cell r="B110">
            <v>0</v>
          </cell>
          <cell r="C110" t="str">
            <v xml:space="preserve">TRECHO </v>
          </cell>
          <cell r="D110">
            <v>117.2</v>
          </cell>
          <cell r="E110">
            <v>5</v>
          </cell>
          <cell r="F110">
            <v>0.05</v>
          </cell>
          <cell r="G110">
            <v>0</v>
          </cell>
          <cell r="H110">
            <v>29.3</v>
          </cell>
          <cell r="I110" t="str">
            <v>M3</v>
          </cell>
        </row>
        <row r="111">
          <cell r="A111">
            <v>0</v>
          </cell>
          <cell r="B111">
            <v>0</v>
          </cell>
          <cell r="C111" t="str">
            <v>TOTAL</v>
          </cell>
          <cell r="D111">
            <v>0</v>
          </cell>
          <cell r="E111">
            <v>0</v>
          </cell>
          <cell r="F111">
            <v>0</v>
          </cell>
          <cell r="G111">
            <v>0</v>
          </cell>
          <cell r="H111">
            <v>29.3</v>
          </cell>
          <cell r="I111" t="str">
            <v>M3</v>
          </cell>
        </row>
        <row r="112">
          <cell r="A112">
            <v>0</v>
          </cell>
          <cell r="B112">
            <v>0</v>
          </cell>
          <cell r="C112">
            <v>0</v>
          </cell>
          <cell r="D112">
            <v>0</v>
          </cell>
          <cell r="E112">
            <v>0</v>
          </cell>
          <cell r="F112">
            <v>0</v>
          </cell>
          <cell r="G112">
            <v>0</v>
          </cell>
          <cell r="H112">
            <v>0</v>
          </cell>
          <cell r="I112">
            <v>0</v>
          </cell>
        </row>
        <row r="113">
          <cell r="A113" t="str">
            <v>7.8</v>
          </cell>
          <cell r="B113">
            <v>95303</v>
          </cell>
          <cell r="C113" t="str">
            <v>TRANSPORTE COM CAMINHÃO BASCULANTE 10 M3 DE MASSA ASFALTICA PARA PAVIMENTAÇÃO URBANA</v>
          </cell>
          <cell r="D113">
            <v>0</v>
          </cell>
          <cell r="E113">
            <v>0</v>
          </cell>
          <cell r="F113">
            <v>0</v>
          </cell>
          <cell r="G113" t="str">
            <v>DMTKM</v>
          </cell>
          <cell r="H113">
            <v>0</v>
          </cell>
          <cell r="I113" t="str">
            <v>M3XKM</v>
          </cell>
          <cell r="J113">
            <v>879</v>
          </cell>
        </row>
        <row r="114">
          <cell r="A114">
            <v>0</v>
          </cell>
          <cell r="B114">
            <v>0</v>
          </cell>
          <cell r="C114" t="str">
            <v>TRANSPORTE DE MATERIAL DE BASE</v>
          </cell>
          <cell r="D114" t="str">
            <v>VOL.</v>
          </cell>
          <cell r="E114">
            <v>0</v>
          </cell>
          <cell r="F114">
            <v>0</v>
          </cell>
          <cell r="G114">
            <v>0</v>
          </cell>
          <cell r="H114">
            <v>0</v>
          </cell>
          <cell r="I114">
            <v>0</v>
          </cell>
        </row>
        <row r="115">
          <cell r="A115">
            <v>0</v>
          </cell>
          <cell r="B115">
            <v>0</v>
          </cell>
          <cell r="C115" t="str">
            <v xml:space="preserve">TRECHO </v>
          </cell>
          <cell r="D115">
            <v>29.3</v>
          </cell>
          <cell r="E115">
            <v>0</v>
          </cell>
          <cell r="F115">
            <v>0</v>
          </cell>
          <cell r="G115">
            <v>30</v>
          </cell>
          <cell r="H115">
            <v>879</v>
          </cell>
          <cell r="I115" t="str">
            <v>M3XKM</v>
          </cell>
        </row>
        <row r="116">
          <cell r="A116">
            <v>0</v>
          </cell>
          <cell r="B116">
            <v>0</v>
          </cell>
          <cell r="C116" t="str">
            <v>TOTAL</v>
          </cell>
          <cell r="D116">
            <v>0</v>
          </cell>
          <cell r="E116">
            <v>0</v>
          </cell>
          <cell r="F116">
            <v>0</v>
          </cell>
          <cell r="G116">
            <v>0</v>
          </cell>
          <cell r="H116">
            <v>879</v>
          </cell>
          <cell r="I116" t="str">
            <v>M3XKM</v>
          </cell>
        </row>
        <row r="117">
          <cell r="A117">
            <v>0</v>
          </cell>
          <cell r="B117">
            <v>0</v>
          </cell>
          <cell r="C117">
            <v>0</v>
          </cell>
          <cell r="D117">
            <v>0</v>
          </cell>
          <cell r="E117">
            <v>0</v>
          </cell>
          <cell r="F117">
            <v>0</v>
          </cell>
          <cell r="G117">
            <v>0</v>
          </cell>
          <cell r="H117">
            <v>0</v>
          </cell>
          <cell r="I117">
            <v>0</v>
          </cell>
        </row>
        <row r="118">
          <cell r="A118" t="str">
            <v>8.0</v>
          </cell>
          <cell r="B118">
            <v>0</v>
          </cell>
          <cell r="C118" t="str">
            <v xml:space="preserve">SERVIÇOS COMPLEMENTARES </v>
          </cell>
          <cell r="D118" t="str">
            <v>COMP</v>
          </cell>
          <cell r="E118" t="str">
            <v>LARG</v>
          </cell>
          <cell r="F118" t="str">
            <v>PROF/ALT.</v>
          </cell>
          <cell r="G118" t="str">
            <v>TAXA</v>
          </cell>
          <cell r="H118" t="str">
            <v>QUANT.</v>
          </cell>
          <cell r="I118" t="str">
            <v>UND</v>
          </cell>
        </row>
        <row r="119">
          <cell r="A119" t="str">
            <v>8.1</v>
          </cell>
          <cell r="B119">
            <v>99064</v>
          </cell>
          <cell r="C119" t="str">
            <v xml:space="preserve">LOCAÇÃO DE PAVIMENTAÇÃO. AF_10/2018 </v>
          </cell>
          <cell r="D119">
            <v>0</v>
          </cell>
          <cell r="E119">
            <v>0</v>
          </cell>
          <cell r="F119">
            <v>0</v>
          </cell>
          <cell r="G119">
            <v>0</v>
          </cell>
          <cell r="H119">
            <v>0</v>
          </cell>
          <cell r="I119" t="str">
            <v>M</v>
          </cell>
        </row>
        <row r="120">
          <cell r="A120">
            <v>0</v>
          </cell>
          <cell r="B120">
            <v>0</v>
          </cell>
          <cell r="C120">
            <v>0</v>
          </cell>
          <cell r="D120">
            <v>117.2</v>
          </cell>
          <cell r="E120">
            <v>0</v>
          </cell>
          <cell r="F120">
            <v>0</v>
          </cell>
          <cell r="G120">
            <v>0</v>
          </cell>
          <cell r="H120">
            <v>117.2</v>
          </cell>
          <cell r="I120" t="str">
            <v>M</v>
          </cell>
        </row>
        <row r="121">
          <cell r="A121">
            <v>0</v>
          </cell>
          <cell r="B121">
            <v>0</v>
          </cell>
          <cell r="C121" t="str">
            <v>TOTAL</v>
          </cell>
          <cell r="D121">
            <v>0</v>
          </cell>
          <cell r="E121">
            <v>0</v>
          </cell>
          <cell r="F121">
            <v>0</v>
          </cell>
          <cell r="G121">
            <v>0</v>
          </cell>
          <cell r="H121">
            <v>117.2</v>
          </cell>
          <cell r="I121" t="str">
            <v>M</v>
          </cell>
        </row>
        <row r="122">
          <cell r="A122">
            <v>0</v>
          </cell>
          <cell r="B122">
            <v>0</v>
          </cell>
          <cell r="C122">
            <v>0</v>
          </cell>
          <cell r="D122">
            <v>0</v>
          </cell>
          <cell r="E122">
            <v>0</v>
          </cell>
          <cell r="F122">
            <v>0</v>
          </cell>
          <cell r="G122">
            <v>0</v>
          </cell>
          <cell r="H122">
            <v>0</v>
          </cell>
          <cell r="I122">
            <v>0</v>
          </cell>
        </row>
        <row r="123">
          <cell r="A123" t="str">
            <v>8.2</v>
          </cell>
          <cell r="B123" t="str">
            <v>COMP 010</v>
          </cell>
          <cell r="C123" t="str">
            <v xml:space="preserve">IMPLANTAÇÃO DE PENA D'ÁGUA, INCLUINDO TUBULAÇÃO, CONEXÕES, INSTALAÇÃO E REATERRO  </v>
          </cell>
          <cell r="D123">
            <v>0</v>
          </cell>
          <cell r="E123">
            <v>0</v>
          </cell>
          <cell r="F123">
            <v>0</v>
          </cell>
          <cell r="G123">
            <v>0</v>
          </cell>
          <cell r="H123">
            <v>43</v>
          </cell>
          <cell r="I123" t="str">
            <v>UNID.</v>
          </cell>
        </row>
        <row r="124">
          <cell r="A124">
            <v>0</v>
          </cell>
          <cell r="B124">
            <v>0</v>
          </cell>
          <cell r="C124" t="str">
            <v>TOTAL</v>
          </cell>
          <cell r="D124">
            <v>0</v>
          </cell>
          <cell r="E124">
            <v>0</v>
          </cell>
          <cell r="F124">
            <v>0</v>
          </cell>
          <cell r="G124">
            <v>0</v>
          </cell>
          <cell r="H124">
            <v>43</v>
          </cell>
          <cell r="I124" t="str">
            <v>UNID.</v>
          </cell>
        </row>
        <row r="125">
          <cell r="A125">
            <v>0</v>
          </cell>
          <cell r="B125">
            <v>0</v>
          </cell>
          <cell r="C125">
            <v>0</v>
          </cell>
          <cell r="D125">
            <v>0</v>
          </cell>
          <cell r="E125">
            <v>0</v>
          </cell>
          <cell r="F125">
            <v>0</v>
          </cell>
          <cell r="G125">
            <v>0</v>
          </cell>
          <cell r="H125">
            <v>0</v>
          </cell>
          <cell r="I125">
            <v>0</v>
          </cell>
        </row>
        <row r="126">
          <cell r="A126" t="str">
            <v>8.3</v>
          </cell>
          <cell r="B126" t="str">
            <v>COMP 006</v>
          </cell>
          <cell r="C126" t="str">
            <v xml:space="preserve">DEMOLIÇÃO DE CONCRETO SIMPLES </v>
          </cell>
          <cell r="D126">
            <v>0</v>
          </cell>
          <cell r="E126">
            <v>0</v>
          </cell>
          <cell r="F126">
            <v>0</v>
          </cell>
          <cell r="G126">
            <v>0</v>
          </cell>
          <cell r="H126">
            <v>0</v>
          </cell>
          <cell r="I126" t="str">
            <v>M³</v>
          </cell>
        </row>
        <row r="127">
          <cell r="A127">
            <v>0</v>
          </cell>
          <cell r="B127">
            <v>0</v>
          </cell>
          <cell r="C127" t="str">
            <v>Lado direito</v>
          </cell>
          <cell r="D127">
            <v>117.2</v>
          </cell>
          <cell r="E127">
            <v>0.9</v>
          </cell>
          <cell r="F127">
            <v>0.05</v>
          </cell>
          <cell r="G127">
            <v>0</v>
          </cell>
          <cell r="H127">
            <v>5.2740000000000009</v>
          </cell>
          <cell r="I127" t="str">
            <v>M³</v>
          </cell>
        </row>
        <row r="128">
          <cell r="A128">
            <v>0</v>
          </cell>
          <cell r="B128">
            <v>0</v>
          </cell>
          <cell r="C128" t="str">
            <v xml:space="preserve">Lado esquerdo </v>
          </cell>
          <cell r="D128">
            <v>117.2</v>
          </cell>
          <cell r="E128">
            <v>1.6</v>
          </cell>
          <cell r="F128">
            <v>0.05</v>
          </cell>
          <cell r="G128">
            <v>0</v>
          </cell>
          <cell r="H128">
            <v>9.3760000000000012</v>
          </cell>
          <cell r="I128" t="str">
            <v>M³</v>
          </cell>
        </row>
        <row r="129">
          <cell r="A129">
            <v>0</v>
          </cell>
          <cell r="B129">
            <v>0</v>
          </cell>
          <cell r="C129" t="str">
            <v>TOTAL</v>
          </cell>
          <cell r="D129">
            <v>0</v>
          </cell>
          <cell r="E129">
            <v>0</v>
          </cell>
          <cell r="F129">
            <v>0</v>
          </cell>
          <cell r="G129">
            <v>0</v>
          </cell>
          <cell r="H129">
            <v>14.65</v>
          </cell>
          <cell r="I129" t="str">
            <v>M³</v>
          </cell>
        </row>
        <row r="130">
          <cell r="A130">
            <v>0</v>
          </cell>
          <cell r="B130">
            <v>0</v>
          </cell>
          <cell r="C130">
            <v>0</v>
          </cell>
          <cell r="D130">
            <v>0</v>
          </cell>
          <cell r="E130">
            <v>0</v>
          </cell>
          <cell r="F130">
            <v>0</v>
          </cell>
          <cell r="G130">
            <v>0</v>
          </cell>
          <cell r="H130">
            <v>0</v>
          </cell>
          <cell r="I130">
            <v>0</v>
          </cell>
        </row>
        <row r="131">
          <cell r="A131" t="str">
            <v>8.4</v>
          </cell>
          <cell r="B131">
            <v>100978</v>
          </cell>
          <cell r="C131" t="str">
            <v xml:space="preserve">GARGA, MONOBRA E DESCARGA DE SOLO E MATERIAS GRANULARES E CAMINHÃO BASCULANTE 10M³- CARGA COM ESCAVADEIRA HIDRÁULICA( CAÇAMBA DE 1,20 M³/155 HP) E DESCARGA LIVRE( UNIDADE, AF_07/2020          </v>
          </cell>
          <cell r="D131">
            <v>0</v>
          </cell>
          <cell r="E131">
            <v>0</v>
          </cell>
          <cell r="F131">
            <v>0</v>
          </cell>
          <cell r="G131">
            <v>0</v>
          </cell>
          <cell r="H131">
            <v>0</v>
          </cell>
          <cell r="I131" t="str">
            <v>M³</v>
          </cell>
        </row>
        <row r="132">
          <cell r="A132">
            <v>0</v>
          </cell>
          <cell r="B132">
            <v>0</v>
          </cell>
          <cell r="C132" t="str">
            <v>Lado direito</v>
          </cell>
          <cell r="D132">
            <v>117.2</v>
          </cell>
          <cell r="E132">
            <v>0.9</v>
          </cell>
          <cell r="F132">
            <v>0.05</v>
          </cell>
          <cell r="G132">
            <v>0</v>
          </cell>
          <cell r="H132">
            <v>5.2740000000000009</v>
          </cell>
          <cell r="I132" t="str">
            <v>M³</v>
          </cell>
        </row>
        <row r="133">
          <cell r="A133">
            <v>0</v>
          </cell>
          <cell r="B133">
            <v>0</v>
          </cell>
          <cell r="C133" t="str">
            <v xml:space="preserve">Lado esquerdo </v>
          </cell>
          <cell r="D133">
            <v>117.2</v>
          </cell>
          <cell r="E133">
            <v>1.6</v>
          </cell>
          <cell r="F133">
            <v>0.05</v>
          </cell>
          <cell r="G133">
            <v>0</v>
          </cell>
          <cell r="H133">
            <v>9.3760000000000012</v>
          </cell>
          <cell r="I133" t="str">
            <v>M³</v>
          </cell>
        </row>
        <row r="134">
          <cell r="A134">
            <v>0</v>
          </cell>
          <cell r="B134">
            <v>0</v>
          </cell>
          <cell r="C134" t="str">
            <v>TOTAL</v>
          </cell>
          <cell r="D134">
            <v>0</v>
          </cell>
          <cell r="E134">
            <v>0</v>
          </cell>
          <cell r="F134">
            <v>0</v>
          </cell>
          <cell r="G134">
            <v>0</v>
          </cell>
          <cell r="H134">
            <v>14.65</v>
          </cell>
          <cell r="I134" t="str">
            <v>M³</v>
          </cell>
        </row>
        <row r="135">
          <cell r="A135">
            <v>0</v>
          </cell>
          <cell r="B135">
            <v>0</v>
          </cell>
          <cell r="C135">
            <v>0</v>
          </cell>
          <cell r="D135">
            <v>0</v>
          </cell>
          <cell r="E135">
            <v>0</v>
          </cell>
          <cell r="F135">
            <v>0</v>
          </cell>
          <cell r="G135">
            <v>0</v>
          </cell>
          <cell r="H135">
            <v>0</v>
          </cell>
          <cell r="I135">
            <v>0</v>
          </cell>
        </row>
        <row r="136">
          <cell r="A136" t="str">
            <v>8.5</v>
          </cell>
          <cell r="B136">
            <v>95875</v>
          </cell>
          <cell r="C136" t="str">
            <v xml:space="preserve">TRANSPORTE DE CAMIÃO BASCULANTE DE 10 M³ EM VIA URBANA PAVIMENTADA, DMT DE ATÉ 30 KM (UNIDADE M3XKM).AF_07/2020        </v>
          </cell>
          <cell r="D136">
            <v>0</v>
          </cell>
          <cell r="E136">
            <v>0</v>
          </cell>
          <cell r="F136">
            <v>0</v>
          </cell>
          <cell r="G136">
            <v>0</v>
          </cell>
          <cell r="H136">
            <v>0</v>
          </cell>
          <cell r="I136" t="str">
            <v>M3XKM</v>
          </cell>
        </row>
        <row r="137">
          <cell r="A137">
            <v>0</v>
          </cell>
          <cell r="B137">
            <v>0</v>
          </cell>
          <cell r="C137" t="str">
            <v>Lado direito e esquerdo.</v>
          </cell>
          <cell r="D137">
            <v>14.65</v>
          </cell>
          <cell r="E137">
            <v>0</v>
          </cell>
          <cell r="F137">
            <v>0</v>
          </cell>
          <cell r="G137">
            <v>0</v>
          </cell>
          <cell r="H137">
            <v>14.65</v>
          </cell>
          <cell r="I137" t="str">
            <v>M3XKM</v>
          </cell>
        </row>
        <row r="138">
          <cell r="A138">
            <v>0</v>
          </cell>
          <cell r="B138">
            <v>0</v>
          </cell>
          <cell r="C138">
            <v>0</v>
          </cell>
          <cell r="D138">
            <v>0</v>
          </cell>
          <cell r="E138">
            <v>0</v>
          </cell>
          <cell r="F138">
            <v>0</v>
          </cell>
          <cell r="G138">
            <v>0</v>
          </cell>
          <cell r="H138">
            <v>0</v>
          </cell>
          <cell r="I138">
            <v>0</v>
          </cell>
        </row>
        <row r="139">
          <cell r="A139" t="str">
            <v>9.0</v>
          </cell>
          <cell r="B139">
            <v>0</v>
          </cell>
          <cell r="C139" t="str">
            <v>PASSEIO</v>
          </cell>
          <cell r="D139" t="str">
            <v>COMP</v>
          </cell>
          <cell r="E139" t="str">
            <v>LARG</v>
          </cell>
          <cell r="F139" t="str">
            <v>PROF/ALT.</v>
          </cell>
          <cell r="G139" t="str">
            <v>TAXA</v>
          </cell>
          <cell r="H139" t="str">
            <v>QUANT.</v>
          </cell>
          <cell r="I139" t="str">
            <v>UND</v>
          </cell>
        </row>
        <row r="140">
          <cell r="A140" t="str">
            <v>9.1</v>
          </cell>
          <cell r="B140">
            <v>94342</v>
          </cell>
          <cell r="C140" t="str">
            <v>ATERRO MANUAL DE VALAS COM AREIA PARA ATERRO E COMPACTAÇÃO MECANIZADA. AF_05/2016</v>
          </cell>
          <cell r="D140">
            <v>0</v>
          </cell>
          <cell r="E140">
            <v>0</v>
          </cell>
          <cell r="F140">
            <v>0</v>
          </cell>
          <cell r="G140">
            <v>0</v>
          </cell>
          <cell r="H140">
            <v>0</v>
          </cell>
          <cell r="I140" t="str">
            <v>M3</v>
          </cell>
          <cell r="J140">
            <v>43.94</v>
          </cell>
        </row>
        <row r="141">
          <cell r="A141">
            <v>0</v>
          </cell>
          <cell r="B141">
            <v>0</v>
          </cell>
          <cell r="C141" t="str">
            <v>Ext x largura x esp e n de passeios</v>
          </cell>
          <cell r="D141">
            <v>117.2</v>
          </cell>
          <cell r="E141">
            <v>1.6</v>
          </cell>
          <cell r="F141">
            <v>0.15</v>
          </cell>
          <cell r="G141">
            <v>0</v>
          </cell>
          <cell r="H141">
            <v>28.12</v>
          </cell>
          <cell r="I141" t="str">
            <v>M3</v>
          </cell>
        </row>
        <row r="142">
          <cell r="A142">
            <v>0</v>
          </cell>
          <cell r="B142">
            <v>0</v>
          </cell>
          <cell r="C142" t="str">
            <v>Ext x largura x esp e n de passeios</v>
          </cell>
          <cell r="D142">
            <v>117.2</v>
          </cell>
          <cell r="E142">
            <v>0.9</v>
          </cell>
          <cell r="F142">
            <v>0.15</v>
          </cell>
          <cell r="G142">
            <v>0</v>
          </cell>
          <cell r="H142">
            <v>15.82</v>
          </cell>
          <cell r="I142" t="str">
            <v>M3</v>
          </cell>
        </row>
        <row r="143">
          <cell r="A143">
            <v>0</v>
          </cell>
          <cell r="B143">
            <v>0</v>
          </cell>
          <cell r="C143" t="str">
            <v>TOTAL</v>
          </cell>
          <cell r="D143">
            <v>0</v>
          </cell>
          <cell r="E143">
            <v>0</v>
          </cell>
          <cell r="F143">
            <v>0</v>
          </cell>
          <cell r="G143">
            <v>0</v>
          </cell>
          <cell r="H143">
            <v>43.94</v>
          </cell>
          <cell r="I143" t="str">
            <v>M3</v>
          </cell>
        </row>
        <row r="144">
          <cell r="A144">
            <v>0</v>
          </cell>
          <cell r="B144">
            <v>0</v>
          </cell>
          <cell r="C144">
            <v>0</v>
          </cell>
          <cell r="D144">
            <v>0</v>
          </cell>
          <cell r="E144">
            <v>0</v>
          </cell>
          <cell r="F144">
            <v>0</v>
          </cell>
          <cell r="G144">
            <v>0</v>
          </cell>
          <cell r="H144">
            <v>0</v>
          </cell>
          <cell r="I144">
            <v>0</v>
          </cell>
        </row>
        <row r="145">
          <cell r="A145" t="str">
            <v>9.2</v>
          </cell>
          <cell r="B145">
            <v>94990</v>
          </cell>
          <cell r="C145" t="str">
            <v>EXECUÇÃO DE PASSEIO (CALÇADA) OU PISO DE CONCRETO COM CONCRETO MOLDADO IN LOCO, FEITO EM OBRA, ACABAMENTO CONVENCIONAL, NÃO ARMADO. AF_07/2016</v>
          </cell>
          <cell r="D145">
            <v>0</v>
          </cell>
          <cell r="E145">
            <v>0</v>
          </cell>
          <cell r="F145">
            <v>0</v>
          </cell>
          <cell r="G145">
            <v>0</v>
          </cell>
          <cell r="H145">
            <v>0</v>
          </cell>
          <cell r="I145" t="str">
            <v>M3</v>
          </cell>
          <cell r="J145">
            <v>14.64</v>
          </cell>
        </row>
        <row r="146">
          <cell r="A146">
            <v>0</v>
          </cell>
          <cell r="B146">
            <v>0</v>
          </cell>
          <cell r="C146" t="str">
            <v>Lado direito</v>
          </cell>
          <cell r="D146">
            <v>117.2</v>
          </cell>
          <cell r="E146">
            <v>1.6</v>
          </cell>
          <cell r="F146">
            <v>0.05</v>
          </cell>
          <cell r="G146">
            <v>0</v>
          </cell>
          <cell r="H146">
            <v>9.3699999999999992</v>
          </cell>
          <cell r="I146" t="str">
            <v>M3</v>
          </cell>
        </row>
        <row r="147">
          <cell r="A147">
            <v>0</v>
          </cell>
          <cell r="B147">
            <v>0</v>
          </cell>
          <cell r="C147" t="str">
            <v>Lado esquerdo</v>
          </cell>
          <cell r="D147">
            <v>117.2</v>
          </cell>
          <cell r="E147">
            <v>0.9</v>
          </cell>
          <cell r="F147">
            <v>0.05</v>
          </cell>
          <cell r="G147">
            <v>0</v>
          </cell>
          <cell r="H147">
            <v>5.27</v>
          </cell>
          <cell r="I147" t="str">
            <v>M3</v>
          </cell>
        </row>
        <row r="148">
          <cell r="A148">
            <v>0</v>
          </cell>
          <cell r="B148">
            <v>0</v>
          </cell>
          <cell r="C148" t="str">
            <v>TOTAL</v>
          </cell>
          <cell r="D148">
            <v>0</v>
          </cell>
          <cell r="E148">
            <v>0</v>
          </cell>
          <cell r="F148">
            <v>0</v>
          </cell>
          <cell r="G148">
            <v>0</v>
          </cell>
          <cell r="H148">
            <v>14.64</v>
          </cell>
          <cell r="I148" t="str">
            <v>M3</v>
          </cell>
        </row>
        <row r="149">
          <cell r="A149">
            <v>0</v>
          </cell>
          <cell r="B149">
            <v>0</v>
          </cell>
          <cell r="C149">
            <v>0</v>
          </cell>
          <cell r="D149">
            <v>0</v>
          </cell>
          <cell r="E149">
            <v>0</v>
          </cell>
          <cell r="F149">
            <v>0</v>
          </cell>
          <cell r="G149">
            <v>0</v>
          </cell>
          <cell r="H149">
            <v>0</v>
          </cell>
          <cell r="I149">
            <v>0</v>
          </cell>
        </row>
        <row r="150">
          <cell r="A150" t="str">
            <v>9.3</v>
          </cell>
          <cell r="B150">
            <v>100575</v>
          </cell>
          <cell r="C150" t="str">
            <v>REGULARIZAÇÃO DE SUPERFÍCIES COM MOTONIVELADORA. AF_11/2019</v>
          </cell>
          <cell r="D150">
            <v>0</v>
          </cell>
          <cell r="E150">
            <v>0</v>
          </cell>
          <cell r="F150">
            <v>0</v>
          </cell>
          <cell r="G150">
            <v>0</v>
          </cell>
          <cell r="H150">
            <v>0</v>
          </cell>
          <cell r="I150" t="str">
            <v>M2</v>
          </cell>
          <cell r="J150">
            <v>293</v>
          </cell>
        </row>
        <row r="151">
          <cell r="A151">
            <v>0</v>
          </cell>
          <cell r="B151">
            <v>0</v>
          </cell>
          <cell r="C151" t="str">
            <v>Lado direito</v>
          </cell>
          <cell r="D151">
            <v>117.2</v>
          </cell>
          <cell r="E151">
            <v>1.6</v>
          </cell>
          <cell r="F151">
            <v>0</v>
          </cell>
          <cell r="G151">
            <v>0</v>
          </cell>
          <cell r="H151">
            <v>187.52</v>
          </cell>
          <cell r="I151" t="str">
            <v>M2</v>
          </cell>
        </row>
        <row r="152">
          <cell r="A152">
            <v>0</v>
          </cell>
          <cell r="B152">
            <v>0</v>
          </cell>
          <cell r="C152" t="str">
            <v>Lado esquerdo</v>
          </cell>
          <cell r="D152">
            <v>117.2</v>
          </cell>
          <cell r="E152">
            <v>0.9</v>
          </cell>
          <cell r="F152">
            <v>0</v>
          </cell>
          <cell r="G152">
            <v>0</v>
          </cell>
          <cell r="H152">
            <v>105.48</v>
          </cell>
          <cell r="I152" t="str">
            <v>M2</v>
          </cell>
        </row>
        <row r="153">
          <cell r="A153">
            <v>0</v>
          </cell>
          <cell r="B153">
            <v>0</v>
          </cell>
          <cell r="C153" t="str">
            <v>TOTAL</v>
          </cell>
          <cell r="D153">
            <v>0</v>
          </cell>
          <cell r="E153">
            <v>0</v>
          </cell>
          <cell r="F153">
            <v>0</v>
          </cell>
          <cell r="G153">
            <v>0</v>
          </cell>
          <cell r="H153">
            <v>293</v>
          </cell>
          <cell r="I153" t="str">
            <v>M2</v>
          </cell>
        </row>
        <row r="154">
          <cell r="A154" t="str">
            <v>10.0</v>
          </cell>
          <cell r="B154">
            <v>0</v>
          </cell>
          <cell r="C154" t="str">
            <v>SERVIÇO EXTRA</v>
          </cell>
          <cell r="D154" t="str">
            <v>COMP</v>
          </cell>
          <cell r="E154" t="str">
            <v>LARG</v>
          </cell>
          <cell r="F154" t="str">
            <v>PROF/ALT.</v>
          </cell>
          <cell r="G154" t="str">
            <v>TAXA</v>
          </cell>
          <cell r="H154" t="str">
            <v>QUANT.</v>
          </cell>
          <cell r="I154" t="str">
            <v>UND</v>
          </cell>
        </row>
        <row r="155">
          <cell r="A155" t="str">
            <v>10.1</v>
          </cell>
          <cell r="B155" t="str">
            <v>COMPOSIÇÃO 14</v>
          </cell>
          <cell r="C155" t="str">
            <v>PLACA INAUGURAÇÃO EM ALUMÍNIO, FORNECIMENTO E COLOCAÇÃO, 0,40X0,60M</v>
          </cell>
          <cell r="D155" t="str">
            <v>UND</v>
          </cell>
          <cell r="E155">
            <v>0</v>
          </cell>
          <cell r="F155">
            <v>0</v>
          </cell>
          <cell r="G155">
            <v>0</v>
          </cell>
          <cell r="H155">
            <v>1</v>
          </cell>
          <cell r="I155" t="str">
            <v>UND</v>
          </cell>
          <cell r="J155">
            <v>0</v>
          </cell>
        </row>
        <row r="156">
          <cell r="A156">
            <v>0</v>
          </cell>
          <cell r="B156">
            <v>0</v>
          </cell>
          <cell r="C156">
            <v>0</v>
          </cell>
          <cell r="D156">
            <v>0</v>
          </cell>
          <cell r="E156">
            <v>0</v>
          </cell>
          <cell r="F156">
            <v>0</v>
          </cell>
          <cell r="G156">
            <v>0</v>
          </cell>
          <cell r="H156">
            <v>0</v>
          </cell>
          <cell r="I156">
            <v>0</v>
          </cell>
          <cell r="J156">
            <v>0</v>
          </cell>
        </row>
      </sheetData>
      <sheetData sheetId="6" refreshError="1"/>
      <sheetData sheetId="7">
        <row r="1">
          <cell r="A1" t="str">
            <v>PREFEITURA MUNICIPAL DE OLINDA - PMOSECRETARIA DE INFRAESTRUTURA - SEINFRASECRETARIA EXECUTIVA DE URBANIZAÇÃO INTEGRADA - SEUI</v>
          </cell>
          <cell r="B1">
            <v>0</v>
          </cell>
          <cell r="C1">
            <v>0</v>
          </cell>
          <cell r="D1">
            <v>0</v>
          </cell>
          <cell r="E1">
            <v>0</v>
          </cell>
          <cell r="F1">
            <v>0</v>
          </cell>
          <cell r="G1">
            <v>0</v>
          </cell>
        </row>
        <row r="2">
          <cell r="A2" t="str">
            <v>OBJETO:</v>
          </cell>
          <cell r="B2" t="str">
            <v xml:space="preserve">CONTRATAÇÃO DE EMPRESA DE ENGENHARIA PARA OBRA DE PAVIMENTAÇÃO, DRENAGEM EM CBUQ DA RUA 10, NO BAIRRO DE RIO DOCE, V ETAPA E NA RUA NEREU GOMES MACIEL, NO BAIRRO DE CASA CAIADANO MUNICÍPIO DE OLINDA - PE. </v>
          </cell>
          <cell r="C2">
            <v>0</v>
          </cell>
          <cell r="D2">
            <v>0</v>
          </cell>
          <cell r="E2">
            <v>0</v>
          </cell>
          <cell r="F2">
            <v>0</v>
          </cell>
          <cell r="G2">
            <v>0</v>
          </cell>
        </row>
        <row r="3">
          <cell r="A3" t="str">
            <v>DATA BASE: SINAPI NÃO DESONERADO OUTUBRO/ 2020</v>
          </cell>
          <cell r="B3">
            <v>0</v>
          </cell>
          <cell r="C3">
            <v>0</v>
          </cell>
          <cell r="D3">
            <v>0</v>
          </cell>
          <cell r="E3" t="str">
            <v>BDI:</v>
          </cell>
          <cell r="F3">
            <v>0.18110000000000001</v>
          </cell>
        </row>
        <row r="5">
          <cell r="A5" t="str">
            <v>COMPOSIÇÕES DE SERVIÇOS</v>
          </cell>
          <cell r="B5">
            <v>0</v>
          </cell>
          <cell r="C5">
            <v>0</v>
          </cell>
          <cell r="D5">
            <v>0</v>
          </cell>
          <cell r="E5">
            <v>0</v>
          </cell>
          <cell r="F5">
            <v>0</v>
          </cell>
          <cell r="G5">
            <v>0</v>
          </cell>
        </row>
        <row r="6">
          <cell r="A6" t="str">
            <v>COMP.001</v>
          </cell>
          <cell r="B6" t="str">
            <v>PLACA DE OBRA EM CHAPA DE ACO GALVANIZADO</v>
          </cell>
          <cell r="C6">
            <v>0</v>
          </cell>
          <cell r="D6">
            <v>0</v>
          </cell>
          <cell r="E6" t="str">
            <v>UNID.:</v>
          </cell>
          <cell r="F6" t="str">
            <v>M²</v>
          </cell>
          <cell r="G6">
            <v>378.28</v>
          </cell>
        </row>
        <row r="7">
          <cell r="A7" t="str">
            <v>Referência: 74209/1 / SINAPI</v>
          </cell>
          <cell r="B7">
            <v>0</v>
          </cell>
          <cell r="C7">
            <v>0</v>
          </cell>
          <cell r="D7">
            <v>0</v>
          </cell>
          <cell r="E7">
            <v>0</v>
          </cell>
          <cell r="F7">
            <v>0</v>
          </cell>
        </row>
        <row r="8">
          <cell r="A8">
            <v>0</v>
          </cell>
          <cell r="B8">
            <v>0</v>
          </cell>
          <cell r="C8">
            <v>0</v>
          </cell>
          <cell r="D8">
            <v>0</v>
          </cell>
          <cell r="E8">
            <v>0</v>
          </cell>
          <cell r="F8">
            <v>0</v>
          </cell>
        </row>
        <row r="9">
          <cell r="A9" t="str">
            <v>Código</v>
          </cell>
          <cell r="B9" t="str">
            <v>Descrição</v>
          </cell>
          <cell r="C9" t="str">
            <v>Unidade</v>
          </cell>
          <cell r="D9" t="str">
            <v>Coeficiente</v>
          </cell>
          <cell r="E9" t="str">
            <v>Preço</v>
          </cell>
          <cell r="F9" t="str">
            <v>Total</v>
          </cell>
        </row>
        <row r="10">
          <cell r="A10" t="str">
            <v>SERVIÇOS</v>
          </cell>
          <cell r="B10">
            <v>0</v>
          </cell>
          <cell r="C10">
            <v>0</v>
          </cell>
          <cell r="D10">
            <v>0</v>
          </cell>
          <cell r="E10">
            <v>0</v>
          </cell>
          <cell r="F10">
            <v>0</v>
          </cell>
        </row>
        <row r="11">
          <cell r="A11" t="str">
            <v>94962</v>
          </cell>
          <cell r="B11" t="str">
            <v>CONCRETO MAGRO PARA LASTRO, TRAÇO 1:4,5:4,5 (CIMENTO/ AREIA MÉDIA/ BRITA 1)  - PREPARO MECÂNICO COM BETONEIRA 400 L. AF_07/2016</v>
          </cell>
          <cell r="C11" t="str">
            <v>M3</v>
          </cell>
          <cell r="D11">
            <v>0.01</v>
          </cell>
          <cell r="E11" t="str">
            <v>269,95</v>
          </cell>
          <cell r="F11">
            <v>2.69</v>
          </cell>
        </row>
        <row r="12">
          <cell r="A12" t="str">
            <v>TOTAL SERVIÇOS  (R$)</v>
          </cell>
          <cell r="B12">
            <v>0</v>
          </cell>
          <cell r="C12">
            <v>0</v>
          </cell>
          <cell r="D12">
            <v>0</v>
          </cell>
          <cell r="E12">
            <v>0</v>
          </cell>
          <cell r="F12">
            <v>2.69</v>
          </cell>
        </row>
        <row r="13">
          <cell r="A13" t="str">
            <v>MÃO DE OBRA</v>
          </cell>
          <cell r="B13">
            <v>0</v>
          </cell>
          <cell r="C13">
            <v>0</v>
          </cell>
          <cell r="D13">
            <v>0</v>
          </cell>
          <cell r="E13">
            <v>0</v>
          </cell>
          <cell r="F13">
            <v>0</v>
          </cell>
        </row>
        <row r="14">
          <cell r="A14" t="str">
            <v>88262</v>
          </cell>
          <cell r="B14" t="str">
            <v>CARPINTEIRO DE FORMAS COM ENCARGOS COMPLEMENTARES</v>
          </cell>
          <cell r="C14" t="str">
            <v>H</v>
          </cell>
          <cell r="D14">
            <v>1</v>
          </cell>
          <cell r="E14" t="str">
            <v>17,87</v>
          </cell>
          <cell r="F14">
            <v>17.87</v>
          </cell>
        </row>
        <row r="15">
          <cell r="A15" t="str">
            <v>88316</v>
          </cell>
          <cell r="B15" t="str">
            <v>SERVENTE COM ENCARGOS COMPLEMENTARES</v>
          </cell>
          <cell r="C15" t="str">
            <v>H</v>
          </cell>
          <cell r="D15">
            <v>2</v>
          </cell>
          <cell r="E15" t="str">
            <v>14,56</v>
          </cell>
          <cell r="F15">
            <v>29.12</v>
          </cell>
        </row>
        <row r="16">
          <cell r="A16" t="str">
            <v>TOTAL MAO DE OBRA  (R$)</v>
          </cell>
          <cell r="B16">
            <v>0</v>
          </cell>
          <cell r="C16">
            <v>0</v>
          </cell>
          <cell r="D16">
            <v>0</v>
          </cell>
          <cell r="E16">
            <v>0</v>
          </cell>
          <cell r="F16">
            <v>46.99</v>
          </cell>
        </row>
        <row r="17">
          <cell r="A17" t="str">
            <v>MATERIAIS</v>
          </cell>
          <cell r="B17">
            <v>0</v>
          </cell>
          <cell r="C17">
            <v>0</v>
          </cell>
          <cell r="D17">
            <v>0</v>
          </cell>
          <cell r="E17">
            <v>0</v>
          </cell>
          <cell r="F17">
            <v>0</v>
          </cell>
        </row>
        <row r="18">
          <cell r="A18">
            <v>4417</v>
          </cell>
          <cell r="B18" t="str">
            <v>SARRAFO DE MADEIRA NAO APARELHADA *2,5 X 7* CM, MACARANDUBA, ANGELIM OU EQUIVALENTE DA REGIAO</v>
          </cell>
          <cell r="C18" t="str">
            <v xml:space="preserve">M     </v>
          </cell>
          <cell r="D18">
            <v>1</v>
          </cell>
          <cell r="E18" t="str">
            <v>2,73</v>
          </cell>
          <cell r="F18">
            <v>2.73</v>
          </cell>
        </row>
        <row r="19">
          <cell r="A19">
            <v>4491</v>
          </cell>
          <cell r="B19" t="str">
            <v>PONTALETE DE MADEIRA NAO APARELHADA *7,5 X 7,5* CM (3 X 3 ") PINUS, MISTA OU EQUIVALENTE DA REGIAO</v>
          </cell>
          <cell r="C19" t="str">
            <v xml:space="preserve">M     </v>
          </cell>
          <cell r="D19">
            <v>4</v>
          </cell>
          <cell r="E19" t="str">
            <v>6,16</v>
          </cell>
          <cell r="F19">
            <v>24.64</v>
          </cell>
        </row>
        <row r="20">
          <cell r="A20">
            <v>4813</v>
          </cell>
          <cell r="B20" t="str">
            <v>PLACA DE OBRA (PARA CONSTRUCAO CIVIL) EM CHAPA GALVANIZADA *N. 22*, ADESIVADA, DE *2,0 X 1,125* M</v>
          </cell>
          <cell r="C20" t="str">
            <v xml:space="preserve">M2    </v>
          </cell>
          <cell r="D20">
            <v>1</v>
          </cell>
          <cell r="E20">
            <v>300</v>
          </cell>
          <cell r="F20">
            <v>300</v>
          </cell>
        </row>
        <row r="21">
          <cell r="A21">
            <v>5075</v>
          </cell>
          <cell r="B21" t="str">
            <v>PREGO DE ACO POLIDO COM CABECA 18 X 30 (2 3/4 X 10)</v>
          </cell>
          <cell r="C21" t="str">
            <v xml:space="preserve">KG    </v>
          </cell>
          <cell r="D21">
            <v>0.11</v>
          </cell>
          <cell r="E21" t="str">
            <v>11,19</v>
          </cell>
          <cell r="F21">
            <v>1.23</v>
          </cell>
        </row>
        <row r="22">
          <cell r="A22" t="str">
            <v>TOTAL MATERIAIS</v>
          </cell>
          <cell r="B22">
            <v>0</v>
          </cell>
          <cell r="C22">
            <v>0</v>
          </cell>
          <cell r="D22">
            <v>0</v>
          </cell>
          <cell r="E22">
            <v>0</v>
          </cell>
          <cell r="F22">
            <v>328.6</v>
          </cell>
        </row>
        <row r="23">
          <cell r="A23">
            <v>0</v>
          </cell>
          <cell r="B23">
            <v>0</v>
          </cell>
          <cell r="C23">
            <v>0</v>
          </cell>
          <cell r="D23">
            <v>0</v>
          </cell>
          <cell r="E23">
            <v>0</v>
          </cell>
          <cell r="F23">
            <v>0</v>
          </cell>
        </row>
        <row r="24">
          <cell r="A24" t="str">
            <v>TOTAL GERAL (R$)</v>
          </cell>
          <cell r="B24">
            <v>0</v>
          </cell>
          <cell r="C24">
            <v>0</v>
          </cell>
          <cell r="D24">
            <v>0</v>
          </cell>
          <cell r="E24">
            <v>0</v>
          </cell>
          <cell r="F24">
            <v>378.28</v>
          </cell>
        </row>
        <row r="25">
          <cell r="A25">
            <v>0</v>
          </cell>
          <cell r="B25">
            <v>0</v>
          </cell>
          <cell r="C25">
            <v>0</v>
          </cell>
          <cell r="D25">
            <v>0</v>
          </cell>
          <cell r="E25">
            <v>0</v>
          </cell>
          <cell r="F25">
            <v>0</v>
          </cell>
          <cell r="G25">
            <v>0</v>
          </cell>
        </row>
        <row r="26">
          <cell r="A26">
            <v>0</v>
          </cell>
          <cell r="B26">
            <v>0</v>
          </cell>
          <cell r="C26">
            <v>0</v>
          </cell>
          <cell r="D26">
            <v>0</v>
          </cell>
          <cell r="E26">
            <v>0</v>
          </cell>
          <cell r="F26">
            <v>0</v>
          </cell>
        </row>
        <row r="27">
          <cell r="A27" t="str">
            <v>COMP.002</v>
          </cell>
          <cell r="B27" t="str">
            <v>REGULARIZACAO E COMPACTACAO DE SUBLEITO ATE 20 CM DE ESPESSURA</v>
          </cell>
          <cell r="C27">
            <v>0</v>
          </cell>
          <cell r="D27">
            <v>0</v>
          </cell>
          <cell r="E27" t="str">
            <v>UNID.:</v>
          </cell>
          <cell r="F27" t="str">
            <v>M²</v>
          </cell>
          <cell r="G27">
            <v>1.39</v>
          </cell>
        </row>
        <row r="28">
          <cell r="A28" t="str">
            <v>Referência: 72961/ SINAPI</v>
          </cell>
          <cell r="B28">
            <v>0</v>
          </cell>
          <cell r="C28">
            <v>0</v>
          </cell>
          <cell r="D28">
            <v>0</v>
          </cell>
          <cell r="E28">
            <v>0</v>
          </cell>
          <cell r="F28">
            <v>0</v>
          </cell>
        </row>
        <row r="29">
          <cell r="A29">
            <v>0</v>
          </cell>
          <cell r="B29">
            <v>0</v>
          </cell>
          <cell r="C29">
            <v>0</v>
          </cell>
          <cell r="D29">
            <v>0</v>
          </cell>
          <cell r="E29">
            <v>0</v>
          </cell>
          <cell r="F29">
            <v>0</v>
          </cell>
        </row>
        <row r="30">
          <cell r="A30" t="str">
            <v>Código</v>
          </cell>
          <cell r="B30" t="str">
            <v>Descrição</v>
          </cell>
          <cell r="C30" t="str">
            <v>Unidade</v>
          </cell>
          <cell r="D30" t="str">
            <v>Coeficiente</v>
          </cell>
          <cell r="E30" t="str">
            <v>Preço</v>
          </cell>
          <cell r="F30" t="str">
            <v>Total</v>
          </cell>
        </row>
        <row r="31">
          <cell r="A31" t="str">
            <v>EQUIPAMENTOS</v>
          </cell>
          <cell r="B31">
            <v>0</v>
          </cell>
          <cell r="C31">
            <v>0</v>
          </cell>
          <cell r="D31">
            <v>0</v>
          </cell>
          <cell r="E31">
            <v>0</v>
          </cell>
          <cell r="F31">
            <v>0</v>
          </cell>
        </row>
        <row r="32">
          <cell r="A32" t="str">
            <v>5901</v>
          </cell>
          <cell r="B32" t="str">
            <v>CAMINHÃO PIPA 10.000 L TRUCADO, PESO BRUTO TOTAL 23.000 KG, CARGA ÚTIL MÁXIMA 15.935 KG, DISTÂNCIA ENTRE EIXOS 4,8 M, POTÊNCIA 230 CV, INCLUSIVE TANQUE DE AÇO PARA TRANSPORTE DE ÁGUA - CHP DIURNO. AF_06/2014</v>
          </cell>
          <cell r="C32" t="str">
            <v>CHP</v>
          </cell>
          <cell r="D32">
            <v>1.6109E-3</v>
          </cell>
          <cell r="E32" t="str">
            <v>184,72</v>
          </cell>
          <cell r="F32">
            <v>0.28999999999999998</v>
          </cell>
        </row>
        <row r="33">
          <cell r="A33" t="str">
            <v>5903</v>
          </cell>
          <cell r="B33" t="str">
            <v>CAMINHÃO PIPA 10.000 L TRUCADO, PESO BRUTO TOTAL 23.000 KG, CARGA ÚTIL MÁXIMA 15.935 KG, DISTÂNCIA ENTRE EIXOS 4,8 M, POTÊNCIA 230 CV, INCLUSIVE TANQUE DE AÇO PARA TRANSPORTE DE ÁGUA - CHI DIURNO. AF_06/2014</v>
          </cell>
          <cell r="C33" t="str">
            <v>CHI</v>
          </cell>
          <cell r="D33" t="str">
            <v>0,0010739</v>
          </cell>
          <cell r="E33" t="str">
            <v>43,35</v>
          </cell>
          <cell r="F33">
            <v>0.04</v>
          </cell>
        </row>
        <row r="34">
          <cell r="A34" t="str">
            <v>5932</v>
          </cell>
          <cell r="B34" t="str">
            <v>MOTONIVELADORA POTÊNCIA BÁSICA LÍQUIDA (PRIMEIRA MARCHA) 125 HP, PESO BRUTO 13032 KG, LARGURA DA LÂMINA DE 3,7 M - CHP DIURNO. AF_06/2014</v>
          </cell>
          <cell r="C34" t="str">
            <v>CHP</v>
          </cell>
          <cell r="D34" t="str">
            <v>0,0018525</v>
          </cell>
          <cell r="E34" t="str">
            <v>151,44</v>
          </cell>
          <cell r="F34">
            <v>0.28000000000000003</v>
          </cell>
        </row>
        <row r="35">
          <cell r="A35" t="str">
            <v>5934</v>
          </cell>
          <cell r="B35" t="str">
            <v>MOTONIVELADORA POTÊNCIA BÁSICA LÍQUIDA (PRIMEIRA MARCHA) 125 HP, PESO BRUTO 13032 KG, LARGURA DA LÂMINA DE 3,7 M - CHI DIURNO. AF_06/2014</v>
          </cell>
          <cell r="C35" t="str">
            <v>CHI</v>
          </cell>
          <cell r="D35" t="str">
            <v>0,0008323</v>
          </cell>
          <cell r="E35" t="str">
            <v>62,94</v>
          </cell>
          <cell r="F35">
            <v>0.05</v>
          </cell>
        </row>
        <row r="36">
          <cell r="A36" t="str">
            <v>7049</v>
          </cell>
          <cell r="B36" t="str">
            <v>ROLO COMPACTADOR PE DE CARNEIRO VIBRATORIO, POTENCIA 125 HP, PESO OPERACIONAL SEM/COM LASTRO 11,95 / 13,30 T, IMPACTO DINAMICO 38,5 / 22,5 T, LARGURA DE TRABALHO 2,15 M - CHP DIURNO. AF_06/2014</v>
          </cell>
          <cell r="C36" t="str">
            <v>CHP</v>
          </cell>
          <cell r="D36" t="str">
            <v>0,0026849</v>
          </cell>
          <cell r="E36" t="str">
            <v>138,29</v>
          </cell>
          <cell r="F36">
            <v>0.37</v>
          </cell>
        </row>
        <row r="37">
          <cell r="A37" t="str">
            <v>96028</v>
          </cell>
          <cell r="B37" t="str">
            <v>TRATOR DE PNEUS COM POTÊNCIA DE 85 CV, TRAÇÃO 4X4, COM GRADE DE DISCOS ACOPLADA - CHP DIURNO. AF_02/2017</v>
          </cell>
          <cell r="C37" t="str">
            <v>CHP</v>
          </cell>
          <cell r="D37" t="str">
            <v>0,0013424</v>
          </cell>
          <cell r="E37" t="str">
            <v>122,46</v>
          </cell>
          <cell r="F37">
            <v>0.16</v>
          </cell>
        </row>
        <row r="38">
          <cell r="A38" t="str">
            <v>96029</v>
          </cell>
          <cell r="B38" t="str">
            <v>TRATOR DE PNEUS COM POTÊNCIA DE 85 CV, TRAÇÃO 4X4, COM GRADE DE DISCOS ACOPLADA - CHI DIURNO. AF_02/2017</v>
          </cell>
          <cell r="C38" t="str">
            <v>CHI</v>
          </cell>
          <cell r="D38" t="str">
            <v>0,0013424</v>
          </cell>
          <cell r="E38" t="str">
            <v>39,40</v>
          </cell>
          <cell r="F38">
            <v>0.05</v>
          </cell>
        </row>
        <row r="39">
          <cell r="A39" t="str">
            <v>TOTAL EQUIPAMENTOS  (R$)</v>
          </cell>
          <cell r="B39">
            <v>0</v>
          </cell>
          <cell r="C39">
            <v>0</v>
          </cell>
          <cell r="D39">
            <v>0</v>
          </cell>
          <cell r="E39">
            <v>0</v>
          </cell>
          <cell r="F39">
            <v>1.24</v>
          </cell>
        </row>
        <row r="40">
          <cell r="A40" t="str">
            <v>MÃO DE OBRA</v>
          </cell>
          <cell r="B40">
            <v>0</v>
          </cell>
          <cell r="C40">
            <v>0</v>
          </cell>
          <cell r="D40">
            <v>0</v>
          </cell>
          <cell r="E40">
            <v>0</v>
          </cell>
          <cell r="F40">
            <v>0</v>
          </cell>
        </row>
        <row r="41">
          <cell r="A41" t="str">
            <v>88316</v>
          </cell>
          <cell r="B41" t="str">
            <v>SERVENTE COM ENCARGOS COMPLEMENTARES</v>
          </cell>
          <cell r="C41" t="str">
            <v>H</v>
          </cell>
          <cell r="D41" t="str">
            <v>0,0107396</v>
          </cell>
          <cell r="E41" t="str">
            <v>14,56</v>
          </cell>
          <cell r="F41">
            <v>0.15</v>
          </cell>
        </row>
        <row r="42">
          <cell r="A42" t="str">
            <v>TOTAL MAO DE OBRA  (R$)</v>
          </cell>
          <cell r="B42">
            <v>0</v>
          </cell>
          <cell r="C42">
            <v>0</v>
          </cell>
          <cell r="D42">
            <v>0</v>
          </cell>
          <cell r="E42">
            <v>0</v>
          </cell>
          <cell r="F42">
            <v>0.15</v>
          </cell>
        </row>
        <row r="43">
          <cell r="A43" t="str">
            <v>MATERIAIS</v>
          </cell>
          <cell r="B43">
            <v>0</v>
          </cell>
          <cell r="C43">
            <v>0</v>
          </cell>
          <cell r="D43">
            <v>0</v>
          </cell>
          <cell r="E43">
            <v>0</v>
          </cell>
          <cell r="F43">
            <v>0</v>
          </cell>
        </row>
        <row r="44">
          <cell r="A44">
            <v>5689</v>
          </cell>
          <cell r="B44" t="str">
            <v>GRADE DE DISCO CONTROLE REMOTO REBOCÁVEL, COM 24 DISCOS 24 X 6 MM COM PNEUS  PARA TRANSPORTE - CHP DIURNO. AF_06/2014</v>
          </cell>
          <cell r="C44" t="str">
            <v xml:space="preserve">CHP </v>
          </cell>
          <cell r="D44">
            <v>1.3424000000000001E-3</v>
          </cell>
          <cell r="E44">
            <v>3.22</v>
          </cell>
          <cell r="F44">
            <v>4.3225280000000008E-3</v>
          </cell>
        </row>
        <row r="45">
          <cell r="A45">
            <v>5690</v>
          </cell>
          <cell r="B45" t="str">
            <v xml:space="preserve">GRADE DE DISCO CONTROLE REMOTO REBOCÁVEL, COM 24 DISCOS 24 X 6 MM COM PNEUS </v>
          </cell>
          <cell r="C45" t="str">
            <v xml:space="preserve"> CHI </v>
          </cell>
          <cell r="D45">
            <v>1.3424000000000001E-3</v>
          </cell>
          <cell r="E45">
            <v>2</v>
          </cell>
          <cell r="F45">
            <v>2.6848000000000002E-3</v>
          </cell>
        </row>
        <row r="46">
          <cell r="A46" t="str">
            <v>TOTAL MATERIAIS</v>
          </cell>
          <cell r="B46">
            <v>0</v>
          </cell>
          <cell r="C46">
            <v>0</v>
          </cell>
          <cell r="D46">
            <v>0</v>
          </cell>
          <cell r="E46">
            <v>0</v>
          </cell>
          <cell r="F46">
            <v>7.007328000000001E-3</v>
          </cell>
        </row>
        <row r="47">
          <cell r="A47">
            <v>0</v>
          </cell>
          <cell r="B47">
            <v>0</v>
          </cell>
          <cell r="C47">
            <v>0</v>
          </cell>
          <cell r="D47">
            <v>0</v>
          </cell>
          <cell r="E47">
            <v>0</v>
          </cell>
          <cell r="F47">
            <v>0</v>
          </cell>
        </row>
        <row r="48">
          <cell r="A48" t="str">
            <v>TOTAL MATERIAIS</v>
          </cell>
          <cell r="B48">
            <v>0</v>
          </cell>
          <cell r="C48">
            <v>0</v>
          </cell>
          <cell r="D48">
            <v>0</v>
          </cell>
          <cell r="E48">
            <v>0</v>
          </cell>
          <cell r="F48">
            <v>0</v>
          </cell>
        </row>
        <row r="49">
          <cell r="A49">
            <v>0</v>
          </cell>
          <cell r="B49">
            <v>0</v>
          </cell>
          <cell r="C49">
            <v>0</v>
          </cell>
          <cell r="D49">
            <v>0</v>
          </cell>
          <cell r="E49">
            <v>0</v>
          </cell>
          <cell r="F49">
            <v>0</v>
          </cell>
        </row>
        <row r="50">
          <cell r="A50" t="str">
            <v>TOTAL GERAL (R$)</v>
          </cell>
          <cell r="B50">
            <v>0</v>
          </cell>
          <cell r="C50">
            <v>0</v>
          </cell>
          <cell r="D50">
            <v>0</v>
          </cell>
          <cell r="E50">
            <v>0</v>
          </cell>
          <cell r="F50">
            <v>1.39</v>
          </cell>
        </row>
        <row r="51">
          <cell r="A51">
            <v>0</v>
          </cell>
          <cell r="B51">
            <v>0</v>
          </cell>
          <cell r="C51">
            <v>0</v>
          </cell>
          <cell r="D51">
            <v>0</v>
          </cell>
          <cell r="E51">
            <v>0</v>
          </cell>
          <cell r="F51">
            <v>0</v>
          </cell>
        </row>
        <row r="52">
          <cell r="A52" t="str">
            <v>COMP.003</v>
          </cell>
          <cell r="B52" t="str">
            <v>REBAIXAMENTO DE PENA D'AGUA, INCLUINDO COMPLEMENTO DE TUBULACAO, CONEXOES, ESCAVACAO E REATERRO.</v>
          </cell>
          <cell r="C52">
            <v>0</v>
          </cell>
          <cell r="D52">
            <v>0</v>
          </cell>
          <cell r="E52" t="str">
            <v>UNID.:</v>
          </cell>
          <cell r="F52" t="str">
            <v>UND</v>
          </cell>
          <cell r="G52">
            <v>69.010000000000005</v>
          </cell>
        </row>
        <row r="53">
          <cell r="A53" t="str">
            <v>Referência: 19.07.580/ EMLURB</v>
          </cell>
          <cell r="B53">
            <v>0</v>
          </cell>
          <cell r="C53">
            <v>0</v>
          </cell>
          <cell r="D53">
            <v>0</v>
          </cell>
          <cell r="E53">
            <v>0</v>
          </cell>
          <cell r="F53">
            <v>0</v>
          </cell>
        </row>
        <row r="54">
          <cell r="A54">
            <v>0</v>
          </cell>
          <cell r="B54">
            <v>0</v>
          </cell>
          <cell r="C54">
            <v>0</v>
          </cell>
          <cell r="D54">
            <v>0</v>
          </cell>
          <cell r="E54">
            <v>0</v>
          </cell>
          <cell r="F54">
            <v>0</v>
          </cell>
        </row>
        <row r="55">
          <cell r="A55" t="str">
            <v>Código</v>
          </cell>
          <cell r="B55" t="str">
            <v>Descrição</v>
          </cell>
          <cell r="C55" t="str">
            <v>Unidade</v>
          </cell>
          <cell r="D55" t="str">
            <v>Coeficiente</v>
          </cell>
          <cell r="E55" t="str">
            <v>Preço</v>
          </cell>
          <cell r="F55" t="str">
            <v>Total</v>
          </cell>
        </row>
        <row r="56">
          <cell r="A56" t="str">
            <v>EQUIPAMENTOS</v>
          </cell>
          <cell r="B56">
            <v>0</v>
          </cell>
          <cell r="C56">
            <v>0</v>
          </cell>
          <cell r="D56">
            <v>0</v>
          </cell>
          <cell r="E56">
            <v>0</v>
          </cell>
          <cell r="F56">
            <v>0</v>
          </cell>
        </row>
        <row r="57">
          <cell r="A57">
            <v>0</v>
          </cell>
          <cell r="B57">
            <v>0</v>
          </cell>
          <cell r="C57">
            <v>0</v>
          </cell>
          <cell r="D57">
            <v>0</v>
          </cell>
          <cell r="E57">
            <v>0</v>
          </cell>
          <cell r="F57">
            <v>0</v>
          </cell>
        </row>
        <row r="58">
          <cell r="A58" t="str">
            <v>TOTAL EQUIPAMENTOS  (R$)</v>
          </cell>
          <cell r="B58">
            <v>0</v>
          </cell>
          <cell r="C58">
            <v>0</v>
          </cell>
          <cell r="D58">
            <v>0</v>
          </cell>
          <cell r="E58">
            <v>0</v>
          </cell>
          <cell r="F58">
            <v>0</v>
          </cell>
        </row>
        <row r="59">
          <cell r="A59" t="str">
            <v>MÃO DE OBRA</v>
          </cell>
          <cell r="B59">
            <v>0</v>
          </cell>
          <cell r="C59">
            <v>0</v>
          </cell>
          <cell r="D59">
            <v>0</v>
          </cell>
          <cell r="E59">
            <v>0</v>
          </cell>
          <cell r="F59">
            <v>0</v>
          </cell>
        </row>
        <row r="60">
          <cell r="A60" t="str">
            <v>88267</v>
          </cell>
          <cell r="B60" t="str">
            <v>ENCANADOR OU BOMBEIRO HIDRÁULICO COM ENCARGOS COMPLEMENTARES</v>
          </cell>
          <cell r="C60" t="str">
            <v>H</v>
          </cell>
          <cell r="D60">
            <v>1</v>
          </cell>
          <cell r="E60" t="str">
            <v>17,58</v>
          </cell>
          <cell r="F60">
            <v>17.579999999999998</v>
          </cell>
        </row>
        <row r="61">
          <cell r="A61" t="str">
            <v>88316</v>
          </cell>
          <cell r="B61" t="str">
            <v>SERVENTE COM ENCARGOS COMPLEMENTARES</v>
          </cell>
          <cell r="C61" t="str">
            <v>H</v>
          </cell>
          <cell r="D61">
            <v>3</v>
          </cell>
          <cell r="E61" t="str">
            <v>14,56</v>
          </cell>
          <cell r="F61">
            <v>43.68</v>
          </cell>
        </row>
        <row r="62">
          <cell r="A62" t="str">
            <v>TOTAL MAO DE OBRA  (R$)</v>
          </cell>
          <cell r="B62">
            <v>0</v>
          </cell>
          <cell r="C62">
            <v>0</v>
          </cell>
          <cell r="D62">
            <v>0</v>
          </cell>
          <cell r="E62">
            <v>0</v>
          </cell>
          <cell r="F62">
            <v>61.26</v>
          </cell>
        </row>
        <row r="63">
          <cell r="A63" t="str">
            <v>MATERIAIS</v>
          </cell>
          <cell r="B63">
            <v>0</v>
          </cell>
          <cell r="C63">
            <v>0</v>
          </cell>
          <cell r="D63">
            <v>0</v>
          </cell>
          <cell r="E63">
            <v>0</v>
          </cell>
          <cell r="F63">
            <v>0</v>
          </cell>
        </row>
        <row r="64">
          <cell r="A64">
            <v>9868</v>
          </cell>
          <cell r="B64" t="str">
            <v>TUBO PVC, SOLDAVEL, DN 25 MM, AGUA FRIA (NBR-5648)</v>
          </cell>
          <cell r="C64" t="str">
            <v xml:space="preserve">M     </v>
          </cell>
          <cell r="D64">
            <v>1</v>
          </cell>
          <cell r="E64" t="str">
            <v>2,53</v>
          </cell>
          <cell r="F64">
            <v>2.5299999999999998</v>
          </cell>
        </row>
        <row r="65">
          <cell r="A65">
            <v>3531</v>
          </cell>
          <cell r="B65" t="str">
            <v>JOELHO PVC,  SOLDAVEL COM ROSCA, 90 GRAUS, 25 MM X 1/2", PARA AGUA FRIA PREDIAL</v>
          </cell>
          <cell r="C65" t="str">
            <v xml:space="preserve">UN    </v>
          </cell>
          <cell r="D65">
            <v>3</v>
          </cell>
          <cell r="E65" t="str">
            <v>1,60</v>
          </cell>
          <cell r="F65">
            <v>4.8</v>
          </cell>
        </row>
        <row r="66">
          <cell r="A66">
            <v>20080</v>
          </cell>
          <cell r="B66" t="str">
            <v>ADESIVO PLASTICO PARA PVC, FRASCO COM 175 GR</v>
          </cell>
          <cell r="C66" t="str">
            <v xml:space="preserve">UN    </v>
          </cell>
          <cell r="D66">
            <v>1.3125000000000001E-3</v>
          </cell>
          <cell r="E66" t="str">
            <v>15,77</v>
          </cell>
          <cell r="F66">
            <v>0.02</v>
          </cell>
        </row>
        <row r="67">
          <cell r="A67">
            <v>20083</v>
          </cell>
          <cell r="B67" t="str">
            <v>SOLUCAO LIMPADORA PARA PVC, FRASCO COM 1000 CM3</v>
          </cell>
          <cell r="C67" t="str">
            <v xml:space="preserve">UN    </v>
          </cell>
          <cell r="D67">
            <v>9.4800000000000006E-3</v>
          </cell>
          <cell r="E67" t="str">
            <v>43,14</v>
          </cell>
          <cell r="F67">
            <v>0.4</v>
          </cell>
        </row>
        <row r="68">
          <cell r="A68" t="str">
            <v>TOTAL MATERIAIS</v>
          </cell>
          <cell r="B68">
            <v>0</v>
          </cell>
          <cell r="C68">
            <v>0</v>
          </cell>
          <cell r="D68">
            <v>0</v>
          </cell>
          <cell r="E68">
            <v>0</v>
          </cell>
          <cell r="F68">
            <v>7.75</v>
          </cell>
        </row>
        <row r="69">
          <cell r="A69">
            <v>0</v>
          </cell>
          <cell r="B69">
            <v>0</v>
          </cell>
          <cell r="C69">
            <v>0</v>
          </cell>
          <cell r="D69">
            <v>0</v>
          </cell>
          <cell r="E69">
            <v>0</v>
          </cell>
          <cell r="F69">
            <v>0</v>
          </cell>
        </row>
        <row r="70">
          <cell r="A70" t="str">
            <v>TOTAL GERAL (R$)</v>
          </cell>
          <cell r="B70">
            <v>0</v>
          </cell>
          <cell r="C70">
            <v>0</v>
          </cell>
          <cell r="D70">
            <v>0</v>
          </cell>
          <cell r="E70">
            <v>0</v>
          </cell>
          <cell r="F70">
            <v>69.010000000000005</v>
          </cell>
        </row>
        <row r="71">
          <cell r="A71" t="str">
            <v>*ITEM 20083 BASE DE CÁLCULO PARA CONVERSÃO: SOLUÇÃO TIGRE COM DENSIDADE D = 0,79 G/CM³ (D = M/V: 1000CM³ = 790G). https://tigrecombr-prod.s3.amazonaws.com/default/files/produtos/ficha-tecnica/54001207.pdf</v>
          </cell>
          <cell r="B71">
            <v>0</v>
          </cell>
          <cell r="C71">
            <v>0</v>
          </cell>
          <cell r="D71">
            <v>0</v>
          </cell>
          <cell r="E71">
            <v>0</v>
          </cell>
          <cell r="F71">
            <v>0</v>
          </cell>
        </row>
        <row r="72">
          <cell r="A72">
            <v>0</v>
          </cell>
          <cell r="B72">
            <v>0</v>
          </cell>
          <cell r="C72">
            <v>0</v>
          </cell>
          <cell r="D72">
            <v>0</v>
          </cell>
          <cell r="E72">
            <v>0</v>
          </cell>
          <cell r="F72">
            <v>0</v>
          </cell>
        </row>
        <row r="73">
          <cell r="A73" t="str">
            <v>COMP.004</v>
          </cell>
          <cell r="B73" t="str">
            <v>REBAIXAMENTO DE DISTRIBUIDOR DE 110 MM COM INSTALACAO DAS CONEXOES E COMPLEMENTO DE TUBULACAO, INCLUSIVE ESCAVACAO E REATERRO</v>
          </cell>
          <cell r="C73">
            <v>0</v>
          </cell>
          <cell r="D73">
            <v>0</v>
          </cell>
          <cell r="E73" t="str">
            <v>UNID.:</v>
          </cell>
          <cell r="F73" t="str">
            <v>UND</v>
          </cell>
          <cell r="G73">
            <v>600.85</v>
          </cell>
        </row>
        <row r="74">
          <cell r="A74" t="str">
            <v>Referência: 19.07.590 E 19.07.595/ EMLURB</v>
          </cell>
          <cell r="B74">
            <v>0</v>
          </cell>
          <cell r="C74">
            <v>0</v>
          </cell>
          <cell r="D74">
            <v>0</v>
          </cell>
          <cell r="E74">
            <v>0</v>
          </cell>
          <cell r="F74">
            <v>0</v>
          </cell>
        </row>
        <row r="75">
          <cell r="A75">
            <v>0</v>
          </cell>
          <cell r="B75">
            <v>0</v>
          </cell>
          <cell r="C75">
            <v>0</v>
          </cell>
          <cell r="D75">
            <v>0</v>
          </cell>
          <cell r="E75">
            <v>0</v>
          </cell>
          <cell r="F75">
            <v>0</v>
          </cell>
        </row>
        <row r="76">
          <cell r="A76" t="str">
            <v>Código</v>
          </cell>
          <cell r="B76" t="str">
            <v>Descrição</v>
          </cell>
          <cell r="C76" t="str">
            <v>Unidade</v>
          </cell>
          <cell r="D76" t="str">
            <v>Coeficiente</v>
          </cell>
          <cell r="E76" t="str">
            <v>Preço</v>
          </cell>
          <cell r="F76" t="str">
            <v>Total</v>
          </cell>
        </row>
        <row r="77">
          <cell r="A77" t="str">
            <v>EQUIPAMENTOS</v>
          </cell>
          <cell r="B77">
            <v>0</v>
          </cell>
          <cell r="C77">
            <v>0</v>
          </cell>
          <cell r="D77">
            <v>0</v>
          </cell>
          <cell r="E77">
            <v>0</v>
          </cell>
          <cell r="F77">
            <v>0</v>
          </cell>
        </row>
        <row r="78">
          <cell r="A78">
            <v>0</v>
          </cell>
          <cell r="B78">
            <v>0</v>
          </cell>
          <cell r="C78">
            <v>0</v>
          </cell>
          <cell r="D78">
            <v>0</v>
          </cell>
          <cell r="E78">
            <v>0</v>
          </cell>
          <cell r="F78">
            <v>0</v>
          </cell>
        </row>
        <row r="79">
          <cell r="A79" t="str">
            <v>TOTAL EQUIPAMENTOS  (R$)</v>
          </cell>
          <cell r="B79">
            <v>0</v>
          </cell>
          <cell r="C79">
            <v>0</v>
          </cell>
          <cell r="D79">
            <v>0</v>
          </cell>
          <cell r="E79">
            <v>0</v>
          </cell>
          <cell r="F79">
            <v>0</v>
          </cell>
        </row>
        <row r="80">
          <cell r="A80" t="str">
            <v>MÃO DE OBRA</v>
          </cell>
          <cell r="B80">
            <v>0</v>
          </cell>
          <cell r="C80">
            <v>0</v>
          </cell>
          <cell r="D80">
            <v>0</v>
          </cell>
          <cell r="E80">
            <v>0</v>
          </cell>
          <cell r="F80">
            <v>0</v>
          </cell>
        </row>
        <row r="81">
          <cell r="A81" t="str">
            <v>88267</v>
          </cell>
          <cell r="B81" t="str">
            <v>ENCANADOR OU BOMBEIRO HIDRÁULICO COM ENCARGOS COMPLEMENTARES</v>
          </cell>
          <cell r="C81" t="str">
            <v>H</v>
          </cell>
          <cell r="D81">
            <v>0.5</v>
          </cell>
          <cell r="E81" t="str">
            <v>17,58</v>
          </cell>
          <cell r="F81">
            <v>8.7899999999999991</v>
          </cell>
        </row>
        <row r="82">
          <cell r="A82" t="str">
            <v>88316</v>
          </cell>
          <cell r="B82" t="str">
            <v>SERVENTE COM ENCARGOS COMPLEMENTARES</v>
          </cell>
          <cell r="C82" t="str">
            <v>H</v>
          </cell>
          <cell r="D82">
            <v>1</v>
          </cell>
          <cell r="E82" t="str">
            <v>14,56</v>
          </cell>
          <cell r="F82">
            <v>14.56</v>
          </cell>
        </row>
        <row r="83">
          <cell r="A83" t="str">
            <v>TOTAL MAO DE OBRA  (R$)</v>
          </cell>
          <cell r="B83">
            <v>0</v>
          </cell>
          <cell r="C83">
            <v>0</v>
          </cell>
          <cell r="D83">
            <v>0</v>
          </cell>
          <cell r="E83">
            <v>0</v>
          </cell>
          <cell r="F83">
            <v>23.35</v>
          </cell>
        </row>
        <row r="84">
          <cell r="A84" t="str">
            <v>MATERIAIS</v>
          </cell>
          <cell r="B84">
            <v>0</v>
          </cell>
          <cell r="C84">
            <v>0</v>
          </cell>
          <cell r="D84">
            <v>0</v>
          </cell>
          <cell r="E84">
            <v>0</v>
          </cell>
          <cell r="F84">
            <v>0</v>
          </cell>
        </row>
        <row r="85">
          <cell r="A85">
            <v>9870</v>
          </cell>
          <cell r="B85" t="str">
            <v>TUBO PVC, SOLDAVEL, DN 110 MM, AGUA FRIA (NBR-5648)</v>
          </cell>
          <cell r="C85" t="str">
            <v xml:space="preserve">M     </v>
          </cell>
          <cell r="D85">
            <v>1</v>
          </cell>
          <cell r="E85" t="str">
            <v>56,22</v>
          </cell>
          <cell r="F85">
            <v>56.22</v>
          </cell>
        </row>
        <row r="86">
          <cell r="A86">
            <v>1962</v>
          </cell>
          <cell r="B86" t="str">
            <v>CURVA DE PVC 90 GRAUS, SOLDAVEL, 110 MM, PARA AGUA FRIA PREDIAL (NBR 5648)</v>
          </cell>
          <cell r="C86" t="str">
            <v xml:space="preserve">UN    </v>
          </cell>
          <cell r="D86">
            <v>4</v>
          </cell>
          <cell r="E86" t="str">
            <v>128,67</v>
          </cell>
          <cell r="F86">
            <v>514.67999999999995</v>
          </cell>
        </row>
        <row r="87">
          <cell r="A87">
            <v>20080</v>
          </cell>
          <cell r="B87" t="str">
            <v>ADESIVO PLASTICO PARA PVC, FRASCO COM 175 GR</v>
          </cell>
          <cell r="C87" t="str">
            <v xml:space="preserve">UN    </v>
          </cell>
          <cell r="D87">
            <v>2.1000000000000001E-2</v>
          </cell>
          <cell r="E87" t="str">
            <v>15,77</v>
          </cell>
          <cell r="F87">
            <v>0.33</v>
          </cell>
        </row>
        <row r="88">
          <cell r="A88">
            <v>20083</v>
          </cell>
          <cell r="B88" t="str">
            <v>SOLUCAO LIMPADORA PARA PVC, FRASCO COM 1000 CM3</v>
          </cell>
          <cell r="C88" t="str">
            <v xml:space="preserve">UN    </v>
          </cell>
          <cell r="D88">
            <v>0.14535999999999999</v>
          </cell>
          <cell r="E88" t="str">
            <v>43,14</v>
          </cell>
          <cell r="F88">
            <v>6.27</v>
          </cell>
        </row>
        <row r="89">
          <cell r="A89" t="str">
            <v>TOTAL MATERIAIS</v>
          </cell>
          <cell r="B89">
            <v>0</v>
          </cell>
          <cell r="C89">
            <v>0</v>
          </cell>
          <cell r="D89">
            <v>0</v>
          </cell>
          <cell r="E89">
            <v>0</v>
          </cell>
          <cell r="F89">
            <v>577.5</v>
          </cell>
        </row>
        <row r="90">
          <cell r="A90">
            <v>0</v>
          </cell>
          <cell r="B90">
            <v>0</v>
          </cell>
          <cell r="C90">
            <v>0</v>
          </cell>
          <cell r="D90">
            <v>0</v>
          </cell>
          <cell r="E90">
            <v>0</v>
          </cell>
          <cell r="F90">
            <v>0</v>
          </cell>
        </row>
        <row r="91">
          <cell r="A91" t="str">
            <v>TOTAL GERAL (R$)</v>
          </cell>
          <cell r="B91">
            <v>0</v>
          </cell>
          <cell r="C91">
            <v>0</v>
          </cell>
          <cell r="D91">
            <v>0</v>
          </cell>
          <cell r="E91">
            <v>0</v>
          </cell>
          <cell r="F91">
            <v>600.85</v>
          </cell>
        </row>
        <row r="92">
          <cell r="A92" t="str">
            <v>*ITEM 20083 BASE DE CÁLCULO PARA CONVERSÃO: SOLUÇÃO TIGRE COM DENSIDADE D = 0,79 G/CM³ (D = M/V: 1000CM³ = 790G). https://tigrecombr-prod.s3.amazonaws.com/default/files/produtos/ficha-tecnica/54001207.pdf</v>
          </cell>
          <cell r="B92">
            <v>0</v>
          </cell>
          <cell r="C92">
            <v>0</v>
          </cell>
          <cell r="D92">
            <v>0</v>
          </cell>
          <cell r="E92">
            <v>0</v>
          </cell>
          <cell r="F92">
            <v>0</v>
          </cell>
        </row>
        <row r="93">
          <cell r="A93">
            <v>0</v>
          </cell>
          <cell r="B93">
            <v>0</v>
          </cell>
          <cell r="C93">
            <v>0</v>
          </cell>
          <cell r="D93">
            <v>0</v>
          </cell>
          <cell r="E93">
            <v>0</v>
          </cell>
          <cell r="F93">
            <v>0</v>
          </cell>
        </row>
        <row r="94">
          <cell r="A94" t="str">
            <v>COMP.005</v>
          </cell>
          <cell r="B94" t="str">
            <v>REBAIXAMENTO DE DISTRIBUIDOR DE 60 MM COM INSTALACAO DAS CONEXOES E COMPLEMENTO DE TUBULACAO, INCLUSIVE ESCAVACAO E REATERRO</v>
          </cell>
          <cell r="C94">
            <v>0</v>
          </cell>
          <cell r="D94">
            <v>0</v>
          </cell>
          <cell r="E94" t="str">
            <v>UNID.:</v>
          </cell>
          <cell r="F94" t="str">
            <v>UND</v>
          </cell>
          <cell r="G94">
            <v>139.79</v>
          </cell>
        </row>
        <row r="95">
          <cell r="A95" t="str">
            <v>Referência: 19.07.590 E 19.07.595/ EMLURB</v>
          </cell>
          <cell r="B95">
            <v>0</v>
          </cell>
          <cell r="C95">
            <v>0</v>
          </cell>
          <cell r="D95">
            <v>0</v>
          </cell>
          <cell r="E95">
            <v>0</v>
          </cell>
          <cell r="F95">
            <v>0</v>
          </cell>
        </row>
        <row r="96">
          <cell r="A96">
            <v>0</v>
          </cell>
          <cell r="B96">
            <v>0</v>
          </cell>
          <cell r="C96">
            <v>0</v>
          </cell>
          <cell r="D96">
            <v>0</v>
          </cell>
          <cell r="E96">
            <v>0</v>
          </cell>
          <cell r="F96">
            <v>0</v>
          </cell>
        </row>
        <row r="97">
          <cell r="A97" t="str">
            <v>Código</v>
          </cell>
          <cell r="B97" t="str">
            <v>Descrição</v>
          </cell>
          <cell r="C97" t="str">
            <v>Unidade</v>
          </cell>
          <cell r="D97" t="str">
            <v>Coeficiente</v>
          </cell>
          <cell r="E97" t="str">
            <v>Preço</v>
          </cell>
          <cell r="F97" t="str">
            <v>Total</v>
          </cell>
        </row>
        <row r="98">
          <cell r="A98" t="str">
            <v>EQUIPAMENTOS</v>
          </cell>
          <cell r="B98">
            <v>0</v>
          </cell>
          <cell r="C98">
            <v>0</v>
          </cell>
          <cell r="D98">
            <v>0</v>
          </cell>
          <cell r="E98">
            <v>0</v>
          </cell>
          <cell r="F98">
            <v>0</v>
          </cell>
        </row>
        <row r="99">
          <cell r="A99">
            <v>0</v>
          </cell>
          <cell r="B99">
            <v>0</v>
          </cell>
          <cell r="C99">
            <v>0</v>
          </cell>
          <cell r="D99">
            <v>0</v>
          </cell>
          <cell r="E99">
            <v>0</v>
          </cell>
          <cell r="F99">
            <v>0</v>
          </cell>
        </row>
        <row r="100">
          <cell r="A100" t="str">
            <v>TOTAL EQUIPAMENTOS  (R$)</v>
          </cell>
          <cell r="B100">
            <v>0</v>
          </cell>
          <cell r="C100">
            <v>0</v>
          </cell>
          <cell r="D100">
            <v>0</v>
          </cell>
          <cell r="E100">
            <v>0</v>
          </cell>
          <cell r="F100">
            <v>0</v>
          </cell>
        </row>
        <row r="101">
          <cell r="A101" t="str">
            <v>MÃO DE OBRA</v>
          </cell>
          <cell r="B101">
            <v>0</v>
          </cell>
          <cell r="C101">
            <v>0</v>
          </cell>
          <cell r="D101">
            <v>0</v>
          </cell>
          <cell r="E101">
            <v>0</v>
          </cell>
          <cell r="F101">
            <v>0</v>
          </cell>
        </row>
        <row r="102">
          <cell r="A102" t="str">
            <v>88267</v>
          </cell>
          <cell r="B102" t="str">
            <v>ENCANADOR OU BOMBEIRO HIDRÁULICO COM ENCARGOS COMPLEMENTARES</v>
          </cell>
          <cell r="C102" t="str">
            <v>H</v>
          </cell>
          <cell r="D102">
            <v>0.27272727272727271</v>
          </cell>
          <cell r="E102" t="str">
            <v>17,58</v>
          </cell>
          <cell r="F102">
            <v>4.79</v>
          </cell>
        </row>
        <row r="103">
          <cell r="A103" t="str">
            <v>88316</v>
          </cell>
          <cell r="B103" t="str">
            <v>SERVENTE COM ENCARGOS COMPLEMENTARES</v>
          </cell>
          <cell r="C103" t="str">
            <v>H</v>
          </cell>
          <cell r="D103">
            <v>0.54545454545454541</v>
          </cell>
          <cell r="E103" t="str">
            <v>14,56</v>
          </cell>
          <cell r="F103">
            <v>7.94</v>
          </cell>
        </row>
        <row r="104">
          <cell r="A104" t="str">
            <v>TOTAL MAO DE OBRA  (R$)</v>
          </cell>
          <cell r="B104">
            <v>0</v>
          </cell>
          <cell r="C104">
            <v>0</v>
          </cell>
          <cell r="D104">
            <v>0</v>
          </cell>
          <cell r="E104">
            <v>0</v>
          </cell>
          <cell r="F104">
            <v>12.73</v>
          </cell>
        </row>
        <row r="105">
          <cell r="A105" t="str">
            <v>MATERIAIS</v>
          </cell>
          <cell r="B105">
            <v>0</v>
          </cell>
          <cell r="C105">
            <v>0</v>
          </cell>
          <cell r="D105">
            <v>0</v>
          </cell>
          <cell r="E105">
            <v>0</v>
          </cell>
          <cell r="F105">
            <v>0</v>
          </cell>
        </row>
        <row r="106">
          <cell r="A106">
            <v>9873</v>
          </cell>
          <cell r="B106" t="str">
            <v>TUBO PVC, SOLDAVEL, DN 60 MM, AGUA FRIA (NBR-5648)</v>
          </cell>
          <cell r="C106" t="str">
            <v xml:space="preserve">M     </v>
          </cell>
          <cell r="D106">
            <v>1</v>
          </cell>
          <cell r="E106" t="str">
            <v>16,74</v>
          </cell>
          <cell r="F106">
            <v>16.739999999999998</v>
          </cell>
        </row>
        <row r="107">
          <cell r="A107">
            <v>1925</v>
          </cell>
          <cell r="B107" t="str">
            <v>CURVA DE PVC 90 GRAUS, SOLDAVEL, 60 MM, PARA AGUA FRIA PREDIAL (NBR 5648)</v>
          </cell>
          <cell r="C107" t="str">
            <v xml:space="preserve">UN    </v>
          </cell>
          <cell r="D107">
            <v>4</v>
          </cell>
          <cell r="E107" t="str">
            <v>26,68</v>
          </cell>
          <cell r="F107">
            <v>106.72</v>
          </cell>
        </row>
        <row r="108">
          <cell r="A108">
            <v>20080</v>
          </cell>
          <cell r="B108" t="str">
            <v>ADESIVO PLASTICO PARA PVC, FRASCO COM 175 GR</v>
          </cell>
          <cell r="C108" t="str">
            <v xml:space="preserve">UN    </v>
          </cell>
          <cell r="D108">
            <v>1.1454545454545455E-2</v>
          </cell>
          <cell r="E108" t="str">
            <v>15,77</v>
          </cell>
          <cell r="F108">
            <v>0.18</v>
          </cell>
        </row>
        <row r="109">
          <cell r="A109">
            <v>20083</v>
          </cell>
          <cell r="B109" t="str">
            <v>SOLUCAO LIMPADORA PARA PVC, FRASCO COM 1000 CM3</v>
          </cell>
          <cell r="C109" t="str">
            <v xml:space="preserve">UN    </v>
          </cell>
          <cell r="D109">
            <v>7.928727272727272E-2</v>
          </cell>
          <cell r="E109" t="str">
            <v>43,14</v>
          </cell>
          <cell r="F109">
            <v>3.42</v>
          </cell>
        </row>
        <row r="110">
          <cell r="A110" t="str">
            <v>TOTAL MATERIAIS</v>
          </cell>
          <cell r="B110">
            <v>0</v>
          </cell>
          <cell r="C110">
            <v>0</v>
          </cell>
          <cell r="D110">
            <v>0</v>
          </cell>
          <cell r="E110">
            <v>0</v>
          </cell>
          <cell r="F110">
            <v>127.06</v>
          </cell>
        </row>
        <row r="111">
          <cell r="A111">
            <v>0</v>
          </cell>
          <cell r="B111">
            <v>0</v>
          </cell>
          <cell r="C111">
            <v>0</v>
          </cell>
          <cell r="D111">
            <v>0</v>
          </cell>
          <cell r="E111">
            <v>0</v>
          </cell>
          <cell r="F111">
            <v>0</v>
          </cell>
        </row>
        <row r="112">
          <cell r="A112" t="str">
            <v>TOTAL GERAL (R$)</v>
          </cell>
          <cell r="B112">
            <v>0</v>
          </cell>
          <cell r="C112">
            <v>0</v>
          </cell>
          <cell r="D112">
            <v>0</v>
          </cell>
          <cell r="E112">
            <v>0</v>
          </cell>
          <cell r="F112">
            <v>139.79</v>
          </cell>
        </row>
        <row r="113">
          <cell r="A113" t="str">
            <v>*ITEM 20083 BASE DE CÁLCULO PARA CONVERSÃO: SOLUÇÃO TIGRE COM DENSIDADE D = 0,79 G/CM³ (D = M/V: 1000CM³ = 790G). https://tigrecombr-prod.s3.amazonaws.com/default/files/produtos/ficha-tecnica/54001207.pdf</v>
          </cell>
          <cell r="B113">
            <v>0</v>
          </cell>
          <cell r="C113">
            <v>0</v>
          </cell>
          <cell r="D113">
            <v>0</v>
          </cell>
          <cell r="E113">
            <v>0</v>
          </cell>
          <cell r="F113">
            <v>0</v>
          </cell>
        </row>
        <row r="114">
          <cell r="A114">
            <v>0</v>
          </cell>
          <cell r="B114">
            <v>0</v>
          </cell>
          <cell r="C114">
            <v>0</v>
          </cell>
          <cell r="D114">
            <v>0</v>
          </cell>
          <cell r="E114">
            <v>0</v>
          </cell>
          <cell r="F114">
            <v>0</v>
          </cell>
        </row>
        <row r="115">
          <cell r="A115" t="str">
            <v>COMP.006</v>
          </cell>
          <cell r="B115" t="str">
            <v>DEMOLIÇÃO MANUAL DE CONCRETO SIMPLES</v>
          </cell>
          <cell r="C115">
            <v>0</v>
          </cell>
          <cell r="D115">
            <v>0</v>
          </cell>
          <cell r="E115" t="str">
            <v>UNID.:</v>
          </cell>
          <cell r="F115" t="str">
            <v>M³</v>
          </cell>
          <cell r="G115">
            <v>212.68</v>
          </cell>
        </row>
        <row r="116">
          <cell r="A116" t="str">
            <v>Referência: 10.02.01U/ COMPESA</v>
          </cell>
          <cell r="B116">
            <v>0</v>
          </cell>
          <cell r="C116">
            <v>0</v>
          </cell>
          <cell r="D116">
            <v>0</v>
          </cell>
          <cell r="E116">
            <v>0</v>
          </cell>
          <cell r="F116">
            <v>0</v>
          </cell>
        </row>
        <row r="117">
          <cell r="A117">
            <v>0</v>
          </cell>
          <cell r="B117">
            <v>0</v>
          </cell>
          <cell r="C117">
            <v>0</v>
          </cell>
          <cell r="D117">
            <v>0</v>
          </cell>
          <cell r="E117">
            <v>0</v>
          </cell>
          <cell r="F117">
            <v>0</v>
          </cell>
        </row>
        <row r="118">
          <cell r="A118" t="str">
            <v>Código</v>
          </cell>
          <cell r="B118" t="str">
            <v>Descrição</v>
          </cell>
          <cell r="C118" t="str">
            <v>Unidade</v>
          </cell>
          <cell r="D118" t="str">
            <v>Coeficiente</v>
          </cell>
          <cell r="E118" t="str">
            <v>Preço</v>
          </cell>
          <cell r="F118" t="str">
            <v>Total</v>
          </cell>
        </row>
        <row r="119">
          <cell r="A119" t="str">
            <v>EQUIPAMENTOS</v>
          </cell>
          <cell r="B119">
            <v>0</v>
          </cell>
          <cell r="C119">
            <v>0</v>
          </cell>
          <cell r="D119">
            <v>0</v>
          </cell>
          <cell r="E119">
            <v>0</v>
          </cell>
          <cell r="F119">
            <v>0</v>
          </cell>
        </row>
        <row r="120">
          <cell r="A120">
            <v>0</v>
          </cell>
          <cell r="B120">
            <v>0</v>
          </cell>
          <cell r="C120">
            <v>0</v>
          </cell>
          <cell r="D120">
            <v>0</v>
          </cell>
          <cell r="E120">
            <v>0</v>
          </cell>
          <cell r="F120">
            <v>0</v>
          </cell>
        </row>
        <row r="121">
          <cell r="A121" t="str">
            <v>TOTAL EQUIPAMENTOS  (R$)</v>
          </cell>
          <cell r="B121">
            <v>0</v>
          </cell>
          <cell r="C121">
            <v>0</v>
          </cell>
          <cell r="D121">
            <v>0</v>
          </cell>
          <cell r="E121">
            <v>0</v>
          </cell>
          <cell r="F121">
            <v>0</v>
          </cell>
        </row>
        <row r="122">
          <cell r="A122" t="str">
            <v>MÃO DE OBRA</v>
          </cell>
          <cell r="B122">
            <v>0</v>
          </cell>
          <cell r="C122">
            <v>0</v>
          </cell>
          <cell r="D122">
            <v>0</v>
          </cell>
          <cell r="E122">
            <v>0</v>
          </cell>
          <cell r="F122">
            <v>0</v>
          </cell>
        </row>
        <row r="123">
          <cell r="A123">
            <v>88309</v>
          </cell>
          <cell r="B123" t="str">
            <v>PEDREIRO COM ENCARGOS COMPLEMENTARES</v>
          </cell>
          <cell r="C123" t="str">
            <v>H</v>
          </cell>
          <cell r="D123">
            <v>1.3</v>
          </cell>
          <cell r="E123" t="str">
            <v>18,00</v>
          </cell>
          <cell r="F123">
            <v>23.4</v>
          </cell>
        </row>
        <row r="124">
          <cell r="A124" t="str">
            <v>88316</v>
          </cell>
          <cell r="B124" t="str">
            <v>SERVENTE COM ENCARGOS COMPLEMENTARES</v>
          </cell>
          <cell r="C124" t="str">
            <v>H</v>
          </cell>
          <cell r="D124">
            <v>13</v>
          </cell>
          <cell r="E124" t="str">
            <v>14,56</v>
          </cell>
          <cell r="F124">
            <v>189.28</v>
          </cell>
        </row>
        <row r="125">
          <cell r="A125" t="str">
            <v>TOTAL MAO DE OBRA  (R$)</v>
          </cell>
          <cell r="B125">
            <v>0</v>
          </cell>
          <cell r="C125">
            <v>0</v>
          </cell>
          <cell r="D125">
            <v>0</v>
          </cell>
          <cell r="E125">
            <v>0</v>
          </cell>
          <cell r="F125">
            <v>212.68</v>
          </cell>
        </row>
        <row r="126">
          <cell r="A126" t="str">
            <v>MATERIAIS</v>
          </cell>
          <cell r="B126">
            <v>0</v>
          </cell>
          <cell r="C126">
            <v>0</v>
          </cell>
          <cell r="D126">
            <v>0</v>
          </cell>
          <cell r="E126">
            <v>0</v>
          </cell>
          <cell r="F126">
            <v>0</v>
          </cell>
        </row>
        <row r="127">
          <cell r="A127">
            <v>0</v>
          </cell>
          <cell r="B127">
            <v>0</v>
          </cell>
          <cell r="C127">
            <v>0</v>
          </cell>
          <cell r="D127">
            <v>0</v>
          </cell>
          <cell r="E127">
            <v>0</v>
          </cell>
          <cell r="F127">
            <v>0</v>
          </cell>
        </row>
        <row r="128">
          <cell r="A128" t="str">
            <v>TOTAL MATERIAIS</v>
          </cell>
          <cell r="B128">
            <v>0</v>
          </cell>
          <cell r="C128">
            <v>0</v>
          </cell>
          <cell r="D128">
            <v>0</v>
          </cell>
          <cell r="E128">
            <v>0</v>
          </cell>
          <cell r="F128">
            <v>0</v>
          </cell>
        </row>
        <row r="129">
          <cell r="A129">
            <v>0</v>
          </cell>
          <cell r="B129">
            <v>0</v>
          </cell>
          <cell r="C129">
            <v>0</v>
          </cell>
          <cell r="D129">
            <v>0</v>
          </cell>
          <cell r="E129">
            <v>0</v>
          </cell>
          <cell r="F129">
            <v>0</v>
          </cell>
        </row>
        <row r="130">
          <cell r="A130" t="str">
            <v>TOTAL GERAL (R$)</v>
          </cell>
          <cell r="B130">
            <v>0</v>
          </cell>
          <cell r="C130">
            <v>0</v>
          </cell>
          <cell r="D130">
            <v>0</v>
          </cell>
          <cell r="E130">
            <v>0</v>
          </cell>
          <cell r="F130">
            <v>212.68</v>
          </cell>
        </row>
        <row r="131">
          <cell r="A131">
            <v>0</v>
          </cell>
          <cell r="B131">
            <v>0</v>
          </cell>
          <cell r="C131">
            <v>0</v>
          </cell>
          <cell r="D131">
            <v>0</v>
          </cell>
          <cell r="E131">
            <v>0</v>
          </cell>
          <cell r="F131">
            <v>0</v>
          </cell>
        </row>
        <row r="132">
          <cell r="A132" t="str">
            <v>COMP.007</v>
          </cell>
          <cell r="B132" t="str">
            <v>EXECUCAO DE BASE DE MACADAME VIBRADO A SECO, INCLUSIVE FORNECIMENTO DO MATERIAL.</v>
          </cell>
          <cell r="C132">
            <v>0</v>
          </cell>
          <cell r="D132">
            <v>0</v>
          </cell>
          <cell r="E132" t="str">
            <v>UNID.:</v>
          </cell>
          <cell r="F132" t="str">
            <v>M³</v>
          </cell>
          <cell r="G132">
            <v>212.68</v>
          </cell>
        </row>
        <row r="133">
          <cell r="A133" t="str">
            <v>Referência: 20.03.110/ EMLURB</v>
          </cell>
          <cell r="B133">
            <v>0</v>
          </cell>
          <cell r="C133">
            <v>0</v>
          </cell>
          <cell r="D133">
            <v>0</v>
          </cell>
          <cell r="E133">
            <v>0</v>
          </cell>
          <cell r="F133">
            <v>0</v>
          </cell>
        </row>
        <row r="134">
          <cell r="A134">
            <v>0</v>
          </cell>
          <cell r="B134">
            <v>0</v>
          </cell>
          <cell r="C134">
            <v>0</v>
          </cell>
          <cell r="D134">
            <v>0</v>
          </cell>
          <cell r="E134">
            <v>0</v>
          </cell>
          <cell r="F134">
            <v>0</v>
          </cell>
        </row>
        <row r="135">
          <cell r="A135" t="str">
            <v>Código</v>
          </cell>
          <cell r="B135" t="str">
            <v>Descrição</v>
          </cell>
          <cell r="C135" t="str">
            <v>Unidade</v>
          </cell>
          <cell r="D135" t="str">
            <v>Coeficiente</v>
          </cell>
          <cell r="E135" t="str">
            <v>Preço</v>
          </cell>
          <cell r="F135" t="str">
            <v>Total</v>
          </cell>
        </row>
        <row r="136">
          <cell r="A136" t="str">
            <v>EQUIPAMENTOS</v>
          </cell>
          <cell r="B136">
            <v>0</v>
          </cell>
          <cell r="C136">
            <v>0</v>
          </cell>
          <cell r="D136">
            <v>0</v>
          </cell>
          <cell r="E136">
            <v>0</v>
          </cell>
          <cell r="F136">
            <v>0</v>
          </cell>
        </row>
        <row r="137">
          <cell r="A137">
            <v>0</v>
          </cell>
          <cell r="B137">
            <v>0</v>
          </cell>
          <cell r="C137">
            <v>0</v>
          </cell>
          <cell r="D137">
            <v>0</v>
          </cell>
          <cell r="E137">
            <v>0</v>
          </cell>
          <cell r="F137">
            <v>0</v>
          </cell>
        </row>
        <row r="138">
          <cell r="A138" t="str">
            <v>TOTAL EQUIPAMENTOS  (R$)</v>
          </cell>
          <cell r="B138">
            <v>0</v>
          </cell>
          <cell r="C138">
            <v>0</v>
          </cell>
          <cell r="D138">
            <v>0</v>
          </cell>
          <cell r="E138">
            <v>0</v>
          </cell>
          <cell r="F138">
            <v>0</v>
          </cell>
        </row>
        <row r="139">
          <cell r="A139" t="str">
            <v>MÃO DE OBRA</v>
          </cell>
          <cell r="B139">
            <v>0</v>
          </cell>
          <cell r="C139">
            <v>0</v>
          </cell>
          <cell r="D139">
            <v>0</v>
          </cell>
          <cell r="E139">
            <v>0</v>
          </cell>
          <cell r="F139">
            <v>0</v>
          </cell>
        </row>
        <row r="140">
          <cell r="A140">
            <v>88309</v>
          </cell>
          <cell r="B140" t="str">
            <v>PEDREIRO COM ENCARGOS COMPLEMENTARES</v>
          </cell>
          <cell r="C140" t="str">
            <v>H</v>
          </cell>
          <cell r="D140">
            <v>1.3</v>
          </cell>
          <cell r="E140">
            <v>18</v>
          </cell>
          <cell r="F140">
            <v>23.4</v>
          </cell>
        </row>
        <row r="141">
          <cell r="A141" t="str">
            <v>88316</v>
          </cell>
          <cell r="B141" t="str">
            <v>SERVENTE COM ENCARGOS COMPLEMENTARES</v>
          </cell>
          <cell r="C141" t="str">
            <v>H</v>
          </cell>
          <cell r="D141">
            <v>13</v>
          </cell>
          <cell r="E141">
            <v>14.56</v>
          </cell>
          <cell r="F141">
            <v>189.28</v>
          </cell>
        </row>
        <row r="142">
          <cell r="A142" t="str">
            <v>TOTAL MAO DE OBRA  (R$)</v>
          </cell>
          <cell r="B142">
            <v>0</v>
          </cell>
          <cell r="C142">
            <v>0</v>
          </cell>
          <cell r="D142">
            <v>0</v>
          </cell>
          <cell r="E142">
            <v>0</v>
          </cell>
          <cell r="F142">
            <v>212.68</v>
          </cell>
        </row>
        <row r="143">
          <cell r="A143" t="str">
            <v>MATERIAIS</v>
          </cell>
          <cell r="B143">
            <v>0</v>
          </cell>
          <cell r="C143">
            <v>0</v>
          </cell>
          <cell r="D143">
            <v>0</v>
          </cell>
          <cell r="E143">
            <v>0</v>
          </cell>
          <cell r="F143">
            <v>0</v>
          </cell>
        </row>
        <row r="144">
          <cell r="A144">
            <v>0</v>
          </cell>
          <cell r="B144">
            <v>0</v>
          </cell>
          <cell r="C144">
            <v>0</v>
          </cell>
          <cell r="D144">
            <v>0</v>
          </cell>
          <cell r="E144">
            <v>0</v>
          </cell>
          <cell r="F144">
            <v>0</v>
          </cell>
        </row>
        <row r="145">
          <cell r="A145" t="str">
            <v>TOTAL MATERIAIS</v>
          </cell>
          <cell r="B145">
            <v>0</v>
          </cell>
          <cell r="C145">
            <v>0</v>
          </cell>
          <cell r="D145">
            <v>0</v>
          </cell>
          <cell r="E145">
            <v>0</v>
          </cell>
          <cell r="F145">
            <v>0</v>
          </cell>
        </row>
        <row r="146">
          <cell r="A146">
            <v>0</v>
          </cell>
          <cell r="B146">
            <v>0</v>
          </cell>
          <cell r="C146">
            <v>0</v>
          </cell>
          <cell r="D146">
            <v>0</v>
          </cell>
          <cell r="E146">
            <v>0</v>
          </cell>
          <cell r="F146">
            <v>0</v>
          </cell>
        </row>
        <row r="147">
          <cell r="A147" t="str">
            <v>TOTAL GERAL (R$)</v>
          </cell>
          <cell r="B147">
            <v>0</v>
          </cell>
          <cell r="C147">
            <v>0</v>
          </cell>
          <cell r="D147">
            <v>0</v>
          </cell>
          <cell r="E147">
            <v>0</v>
          </cell>
          <cell r="F147">
            <v>212.68</v>
          </cell>
        </row>
        <row r="148">
          <cell r="A148">
            <v>0</v>
          </cell>
          <cell r="B148">
            <v>0</v>
          </cell>
          <cell r="C148">
            <v>0</v>
          </cell>
          <cell r="D148">
            <v>0</v>
          </cell>
          <cell r="E148">
            <v>0</v>
          </cell>
          <cell r="F148">
            <v>0</v>
          </cell>
        </row>
        <row r="149">
          <cell r="A149">
            <v>0</v>
          </cell>
          <cell r="B149">
            <v>0</v>
          </cell>
          <cell r="C149">
            <v>0</v>
          </cell>
          <cell r="D149">
            <v>0</v>
          </cell>
          <cell r="E149">
            <v>0</v>
          </cell>
          <cell r="F149">
            <v>0</v>
          </cell>
        </row>
        <row r="150">
          <cell r="A150" t="str">
            <v>COMP.008</v>
          </cell>
          <cell r="B150" t="str">
            <v>REMOCAO DE MATERIAL DE PRIMEIRA CATEGORIA EM CAMINHAO BASCULANTE, D.M.T. 6 KM, INCLUSIVE CARGA E DESCARGA MECANICAS</v>
          </cell>
          <cell r="C150">
            <v>0</v>
          </cell>
          <cell r="D150">
            <v>0</v>
          </cell>
          <cell r="E150" t="str">
            <v>UNID.:</v>
          </cell>
          <cell r="F150" t="str">
            <v>M³</v>
          </cell>
          <cell r="G150">
            <v>12.27</v>
          </cell>
        </row>
        <row r="151">
          <cell r="A151" t="str">
            <v>Referência: 04.03.070/ EMLURB</v>
          </cell>
          <cell r="B151">
            <v>0</v>
          </cell>
          <cell r="C151">
            <v>0</v>
          </cell>
          <cell r="D151">
            <v>0</v>
          </cell>
          <cell r="E151">
            <v>0</v>
          </cell>
          <cell r="F151">
            <v>0</v>
          </cell>
        </row>
        <row r="152">
          <cell r="A152">
            <v>0</v>
          </cell>
          <cell r="B152">
            <v>0</v>
          </cell>
          <cell r="C152">
            <v>0</v>
          </cell>
          <cell r="D152">
            <v>0</v>
          </cell>
          <cell r="E152">
            <v>0</v>
          </cell>
          <cell r="F152">
            <v>0</v>
          </cell>
        </row>
        <row r="153">
          <cell r="A153" t="str">
            <v>Código</v>
          </cell>
          <cell r="B153" t="str">
            <v>Descrição</v>
          </cell>
          <cell r="C153" t="str">
            <v>Unidade</v>
          </cell>
          <cell r="D153" t="str">
            <v>Coeficiente</v>
          </cell>
          <cell r="E153" t="str">
            <v>Preço</v>
          </cell>
          <cell r="F153" t="str">
            <v>Total</v>
          </cell>
        </row>
        <row r="154">
          <cell r="A154" t="str">
            <v>EQUIPAMENTOS</v>
          </cell>
          <cell r="B154">
            <v>0</v>
          </cell>
          <cell r="C154">
            <v>0</v>
          </cell>
          <cell r="D154">
            <v>0</v>
          </cell>
          <cell r="E154">
            <v>0</v>
          </cell>
          <cell r="F154">
            <v>0</v>
          </cell>
        </row>
        <row r="155">
          <cell r="A155">
            <v>67827</v>
          </cell>
          <cell r="B155" t="str">
            <v>CAMINHÃO BASCULANTE 6 M3 TOCO, PESO BRUTO TOTAL 16.000 KG, CARGA ÚTIL MÁXIMA 11.130 KG, DISTÂNCIA ENTRE EIXOS 5,36 M, POTÊNCIA 185 CV, INCLUSIVE CAÇAMBA METÁLICA - CHI DIURNO. AF_06/2014</v>
          </cell>
          <cell r="C155" t="str">
            <v>CHI</v>
          </cell>
          <cell r="D155">
            <v>7.0000000000000001E-3</v>
          </cell>
          <cell r="E155" t="str">
            <v>41,06</v>
          </cell>
          <cell r="F155">
            <v>0.28000000000000003</v>
          </cell>
        </row>
        <row r="156">
          <cell r="A156">
            <v>5944</v>
          </cell>
          <cell r="B156" t="str">
            <v>PÁ CARREGADEIRA SOBRE RODAS, POTÊNCIA 197 HP, CAPACIDADE DA CAÇAMBA 2,5 A 3,5 M3, PESO OPERACIONAL 18338 KG - CHP DIURNO. AF_06/2014</v>
          </cell>
          <cell r="C156" t="str">
            <v>CHP</v>
          </cell>
          <cell r="D156">
            <v>7.0000000000000001E-3</v>
          </cell>
          <cell r="E156" t="str">
            <v>139,01</v>
          </cell>
          <cell r="F156">
            <v>0.97</v>
          </cell>
        </row>
        <row r="157">
          <cell r="A157" t="str">
            <v>TOTAL EQUIPAMENTOS  (R$)</v>
          </cell>
          <cell r="B157">
            <v>0</v>
          </cell>
          <cell r="C157">
            <v>0</v>
          </cell>
          <cell r="D157">
            <v>0</v>
          </cell>
          <cell r="E157">
            <v>0</v>
          </cell>
          <cell r="F157">
            <v>1.25</v>
          </cell>
        </row>
        <row r="158">
          <cell r="A158" t="str">
            <v>MÃO DE OBRA</v>
          </cell>
          <cell r="B158">
            <v>0</v>
          </cell>
          <cell r="C158">
            <v>0</v>
          </cell>
          <cell r="D158">
            <v>0</v>
          </cell>
          <cell r="E158">
            <v>0</v>
          </cell>
          <cell r="F158">
            <v>0</v>
          </cell>
        </row>
        <row r="159">
          <cell r="A159" t="str">
            <v>88316</v>
          </cell>
          <cell r="B159" t="str">
            <v>SERVENTE COM ENCARGOS COMPLEMENTARES</v>
          </cell>
          <cell r="C159" t="str">
            <v>H</v>
          </cell>
          <cell r="D159">
            <v>7.0000000000000001E-3</v>
          </cell>
          <cell r="E159" t="str">
            <v>14,56</v>
          </cell>
          <cell r="F159">
            <v>0.1</v>
          </cell>
        </row>
        <row r="160">
          <cell r="A160" t="str">
            <v>TOTAL MAO DE OBRA  (R$)</v>
          </cell>
          <cell r="B160">
            <v>0</v>
          </cell>
          <cell r="C160">
            <v>0</v>
          </cell>
          <cell r="D160">
            <v>0</v>
          </cell>
          <cell r="E160">
            <v>0</v>
          </cell>
          <cell r="F160">
            <v>0.1</v>
          </cell>
        </row>
        <row r="161">
          <cell r="A161" t="str">
            <v>SERVIÇOS</v>
          </cell>
          <cell r="B161">
            <v>0</v>
          </cell>
          <cell r="C161">
            <v>0</v>
          </cell>
          <cell r="D161">
            <v>0</v>
          </cell>
          <cell r="E161">
            <v>0</v>
          </cell>
          <cell r="F161">
            <v>0</v>
          </cell>
        </row>
        <row r="162">
          <cell r="A162">
            <v>97914</v>
          </cell>
          <cell r="B162" t="str">
            <v>TRANSPORTE COM CAMINHÃO BASCULANTE DE 6 M3, EM VIA URBANA PAVIMENTADA, DMT ATÉ 30 KM (UNIDADE: M3XKM). AF_01/2018</v>
          </cell>
          <cell r="C162" t="str">
            <v>M3XKM</v>
          </cell>
          <cell r="D162">
            <v>6</v>
          </cell>
          <cell r="E162" t="str">
            <v>1,82</v>
          </cell>
          <cell r="F162">
            <v>10.92</v>
          </cell>
        </row>
        <row r="163">
          <cell r="A163" t="str">
            <v>TOTAL SERVIÇOS</v>
          </cell>
          <cell r="B163">
            <v>0</v>
          </cell>
          <cell r="C163">
            <v>0</v>
          </cell>
          <cell r="D163">
            <v>0</v>
          </cell>
          <cell r="E163">
            <v>0</v>
          </cell>
          <cell r="F163">
            <v>10.92</v>
          </cell>
        </row>
        <row r="164">
          <cell r="A164">
            <v>0</v>
          </cell>
          <cell r="B164">
            <v>0</v>
          </cell>
          <cell r="C164">
            <v>0</v>
          </cell>
          <cell r="D164">
            <v>0</v>
          </cell>
          <cell r="E164">
            <v>0</v>
          </cell>
          <cell r="F164">
            <v>0</v>
          </cell>
        </row>
        <row r="165">
          <cell r="A165" t="str">
            <v>TOTAL GERAL (R$)</v>
          </cell>
          <cell r="B165">
            <v>0</v>
          </cell>
          <cell r="C165">
            <v>0</v>
          </cell>
          <cell r="D165">
            <v>0</v>
          </cell>
          <cell r="E165">
            <v>0</v>
          </cell>
          <cell r="F165">
            <v>12.27</v>
          </cell>
          <cell r="G165" t="e">
            <v>#REF!</v>
          </cell>
        </row>
        <row r="166">
          <cell r="G166" t="e">
            <v>#REF!</v>
          </cell>
        </row>
        <row r="167">
          <cell r="A167" t="str">
            <v>COMP.009</v>
          </cell>
          <cell r="B167" t="str">
            <v>PLACA INAUGURAÇÃO EM ALUMÍNIO, FORNECIMENTO E COLOCAÇÃO, 0,40X0,60M</v>
          </cell>
          <cell r="C167">
            <v>0</v>
          </cell>
          <cell r="D167">
            <v>0</v>
          </cell>
          <cell r="E167" t="str">
            <v>UNID.:</v>
          </cell>
          <cell r="F167" t="str">
            <v>UN</v>
          </cell>
          <cell r="G167">
            <v>931.5</v>
          </cell>
        </row>
        <row r="168">
          <cell r="A168" t="str">
            <v>Referência: 04.03.070/ EMLURB</v>
          </cell>
          <cell r="B168">
            <v>0</v>
          </cell>
          <cell r="C168">
            <v>0</v>
          </cell>
          <cell r="D168">
            <v>0</v>
          </cell>
          <cell r="E168">
            <v>0</v>
          </cell>
          <cell r="F168">
            <v>0</v>
          </cell>
        </row>
        <row r="169">
          <cell r="A169">
            <v>0</v>
          </cell>
          <cell r="B169">
            <v>0</v>
          </cell>
          <cell r="C169">
            <v>0</v>
          </cell>
          <cell r="D169">
            <v>0</v>
          </cell>
          <cell r="E169">
            <v>0</v>
          </cell>
          <cell r="F169">
            <v>0</v>
          </cell>
        </row>
        <row r="170">
          <cell r="A170" t="str">
            <v>Código</v>
          </cell>
          <cell r="B170" t="str">
            <v>Descrição</v>
          </cell>
          <cell r="C170" t="str">
            <v>Unidade</v>
          </cell>
          <cell r="D170" t="str">
            <v>Coeficiente</v>
          </cell>
          <cell r="E170" t="str">
            <v>Preço</v>
          </cell>
          <cell r="F170" t="str">
            <v>Total</v>
          </cell>
        </row>
        <row r="171">
          <cell r="A171" t="str">
            <v>EQUIPAMENTOS</v>
          </cell>
          <cell r="B171">
            <v>0</v>
          </cell>
          <cell r="C171">
            <v>0</v>
          </cell>
          <cell r="D171">
            <v>0</v>
          </cell>
          <cell r="E171">
            <v>0</v>
          </cell>
          <cell r="F171">
            <v>0</v>
          </cell>
        </row>
        <row r="172">
          <cell r="A172">
            <v>10848</v>
          </cell>
          <cell r="B172" t="str">
            <v>PLACA DE INAUGURACAO METALICA, *40* CM X *60* CM</v>
          </cell>
          <cell r="C172" t="str">
            <v>UN</v>
          </cell>
          <cell r="D172">
            <v>1</v>
          </cell>
          <cell r="E172">
            <v>904.5</v>
          </cell>
          <cell r="F172">
            <v>904.5</v>
          </cell>
        </row>
        <row r="173">
          <cell r="A173" t="str">
            <v>TOTAL EQUIPAMENTOS  (R$)</v>
          </cell>
          <cell r="B173">
            <v>0</v>
          </cell>
          <cell r="C173">
            <v>0</v>
          </cell>
          <cell r="D173">
            <v>0</v>
          </cell>
          <cell r="E173">
            <v>0</v>
          </cell>
          <cell r="F173">
            <v>904.5</v>
          </cell>
        </row>
        <row r="174">
          <cell r="A174" t="str">
            <v>MÃO DE OBRA</v>
          </cell>
          <cell r="B174">
            <v>0</v>
          </cell>
          <cell r="C174">
            <v>0</v>
          </cell>
          <cell r="D174">
            <v>0</v>
          </cell>
          <cell r="E174">
            <v>0</v>
          </cell>
          <cell r="F174">
            <v>0</v>
          </cell>
        </row>
        <row r="175">
          <cell r="A175">
            <v>88309</v>
          </cell>
          <cell r="B175" t="str">
            <v>PEDREIRO COM ENCARGOS COMPLEMENTARES</v>
          </cell>
          <cell r="C175" t="str">
            <v>H</v>
          </cell>
          <cell r="D175">
            <v>1.5</v>
          </cell>
          <cell r="E175">
            <v>18</v>
          </cell>
          <cell r="F175">
            <v>27</v>
          </cell>
        </row>
        <row r="176">
          <cell r="A176" t="str">
            <v>TOTAL MAO DE OBRA  (R$)</v>
          </cell>
          <cell r="B176">
            <v>0</v>
          </cell>
          <cell r="C176">
            <v>0</v>
          </cell>
          <cell r="D176">
            <v>0</v>
          </cell>
          <cell r="E176">
            <v>0</v>
          </cell>
          <cell r="F176">
            <v>27</v>
          </cell>
        </row>
        <row r="177">
          <cell r="A177" t="str">
            <v>SERVIÇOS</v>
          </cell>
          <cell r="B177">
            <v>0</v>
          </cell>
          <cell r="C177">
            <v>0</v>
          </cell>
          <cell r="D177">
            <v>0</v>
          </cell>
          <cell r="E177">
            <v>0</v>
          </cell>
          <cell r="F177">
            <v>0</v>
          </cell>
        </row>
        <row r="178">
          <cell r="A178">
            <v>0</v>
          </cell>
          <cell r="B178">
            <v>0</v>
          </cell>
          <cell r="C178">
            <v>0</v>
          </cell>
          <cell r="D178">
            <v>0</v>
          </cell>
          <cell r="E178">
            <v>0</v>
          </cell>
          <cell r="F178">
            <v>0</v>
          </cell>
        </row>
        <row r="179">
          <cell r="A179" t="str">
            <v>TOTAL SERVIÇOS</v>
          </cell>
          <cell r="B179">
            <v>0</v>
          </cell>
          <cell r="C179">
            <v>0</v>
          </cell>
          <cell r="D179">
            <v>0</v>
          </cell>
          <cell r="E179">
            <v>0</v>
          </cell>
          <cell r="F179">
            <v>0</v>
          </cell>
        </row>
        <row r="180">
          <cell r="A180">
            <v>0</v>
          </cell>
          <cell r="B180">
            <v>0</v>
          </cell>
          <cell r="C180">
            <v>0</v>
          </cell>
          <cell r="D180">
            <v>0</v>
          </cell>
          <cell r="E180">
            <v>0</v>
          </cell>
          <cell r="F180">
            <v>0</v>
          </cell>
        </row>
        <row r="181">
          <cell r="A181" t="str">
            <v>TOTAL GERAL (R$)</v>
          </cell>
          <cell r="B181">
            <v>0</v>
          </cell>
          <cell r="C181">
            <v>0</v>
          </cell>
          <cell r="D181">
            <v>0</v>
          </cell>
          <cell r="E181">
            <v>0</v>
          </cell>
          <cell r="F181">
            <v>931.5</v>
          </cell>
          <cell r="G181" t="e">
            <v>#REF!</v>
          </cell>
        </row>
        <row r="183">
          <cell r="A183" t="str">
            <v>COMP.010</v>
          </cell>
          <cell r="B183" t="str">
            <v xml:space="preserve">IMPLANTAÇÃO DE PENA D'ÁGUA, INCLUINDO TUBULAÇÃO, CONEXÕES, ESCAVAÇÃO E REATERRO.      </v>
          </cell>
          <cell r="C183">
            <v>0</v>
          </cell>
          <cell r="D183">
            <v>0</v>
          </cell>
          <cell r="E183" t="str">
            <v>UNID.:</v>
          </cell>
          <cell r="F183" t="str">
            <v>UN</v>
          </cell>
          <cell r="G183">
            <v>206.6</v>
          </cell>
        </row>
        <row r="184">
          <cell r="A184" t="str">
            <v>Referência: 04.03.070/ EMLURB</v>
          </cell>
          <cell r="B184">
            <v>0</v>
          </cell>
          <cell r="C184">
            <v>0</v>
          </cell>
          <cell r="D184">
            <v>0</v>
          </cell>
          <cell r="E184">
            <v>0</v>
          </cell>
          <cell r="F184">
            <v>0</v>
          </cell>
        </row>
        <row r="185">
          <cell r="A185">
            <v>0</v>
          </cell>
          <cell r="B185">
            <v>0</v>
          </cell>
          <cell r="C185">
            <v>0</v>
          </cell>
          <cell r="D185">
            <v>0</v>
          </cell>
          <cell r="E185">
            <v>0</v>
          </cell>
          <cell r="F185">
            <v>0</v>
          </cell>
        </row>
        <row r="186">
          <cell r="A186" t="str">
            <v>Código</v>
          </cell>
          <cell r="B186" t="str">
            <v>Descrição</v>
          </cell>
          <cell r="C186" t="str">
            <v>Unidade</v>
          </cell>
          <cell r="D186" t="str">
            <v>Coeficiente</v>
          </cell>
          <cell r="E186" t="str">
            <v>Preço</v>
          </cell>
          <cell r="F186" t="str">
            <v>Total</v>
          </cell>
        </row>
        <row r="187">
          <cell r="A187" t="str">
            <v>EQUIPAMENTOS</v>
          </cell>
          <cell r="B187">
            <v>0</v>
          </cell>
          <cell r="C187">
            <v>0</v>
          </cell>
          <cell r="D187">
            <v>0</v>
          </cell>
          <cell r="E187">
            <v>0</v>
          </cell>
          <cell r="F187">
            <v>0</v>
          </cell>
        </row>
        <row r="188">
          <cell r="A188">
            <v>9868</v>
          </cell>
          <cell r="B188" t="str">
            <v>TUBO PVC, SOLDAVEL, DN 25 MM, AGUA FRIA (NBR-5648)</v>
          </cell>
          <cell r="C188" t="str">
            <v>M</v>
          </cell>
          <cell r="D188">
            <v>4</v>
          </cell>
          <cell r="E188">
            <v>2.65</v>
          </cell>
          <cell r="F188">
            <v>10.6</v>
          </cell>
        </row>
        <row r="189">
          <cell r="A189">
            <v>3529</v>
          </cell>
          <cell r="B189" t="str">
            <v>JOELHO PVC, SOLDAVEL, 90 GRAUS, 25 MM, PARA AGUA FRIA PREDIAL</v>
          </cell>
          <cell r="C189" t="str">
            <v>UN</v>
          </cell>
          <cell r="D189">
            <v>2</v>
          </cell>
          <cell r="E189">
            <v>0.52</v>
          </cell>
          <cell r="F189">
            <v>1.04</v>
          </cell>
        </row>
        <row r="190">
          <cell r="A190">
            <v>122</v>
          </cell>
          <cell r="B190" t="str">
            <v>ADESIVO PLASTICO PARA PVC, FRASCO COM 850 GR</v>
          </cell>
          <cell r="C190" t="str">
            <v>UN</v>
          </cell>
          <cell r="D190">
            <v>1.1759999999999999</v>
          </cell>
          <cell r="E190">
            <v>49.68</v>
          </cell>
          <cell r="F190">
            <v>58.42</v>
          </cell>
        </row>
        <row r="191">
          <cell r="A191">
            <v>20083</v>
          </cell>
          <cell r="B191" t="str">
            <v>SOLUCAO LIMPADORA PARA PVC, FRASCO COM 1000 CM3</v>
          </cell>
          <cell r="C191" t="str">
            <v>UN</v>
          </cell>
          <cell r="D191">
            <v>1</v>
          </cell>
          <cell r="E191">
            <v>43.14</v>
          </cell>
          <cell r="F191">
            <v>43.14</v>
          </cell>
        </row>
        <row r="192">
          <cell r="A192" t="str">
            <v>TOTAL EQUIPAMENTOS  (R$)</v>
          </cell>
          <cell r="B192">
            <v>0</v>
          </cell>
          <cell r="C192">
            <v>0</v>
          </cell>
          <cell r="D192">
            <v>0</v>
          </cell>
          <cell r="E192">
            <v>0</v>
          </cell>
          <cell r="F192">
            <v>113.2</v>
          </cell>
        </row>
        <row r="193">
          <cell r="A193" t="str">
            <v>MÃO DE OBRA</v>
          </cell>
          <cell r="B193">
            <v>0</v>
          </cell>
          <cell r="C193">
            <v>0</v>
          </cell>
          <cell r="D193">
            <v>0</v>
          </cell>
          <cell r="E193">
            <v>0</v>
          </cell>
          <cell r="F193">
            <v>0</v>
          </cell>
        </row>
        <row r="194">
          <cell r="A194">
            <v>88316</v>
          </cell>
          <cell r="B194" t="str">
            <v>SERVENTE COM ENCARGOS COMPLEMENTARES</v>
          </cell>
          <cell r="C194" t="str">
            <v>H</v>
          </cell>
          <cell r="D194">
            <v>4</v>
          </cell>
          <cell r="E194">
            <v>14.56</v>
          </cell>
          <cell r="F194">
            <v>58.24</v>
          </cell>
        </row>
        <row r="195">
          <cell r="A195">
            <v>88267</v>
          </cell>
          <cell r="B195" t="str">
            <v>ENCANADOR OU BOMBEIRO HIDRÁULICO COM ENCARGOS COMPLEMENTARES</v>
          </cell>
          <cell r="C195" t="str">
            <v>H</v>
          </cell>
          <cell r="D195">
            <v>2</v>
          </cell>
          <cell r="E195">
            <v>17.579999999999998</v>
          </cell>
          <cell r="F195">
            <v>35.159999999999997</v>
          </cell>
        </row>
        <row r="196">
          <cell r="A196" t="str">
            <v>TOTAL MAO DE OBRA  (R$)</v>
          </cell>
          <cell r="B196">
            <v>0</v>
          </cell>
          <cell r="C196">
            <v>0</v>
          </cell>
          <cell r="D196">
            <v>0</v>
          </cell>
          <cell r="E196">
            <v>0</v>
          </cell>
          <cell r="F196">
            <v>93.4</v>
          </cell>
        </row>
        <row r="197">
          <cell r="A197" t="str">
            <v>SERVIÇOS</v>
          </cell>
          <cell r="B197">
            <v>0</v>
          </cell>
          <cell r="C197">
            <v>0</v>
          </cell>
          <cell r="D197">
            <v>0</v>
          </cell>
          <cell r="E197">
            <v>0</v>
          </cell>
          <cell r="F197">
            <v>0</v>
          </cell>
        </row>
        <row r="198">
          <cell r="A198">
            <v>0</v>
          </cell>
          <cell r="B198">
            <v>0</v>
          </cell>
          <cell r="C198">
            <v>0</v>
          </cell>
          <cell r="D198">
            <v>0</v>
          </cell>
          <cell r="E198">
            <v>0</v>
          </cell>
          <cell r="F198">
            <v>0</v>
          </cell>
        </row>
        <row r="199">
          <cell r="A199" t="str">
            <v>TOTAL SERVIÇOS</v>
          </cell>
          <cell r="B199">
            <v>0</v>
          </cell>
          <cell r="C199">
            <v>0</v>
          </cell>
          <cell r="D199">
            <v>0</v>
          </cell>
          <cell r="E199">
            <v>0</v>
          </cell>
          <cell r="F199">
            <v>0</v>
          </cell>
        </row>
        <row r="200">
          <cell r="A200">
            <v>0</v>
          </cell>
          <cell r="B200">
            <v>0</v>
          </cell>
          <cell r="C200">
            <v>0</v>
          </cell>
          <cell r="D200">
            <v>0</v>
          </cell>
          <cell r="E200">
            <v>0</v>
          </cell>
          <cell r="F200">
            <v>0</v>
          </cell>
        </row>
        <row r="201">
          <cell r="A201" t="str">
            <v>TOTAL GERAL (R$)</v>
          </cell>
          <cell r="B201">
            <v>0</v>
          </cell>
          <cell r="C201">
            <v>0</v>
          </cell>
          <cell r="D201">
            <v>0</v>
          </cell>
          <cell r="E201">
            <v>0</v>
          </cell>
          <cell r="F201">
            <v>206.6</v>
          </cell>
          <cell r="G201" t="e">
            <v>#REF!</v>
          </cell>
        </row>
        <row r="203">
          <cell r="A203" t="str">
            <v>COMP.011</v>
          </cell>
          <cell r="B203" t="str">
            <v>ALUGUEL DE IMÓVEL P/ESCRITÓRIO</v>
          </cell>
          <cell r="C203">
            <v>0</v>
          </cell>
          <cell r="D203">
            <v>0</v>
          </cell>
          <cell r="E203" t="str">
            <v>UNID.:</v>
          </cell>
          <cell r="F203" t="str">
            <v>MÊS</v>
          </cell>
          <cell r="G203">
            <v>1889.72</v>
          </cell>
        </row>
        <row r="204">
          <cell r="A204" t="str">
            <v>Referência: 04.03.070/ EMLURB</v>
          </cell>
          <cell r="B204">
            <v>0</v>
          </cell>
          <cell r="C204">
            <v>0</v>
          </cell>
          <cell r="D204">
            <v>0</v>
          </cell>
          <cell r="E204">
            <v>0</v>
          </cell>
          <cell r="F204">
            <v>0</v>
          </cell>
        </row>
        <row r="205">
          <cell r="A205" t="str">
            <v>O preço foi baseado na Tabela de Consultoria DNIT - Julho/2020</v>
          </cell>
          <cell r="B205">
            <v>0</v>
          </cell>
          <cell r="C205">
            <v>0</v>
          </cell>
          <cell r="D205">
            <v>0</v>
          </cell>
          <cell r="E205">
            <v>0</v>
          </cell>
          <cell r="F205">
            <v>0</v>
          </cell>
        </row>
        <row r="206">
          <cell r="A206" t="str">
            <v>Código</v>
          </cell>
          <cell r="B206" t="str">
            <v>Descrição</v>
          </cell>
          <cell r="C206" t="str">
            <v>Unidade</v>
          </cell>
          <cell r="D206" t="str">
            <v>Coeficiente</v>
          </cell>
          <cell r="E206" t="str">
            <v>Preço</v>
          </cell>
          <cell r="F206" t="str">
            <v>Total</v>
          </cell>
        </row>
        <row r="207">
          <cell r="A207" t="str">
            <v>EQUIPAMENTOS</v>
          </cell>
          <cell r="B207">
            <v>0</v>
          </cell>
          <cell r="C207">
            <v>0</v>
          </cell>
          <cell r="D207">
            <v>0</v>
          </cell>
          <cell r="E207">
            <v>0</v>
          </cell>
          <cell r="F207">
            <v>0</v>
          </cell>
        </row>
        <row r="208">
          <cell r="A208" t="str">
            <v>DNIT - Imóvel</v>
          </cell>
          <cell r="B208" t="str">
            <v>Imóveis - Escritório</v>
          </cell>
          <cell r="C208" t="str">
            <v>MÊS</v>
          </cell>
          <cell r="D208">
            <v>1</v>
          </cell>
          <cell r="E208">
            <v>1889.72</v>
          </cell>
          <cell r="F208">
            <v>1889.72</v>
          </cell>
        </row>
        <row r="209">
          <cell r="A209">
            <v>0</v>
          </cell>
          <cell r="B209">
            <v>0</v>
          </cell>
          <cell r="C209">
            <v>0</v>
          </cell>
          <cell r="D209">
            <v>0</v>
          </cell>
          <cell r="E209">
            <v>0</v>
          </cell>
          <cell r="F209">
            <v>0</v>
          </cell>
        </row>
        <row r="210">
          <cell r="A210" t="str">
            <v>TOTAL EQUIPAMENTOS  (R$)</v>
          </cell>
          <cell r="B210">
            <v>0</v>
          </cell>
          <cell r="C210">
            <v>0</v>
          </cell>
          <cell r="D210">
            <v>0</v>
          </cell>
          <cell r="E210">
            <v>0</v>
          </cell>
          <cell r="F210">
            <v>1889.72</v>
          </cell>
        </row>
        <row r="211">
          <cell r="A211" t="str">
            <v>MÃO DE OBRA</v>
          </cell>
          <cell r="B211">
            <v>0</v>
          </cell>
          <cell r="C211">
            <v>0</v>
          </cell>
          <cell r="D211">
            <v>0</v>
          </cell>
          <cell r="E211">
            <v>0</v>
          </cell>
          <cell r="F211">
            <v>0</v>
          </cell>
        </row>
        <row r="212">
          <cell r="A212">
            <v>0</v>
          </cell>
          <cell r="B212">
            <v>0</v>
          </cell>
          <cell r="C212">
            <v>0</v>
          </cell>
          <cell r="D212">
            <v>0</v>
          </cell>
          <cell r="E212">
            <v>0</v>
          </cell>
          <cell r="F212">
            <v>0</v>
          </cell>
        </row>
        <row r="213">
          <cell r="A213" t="str">
            <v>TOTAL MAO DE OBRA  (R$)</v>
          </cell>
          <cell r="B213">
            <v>0</v>
          </cell>
          <cell r="C213">
            <v>0</v>
          </cell>
          <cell r="D213">
            <v>0</v>
          </cell>
          <cell r="E213">
            <v>0</v>
          </cell>
          <cell r="F213">
            <v>0</v>
          </cell>
        </row>
        <row r="214">
          <cell r="A214" t="str">
            <v>SERVIÇOS</v>
          </cell>
          <cell r="B214">
            <v>0</v>
          </cell>
          <cell r="C214">
            <v>0</v>
          </cell>
          <cell r="D214">
            <v>0</v>
          </cell>
          <cell r="E214">
            <v>0</v>
          </cell>
          <cell r="F214">
            <v>0</v>
          </cell>
        </row>
        <row r="215">
          <cell r="A215">
            <v>0</v>
          </cell>
          <cell r="B215">
            <v>0</v>
          </cell>
          <cell r="C215">
            <v>0</v>
          </cell>
          <cell r="D215">
            <v>0</v>
          </cell>
          <cell r="E215">
            <v>0</v>
          </cell>
          <cell r="F215">
            <v>0</v>
          </cell>
        </row>
        <row r="216">
          <cell r="A216" t="str">
            <v>TOTAL SERVIÇOS</v>
          </cell>
          <cell r="B216">
            <v>0</v>
          </cell>
          <cell r="C216">
            <v>0</v>
          </cell>
          <cell r="D216">
            <v>0</v>
          </cell>
          <cell r="E216">
            <v>0</v>
          </cell>
          <cell r="F216">
            <v>0</v>
          </cell>
        </row>
        <row r="217">
          <cell r="A217">
            <v>0</v>
          </cell>
          <cell r="B217">
            <v>0</v>
          </cell>
          <cell r="C217">
            <v>0</v>
          </cell>
          <cell r="D217">
            <v>0</v>
          </cell>
          <cell r="E217">
            <v>0</v>
          </cell>
          <cell r="F217">
            <v>0</v>
          </cell>
        </row>
        <row r="218">
          <cell r="A218" t="str">
            <v>TOTAL GERAL (R$)</v>
          </cell>
          <cell r="B218">
            <v>0</v>
          </cell>
          <cell r="C218">
            <v>0</v>
          </cell>
          <cell r="D218">
            <v>0</v>
          </cell>
          <cell r="E218">
            <v>0</v>
          </cell>
          <cell r="F218">
            <v>1889.72</v>
          </cell>
          <cell r="G218" t="e">
            <v>#REF!</v>
          </cell>
        </row>
        <row r="220">
          <cell r="A220" t="str">
            <v>COMP.012</v>
          </cell>
          <cell r="B220" t="str">
            <v>ALUGUEL DE BANHEIRO QUÍMICO, COM 03 LIMPEZAS SEMANAIS</v>
          </cell>
          <cell r="C220">
            <v>0</v>
          </cell>
          <cell r="D220">
            <v>0</v>
          </cell>
          <cell r="E220" t="str">
            <v>UNID.:</v>
          </cell>
          <cell r="F220" t="str">
            <v>MÊS</v>
          </cell>
          <cell r="G220">
            <v>690</v>
          </cell>
        </row>
        <row r="221">
          <cell r="A221" t="str">
            <v>Referência: 04.03.070/ EMLURB</v>
          </cell>
          <cell r="B221">
            <v>0</v>
          </cell>
          <cell r="C221">
            <v>0</v>
          </cell>
          <cell r="D221">
            <v>0</v>
          </cell>
          <cell r="E221">
            <v>0</v>
          </cell>
          <cell r="F221">
            <v>0</v>
          </cell>
        </row>
        <row r="222">
          <cell r="A222" t="str">
            <v>O preço foi baseado na Tabela de Consultoria DNIT - Julho/2020</v>
          </cell>
          <cell r="B222">
            <v>0</v>
          </cell>
          <cell r="C222">
            <v>0</v>
          </cell>
          <cell r="D222">
            <v>0</v>
          </cell>
          <cell r="E222">
            <v>0</v>
          </cell>
          <cell r="F222">
            <v>0</v>
          </cell>
        </row>
        <row r="223">
          <cell r="A223" t="str">
            <v>Código</v>
          </cell>
          <cell r="B223" t="str">
            <v>Descrição</v>
          </cell>
          <cell r="C223" t="str">
            <v>Unidade</v>
          </cell>
          <cell r="D223" t="str">
            <v>Coeficiente</v>
          </cell>
          <cell r="E223" t="str">
            <v>Preço</v>
          </cell>
          <cell r="F223" t="str">
            <v>Total</v>
          </cell>
        </row>
        <row r="224">
          <cell r="A224" t="str">
            <v>EQUIPAMENTOS</v>
          </cell>
          <cell r="B224">
            <v>0</v>
          </cell>
          <cell r="C224">
            <v>0</v>
          </cell>
          <cell r="D224">
            <v>0</v>
          </cell>
          <cell r="E224">
            <v>0</v>
          </cell>
          <cell r="F224">
            <v>0</v>
          </cell>
        </row>
        <row r="225">
          <cell r="A225" t="str">
            <v>COTAÇÃO 01</v>
          </cell>
          <cell r="B225" t="str">
            <v>ALUGUEL DE BANHEIRO QUÍMICO, COM 03 LIMPEZAS SEMANAIS</v>
          </cell>
          <cell r="C225" t="str">
            <v>MÊS</v>
          </cell>
          <cell r="D225">
            <v>1</v>
          </cell>
          <cell r="E225">
            <v>690</v>
          </cell>
          <cell r="F225">
            <v>690</v>
          </cell>
        </row>
        <row r="226">
          <cell r="A226">
            <v>0</v>
          </cell>
          <cell r="B226">
            <v>0</v>
          </cell>
          <cell r="C226">
            <v>0</v>
          </cell>
          <cell r="D226">
            <v>0</v>
          </cell>
          <cell r="E226">
            <v>0</v>
          </cell>
          <cell r="F226">
            <v>0</v>
          </cell>
        </row>
        <row r="227">
          <cell r="A227" t="str">
            <v>TOTAL EQUIPAMENTOS  (R$)</v>
          </cell>
          <cell r="B227">
            <v>0</v>
          </cell>
          <cell r="C227">
            <v>0</v>
          </cell>
          <cell r="D227">
            <v>0</v>
          </cell>
          <cell r="E227">
            <v>0</v>
          </cell>
          <cell r="F227">
            <v>690</v>
          </cell>
        </row>
        <row r="228">
          <cell r="A228" t="str">
            <v>MÃO DE OBRA</v>
          </cell>
          <cell r="B228">
            <v>0</v>
          </cell>
          <cell r="C228">
            <v>0</v>
          </cell>
          <cell r="D228">
            <v>0</v>
          </cell>
          <cell r="E228">
            <v>0</v>
          </cell>
          <cell r="F228">
            <v>0</v>
          </cell>
        </row>
        <row r="229">
          <cell r="A229">
            <v>0</v>
          </cell>
          <cell r="B229">
            <v>0</v>
          </cell>
          <cell r="C229">
            <v>0</v>
          </cell>
          <cell r="D229">
            <v>0</v>
          </cell>
          <cell r="E229">
            <v>0</v>
          </cell>
          <cell r="F229">
            <v>0</v>
          </cell>
        </row>
        <row r="230">
          <cell r="A230" t="str">
            <v>TOTAL MAO DE OBRA  (R$)</v>
          </cell>
          <cell r="B230">
            <v>0</v>
          </cell>
          <cell r="C230">
            <v>0</v>
          </cell>
          <cell r="D230">
            <v>0</v>
          </cell>
          <cell r="E230">
            <v>0</v>
          </cell>
          <cell r="F230">
            <v>0</v>
          </cell>
        </row>
        <row r="231">
          <cell r="A231" t="str">
            <v>SERVIÇOS</v>
          </cell>
          <cell r="B231">
            <v>0</v>
          </cell>
          <cell r="C231">
            <v>0</v>
          </cell>
          <cell r="D231">
            <v>0</v>
          </cell>
          <cell r="E231">
            <v>0</v>
          </cell>
          <cell r="F231">
            <v>0</v>
          </cell>
        </row>
        <row r="232">
          <cell r="A232">
            <v>0</v>
          </cell>
          <cell r="B232">
            <v>0</v>
          </cell>
          <cell r="C232">
            <v>0</v>
          </cell>
          <cell r="D232">
            <v>0</v>
          </cell>
          <cell r="E232">
            <v>0</v>
          </cell>
          <cell r="F232">
            <v>0</v>
          </cell>
        </row>
        <row r="233">
          <cell r="A233" t="str">
            <v>TOTAL SERVIÇOS</v>
          </cell>
          <cell r="B233">
            <v>0</v>
          </cell>
          <cell r="C233">
            <v>0</v>
          </cell>
          <cell r="D233">
            <v>0</v>
          </cell>
          <cell r="E233">
            <v>0</v>
          </cell>
          <cell r="F233">
            <v>0</v>
          </cell>
        </row>
        <row r="234">
          <cell r="A234">
            <v>0</v>
          </cell>
          <cell r="B234">
            <v>0</v>
          </cell>
          <cell r="C234">
            <v>0</v>
          </cell>
          <cell r="D234">
            <v>0</v>
          </cell>
          <cell r="E234">
            <v>0</v>
          </cell>
          <cell r="F234">
            <v>0</v>
          </cell>
        </row>
        <row r="235">
          <cell r="A235" t="str">
            <v>TOTAL GERAL (R$)</v>
          </cell>
          <cell r="B235">
            <v>0</v>
          </cell>
          <cell r="C235">
            <v>0</v>
          </cell>
          <cell r="D235">
            <v>0</v>
          </cell>
          <cell r="E235">
            <v>0</v>
          </cell>
          <cell r="F235">
            <v>690</v>
          </cell>
          <cell r="G235" t="e">
            <v>#REF!</v>
          </cell>
        </row>
      </sheetData>
      <sheetData sheetId="8">
        <row r="1">
          <cell r="A1" t="str">
            <v>PREFEITURA MUNICIPAL DE OLINDA - PMOSECRETARIA DE INFRAESTRUTURA - SEINFRASECRETARIA EXECUTIVA DE URBANIZAÇÃO INTEGRADA - SEUI</v>
          </cell>
          <cell r="B1">
            <v>0</v>
          </cell>
          <cell r="C1">
            <v>0</v>
          </cell>
          <cell r="D1">
            <v>0</v>
          </cell>
          <cell r="E1">
            <v>0</v>
          </cell>
          <cell r="F1">
            <v>0</v>
          </cell>
          <cell r="G1">
            <v>0</v>
          </cell>
          <cell r="H1">
            <v>0</v>
          </cell>
          <cell r="I1">
            <v>0</v>
          </cell>
        </row>
        <row r="2">
          <cell r="A2" t="str">
            <v>OBJETO:</v>
          </cell>
          <cell r="B2" t="str">
            <v xml:space="preserve">CONTRATAÇÃO DE EMPRESA DE ENGENHARIA PARA OBRA DE PAVIMENTAÇÃO, DRENAGEM EM CBUQ DA SURUBIM, NO BAIRRO DE PEIXINHOS NO MUNICÍPIO DE OLINDA - PE. </v>
          </cell>
          <cell r="C2">
            <v>0</v>
          </cell>
          <cell r="D2">
            <v>0</v>
          </cell>
          <cell r="E2">
            <v>0</v>
          </cell>
          <cell r="F2">
            <v>0</v>
          </cell>
          <cell r="G2">
            <v>0</v>
          </cell>
          <cell r="H2">
            <v>0</v>
          </cell>
          <cell r="I2">
            <v>0</v>
          </cell>
        </row>
        <row r="3">
          <cell r="A3" t="str">
            <v>DATA BASE: SINAPI NÃO DESONERADO MARÇO/2020</v>
          </cell>
          <cell r="B3">
            <v>0</v>
          </cell>
          <cell r="C3">
            <v>0</v>
          </cell>
          <cell r="D3">
            <v>0</v>
          </cell>
          <cell r="E3" t="str">
            <v>BDI:</v>
          </cell>
          <cell r="F3">
            <v>0.23380000000000001</v>
          </cell>
          <cell r="I3">
            <v>0</v>
          </cell>
        </row>
        <row r="4">
          <cell r="A4">
            <v>0</v>
          </cell>
          <cell r="B4">
            <v>0</v>
          </cell>
          <cell r="C4">
            <v>0</v>
          </cell>
          <cell r="D4">
            <v>0</v>
          </cell>
          <cell r="E4">
            <v>0</v>
          </cell>
          <cell r="F4">
            <v>0</v>
          </cell>
          <cell r="G4">
            <v>0</v>
          </cell>
          <cell r="H4">
            <v>0</v>
          </cell>
          <cell r="I4">
            <v>0</v>
          </cell>
        </row>
        <row r="5">
          <cell r="A5" t="str">
            <v>COMPOSIÇÕES DE SERVIÇOS</v>
          </cell>
          <cell r="B5">
            <v>0</v>
          </cell>
          <cell r="C5">
            <v>0</v>
          </cell>
          <cell r="D5">
            <v>0</v>
          </cell>
          <cell r="E5">
            <v>0</v>
          </cell>
          <cell r="F5">
            <v>0</v>
          </cell>
          <cell r="G5">
            <v>0</v>
          </cell>
          <cell r="H5">
            <v>0</v>
          </cell>
          <cell r="I5">
            <v>0</v>
          </cell>
        </row>
        <row r="6">
          <cell r="A6" t="str">
            <v>COMP.001</v>
          </cell>
          <cell r="B6" t="str">
            <v>PLACA DE OBRA EM CHAPA DE ACO GALVANIZADO</v>
          </cell>
          <cell r="C6">
            <v>0</v>
          </cell>
          <cell r="D6">
            <v>0</v>
          </cell>
          <cell r="E6" t="str">
            <v>UNID.:</v>
          </cell>
          <cell r="F6" t="str">
            <v>M²</v>
          </cell>
          <cell r="G6">
            <v>383.74</v>
          </cell>
        </row>
        <row r="7">
          <cell r="A7" t="str">
            <v>Referência: 74209/1 / SINAPI</v>
          </cell>
          <cell r="B7">
            <v>0</v>
          </cell>
          <cell r="C7">
            <v>0</v>
          </cell>
          <cell r="D7">
            <v>0</v>
          </cell>
          <cell r="E7">
            <v>0</v>
          </cell>
          <cell r="F7">
            <v>0</v>
          </cell>
        </row>
        <row r="8">
          <cell r="A8">
            <v>0</v>
          </cell>
          <cell r="B8">
            <v>0</v>
          </cell>
          <cell r="C8">
            <v>0</v>
          </cell>
          <cell r="D8">
            <v>0</v>
          </cell>
          <cell r="E8">
            <v>0</v>
          </cell>
          <cell r="F8">
            <v>0</v>
          </cell>
        </row>
        <row r="9">
          <cell r="A9" t="str">
            <v>Código</v>
          </cell>
          <cell r="B9" t="str">
            <v>Descrição</v>
          </cell>
          <cell r="C9" t="str">
            <v>Unidade</v>
          </cell>
          <cell r="D9" t="str">
            <v>Coeficiente</v>
          </cell>
          <cell r="E9" t="str">
            <v>Preço</v>
          </cell>
          <cell r="F9" t="str">
            <v>Total</v>
          </cell>
        </row>
        <row r="10">
          <cell r="A10" t="str">
            <v>SERVIÇOS</v>
          </cell>
          <cell r="B10">
            <v>0</v>
          </cell>
          <cell r="C10">
            <v>0</v>
          </cell>
          <cell r="D10">
            <v>0</v>
          </cell>
          <cell r="E10">
            <v>0</v>
          </cell>
          <cell r="F10">
            <v>0</v>
          </cell>
        </row>
        <row r="11">
          <cell r="A11" t="str">
            <v>94962</v>
          </cell>
          <cell r="B11" t="str">
            <v>CONCRETO MAGRO PARA LASTRO, TRAÇO 1:4,5:4,5 (CIMENTO/ AREIA MÉDIA/ BRITA 1)  - PREPARO MECÂNICO COM BETONEIRA 400 L. AF_07/2016</v>
          </cell>
          <cell r="C11" t="str">
            <v>M3</v>
          </cell>
          <cell r="D11">
            <v>0.01</v>
          </cell>
          <cell r="E11" t="str">
            <v>278,37</v>
          </cell>
          <cell r="F11">
            <v>2.78</v>
          </cell>
        </row>
        <row r="12">
          <cell r="A12" t="str">
            <v>TOTAL SERVIÇOS  (R$)</v>
          </cell>
          <cell r="B12">
            <v>0</v>
          </cell>
          <cell r="C12">
            <v>0</v>
          </cell>
          <cell r="D12">
            <v>0</v>
          </cell>
          <cell r="E12">
            <v>0</v>
          </cell>
          <cell r="F12">
            <v>2.78</v>
          </cell>
        </row>
        <row r="13">
          <cell r="A13" t="str">
            <v>MÃO DE OBRA</v>
          </cell>
          <cell r="B13">
            <v>0</v>
          </cell>
          <cell r="C13">
            <v>0</v>
          </cell>
          <cell r="D13">
            <v>0</v>
          </cell>
          <cell r="E13">
            <v>0</v>
          </cell>
          <cell r="F13">
            <v>0</v>
          </cell>
        </row>
        <row r="14">
          <cell r="A14" t="str">
            <v>88262</v>
          </cell>
          <cell r="B14" t="str">
            <v>CARPINTEIRO DE FORMAS COM ENCARGOS COMPLEMENTARES</v>
          </cell>
          <cell r="C14" t="str">
            <v>H</v>
          </cell>
          <cell r="D14">
            <v>1</v>
          </cell>
          <cell r="E14" t="str">
            <v>20,00</v>
          </cell>
          <cell r="F14">
            <v>20</v>
          </cell>
        </row>
        <row r="15">
          <cell r="A15" t="str">
            <v>88316</v>
          </cell>
          <cell r="B15" t="str">
            <v>SERVENTE COM ENCARGOS COMPLEMENTARES</v>
          </cell>
          <cell r="C15" t="str">
            <v>H</v>
          </cell>
          <cell r="D15">
            <v>2</v>
          </cell>
          <cell r="E15" t="str">
            <v>16,18</v>
          </cell>
          <cell r="F15">
            <v>32.36</v>
          </cell>
        </row>
        <row r="16">
          <cell r="A16" t="str">
            <v>TOTAL MAO DE OBRA  (R$)</v>
          </cell>
          <cell r="B16">
            <v>0</v>
          </cell>
          <cell r="C16">
            <v>0</v>
          </cell>
          <cell r="D16">
            <v>0</v>
          </cell>
          <cell r="E16">
            <v>0</v>
          </cell>
          <cell r="F16">
            <v>52.36</v>
          </cell>
        </row>
        <row r="17">
          <cell r="A17" t="str">
            <v>MATERIAIS</v>
          </cell>
          <cell r="B17">
            <v>0</v>
          </cell>
          <cell r="C17">
            <v>0</v>
          </cell>
          <cell r="D17">
            <v>0</v>
          </cell>
          <cell r="E17">
            <v>0</v>
          </cell>
          <cell r="F17">
            <v>0</v>
          </cell>
        </row>
        <row r="18">
          <cell r="A18">
            <v>4417</v>
          </cell>
          <cell r="B18" t="str">
            <v>SARRAFO DE MADEIRA NAO APARELHADA *2,5 X 7* CM, MACARANDUBA, ANGELIM OU EQUIVALENTE DA REGIAO</v>
          </cell>
          <cell r="C18" t="str">
            <v xml:space="preserve">M     </v>
          </cell>
          <cell r="D18">
            <v>1</v>
          </cell>
          <cell r="E18" t="str">
            <v>2,73</v>
          </cell>
          <cell r="F18">
            <v>2.73</v>
          </cell>
        </row>
        <row r="19">
          <cell r="A19">
            <v>4491</v>
          </cell>
          <cell r="B19" t="str">
            <v>PONTALETE DE MADEIRA NAO APARELHADA *7,5 X 7,5* CM (3 X 3 ") PINUS, MISTA OU EQUIVALENTE DA REGIAO</v>
          </cell>
          <cell r="C19" t="str">
            <v xml:space="preserve">M     </v>
          </cell>
          <cell r="D19">
            <v>4</v>
          </cell>
          <cell r="E19" t="str">
            <v>6,16</v>
          </cell>
          <cell r="F19">
            <v>24.64</v>
          </cell>
        </row>
        <row r="20">
          <cell r="A20">
            <v>4813</v>
          </cell>
          <cell r="B20" t="str">
            <v>PLACA DE OBRA (PARA CONSTRUCAO CIVIL) EM CHAPA GALVANIZADA *N. 22*, ADESIVADA, DE *2,0 X 1,125* M</v>
          </cell>
          <cell r="C20" t="str">
            <v xml:space="preserve">M2    </v>
          </cell>
          <cell r="D20">
            <v>1</v>
          </cell>
          <cell r="E20" t="str">
            <v>300,00</v>
          </cell>
          <cell r="F20">
            <v>300</v>
          </cell>
        </row>
        <row r="21">
          <cell r="A21">
            <v>5075</v>
          </cell>
          <cell r="B21" t="str">
            <v>PREGO DE ACO POLIDO COM CABECA 18 X 30 (2 3/4 X 10)</v>
          </cell>
          <cell r="C21" t="str">
            <v xml:space="preserve">KG    </v>
          </cell>
          <cell r="D21">
            <v>0.11</v>
          </cell>
          <cell r="E21" t="str">
            <v>11,19</v>
          </cell>
          <cell r="F21">
            <v>1.23</v>
          </cell>
        </row>
        <row r="22">
          <cell r="A22" t="str">
            <v>TOTAL MATERIAIS</v>
          </cell>
          <cell r="B22">
            <v>0</v>
          </cell>
          <cell r="C22">
            <v>0</v>
          </cell>
          <cell r="D22">
            <v>0</v>
          </cell>
          <cell r="E22">
            <v>0</v>
          </cell>
          <cell r="F22">
            <v>328.6</v>
          </cell>
        </row>
        <row r="23">
          <cell r="A23">
            <v>0</v>
          </cell>
          <cell r="B23">
            <v>0</v>
          </cell>
          <cell r="C23">
            <v>0</v>
          </cell>
          <cell r="D23">
            <v>0</v>
          </cell>
          <cell r="E23">
            <v>0</v>
          </cell>
          <cell r="F23">
            <v>0</v>
          </cell>
        </row>
        <row r="24">
          <cell r="A24" t="str">
            <v>TOTAL GERAL (R$)</v>
          </cell>
          <cell r="B24">
            <v>0</v>
          </cell>
          <cell r="C24">
            <v>0</v>
          </cell>
          <cell r="D24">
            <v>0</v>
          </cell>
          <cell r="E24">
            <v>0</v>
          </cell>
          <cell r="F24">
            <v>383.74</v>
          </cell>
        </row>
        <row r="25">
          <cell r="A25">
            <v>0</v>
          </cell>
          <cell r="B25">
            <v>0</v>
          </cell>
          <cell r="C25">
            <v>0</v>
          </cell>
          <cell r="D25">
            <v>0</v>
          </cell>
          <cell r="E25">
            <v>0</v>
          </cell>
          <cell r="F25">
            <v>0</v>
          </cell>
          <cell r="G25">
            <v>0</v>
          </cell>
          <cell r="H25">
            <v>0</v>
          </cell>
          <cell r="I25">
            <v>0</v>
          </cell>
        </row>
        <row r="26">
          <cell r="A26">
            <v>0</v>
          </cell>
          <cell r="B26">
            <v>0</v>
          </cell>
          <cell r="C26">
            <v>0</v>
          </cell>
          <cell r="D26">
            <v>0</v>
          </cell>
          <cell r="E26">
            <v>0</v>
          </cell>
          <cell r="F26">
            <v>0</v>
          </cell>
        </row>
        <row r="27">
          <cell r="A27" t="str">
            <v>COMP.002</v>
          </cell>
          <cell r="B27" t="str">
            <v>REGULARIZACAO E COMPACTACAO DE SUBLEITO ATE 20 CM DE ESPESSURA</v>
          </cell>
          <cell r="C27">
            <v>0</v>
          </cell>
          <cell r="D27">
            <v>0</v>
          </cell>
          <cell r="E27" t="str">
            <v>UNID.:</v>
          </cell>
          <cell r="F27" t="str">
            <v>M²</v>
          </cell>
          <cell r="G27">
            <v>1.447007328</v>
          </cell>
        </row>
        <row r="28">
          <cell r="A28" t="str">
            <v>Referência: 72961/ SINAPI</v>
          </cell>
          <cell r="B28">
            <v>0</v>
          </cell>
          <cell r="C28">
            <v>0</v>
          </cell>
          <cell r="D28">
            <v>0</v>
          </cell>
          <cell r="E28">
            <v>0</v>
          </cell>
          <cell r="F28">
            <v>0</v>
          </cell>
        </row>
        <row r="29">
          <cell r="A29">
            <v>0</v>
          </cell>
          <cell r="B29">
            <v>0</v>
          </cell>
          <cell r="C29">
            <v>0</v>
          </cell>
          <cell r="D29">
            <v>0</v>
          </cell>
          <cell r="E29">
            <v>0</v>
          </cell>
          <cell r="F29">
            <v>0</v>
          </cell>
        </row>
        <row r="30">
          <cell r="A30" t="str">
            <v>Código</v>
          </cell>
          <cell r="B30" t="str">
            <v>Descrição</v>
          </cell>
          <cell r="C30" t="str">
            <v>Unidade</v>
          </cell>
          <cell r="D30" t="str">
            <v>Coeficiente</v>
          </cell>
          <cell r="E30" t="str">
            <v>Preço</v>
          </cell>
          <cell r="F30" t="str">
            <v>Total</v>
          </cell>
        </row>
        <row r="31">
          <cell r="A31" t="str">
            <v>EQUIPAMENTOS</v>
          </cell>
          <cell r="B31">
            <v>0</v>
          </cell>
          <cell r="C31">
            <v>0</v>
          </cell>
          <cell r="D31">
            <v>0</v>
          </cell>
          <cell r="E31">
            <v>0</v>
          </cell>
          <cell r="F31">
            <v>0</v>
          </cell>
        </row>
        <row r="32">
          <cell r="A32" t="str">
            <v>5901</v>
          </cell>
          <cell r="B32" t="str">
            <v>CAMINHÃO PIPA 10.000 L TRUCADO, PESO BRUTO TOTAL 23.000 KG, CARGA ÚTIL MÁXIMA 15.935 KG, DISTÂNCIA ENTRE EIXOS 4,8 M, POTÊNCIA 230 CV, INCLUSIVE TANQUE DE AÇO PARA TRANSPORTE DE ÁGUA - CHP DIURNO. AF_06/2014</v>
          </cell>
          <cell r="C32" t="str">
            <v>CHP</v>
          </cell>
          <cell r="D32">
            <v>1.6109E-3</v>
          </cell>
          <cell r="E32" t="str">
            <v>188,31</v>
          </cell>
          <cell r="F32">
            <v>0.3</v>
          </cell>
        </row>
        <row r="33">
          <cell r="A33" t="str">
            <v>5903</v>
          </cell>
          <cell r="B33" t="str">
            <v>CAMINHÃO PIPA 10.000 L TRUCADO, PESO BRUTO TOTAL 23.000 KG, CARGA ÚTIL MÁXIMA 15.935 KG, DISTÂNCIA ENTRE EIXOS 4,8 M, POTÊNCIA 230 CV, INCLUSIVE TANQUE DE AÇO PARA TRANSPORTE DE ÁGUA - CHI DIURNO. AF_06/2014</v>
          </cell>
          <cell r="C33" t="str">
            <v>CHI</v>
          </cell>
          <cell r="D33" t="str">
            <v>0,0010739</v>
          </cell>
          <cell r="E33" t="str">
            <v>46,94</v>
          </cell>
          <cell r="F33">
            <v>0.05</v>
          </cell>
        </row>
        <row r="34">
          <cell r="A34" t="str">
            <v>5932</v>
          </cell>
          <cell r="B34" t="str">
            <v>MOTONIVELADORA POTÊNCIA BÁSICA LÍQUIDA (PRIMEIRA MARCHA) 125 HP, PESO BRUTO 13032 KG, LARGURA DA LÂMINA DE 3,7 M - CHP DIURNO. AF_06/2014</v>
          </cell>
          <cell r="C34" t="str">
            <v>CHP</v>
          </cell>
          <cell r="D34" t="str">
            <v>0,0018525</v>
          </cell>
          <cell r="E34" t="str">
            <v>156,42</v>
          </cell>
          <cell r="F34">
            <v>0.28000000000000003</v>
          </cell>
        </row>
        <row r="35">
          <cell r="A35" t="str">
            <v>5934</v>
          </cell>
          <cell r="B35" t="str">
            <v>MOTONIVELADORA POTÊNCIA BÁSICA LÍQUIDA (PRIMEIRA MARCHA) 125 HP, PESO BRUTO 13032 KG, LARGURA DA LÂMINA DE 3,7 M - CHI DIURNO. AF_06/2014</v>
          </cell>
          <cell r="C35" t="str">
            <v>CHI</v>
          </cell>
          <cell r="D35" t="str">
            <v>0,0008323</v>
          </cell>
          <cell r="E35" t="str">
            <v>67,92</v>
          </cell>
          <cell r="F35">
            <v>0.05</v>
          </cell>
        </row>
        <row r="36">
          <cell r="A36" t="str">
            <v>7049</v>
          </cell>
          <cell r="B36" t="str">
            <v>ROLO COMPACTADOR PE DE CARNEIRO VIBRATORIO, POTENCIA 125 HP, PESO OPERACIONAL SEM/COM LASTRO 11,95 / 13,30 T, IMPACTO DINAMICO 38,5 / 22,5 T, LARGURA DE TRABALHO 2,15 M - CHP DIURNO. AF_06/2014</v>
          </cell>
          <cell r="C36" t="str">
            <v>CHP</v>
          </cell>
          <cell r="D36" t="str">
            <v>0,0026849</v>
          </cell>
          <cell r="E36" t="str">
            <v>142,65</v>
          </cell>
          <cell r="F36">
            <v>0.38</v>
          </cell>
        </row>
        <row r="37">
          <cell r="A37" t="str">
            <v>96028</v>
          </cell>
          <cell r="B37" t="str">
            <v>TRATOR DE PNEUS COM POTÊNCIA DE 85 CV, TRAÇÃO 4X4, COM GRADE DE DISCOS ACOPLADA - CHP DIURNO. AF_02/2017</v>
          </cell>
          <cell r="C37" t="str">
            <v>CHP</v>
          </cell>
          <cell r="D37" t="str">
            <v>0,0013424</v>
          </cell>
          <cell r="E37" t="str">
            <v>126,40</v>
          </cell>
          <cell r="F37">
            <v>0.16</v>
          </cell>
        </row>
        <row r="38">
          <cell r="A38" t="str">
            <v>96029</v>
          </cell>
          <cell r="B38" t="str">
            <v>TRATOR DE PNEUS COM POTÊNCIA DE 85 CV, TRAÇÃO 4X4, COM GRADE DE DISCOS ACOPLADA - CHI DIURNO. AF_02/2017</v>
          </cell>
          <cell r="C38" t="str">
            <v>CHI</v>
          </cell>
          <cell r="D38" t="str">
            <v>0,0013424</v>
          </cell>
          <cell r="E38" t="str">
            <v>43,34</v>
          </cell>
          <cell r="F38">
            <v>0.05</v>
          </cell>
        </row>
        <row r="39">
          <cell r="A39" t="str">
            <v>TOTAL EQUIPAMENTOS  (R$)</v>
          </cell>
          <cell r="B39">
            <v>0</v>
          </cell>
          <cell r="C39">
            <v>0</v>
          </cell>
          <cell r="D39">
            <v>0</v>
          </cell>
          <cell r="E39">
            <v>0</v>
          </cell>
          <cell r="F39">
            <v>1.27</v>
          </cell>
        </row>
        <row r="40">
          <cell r="A40" t="str">
            <v>MÃO DE OBRA</v>
          </cell>
          <cell r="B40">
            <v>0</v>
          </cell>
          <cell r="C40">
            <v>0</v>
          </cell>
          <cell r="D40">
            <v>0</v>
          </cell>
          <cell r="E40">
            <v>0</v>
          </cell>
          <cell r="F40">
            <v>0</v>
          </cell>
        </row>
        <row r="41">
          <cell r="A41" t="str">
            <v>88316</v>
          </cell>
          <cell r="B41" t="str">
            <v>SERVENTE COM ENCARGOS COMPLEMENTARES</v>
          </cell>
          <cell r="C41" t="str">
            <v>H</v>
          </cell>
          <cell r="D41" t="str">
            <v>0,0107396</v>
          </cell>
          <cell r="E41" t="str">
            <v>16,18</v>
          </cell>
          <cell r="F41">
            <v>0.17</v>
          </cell>
        </row>
        <row r="42">
          <cell r="A42" t="str">
            <v>TOTAL MAO DE OBRA  (R$)</v>
          </cell>
          <cell r="B42">
            <v>0</v>
          </cell>
          <cell r="C42">
            <v>0</v>
          </cell>
          <cell r="D42">
            <v>0</v>
          </cell>
          <cell r="E42">
            <v>0</v>
          </cell>
          <cell r="F42">
            <v>0.17</v>
          </cell>
        </row>
        <row r="43">
          <cell r="A43" t="str">
            <v>MATERIAIS</v>
          </cell>
          <cell r="B43">
            <v>0</v>
          </cell>
          <cell r="C43">
            <v>0</v>
          </cell>
          <cell r="D43">
            <v>0</v>
          </cell>
          <cell r="E43">
            <v>0</v>
          </cell>
          <cell r="F43">
            <v>0</v>
          </cell>
        </row>
        <row r="44">
          <cell r="A44">
            <v>5689</v>
          </cell>
          <cell r="B44" t="str">
            <v>GRADE DE DISCO CONTROLE REMOTO REBOCÁVEL, COM 24 DISCOS 24 X 6 MM COM PNEUS  PARA TRANSPORTE - CHP DIURNO. AF_06/2014</v>
          </cell>
          <cell r="C44" t="str">
            <v xml:space="preserve">CHP </v>
          </cell>
          <cell r="D44">
            <v>1.3424000000000001E-3</v>
          </cell>
          <cell r="E44">
            <v>3.22</v>
          </cell>
          <cell r="F44">
            <v>4.3225280000000008E-3</v>
          </cell>
        </row>
        <row r="45">
          <cell r="A45">
            <v>5690</v>
          </cell>
          <cell r="B45" t="str">
            <v xml:space="preserve">GRADE DE DISCO CONTROLE REMOTO REBOCÁVEL, COM 24 DISCOS 24 X 6 MM COM PNEUS </v>
          </cell>
          <cell r="C45" t="str">
            <v xml:space="preserve"> CHI </v>
          </cell>
          <cell r="D45">
            <v>1.3424000000000001E-3</v>
          </cell>
          <cell r="E45">
            <v>2</v>
          </cell>
          <cell r="F45">
            <v>2.6848000000000002E-3</v>
          </cell>
        </row>
        <row r="46">
          <cell r="A46" t="str">
            <v>TOTAL MATERIAIS</v>
          </cell>
          <cell r="B46">
            <v>0</v>
          </cell>
          <cell r="C46">
            <v>0</v>
          </cell>
          <cell r="D46">
            <v>0</v>
          </cell>
          <cell r="E46">
            <v>0</v>
          </cell>
          <cell r="F46">
            <v>7.007328000000001E-3</v>
          </cell>
        </row>
        <row r="47">
          <cell r="A47">
            <v>0</v>
          </cell>
          <cell r="B47">
            <v>0</v>
          </cell>
          <cell r="C47">
            <v>0</v>
          </cell>
          <cell r="D47">
            <v>0</v>
          </cell>
          <cell r="E47">
            <v>0</v>
          </cell>
          <cell r="F47">
            <v>0</v>
          </cell>
        </row>
        <row r="48">
          <cell r="A48" t="str">
            <v>TOTAL GERAL (R$)</v>
          </cell>
          <cell r="B48">
            <v>0</v>
          </cell>
          <cell r="C48">
            <v>0</v>
          </cell>
          <cell r="D48">
            <v>0</v>
          </cell>
          <cell r="E48">
            <v>0</v>
          </cell>
          <cell r="F48">
            <v>1.447007328</v>
          </cell>
        </row>
        <row r="49">
          <cell r="A49">
            <v>0</v>
          </cell>
          <cell r="B49">
            <v>0</v>
          </cell>
          <cell r="C49">
            <v>0</v>
          </cell>
          <cell r="D49">
            <v>0</v>
          </cell>
          <cell r="E49">
            <v>0</v>
          </cell>
          <cell r="F49">
            <v>0</v>
          </cell>
        </row>
        <row r="50">
          <cell r="A50" t="str">
            <v>COMP.003</v>
          </cell>
          <cell r="B50" t="str">
            <v>REBAIXAMENTO DE PENA D'AGUA, INCLUINDO COMPLEMENTO DE TUBULACAO, CONEXOES, ESCAVACAO E REATERRO.</v>
          </cell>
          <cell r="C50">
            <v>0</v>
          </cell>
          <cell r="D50">
            <v>0</v>
          </cell>
          <cell r="E50" t="str">
            <v>UNID.:</v>
          </cell>
          <cell r="F50" t="str">
            <v>UND</v>
          </cell>
          <cell r="G50">
            <v>76.13</v>
          </cell>
        </row>
        <row r="51">
          <cell r="A51" t="str">
            <v>Referência: 19.07.580/ EMLURB</v>
          </cell>
          <cell r="B51">
            <v>0</v>
          </cell>
          <cell r="C51">
            <v>0</v>
          </cell>
          <cell r="D51">
            <v>0</v>
          </cell>
          <cell r="E51">
            <v>0</v>
          </cell>
          <cell r="F51">
            <v>0</v>
          </cell>
        </row>
        <row r="52">
          <cell r="A52">
            <v>0</v>
          </cell>
          <cell r="B52">
            <v>0</v>
          </cell>
          <cell r="C52">
            <v>0</v>
          </cell>
          <cell r="D52">
            <v>0</v>
          </cell>
          <cell r="E52">
            <v>0</v>
          </cell>
          <cell r="F52">
            <v>0</v>
          </cell>
        </row>
        <row r="53">
          <cell r="A53" t="str">
            <v>Código</v>
          </cell>
          <cell r="B53" t="str">
            <v>Descrição</v>
          </cell>
          <cell r="C53" t="str">
            <v>Unidade</v>
          </cell>
          <cell r="D53" t="str">
            <v>Coeficiente</v>
          </cell>
          <cell r="E53" t="str">
            <v>Preço</v>
          </cell>
          <cell r="F53" t="str">
            <v>Total</v>
          </cell>
        </row>
        <row r="54">
          <cell r="A54" t="str">
            <v>EQUIPAMENTOS</v>
          </cell>
          <cell r="B54">
            <v>0</v>
          </cell>
          <cell r="C54">
            <v>0</v>
          </cell>
          <cell r="D54">
            <v>0</v>
          </cell>
          <cell r="E54">
            <v>0</v>
          </cell>
          <cell r="F54">
            <v>0</v>
          </cell>
        </row>
        <row r="55">
          <cell r="A55">
            <v>0</v>
          </cell>
          <cell r="B55">
            <v>0</v>
          </cell>
          <cell r="C55">
            <v>0</v>
          </cell>
          <cell r="D55">
            <v>0</v>
          </cell>
          <cell r="E55">
            <v>0</v>
          </cell>
          <cell r="F55">
            <v>0</v>
          </cell>
        </row>
        <row r="56">
          <cell r="A56" t="str">
            <v>TOTAL EQUIPAMENTOS  (R$)</v>
          </cell>
          <cell r="B56">
            <v>0</v>
          </cell>
          <cell r="C56">
            <v>0</v>
          </cell>
          <cell r="D56">
            <v>0</v>
          </cell>
          <cell r="E56">
            <v>0</v>
          </cell>
          <cell r="F56">
            <v>0</v>
          </cell>
        </row>
        <row r="57">
          <cell r="A57" t="str">
            <v>MÃO DE OBRA</v>
          </cell>
          <cell r="B57">
            <v>0</v>
          </cell>
          <cell r="C57">
            <v>0</v>
          </cell>
          <cell r="D57">
            <v>0</v>
          </cell>
          <cell r="E57">
            <v>0</v>
          </cell>
          <cell r="F57">
            <v>0</v>
          </cell>
        </row>
        <row r="58">
          <cell r="A58" t="str">
            <v>88267</v>
          </cell>
          <cell r="B58" t="str">
            <v>ENCANADOR OU BOMBEIRO HIDRÁULICO COM ENCARGOS COMPLEMENTARES</v>
          </cell>
          <cell r="C58" t="str">
            <v>H</v>
          </cell>
          <cell r="D58">
            <v>1</v>
          </cell>
          <cell r="E58" t="str">
            <v>19,72</v>
          </cell>
          <cell r="F58">
            <v>19.72</v>
          </cell>
        </row>
        <row r="59">
          <cell r="A59" t="str">
            <v>88316</v>
          </cell>
          <cell r="B59" t="str">
            <v>SERVENTE COM ENCARGOS COMPLEMENTARES</v>
          </cell>
          <cell r="C59" t="str">
            <v>H</v>
          </cell>
          <cell r="D59">
            <v>3</v>
          </cell>
          <cell r="E59" t="str">
            <v>16,18</v>
          </cell>
          <cell r="F59">
            <v>48.54</v>
          </cell>
        </row>
        <row r="60">
          <cell r="A60" t="str">
            <v>TOTAL MAO DE OBRA  (R$)</v>
          </cell>
          <cell r="B60">
            <v>0</v>
          </cell>
          <cell r="C60">
            <v>0</v>
          </cell>
          <cell r="D60">
            <v>0</v>
          </cell>
          <cell r="E60">
            <v>0</v>
          </cell>
          <cell r="F60">
            <v>68.260000000000005</v>
          </cell>
        </row>
        <row r="61">
          <cell r="A61" t="str">
            <v>MATERIAIS</v>
          </cell>
          <cell r="B61">
            <v>0</v>
          </cell>
          <cell r="C61">
            <v>0</v>
          </cell>
          <cell r="D61">
            <v>0</v>
          </cell>
          <cell r="E61">
            <v>0</v>
          </cell>
          <cell r="F61">
            <v>0</v>
          </cell>
        </row>
        <row r="62">
          <cell r="A62">
            <v>9868</v>
          </cell>
          <cell r="B62" t="str">
            <v>TUBO PVC, SOLDAVEL, DN 25 MM, AGUA FRIA (NBR-5648)</v>
          </cell>
          <cell r="C62" t="str">
            <v xml:space="preserve">M     </v>
          </cell>
          <cell r="D62">
            <v>1</v>
          </cell>
          <cell r="E62" t="str">
            <v>2,65</v>
          </cell>
          <cell r="F62">
            <v>2.65</v>
          </cell>
        </row>
        <row r="63">
          <cell r="A63">
            <v>3531</v>
          </cell>
          <cell r="B63" t="str">
            <v>JOELHO PVC,  SOLDAVEL COM ROSCA, 90 GRAUS, 25 MM X 1/2", PARA AGUA FRIA PREDIAL</v>
          </cell>
          <cell r="C63" t="str">
            <v xml:space="preserve">UN    </v>
          </cell>
          <cell r="D63">
            <v>3</v>
          </cell>
          <cell r="E63" t="str">
            <v>1,60</v>
          </cell>
          <cell r="F63">
            <v>4.8</v>
          </cell>
        </row>
        <row r="64">
          <cell r="A64">
            <v>20080</v>
          </cell>
          <cell r="B64" t="str">
            <v>ADESIVO PLASTICO PARA PVC, FRASCO COM 175 GR</v>
          </cell>
          <cell r="C64" t="str">
            <v xml:space="preserve">UN    </v>
          </cell>
          <cell r="D64">
            <v>1.3125000000000001E-3</v>
          </cell>
          <cell r="E64" t="str">
            <v>15,77</v>
          </cell>
          <cell r="F64">
            <v>0.02</v>
          </cell>
        </row>
        <row r="65">
          <cell r="A65">
            <v>20083</v>
          </cell>
          <cell r="B65" t="str">
            <v>SOLUCAO LIMPADORA PARA PVC, FRASCO COM 1000 CM3</v>
          </cell>
          <cell r="C65" t="str">
            <v xml:space="preserve">UN    </v>
          </cell>
          <cell r="D65">
            <v>9.4800000000000006E-3</v>
          </cell>
          <cell r="E65" t="str">
            <v>43,14</v>
          </cell>
          <cell r="F65">
            <v>0.4</v>
          </cell>
        </row>
        <row r="66">
          <cell r="A66" t="str">
            <v>TOTAL MATERIAIS</v>
          </cell>
          <cell r="B66">
            <v>0</v>
          </cell>
          <cell r="C66">
            <v>0</v>
          </cell>
          <cell r="D66">
            <v>0</v>
          </cell>
          <cell r="E66">
            <v>0</v>
          </cell>
          <cell r="F66">
            <v>7.87</v>
          </cell>
        </row>
        <row r="67">
          <cell r="A67">
            <v>0</v>
          </cell>
          <cell r="B67">
            <v>0</v>
          </cell>
          <cell r="C67">
            <v>0</v>
          </cell>
          <cell r="D67">
            <v>0</v>
          </cell>
          <cell r="E67">
            <v>0</v>
          </cell>
          <cell r="F67">
            <v>0</v>
          </cell>
        </row>
        <row r="68">
          <cell r="A68" t="str">
            <v>TOTAL GERAL (R$)</v>
          </cell>
          <cell r="B68">
            <v>0</v>
          </cell>
          <cell r="C68">
            <v>0</v>
          </cell>
          <cell r="D68">
            <v>0</v>
          </cell>
          <cell r="E68">
            <v>0</v>
          </cell>
          <cell r="F68">
            <v>76.13</v>
          </cell>
        </row>
        <row r="69">
          <cell r="A69" t="str">
            <v>*ITEM 20083 BASE DE CÁLCULO PARA CONVERSÃO: SOLUÇÃO TIGRE COM DENSIDADE D = 0,79 G/CM³ (D = M/V: 1000CM³ = 790G). https://tigrecombr-prod.s3.amazonaws.com/default/files/produtos/ficha-tecnica/54001207.pdf</v>
          </cell>
          <cell r="B69">
            <v>0</v>
          </cell>
          <cell r="C69">
            <v>0</v>
          </cell>
          <cell r="D69">
            <v>0</v>
          </cell>
          <cell r="E69">
            <v>0</v>
          </cell>
          <cell r="F69">
            <v>0</v>
          </cell>
        </row>
        <row r="70">
          <cell r="A70">
            <v>0</v>
          </cell>
          <cell r="B70">
            <v>0</v>
          </cell>
          <cell r="C70">
            <v>0</v>
          </cell>
          <cell r="D70">
            <v>0</v>
          </cell>
          <cell r="E70">
            <v>0</v>
          </cell>
          <cell r="F70">
            <v>0</v>
          </cell>
        </row>
        <row r="71">
          <cell r="A71" t="str">
            <v>COMP.004</v>
          </cell>
          <cell r="B71" t="str">
            <v>REBAIXAMENTO DE DISTRIBUIDOR DE 110 MM COM INSTALACAO DAS CONEXOES E COMPLEMENTO DE TUBULACAO, INCLUSIVE ESCAVACAO E REATERRO</v>
          </cell>
          <cell r="C71">
            <v>0</v>
          </cell>
          <cell r="D71">
            <v>0</v>
          </cell>
          <cell r="E71" t="str">
            <v>UNID.:</v>
          </cell>
          <cell r="F71" t="str">
            <v>UND</v>
          </cell>
          <cell r="G71">
            <v>603.54</v>
          </cell>
        </row>
        <row r="72">
          <cell r="A72" t="str">
            <v>Referência: 19.07.590 E 19.07.595/ EMLURB</v>
          </cell>
          <cell r="B72">
            <v>0</v>
          </cell>
          <cell r="C72">
            <v>0</v>
          </cell>
          <cell r="D72">
            <v>0</v>
          </cell>
          <cell r="E72">
            <v>0</v>
          </cell>
          <cell r="F72">
            <v>0</v>
          </cell>
        </row>
        <row r="73">
          <cell r="A73">
            <v>0</v>
          </cell>
          <cell r="B73">
            <v>0</v>
          </cell>
          <cell r="C73">
            <v>0</v>
          </cell>
          <cell r="D73">
            <v>0</v>
          </cell>
          <cell r="E73">
            <v>0</v>
          </cell>
          <cell r="F73">
            <v>0</v>
          </cell>
        </row>
        <row r="74">
          <cell r="A74" t="str">
            <v>Código</v>
          </cell>
          <cell r="B74" t="str">
            <v>Descrição</v>
          </cell>
          <cell r="C74" t="str">
            <v>Unidade</v>
          </cell>
          <cell r="D74" t="str">
            <v>Coeficiente</v>
          </cell>
          <cell r="E74" t="str">
            <v>Preço</v>
          </cell>
          <cell r="F74" t="str">
            <v>Total</v>
          </cell>
        </row>
        <row r="75">
          <cell r="A75" t="str">
            <v>EQUIPAMENTOS</v>
          </cell>
          <cell r="B75">
            <v>0</v>
          </cell>
          <cell r="C75">
            <v>0</v>
          </cell>
          <cell r="D75">
            <v>0</v>
          </cell>
          <cell r="E75">
            <v>0</v>
          </cell>
          <cell r="F75">
            <v>0</v>
          </cell>
        </row>
        <row r="76">
          <cell r="A76">
            <v>0</v>
          </cell>
          <cell r="B76">
            <v>0</v>
          </cell>
          <cell r="C76">
            <v>0</v>
          </cell>
          <cell r="D76">
            <v>0</v>
          </cell>
          <cell r="E76">
            <v>0</v>
          </cell>
          <cell r="F76">
            <v>0</v>
          </cell>
        </row>
        <row r="77">
          <cell r="A77" t="str">
            <v>TOTAL EQUIPAMENTOS  (R$)</v>
          </cell>
          <cell r="B77">
            <v>0</v>
          </cell>
          <cell r="C77">
            <v>0</v>
          </cell>
          <cell r="D77">
            <v>0</v>
          </cell>
          <cell r="E77">
            <v>0</v>
          </cell>
          <cell r="F77">
            <v>0</v>
          </cell>
        </row>
        <row r="78">
          <cell r="A78" t="str">
            <v>MÃO DE OBRA</v>
          </cell>
          <cell r="B78">
            <v>0</v>
          </cell>
          <cell r="C78">
            <v>0</v>
          </cell>
          <cell r="D78">
            <v>0</v>
          </cell>
          <cell r="E78">
            <v>0</v>
          </cell>
          <cell r="F78">
            <v>0</v>
          </cell>
        </row>
        <row r="79">
          <cell r="A79" t="str">
            <v>88267</v>
          </cell>
          <cell r="B79" t="str">
            <v>ENCANADOR OU BOMBEIRO HIDRÁULICO COM ENCARGOS COMPLEMENTARES</v>
          </cell>
          <cell r="C79" t="str">
            <v>H</v>
          </cell>
          <cell r="D79">
            <v>0.5</v>
          </cell>
          <cell r="E79" t="str">
            <v>19,72</v>
          </cell>
          <cell r="F79">
            <v>9.86</v>
          </cell>
        </row>
        <row r="80">
          <cell r="A80" t="str">
            <v>88316</v>
          </cell>
          <cell r="B80" t="str">
            <v>SERVENTE COM ENCARGOS COMPLEMENTARES</v>
          </cell>
          <cell r="C80" t="str">
            <v>H</v>
          </cell>
          <cell r="D80">
            <v>1</v>
          </cell>
          <cell r="E80" t="str">
            <v>16,18</v>
          </cell>
          <cell r="F80">
            <v>16.18</v>
          </cell>
        </row>
        <row r="81">
          <cell r="A81" t="str">
            <v>TOTAL MAO DE OBRA  (R$)</v>
          </cell>
          <cell r="B81">
            <v>0</v>
          </cell>
          <cell r="C81">
            <v>0</v>
          </cell>
          <cell r="D81">
            <v>0</v>
          </cell>
          <cell r="E81">
            <v>0</v>
          </cell>
          <cell r="F81">
            <v>26.04</v>
          </cell>
        </row>
        <row r="82">
          <cell r="A82" t="str">
            <v>MATERIAIS</v>
          </cell>
          <cell r="B82">
            <v>0</v>
          </cell>
          <cell r="C82">
            <v>0</v>
          </cell>
          <cell r="D82">
            <v>0</v>
          </cell>
          <cell r="E82">
            <v>0</v>
          </cell>
          <cell r="F82">
            <v>0</v>
          </cell>
        </row>
        <row r="83">
          <cell r="A83">
            <v>9870</v>
          </cell>
          <cell r="B83" t="str">
            <v>TUBO PVC, SOLDAVEL, DN 110 MM, AGUA FRIA (NBR-5648)</v>
          </cell>
          <cell r="C83" t="str">
            <v xml:space="preserve">M     </v>
          </cell>
          <cell r="D83">
            <v>1</v>
          </cell>
          <cell r="E83" t="str">
            <v>56,22</v>
          </cell>
          <cell r="F83">
            <v>56.22</v>
          </cell>
        </row>
        <row r="84">
          <cell r="A84">
            <v>1962</v>
          </cell>
          <cell r="B84" t="str">
            <v>CURVA DE PVC 90 GRAUS, SOLDAVEL, 110 MM, PARA AGUA FRIA PREDIAL (NBR 5648)</v>
          </cell>
          <cell r="C84" t="str">
            <v xml:space="preserve">UN    </v>
          </cell>
          <cell r="D84">
            <v>4</v>
          </cell>
          <cell r="E84" t="str">
            <v>128,67</v>
          </cell>
          <cell r="F84">
            <v>514.67999999999995</v>
          </cell>
        </row>
        <row r="85">
          <cell r="A85">
            <v>20080</v>
          </cell>
          <cell r="B85" t="str">
            <v>ADESIVO PLASTICO PARA PVC, FRASCO COM 175 GR</v>
          </cell>
          <cell r="C85" t="str">
            <v xml:space="preserve">UN    </v>
          </cell>
          <cell r="D85">
            <v>2.1000000000000001E-2</v>
          </cell>
          <cell r="E85" t="str">
            <v>15,77</v>
          </cell>
          <cell r="F85">
            <v>0.33</v>
          </cell>
        </row>
        <row r="86">
          <cell r="A86">
            <v>20083</v>
          </cell>
          <cell r="B86" t="str">
            <v>SOLUCAO LIMPADORA PARA PVC, FRASCO COM 1000 CM3</v>
          </cell>
          <cell r="C86" t="str">
            <v xml:space="preserve">UN    </v>
          </cell>
          <cell r="D86">
            <v>0.14535999999999999</v>
          </cell>
          <cell r="E86" t="str">
            <v>43,14</v>
          </cell>
          <cell r="F86">
            <v>6.27</v>
          </cell>
        </row>
        <row r="87">
          <cell r="A87" t="str">
            <v>TOTAL MATERIAIS</v>
          </cell>
          <cell r="B87">
            <v>0</v>
          </cell>
          <cell r="C87">
            <v>0</v>
          </cell>
          <cell r="D87">
            <v>0</v>
          </cell>
          <cell r="E87">
            <v>0</v>
          </cell>
          <cell r="F87">
            <v>577.5</v>
          </cell>
        </row>
        <row r="88">
          <cell r="A88">
            <v>0</v>
          </cell>
          <cell r="B88">
            <v>0</v>
          </cell>
          <cell r="C88">
            <v>0</v>
          </cell>
          <cell r="D88">
            <v>0</v>
          </cell>
          <cell r="E88">
            <v>0</v>
          </cell>
          <cell r="F88">
            <v>0</v>
          </cell>
        </row>
        <row r="89">
          <cell r="A89" t="str">
            <v>TOTAL GERAL (R$)</v>
          </cell>
          <cell r="B89">
            <v>0</v>
          </cell>
          <cell r="C89">
            <v>0</v>
          </cell>
          <cell r="D89">
            <v>0</v>
          </cell>
          <cell r="E89">
            <v>0</v>
          </cell>
          <cell r="F89">
            <v>603.54</v>
          </cell>
        </row>
        <row r="90">
          <cell r="A90" t="str">
            <v>*ITEM 20083 BASE DE CÁLCULO PARA CONVERSÃO: SOLUÇÃO TIGRE COM DENSIDADE D = 0,79 G/CM³ (D = M/V: 1000CM³ = 790G). https://tigrecombr-prod.s3.amazonaws.com/default/files/produtos/ficha-tecnica/54001207.pdf</v>
          </cell>
          <cell r="B90">
            <v>0</v>
          </cell>
          <cell r="C90">
            <v>0</v>
          </cell>
          <cell r="D90">
            <v>0</v>
          </cell>
          <cell r="E90">
            <v>0</v>
          </cell>
          <cell r="F90">
            <v>0</v>
          </cell>
        </row>
        <row r="91">
          <cell r="A91">
            <v>0</v>
          </cell>
          <cell r="B91">
            <v>0</v>
          </cell>
          <cell r="C91">
            <v>0</v>
          </cell>
          <cell r="D91">
            <v>0</v>
          </cell>
          <cell r="E91">
            <v>0</v>
          </cell>
          <cell r="F91">
            <v>0</v>
          </cell>
        </row>
        <row r="92">
          <cell r="A92" t="str">
            <v>COMP.005</v>
          </cell>
          <cell r="B92" t="str">
            <v>REBAIXAMENTO DE DISTRIBUIDOR DE 60 MM COM INSTALACAO DAS CONEXOES E COMPLEMENTO DE TUBULACAO, INCLUSIVE ESCAVACAO E REATERRO</v>
          </cell>
          <cell r="C92">
            <v>0</v>
          </cell>
          <cell r="D92">
            <v>0</v>
          </cell>
          <cell r="E92" t="str">
            <v>UNID.:</v>
          </cell>
          <cell r="F92" t="str">
            <v>UND</v>
          </cell>
          <cell r="G92">
            <v>141.25</v>
          </cell>
        </row>
        <row r="93">
          <cell r="A93" t="str">
            <v>Referência: 19.07.590 E 19.07.595/ EMLURB</v>
          </cell>
          <cell r="B93">
            <v>0</v>
          </cell>
          <cell r="C93">
            <v>0</v>
          </cell>
          <cell r="D93">
            <v>0</v>
          </cell>
          <cell r="E93">
            <v>0</v>
          </cell>
          <cell r="F93">
            <v>0</v>
          </cell>
        </row>
        <row r="94">
          <cell r="A94">
            <v>0</v>
          </cell>
          <cell r="B94">
            <v>0</v>
          </cell>
          <cell r="C94">
            <v>0</v>
          </cell>
          <cell r="D94">
            <v>0</v>
          </cell>
          <cell r="E94">
            <v>0</v>
          </cell>
          <cell r="F94">
            <v>0</v>
          </cell>
        </row>
        <row r="95">
          <cell r="A95" t="str">
            <v>Código</v>
          </cell>
          <cell r="B95" t="str">
            <v>Descrição</v>
          </cell>
          <cell r="C95" t="str">
            <v>Unidade</v>
          </cell>
          <cell r="D95" t="str">
            <v>Coeficiente</v>
          </cell>
          <cell r="E95" t="str">
            <v>Preço</v>
          </cell>
          <cell r="F95" t="str">
            <v>Total</v>
          </cell>
        </row>
        <row r="96">
          <cell r="A96" t="str">
            <v>EQUIPAMENTOS</v>
          </cell>
          <cell r="B96">
            <v>0</v>
          </cell>
          <cell r="C96">
            <v>0</v>
          </cell>
          <cell r="D96">
            <v>0</v>
          </cell>
          <cell r="E96">
            <v>0</v>
          </cell>
          <cell r="F96">
            <v>0</v>
          </cell>
        </row>
        <row r="97">
          <cell r="A97">
            <v>0</v>
          </cell>
          <cell r="B97">
            <v>0</v>
          </cell>
          <cell r="C97">
            <v>0</v>
          </cell>
          <cell r="D97">
            <v>0</v>
          </cell>
          <cell r="E97">
            <v>0</v>
          </cell>
          <cell r="F97">
            <v>0</v>
          </cell>
        </row>
        <row r="98">
          <cell r="A98" t="str">
            <v>TOTAL EQUIPAMENTOS  (R$)</v>
          </cell>
          <cell r="B98">
            <v>0</v>
          </cell>
          <cell r="C98">
            <v>0</v>
          </cell>
          <cell r="D98">
            <v>0</v>
          </cell>
          <cell r="E98">
            <v>0</v>
          </cell>
          <cell r="F98">
            <v>0</v>
          </cell>
        </row>
        <row r="99">
          <cell r="A99" t="str">
            <v>MÃO DE OBRA</v>
          </cell>
          <cell r="B99">
            <v>0</v>
          </cell>
          <cell r="C99">
            <v>0</v>
          </cell>
          <cell r="D99">
            <v>0</v>
          </cell>
          <cell r="E99">
            <v>0</v>
          </cell>
          <cell r="F99">
            <v>0</v>
          </cell>
        </row>
        <row r="100">
          <cell r="A100" t="str">
            <v>88267</v>
          </cell>
          <cell r="B100" t="str">
            <v>ENCANADOR OU BOMBEIRO HIDRÁULICO COM ENCARGOS COMPLEMENTARES</v>
          </cell>
          <cell r="C100" t="str">
            <v>H</v>
          </cell>
          <cell r="D100">
            <v>0.27272727272727271</v>
          </cell>
          <cell r="E100" t="str">
            <v>19,72</v>
          </cell>
          <cell r="F100">
            <v>5.37</v>
          </cell>
        </row>
        <row r="101">
          <cell r="A101" t="str">
            <v>88316</v>
          </cell>
          <cell r="B101" t="str">
            <v>SERVENTE COM ENCARGOS COMPLEMENTARES</v>
          </cell>
          <cell r="C101" t="str">
            <v>H</v>
          </cell>
          <cell r="D101">
            <v>0.54545454545454541</v>
          </cell>
          <cell r="E101" t="str">
            <v>16,18</v>
          </cell>
          <cell r="F101">
            <v>8.82</v>
          </cell>
        </row>
        <row r="102">
          <cell r="A102" t="str">
            <v>TOTAL MAO DE OBRA  (R$)</v>
          </cell>
          <cell r="B102">
            <v>0</v>
          </cell>
          <cell r="C102">
            <v>0</v>
          </cell>
          <cell r="D102">
            <v>0</v>
          </cell>
          <cell r="E102">
            <v>0</v>
          </cell>
          <cell r="F102">
            <v>14.19</v>
          </cell>
        </row>
        <row r="103">
          <cell r="A103" t="str">
            <v>MATERIAIS</v>
          </cell>
          <cell r="B103">
            <v>0</v>
          </cell>
          <cell r="C103">
            <v>0</v>
          </cell>
          <cell r="D103">
            <v>0</v>
          </cell>
          <cell r="E103">
            <v>0</v>
          </cell>
          <cell r="F103">
            <v>0</v>
          </cell>
        </row>
        <row r="104">
          <cell r="A104">
            <v>9873</v>
          </cell>
          <cell r="B104" t="str">
            <v>TUBO PVC, SOLDAVEL, DN 60 MM, AGUA FRIA (NBR-5648)</v>
          </cell>
          <cell r="C104" t="str">
            <v xml:space="preserve">M     </v>
          </cell>
          <cell r="D104">
            <v>1</v>
          </cell>
          <cell r="E104" t="str">
            <v>16,74</v>
          </cell>
          <cell r="F104">
            <v>16.739999999999998</v>
          </cell>
        </row>
        <row r="105">
          <cell r="A105">
            <v>1925</v>
          </cell>
          <cell r="B105" t="str">
            <v>CURVA DE PVC 90 GRAUS, SOLDAVEL, 60 MM, PARA AGUA FRIA PREDIAL (NBR 5648)</v>
          </cell>
          <cell r="C105" t="str">
            <v xml:space="preserve">UN    </v>
          </cell>
          <cell r="D105">
            <v>4</v>
          </cell>
          <cell r="E105" t="str">
            <v>26,68</v>
          </cell>
          <cell r="F105">
            <v>106.72</v>
          </cell>
        </row>
        <row r="106">
          <cell r="A106">
            <v>20080</v>
          </cell>
          <cell r="B106" t="str">
            <v>ADESIVO PLASTICO PARA PVC, FRASCO COM 175 GR</v>
          </cell>
          <cell r="C106" t="str">
            <v xml:space="preserve">UN    </v>
          </cell>
          <cell r="D106">
            <v>1.1454545454545455E-2</v>
          </cell>
          <cell r="E106" t="str">
            <v>15,77</v>
          </cell>
          <cell r="F106">
            <v>0.18</v>
          </cell>
        </row>
        <row r="107">
          <cell r="A107">
            <v>20083</v>
          </cell>
          <cell r="B107" t="str">
            <v>SOLUCAO LIMPADORA PARA PVC, FRASCO COM 1000 CM3</v>
          </cell>
          <cell r="C107" t="str">
            <v xml:space="preserve">UN    </v>
          </cell>
          <cell r="D107">
            <v>7.928727272727272E-2</v>
          </cell>
          <cell r="E107" t="str">
            <v>43,14</v>
          </cell>
          <cell r="F107">
            <v>3.42</v>
          </cell>
        </row>
        <row r="108">
          <cell r="A108" t="str">
            <v>TOTAL MATERIAIS</v>
          </cell>
          <cell r="B108">
            <v>0</v>
          </cell>
          <cell r="C108">
            <v>0</v>
          </cell>
          <cell r="D108">
            <v>0</v>
          </cell>
          <cell r="E108">
            <v>0</v>
          </cell>
          <cell r="F108">
            <v>127.06</v>
          </cell>
        </row>
        <row r="109">
          <cell r="A109">
            <v>0</v>
          </cell>
          <cell r="B109">
            <v>0</v>
          </cell>
          <cell r="C109">
            <v>0</v>
          </cell>
          <cell r="D109">
            <v>0</v>
          </cell>
          <cell r="E109">
            <v>0</v>
          </cell>
          <cell r="F109">
            <v>0</v>
          </cell>
        </row>
        <row r="110">
          <cell r="A110" t="str">
            <v>TOTAL GERAL (R$)</v>
          </cell>
          <cell r="B110">
            <v>0</v>
          </cell>
          <cell r="C110">
            <v>0</v>
          </cell>
          <cell r="D110">
            <v>0</v>
          </cell>
          <cell r="E110">
            <v>0</v>
          </cell>
          <cell r="F110">
            <v>141.25</v>
          </cell>
        </row>
        <row r="111">
          <cell r="A111" t="str">
            <v>*ITEM 20083 BASE DE CÁLCULO PARA CONVERSÃO: SOLUÇÃO TIGRE COM DENSIDADE D = 0,79 G/CM³ (D = M/V: 1000CM³ = 790G). https://tigrecombr-prod.s3.amazonaws.com/default/files/produtos/ficha-tecnica/54001207.pdf</v>
          </cell>
          <cell r="B111">
            <v>0</v>
          </cell>
          <cell r="C111">
            <v>0</v>
          </cell>
          <cell r="D111">
            <v>0</v>
          </cell>
          <cell r="E111">
            <v>0</v>
          </cell>
          <cell r="F111">
            <v>0</v>
          </cell>
        </row>
        <row r="112">
          <cell r="A112">
            <v>0</v>
          </cell>
          <cell r="B112">
            <v>0</v>
          </cell>
          <cell r="C112">
            <v>0</v>
          </cell>
          <cell r="D112">
            <v>0</v>
          </cell>
          <cell r="E112">
            <v>0</v>
          </cell>
          <cell r="F112">
            <v>0</v>
          </cell>
        </row>
        <row r="113">
          <cell r="A113" t="str">
            <v>COMP.006</v>
          </cell>
          <cell r="B113" t="str">
            <v>DEMOLIÇÃO MANUAL DE CONCRETO SIMPLES</v>
          </cell>
          <cell r="C113">
            <v>0</v>
          </cell>
          <cell r="D113">
            <v>0</v>
          </cell>
          <cell r="E113" t="str">
            <v>UNID.:</v>
          </cell>
          <cell r="F113" t="str">
            <v>M³</v>
          </cell>
          <cell r="G113">
            <v>236.52</v>
          </cell>
        </row>
        <row r="114">
          <cell r="A114" t="str">
            <v>Referência: 10.02.01U/ COMPESA</v>
          </cell>
          <cell r="B114">
            <v>0</v>
          </cell>
          <cell r="C114">
            <v>0</v>
          </cell>
          <cell r="D114">
            <v>0</v>
          </cell>
          <cell r="E114">
            <v>0</v>
          </cell>
          <cell r="F114">
            <v>0</v>
          </cell>
        </row>
        <row r="115">
          <cell r="A115">
            <v>0</v>
          </cell>
          <cell r="B115">
            <v>0</v>
          </cell>
          <cell r="C115">
            <v>0</v>
          </cell>
          <cell r="D115">
            <v>0</v>
          </cell>
          <cell r="E115">
            <v>0</v>
          </cell>
          <cell r="F115">
            <v>0</v>
          </cell>
        </row>
        <row r="116">
          <cell r="A116" t="str">
            <v>Código</v>
          </cell>
          <cell r="B116" t="str">
            <v>Descrição</v>
          </cell>
          <cell r="C116" t="str">
            <v>Unidade</v>
          </cell>
          <cell r="D116" t="str">
            <v>Coeficiente</v>
          </cell>
          <cell r="E116" t="str">
            <v>Preço</v>
          </cell>
          <cell r="F116" t="str">
            <v>Total</v>
          </cell>
        </row>
        <row r="117">
          <cell r="A117" t="str">
            <v>EQUIPAMENTOS</v>
          </cell>
          <cell r="B117">
            <v>0</v>
          </cell>
          <cell r="C117">
            <v>0</v>
          </cell>
          <cell r="D117">
            <v>0</v>
          </cell>
          <cell r="E117">
            <v>0</v>
          </cell>
          <cell r="F117">
            <v>0</v>
          </cell>
        </row>
        <row r="118">
          <cell r="A118">
            <v>0</v>
          </cell>
          <cell r="B118">
            <v>0</v>
          </cell>
          <cell r="C118">
            <v>0</v>
          </cell>
          <cell r="D118">
            <v>0</v>
          </cell>
          <cell r="E118">
            <v>0</v>
          </cell>
          <cell r="F118">
            <v>0</v>
          </cell>
        </row>
        <row r="119">
          <cell r="A119" t="str">
            <v>TOTAL EQUIPAMENTOS  (R$)</v>
          </cell>
          <cell r="B119">
            <v>0</v>
          </cell>
          <cell r="C119">
            <v>0</v>
          </cell>
          <cell r="D119">
            <v>0</v>
          </cell>
          <cell r="E119">
            <v>0</v>
          </cell>
          <cell r="F119">
            <v>0</v>
          </cell>
        </row>
        <row r="120">
          <cell r="A120" t="str">
            <v>MÃO DE OBRA</v>
          </cell>
          <cell r="B120">
            <v>0</v>
          </cell>
          <cell r="C120">
            <v>0</v>
          </cell>
          <cell r="D120">
            <v>0</v>
          </cell>
          <cell r="E120">
            <v>0</v>
          </cell>
          <cell r="F120">
            <v>0</v>
          </cell>
        </row>
        <row r="121">
          <cell r="A121">
            <v>88309</v>
          </cell>
          <cell r="B121" t="str">
            <v>PEDREIRO COM ENCARGOS COMPLEMENTARES</v>
          </cell>
          <cell r="C121" t="str">
            <v>H</v>
          </cell>
          <cell r="D121">
            <v>1.3</v>
          </cell>
          <cell r="E121" t="str">
            <v>20,14</v>
          </cell>
          <cell r="F121">
            <v>26.18</v>
          </cell>
        </row>
        <row r="122">
          <cell r="A122" t="str">
            <v>88316</v>
          </cell>
          <cell r="B122" t="str">
            <v>SERVENTE COM ENCARGOS COMPLEMENTARES</v>
          </cell>
          <cell r="C122" t="str">
            <v>H</v>
          </cell>
          <cell r="D122">
            <v>13</v>
          </cell>
          <cell r="E122" t="str">
            <v>16,18</v>
          </cell>
          <cell r="F122">
            <v>210.34</v>
          </cell>
        </row>
        <row r="123">
          <cell r="A123" t="str">
            <v>TOTAL MAO DE OBRA  (R$)</v>
          </cell>
          <cell r="B123">
            <v>0</v>
          </cell>
          <cell r="C123">
            <v>0</v>
          </cell>
          <cell r="D123">
            <v>0</v>
          </cell>
          <cell r="E123">
            <v>0</v>
          </cell>
          <cell r="F123">
            <v>236.52</v>
          </cell>
        </row>
        <row r="124">
          <cell r="A124" t="str">
            <v>MATERIAIS</v>
          </cell>
          <cell r="B124">
            <v>0</v>
          </cell>
          <cell r="C124">
            <v>0</v>
          </cell>
          <cell r="D124">
            <v>0</v>
          </cell>
          <cell r="E124">
            <v>0</v>
          </cell>
          <cell r="F124">
            <v>0</v>
          </cell>
        </row>
        <row r="125">
          <cell r="A125">
            <v>0</v>
          </cell>
          <cell r="B125">
            <v>0</v>
          </cell>
          <cell r="C125">
            <v>0</v>
          </cell>
          <cell r="D125">
            <v>0</v>
          </cell>
          <cell r="E125">
            <v>0</v>
          </cell>
          <cell r="F125">
            <v>0</v>
          </cell>
        </row>
        <row r="126">
          <cell r="A126" t="str">
            <v>TOTAL MATERIAIS</v>
          </cell>
          <cell r="B126">
            <v>0</v>
          </cell>
          <cell r="C126">
            <v>0</v>
          </cell>
          <cell r="D126">
            <v>0</v>
          </cell>
          <cell r="E126">
            <v>0</v>
          </cell>
          <cell r="F126">
            <v>0</v>
          </cell>
        </row>
        <row r="127">
          <cell r="A127">
            <v>0</v>
          </cell>
          <cell r="B127">
            <v>0</v>
          </cell>
          <cell r="C127">
            <v>0</v>
          </cell>
          <cell r="D127">
            <v>0</v>
          </cell>
          <cell r="E127">
            <v>0</v>
          </cell>
          <cell r="F127">
            <v>0</v>
          </cell>
        </row>
        <row r="128">
          <cell r="A128" t="str">
            <v>TOTAL GERAL (R$)</v>
          </cell>
          <cell r="B128">
            <v>0</v>
          </cell>
          <cell r="C128">
            <v>0</v>
          </cell>
          <cell r="D128">
            <v>0</v>
          </cell>
          <cell r="E128">
            <v>0</v>
          </cell>
          <cell r="F128">
            <v>236.52</v>
          </cell>
        </row>
        <row r="129">
          <cell r="A129">
            <v>0</v>
          </cell>
          <cell r="B129">
            <v>0</v>
          </cell>
          <cell r="C129">
            <v>0</v>
          </cell>
          <cell r="D129">
            <v>0</v>
          </cell>
          <cell r="E129">
            <v>0</v>
          </cell>
          <cell r="F129">
            <v>0</v>
          </cell>
        </row>
        <row r="130">
          <cell r="A130" t="str">
            <v>COMP.007</v>
          </cell>
          <cell r="B130" t="str">
            <v>EXECUCAO DE BASE DE MACADAME VIBRADO A SECO, INCLUSIVE FORNECIMENTO DO MATERIAL.</v>
          </cell>
          <cell r="C130">
            <v>0</v>
          </cell>
          <cell r="D130">
            <v>0</v>
          </cell>
          <cell r="E130" t="str">
            <v>UNID.:</v>
          </cell>
          <cell r="F130" t="str">
            <v>M³</v>
          </cell>
          <cell r="G130">
            <v>236.52</v>
          </cell>
        </row>
        <row r="131">
          <cell r="A131" t="str">
            <v>Referência: 20.03.110/ EMLURB</v>
          </cell>
          <cell r="B131">
            <v>0</v>
          </cell>
          <cell r="C131">
            <v>0</v>
          </cell>
          <cell r="D131">
            <v>0</v>
          </cell>
          <cell r="E131">
            <v>0</v>
          </cell>
          <cell r="F131">
            <v>0</v>
          </cell>
        </row>
        <row r="132">
          <cell r="A132">
            <v>0</v>
          </cell>
          <cell r="B132">
            <v>0</v>
          </cell>
          <cell r="C132">
            <v>0</v>
          </cell>
          <cell r="D132">
            <v>0</v>
          </cell>
          <cell r="E132">
            <v>0</v>
          </cell>
          <cell r="F132">
            <v>0</v>
          </cell>
        </row>
        <row r="133">
          <cell r="A133" t="str">
            <v>Código</v>
          </cell>
          <cell r="B133" t="str">
            <v>Descrição</v>
          </cell>
          <cell r="C133" t="str">
            <v>Unidade</v>
          </cell>
          <cell r="D133" t="str">
            <v>Coeficiente</v>
          </cell>
          <cell r="E133" t="str">
            <v>Preço</v>
          </cell>
          <cell r="F133" t="str">
            <v>Total</v>
          </cell>
        </row>
        <row r="134">
          <cell r="A134" t="str">
            <v>EQUIPAMENTOS</v>
          </cell>
          <cell r="B134">
            <v>0</v>
          </cell>
          <cell r="C134">
            <v>0</v>
          </cell>
          <cell r="D134">
            <v>0</v>
          </cell>
          <cell r="E134">
            <v>0</v>
          </cell>
          <cell r="F134">
            <v>0</v>
          </cell>
        </row>
        <row r="135">
          <cell r="A135">
            <v>0</v>
          </cell>
          <cell r="B135">
            <v>0</v>
          </cell>
          <cell r="C135">
            <v>0</v>
          </cell>
          <cell r="D135">
            <v>0</v>
          </cell>
          <cell r="E135">
            <v>0</v>
          </cell>
          <cell r="F135">
            <v>0</v>
          </cell>
        </row>
        <row r="136">
          <cell r="A136" t="str">
            <v>TOTAL EQUIPAMENTOS  (R$)</v>
          </cell>
          <cell r="B136">
            <v>0</v>
          </cell>
          <cell r="C136">
            <v>0</v>
          </cell>
          <cell r="D136">
            <v>0</v>
          </cell>
          <cell r="E136">
            <v>0</v>
          </cell>
          <cell r="F136">
            <v>0</v>
          </cell>
        </row>
        <row r="137">
          <cell r="A137" t="str">
            <v>MÃO DE OBRA</v>
          </cell>
          <cell r="B137">
            <v>0</v>
          </cell>
          <cell r="C137">
            <v>0</v>
          </cell>
          <cell r="D137">
            <v>0</v>
          </cell>
          <cell r="E137">
            <v>0</v>
          </cell>
          <cell r="F137">
            <v>0</v>
          </cell>
        </row>
        <row r="138">
          <cell r="A138">
            <v>88309</v>
          </cell>
          <cell r="B138" t="str">
            <v>PEDREIRO COM ENCARGOS COMPLEMENTARES</v>
          </cell>
          <cell r="C138" t="str">
            <v>H</v>
          </cell>
          <cell r="D138">
            <v>1.3</v>
          </cell>
          <cell r="E138" t="str">
            <v>20,14</v>
          </cell>
          <cell r="F138">
            <v>26.18</v>
          </cell>
        </row>
        <row r="139">
          <cell r="A139" t="str">
            <v>88316</v>
          </cell>
          <cell r="B139" t="str">
            <v>SERVENTE COM ENCARGOS COMPLEMENTARES</v>
          </cell>
          <cell r="C139" t="str">
            <v>H</v>
          </cell>
          <cell r="D139">
            <v>13</v>
          </cell>
          <cell r="E139" t="str">
            <v>16,18</v>
          </cell>
          <cell r="F139">
            <v>210.34</v>
          </cell>
        </row>
        <row r="140">
          <cell r="A140" t="str">
            <v>TOTAL MAO DE OBRA  (R$)</v>
          </cell>
          <cell r="B140">
            <v>0</v>
          </cell>
          <cell r="C140">
            <v>0</v>
          </cell>
          <cell r="D140">
            <v>0</v>
          </cell>
          <cell r="E140">
            <v>0</v>
          </cell>
          <cell r="F140">
            <v>236.52</v>
          </cell>
        </row>
        <row r="141">
          <cell r="A141" t="str">
            <v>MATERIAIS</v>
          </cell>
          <cell r="B141">
            <v>0</v>
          </cell>
          <cell r="C141">
            <v>0</v>
          </cell>
          <cell r="D141">
            <v>0</v>
          </cell>
          <cell r="E141">
            <v>0</v>
          </cell>
          <cell r="F141">
            <v>0</v>
          </cell>
        </row>
        <row r="142">
          <cell r="A142">
            <v>0</v>
          </cell>
          <cell r="B142">
            <v>0</v>
          </cell>
          <cell r="C142">
            <v>0</v>
          </cell>
          <cell r="D142">
            <v>0</v>
          </cell>
          <cell r="E142">
            <v>0</v>
          </cell>
          <cell r="F142">
            <v>0</v>
          </cell>
        </row>
        <row r="143">
          <cell r="A143" t="str">
            <v>TOTAL MATERIAIS</v>
          </cell>
          <cell r="B143">
            <v>0</v>
          </cell>
          <cell r="C143">
            <v>0</v>
          </cell>
          <cell r="D143">
            <v>0</v>
          </cell>
          <cell r="E143">
            <v>0</v>
          </cell>
          <cell r="F143">
            <v>0</v>
          </cell>
        </row>
        <row r="144">
          <cell r="A144">
            <v>0</v>
          </cell>
          <cell r="B144">
            <v>0</v>
          </cell>
          <cell r="C144">
            <v>0</v>
          </cell>
          <cell r="D144">
            <v>0</v>
          </cell>
          <cell r="E144">
            <v>0</v>
          </cell>
          <cell r="F144">
            <v>0</v>
          </cell>
        </row>
        <row r="145">
          <cell r="A145" t="str">
            <v>TOTAL GERAL (R$)</v>
          </cell>
          <cell r="B145">
            <v>0</v>
          </cell>
          <cell r="C145">
            <v>0</v>
          </cell>
          <cell r="D145">
            <v>0</v>
          </cell>
          <cell r="E145">
            <v>0</v>
          </cell>
          <cell r="F145">
            <v>236.52</v>
          </cell>
        </row>
        <row r="146">
          <cell r="A146" t="str">
            <v>COMP.008</v>
          </cell>
          <cell r="B146" t="str">
            <v>REMOCAO DE MATERIAL DE PRIMEIRA CATEGORIA EM CAMINHAO BASCULANTE, D.M.T. 6 KM, INCLUSIVE CARGA E DESCARGA MECANICAS</v>
          </cell>
          <cell r="C146">
            <v>0</v>
          </cell>
          <cell r="D146">
            <v>0</v>
          </cell>
          <cell r="E146" t="str">
            <v>UNID.:</v>
          </cell>
          <cell r="F146" t="str">
            <v>M³</v>
          </cell>
          <cell r="G146">
            <v>12.76</v>
          </cell>
        </row>
        <row r="147">
          <cell r="A147" t="str">
            <v>Referência: 04.03.070/ EMLURB</v>
          </cell>
          <cell r="B147">
            <v>0</v>
          </cell>
          <cell r="C147">
            <v>0</v>
          </cell>
          <cell r="D147">
            <v>0</v>
          </cell>
          <cell r="E147">
            <v>0</v>
          </cell>
          <cell r="F147">
            <v>0</v>
          </cell>
        </row>
        <row r="148">
          <cell r="A148">
            <v>0</v>
          </cell>
          <cell r="B148">
            <v>0</v>
          </cell>
          <cell r="C148">
            <v>0</v>
          </cell>
          <cell r="D148">
            <v>0</v>
          </cell>
          <cell r="E148">
            <v>0</v>
          </cell>
          <cell r="F148">
            <v>0</v>
          </cell>
        </row>
        <row r="149">
          <cell r="A149" t="str">
            <v>Código</v>
          </cell>
          <cell r="B149" t="str">
            <v>Descrição</v>
          </cell>
          <cell r="C149" t="str">
            <v>Unidade</v>
          </cell>
          <cell r="D149" t="str">
            <v>Coeficiente</v>
          </cell>
          <cell r="E149" t="str">
            <v>Preço</v>
          </cell>
          <cell r="F149" t="str">
            <v>Total</v>
          </cell>
        </row>
        <row r="150">
          <cell r="A150" t="str">
            <v>EQUIPAMENTOS</v>
          </cell>
          <cell r="B150">
            <v>0</v>
          </cell>
          <cell r="C150">
            <v>0</v>
          </cell>
          <cell r="D150">
            <v>0</v>
          </cell>
          <cell r="E150">
            <v>0</v>
          </cell>
          <cell r="F150">
            <v>0</v>
          </cell>
        </row>
        <row r="151">
          <cell r="A151">
            <v>67827</v>
          </cell>
          <cell r="B151" t="str">
            <v>CAMINHÃO BASCULANTE 6 M3 TOCO, PESO BRUTO TOTAL 16.000 KG, CARGA ÚTIL MÁXIMA 11.130 KG, DISTÂNCIA ENTRE EIXOS 5,36 M, POTÊNCIA 185 CV, INCLUSIVE CAÇAMBA METÁLICA - CHI DIURNO. AF_06/2014</v>
          </cell>
          <cell r="C151" t="str">
            <v>CHI</v>
          </cell>
          <cell r="D151">
            <v>7.0000000000000001E-3</v>
          </cell>
          <cell r="E151" t="str">
            <v>44,45</v>
          </cell>
          <cell r="F151">
            <v>0.31</v>
          </cell>
        </row>
        <row r="152">
          <cell r="A152">
            <v>5944</v>
          </cell>
          <cell r="B152" t="str">
            <v>PÁ CARREGADEIRA SOBRE RODAS, POTÊNCIA 197 HP, CAPACIDADE DA CAÇAMBA 2,5 A 3,5 M3, PESO OPERACIONAL 18338 KG - CHP DIURNO. AF_06/2014</v>
          </cell>
          <cell r="C152" t="str">
            <v>CHP</v>
          </cell>
          <cell r="D152">
            <v>7.0000000000000001E-3</v>
          </cell>
          <cell r="E152" t="str">
            <v>142,91</v>
          </cell>
          <cell r="F152">
            <v>1</v>
          </cell>
        </row>
        <row r="153">
          <cell r="A153" t="str">
            <v>TOTAL EQUIPAMENTOS  (R$)</v>
          </cell>
          <cell r="B153">
            <v>0</v>
          </cell>
          <cell r="C153">
            <v>0</v>
          </cell>
          <cell r="D153">
            <v>0</v>
          </cell>
          <cell r="E153">
            <v>0</v>
          </cell>
          <cell r="F153">
            <v>1.31</v>
          </cell>
        </row>
        <row r="154">
          <cell r="A154" t="str">
            <v>MÃO DE OBRA</v>
          </cell>
          <cell r="B154">
            <v>0</v>
          </cell>
          <cell r="C154">
            <v>0</v>
          </cell>
          <cell r="D154">
            <v>0</v>
          </cell>
          <cell r="E154">
            <v>0</v>
          </cell>
          <cell r="F154">
            <v>0</v>
          </cell>
        </row>
        <row r="155">
          <cell r="A155" t="str">
            <v>88316</v>
          </cell>
          <cell r="B155" t="str">
            <v>SERVENTE COM ENCARGOS COMPLEMENTARES</v>
          </cell>
          <cell r="C155" t="str">
            <v>H</v>
          </cell>
          <cell r="D155">
            <v>7.0000000000000001E-3</v>
          </cell>
          <cell r="E155" t="str">
            <v>16,18</v>
          </cell>
          <cell r="F155">
            <v>0.11</v>
          </cell>
        </row>
        <row r="156">
          <cell r="A156" t="str">
            <v>TOTAL MAO DE OBRA  (R$)</v>
          </cell>
          <cell r="B156">
            <v>0</v>
          </cell>
          <cell r="C156">
            <v>0</v>
          </cell>
          <cell r="D156">
            <v>0</v>
          </cell>
          <cell r="E156">
            <v>0</v>
          </cell>
          <cell r="F156">
            <v>0.11</v>
          </cell>
        </row>
        <row r="157">
          <cell r="A157" t="str">
            <v>SERVIÇOS</v>
          </cell>
          <cell r="B157">
            <v>0</v>
          </cell>
          <cell r="C157">
            <v>0</v>
          </cell>
          <cell r="D157">
            <v>0</v>
          </cell>
          <cell r="E157">
            <v>0</v>
          </cell>
          <cell r="F157">
            <v>0</v>
          </cell>
        </row>
        <row r="158">
          <cell r="A158">
            <v>97914</v>
          </cell>
          <cell r="B158" t="str">
            <v>TRANSPORTE COM CAMINHÃO BASCULANTE DE 6 M3, EM VIA URBANA PAVIMENTADA, DMT ATÉ 30 KM (UNIDADE: M3XKM). AF_01/2018</v>
          </cell>
          <cell r="C158" t="str">
            <v>M3XKM</v>
          </cell>
          <cell r="D158">
            <v>6</v>
          </cell>
          <cell r="E158" t="str">
            <v>1,89</v>
          </cell>
          <cell r="F158">
            <v>11.34</v>
          </cell>
        </row>
        <row r="159">
          <cell r="A159" t="str">
            <v>TOTAL SERVIÇOS</v>
          </cell>
          <cell r="B159">
            <v>0</v>
          </cell>
          <cell r="C159">
            <v>0</v>
          </cell>
          <cell r="D159">
            <v>0</v>
          </cell>
          <cell r="E159">
            <v>0</v>
          </cell>
          <cell r="F159">
            <v>11.34</v>
          </cell>
        </row>
        <row r="160">
          <cell r="A160">
            <v>0</v>
          </cell>
          <cell r="B160">
            <v>0</v>
          </cell>
          <cell r="C160">
            <v>0</v>
          </cell>
          <cell r="D160">
            <v>0</v>
          </cell>
          <cell r="E160">
            <v>0</v>
          </cell>
          <cell r="F160">
            <v>0</v>
          </cell>
        </row>
        <row r="161">
          <cell r="A161" t="str">
            <v>TOTAL GERAL (R$)</v>
          </cell>
          <cell r="B161">
            <v>0</v>
          </cell>
          <cell r="C161">
            <v>0</v>
          </cell>
          <cell r="D161">
            <v>0</v>
          </cell>
          <cell r="E161">
            <v>0</v>
          </cell>
          <cell r="F161">
            <v>12.76</v>
          </cell>
          <cell r="G161" t="e">
            <v>#REF!</v>
          </cell>
        </row>
        <row r="163">
          <cell r="A163" t="str">
            <v>COMP.009</v>
          </cell>
          <cell r="B163" t="str">
            <v>PLACA INAUGURAÇÃO EM ALUMÍNIO, FORNECIMENTO E COLOCAÇÃO, 0,40X0,60M</v>
          </cell>
          <cell r="C163">
            <v>0</v>
          </cell>
          <cell r="D163">
            <v>0</v>
          </cell>
          <cell r="E163" t="str">
            <v>UNID.:</v>
          </cell>
          <cell r="F163" t="str">
            <v>UN</v>
          </cell>
          <cell r="G163">
            <v>934.71</v>
          </cell>
        </row>
        <row r="164">
          <cell r="A164" t="str">
            <v>Referência: 04.03.070/ EMLURB</v>
          </cell>
          <cell r="B164">
            <v>0</v>
          </cell>
          <cell r="C164">
            <v>0</v>
          </cell>
          <cell r="D164">
            <v>0</v>
          </cell>
          <cell r="E164">
            <v>0</v>
          </cell>
          <cell r="F164">
            <v>0</v>
          </cell>
        </row>
        <row r="165">
          <cell r="A165">
            <v>0</v>
          </cell>
          <cell r="B165">
            <v>0</v>
          </cell>
          <cell r="C165">
            <v>0</v>
          </cell>
          <cell r="D165">
            <v>0</v>
          </cell>
          <cell r="E165">
            <v>0</v>
          </cell>
          <cell r="F165">
            <v>0</v>
          </cell>
        </row>
        <row r="166">
          <cell r="A166" t="str">
            <v>Código</v>
          </cell>
          <cell r="B166" t="str">
            <v>Descrição</v>
          </cell>
          <cell r="C166" t="str">
            <v>Unidade</v>
          </cell>
          <cell r="D166" t="str">
            <v>Coeficiente</v>
          </cell>
          <cell r="E166" t="str">
            <v>Preço</v>
          </cell>
          <cell r="F166" t="str">
            <v>Total</v>
          </cell>
        </row>
        <row r="167">
          <cell r="A167" t="str">
            <v>EQUIPAMENTOS</v>
          </cell>
          <cell r="B167">
            <v>0</v>
          </cell>
          <cell r="C167">
            <v>0</v>
          </cell>
          <cell r="D167">
            <v>0</v>
          </cell>
          <cell r="E167">
            <v>0</v>
          </cell>
          <cell r="F167">
            <v>0</v>
          </cell>
        </row>
        <row r="168">
          <cell r="A168">
            <v>10848</v>
          </cell>
          <cell r="B168" t="str">
            <v>BUCHA DE NYLON SEM ABA S6, COM PARAFUSO DE 4,20 X 40 MM EM ACO ZINCADO COM UN 0,33 ROSCA SOBERBA, CABECA CHATA E FENDA PHILLIPS</v>
          </cell>
          <cell r="C168" t="str">
            <v>UN</v>
          </cell>
          <cell r="D168">
            <v>1</v>
          </cell>
          <cell r="E168">
            <v>904.5</v>
          </cell>
          <cell r="F168">
            <v>904.5</v>
          </cell>
        </row>
        <row r="169">
          <cell r="A169" t="str">
            <v>TOTAL EQUIPAMENTOS  (R$)</v>
          </cell>
          <cell r="B169">
            <v>0</v>
          </cell>
          <cell r="C169">
            <v>0</v>
          </cell>
          <cell r="D169">
            <v>0</v>
          </cell>
          <cell r="E169">
            <v>0</v>
          </cell>
          <cell r="F169">
            <v>904.5</v>
          </cell>
        </row>
        <row r="170">
          <cell r="A170" t="str">
            <v>MÃO DE OBRA</v>
          </cell>
          <cell r="B170">
            <v>0</v>
          </cell>
          <cell r="C170">
            <v>0</v>
          </cell>
          <cell r="D170">
            <v>0</v>
          </cell>
          <cell r="E170">
            <v>0</v>
          </cell>
          <cell r="F170">
            <v>0</v>
          </cell>
        </row>
        <row r="171">
          <cell r="A171">
            <v>88309</v>
          </cell>
          <cell r="B171" t="str">
            <v>PEDREIRO COM ENCARGOS COMPLEMENTARES</v>
          </cell>
          <cell r="C171" t="str">
            <v>H</v>
          </cell>
          <cell r="D171">
            <v>1.5</v>
          </cell>
          <cell r="E171">
            <v>20.14</v>
          </cell>
          <cell r="F171">
            <v>30.21</v>
          </cell>
        </row>
        <row r="172">
          <cell r="A172" t="str">
            <v>TOTAL MAO DE OBRA  (R$)</v>
          </cell>
          <cell r="B172">
            <v>0</v>
          </cell>
          <cell r="C172">
            <v>0</v>
          </cell>
          <cell r="D172">
            <v>0</v>
          </cell>
          <cell r="E172">
            <v>0</v>
          </cell>
          <cell r="F172">
            <v>30.21</v>
          </cell>
        </row>
        <row r="173">
          <cell r="A173" t="str">
            <v>SERVIÇOS</v>
          </cell>
          <cell r="B173">
            <v>0</v>
          </cell>
          <cell r="C173">
            <v>0</v>
          </cell>
          <cell r="D173">
            <v>0</v>
          </cell>
          <cell r="E173">
            <v>0</v>
          </cell>
          <cell r="F173">
            <v>0</v>
          </cell>
        </row>
        <row r="174">
          <cell r="A174">
            <v>0</v>
          </cell>
          <cell r="B174">
            <v>0</v>
          </cell>
          <cell r="C174">
            <v>0</v>
          </cell>
          <cell r="D174">
            <v>0</v>
          </cell>
          <cell r="E174">
            <v>0</v>
          </cell>
          <cell r="F174">
            <v>0</v>
          </cell>
        </row>
        <row r="175">
          <cell r="A175" t="str">
            <v>TOTAL SERVIÇOS</v>
          </cell>
          <cell r="B175">
            <v>0</v>
          </cell>
          <cell r="C175">
            <v>0</v>
          </cell>
          <cell r="D175">
            <v>0</v>
          </cell>
          <cell r="E175">
            <v>0</v>
          </cell>
          <cell r="F175">
            <v>0</v>
          </cell>
        </row>
        <row r="176">
          <cell r="A176">
            <v>0</v>
          </cell>
          <cell r="B176">
            <v>0</v>
          </cell>
          <cell r="C176">
            <v>0</v>
          </cell>
          <cell r="D176">
            <v>0</v>
          </cell>
          <cell r="E176">
            <v>0</v>
          </cell>
          <cell r="F176">
            <v>0</v>
          </cell>
        </row>
        <row r="177">
          <cell r="A177" t="str">
            <v>TOTAL GERAL (R$)</v>
          </cell>
          <cell r="B177">
            <v>0</v>
          </cell>
          <cell r="C177">
            <v>0</v>
          </cell>
          <cell r="D177">
            <v>0</v>
          </cell>
          <cell r="E177">
            <v>0</v>
          </cell>
          <cell r="F177">
            <v>934.71</v>
          </cell>
          <cell r="G177" t="e">
            <v>#REF!</v>
          </cell>
        </row>
        <row r="179">
          <cell r="A179" t="str">
            <v>COMP.010</v>
          </cell>
          <cell r="B179" t="str">
            <v xml:space="preserve">IMPLANTAÇÃO DE PENA D'ÁGUA, INCLUINDO TUBULAÇÃO, CONEXÕES, ESCAVAÇÃO E REATERRO.      </v>
          </cell>
          <cell r="C179">
            <v>0</v>
          </cell>
          <cell r="D179">
            <v>0</v>
          </cell>
          <cell r="E179" t="str">
            <v>UNID.:</v>
          </cell>
          <cell r="F179" t="str">
            <v>UN</v>
          </cell>
          <cell r="G179">
            <v>217.36</v>
          </cell>
        </row>
        <row r="180">
          <cell r="A180" t="str">
            <v>Referência: 04.03.070/ EMLURB</v>
          </cell>
          <cell r="B180">
            <v>0</v>
          </cell>
          <cell r="C180">
            <v>0</v>
          </cell>
          <cell r="D180">
            <v>0</v>
          </cell>
          <cell r="E180">
            <v>0</v>
          </cell>
          <cell r="F180">
            <v>0</v>
          </cell>
        </row>
        <row r="181">
          <cell r="A181">
            <v>0</v>
          </cell>
          <cell r="B181">
            <v>0</v>
          </cell>
          <cell r="C181">
            <v>0</v>
          </cell>
          <cell r="D181">
            <v>0</v>
          </cell>
          <cell r="E181">
            <v>0</v>
          </cell>
          <cell r="F181">
            <v>0</v>
          </cell>
        </row>
        <row r="182">
          <cell r="A182" t="str">
            <v>Código</v>
          </cell>
          <cell r="B182" t="str">
            <v>Descrição</v>
          </cell>
          <cell r="C182" t="str">
            <v>Unidade</v>
          </cell>
          <cell r="D182" t="str">
            <v>Coeficiente</v>
          </cell>
          <cell r="E182" t="str">
            <v>Preço</v>
          </cell>
          <cell r="F182" t="str">
            <v>Total</v>
          </cell>
        </row>
        <row r="183">
          <cell r="A183" t="str">
            <v>EQUIPAMENTOS</v>
          </cell>
          <cell r="B183">
            <v>0</v>
          </cell>
          <cell r="C183">
            <v>0</v>
          </cell>
          <cell r="D183">
            <v>0</v>
          </cell>
          <cell r="E183">
            <v>0</v>
          </cell>
          <cell r="F183">
            <v>0</v>
          </cell>
        </row>
        <row r="184">
          <cell r="A184">
            <v>9868</v>
          </cell>
          <cell r="B184" t="str">
            <v>TUBO PVC, SOLDAVEL, DN 25 MM, AGUA FRIA (NBR-5648)</v>
          </cell>
          <cell r="C184" t="str">
            <v>M</v>
          </cell>
          <cell r="D184">
            <v>4</v>
          </cell>
          <cell r="E184">
            <v>2.65</v>
          </cell>
          <cell r="F184">
            <v>10.6</v>
          </cell>
        </row>
        <row r="185">
          <cell r="A185">
            <v>3529</v>
          </cell>
          <cell r="B185" t="str">
            <v>JOELHO PVC, SOLDAVEL, 90 GRAUS, 25 MM, PARA AGUA FRIA PREDIAL</v>
          </cell>
          <cell r="C185" t="str">
            <v>UN</v>
          </cell>
          <cell r="D185">
            <v>2</v>
          </cell>
          <cell r="E185">
            <v>0.52</v>
          </cell>
          <cell r="F185">
            <v>1.04</v>
          </cell>
        </row>
        <row r="186">
          <cell r="A186">
            <v>122</v>
          </cell>
          <cell r="B186" t="str">
            <v>ADESIVO PLASTICO PARA PVC, FRASCO COM 850 GR</v>
          </cell>
          <cell r="C186" t="str">
            <v>UN</v>
          </cell>
          <cell r="D186">
            <v>1.1759999999999999</v>
          </cell>
          <cell r="E186">
            <v>49.68</v>
          </cell>
          <cell r="F186">
            <v>58.42</v>
          </cell>
        </row>
        <row r="187">
          <cell r="A187">
            <v>20083</v>
          </cell>
          <cell r="B187" t="str">
            <v>SOLUCAO LIMPADORA PARA PVC, FRASCO COM 1000 CM3</v>
          </cell>
          <cell r="C187" t="str">
            <v>UN</v>
          </cell>
          <cell r="D187">
            <v>1</v>
          </cell>
          <cell r="E187">
            <v>43.14</v>
          </cell>
          <cell r="F187">
            <v>43.14</v>
          </cell>
        </row>
        <row r="188">
          <cell r="A188" t="str">
            <v>TOTAL EQUIPAMENTOS  (R$)</v>
          </cell>
          <cell r="B188">
            <v>0</v>
          </cell>
          <cell r="C188">
            <v>0</v>
          </cell>
          <cell r="D188">
            <v>0</v>
          </cell>
          <cell r="E188">
            <v>0</v>
          </cell>
          <cell r="F188">
            <v>113.2</v>
          </cell>
        </row>
        <row r="189">
          <cell r="A189" t="str">
            <v>MÃO DE OBRA</v>
          </cell>
          <cell r="B189">
            <v>0</v>
          </cell>
          <cell r="C189">
            <v>0</v>
          </cell>
          <cell r="D189">
            <v>0</v>
          </cell>
          <cell r="E189">
            <v>0</v>
          </cell>
          <cell r="F189">
            <v>0</v>
          </cell>
        </row>
        <row r="190">
          <cell r="A190">
            <v>88316</v>
          </cell>
          <cell r="B190" t="str">
            <v>SERVENTE COM ENCARGOS COMPLEMENTARES</v>
          </cell>
          <cell r="C190" t="str">
            <v>H</v>
          </cell>
          <cell r="D190">
            <v>4</v>
          </cell>
          <cell r="E190">
            <v>16.18</v>
          </cell>
          <cell r="F190">
            <v>64.72</v>
          </cell>
        </row>
        <row r="191">
          <cell r="A191">
            <v>88267</v>
          </cell>
          <cell r="B191" t="str">
            <v>ENCANADOR OU BOMBEIRO HIDRÁULICO COM ENCARGOS COMPLEMENTARES</v>
          </cell>
          <cell r="C191" t="str">
            <v>H</v>
          </cell>
          <cell r="D191">
            <v>2</v>
          </cell>
          <cell r="E191">
            <v>19.72</v>
          </cell>
          <cell r="F191">
            <v>39.44</v>
          </cell>
        </row>
        <row r="192">
          <cell r="A192" t="str">
            <v>TOTAL MAO DE OBRA  (R$)</v>
          </cell>
          <cell r="B192">
            <v>0</v>
          </cell>
          <cell r="C192">
            <v>0</v>
          </cell>
          <cell r="D192">
            <v>0</v>
          </cell>
          <cell r="E192">
            <v>0</v>
          </cell>
          <cell r="F192">
            <v>104.16</v>
          </cell>
        </row>
        <row r="193">
          <cell r="A193" t="str">
            <v>SERVIÇOS</v>
          </cell>
          <cell r="B193">
            <v>0</v>
          </cell>
          <cell r="C193">
            <v>0</v>
          </cell>
          <cell r="D193">
            <v>0</v>
          </cell>
          <cell r="E193">
            <v>0</v>
          </cell>
          <cell r="F193">
            <v>0</v>
          </cell>
        </row>
        <row r="194">
          <cell r="A194">
            <v>0</v>
          </cell>
          <cell r="B194">
            <v>0</v>
          </cell>
          <cell r="C194">
            <v>0</v>
          </cell>
          <cell r="D194">
            <v>0</v>
          </cell>
          <cell r="E194">
            <v>0</v>
          </cell>
          <cell r="F194">
            <v>0</v>
          </cell>
        </row>
        <row r="195">
          <cell r="A195" t="str">
            <v>TOTAL SERVIÇOS</v>
          </cell>
          <cell r="B195">
            <v>0</v>
          </cell>
          <cell r="C195">
            <v>0</v>
          </cell>
          <cell r="D195">
            <v>0</v>
          </cell>
          <cell r="E195">
            <v>0</v>
          </cell>
          <cell r="F195">
            <v>0</v>
          </cell>
        </row>
        <row r="196">
          <cell r="A196">
            <v>0</v>
          </cell>
          <cell r="B196">
            <v>0</v>
          </cell>
          <cell r="C196">
            <v>0</v>
          </cell>
          <cell r="D196">
            <v>0</v>
          </cell>
          <cell r="E196">
            <v>0</v>
          </cell>
          <cell r="F196">
            <v>0</v>
          </cell>
        </row>
        <row r="197">
          <cell r="A197" t="str">
            <v>TOTAL GERAL (R$)</v>
          </cell>
          <cell r="B197">
            <v>0</v>
          </cell>
          <cell r="C197">
            <v>0</v>
          </cell>
          <cell r="D197">
            <v>0</v>
          </cell>
          <cell r="E197">
            <v>0</v>
          </cell>
          <cell r="F197">
            <v>217.36</v>
          </cell>
          <cell r="G197" t="e">
            <v>#REF!</v>
          </cell>
        </row>
        <row r="199">
          <cell r="A199" t="str">
            <v>COMP.011</v>
          </cell>
          <cell r="B199" t="str">
            <v>ALUGUEL DE IMÓVEL P/ESCRITÓRIO</v>
          </cell>
          <cell r="C199">
            <v>0</v>
          </cell>
          <cell r="D199">
            <v>0</v>
          </cell>
          <cell r="E199" t="str">
            <v>UNID.:</v>
          </cell>
          <cell r="F199" t="str">
            <v>MÊS</v>
          </cell>
          <cell r="G199">
            <v>1889.72</v>
          </cell>
        </row>
        <row r="200">
          <cell r="A200" t="str">
            <v>Referência: 04.03.070/ EMLURB</v>
          </cell>
          <cell r="B200">
            <v>0</v>
          </cell>
          <cell r="C200">
            <v>0</v>
          </cell>
          <cell r="D200">
            <v>0</v>
          </cell>
          <cell r="E200">
            <v>0</v>
          </cell>
          <cell r="F200">
            <v>0</v>
          </cell>
        </row>
        <row r="201">
          <cell r="A201" t="str">
            <v>O preço foi baseado na Tabela de Consultoria DNIT - Julho/2020</v>
          </cell>
          <cell r="B201">
            <v>0</v>
          </cell>
          <cell r="C201">
            <v>0</v>
          </cell>
          <cell r="D201">
            <v>0</v>
          </cell>
          <cell r="E201">
            <v>0</v>
          </cell>
          <cell r="F201">
            <v>0</v>
          </cell>
        </row>
        <row r="202">
          <cell r="A202" t="str">
            <v>Código</v>
          </cell>
          <cell r="B202" t="str">
            <v>Descrição</v>
          </cell>
          <cell r="C202" t="str">
            <v>Unidade</v>
          </cell>
          <cell r="D202" t="str">
            <v>Coeficiente</v>
          </cell>
          <cell r="E202" t="str">
            <v>Preço</v>
          </cell>
          <cell r="F202" t="str">
            <v>Total</v>
          </cell>
        </row>
        <row r="203">
          <cell r="A203" t="str">
            <v>EQUIPAMENTOS</v>
          </cell>
          <cell r="B203">
            <v>0</v>
          </cell>
          <cell r="C203">
            <v>0</v>
          </cell>
          <cell r="D203">
            <v>0</v>
          </cell>
          <cell r="E203">
            <v>0</v>
          </cell>
          <cell r="F203">
            <v>0</v>
          </cell>
        </row>
        <row r="204">
          <cell r="A204" t="str">
            <v>DNIT - Imóvel</v>
          </cell>
          <cell r="B204" t="str">
            <v>Imóveis - Escritório</v>
          </cell>
          <cell r="C204" t="str">
            <v>MÊS</v>
          </cell>
          <cell r="D204">
            <v>1</v>
          </cell>
          <cell r="E204">
            <v>1889.72</v>
          </cell>
          <cell r="F204">
            <v>1889.72</v>
          </cell>
        </row>
        <row r="205">
          <cell r="A205">
            <v>0</v>
          </cell>
          <cell r="B205">
            <v>0</v>
          </cell>
          <cell r="C205">
            <v>0</v>
          </cell>
          <cell r="D205">
            <v>0</v>
          </cell>
          <cell r="E205">
            <v>0</v>
          </cell>
          <cell r="F205">
            <v>0</v>
          </cell>
        </row>
        <row r="206">
          <cell r="A206" t="str">
            <v>TOTAL EQUIPAMENTOS  (R$)</v>
          </cell>
          <cell r="B206">
            <v>0</v>
          </cell>
          <cell r="C206">
            <v>0</v>
          </cell>
          <cell r="D206">
            <v>0</v>
          </cell>
          <cell r="E206">
            <v>0</v>
          </cell>
          <cell r="F206">
            <v>1889.72</v>
          </cell>
        </row>
        <row r="207">
          <cell r="A207" t="str">
            <v>MÃO DE OBRA</v>
          </cell>
          <cell r="B207">
            <v>0</v>
          </cell>
          <cell r="C207">
            <v>0</v>
          </cell>
          <cell r="D207">
            <v>0</v>
          </cell>
          <cell r="E207">
            <v>0</v>
          </cell>
          <cell r="F207">
            <v>0</v>
          </cell>
        </row>
        <row r="208">
          <cell r="A208">
            <v>0</v>
          </cell>
          <cell r="B208">
            <v>0</v>
          </cell>
          <cell r="C208">
            <v>0</v>
          </cell>
          <cell r="D208">
            <v>0</v>
          </cell>
          <cell r="E208">
            <v>0</v>
          </cell>
          <cell r="F208">
            <v>0</v>
          </cell>
        </row>
        <row r="209">
          <cell r="A209" t="str">
            <v>TOTAL MAO DE OBRA  (R$)</v>
          </cell>
          <cell r="B209">
            <v>0</v>
          </cell>
          <cell r="C209">
            <v>0</v>
          </cell>
          <cell r="D209">
            <v>0</v>
          </cell>
          <cell r="E209">
            <v>0</v>
          </cell>
          <cell r="F209">
            <v>0</v>
          </cell>
        </row>
        <row r="210">
          <cell r="A210" t="str">
            <v>SERVIÇOS</v>
          </cell>
          <cell r="B210">
            <v>0</v>
          </cell>
          <cell r="C210">
            <v>0</v>
          </cell>
          <cell r="D210">
            <v>0</v>
          </cell>
          <cell r="E210">
            <v>0</v>
          </cell>
          <cell r="F210">
            <v>0</v>
          </cell>
        </row>
        <row r="211">
          <cell r="A211">
            <v>0</v>
          </cell>
          <cell r="B211">
            <v>0</v>
          </cell>
          <cell r="C211">
            <v>0</v>
          </cell>
          <cell r="D211">
            <v>0</v>
          </cell>
          <cell r="E211">
            <v>0</v>
          </cell>
          <cell r="F211">
            <v>0</v>
          </cell>
        </row>
        <row r="212">
          <cell r="A212" t="str">
            <v>TOTAL SERVIÇOS</v>
          </cell>
          <cell r="B212">
            <v>0</v>
          </cell>
          <cell r="C212">
            <v>0</v>
          </cell>
          <cell r="D212">
            <v>0</v>
          </cell>
          <cell r="E212">
            <v>0</v>
          </cell>
          <cell r="F212">
            <v>0</v>
          </cell>
        </row>
        <row r="213">
          <cell r="A213">
            <v>0</v>
          </cell>
          <cell r="B213">
            <v>0</v>
          </cell>
          <cell r="C213">
            <v>0</v>
          </cell>
          <cell r="D213">
            <v>0</v>
          </cell>
          <cell r="E213">
            <v>0</v>
          </cell>
          <cell r="F213">
            <v>0</v>
          </cell>
        </row>
        <row r="214">
          <cell r="A214" t="str">
            <v>TOTAL GERAL (R$)</v>
          </cell>
          <cell r="B214">
            <v>0</v>
          </cell>
          <cell r="C214">
            <v>0</v>
          </cell>
          <cell r="D214">
            <v>0</v>
          </cell>
          <cell r="E214">
            <v>0</v>
          </cell>
          <cell r="F214">
            <v>1889.72</v>
          </cell>
          <cell r="G214" t="e">
            <v>#REF!</v>
          </cell>
        </row>
        <row r="216">
          <cell r="A216" t="str">
            <v>COMP.012</v>
          </cell>
          <cell r="B216" t="str">
            <v>ALUGUEL DE BANHEIRO QUÍMICO, COM 03 LIMPEZAS SEMANAIS</v>
          </cell>
          <cell r="C216">
            <v>0</v>
          </cell>
          <cell r="D216">
            <v>0</v>
          </cell>
          <cell r="E216" t="str">
            <v>UNID.:</v>
          </cell>
          <cell r="F216" t="str">
            <v>MÊS</v>
          </cell>
          <cell r="G216">
            <v>690</v>
          </cell>
        </row>
        <row r="217">
          <cell r="A217" t="str">
            <v>Referência: 04.03.070/ EMLURB</v>
          </cell>
          <cell r="B217">
            <v>0</v>
          </cell>
          <cell r="C217">
            <v>0</v>
          </cell>
          <cell r="D217">
            <v>0</v>
          </cell>
          <cell r="E217">
            <v>0</v>
          </cell>
          <cell r="F217">
            <v>0</v>
          </cell>
        </row>
        <row r="218">
          <cell r="A218">
            <v>0</v>
          </cell>
          <cell r="B218">
            <v>0</v>
          </cell>
          <cell r="C218">
            <v>0</v>
          </cell>
          <cell r="D218">
            <v>0</v>
          </cell>
          <cell r="E218">
            <v>0</v>
          </cell>
          <cell r="F218">
            <v>0</v>
          </cell>
        </row>
        <row r="219">
          <cell r="A219" t="str">
            <v>Código</v>
          </cell>
          <cell r="B219" t="str">
            <v>Descrição</v>
          </cell>
          <cell r="C219" t="str">
            <v>Unidade</v>
          </cell>
          <cell r="D219" t="str">
            <v>Coeficiente</v>
          </cell>
          <cell r="E219" t="str">
            <v>Preço</v>
          </cell>
          <cell r="F219" t="str">
            <v>Total</v>
          </cell>
        </row>
        <row r="220">
          <cell r="A220" t="str">
            <v>EQUIPAMENTOS</v>
          </cell>
          <cell r="B220">
            <v>0</v>
          </cell>
          <cell r="C220">
            <v>0</v>
          </cell>
          <cell r="D220">
            <v>0</v>
          </cell>
          <cell r="E220">
            <v>0</v>
          </cell>
          <cell r="F220">
            <v>0</v>
          </cell>
        </row>
        <row r="221">
          <cell r="A221" t="str">
            <v>COTAÇÃO 01</v>
          </cell>
          <cell r="B221" t="str">
            <v>ALUGUEL DE BANHEIRO QUÍMICO, COM 03 LIMPEZAS SEMANAIS</v>
          </cell>
          <cell r="C221" t="str">
            <v>MÊS</v>
          </cell>
          <cell r="D221">
            <v>1</v>
          </cell>
          <cell r="E221">
            <v>690</v>
          </cell>
          <cell r="F221">
            <v>690</v>
          </cell>
        </row>
        <row r="222">
          <cell r="A222">
            <v>0</v>
          </cell>
          <cell r="B222">
            <v>0</v>
          </cell>
          <cell r="C222">
            <v>0</v>
          </cell>
          <cell r="D222">
            <v>0</v>
          </cell>
          <cell r="E222">
            <v>0</v>
          </cell>
          <cell r="F222">
            <v>0</v>
          </cell>
        </row>
        <row r="223">
          <cell r="A223" t="str">
            <v>TOTAL EQUIPAMENTOS  (R$)</v>
          </cell>
          <cell r="B223">
            <v>0</v>
          </cell>
          <cell r="C223">
            <v>0</v>
          </cell>
          <cell r="D223">
            <v>0</v>
          </cell>
          <cell r="E223">
            <v>0</v>
          </cell>
          <cell r="F223">
            <v>690</v>
          </cell>
        </row>
        <row r="224">
          <cell r="A224" t="str">
            <v>MÃO DE OBRA</v>
          </cell>
          <cell r="B224">
            <v>0</v>
          </cell>
          <cell r="C224">
            <v>0</v>
          </cell>
          <cell r="D224">
            <v>0</v>
          </cell>
          <cell r="E224">
            <v>0</v>
          </cell>
          <cell r="F224">
            <v>0</v>
          </cell>
        </row>
        <row r="225">
          <cell r="A225">
            <v>0</v>
          </cell>
          <cell r="B225">
            <v>0</v>
          </cell>
          <cell r="C225">
            <v>0</v>
          </cell>
          <cell r="D225">
            <v>0</v>
          </cell>
          <cell r="E225">
            <v>0</v>
          </cell>
          <cell r="F225">
            <v>0</v>
          </cell>
        </row>
        <row r="226">
          <cell r="A226" t="str">
            <v>TOTAL MAO DE OBRA  (R$)</v>
          </cell>
          <cell r="B226">
            <v>0</v>
          </cell>
          <cell r="C226">
            <v>0</v>
          </cell>
          <cell r="D226">
            <v>0</v>
          </cell>
          <cell r="E226">
            <v>0</v>
          </cell>
          <cell r="F226">
            <v>0</v>
          </cell>
        </row>
        <row r="227">
          <cell r="A227" t="str">
            <v>SERVIÇOS</v>
          </cell>
          <cell r="B227">
            <v>0</v>
          </cell>
          <cell r="C227">
            <v>0</v>
          </cell>
          <cell r="D227">
            <v>0</v>
          </cell>
          <cell r="E227">
            <v>0</v>
          </cell>
          <cell r="F227">
            <v>0</v>
          </cell>
        </row>
        <row r="228">
          <cell r="A228">
            <v>0</v>
          </cell>
          <cell r="B228">
            <v>0</v>
          </cell>
          <cell r="C228">
            <v>0</v>
          </cell>
          <cell r="D228">
            <v>0</v>
          </cell>
          <cell r="E228">
            <v>0</v>
          </cell>
          <cell r="F228">
            <v>0</v>
          </cell>
        </row>
        <row r="229">
          <cell r="A229" t="str">
            <v>TOTAL SERVIÇOS</v>
          </cell>
          <cell r="B229">
            <v>0</v>
          </cell>
          <cell r="C229">
            <v>0</v>
          </cell>
          <cell r="D229">
            <v>0</v>
          </cell>
          <cell r="E229">
            <v>0</v>
          </cell>
          <cell r="F229">
            <v>0</v>
          </cell>
        </row>
        <row r="230">
          <cell r="A230">
            <v>0</v>
          </cell>
          <cell r="B230">
            <v>0</v>
          </cell>
          <cell r="C230">
            <v>0</v>
          </cell>
          <cell r="D230">
            <v>0</v>
          </cell>
          <cell r="E230">
            <v>0</v>
          </cell>
          <cell r="F230">
            <v>0</v>
          </cell>
        </row>
        <row r="231">
          <cell r="A231" t="str">
            <v>TOTAL GERAL (R$)</v>
          </cell>
          <cell r="B231">
            <v>0</v>
          </cell>
          <cell r="C231">
            <v>0</v>
          </cell>
          <cell r="D231">
            <v>0</v>
          </cell>
          <cell r="E231">
            <v>0</v>
          </cell>
          <cell r="F231">
            <v>690</v>
          </cell>
          <cell r="G231" t="e">
            <v>#REF!</v>
          </cell>
        </row>
      </sheetData>
      <sheetData sheetId="9" refreshError="1"/>
      <sheetData sheetId="10" refreshError="1"/>
      <sheetData sheetId="11"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CPU"/>
      <sheetName val="Cpus"/>
      <sheetName val="Dados"/>
      <sheetName val="Fechamento"/>
      <sheetName val="Resumo"/>
      <sheetName val="Insumos"/>
      <sheetName val="Serviços"/>
      <sheetName val="Composições"/>
      <sheetName val="Fluxo Caixa"/>
      <sheetName val="QTR"/>
      <sheetName val="QTS"/>
      <sheetName val="Cronograma"/>
      <sheetName val="BDI"/>
      <sheetName val="ES"/>
      <sheetName val="Materiais_Elétricos A"/>
      <sheetName val="terrap_ESCOPO_A venda"/>
      <sheetName val="terrap_ESCOPO_A custo"/>
      <sheetName val="Arrum_ESCOPO_A venda"/>
      <sheetName val="Arrum_ESCOPO_A custo"/>
      <sheetName val="SUBT_ESCOPO_A"/>
      <sheetName val="Indiretas"/>
      <sheetName val="Mobilização"/>
      <sheetName val="Canteiro"/>
      <sheetName val="Crono MOI"/>
      <sheetName val="CpuApr"/>
      <sheetName val="RelCpu"/>
      <sheetName val="Permanência"/>
      <sheetName val="Crono MO"/>
      <sheetName val="Crono EQ"/>
      <sheetName val="GerRel"/>
      <sheetName val="pro-08"/>
    </sheetNames>
    <sheetDataSet>
      <sheetData sheetId="0"/>
      <sheetData sheetId="1"/>
      <sheetData sheetId="2" refreshError="1">
        <row r="3">
          <cell r="B3" t="str">
            <v>: Galvão Engenharia S.A.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COMPESA NDESONERADO"/>
      <sheetName val="COMPESA DESONERADO"/>
      <sheetName val="INSUMOS"/>
      <sheetName val="NÃO DESONERADO"/>
      <sheetName val="DESONERADO"/>
      <sheetName val="PLANILHA GERAL"/>
      <sheetName val="CRONOGRAMA ALTO DA MANGUBA"/>
      <sheetName val="MC NEREU GOMES"/>
      <sheetName val="COMP DESONERADAS"/>
      <sheetName val="COMP NDESONERADAS"/>
      <sheetName val="CRONOGRAMA NEREU GOMES"/>
      <sheetName val="MC MANGUBA"/>
      <sheetName val="COMPOSIÇÕES CONTENÇÕES"/>
      <sheetName val="CONTENÇÃO1"/>
      <sheetName val="Planilha1"/>
      <sheetName val="CONTENÇÃO2"/>
      <sheetName val="Planilha2"/>
      <sheetName val="BDI - DES"/>
      <sheetName val="BDI ND"/>
      <sheetName val="alteração"/>
    </sheetNames>
    <sheetDataSet>
      <sheetData sheetId="0">
        <row r="1">
          <cell r="C1">
            <v>0</v>
          </cell>
          <cell r="D1">
            <v>0</v>
          </cell>
          <cell r="E1">
            <v>0</v>
          </cell>
          <cell r="F1">
            <v>0</v>
          </cell>
          <cell r="G1">
            <v>0</v>
          </cell>
          <cell r="H1">
            <v>0</v>
          </cell>
          <cell r="I1">
            <v>0</v>
          </cell>
          <cell r="J1">
            <v>0</v>
          </cell>
        </row>
        <row r="2">
          <cell r="C2">
            <v>0</v>
          </cell>
          <cell r="D2">
            <v>0</v>
          </cell>
          <cell r="E2">
            <v>0</v>
          </cell>
          <cell r="F2">
            <v>0</v>
          </cell>
          <cell r="G2">
            <v>0</v>
          </cell>
          <cell r="H2">
            <v>0</v>
          </cell>
          <cell r="I2">
            <v>0</v>
          </cell>
          <cell r="J2">
            <v>0</v>
          </cell>
        </row>
        <row r="3">
          <cell r="C3">
            <v>0</v>
          </cell>
          <cell r="D3">
            <v>0</v>
          </cell>
          <cell r="E3">
            <v>0</v>
          </cell>
          <cell r="F3">
            <v>0</v>
          </cell>
          <cell r="G3">
            <v>0</v>
          </cell>
          <cell r="H3">
            <v>0</v>
          </cell>
          <cell r="I3">
            <v>0</v>
          </cell>
          <cell r="J3">
            <v>0</v>
          </cell>
        </row>
        <row r="4">
          <cell r="C4">
            <v>0</v>
          </cell>
          <cell r="D4">
            <v>0</v>
          </cell>
          <cell r="E4">
            <v>0</v>
          </cell>
          <cell r="F4">
            <v>0</v>
          </cell>
          <cell r="G4">
            <v>0</v>
          </cell>
          <cell r="H4">
            <v>0</v>
          </cell>
          <cell r="I4">
            <v>0</v>
          </cell>
          <cell r="J4">
            <v>0</v>
          </cell>
        </row>
        <row r="5">
          <cell r="C5">
            <v>0</v>
          </cell>
          <cell r="D5">
            <v>0</v>
          </cell>
          <cell r="E5">
            <v>0</v>
          </cell>
          <cell r="F5">
            <v>0</v>
          </cell>
          <cell r="G5">
            <v>0</v>
          </cell>
          <cell r="H5">
            <v>0</v>
          </cell>
          <cell r="I5">
            <v>0</v>
          </cell>
          <cell r="J5">
            <v>0</v>
          </cell>
        </row>
        <row r="6">
          <cell r="C6">
            <v>0</v>
          </cell>
          <cell r="D6">
            <v>0</v>
          </cell>
          <cell r="E6">
            <v>0</v>
          </cell>
          <cell r="F6">
            <v>0</v>
          </cell>
          <cell r="G6">
            <v>0</v>
          </cell>
          <cell r="H6">
            <v>0</v>
          </cell>
          <cell r="I6">
            <v>0</v>
          </cell>
          <cell r="J6">
            <v>0</v>
          </cell>
        </row>
        <row r="7">
          <cell r="C7">
            <v>0</v>
          </cell>
          <cell r="D7">
            <v>0</v>
          </cell>
          <cell r="E7">
            <v>0</v>
          </cell>
          <cell r="F7">
            <v>0</v>
          </cell>
          <cell r="G7">
            <v>0</v>
          </cell>
          <cell r="H7">
            <v>0</v>
          </cell>
          <cell r="I7">
            <v>0</v>
          </cell>
          <cell r="J7">
            <v>0</v>
          </cell>
        </row>
        <row r="8">
          <cell r="C8">
            <v>0</v>
          </cell>
          <cell r="D8">
            <v>0</v>
          </cell>
          <cell r="E8">
            <v>0</v>
          </cell>
          <cell r="F8">
            <v>0</v>
          </cell>
          <cell r="G8">
            <v>0</v>
          </cell>
          <cell r="H8">
            <v>0</v>
          </cell>
          <cell r="I8">
            <v>0</v>
          </cell>
          <cell r="J8">
            <v>0</v>
          </cell>
        </row>
        <row r="9">
          <cell r="C9">
            <v>0</v>
          </cell>
          <cell r="D9">
            <v>0</v>
          </cell>
          <cell r="E9">
            <v>0</v>
          </cell>
          <cell r="F9">
            <v>0</v>
          </cell>
          <cell r="G9">
            <v>0</v>
          </cell>
          <cell r="H9">
            <v>0</v>
          </cell>
          <cell r="I9">
            <v>0</v>
          </cell>
          <cell r="J9">
            <v>0</v>
          </cell>
        </row>
        <row r="10">
          <cell r="C10">
            <v>0</v>
          </cell>
          <cell r="D10">
            <v>0</v>
          </cell>
          <cell r="E10">
            <v>0</v>
          </cell>
          <cell r="F10">
            <v>0</v>
          </cell>
          <cell r="G10">
            <v>0</v>
          </cell>
          <cell r="H10">
            <v>0</v>
          </cell>
          <cell r="I10">
            <v>0</v>
          </cell>
          <cell r="J10">
            <v>0</v>
          </cell>
        </row>
        <row r="11">
          <cell r="C11">
            <v>0</v>
          </cell>
          <cell r="D11">
            <v>0</v>
          </cell>
          <cell r="E11">
            <v>0</v>
          </cell>
          <cell r="F11">
            <v>0</v>
          </cell>
          <cell r="G11">
            <v>0</v>
          </cell>
          <cell r="H11">
            <v>0</v>
          </cell>
          <cell r="I11">
            <v>0</v>
          </cell>
          <cell r="J11">
            <v>0</v>
          </cell>
        </row>
        <row r="12">
          <cell r="C12">
            <v>0</v>
          </cell>
          <cell r="D12">
            <v>0</v>
          </cell>
          <cell r="E12">
            <v>0</v>
          </cell>
          <cell r="F12">
            <v>0</v>
          </cell>
          <cell r="G12">
            <v>0</v>
          </cell>
          <cell r="H12">
            <v>0</v>
          </cell>
          <cell r="I12">
            <v>0</v>
          </cell>
          <cell r="J12">
            <v>0</v>
          </cell>
        </row>
        <row r="13">
          <cell r="C13">
            <v>0</v>
          </cell>
          <cell r="D13">
            <v>0</v>
          </cell>
          <cell r="E13">
            <v>0</v>
          </cell>
          <cell r="F13">
            <v>0</v>
          </cell>
          <cell r="G13">
            <v>0</v>
          </cell>
          <cell r="H13">
            <v>0</v>
          </cell>
          <cell r="I13">
            <v>0</v>
          </cell>
          <cell r="J13">
            <v>0</v>
          </cell>
        </row>
        <row r="14">
          <cell r="C14">
            <v>0</v>
          </cell>
          <cell r="D14">
            <v>0</v>
          </cell>
          <cell r="E14">
            <v>0</v>
          </cell>
          <cell r="F14">
            <v>0</v>
          </cell>
          <cell r="G14">
            <v>0</v>
          </cell>
          <cell r="H14">
            <v>0</v>
          </cell>
          <cell r="I14">
            <v>0</v>
          </cell>
          <cell r="J14">
            <v>0</v>
          </cell>
        </row>
        <row r="15">
          <cell r="C15">
            <v>0</v>
          </cell>
          <cell r="D15">
            <v>0</v>
          </cell>
          <cell r="E15">
            <v>0</v>
          </cell>
          <cell r="F15">
            <v>0</v>
          </cell>
          <cell r="G15">
            <v>0</v>
          </cell>
          <cell r="H15">
            <v>0</v>
          </cell>
          <cell r="I15">
            <v>0</v>
          </cell>
          <cell r="J15">
            <v>0</v>
          </cell>
        </row>
        <row r="16">
          <cell r="C16">
            <v>0</v>
          </cell>
          <cell r="D16">
            <v>0</v>
          </cell>
          <cell r="E16">
            <v>0</v>
          </cell>
          <cell r="F16">
            <v>0</v>
          </cell>
          <cell r="G16">
            <v>0</v>
          </cell>
          <cell r="H16">
            <v>0</v>
          </cell>
          <cell r="I16">
            <v>0</v>
          </cell>
          <cell r="J16">
            <v>0</v>
          </cell>
        </row>
        <row r="17">
          <cell r="C17">
            <v>0</v>
          </cell>
          <cell r="D17">
            <v>0</v>
          </cell>
          <cell r="E17">
            <v>0</v>
          </cell>
          <cell r="F17">
            <v>0</v>
          </cell>
          <cell r="G17">
            <v>0</v>
          </cell>
          <cell r="H17">
            <v>0</v>
          </cell>
          <cell r="I17">
            <v>0</v>
          </cell>
          <cell r="J17">
            <v>0</v>
          </cell>
        </row>
        <row r="18">
          <cell r="C18">
            <v>0</v>
          </cell>
          <cell r="D18">
            <v>0</v>
          </cell>
          <cell r="E18">
            <v>0</v>
          </cell>
          <cell r="F18">
            <v>0</v>
          </cell>
          <cell r="G18">
            <v>0</v>
          </cell>
          <cell r="H18">
            <v>0</v>
          </cell>
          <cell r="I18">
            <v>0</v>
          </cell>
          <cell r="J18">
            <v>0</v>
          </cell>
        </row>
        <row r="19">
          <cell r="C19">
            <v>0</v>
          </cell>
          <cell r="D19">
            <v>0</v>
          </cell>
          <cell r="E19">
            <v>0</v>
          </cell>
          <cell r="F19">
            <v>0</v>
          </cell>
          <cell r="G19">
            <v>0</v>
          </cell>
          <cell r="H19">
            <v>0</v>
          </cell>
          <cell r="I19">
            <v>0</v>
          </cell>
          <cell r="J19">
            <v>0</v>
          </cell>
        </row>
        <row r="20">
          <cell r="C20">
            <v>0</v>
          </cell>
          <cell r="D20">
            <v>0</v>
          </cell>
          <cell r="E20">
            <v>0</v>
          </cell>
          <cell r="F20">
            <v>0</v>
          </cell>
          <cell r="G20">
            <v>0</v>
          </cell>
          <cell r="H20">
            <v>0</v>
          </cell>
          <cell r="I20">
            <v>0</v>
          </cell>
          <cell r="J20">
            <v>0</v>
          </cell>
        </row>
        <row r="21">
          <cell r="C21">
            <v>0</v>
          </cell>
          <cell r="D21">
            <v>0</v>
          </cell>
          <cell r="E21">
            <v>0</v>
          </cell>
          <cell r="F21">
            <v>0</v>
          </cell>
          <cell r="G21">
            <v>0</v>
          </cell>
          <cell r="H21">
            <v>0</v>
          </cell>
          <cell r="I21">
            <v>0</v>
          </cell>
          <cell r="J21">
            <v>0</v>
          </cell>
        </row>
        <row r="22">
          <cell r="C22">
            <v>0</v>
          </cell>
          <cell r="D22">
            <v>0</v>
          </cell>
          <cell r="E22">
            <v>0</v>
          </cell>
          <cell r="F22">
            <v>0</v>
          </cell>
          <cell r="G22">
            <v>0</v>
          </cell>
          <cell r="H22">
            <v>0</v>
          </cell>
          <cell r="I22">
            <v>0</v>
          </cell>
          <cell r="J22">
            <v>0</v>
          </cell>
        </row>
        <row r="23">
          <cell r="C23">
            <v>0</v>
          </cell>
          <cell r="D23">
            <v>0</v>
          </cell>
          <cell r="E23">
            <v>0</v>
          </cell>
          <cell r="F23">
            <v>0</v>
          </cell>
          <cell r="G23">
            <v>0</v>
          </cell>
          <cell r="H23">
            <v>0</v>
          </cell>
          <cell r="I23">
            <v>0</v>
          </cell>
          <cell r="J23">
            <v>0</v>
          </cell>
        </row>
        <row r="24">
          <cell r="C24">
            <v>0</v>
          </cell>
          <cell r="D24">
            <v>0</v>
          </cell>
          <cell r="E24">
            <v>0</v>
          </cell>
          <cell r="F24">
            <v>0</v>
          </cell>
          <cell r="G24">
            <v>0</v>
          </cell>
          <cell r="H24">
            <v>0</v>
          </cell>
          <cell r="I24">
            <v>0</v>
          </cell>
          <cell r="J24">
            <v>0</v>
          </cell>
        </row>
        <row r="25">
          <cell r="C25">
            <v>0</v>
          </cell>
          <cell r="D25">
            <v>0</v>
          </cell>
          <cell r="E25">
            <v>0</v>
          </cell>
          <cell r="F25">
            <v>0</v>
          </cell>
          <cell r="G25">
            <v>0</v>
          </cell>
          <cell r="H25">
            <v>0</v>
          </cell>
          <cell r="I25">
            <v>0</v>
          </cell>
          <cell r="J25">
            <v>0</v>
          </cell>
        </row>
        <row r="26">
          <cell r="C26">
            <v>0</v>
          </cell>
          <cell r="D26">
            <v>0</v>
          </cell>
          <cell r="E26">
            <v>0</v>
          </cell>
          <cell r="F26">
            <v>0</v>
          </cell>
          <cell r="G26">
            <v>0</v>
          </cell>
          <cell r="H26">
            <v>0</v>
          </cell>
          <cell r="I26">
            <v>0</v>
          </cell>
          <cell r="J26">
            <v>0</v>
          </cell>
        </row>
        <row r="27">
          <cell r="C27">
            <v>0</v>
          </cell>
          <cell r="D27">
            <v>0</v>
          </cell>
          <cell r="E27">
            <v>0</v>
          </cell>
          <cell r="F27">
            <v>0</v>
          </cell>
          <cell r="G27">
            <v>0</v>
          </cell>
          <cell r="H27">
            <v>0</v>
          </cell>
          <cell r="I27">
            <v>0</v>
          </cell>
          <cell r="J27">
            <v>0</v>
          </cell>
        </row>
        <row r="28">
          <cell r="C28">
            <v>0</v>
          </cell>
          <cell r="D28">
            <v>0</v>
          </cell>
          <cell r="E28">
            <v>0</v>
          </cell>
          <cell r="F28">
            <v>0</v>
          </cell>
          <cell r="G28">
            <v>0</v>
          </cell>
          <cell r="H28">
            <v>0</v>
          </cell>
          <cell r="I28">
            <v>0</v>
          </cell>
          <cell r="J28">
            <v>0</v>
          </cell>
        </row>
        <row r="29">
          <cell r="C29">
            <v>0</v>
          </cell>
          <cell r="D29">
            <v>0</v>
          </cell>
          <cell r="E29">
            <v>0</v>
          </cell>
          <cell r="F29">
            <v>0</v>
          </cell>
          <cell r="G29">
            <v>0</v>
          </cell>
          <cell r="H29">
            <v>0</v>
          </cell>
          <cell r="I29">
            <v>0</v>
          </cell>
          <cell r="J29">
            <v>0</v>
          </cell>
        </row>
        <row r="30">
          <cell r="C30">
            <v>0</v>
          </cell>
          <cell r="D30">
            <v>0</v>
          </cell>
          <cell r="E30">
            <v>0</v>
          </cell>
          <cell r="F30">
            <v>0</v>
          </cell>
          <cell r="G30">
            <v>0</v>
          </cell>
          <cell r="H30">
            <v>0</v>
          </cell>
          <cell r="I30">
            <v>0</v>
          </cell>
          <cell r="J30">
            <v>0</v>
          </cell>
        </row>
        <row r="31">
          <cell r="C31">
            <v>0</v>
          </cell>
          <cell r="D31">
            <v>0</v>
          </cell>
          <cell r="E31">
            <v>0</v>
          </cell>
          <cell r="F31">
            <v>0</v>
          </cell>
          <cell r="G31">
            <v>0</v>
          </cell>
          <cell r="H31">
            <v>0</v>
          </cell>
          <cell r="I31">
            <v>0</v>
          </cell>
          <cell r="J31">
            <v>0</v>
          </cell>
        </row>
        <row r="32">
          <cell r="C32">
            <v>0</v>
          </cell>
          <cell r="D32">
            <v>0</v>
          </cell>
          <cell r="E32">
            <v>0</v>
          </cell>
          <cell r="F32">
            <v>0</v>
          </cell>
          <cell r="G32">
            <v>0</v>
          </cell>
          <cell r="H32">
            <v>0</v>
          </cell>
          <cell r="I32">
            <v>0</v>
          </cell>
          <cell r="J32">
            <v>0</v>
          </cell>
        </row>
        <row r="33">
          <cell r="C33">
            <v>0</v>
          </cell>
          <cell r="D33">
            <v>0</v>
          </cell>
          <cell r="E33">
            <v>0</v>
          </cell>
          <cell r="F33">
            <v>0</v>
          </cell>
          <cell r="G33">
            <v>0</v>
          </cell>
          <cell r="H33">
            <v>0</v>
          </cell>
          <cell r="I33">
            <v>0</v>
          </cell>
          <cell r="J33">
            <v>0</v>
          </cell>
        </row>
        <row r="34">
          <cell r="C34">
            <v>0</v>
          </cell>
          <cell r="D34">
            <v>0</v>
          </cell>
          <cell r="E34">
            <v>0</v>
          </cell>
          <cell r="F34">
            <v>0</v>
          </cell>
          <cell r="G34">
            <v>0</v>
          </cell>
          <cell r="H34">
            <v>0</v>
          </cell>
          <cell r="I34">
            <v>0</v>
          </cell>
          <cell r="J34">
            <v>0</v>
          </cell>
        </row>
        <row r="35">
          <cell r="C35">
            <v>0</v>
          </cell>
          <cell r="D35">
            <v>0</v>
          </cell>
          <cell r="E35">
            <v>0</v>
          </cell>
          <cell r="F35">
            <v>0</v>
          </cell>
          <cell r="G35">
            <v>0</v>
          </cell>
          <cell r="H35">
            <v>0</v>
          </cell>
          <cell r="I35">
            <v>0</v>
          </cell>
          <cell r="J35">
            <v>0</v>
          </cell>
        </row>
        <row r="36">
          <cell r="C36">
            <v>0</v>
          </cell>
          <cell r="D36">
            <v>0</v>
          </cell>
          <cell r="E36">
            <v>0</v>
          </cell>
          <cell r="F36">
            <v>0</v>
          </cell>
          <cell r="G36">
            <v>0</v>
          </cell>
          <cell r="H36">
            <v>0</v>
          </cell>
          <cell r="I36">
            <v>0</v>
          </cell>
          <cell r="J36">
            <v>0</v>
          </cell>
        </row>
        <row r="37">
          <cell r="C37">
            <v>0</v>
          </cell>
          <cell r="D37">
            <v>0</v>
          </cell>
          <cell r="E37">
            <v>0</v>
          </cell>
          <cell r="F37">
            <v>0</v>
          </cell>
          <cell r="G37">
            <v>0</v>
          </cell>
          <cell r="H37">
            <v>0</v>
          </cell>
          <cell r="I37">
            <v>0</v>
          </cell>
          <cell r="J37">
            <v>0</v>
          </cell>
        </row>
        <row r="38">
          <cell r="C38">
            <v>0</v>
          </cell>
          <cell r="D38">
            <v>0</v>
          </cell>
          <cell r="E38">
            <v>0</v>
          </cell>
          <cell r="F38">
            <v>0</v>
          </cell>
          <cell r="G38">
            <v>0</v>
          </cell>
          <cell r="H38">
            <v>0</v>
          </cell>
          <cell r="I38">
            <v>0</v>
          </cell>
          <cell r="J38">
            <v>0</v>
          </cell>
        </row>
        <row r="39">
          <cell r="C39">
            <v>0</v>
          </cell>
          <cell r="D39">
            <v>0</v>
          </cell>
          <cell r="E39">
            <v>0</v>
          </cell>
          <cell r="F39">
            <v>0</v>
          </cell>
          <cell r="G39">
            <v>0</v>
          </cell>
          <cell r="H39">
            <v>0</v>
          </cell>
          <cell r="I39">
            <v>0</v>
          </cell>
          <cell r="J39">
            <v>0</v>
          </cell>
        </row>
        <row r="40">
          <cell r="C40">
            <v>0</v>
          </cell>
          <cell r="D40">
            <v>0</v>
          </cell>
          <cell r="E40">
            <v>0</v>
          </cell>
          <cell r="F40">
            <v>0</v>
          </cell>
          <cell r="G40">
            <v>0</v>
          </cell>
          <cell r="H40">
            <v>0</v>
          </cell>
          <cell r="I40">
            <v>0</v>
          </cell>
          <cell r="J40">
            <v>0</v>
          </cell>
        </row>
        <row r="41">
          <cell r="C41">
            <v>0</v>
          </cell>
          <cell r="D41">
            <v>0</v>
          </cell>
          <cell r="E41">
            <v>0</v>
          </cell>
          <cell r="F41">
            <v>0</v>
          </cell>
          <cell r="G41">
            <v>0</v>
          </cell>
          <cell r="H41">
            <v>0</v>
          </cell>
          <cell r="I41">
            <v>0</v>
          </cell>
          <cell r="J41">
            <v>0</v>
          </cell>
        </row>
        <row r="42">
          <cell r="C42">
            <v>0</v>
          </cell>
          <cell r="D42">
            <v>0</v>
          </cell>
          <cell r="E42">
            <v>0</v>
          </cell>
          <cell r="F42">
            <v>0</v>
          </cell>
          <cell r="G42">
            <v>0</v>
          </cell>
          <cell r="H42">
            <v>0</v>
          </cell>
          <cell r="I42">
            <v>0</v>
          </cell>
          <cell r="J42">
            <v>0</v>
          </cell>
        </row>
        <row r="43">
          <cell r="C43">
            <v>0</v>
          </cell>
          <cell r="D43">
            <v>0</v>
          </cell>
          <cell r="E43">
            <v>0</v>
          </cell>
          <cell r="F43">
            <v>0</v>
          </cell>
          <cell r="G43">
            <v>0</v>
          </cell>
          <cell r="H43">
            <v>0</v>
          </cell>
          <cell r="I43">
            <v>0</v>
          </cell>
          <cell r="J43">
            <v>0</v>
          </cell>
        </row>
        <row r="44">
          <cell r="C44">
            <v>0</v>
          </cell>
          <cell r="D44">
            <v>0</v>
          </cell>
          <cell r="E44">
            <v>0</v>
          </cell>
          <cell r="F44">
            <v>0</v>
          </cell>
          <cell r="G44">
            <v>0</v>
          </cell>
          <cell r="H44">
            <v>0</v>
          </cell>
          <cell r="I44">
            <v>0</v>
          </cell>
          <cell r="J44">
            <v>0</v>
          </cell>
        </row>
        <row r="45">
          <cell r="C45">
            <v>0</v>
          </cell>
          <cell r="D45">
            <v>0</v>
          </cell>
          <cell r="E45">
            <v>0</v>
          </cell>
          <cell r="F45">
            <v>0</v>
          </cell>
          <cell r="G45">
            <v>0</v>
          </cell>
          <cell r="H45">
            <v>0</v>
          </cell>
          <cell r="I45">
            <v>0</v>
          </cell>
          <cell r="J45">
            <v>0</v>
          </cell>
        </row>
        <row r="46">
          <cell r="C46">
            <v>0</v>
          </cell>
          <cell r="D46">
            <v>0</v>
          </cell>
          <cell r="E46">
            <v>0</v>
          </cell>
          <cell r="F46">
            <v>0</v>
          </cell>
          <cell r="G46">
            <v>0</v>
          </cell>
          <cell r="H46">
            <v>0</v>
          </cell>
          <cell r="I46">
            <v>0</v>
          </cell>
          <cell r="J46">
            <v>0</v>
          </cell>
        </row>
        <row r="47">
          <cell r="C47">
            <v>0</v>
          </cell>
          <cell r="D47">
            <v>0</v>
          </cell>
          <cell r="E47">
            <v>0</v>
          </cell>
          <cell r="F47">
            <v>0</v>
          </cell>
          <cell r="G47">
            <v>0</v>
          </cell>
          <cell r="H47">
            <v>0</v>
          </cell>
          <cell r="I47">
            <v>0</v>
          </cell>
          <cell r="J47">
            <v>0</v>
          </cell>
        </row>
        <row r="48">
          <cell r="C48">
            <v>0</v>
          </cell>
          <cell r="D48">
            <v>0</v>
          </cell>
          <cell r="E48">
            <v>0</v>
          </cell>
          <cell r="F48">
            <v>0</v>
          </cell>
          <cell r="G48">
            <v>0</v>
          </cell>
          <cell r="H48">
            <v>0</v>
          </cell>
          <cell r="I48">
            <v>0</v>
          </cell>
          <cell r="J48">
            <v>0</v>
          </cell>
        </row>
        <row r="49">
          <cell r="C49">
            <v>0</v>
          </cell>
          <cell r="D49">
            <v>0</v>
          </cell>
          <cell r="E49">
            <v>0</v>
          </cell>
          <cell r="F49">
            <v>0</v>
          </cell>
          <cell r="G49">
            <v>0</v>
          </cell>
          <cell r="H49">
            <v>0</v>
          </cell>
          <cell r="I49">
            <v>0</v>
          </cell>
          <cell r="J49">
            <v>0</v>
          </cell>
        </row>
        <row r="50">
          <cell r="C50">
            <v>0</v>
          </cell>
          <cell r="D50">
            <v>0</v>
          </cell>
          <cell r="E50">
            <v>0</v>
          </cell>
          <cell r="F50">
            <v>0</v>
          </cell>
          <cell r="G50">
            <v>0</v>
          </cell>
          <cell r="H50">
            <v>0</v>
          </cell>
          <cell r="I50">
            <v>0</v>
          </cell>
          <cell r="J50">
            <v>0</v>
          </cell>
        </row>
        <row r="51">
          <cell r="C51">
            <v>0</v>
          </cell>
          <cell r="D51">
            <v>0</v>
          </cell>
          <cell r="E51">
            <v>0</v>
          </cell>
          <cell r="F51">
            <v>0</v>
          </cell>
          <cell r="G51">
            <v>0</v>
          </cell>
          <cell r="H51">
            <v>0</v>
          </cell>
          <cell r="I51">
            <v>0</v>
          </cell>
          <cell r="J51">
            <v>0</v>
          </cell>
        </row>
        <row r="52">
          <cell r="C52">
            <v>0</v>
          </cell>
          <cell r="D52">
            <v>0</v>
          </cell>
          <cell r="E52">
            <v>0</v>
          </cell>
          <cell r="F52">
            <v>0</v>
          </cell>
          <cell r="G52">
            <v>0</v>
          </cell>
          <cell r="H52">
            <v>0</v>
          </cell>
          <cell r="I52">
            <v>0</v>
          </cell>
          <cell r="J52">
            <v>0</v>
          </cell>
        </row>
        <row r="53">
          <cell r="C53">
            <v>0</v>
          </cell>
          <cell r="D53">
            <v>0</v>
          </cell>
          <cell r="E53">
            <v>0</v>
          </cell>
          <cell r="F53">
            <v>0</v>
          </cell>
          <cell r="G53">
            <v>0</v>
          </cell>
          <cell r="H53">
            <v>0</v>
          </cell>
          <cell r="I53">
            <v>0</v>
          </cell>
          <cell r="J53">
            <v>0</v>
          </cell>
        </row>
        <row r="54">
          <cell r="C54">
            <v>0</v>
          </cell>
          <cell r="D54">
            <v>0</v>
          </cell>
          <cell r="E54">
            <v>0</v>
          </cell>
          <cell r="F54">
            <v>0</v>
          </cell>
          <cell r="G54">
            <v>0</v>
          </cell>
          <cell r="H54">
            <v>0</v>
          </cell>
          <cell r="I54">
            <v>0</v>
          </cell>
          <cell r="J54">
            <v>0</v>
          </cell>
        </row>
        <row r="55">
          <cell r="C55">
            <v>0</v>
          </cell>
          <cell r="D55">
            <v>0</v>
          </cell>
          <cell r="E55">
            <v>0</v>
          </cell>
          <cell r="F55">
            <v>0</v>
          </cell>
          <cell r="G55">
            <v>0</v>
          </cell>
          <cell r="H55">
            <v>0</v>
          </cell>
          <cell r="I55">
            <v>0</v>
          </cell>
          <cell r="J55">
            <v>0</v>
          </cell>
        </row>
        <row r="56">
          <cell r="C56">
            <v>0</v>
          </cell>
          <cell r="D56">
            <v>0</v>
          </cell>
          <cell r="E56">
            <v>0</v>
          </cell>
          <cell r="F56">
            <v>0</v>
          </cell>
          <cell r="G56">
            <v>0</v>
          </cell>
          <cell r="H56">
            <v>0</v>
          </cell>
          <cell r="I56">
            <v>0</v>
          </cell>
          <cell r="J56">
            <v>0</v>
          </cell>
        </row>
        <row r="57">
          <cell r="C57">
            <v>0</v>
          </cell>
          <cell r="D57">
            <v>0</v>
          </cell>
          <cell r="E57">
            <v>0</v>
          </cell>
          <cell r="F57">
            <v>0</v>
          </cell>
          <cell r="G57">
            <v>0</v>
          </cell>
          <cell r="H57">
            <v>0</v>
          </cell>
          <cell r="I57">
            <v>0</v>
          </cell>
          <cell r="J57">
            <v>0</v>
          </cell>
        </row>
        <row r="58">
          <cell r="C58">
            <v>0</v>
          </cell>
          <cell r="D58">
            <v>0</v>
          </cell>
          <cell r="E58">
            <v>0</v>
          </cell>
          <cell r="F58">
            <v>0</v>
          </cell>
          <cell r="G58">
            <v>0</v>
          </cell>
          <cell r="H58">
            <v>0</v>
          </cell>
          <cell r="I58">
            <v>0</v>
          </cell>
          <cell r="J58">
            <v>0</v>
          </cell>
        </row>
        <row r="59">
          <cell r="C59">
            <v>0</v>
          </cell>
          <cell r="D59">
            <v>0</v>
          </cell>
          <cell r="E59">
            <v>0</v>
          </cell>
          <cell r="F59">
            <v>0</v>
          </cell>
          <cell r="G59">
            <v>0</v>
          </cell>
          <cell r="H59">
            <v>0</v>
          </cell>
          <cell r="I59">
            <v>0</v>
          </cell>
          <cell r="J59">
            <v>0</v>
          </cell>
        </row>
        <row r="60">
          <cell r="C60">
            <v>0</v>
          </cell>
          <cell r="D60">
            <v>0</v>
          </cell>
          <cell r="E60">
            <v>0</v>
          </cell>
          <cell r="F60">
            <v>0</v>
          </cell>
          <cell r="G60">
            <v>0</v>
          </cell>
          <cell r="H60">
            <v>0</v>
          </cell>
          <cell r="I60">
            <v>0</v>
          </cell>
          <cell r="J60">
            <v>0</v>
          </cell>
        </row>
        <row r="61">
          <cell r="C61">
            <v>0</v>
          </cell>
          <cell r="D61">
            <v>0</v>
          </cell>
          <cell r="E61">
            <v>0</v>
          </cell>
          <cell r="F61">
            <v>0</v>
          </cell>
          <cell r="G61">
            <v>0</v>
          </cell>
          <cell r="H61">
            <v>0</v>
          </cell>
          <cell r="I61">
            <v>0</v>
          </cell>
          <cell r="J61">
            <v>0</v>
          </cell>
        </row>
        <row r="62">
          <cell r="C62">
            <v>0</v>
          </cell>
          <cell r="D62">
            <v>0</v>
          </cell>
          <cell r="E62">
            <v>0</v>
          </cell>
          <cell r="F62">
            <v>0</v>
          </cell>
          <cell r="G62">
            <v>0</v>
          </cell>
          <cell r="H62">
            <v>0</v>
          </cell>
          <cell r="I62">
            <v>0</v>
          </cell>
          <cell r="J62">
            <v>0</v>
          </cell>
        </row>
        <row r="63">
          <cell r="C63">
            <v>0</v>
          </cell>
          <cell r="D63">
            <v>0</v>
          </cell>
          <cell r="E63">
            <v>0</v>
          </cell>
          <cell r="F63">
            <v>0</v>
          </cell>
          <cell r="G63">
            <v>0</v>
          </cell>
          <cell r="H63">
            <v>0</v>
          </cell>
          <cell r="I63">
            <v>0</v>
          </cell>
          <cell r="J63">
            <v>0</v>
          </cell>
        </row>
        <row r="64">
          <cell r="C64">
            <v>0</v>
          </cell>
          <cell r="D64">
            <v>0</v>
          </cell>
          <cell r="E64">
            <v>0</v>
          </cell>
          <cell r="F64">
            <v>0</v>
          </cell>
          <cell r="G64">
            <v>0</v>
          </cell>
          <cell r="H64">
            <v>0</v>
          </cell>
          <cell r="I64">
            <v>0</v>
          </cell>
          <cell r="J64">
            <v>0</v>
          </cell>
        </row>
        <row r="65">
          <cell r="C65">
            <v>0</v>
          </cell>
          <cell r="D65">
            <v>0</v>
          </cell>
          <cell r="E65">
            <v>0</v>
          </cell>
          <cell r="F65">
            <v>0</v>
          </cell>
          <cell r="G65">
            <v>0</v>
          </cell>
          <cell r="H65">
            <v>0</v>
          </cell>
          <cell r="I65">
            <v>0</v>
          </cell>
          <cell r="J65">
            <v>0</v>
          </cell>
        </row>
        <row r="66">
          <cell r="C66">
            <v>0</v>
          </cell>
          <cell r="D66">
            <v>0</v>
          </cell>
          <cell r="E66">
            <v>0</v>
          </cell>
          <cell r="F66">
            <v>0</v>
          </cell>
          <cell r="G66">
            <v>0</v>
          </cell>
          <cell r="H66">
            <v>0</v>
          </cell>
          <cell r="I66">
            <v>0</v>
          </cell>
          <cell r="J66">
            <v>0</v>
          </cell>
        </row>
        <row r="67">
          <cell r="C67">
            <v>0</v>
          </cell>
          <cell r="D67">
            <v>0</v>
          </cell>
          <cell r="E67">
            <v>0</v>
          </cell>
          <cell r="F67">
            <v>0</v>
          </cell>
          <cell r="G67">
            <v>0</v>
          </cell>
          <cell r="H67">
            <v>0</v>
          </cell>
          <cell r="I67">
            <v>0</v>
          </cell>
          <cell r="J67">
            <v>0</v>
          </cell>
        </row>
        <row r="68">
          <cell r="C68">
            <v>0</v>
          </cell>
          <cell r="D68">
            <v>0</v>
          </cell>
          <cell r="E68">
            <v>0</v>
          </cell>
          <cell r="F68">
            <v>0</v>
          </cell>
          <cell r="G68">
            <v>0</v>
          </cell>
          <cell r="H68">
            <v>0</v>
          </cell>
          <cell r="I68">
            <v>0</v>
          </cell>
          <cell r="J68">
            <v>0</v>
          </cell>
        </row>
        <row r="69">
          <cell r="C69">
            <v>0</v>
          </cell>
          <cell r="D69">
            <v>0</v>
          </cell>
          <cell r="E69">
            <v>0</v>
          </cell>
          <cell r="F69">
            <v>0</v>
          </cell>
          <cell r="G69">
            <v>0</v>
          </cell>
          <cell r="H69">
            <v>0</v>
          </cell>
          <cell r="I69">
            <v>0</v>
          </cell>
          <cell r="J69">
            <v>0</v>
          </cell>
        </row>
        <row r="70">
          <cell r="C70">
            <v>0</v>
          </cell>
          <cell r="D70">
            <v>0</v>
          </cell>
          <cell r="E70">
            <v>0</v>
          </cell>
          <cell r="F70">
            <v>0</v>
          </cell>
          <cell r="G70">
            <v>0</v>
          </cell>
          <cell r="H70">
            <v>0</v>
          </cell>
          <cell r="I70">
            <v>0</v>
          </cell>
          <cell r="J70">
            <v>0</v>
          </cell>
        </row>
        <row r="71">
          <cell r="C71">
            <v>0</v>
          </cell>
          <cell r="D71">
            <v>0</v>
          </cell>
          <cell r="E71">
            <v>0</v>
          </cell>
          <cell r="F71">
            <v>0</v>
          </cell>
          <cell r="G71">
            <v>0</v>
          </cell>
          <cell r="H71">
            <v>0</v>
          </cell>
          <cell r="I71">
            <v>0</v>
          </cell>
          <cell r="J71">
            <v>0</v>
          </cell>
        </row>
        <row r="72">
          <cell r="C72">
            <v>0</v>
          </cell>
          <cell r="D72">
            <v>0</v>
          </cell>
          <cell r="E72">
            <v>0</v>
          </cell>
          <cell r="F72">
            <v>0</v>
          </cell>
          <cell r="G72">
            <v>0</v>
          </cell>
          <cell r="H72">
            <v>0</v>
          </cell>
          <cell r="I72">
            <v>0</v>
          </cell>
          <cell r="J72">
            <v>0</v>
          </cell>
        </row>
        <row r="73">
          <cell r="C73">
            <v>0</v>
          </cell>
          <cell r="D73">
            <v>0</v>
          </cell>
          <cell r="E73">
            <v>0</v>
          </cell>
          <cell r="F73">
            <v>0</v>
          </cell>
          <cell r="G73">
            <v>0</v>
          </cell>
          <cell r="H73">
            <v>0</v>
          </cell>
          <cell r="I73">
            <v>0</v>
          </cell>
          <cell r="J73">
            <v>0</v>
          </cell>
        </row>
        <row r="74">
          <cell r="C74">
            <v>0</v>
          </cell>
          <cell r="D74">
            <v>0</v>
          </cell>
          <cell r="E74">
            <v>0</v>
          </cell>
          <cell r="F74">
            <v>0</v>
          </cell>
          <cell r="G74">
            <v>0</v>
          </cell>
          <cell r="H74">
            <v>0</v>
          </cell>
          <cell r="I74">
            <v>0</v>
          </cell>
          <cell r="J74">
            <v>0</v>
          </cell>
        </row>
        <row r="75">
          <cell r="C75">
            <v>0</v>
          </cell>
          <cell r="D75">
            <v>0</v>
          </cell>
          <cell r="E75">
            <v>0</v>
          </cell>
          <cell r="F75">
            <v>0</v>
          </cell>
          <cell r="G75">
            <v>0</v>
          </cell>
          <cell r="H75">
            <v>0</v>
          </cell>
          <cell r="I75">
            <v>0</v>
          </cell>
          <cell r="J75">
            <v>0</v>
          </cell>
        </row>
        <row r="76">
          <cell r="C76">
            <v>0</v>
          </cell>
          <cell r="D76">
            <v>0</v>
          </cell>
          <cell r="E76">
            <v>0</v>
          </cell>
          <cell r="F76">
            <v>0</v>
          </cell>
          <cell r="G76">
            <v>0</v>
          </cell>
          <cell r="H76">
            <v>0</v>
          </cell>
          <cell r="I76">
            <v>0</v>
          </cell>
          <cell r="J76">
            <v>0</v>
          </cell>
        </row>
        <row r="77">
          <cell r="C77">
            <v>0</v>
          </cell>
          <cell r="D77">
            <v>0</v>
          </cell>
          <cell r="E77">
            <v>0</v>
          </cell>
          <cell r="F77">
            <v>0</v>
          </cell>
          <cell r="G77">
            <v>0</v>
          </cell>
          <cell r="H77">
            <v>0</v>
          </cell>
          <cell r="I77">
            <v>0</v>
          </cell>
          <cell r="J77">
            <v>0</v>
          </cell>
        </row>
        <row r="78">
          <cell r="C78">
            <v>0</v>
          </cell>
          <cell r="D78">
            <v>0</v>
          </cell>
          <cell r="E78">
            <v>0</v>
          </cell>
          <cell r="F78">
            <v>0</v>
          </cell>
          <cell r="G78">
            <v>0</v>
          </cell>
          <cell r="H78">
            <v>0</v>
          </cell>
          <cell r="I78">
            <v>0</v>
          </cell>
          <cell r="J78">
            <v>0</v>
          </cell>
        </row>
        <row r="79">
          <cell r="C79">
            <v>0</v>
          </cell>
          <cell r="D79">
            <v>0</v>
          </cell>
          <cell r="E79">
            <v>0</v>
          </cell>
          <cell r="F79">
            <v>0</v>
          </cell>
          <cell r="G79">
            <v>0</v>
          </cell>
          <cell r="H79">
            <v>0</v>
          </cell>
          <cell r="I79">
            <v>0</v>
          </cell>
          <cell r="J79">
            <v>0</v>
          </cell>
        </row>
        <row r="80">
          <cell r="C80">
            <v>0</v>
          </cell>
          <cell r="D80">
            <v>0</v>
          </cell>
          <cell r="E80">
            <v>0</v>
          </cell>
          <cell r="F80">
            <v>0</v>
          </cell>
          <cell r="G80">
            <v>0</v>
          </cell>
          <cell r="H80">
            <v>0</v>
          </cell>
          <cell r="I80">
            <v>0</v>
          </cell>
          <cell r="J80">
            <v>0</v>
          </cell>
        </row>
        <row r="81">
          <cell r="C81">
            <v>0</v>
          </cell>
          <cell r="D81">
            <v>0</v>
          </cell>
          <cell r="E81">
            <v>0</v>
          </cell>
          <cell r="F81">
            <v>0</v>
          </cell>
          <cell r="G81">
            <v>0</v>
          </cell>
          <cell r="H81">
            <v>0</v>
          </cell>
          <cell r="I81">
            <v>0</v>
          </cell>
          <cell r="J81">
            <v>0</v>
          </cell>
        </row>
        <row r="82">
          <cell r="C82">
            <v>0</v>
          </cell>
          <cell r="D82">
            <v>0</v>
          </cell>
          <cell r="E82">
            <v>0</v>
          </cell>
          <cell r="F82">
            <v>0</v>
          </cell>
          <cell r="G82">
            <v>0</v>
          </cell>
          <cell r="H82">
            <v>0</v>
          </cell>
          <cell r="I82">
            <v>0</v>
          </cell>
          <cell r="J82">
            <v>0</v>
          </cell>
        </row>
        <row r="83">
          <cell r="C83">
            <v>0</v>
          </cell>
          <cell r="D83">
            <v>0</v>
          </cell>
          <cell r="E83">
            <v>0</v>
          </cell>
          <cell r="F83">
            <v>0</v>
          </cell>
          <cell r="G83">
            <v>0</v>
          </cell>
          <cell r="H83">
            <v>0</v>
          </cell>
          <cell r="I83">
            <v>0</v>
          </cell>
          <cell r="J83">
            <v>0</v>
          </cell>
        </row>
        <row r="84">
          <cell r="C84">
            <v>0</v>
          </cell>
          <cell r="D84">
            <v>0</v>
          </cell>
          <cell r="E84">
            <v>0</v>
          </cell>
          <cell r="F84">
            <v>0</v>
          </cell>
          <cell r="G84">
            <v>0</v>
          </cell>
          <cell r="H84">
            <v>0</v>
          </cell>
          <cell r="I84">
            <v>0</v>
          </cell>
          <cell r="J84">
            <v>0</v>
          </cell>
        </row>
        <row r="85">
          <cell r="C85">
            <v>0</v>
          </cell>
          <cell r="D85">
            <v>0</v>
          </cell>
          <cell r="E85">
            <v>0</v>
          </cell>
          <cell r="F85">
            <v>0</v>
          </cell>
          <cell r="G85">
            <v>0</v>
          </cell>
          <cell r="H85">
            <v>0</v>
          </cell>
          <cell r="I85">
            <v>0</v>
          </cell>
          <cell r="J85">
            <v>0</v>
          </cell>
        </row>
        <row r="86">
          <cell r="C86">
            <v>0</v>
          </cell>
          <cell r="D86">
            <v>0</v>
          </cell>
          <cell r="E86">
            <v>0</v>
          </cell>
          <cell r="F86">
            <v>0</v>
          </cell>
          <cell r="G86">
            <v>0</v>
          </cell>
          <cell r="H86">
            <v>0</v>
          </cell>
          <cell r="I86">
            <v>0</v>
          </cell>
          <cell r="J86">
            <v>0</v>
          </cell>
        </row>
        <row r="87">
          <cell r="C87">
            <v>0</v>
          </cell>
          <cell r="D87">
            <v>0</v>
          </cell>
          <cell r="E87">
            <v>0</v>
          </cell>
          <cell r="F87">
            <v>0</v>
          </cell>
          <cell r="G87">
            <v>0</v>
          </cell>
          <cell r="H87">
            <v>0</v>
          </cell>
          <cell r="I87">
            <v>0</v>
          </cell>
          <cell r="J87">
            <v>0</v>
          </cell>
        </row>
        <row r="88">
          <cell r="C88">
            <v>0</v>
          </cell>
          <cell r="D88">
            <v>0</v>
          </cell>
          <cell r="E88">
            <v>0</v>
          </cell>
          <cell r="F88">
            <v>0</v>
          </cell>
          <cell r="G88">
            <v>0</v>
          </cell>
          <cell r="H88">
            <v>0</v>
          </cell>
          <cell r="I88">
            <v>0</v>
          </cell>
          <cell r="J88">
            <v>0</v>
          </cell>
        </row>
        <row r="89">
          <cell r="C89">
            <v>0</v>
          </cell>
          <cell r="D89">
            <v>0</v>
          </cell>
          <cell r="E89">
            <v>0</v>
          </cell>
          <cell r="F89">
            <v>0</v>
          </cell>
          <cell r="G89">
            <v>0</v>
          </cell>
          <cell r="H89">
            <v>0</v>
          </cell>
          <cell r="I89">
            <v>0</v>
          </cell>
          <cell r="J89">
            <v>0</v>
          </cell>
        </row>
        <row r="90">
          <cell r="C90">
            <v>0</v>
          </cell>
          <cell r="D90">
            <v>0</v>
          </cell>
          <cell r="E90">
            <v>0</v>
          </cell>
          <cell r="F90">
            <v>0</v>
          </cell>
          <cell r="G90">
            <v>0</v>
          </cell>
          <cell r="H90">
            <v>0</v>
          </cell>
          <cell r="I90">
            <v>0</v>
          </cell>
          <cell r="J90">
            <v>0</v>
          </cell>
        </row>
        <row r="91">
          <cell r="C91">
            <v>0</v>
          </cell>
          <cell r="D91">
            <v>0</v>
          </cell>
          <cell r="E91">
            <v>0</v>
          </cell>
          <cell r="F91">
            <v>0</v>
          </cell>
          <cell r="G91">
            <v>0</v>
          </cell>
          <cell r="H91">
            <v>0</v>
          </cell>
          <cell r="I91">
            <v>0</v>
          </cell>
          <cell r="J91">
            <v>0</v>
          </cell>
        </row>
        <row r="92">
          <cell r="C92">
            <v>0</v>
          </cell>
          <cell r="D92">
            <v>0</v>
          </cell>
          <cell r="E92">
            <v>0</v>
          </cell>
          <cell r="F92">
            <v>0</v>
          </cell>
          <cell r="G92">
            <v>0</v>
          </cell>
          <cell r="H92">
            <v>0</v>
          </cell>
          <cell r="I92">
            <v>0</v>
          </cell>
          <cell r="J92">
            <v>0</v>
          </cell>
        </row>
        <row r="93">
          <cell r="C93">
            <v>0</v>
          </cell>
          <cell r="D93">
            <v>0</v>
          </cell>
          <cell r="E93">
            <v>0</v>
          </cell>
          <cell r="F93">
            <v>0</v>
          </cell>
          <cell r="G93">
            <v>0</v>
          </cell>
          <cell r="H93">
            <v>0</v>
          </cell>
          <cell r="I93">
            <v>0</v>
          </cell>
          <cell r="J93">
            <v>0</v>
          </cell>
        </row>
        <row r="94">
          <cell r="C94">
            <v>0</v>
          </cell>
          <cell r="D94">
            <v>0</v>
          </cell>
          <cell r="E94">
            <v>0</v>
          </cell>
          <cell r="F94">
            <v>0</v>
          </cell>
          <cell r="G94">
            <v>0</v>
          </cell>
          <cell r="H94">
            <v>0</v>
          </cell>
          <cell r="I94">
            <v>0</v>
          </cell>
          <cell r="J94">
            <v>0</v>
          </cell>
        </row>
        <row r="95">
          <cell r="C95">
            <v>0</v>
          </cell>
          <cell r="D95">
            <v>0</v>
          </cell>
          <cell r="E95">
            <v>0</v>
          </cell>
          <cell r="F95">
            <v>0</v>
          </cell>
          <cell r="G95">
            <v>0</v>
          </cell>
          <cell r="H95">
            <v>0</v>
          </cell>
          <cell r="I95">
            <v>0</v>
          </cell>
          <cell r="J95">
            <v>0</v>
          </cell>
        </row>
        <row r="96">
          <cell r="C96">
            <v>0</v>
          </cell>
          <cell r="D96">
            <v>0</v>
          </cell>
          <cell r="E96">
            <v>0</v>
          </cell>
          <cell r="F96">
            <v>0</v>
          </cell>
          <cell r="G96">
            <v>0</v>
          </cell>
          <cell r="H96">
            <v>0</v>
          </cell>
          <cell r="I96">
            <v>0</v>
          </cell>
          <cell r="J96">
            <v>0</v>
          </cell>
        </row>
        <row r="97">
          <cell r="C97">
            <v>0</v>
          </cell>
          <cell r="D97">
            <v>0</v>
          </cell>
          <cell r="E97">
            <v>0</v>
          </cell>
          <cell r="F97">
            <v>0</v>
          </cell>
          <cell r="G97">
            <v>0</v>
          </cell>
          <cell r="H97">
            <v>0</v>
          </cell>
          <cell r="I97">
            <v>0</v>
          </cell>
          <cell r="J97">
            <v>0</v>
          </cell>
        </row>
        <row r="98">
          <cell r="C98">
            <v>0</v>
          </cell>
          <cell r="D98">
            <v>0</v>
          </cell>
          <cell r="E98">
            <v>0</v>
          </cell>
          <cell r="F98">
            <v>0</v>
          </cell>
          <cell r="G98">
            <v>0</v>
          </cell>
          <cell r="H98">
            <v>0</v>
          </cell>
          <cell r="I98">
            <v>0</v>
          </cell>
          <cell r="J98">
            <v>0</v>
          </cell>
        </row>
        <row r="99">
          <cell r="C99">
            <v>0</v>
          </cell>
          <cell r="D99">
            <v>0</v>
          </cell>
          <cell r="E99">
            <v>0</v>
          </cell>
          <cell r="F99">
            <v>0</v>
          </cell>
          <cell r="G99">
            <v>0</v>
          </cell>
          <cell r="H99">
            <v>0</v>
          </cell>
          <cell r="I99">
            <v>0</v>
          </cell>
          <cell r="J99">
            <v>0</v>
          </cell>
        </row>
        <row r="100">
          <cell r="C100">
            <v>0</v>
          </cell>
          <cell r="D100">
            <v>0</v>
          </cell>
          <cell r="E100">
            <v>0</v>
          </cell>
          <cell r="F100">
            <v>0</v>
          </cell>
          <cell r="G100">
            <v>0</v>
          </cell>
          <cell r="H100">
            <v>0</v>
          </cell>
          <cell r="I100">
            <v>0</v>
          </cell>
          <cell r="J100">
            <v>0</v>
          </cell>
        </row>
        <row r="101">
          <cell r="C101">
            <v>0</v>
          </cell>
          <cell r="D101">
            <v>0</v>
          </cell>
          <cell r="E101">
            <v>0</v>
          </cell>
          <cell r="F101">
            <v>0</v>
          </cell>
          <cell r="G101">
            <v>0</v>
          </cell>
          <cell r="H101">
            <v>0</v>
          </cell>
          <cell r="I101">
            <v>0</v>
          </cell>
          <cell r="J101">
            <v>0</v>
          </cell>
        </row>
        <row r="102">
          <cell r="C102">
            <v>0</v>
          </cell>
          <cell r="D102">
            <v>0</v>
          </cell>
          <cell r="E102">
            <v>0</v>
          </cell>
          <cell r="F102">
            <v>0</v>
          </cell>
          <cell r="G102">
            <v>0</v>
          </cell>
          <cell r="H102">
            <v>0</v>
          </cell>
          <cell r="I102">
            <v>0</v>
          </cell>
          <cell r="J102">
            <v>0</v>
          </cell>
        </row>
        <row r="103">
          <cell r="C103">
            <v>0</v>
          </cell>
          <cell r="D103">
            <v>0</v>
          </cell>
          <cell r="E103">
            <v>0</v>
          </cell>
          <cell r="F103">
            <v>0</v>
          </cell>
          <cell r="G103">
            <v>0</v>
          </cell>
          <cell r="H103">
            <v>0</v>
          </cell>
          <cell r="I103">
            <v>0</v>
          </cell>
          <cell r="J103">
            <v>0</v>
          </cell>
        </row>
        <row r="104">
          <cell r="C104">
            <v>0</v>
          </cell>
          <cell r="D104">
            <v>0</v>
          </cell>
          <cell r="E104">
            <v>0</v>
          </cell>
          <cell r="F104">
            <v>0</v>
          </cell>
          <cell r="G104">
            <v>0</v>
          </cell>
          <cell r="H104">
            <v>0</v>
          </cell>
          <cell r="I104">
            <v>0</v>
          </cell>
          <cell r="J104">
            <v>0</v>
          </cell>
        </row>
        <row r="105">
          <cell r="C105">
            <v>0</v>
          </cell>
          <cell r="D105">
            <v>0</v>
          </cell>
          <cell r="E105">
            <v>0</v>
          </cell>
          <cell r="F105">
            <v>0</v>
          </cell>
          <cell r="G105">
            <v>0</v>
          </cell>
          <cell r="H105">
            <v>0</v>
          </cell>
          <cell r="I105">
            <v>0</v>
          </cell>
          <cell r="J105">
            <v>0</v>
          </cell>
        </row>
        <row r="106">
          <cell r="C106">
            <v>0</v>
          </cell>
          <cell r="D106">
            <v>0</v>
          </cell>
          <cell r="E106">
            <v>0</v>
          </cell>
          <cell r="F106">
            <v>0</v>
          </cell>
          <cell r="G106">
            <v>0</v>
          </cell>
          <cell r="H106">
            <v>0</v>
          </cell>
          <cell r="I106">
            <v>0</v>
          </cell>
          <cell r="J106">
            <v>0</v>
          </cell>
        </row>
        <row r="107">
          <cell r="C107">
            <v>0</v>
          </cell>
          <cell r="D107">
            <v>0</v>
          </cell>
          <cell r="E107">
            <v>0</v>
          </cell>
          <cell r="F107">
            <v>0</v>
          </cell>
          <cell r="G107">
            <v>0</v>
          </cell>
          <cell r="H107">
            <v>0</v>
          </cell>
          <cell r="I107">
            <v>0</v>
          </cell>
          <cell r="J107">
            <v>0</v>
          </cell>
        </row>
        <row r="108">
          <cell r="C108">
            <v>0</v>
          </cell>
          <cell r="D108">
            <v>0</v>
          </cell>
          <cell r="E108">
            <v>0</v>
          </cell>
          <cell r="F108">
            <v>0</v>
          </cell>
          <cell r="G108">
            <v>0</v>
          </cell>
          <cell r="H108">
            <v>0</v>
          </cell>
          <cell r="I108">
            <v>0</v>
          </cell>
          <cell r="J108">
            <v>0</v>
          </cell>
        </row>
        <row r="109">
          <cell r="C109">
            <v>0</v>
          </cell>
          <cell r="D109">
            <v>0</v>
          </cell>
          <cell r="E109">
            <v>0</v>
          </cell>
          <cell r="F109">
            <v>0</v>
          </cell>
          <cell r="G109">
            <v>0</v>
          </cell>
          <cell r="H109">
            <v>0</v>
          </cell>
          <cell r="I109">
            <v>0</v>
          </cell>
          <cell r="J109">
            <v>0</v>
          </cell>
        </row>
        <row r="110">
          <cell r="C110">
            <v>0</v>
          </cell>
          <cell r="D110">
            <v>0</v>
          </cell>
          <cell r="E110">
            <v>0</v>
          </cell>
          <cell r="F110">
            <v>0</v>
          </cell>
          <cell r="G110">
            <v>0</v>
          </cell>
          <cell r="H110">
            <v>0</v>
          </cell>
          <cell r="I110">
            <v>0</v>
          </cell>
          <cell r="J110">
            <v>0</v>
          </cell>
        </row>
        <row r="111">
          <cell r="C111">
            <v>0</v>
          </cell>
          <cell r="D111">
            <v>0</v>
          </cell>
          <cell r="E111">
            <v>0</v>
          </cell>
          <cell r="F111">
            <v>0</v>
          </cell>
          <cell r="G111">
            <v>0</v>
          </cell>
          <cell r="H111">
            <v>0</v>
          </cell>
          <cell r="I111">
            <v>0</v>
          </cell>
          <cell r="J111">
            <v>0</v>
          </cell>
        </row>
        <row r="112">
          <cell r="C112">
            <v>0</v>
          </cell>
          <cell r="D112">
            <v>0</v>
          </cell>
          <cell r="E112">
            <v>0</v>
          </cell>
          <cell r="F112">
            <v>0</v>
          </cell>
          <cell r="G112">
            <v>0</v>
          </cell>
          <cell r="H112">
            <v>0</v>
          </cell>
          <cell r="I112">
            <v>0</v>
          </cell>
          <cell r="J112">
            <v>0</v>
          </cell>
        </row>
        <row r="113">
          <cell r="C113">
            <v>0</v>
          </cell>
          <cell r="D113">
            <v>0</v>
          </cell>
          <cell r="E113">
            <v>0</v>
          </cell>
          <cell r="F113">
            <v>0</v>
          </cell>
          <cell r="G113">
            <v>0</v>
          </cell>
          <cell r="H113">
            <v>0</v>
          </cell>
          <cell r="I113">
            <v>0</v>
          </cell>
          <cell r="J113">
            <v>0</v>
          </cell>
        </row>
        <row r="114">
          <cell r="C114" t="str">
            <v>MODIFICAÇÃO</v>
          </cell>
          <cell r="D114">
            <v>0</v>
          </cell>
          <cell r="E114">
            <v>0</v>
          </cell>
          <cell r="F114">
            <v>0</v>
          </cell>
          <cell r="G114">
            <v>0</v>
          </cell>
          <cell r="H114">
            <v>0</v>
          </cell>
          <cell r="I114">
            <v>0</v>
          </cell>
          <cell r="J114" t="str">
            <v>DATA</v>
          </cell>
        </row>
        <row r="115">
          <cell r="C115">
            <v>0</v>
          </cell>
          <cell r="D115">
            <v>0</v>
          </cell>
          <cell r="E115">
            <v>0</v>
          </cell>
          <cell r="F115">
            <v>0</v>
          </cell>
          <cell r="G115">
            <v>0</v>
          </cell>
          <cell r="H115">
            <v>0</v>
          </cell>
          <cell r="I115">
            <v>0</v>
          </cell>
          <cell r="J115">
            <v>0</v>
          </cell>
        </row>
        <row r="116">
          <cell r="C116">
            <v>0</v>
          </cell>
          <cell r="D116">
            <v>0</v>
          </cell>
          <cell r="E116">
            <v>0</v>
          </cell>
          <cell r="F116">
            <v>0</v>
          </cell>
          <cell r="G116">
            <v>0</v>
          </cell>
          <cell r="H116">
            <v>0</v>
          </cell>
          <cell r="I116">
            <v>0</v>
          </cell>
          <cell r="J116">
            <v>0</v>
          </cell>
        </row>
        <row r="117">
          <cell r="C117">
            <v>0</v>
          </cell>
          <cell r="D117">
            <v>0</v>
          </cell>
          <cell r="E117">
            <v>0</v>
          </cell>
          <cell r="F117">
            <v>0</v>
          </cell>
          <cell r="G117">
            <v>0</v>
          </cell>
          <cell r="H117">
            <v>0</v>
          </cell>
          <cell r="I117">
            <v>0</v>
          </cell>
          <cell r="J117">
            <v>0</v>
          </cell>
        </row>
        <row r="118">
          <cell r="C118">
            <v>0</v>
          </cell>
          <cell r="D118">
            <v>0</v>
          </cell>
          <cell r="E118">
            <v>0</v>
          </cell>
          <cell r="F118">
            <v>0</v>
          </cell>
          <cell r="G118">
            <v>0</v>
          </cell>
          <cell r="H118">
            <v>0</v>
          </cell>
          <cell r="I118">
            <v>0</v>
          </cell>
          <cell r="J118">
            <v>0</v>
          </cell>
        </row>
        <row r="119">
          <cell r="C119">
            <v>0</v>
          </cell>
          <cell r="D119">
            <v>0</v>
          </cell>
          <cell r="E119">
            <v>0</v>
          </cell>
          <cell r="F119">
            <v>0</v>
          </cell>
          <cell r="G119">
            <v>0</v>
          </cell>
          <cell r="H119">
            <v>0</v>
          </cell>
          <cell r="I119">
            <v>0</v>
          </cell>
          <cell r="J119">
            <v>0</v>
          </cell>
        </row>
        <row r="120">
          <cell r="C120">
            <v>0</v>
          </cell>
          <cell r="D120">
            <v>0</v>
          </cell>
          <cell r="E120" t="str">
            <v xml:space="preserve"> Companhia Pernambucana de Saneamento – COMPESA</v>
          </cell>
          <cell r="F120">
            <v>0</v>
          </cell>
          <cell r="G120">
            <v>0</v>
          </cell>
          <cell r="H120">
            <v>0</v>
          </cell>
          <cell r="I120">
            <v>0</v>
          </cell>
          <cell r="J120">
            <v>0</v>
          </cell>
        </row>
        <row r="121">
          <cell r="C121">
            <v>0</v>
          </cell>
          <cell r="D121">
            <v>0</v>
          </cell>
          <cell r="E121" t="str">
            <v xml:space="preserve">    Av. Cruz Cabugá, 1387 – Stº Amaro – Fone: 3412-9000 – PABX  – Recife – PE</v>
          </cell>
          <cell r="F121">
            <v>0</v>
          </cell>
          <cell r="G121">
            <v>0</v>
          </cell>
          <cell r="H121">
            <v>0</v>
          </cell>
          <cell r="I121">
            <v>0</v>
          </cell>
          <cell r="J121">
            <v>0</v>
          </cell>
        </row>
        <row r="122">
          <cell r="C122">
            <v>0</v>
          </cell>
          <cell r="D122">
            <v>0</v>
          </cell>
          <cell r="E122" t="str">
            <v>Tabela de Custo Unitários para Obras e Serviços de Engenharia - 2018.1</v>
          </cell>
          <cell r="F122">
            <v>0</v>
          </cell>
          <cell r="G122">
            <v>0</v>
          </cell>
          <cell r="H122">
            <v>0</v>
          </cell>
          <cell r="I122">
            <v>0</v>
          </cell>
          <cell r="J122">
            <v>0</v>
          </cell>
        </row>
        <row r="123">
          <cell r="C123">
            <v>0</v>
          </cell>
          <cell r="D123">
            <v>0</v>
          </cell>
          <cell r="E123" t="str">
            <v>SEM DESONERAÇÃO E COM ENCARGOS COMPLEMENTARES</v>
          </cell>
          <cell r="F123">
            <v>0</v>
          </cell>
          <cell r="G123">
            <v>0</v>
          </cell>
          <cell r="H123">
            <v>0</v>
          </cell>
          <cell r="I123">
            <v>0</v>
          </cell>
          <cell r="J123">
            <v>0</v>
          </cell>
        </row>
        <row r="124">
          <cell r="C124">
            <v>0</v>
          </cell>
          <cell r="D124">
            <v>0</v>
          </cell>
          <cell r="E124" t="str">
            <v>APROVADA PELA REUNIÃO DE DIRETORIA Nº 06/2018 DE 05/03/2018, VÁLIDA A PARTIR 01/03/2018</v>
          </cell>
          <cell r="F124">
            <v>0</v>
          </cell>
          <cell r="G124">
            <v>0</v>
          </cell>
          <cell r="H124">
            <v>0</v>
          </cell>
          <cell r="I124">
            <v>0</v>
          </cell>
          <cell r="J124">
            <v>0</v>
          </cell>
        </row>
        <row r="125">
          <cell r="C125">
            <v>0</v>
          </cell>
          <cell r="D125">
            <v>0</v>
          </cell>
          <cell r="E125">
            <v>0</v>
          </cell>
          <cell r="F125" t="str">
            <v>Encargos Sociais horistas</v>
          </cell>
          <cell r="G125">
            <v>0</v>
          </cell>
          <cell r="H125">
            <v>0</v>
          </cell>
          <cell r="I125">
            <v>117.18</v>
          </cell>
          <cell r="J125" t="str">
            <v>%</v>
          </cell>
        </row>
        <row r="126">
          <cell r="C126">
            <v>0</v>
          </cell>
          <cell r="D126">
            <v>0</v>
          </cell>
          <cell r="E126">
            <v>0</v>
          </cell>
          <cell r="F126" t="str">
            <v>Encargos Sociais mensalistas</v>
          </cell>
          <cell r="G126">
            <v>0</v>
          </cell>
          <cell r="H126">
            <v>0</v>
          </cell>
          <cell r="I126">
            <v>72.27</v>
          </cell>
          <cell r="J126" t="str">
            <v>%</v>
          </cell>
        </row>
        <row r="127">
          <cell r="C127" t="str">
            <v>CODIGO</v>
          </cell>
          <cell r="D127" t="str">
            <v>CODIGO ALPHA</v>
          </cell>
          <cell r="E127" t="str">
            <v>SERVIÇO</v>
          </cell>
          <cell r="F127" t="str">
            <v>UNID.</v>
          </cell>
          <cell r="G127" t="str">
            <v>PREÇO DE CUSTO (R$)</v>
          </cell>
          <cell r="H127">
            <v>0</v>
          </cell>
          <cell r="I127">
            <v>0</v>
          </cell>
          <cell r="J127">
            <v>0</v>
          </cell>
        </row>
        <row r="128">
          <cell r="C128">
            <v>0</v>
          </cell>
          <cell r="D128">
            <v>0</v>
          </cell>
          <cell r="E128">
            <v>0</v>
          </cell>
          <cell r="F128">
            <v>0</v>
          </cell>
          <cell r="G128" t="str">
            <v>EQUIPA-MENTO</v>
          </cell>
          <cell r="H128" t="str">
            <v>MÃO DE OBRA</v>
          </cell>
          <cell r="I128" t="str">
            <v>MATERIAL</v>
          </cell>
          <cell r="J128" t="str">
            <v>TOTAL S/BDI</v>
          </cell>
        </row>
        <row r="129">
          <cell r="C129">
            <v>0</v>
          </cell>
          <cell r="D129">
            <v>0</v>
          </cell>
          <cell r="E129">
            <v>0</v>
          </cell>
          <cell r="F129">
            <v>0</v>
          </cell>
          <cell r="G129">
            <v>0</v>
          </cell>
          <cell r="H129">
            <v>0</v>
          </cell>
          <cell r="I129">
            <v>0</v>
          </cell>
          <cell r="J129">
            <v>0</v>
          </cell>
        </row>
        <row r="130">
          <cell r="C130">
            <v>0</v>
          </cell>
          <cell r="D130">
            <v>0</v>
          </cell>
          <cell r="E130">
            <v>0</v>
          </cell>
          <cell r="F130">
            <v>0</v>
          </cell>
          <cell r="G130">
            <v>0</v>
          </cell>
          <cell r="H130">
            <v>0</v>
          </cell>
          <cell r="I130">
            <v>0</v>
          </cell>
          <cell r="J130">
            <v>0</v>
          </cell>
        </row>
        <row r="131">
          <cell r="C131" t="str">
            <v>01.02.00U</v>
          </cell>
          <cell r="D131" t="str">
            <v/>
          </cell>
          <cell r="E131" t="str">
            <v>SONDAGEM</v>
          </cell>
          <cell r="F131">
            <v>0</v>
          </cell>
          <cell r="G131">
            <v>0</v>
          </cell>
          <cell r="H131">
            <v>0</v>
          </cell>
          <cell r="I131">
            <v>0</v>
          </cell>
          <cell r="J131">
            <v>0</v>
          </cell>
        </row>
        <row r="132">
          <cell r="C132" t="str">
            <v>01.02.01U</v>
          </cell>
          <cell r="D132">
            <v>7001010001</v>
          </cell>
          <cell r="E132" t="str">
            <v>SONDAGEM MANUAL, A CÉU ABERTO, PARA IDENTIFICAÇÃO DE INTERFERÊNCIAS (GALERIAS, TUBULAÇÕES, ETC.)</v>
          </cell>
          <cell r="F132" t="str">
            <v>M</v>
          </cell>
          <cell r="G132">
            <v>0</v>
          </cell>
          <cell r="H132">
            <v>77.489999999999995</v>
          </cell>
          <cell r="I132">
            <v>0</v>
          </cell>
          <cell r="J132">
            <v>77.489999999999995</v>
          </cell>
        </row>
        <row r="133">
          <cell r="C133" t="str">
            <v>01.02.02U</v>
          </cell>
          <cell r="D133">
            <v>7001010335</v>
          </cell>
          <cell r="E133" t="str">
            <v>SONDAGEM A PERCUSSÃO SPT, INCLUSIVE LAUDO (PROFUNDIDADE MÍNIMA DE 8,00 M, POR FURO).</v>
          </cell>
          <cell r="F133" t="str">
            <v>M</v>
          </cell>
          <cell r="G133">
            <v>9.77</v>
          </cell>
          <cell r="H133">
            <v>57.65</v>
          </cell>
          <cell r="I133">
            <v>11.7</v>
          </cell>
          <cell r="J133">
            <v>79.12</v>
          </cell>
        </row>
        <row r="134">
          <cell r="C134" t="str">
            <v>01.02.03U</v>
          </cell>
          <cell r="D134">
            <v>7001010336</v>
          </cell>
          <cell r="E134" t="str">
            <v>MOBILIZAÇÃO, TRANSPORTE, INSTALAÇÃO E DESMOBILIZAÇÃO DO EQUIPAMENTO DE SONDAGEM A PERCUSSÃO, INCLUSO DESLOCAMENTO ENTRE FUROS, DISTÂNCIA ATÉ 10 KM.</v>
          </cell>
          <cell r="F134" t="str">
            <v>UN</v>
          </cell>
          <cell r="G134">
            <v>59.22</v>
          </cell>
          <cell r="H134">
            <v>387.49</v>
          </cell>
          <cell r="I134">
            <v>0</v>
          </cell>
          <cell r="J134">
            <v>446.71</v>
          </cell>
        </row>
        <row r="135">
          <cell r="C135" t="str">
            <v>01.02.05U</v>
          </cell>
          <cell r="D135">
            <v>7002020668</v>
          </cell>
          <cell r="E135" t="str">
            <v xml:space="preserve">TRANSPORTE, POR QUILÔMETRO ADICIONAL ACIMA DE 10KM, DO EQUIPAMENTO DE SONDAGEM A PERCUSSÃO </v>
          </cell>
          <cell r="F135" t="str">
            <v>KM</v>
          </cell>
          <cell r="G135">
            <v>2.96</v>
          </cell>
          <cell r="H135">
            <v>6.44</v>
          </cell>
          <cell r="I135">
            <v>0</v>
          </cell>
          <cell r="J135">
            <v>9.4</v>
          </cell>
        </row>
        <row r="136">
          <cell r="C136">
            <v>0</v>
          </cell>
          <cell r="D136">
            <v>0</v>
          </cell>
          <cell r="E136">
            <v>0</v>
          </cell>
          <cell r="F136">
            <v>0</v>
          </cell>
          <cell r="G136">
            <v>0</v>
          </cell>
          <cell r="H136">
            <v>0</v>
          </cell>
          <cell r="I136">
            <v>0</v>
          </cell>
          <cell r="J136">
            <v>0</v>
          </cell>
        </row>
        <row r="137">
          <cell r="C137" t="str">
            <v>01.03.00U</v>
          </cell>
          <cell r="D137" t="str">
            <v/>
          </cell>
          <cell r="E137" t="str">
            <v>SINALIZAÇÃO</v>
          </cell>
          <cell r="F137">
            <v>0</v>
          </cell>
          <cell r="G137">
            <v>0</v>
          </cell>
          <cell r="H137">
            <v>0</v>
          </cell>
          <cell r="I137">
            <v>0</v>
          </cell>
          <cell r="J137">
            <v>0</v>
          </cell>
        </row>
        <row r="138">
          <cell r="C138" t="str">
            <v>01.03.07U</v>
          </cell>
          <cell r="D138">
            <v>7001010216</v>
          </cell>
          <cell r="E138" t="str">
            <v>FORNECIMENTO E FIXAÇÃO DE PLACA DA OBRA EM CHAPA GALVANIZADA Nº 16, CONFORME PADRÃO FORNECIDO PELA COMPESA.</v>
          </cell>
          <cell r="F138" t="str">
            <v>M2</v>
          </cell>
          <cell r="G138">
            <v>0.01</v>
          </cell>
          <cell r="H138">
            <v>24.71</v>
          </cell>
          <cell r="I138">
            <v>150.91</v>
          </cell>
          <cell r="J138">
            <v>175.63</v>
          </cell>
        </row>
        <row r="139">
          <cell r="C139" t="str">
            <v>01.03.08U</v>
          </cell>
          <cell r="D139">
            <v>7001010294</v>
          </cell>
          <cell r="E139" t="str">
            <v>SINALIZAÇÃO ABERTA SEM ILUMINAÇÃO, COM CAVALETES EM POLIETILENO SEMIFLEXIVEL E DESMONTÁVEL, PREENCHIDO COM AREIA E ADESIVADO COM FITA REFLETIVA, CONFORME PADRÃO COMPESA (NTC-108)</v>
          </cell>
          <cell r="F139" t="str">
            <v>UN</v>
          </cell>
          <cell r="G139">
            <v>0</v>
          </cell>
          <cell r="H139">
            <v>3.89</v>
          </cell>
          <cell r="I139">
            <v>3.76</v>
          </cell>
          <cell r="J139">
            <v>7.65</v>
          </cell>
        </row>
        <row r="140">
          <cell r="C140" t="str">
            <v>01.03.09U</v>
          </cell>
          <cell r="D140">
            <v>7001010296</v>
          </cell>
          <cell r="E140" t="str">
            <v>PLACA DE SINALIZAÇÃO E ADVERTÊNCIA EM CHAPA DE AÇO GALVANIZADA Nº 16 DE ACORDO COM PADRÃO COMPESA  / NTC-108 (FORNECIMENTO E FIXAÇÃO)</v>
          </cell>
          <cell r="F140" t="str">
            <v>UN</v>
          </cell>
          <cell r="G140">
            <v>0.01</v>
          </cell>
          <cell r="H140">
            <v>6.44</v>
          </cell>
          <cell r="I140">
            <v>61.17</v>
          </cell>
          <cell r="J140">
            <v>67.62</v>
          </cell>
        </row>
        <row r="141">
          <cell r="C141" t="str">
            <v>01.03.10U</v>
          </cell>
          <cell r="D141">
            <v>7001010297</v>
          </cell>
          <cell r="E141" t="str">
            <v>ISOLAMENTO DE OBRA COM FITA DE SINALIZAÇÃO (ZEBRADA) E CONE DE SINALIZAÇÃO A CADA 2M, PADRÃO COMPESA / NTC - 108</v>
          </cell>
          <cell r="F141" t="str">
            <v>M</v>
          </cell>
          <cell r="G141">
            <v>0</v>
          </cell>
          <cell r="H141">
            <v>0.62</v>
          </cell>
          <cell r="I141">
            <v>0.15</v>
          </cell>
          <cell r="J141">
            <v>0.77</v>
          </cell>
        </row>
        <row r="142">
          <cell r="C142" t="str">
            <v>01.03.11U</v>
          </cell>
          <cell r="D142">
            <v>7001010298</v>
          </cell>
          <cell r="E142" t="str">
            <v>ISOLAMENTO DE OBRA COM FITA DE SINALIZAÇÃO (ZEBRADA) E BALIZADOR MÓVEL DE SINALIZAÇÃO A CADA 2M, PADRÃO COMPESA / NTC - 108</v>
          </cell>
          <cell r="F142" t="str">
            <v>M</v>
          </cell>
          <cell r="G142">
            <v>0</v>
          </cell>
          <cell r="H142">
            <v>0.62</v>
          </cell>
          <cell r="I142">
            <v>0.49</v>
          </cell>
          <cell r="J142">
            <v>1.1100000000000001</v>
          </cell>
        </row>
        <row r="143">
          <cell r="C143" t="str">
            <v>01.03.12U</v>
          </cell>
          <cell r="D143">
            <v>7001010299</v>
          </cell>
          <cell r="E143" t="str">
            <v>TELA TAPUME, COR LARANJA, COM SUPORTE A CADA 2M, DE ACORDO COM PADRÃO COMPESA / NTC - 108 (FORNECIMENTO E INSTALAÇÃO)</v>
          </cell>
          <cell r="F143" t="str">
            <v>M</v>
          </cell>
          <cell r="G143">
            <v>0</v>
          </cell>
          <cell r="H143">
            <v>1.29</v>
          </cell>
          <cell r="I143">
            <v>1.18</v>
          </cell>
          <cell r="J143">
            <v>2.4700000000000002</v>
          </cell>
        </row>
        <row r="144">
          <cell r="C144" t="str">
            <v>01.03.13U</v>
          </cell>
          <cell r="D144">
            <v>7001010300</v>
          </cell>
          <cell r="E144" t="str">
            <v>CONE FLEXIVEL PARA INTERDIÇÃO DE TRÁFEGO, PADRÃO COMPESA / NTC - 108</v>
          </cell>
          <cell r="F144" t="str">
            <v>UN</v>
          </cell>
          <cell r="G144">
            <v>0</v>
          </cell>
          <cell r="H144">
            <v>0.62</v>
          </cell>
          <cell r="I144">
            <v>0.21</v>
          </cell>
          <cell r="J144">
            <v>0.83</v>
          </cell>
        </row>
        <row r="145">
          <cell r="C145" t="str">
            <v>01.03.14U</v>
          </cell>
          <cell r="D145">
            <v>7001010301</v>
          </cell>
          <cell r="E145" t="str">
            <v>BALIZADOR MÓVEL PARA INTERDIÇÃO DE TRÁFEGO, PADRÃO COMPESA / NTC - 108</v>
          </cell>
          <cell r="F145" t="str">
            <v>UN</v>
          </cell>
          <cell r="G145">
            <v>0</v>
          </cell>
          <cell r="H145">
            <v>0.62</v>
          </cell>
          <cell r="I145">
            <v>0.88</v>
          </cell>
          <cell r="J145">
            <v>1.5</v>
          </cell>
        </row>
        <row r="146">
          <cell r="C146" t="str">
            <v>01.03.15U</v>
          </cell>
          <cell r="D146">
            <v>7001010302</v>
          </cell>
          <cell r="E146" t="str">
            <v>CILINDRO CANALIZADOR DE TRÁFEGO, PADRÃO COMPESA / NTC - 108</v>
          </cell>
          <cell r="F146" t="str">
            <v>UN</v>
          </cell>
          <cell r="G146">
            <v>0</v>
          </cell>
          <cell r="H146">
            <v>0.62</v>
          </cell>
          <cell r="I146">
            <v>1.29</v>
          </cell>
          <cell r="J146">
            <v>1.91</v>
          </cell>
        </row>
        <row r="147">
          <cell r="C147" t="str">
            <v>01.03.16U</v>
          </cell>
          <cell r="D147">
            <v>7001010303</v>
          </cell>
          <cell r="E147" t="str">
            <v>SINALIZADOR ELETRÔNICO, PADRÃO COMPESA / NTC - 108</v>
          </cell>
          <cell r="F147" t="str">
            <v>UN</v>
          </cell>
          <cell r="G147">
            <v>0</v>
          </cell>
          <cell r="H147">
            <v>1</v>
          </cell>
          <cell r="I147">
            <v>0.18</v>
          </cell>
          <cell r="J147">
            <v>1.18</v>
          </cell>
        </row>
        <row r="148">
          <cell r="C148" t="str">
            <v>01.03.17U</v>
          </cell>
          <cell r="D148">
            <v>7001010353</v>
          </cell>
          <cell r="E148" t="str">
            <v>PLACA DE MANUTENÇÃO OBRA (1,20 X1,10M) EM CHAPA GALVANIZADA Nº 16, CONFORME PADRÃO COMPESA (FORNECIMENTO E FIXAÇÃO)</v>
          </cell>
          <cell r="F148" t="str">
            <v>UN</v>
          </cell>
          <cell r="G148">
            <v>0.02</v>
          </cell>
          <cell r="H148">
            <v>32.880000000000003</v>
          </cell>
          <cell r="I148">
            <v>199.92</v>
          </cell>
          <cell r="J148">
            <v>232.82</v>
          </cell>
        </row>
        <row r="149">
          <cell r="C149">
            <v>0</v>
          </cell>
          <cell r="D149">
            <v>0</v>
          </cell>
          <cell r="E149">
            <v>0</v>
          </cell>
          <cell r="F149">
            <v>0</v>
          </cell>
          <cell r="G149">
            <v>0</v>
          </cell>
          <cell r="H149">
            <v>0</v>
          </cell>
          <cell r="I149">
            <v>0</v>
          </cell>
          <cell r="J149">
            <v>0</v>
          </cell>
        </row>
        <row r="150">
          <cell r="C150" t="str">
            <v>01.04.00U</v>
          </cell>
          <cell r="D150" t="str">
            <v/>
          </cell>
          <cell r="E150" t="str">
            <v>PASSARELAS</v>
          </cell>
          <cell r="F150">
            <v>0</v>
          </cell>
          <cell r="G150">
            <v>0</v>
          </cell>
          <cell r="H150">
            <v>0</v>
          </cell>
          <cell r="I150">
            <v>0</v>
          </cell>
          <cell r="J150">
            <v>0</v>
          </cell>
        </row>
        <row r="151">
          <cell r="C151" t="str">
            <v>01.04.01U</v>
          </cell>
          <cell r="D151">
            <v>7001010012</v>
          </cell>
          <cell r="E151" t="str">
            <v>PASSARELA, EM MADEIRA, PARA COBERTA DE VALAS PARA PASSAGEM DE VEÍCULOS.</v>
          </cell>
          <cell r="F151" t="str">
            <v>M2</v>
          </cell>
          <cell r="G151">
            <v>0</v>
          </cell>
          <cell r="H151">
            <v>4.16</v>
          </cell>
          <cell r="I151">
            <v>7.76</v>
          </cell>
          <cell r="J151">
            <v>11.92</v>
          </cell>
        </row>
        <row r="152">
          <cell r="C152" t="str">
            <v>01.04.02U</v>
          </cell>
          <cell r="D152">
            <v>7001010013</v>
          </cell>
          <cell r="E152" t="str">
            <v>PASSARELA, EM MADEIRA, PARA COBERTA DE VALAS PARA PASSAGEM DE PEDESTRES.</v>
          </cell>
          <cell r="F152" t="str">
            <v>M2</v>
          </cell>
          <cell r="G152">
            <v>0</v>
          </cell>
          <cell r="H152">
            <v>4.16</v>
          </cell>
          <cell r="I152">
            <v>3.93</v>
          </cell>
          <cell r="J152">
            <v>8.09</v>
          </cell>
        </row>
        <row r="153">
          <cell r="C153" t="str">
            <v>01.04.03U</v>
          </cell>
          <cell r="D153">
            <v>7001010436</v>
          </cell>
          <cell r="E153" t="str">
            <v>PASSADIÇO EM CHAPA DE ACO CARBONO 3/8 (COLOCÃO/ USO/ REMOÇÃO) P/ PASSAGEM DE VEICULO SOBRE VALA MEDIDA POR AREA CHAPA EM CADA APLICACAO</v>
          </cell>
          <cell r="F153" t="str">
            <v>M2</v>
          </cell>
          <cell r="G153">
            <v>0</v>
          </cell>
          <cell r="H153">
            <v>15.59</v>
          </cell>
          <cell r="I153">
            <v>10.86</v>
          </cell>
          <cell r="J153">
            <v>26.45</v>
          </cell>
        </row>
        <row r="154">
          <cell r="C154">
            <v>0</v>
          </cell>
          <cell r="D154">
            <v>0</v>
          </cell>
          <cell r="E154">
            <v>0</v>
          </cell>
          <cell r="F154">
            <v>0</v>
          </cell>
          <cell r="G154">
            <v>0</v>
          </cell>
          <cell r="H154">
            <v>0</v>
          </cell>
          <cell r="I154">
            <v>0</v>
          </cell>
          <cell r="J154">
            <v>0</v>
          </cell>
        </row>
        <row r="155">
          <cell r="C155" t="str">
            <v>01.05.00U</v>
          </cell>
          <cell r="D155" t="str">
            <v/>
          </cell>
          <cell r="E155" t="str">
            <v>LOCAÇÃO E NIVELAMENTO DE VALAS</v>
          </cell>
          <cell r="F155">
            <v>0</v>
          </cell>
          <cell r="G155">
            <v>0</v>
          </cell>
          <cell r="H155">
            <v>0</v>
          </cell>
          <cell r="I155">
            <v>0</v>
          </cell>
          <cell r="J155">
            <v>0</v>
          </cell>
        </row>
        <row r="156">
          <cell r="C156" t="str">
            <v>01.05.01U</v>
          </cell>
          <cell r="D156">
            <v>7001010014</v>
          </cell>
          <cell r="E156" t="str">
            <v>LOCAÇÃO E NIVELAMENTO DE VALAS PARA ADUTORA COM USO DE EQUIPAMENTOS TOPÓGRÁFICOS.</v>
          </cell>
          <cell r="F156" t="str">
            <v>M</v>
          </cell>
          <cell r="G156">
            <v>0.3</v>
          </cell>
          <cell r="H156">
            <v>0.51</v>
          </cell>
          <cell r="I156">
            <v>0</v>
          </cell>
          <cell r="J156">
            <v>0.81</v>
          </cell>
        </row>
        <row r="157">
          <cell r="C157" t="str">
            <v>01.05.02U</v>
          </cell>
          <cell r="D157">
            <v>7001010015</v>
          </cell>
          <cell r="E157" t="str">
            <v>LOCAÇÃO E NIVELAMENTO DE VALAS PARA REDE DE DISTRIBUIÇÃO COM USO DE EQUIPAMENTOS TOPÓGRÁFICOS.</v>
          </cell>
          <cell r="F157" t="str">
            <v>M</v>
          </cell>
          <cell r="G157">
            <v>0.3</v>
          </cell>
          <cell r="H157">
            <v>0.98</v>
          </cell>
          <cell r="I157">
            <v>0</v>
          </cell>
          <cell r="J157">
            <v>1.28</v>
          </cell>
        </row>
        <row r="158">
          <cell r="C158" t="str">
            <v>01.05.03U</v>
          </cell>
          <cell r="D158">
            <v>7001010016</v>
          </cell>
          <cell r="E158" t="str">
            <v>LOCAÇÃO E NIVELAMENTO DE VALAS PARA COLETOR COM USO DE EQUIPAMENTOS TOPÓGRÁFICOS.</v>
          </cell>
          <cell r="F158" t="str">
            <v>M</v>
          </cell>
          <cell r="G158">
            <v>0.3</v>
          </cell>
          <cell r="H158">
            <v>1.4</v>
          </cell>
          <cell r="I158">
            <v>0</v>
          </cell>
          <cell r="J158">
            <v>1.7</v>
          </cell>
        </row>
        <row r="159">
          <cell r="C159" t="str">
            <v>01.05.04U</v>
          </cell>
          <cell r="D159">
            <v>7001010017</v>
          </cell>
          <cell r="E159" t="str">
            <v>LOCAÇÃO DE VALAS PARA REDE DE DISTRIBUIÇÃO OU ADUTORA EM  ÁREA URBANA  (COM UTILIZAÇÃO DE CAL OU PRODUTO SIMILAR ).</v>
          </cell>
          <cell r="F159" t="str">
            <v>M</v>
          </cell>
          <cell r="G159">
            <v>0</v>
          </cell>
          <cell r="H159">
            <v>1.73</v>
          </cell>
          <cell r="I159">
            <v>0.16</v>
          </cell>
          <cell r="J159">
            <v>1.89</v>
          </cell>
        </row>
        <row r="160">
          <cell r="C160">
            <v>0</v>
          </cell>
          <cell r="D160">
            <v>0</v>
          </cell>
          <cell r="E160">
            <v>0</v>
          </cell>
          <cell r="F160">
            <v>0</v>
          </cell>
          <cell r="G160">
            <v>0</v>
          </cell>
          <cell r="H160">
            <v>0</v>
          </cell>
          <cell r="I160">
            <v>0</v>
          </cell>
          <cell r="J160">
            <v>0</v>
          </cell>
        </row>
        <row r="161">
          <cell r="C161" t="str">
            <v>01.06.00U</v>
          </cell>
          <cell r="D161" t="str">
            <v/>
          </cell>
          <cell r="E161" t="str">
            <v>LOCAÇÃO E DEMARCAÇÃO</v>
          </cell>
          <cell r="F161">
            <v>0</v>
          </cell>
          <cell r="G161">
            <v>0</v>
          </cell>
          <cell r="H161">
            <v>0</v>
          </cell>
          <cell r="I161">
            <v>0</v>
          </cell>
          <cell r="J161">
            <v>0</v>
          </cell>
        </row>
        <row r="162">
          <cell r="C162" t="str">
            <v>01.06.01U</v>
          </cell>
          <cell r="D162">
            <v>7001010018</v>
          </cell>
          <cell r="E162" t="str">
            <v>LOCAÇÃO DA OBRA ( COM USO DE GABARITO DE MADEIRA COM APROVEITAMENTO DE 3 VEZES ).</v>
          </cell>
          <cell r="F162" t="str">
            <v>M2</v>
          </cell>
          <cell r="G162">
            <v>0</v>
          </cell>
          <cell r="H162">
            <v>3.46</v>
          </cell>
          <cell r="I162">
            <v>1.71</v>
          </cell>
          <cell r="J162">
            <v>5.17</v>
          </cell>
        </row>
        <row r="163">
          <cell r="C163" t="str">
            <v>01.06.02U</v>
          </cell>
          <cell r="D163">
            <v>7001010332</v>
          </cell>
          <cell r="E163" t="str">
            <v>LOCAÇÃO DA OBRA COM AUXÍLIO TOPOGRÁFICO (ÁREA ATÉ 5000M2)</v>
          </cell>
          <cell r="F163" t="str">
            <v>M2</v>
          </cell>
          <cell r="G163">
            <v>0.02</v>
          </cell>
          <cell r="H163">
            <v>0.13</v>
          </cell>
          <cell r="I163">
            <v>0</v>
          </cell>
          <cell r="J163">
            <v>0.15</v>
          </cell>
        </row>
        <row r="164">
          <cell r="C164" t="str">
            <v>01.06.03U</v>
          </cell>
          <cell r="D164">
            <v>7001010333</v>
          </cell>
          <cell r="E164" t="str">
            <v>LOCAÇÃO DA OBRA COM AUXÍLIO TOPOGRÁFICO (ÁREA ACIMA DE 5000M2)</v>
          </cell>
          <cell r="F164" t="str">
            <v>HA</v>
          </cell>
          <cell r="G164">
            <v>62.78</v>
          </cell>
          <cell r="H164">
            <v>243.29</v>
          </cell>
          <cell r="I164">
            <v>0</v>
          </cell>
          <cell r="J164">
            <v>306.07</v>
          </cell>
        </row>
        <row r="165">
          <cell r="C165">
            <v>0</v>
          </cell>
          <cell r="D165">
            <v>0</v>
          </cell>
          <cell r="E165">
            <v>0</v>
          </cell>
          <cell r="F165">
            <v>0</v>
          </cell>
          <cell r="G165">
            <v>0</v>
          </cell>
          <cell r="H165">
            <v>0</v>
          </cell>
          <cell r="I165">
            <v>0</v>
          </cell>
          <cell r="J165">
            <v>0</v>
          </cell>
        </row>
        <row r="166">
          <cell r="C166" t="str">
            <v>01.07.00</v>
          </cell>
          <cell r="D166" t="str">
            <v/>
          </cell>
          <cell r="E166" t="str">
            <v>ENSAIOS</v>
          </cell>
          <cell r="F166">
            <v>0</v>
          </cell>
          <cell r="G166">
            <v>0</v>
          </cell>
          <cell r="H166">
            <v>0</v>
          </cell>
          <cell r="I166">
            <v>0</v>
          </cell>
          <cell r="J166">
            <v>0</v>
          </cell>
        </row>
        <row r="167">
          <cell r="C167" t="str">
            <v>01.07.01U</v>
          </cell>
          <cell r="D167">
            <v>7002020495</v>
          </cell>
          <cell r="E167" t="str">
            <v>ENSAIO DE PENETRAÇÃO - MATERIAL BETUMINOSO</v>
          </cell>
          <cell r="F167" t="str">
            <v>UN</v>
          </cell>
          <cell r="G167">
            <v>0</v>
          </cell>
          <cell r="H167">
            <v>113.32</v>
          </cell>
          <cell r="I167">
            <v>0</v>
          </cell>
          <cell r="J167">
            <v>113.32</v>
          </cell>
        </row>
        <row r="168">
          <cell r="C168" t="str">
            <v>01.07.02U</v>
          </cell>
          <cell r="D168">
            <v>7002020496</v>
          </cell>
          <cell r="E168" t="str">
            <v>ENSAIO DE VISCOSIDADE SAYBOLT - FUROL - MATERIAL BETUMINOSO</v>
          </cell>
          <cell r="F168" t="str">
            <v>UN</v>
          </cell>
          <cell r="G168">
            <v>0</v>
          </cell>
          <cell r="H168">
            <v>146.66</v>
          </cell>
          <cell r="I168">
            <v>0</v>
          </cell>
          <cell r="J168">
            <v>146.66</v>
          </cell>
        </row>
        <row r="169">
          <cell r="C169" t="str">
            <v>01.07.03U</v>
          </cell>
          <cell r="D169">
            <v>7002020497</v>
          </cell>
          <cell r="E169" t="str">
            <v>ENSAIO DE DETERMINAÇÃO DA PENEIRAÇÃO - EMULSÃO ASFÁLTICA</v>
          </cell>
          <cell r="F169" t="str">
            <v>UN</v>
          </cell>
          <cell r="G169">
            <v>0</v>
          </cell>
          <cell r="H169">
            <v>133.32</v>
          </cell>
          <cell r="I169">
            <v>0</v>
          </cell>
          <cell r="J169">
            <v>133.32</v>
          </cell>
        </row>
        <row r="170">
          <cell r="C170" t="str">
            <v>01.07.04U</v>
          </cell>
          <cell r="D170">
            <v>7002020498</v>
          </cell>
          <cell r="E170" t="str">
            <v>ENSAIO DE DETERMINAÇÃO DA SEDIMENTAÇÃO - EMULSÃO ASFÁLTICA</v>
          </cell>
          <cell r="F170" t="str">
            <v>UN</v>
          </cell>
          <cell r="G170">
            <v>0</v>
          </cell>
          <cell r="H170">
            <v>146.66</v>
          </cell>
          <cell r="I170">
            <v>0</v>
          </cell>
          <cell r="J170">
            <v>146.66</v>
          </cell>
        </row>
        <row r="171">
          <cell r="C171" t="str">
            <v>01.07.05U</v>
          </cell>
          <cell r="D171">
            <v>7002020499</v>
          </cell>
          <cell r="E171" t="str">
            <v>ENSAIO DE DETERMINAÇÃO DO TEOR DE BETUME - CIMENTO ASFÁLTICO DE PETRÓLEO</v>
          </cell>
          <cell r="F171" t="str">
            <v>UN</v>
          </cell>
          <cell r="G171">
            <v>0</v>
          </cell>
          <cell r="H171">
            <v>116.66</v>
          </cell>
          <cell r="I171">
            <v>0</v>
          </cell>
          <cell r="J171">
            <v>116.66</v>
          </cell>
        </row>
        <row r="172">
          <cell r="C172" t="str">
            <v>01.07.06U</v>
          </cell>
          <cell r="D172">
            <v>7002020500</v>
          </cell>
          <cell r="E172" t="str">
            <v>ENSAIO DE GRANULOMETRIA POR PENEIRAMENTO - SOLOS</v>
          </cell>
          <cell r="F172" t="str">
            <v>UN</v>
          </cell>
          <cell r="G172">
            <v>0</v>
          </cell>
          <cell r="H172">
            <v>106.65</v>
          </cell>
          <cell r="I172">
            <v>0</v>
          </cell>
          <cell r="J172">
            <v>106.65</v>
          </cell>
        </row>
        <row r="173">
          <cell r="C173" t="str">
            <v>01.07.07U</v>
          </cell>
          <cell r="D173">
            <v>7002020501</v>
          </cell>
          <cell r="E173" t="str">
            <v>ENSAIO DE GRANULOMETRIA POR PENEIRAMENTO E SEDIMENTAÇÃO - SOLOS</v>
          </cell>
          <cell r="F173" t="str">
            <v>UN</v>
          </cell>
          <cell r="G173">
            <v>0</v>
          </cell>
          <cell r="H173">
            <v>126.65</v>
          </cell>
          <cell r="I173">
            <v>0</v>
          </cell>
          <cell r="J173">
            <v>126.65</v>
          </cell>
        </row>
        <row r="174">
          <cell r="C174" t="str">
            <v>01.07.08U</v>
          </cell>
          <cell r="D174">
            <v>7002020502</v>
          </cell>
          <cell r="E174" t="str">
            <v>ENSAIO DE LIMITE DE PLASTICIDADE - SOLOS</v>
          </cell>
          <cell r="F174" t="str">
            <v>UN</v>
          </cell>
          <cell r="G174">
            <v>0</v>
          </cell>
          <cell r="H174">
            <v>59.99</v>
          </cell>
          <cell r="I174">
            <v>0</v>
          </cell>
          <cell r="J174">
            <v>59.99</v>
          </cell>
        </row>
        <row r="175">
          <cell r="C175" t="str">
            <v>01.07.09U</v>
          </cell>
          <cell r="D175">
            <v>7002020503</v>
          </cell>
          <cell r="E175" t="str">
            <v>ENSAIO DE LIMITE DE LIQUIDEZ - SOLOS</v>
          </cell>
          <cell r="F175" t="str">
            <v>UN</v>
          </cell>
          <cell r="G175">
            <v>0</v>
          </cell>
          <cell r="H175">
            <v>76.05</v>
          </cell>
          <cell r="I175">
            <v>0</v>
          </cell>
          <cell r="J175">
            <v>76.05</v>
          </cell>
        </row>
        <row r="176">
          <cell r="C176" t="str">
            <v>01.07.10U</v>
          </cell>
          <cell r="D176">
            <v>7002020504</v>
          </cell>
          <cell r="E176" t="str">
            <v>ENSAIO DE MASSA ESPECÍFICA - IN SITU - MÉTODO FRASCO DE AREIA - SOLOS</v>
          </cell>
          <cell r="F176" t="str">
            <v xml:space="preserve">UN </v>
          </cell>
          <cell r="G176">
            <v>0</v>
          </cell>
          <cell r="H176">
            <v>46.66</v>
          </cell>
          <cell r="I176">
            <v>0</v>
          </cell>
          <cell r="J176">
            <v>46.66</v>
          </cell>
        </row>
        <row r="177">
          <cell r="C177" t="str">
            <v>01.07.11U</v>
          </cell>
          <cell r="D177">
            <v>7002020505</v>
          </cell>
          <cell r="E177" t="str">
            <v>ENSAIO DE MASSA ESPECÍFICA - IN SITU - MÉTODO BALÃO DE BORRACHA - SOLOS</v>
          </cell>
          <cell r="F177" t="str">
            <v xml:space="preserve">UN </v>
          </cell>
          <cell r="G177">
            <v>0</v>
          </cell>
          <cell r="H177">
            <v>53.32</v>
          </cell>
          <cell r="I177">
            <v>0</v>
          </cell>
          <cell r="J177">
            <v>53.32</v>
          </cell>
        </row>
        <row r="178">
          <cell r="C178" t="str">
            <v>01.07.12U</v>
          </cell>
          <cell r="D178">
            <v>7002020506</v>
          </cell>
          <cell r="E178" t="str">
            <v>ENSAIO DE DENSIDADE REAL - SOLOS</v>
          </cell>
          <cell r="F178" t="str">
            <v xml:space="preserve">UN </v>
          </cell>
          <cell r="G178">
            <v>0</v>
          </cell>
          <cell r="H178">
            <v>59.99</v>
          </cell>
          <cell r="I178">
            <v>0</v>
          </cell>
          <cell r="J178">
            <v>59.99</v>
          </cell>
        </row>
        <row r="179">
          <cell r="C179" t="str">
            <v>01.07.13U</v>
          </cell>
          <cell r="D179">
            <v>7002020507</v>
          </cell>
          <cell r="E179" t="str">
            <v>ENSAIO DE ABRASÃO LOS ANGELES - AGREGADOS</v>
          </cell>
          <cell r="F179" t="str">
            <v xml:space="preserve">UN </v>
          </cell>
          <cell r="G179">
            <v>0</v>
          </cell>
          <cell r="H179">
            <v>279.99</v>
          </cell>
          <cell r="I179">
            <v>0</v>
          </cell>
          <cell r="J179">
            <v>279.99</v>
          </cell>
        </row>
        <row r="180">
          <cell r="C180" t="str">
            <v>01.07.15U</v>
          </cell>
          <cell r="D180">
            <v>7002020509</v>
          </cell>
          <cell r="E180" t="str">
            <v>ENSAIO MARSHALL - MISTURA BETUMINOSA A QUENTE</v>
          </cell>
          <cell r="F180" t="str">
            <v xml:space="preserve">UN </v>
          </cell>
          <cell r="G180">
            <v>0</v>
          </cell>
          <cell r="H180">
            <v>233.32</v>
          </cell>
          <cell r="I180">
            <v>0</v>
          </cell>
          <cell r="J180">
            <v>233.32</v>
          </cell>
        </row>
        <row r="181">
          <cell r="C181" t="str">
            <v>01.07.16U</v>
          </cell>
          <cell r="D181">
            <v>7002020510</v>
          </cell>
          <cell r="E181" t="str">
            <v>ENSAIO DE DETERMINAÇÃO DO ÍNDICE DE FORMA - AGREGADOS</v>
          </cell>
          <cell r="F181" t="str">
            <v xml:space="preserve">UN </v>
          </cell>
          <cell r="G181">
            <v>0</v>
          </cell>
          <cell r="H181">
            <v>66.650000000000006</v>
          </cell>
          <cell r="I181">
            <v>0</v>
          </cell>
          <cell r="J181">
            <v>66.650000000000006</v>
          </cell>
        </row>
        <row r="182">
          <cell r="C182" t="str">
            <v>01.07.17U</v>
          </cell>
          <cell r="D182">
            <v>7002020511</v>
          </cell>
          <cell r="E182" t="str">
            <v>ENSAIO DE EQUIVALENTE EM AREIA - SOLOS</v>
          </cell>
          <cell r="F182" t="str">
            <v xml:space="preserve">UN </v>
          </cell>
          <cell r="G182">
            <v>0</v>
          </cell>
          <cell r="H182">
            <v>59.99</v>
          </cell>
          <cell r="I182">
            <v>0</v>
          </cell>
          <cell r="J182">
            <v>59.99</v>
          </cell>
        </row>
        <row r="183">
          <cell r="C183" t="str">
            <v>01.07.18U</v>
          </cell>
          <cell r="D183">
            <v>7002020512</v>
          </cell>
          <cell r="E183" t="str">
            <v>ENSAIO DE MOLDAGEM E CURA DE SOLO CIMENTO</v>
          </cell>
          <cell r="F183" t="str">
            <v xml:space="preserve">UN </v>
          </cell>
          <cell r="G183">
            <v>0</v>
          </cell>
          <cell r="H183">
            <v>66.650000000000006</v>
          </cell>
          <cell r="I183">
            <v>0</v>
          </cell>
          <cell r="J183">
            <v>66.650000000000006</v>
          </cell>
        </row>
        <row r="184">
          <cell r="C184" t="str">
            <v>01.07.19U</v>
          </cell>
          <cell r="D184">
            <v>7002020513</v>
          </cell>
          <cell r="E184" t="str">
            <v>ENSAIO DE COMPRESSÃO AXIAL DE SOLO CIMENTO</v>
          </cell>
          <cell r="F184" t="str">
            <v xml:space="preserve">UN </v>
          </cell>
          <cell r="G184">
            <v>0</v>
          </cell>
          <cell r="H184">
            <v>53.32</v>
          </cell>
          <cell r="I184">
            <v>0</v>
          </cell>
          <cell r="J184">
            <v>53.32</v>
          </cell>
        </row>
        <row r="185">
          <cell r="C185" t="str">
            <v>01.07.20U</v>
          </cell>
          <cell r="D185">
            <v>7002020514</v>
          </cell>
          <cell r="E185" t="str">
            <v>ENSAIO DE RESISTENCIA A COMPRESSÃO SIMPLES - CONCRETO</v>
          </cell>
          <cell r="F185" t="str">
            <v xml:space="preserve">UN </v>
          </cell>
          <cell r="G185">
            <v>0</v>
          </cell>
          <cell r="H185">
            <v>119.99</v>
          </cell>
          <cell r="I185">
            <v>0</v>
          </cell>
          <cell r="J185">
            <v>119.99</v>
          </cell>
        </row>
        <row r="186">
          <cell r="C186" t="str">
            <v>01.07.21U</v>
          </cell>
          <cell r="D186">
            <v>7002020515</v>
          </cell>
          <cell r="E186" t="str">
            <v>ENSAIO DE RESISTENCIA A TRACAO POR COMPRESSAO DIAMETRAL - CONCRETO</v>
          </cell>
          <cell r="F186" t="str">
            <v xml:space="preserve">UN </v>
          </cell>
          <cell r="G186">
            <v>0</v>
          </cell>
          <cell r="H186">
            <v>119.99</v>
          </cell>
          <cell r="I186">
            <v>0</v>
          </cell>
          <cell r="J186">
            <v>119.99</v>
          </cell>
        </row>
        <row r="187">
          <cell r="C187" t="str">
            <v>01.07.22U</v>
          </cell>
          <cell r="D187">
            <v>7002020516</v>
          </cell>
          <cell r="E187" t="str">
            <v>ENSAIO DE RESISTENCIA A TRACAO NA FLEXAO DE CONCRETO</v>
          </cell>
          <cell r="F187" t="str">
            <v xml:space="preserve">UN </v>
          </cell>
          <cell r="G187">
            <v>0</v>
          </cell>
          <cell r="H187">
            <v>133.32</v>
          </cell>
          <cell r="I187">
            <v>0</v>
          </cell>
          <cell r="J187">
            <v>133.32</v>
          </cell>
        </row>
        <row r="188">
          <cell r="C188" t="str">
            <v>01.07.23U</v>
          </cell>
          <cell r="D188">
            <v>7002020517</v>
          </cell>
          <cell r="E188" t="str">
            <v>ENSAIO DE ABATIMENTO DO TRONCO DE CONE</v>
          </cell>
          <cell r="F188" t="str">
            <v xml:space="preserve">UN </v>
          </cell>
          <cell r="G188">
            <v>0</v>
          </cell>
          <cell r="H188">
            <v>47.56</v>
          </cell>
          <cell r="I188">
            <v>0</v>
          </cell>
          <cell r="J188">
            <v>47.56</v>
          </cell>
        </row>
        <row r="189">
          <cell r="C189">
            <v>0</v>
          </cell>
          <cell r="D189">
            <v>0</v>
          </cell>
          <cell r="E189">
            <v>0</v>
          </cell>
          <cell r="F189">
            <v>0</v>
          </cell>
          <cell r="G189">
            <v>0</v>
          </cell>
          <cell r="H189">
            <v>0</v>
          </cell>
          <cell r="I189">
            <v>0</v>
          </cell>
          <cell r="J189">
            <v>0</v>
          </cell>
        </row>
        <row r="190">
          <cell r="C190" t="str">
            <v>01.08.00</v>
          </cell>
          <cell r="D190">
            <v>0</v>
          </cell>
          <cell r="E190" t="str">
            <v>INSTALAÇÕES PROVISÓRIAS/MOBILIZAÇÃO E DESMOBILIZAÇÃO</v>
          </cell>
          <cell r="F190">
            <v>0</v>
          </cell>
          <cell r="G190">
            <v>0</v>
          </cell>
          <cell r="H190">
            <v>0</v>
          </cell>
          <cell r="I190">
            <v>0</v>
          </cell>
          <cell r="J190">
            <v>0</v>
          </cell>
        </row>
        <row r="191">
          <cell r="C191">
            <v>0</v>
          </cell>
          <cell r="D191">
            <v>0</v>
          </cell>
          <cell r="E191">
            <v>0</v>
          </cell>
          <cell r="F191">
            <v>0</v>
          </cell>
          <cell r="G191">
            <v>0</v>
          </cell>
          <cell r="H191">
            <v>0</v>
          </cell>
          <cell r="I191">
            <v>0</v>
          </cell>
          <cell r="J191">
            <v>0</v>
          </cell>
        </row>
        <row r="192">
          <cell r="C192" t="str">
            <v>01.08.01U</v>
          </cell>
          <cell r="D192">
            <v>7001380986</v>
          </cell>
          <cell r="E192" t="str">
            <v>FECHAMENTO DE CONSTRUÇÃO TEMPORÁRIA EM CHAPA DE MADEIRA COMPENSADA E=10MM, COM REAPROVEITAMENTO DE 2X.</v>
          </cell>
          <cell r="F192" t="str">
            <v>M2</v>
          </cell>
          <cell r="G192">
            <v>0</v>
          </cell>
          <cell r="H192">
            <v>30.16</v>
          </cell>
          <cell r="I192">
            <v>21.94</v>
          </cell>
          <cell r="J192">
            <v>52.1</v>
          </cell>
        </row>
        <row r="193">
          <cell r="C193" t="str">
            <v>01.08.02U</v>
          </cell>
          <cell r="D193">
            <v>7001380987</v>
          </cell>
          <cell r="E193" t="str">
            <v>FECHAMENTO DE CONSTRUÇÃO TEMPORÁRIA EM CHAPA DE MADEIRA COMPENSADA E=12MM, COM REAPROVEITAMENTO DE 2X.</v>
          </cell>
          <cell r="F193" t="str">
            <v>M2</v>
          </cell>
          <cell r="G193">
            <v>0</v>
          </cell>
          <cell r="H193">
            <v>30.16</v>
          </cell>
          <cell r="I193">
            <v>19.25</v>
          </cell>
          <cell r="J193">
            <v>49.41</v>
          </cell>
        </row>
        <row r="194">
          <cell r="C194" t="str">
            <v>01.08.03U</v>
          </cell>
          <cell r="D194">
            <v>7001270131</v>
          </cell>
          <cell r="E194" t="str">
            <v>EXECUÇÃO DE RESERVATÓRIO ELEVADO DE ÁGUA (1000 LITROS) EM CANTEIRO DE OBRA, APOIADO EM ESTRUTURA DE MADEIRA (FORNECIMENTO E INSTALAÇÃO)</v>
          </cell>
          <cell r="F194" t="str">
            <v xml:space="preserve">UN </v>
          </cell>
          <cell r="G194">
            <v>0</v>
          </cell>
          <cell r="H194">
            <v>422.32</v>
          </cell>
          <cell r="I194">
            <v>569.59</v>
          </cell>
          <cell r="J194">
            <v>991.91</v>
          </cell>
        </row>
        <row r="195">
          <cell r="C195" t="str">
            <v>01.08.04U</v>
          </cell>
          <cell r="D195">
            <v>7001210848</v>
          </cell>
          <cell r="E195" t="str">
            <v>EXECUÇÃO DE RESERVATÓRIO ELEVADO DE ÁGUA (3000 LITROS) EM CANTEIRO DE OBRA, APOIADO EM ESTRUTURA DE MADEIRA  (FORNECIMENTO E INSTALAÇÃO).</v>
          </cell>
          <cell r="F195" t="str">
            <v xml:space="preserve">UN </v>
          </cell>
          <cell r="G195">
            <v>0</v>
          </cell>
          <cell r="H195">
            <v>536.4</v>
          </cell>
          <cell r="I195">
            <v>1315.74</v>
          </cell>
          <cell r="J195">
            <v>1852.14</v>
          </cell>
        </row>
        <row r="196">
          <cell r="C196" t="str">
            <v>01.08.06U</v>
          </cell>
          <cell r="D196">
            <v>7001210858</v>
          </cell>
          <cell r="E196" t="str">
            <v>EXECUÇÃO DE ESCRITÓRIO (COM INSTALAÇÕES ELÉTRICAS E HIDROSSANITPARIAS) EM CANTEIRO DE OBRA EM ALVENARIA, NÃO INCLUSO MOBILIÁRIO E EQUIPAMENTOS.</v>
          </cell>
          <cell r="F196" t="str">
            <v>M2</v>
          </cell>
          <cell r="G196">
            <v>0.27</v>
          </cell>
          <cell r="H196">
            <v>369.96</v>
          </cell>
          <cell r="I196">
            <v>367.42</v>
          </cell>
          <cell r="J196">
            <v>737.65</v>
          </cell>
        </row>
        <row r="197">
          <cell r="C197" t="str">
            <v>01.08.12U</v>
          </cell>
          <cell r="D197">
            <v>7001380988</v>
          </cell>
          <cell r="E197" t="str">
            <v>EXECUÇÃO DE ESCRITÓRIO (COM INSTALAÇÕES ELÉTRICAS E HIDROSSANITPARIAS) EM CANTEIRO DE OBRA EM CHAPA DE MADEIRA COMPENSADA, NÃO INCLUSO MOBILIÁRIO E EQUIPAMENTOS.</v>
          </cell>
          <cell r="F197" t="str">
            <v>M2</v>
          </cell>
          <cell r="G197">
            <v>0.31</v>
          </cell>
          <cell r="H197">
            <v>279.43</v>
          </cell>
          <cell r="I197">
            <v>369.35</v>
          </cell>
          <cell r="J197">
            <v>649.09</v>
          </cell>
        </row>
        <row r="198">
          <cell r="C198" t="str">
            <v>01.08.18U</v>
          </cell>
          <cell r="D198">
            <v>7001010425</v>
          </cell>
          <cell r="E198" t="str">
            <v>EXECUÇÃO DE ALMOXARIFADO EM CANTEIRO DE OBRA EM CHAPA DE MADEIRA COMPENSADA, INCLUSO PRATELEIRAS.</v>
          </cell>
          <cell r="F198" t="str">
            <v>M2</v>
          </cell>
          <cell r="G198">
            <v>0.6</v>
          </cell>
          <cell r="H198">
            <v>174.71</v>
          </cell>
          <cell r="I198">
            <v>271.89999999999998</v>
          </cell>
          <cell r="J198">
            <v>447.21</v>
          </cell>
        </row>
        <row r="199">
          <cell r="C199" t="str">
            <v>01.08.23U</v>
          </cell>
          <cell r="D199">
            <v>7001010434</v>
          </cell>
          <cell r="E199" t="str">
            <v>EXECUÇÃO DE ALMOXARIFADO EM CANTEIRO DE OBRA EM ALVENARIA, INCLUSO PRATELEIRAS</v>
          </cell>
          <cell r="F199" t="str">
            <v>M2</v>
          </cell>
          <cell r="G199">
            <v>0.52</v>
          </cell>
          <cell r="H199">
            <v>159.01</v>
          </cell>
          <cell r="I199">
            <v>266.44</v>
          </cell>
          <cell r="J199">
            <v>425.97</v>
          </cell>
        </row>
        <row r="200">
          <cell r="C200" t="str">
            <v>01.08.27U</v>
          </cell>
          <cell r="D200">
            <v>7001010388</v>
          </cell>
          <cell r="E200" t="str">
            <v>EXECUÇÃO DE REFEITÓRIO EM CANTEIRO DE OBRA EM CHAPA DE MADEIRA COMPENSADA, NÃO INCLUSO MOBILIÁRIO E EQUIPAMENTOS</v>
          </cell>
          <cell r="F200" t="str">
            <v>M2</v>
          </cell>
          <cell r="G200">
            <v>0.61</v>
          </cell>
          <cell r="H200">
            <v>138.07</v>
          </cell>
          <cell r="I200">
            <v>234.76</v>
          </cell>
          <cell r="J200">
            <v>373.44</v>
          </cell>
        </row>
        <row r="201">
          <cell r="C201" t="str">
            <v>01.08.32U</v>
          </cell>
          <cell r="D201">
            <v>7001010435</v>
          </cell>
          <cell r="E201" t="str">
            <v>EXECUÇÃO DE REFEITÓRIO EM CANTEIRO DE OBRA EM ALVENARIA, NÃO INCLUSO MOBILIÁRIO E EQUIPAMENTOS</v>
          </cell>
          <cell r="F201" t="str">
            <v>M2</v>
          </cell>
          <cell r="G201">
            <v>0.53</v>
          </cell>
          <cell r="H201">
            <v>90.21</v>
          </cell>
          <cell r="I201">
            <v>202.16</v>
          </cell>
          <cell r="J201">
            <v>292.89999999999998</v>
          </cell>
        </row>
        <row r="202">
          <cell r="C202" t="str">
            <v>01.08.36U</v>
          </cell>
          <cell r="D202">
            <v>7001380882</v>
          </cell>
          <cell r="E202" t="str">
            <v>MOBILIZACAO E DESMOBILIZACAO DE EQUIPAMENTOS - TRANSPORTE</v>
          </cell>
          <cell r="F202" t="str">
            <v>TXKM</v>
          </cell>
          <cell r="G202">
            <v>0.35</v>
          </cell>
          <cell r="H202">
            <v>0</v>
          </cell>
          <cell r="I202">
            <v>0</v>
          </cell>
          <cell r="J202">
            <v>0.35</v>
          </cell>
        </row>
        <row r="203">
          <cell r="C203" t="str">
            <v>01.08.37U</v>
          </cell>
          <cell r="D203">
            <v>7001010384</v>
          </cell>
          <cell r="E203" t="str">
            <v xml:space="preserve">MOBILIZACAO E DESMOBILIZACAO DE EQUIPAMENTOS - CARGA E DESCARGA </v>
          </cell>
          <cell r="F203" t="str">
            <v>T</v>
          </cell>
          <cell r="G203">
            <v>64.44</v>
          </cell>
          <cell r="H203">
            <v>14.03</v>
          </cell>
          <cell r="I203">
            <v>0</v>
          </cell>
          <cell r="J203">
            <v>78.47</v>
          </cell>
        </row>
        <row r="204">
          <cell r="C204" t="str">
            <v>01.08.38U</v>
          </cell>
          <cell r="D204">
            <v>7002020666</v>
          </cell>
          <cell r="E204" t="str">
            <v>ALUGUEL CONTAINER/ESCRITÓRIO INCLUSIVE INSTALAÇÕES ELÉTRICAS LARG=2,20 COMP=6,20M  ALT=2,50M EM CHAPA ACO COM NERVURAS TRAPEZ. FORRO COM ISOLAMENTO TERMO/ACUSTICO         CHASSIS REFORCADO PISO COMPENSADO NAVAL EXCLUSO TRANSP/CARGA/DESCARGA</v>
          </cell>
          <cell r="F204" t="str">
            <v>MÊS</v>
          </cell>
          <cell r="G204">
            <v>429.68</v>
          </cell>
          <cell r="H204">
            <v>0</v>
          </cell>
          <cell r="I204">
            <v>0</v>
          </cell>
          <cell r="J204">
            <v>429.68</v>
          </cell>
        </row>
        <row r="205">
          <cell r="C205" t="str">
            <v>01.08.39U</v>
          </cell>
          <cell r="D205">
            <v>7001381101</v>
          </cell>
          <cell r="E205" t="str">
            <v>CANTEIRO ITINERANTE COMPOSTO DE TOLDO, CONJUNTO DE MESA E CADEIRAS E BANHEIRO QUÍMICO COM LIMPEZA DIÁRIA</v>
          </cell>
          <cell r="F205" t="str">
            <v>MES</v>
          </cell>
          <cell r="G205">
            <v>0</v>
          </cell>
          <cell r="H205">
            <v>586.74</v>
          </cell>
          <cell r="I205">
            <v>176</v>
          </cell>
          <cell r="J205">
            <v>762.74</v>
          </cell>
        </row>
        <row r="206">
          <cell r="C206" t="str">
            <v>01.08.40U</v>
          </cell>
          <cell r="D206">
            <v>7001381102</v>
          </cell>
          <cell r="E206" t="str">
            <v>LOCAÇÃO DE BANHEIRO QUÍMICO COM LIMPEZA DIÁRIA</v>
          </cell>
          <cell r="F206" t="str">
            <v>MES</v>
          </cell>
          <cell r="G206">
            <v>0</v>
          </cell>
          <cell r="H206">
            <v>586.74</v>
          </cell>
          <cell r="I206">
            <v>112</v>
          </cell>
          <cell r="J206">
            <v>698.74</v>
          </cell>
        </row>
        <row r="207">
          <cell r="C207">
            <v>0</v>
          </cell>
          <cell r="D207">
            <v>0</v>
          </cell>
          <cell r="E207">
            <v>0</v>
          </cell>
          <cell r="F207">
            <v>0</v>
          </cell>
          <cell r="G207">
            <v>0</v>
          </cell>
          <cell r="H207">
            <v>0</v>
          </cell>
          <cell r="I207">
            <v>0</v>
          </cell>
          <cell r="J207">
            <v>0</v>
          </cell>
        </row>
        <row r="208">
          <cell r="C208">
            <v>0</v>
          </cell>
          <cell r="D208">
            <v>0</v>
          </cell>
          <cell r="E208" t="str">
            <v>TRABALHOS EM TERRA</v>
          </cell>
          <cell r="F208">
            <v>0</v>
          </cell>
          <cell r="G208">
            <v>0</v>
          </cell>
          <cell r="H208">
            <v>0</v>
          </cell>
          <cell r="I208">
            <v>0</v>
          </cell>
          <cell r="J208">
            <v>0</v>
          </cell>
        </row>
        <row r="209">
          <cell r="C209">
            <v>0</v>
          </cell>
          <cell r="D209">
            <v>0</v>
          </cell>
          <cell r="E209">
            <v>0</v>
          </cell>
          <cell r="F209">
            <v>0</v>
          </cell>
          <cell r="G209">
            <v>0</v>
          </cell>
          <cell r="H209">
            <v>0</v>
          </cell>
          <cell r="I209">
            <v>0</v>
          </cell>
          <cell r="J209">
            <v>0</v>
          </cell>
        </row>
        <row r="210">
          <cell r="C210" t="str">
            <v>02.01.00U</v>
          </cell>
          <cell r="D210" t="str">
            <v/>
          </cell>
          <cell r="E210" t="str">
            <v>ESCAVAÇÃO MANUAL EM MATERIAL DE PRIMEIRA E/ OU SEGUNDA CATEGORIA</v>
          </cell>
          <cell r="F210">
            <v>0</v>
          </cell>
          <cell r="G210">
            <v>0</v>
          </cell>
          <cell r="H210">
            <v>0</v>
          </cell>
          <cell r="I210">
            <v>0</v>
          </cell>
          <cell r="J210">
            <v>0</v>
          </cell>
        </row>
        <row r="211">
          <cell r="C211" t="str">
            <v>02.01.01U</v>
          </cell>
          <cell r="D211">
            <v>7001020001</v>
          </cell>
          <cell r="E211" t="str">
            <v>ESCAVAÇÃO MANUAL DE VALAS EM MATERIAL DE 1ª E/OU 2ª CATEGORIAS ATÉ 2,0 M DE PROFUNDIDADE.</v>
          </cell>
          <cell r="F211" t="str">
            <v xml:space="preserve">M3   </v>
          </cell>
          <cell r="G211">
            <v>0</v>
          </cell>
          <cell r="H211">
            <v>50.68</v>
          </cell>
          <cell r="I211">
            <v>0</v>
          </cell>
          <cell r="J211">
            <v>50.68</v>
          </cell>
        </row>
        <row r="212">
          <cell r="C212" t="str">
            <v>02.01.03U</v>
          </cell>
          <cell r="D212">
            <v>7001020002</v>
          </cell>
          <cell r="E212" t="str">
            <v>ESCAVAÇÃO MANUAL DE VALAS EM MATERIAL DE 1ª E/OU 2ª CATEGORIAS ACIMA DE 2,00 M E ATÉ 4,00 M DE PROFUNDIDADE.</v>
          </cell>
          <cell r="F212" t="str">
            <v xml:space="preserve">M3   </v>
          </cell>
          <cell r="G212">
            <v>0</v>
          </cell>
          <cell r="H212">
            <v>60.5</v>
          </cell>
          <cell r="I212">
            <v>0</v>
          </cell>
          <cell r="J212">
            <v>60.5</v>
          </cell>
        </row>
        <row r="213">
          <cell r="C213" t="str">
            <v>02.01.05U</v>
          </cell>
          <cell r="D213">
            <v>7001020003</v>
          </cell>
          <cell r="E213" t="str">
            <v>ESCAVAÇÃO MANUAL DE VALAS EM MATERIAL DE 1ª E/OU 2ª CATEGORIAS ACIMA DE 4,00 M E ATÉ 6,00 M DE PROFUNDIDADE.</v>
          </cell>
          <cell r="F213" t="str">
            <v xml:space="preserve">M3   </v>
          </cell>
          <cell r="G213">
            <v>0</v>
          </cell>
          <cell r="H213">
            <v>70.17</v>
          </cell>
          <cell r="I213">
            <v>0</v>
          </cell>
          <cell r="J213">
            <v>70.17</v>
          </cell>
        </row>
        <row r="214">
          <cell r="C214">
            <v>0</v>
          </cell>
          <cell r="D214">
            <v>0</v>
          </cell>
          <cell r="E214">
            <v>0</v>
          </cell>
          <cell r="F214">
            <v>0</v>
          </cell>
          <cell r="G214">
            <v>0</v>
          </cell>
          <cell r="H214">
            <v>0</v>
          </cell>
          <cell r="I214">
            <v>0</v>
          </cell>
          <cell r="J214">
            <v>0</v>
          </cell>
        </row>
        <row r="215">
          <cell r="C215" t="str">
            <v>02.02.00U</v>
          </cell>
          <cell r="D215" t="str">
            <v/>
          </cell>
          <cell r="E215" t="str">
            <v>ESCAVAÇÃO EM MATERIAL DE 3ª CATEGORIA (ROCHA)</v>
          </cell>
          <cell r="F215">
            <v>0</v>
          </cell>
          <cell r="G215">
            <v>0</v>
          </cell>
          <cell r="H215">
            <v>0</v>
          </cell>
          <cell r="I215">
            <v>0</v>
          </cell>
          <cell r="J215">
            <v>0</v>
          </cell>
        </row>
        <row r="216">
          <cell r="C216" t="str">
            <v>02.02.01U</v>
          </cell>
          <cell r="D216">
            <v>7001020007</v>
          </cell>
          <cell r="E216" t="str">
            <v>ESCAVAÇÃO EM MATERIAL DE 3ª CATEGORIA ( ROCHA ), CAMPO ABERTO, ATÉ 2,00 M DE PROFUNDIDADE COM EXPLOSIVOS, INCLUSIVE ABAFAMENTO.</v>
          </cell>
          <cell r="F216" t="str">
            <v xml:space="preserve">M3   </v>
          </cell>
          <cell r="G216">
            <v>4.32</v>
          </cell>
          <cell r="H216">
            <v>27.18</v>
          </cell>
          <cell r="I216">
            <v>27.56</v>
          </cell>
          <cell r="J216">
            <v>59.06</v>
          </cell>
        </row>
        <row r="217">
          <cell r="C217" t="str">
            <v>02.02.02U</v>
          </cell>
          <cell r="D217">
            <v>7001020008</v>
          </cell>
          <cell r="E217" t="str">
            <v>ESCAVAÇÃO EM MATERIAL DE 3ª CATEGORIA ( ROCHA ), CAMPO ABERTO, ACIMA DE 2,00 M E ATÉ 4,00 M DE PROFUNDIDADE COM EXPLOSIVOS, INCLUSIVE ABAFAMENTO.</v>
          </cell>
          <cell r="F217" t="str">
            <v xml:space="preserve">M3   </v>
          </cell>
          <cell r="G217">
            <v>7.87</v>
          </cell>
          <cell r="H217">
            <v>27.18</v>
          </cell>
          <cell r="I217">
            <v>27.56</v>
          </cell>
          <cell r="J217">
            <v>62.61</v>
          </cell>
        </row>
        <row r="218">
          <cell r="C218" t="str">
            <v>02.02.03U</v>
          </cell>
          <cell r="D218">
            <v>7001020009</v>
          </cell>
          <cell r="E218" t="str">
            <v>ESCAVAÇÃO EM MATERIAL DE 3ª CATEGORIA ( ROCHA ), CAMPO ABERTO, ACIMA DE 4,00 M E ATÉ 6,00 M DE PROFUNDIDADE COM EXPLOSIVOS, INCLUSIVE ABAFAMENTO.</v>
          </cell>
          <cell r="F218" t="str">
            <v xml:space="preserve">M3   </v>
          </cell>
          <cell r="G218">
            <v>8.73</v>
          </cell>
          <cell r="H218">
            <v>27.18</v>
          </cell>
          <cell r="I218">
            <v>27.56</v>
          </cell>
          <cell r="J218">
            <v>63.47</v>
          </cell>
        </row>
        <row r="219">
          <cell r="C219" t="str">
            <v>02.02.04U</v>
          </cell>
          <cell r="D219">
            <v>7001020010</v>
          </cell>
          <cell r="E219" t="str">
            <v>ESCAVAÇÃO DE VALAS EM MATERIAL DE 3ª CATEGORIA ( ROCHA ) ATÉ 2,00 M DE PROFUNDIDADE COM EXPLOSIVOS, INCLUSIVE ABAFAMENTO.</v>
          </cell>
          <cell r="F219" t="str">
            <v xml:space="preserve">M3   </v>
          </cell>
          <cell r="G219">
            <v>17.8</v>
          </cell>
          <cell r="H219">
            <v>27.18</v>
          </cell>
          <cell r="I219">
            <v>47.81</v>
          </cell>
          <cell r="J219">
            <v>92.79</v>
          </cell>
        </row>
        <row r="220">
          <cell r="C220" t="str">
            <v>02.02.05U</v>
          </cell>
          <cell r="D220">
            <v>7001020011</v>
          </cell>
          <cell r="E220" t="str">
            <v>ESCAVAÇÃO DE VALAS EM MATERIAL DE 3ª CATEGORIA ( ROCHA ) ACIMA DE 2,00 M E ATÉ 4,00 M DE PROFUNDIDADE COM EXPLOSIVOS, INCLUSIVE ABAFAMENTO.</v>
          </cell>
          <cell r="F220" t="str">
            <v xml:space="preserve">M3   </v>
          </cell>
          <cell r="G220">
            <v>23.69</v>
          </cell>
          <cell r="H220">
            <v>27.96</v>
          </cell>
          <cell r="I220">
            <v>47.81</v>
          </cell>
          <cell r="J220">
            <v>99.46</v>
          </cell>
        </row>
        <row r="221">
          <cell r="C221" t="str">
            <v>02.02.06U</v>
          </cell>
          <cell r="D221">
            <v>7001020012</v>
          </cell>
          <cell r="E221" t="str">
            <v>ESCAVAÇÃO DE VALAS EM MATERIAL DE 3ª CATEGORIA ( ROCHA ) ACIMA DE 4,00 M E ATÉ 6,00 M DE PROFUNDIDADE COM EXPLOSIVOS, INCLUSIVE ABAFAMENTO.</v>
          </cell>
          <cell r="F221" t="str">
            <v xml:space="preserve">M3   </v>
          </cell>
          <cell r="G221">
            <v>28.47</v>
          </cell>
          <cell r="H221">
            <v>28.74</v>
          </cell>
          <cell r="I221">
            <v>47.81</v>
          </cell>
          <cell r="J221">
            <v>105.02</v>
          </cell>
        </row>
        <row r="222">
          <cell r="C222" t="str">
            <v>02.02.07U</v>
          </cell>
          <cell r="D222">
            <v>7001020403</v>
          </cell>
          <cell r="E222" t="str">
            <v>ESCAVAÇÃO EM ROCHA BRANDA A FRIO EM VALA.</v>
          </cell>
          <cell r="F222" t="str">
            <v>M3</v>
          </cell>
          <cell r="G222">
            <v>109.18</v>
          </cell>
          <cell r="H222">
            <v>77.97</v>
          </cell>
          <cell r="I222">
            <v>0</v>
          </cell>
          <cell r="J222">
            <v>187.15</v>
          </cell>
        </row>
        <row r="223">
          <cell r="C223" t="str">
            <v>02.02.08U</v>
          </cell>
          <cell r="D223">
            <v>7001020404</v>
          </cell>
          <cell r="E223" t="str">
            <v>ESCAVAÇÃO DE ROCHA A FRIO EM VALA.</v>
          </cell>
          <cell r="F223" t="str">
            <v>M3</v>
          </cell>
          <cell r="G223">
            <v>104.25</v>
          </cell>
          <cell r="H223">
            <v>77.97</v>
          </cell>
          <cell r="I223">
            <v>0</v>
          </cell>
          <cell r="J223">
            <v>182.22</v>
          </cell>
        </row>
        <row r="224">
          <cell r="C224" t="str">
            <v>02.02.09U</v>
          </cell>
          <cell r="D224">
            <v>7001020590</v>
          </cell>
          <cell r="E224" t="str">
            <v>ESCAVAÇÃO EM MATERIAL DE 3ª CATEGORIA COM ROMPEDOR HIDRÁULICO ACOPLADO A ESCAVADEIRA INCLUSO REMOÇÃO DE MATERIAL DA VALA COM ESCAVADEIRA HIDRÁULICA</v>
          </cell>
          <cell r="F224" t="str">
            <v>M3</v>
          </cell>
          <cell r="G224">
            <v>112.49</v>
          </cell>
          <cell r="H224">
            <v>3.71</v>
          </cell>
          <cell r="I224">
            <v>0</v>
          </cell>
          <cell r="J224">
            <v>116.2</v>
          </cell>
        </row>
        <row r="225">
          <cell r="C225">
            <v>0</v>
          </cell>
          <cell r="D225">
            <v>0</v>
          </cell>
          <cell r="E225">
            <v>0</v>
          </cell>
          <cell r="F225">
            <v>0</v>
          </cell>
          <cell r="G225">
            <v>0</v>
          </cell>
          <cell r="H225">
            <v>0</v>
          </cell>
          <cell r="I225">
            <v>0</v>
          </cell>
          <cell r="J225">
            <v>0</v>
          </cell>
        </row>
        <row r="226">
          <cell r="C226" t="str">
            <v>02.03.00U</v>
          </cell>
          <cell r="D226" t="str">
            <v/>
          </cell>
          <cell r="E226" t="str">
            <v>ESCAVAÇÃO MECANIZADA EM MATERIAL DE PRIMEIRA E/ OU SEGUNDA CATEGORIA E EM SOLOS MOLES</v>
          </cell>
          <cell r="F226">
            <v>0</v>
          </cell>
          <cell r="G226">
            <v>0</v>
          </cell>
          <cell r="H226">
            <v>0</v>
          </cell>
          <cell r="I226">
            <v>0</v>
          </cell>
          <cell r="J226">
            <v>0</v>
          </cell>
        </row>
        <row r="227">
          <cell r="C227" t="str">
            <v>02.03.04U</v>
          </cell>
          <cell r="D227">
            <v>7001020013</v>
          </cell>
          <cell r="E227" t="str">
            <v>ESCAVAÇÃO MECANIZADA DE VALAS EM MATERIAL DE 1ª E/OU 2ª CATEGORIAS ATÉ 2,00 M DE PROFUNDIDADE.</v>
          </cell>
          <cell r="F227" t="str">
            <v xml:space="preserve">M3   </v>
          </cell>
          <cell r="G227">
            <v>8.93</v>
          </cell>
          <cell r="H227">
            <v>1.24</v>
          </cell>
          <cell r="I227">
            <v>0</v>
          </cell>
          <cell r="J227">
            <v>10.17</v>
          </cell>
        </row>
        <row r="228">
          <cell r="C228" t="str">
            <v>02.03.06U</v>
          </cell>
          <cell r="D228">
            <v>7001020014</v>
          </cell>
          <cell r="E228" t="str">
            <v>ESCAVAÇÃO MECANIZADA DE VALAS EM MATERIAL DE 1ª E/OU 2ª CATEGORIAS ACIMA DE 2,00 M  E ATÉ 4,00 M DE PROFUNDIDADE.</v>
          </cell>
          <cell r="F228" t="str">
            <v xml:space="preserve">M3   </v>
          </cell>
          <cell r="G228">
            <v>12.28</v>
          </cell>
          <cell r="H228">
            <v>1.71</v>
          </cell>
          <cell r="I228">
            <v>0</v>
          </cell>
          <cell r="J228">
            <v>13.99</v>
          </cell>
        </row>
        <row r="229">
          <cell r="C229" t="str">
            <v>02.03.08U</v>
          </cell>
          <cell r="D229">
            <v>7001020015</v>
          </cell>
          <cell r="E229" t="str">
            <v>ESCAVAÇÃO MECANIZADA DE VALAS EM MATERIAL DE 1ª E/OU 2ª CATEGORIAS ACIMA DE 4,00 M E ATÉ 6,00 M DE PROFUNDIDADE.</v>
          </cell>
          <cell r="F229" t="str">
            <v xml:space="preserve">M3   </v>
          </cell>
          <cell r="G229">
            <v>17.86</v>
          </cell>
          <cell r="H229">
            <v>2.4900000000000002</v>
          </cell>
          <cell r="I229">
            <v>0</v>
          </cell>
          <cell r="J229">
            <v>20.350000000000001</v>
          </cell>
        </row>
        <row r="230">
          <cell r="C230" t="str">
            <v>02.03.05U</v>
          </cell>
          <cell r="D230">
            <v>7001020016</v>
          </cell>
          <cell r="E230" t="str">
            <v>ESCAVAÇÃO MECANIZADA EM CAMPO ABERTO EM MATERIAL DE 1ª E/OU 2ª CATEGORIAS ATÉ 2,00 M DE PROFUNDIDADE.</v>
          </cell>
          <cell r="F230" t="str">
            <v>M3</v>
          </cell>
          <cell r="G230">
            <v>2.29</v>
          </cell>
          <cell r="H230">
            <v>0</v>
          </cell>
          <cell r="I230">
            <v>0</v>
          </cell>
          <cell r="J230">
            <v>2.29</v>
          </cell>
        </row>
        <row r="231">
          <cell r="C231" t="str">
            <v>02.03.07U</v>
          </cell>
          <cell r="D231">
            <v>7001020017</v>
          </cell>
          <cell r="E231" t="str">
            <v>ESCAVAÇÃO MECANIZADA EM CAMPO ABERTO EM MATERIAL DE 1ª E/OU 2ª CATEGORIAS ACIMA DE 2,00 M E ATÉ 4,00 M DE PROFUNDIDADE.</v>
          </cell>
          <cell r="F231" t="str">
            <v>M3</v>
          </cell>
          <cell r="G231">
            <v>2.65</v>
          </cell>
          <cell r="H231">
            <v>0</v>
          </cell>
          <cell r="I231">
            <v>0</v>
          </cell>
          <cell r="J231">
            <v>2.65</v>
          </cell>
        </row>
        <row r="232">
          <cell r="C232" t="str">
            <v>02.03.09U</v>
          </cell>
          <cell r="D232">
            <v>7001020018</v>
          </cell>
          <cell r="E232" t="str">
            <v>ESCAVAÇÃO MECANIZADA EM CAMPO ABERTO EM MATERIAL DE 1ª E/OU 2ª CATEGORIAS ACIMA DE 4,00 M E ATÉ 6,00 M DE PROFUNDIDADE.</v>
          </cell>
          <cell r="F232" t="str">
            <v>M3</v>
          </cell>
          <cell r="G232">
            <v>3.21</v>
          </cell>
          <cell r="H232">
            <v>0</v>
          </cell>
          <cell r="I232">
            <v>0</v>
          </cell>
          <cell r="J232">
            <v>3.21</v>
          </cell>
        </row>
        <row r="233">
          <cell r="C233" t="str">
            <v>02.03.10U</v>
          </cell>
          <cell r="D233">
            <v>7001020019</v>
          </cell>
          <cell r="E233" t="str">
            <v>ESCAVAÇÃO, CARGA, TRANSPORTE DE SOLO MOLE - DMT: ( 0 ATÉ 200 ) M.</v>
          </cell>
          <cell r="F233" t="str">
            <v>M3</v>
          </cell>
          <cell r="G233">
            <v>13.91</v>
          </cell>
          <cell r="H233">
            <v>0.77</v>
          </cell>
          <cell r="I233">
            <v>0</v>
          </cell>
          <cell r="J233">
            <v>14.68</v>
          </cell>
        </row>
        <row r="234">
          <cell r="C234" t="str">
            <v>02.03.11U</v>
          </cell>
          <cell r="D234">
            <v>7001020020</v>
          </cell>
          <cell r="E234" t="str">
            <v>ESCAVAÇÃO, CARGA, TRANSPORTE DE SOLO MOLE - DMT: ( 201 ATÉ 400 ) M.</v>
          </cell>
          <cell r="F234" t="str">
            <v>M3</v>
          </cell>
          <cell r="G234">
            <v>15.72</v>
          </cell>
          <cell r="H234">
            <v>1.06</v>
          </cell>
          <cell r="I234">
            <v>0</v>
          </cell>
          <cell r="J234">
            <v>16.78</v>
          </cell>
        </row>
        <row r="235">
          <cell r="C235" t="str">
            <v>02.03.12U</v>
          </cell>
          <cell r="D235">
            <v>7001020021</v>
          </cell>
          <cell r="E235" t="str">
            <v>ESCAVAÇÃO, CARGA, TRANSPORTE DE SOLO MOLE - DMT: ( 401 ATÉ 600 ) M.</v>
          </cell>
          <cell r="F235" t="str">
            <v>M3</v>
          </cell>
          <cell r="G235">
            <v>16.510000000000002</v>
          </cell>
          <cell r="H235">
            <v>1.0900000000000001</v>
          </cell>
          <cell r="I235">
            <v>0</v>
          </cell>
          <cell r="J235">
            <v>17.600000000000001</v>
          </cell>
        </row>
        <row r="236">
          <cell r="C236" t="str">
            <v>02.03.13U</v>
          </cell>
          <cell r="D236">
            <v>7001020022</v>
          </cell>
          <cell r="E236" t="str">
            <v>ESCAVAÇÃO, CARGA, TRANSPORTE DE SOLO MOLE - DMT: ( 601 ATÉ 800 ) M.</v>
          </cell>
          <cell r="F236" t="str">
            <v>M3</v>
          </cell>
          <cell r="G236">
            <v>17.41</v>
          </cell>
          <cell r="H236">
            <v>1.24</v>
          </cell>
          <cell r="I236">
            <v>0</v>
          </cell>
          <cell r="J236">
            <v>18.649999999999999</v>
          </cell>
        </row>
        <row r="237">
          <cell r="C237" t="str">
            <v>02.03.14U</v>
          </cell>
          <cell r="D237">
            <v>7001020023</v>
          </cell>
          <cell r="E237" t="str">
            <v>ESCAVAÇÃO, CARGA, TRANSPORTE DE SOLO MOLE - DMT: ( 801 ATÉ 1.000 ) M.</v>
          </cell>
          <cell r="F237" t="str">
            <v>M3</v>
          </cell>
          <cell r="G237">
            <v>18.5</v>
          </cell>
          <cell r="H237">
            <v>2.33</v>
          </cell>
          <cell r="I237">
            <v>0</v>
          </cell>
          <cell r="J237">
            <v>20.83</v>
          </cell>
        </row>
        <row r="238">
          <cell r="C238">
            <v>0</v>
          </cell>
          <cell r="D238">
            <v>0</v>
          </cell>
          <cell r="E238">
            <v>0</v>
          </cell>
          <cell r="F238">
            <v>0</v>
          </cell>
          <cell r="G238">
            <v>0</v>
          </cell>
          <cell r="H238">
            <v>0</v>
          </cell>
          <cell r="I238">
            <v>0</v>
          </cell>
          <cell r="J238">
            <v>0</v>
          </cell>
        </row>
        <row r="239">
          <cell r="C239">
            <v>0</v>
          </cell>
          <cell r="D239">
            <v>0</v>
          </cell>
          <cell r="E239" t="str">
            <v>REGULARIZAÇÃO DE FUNDO DE VALA</v>
          </cell>
          <cell r="F239">
            <v>0</v>
          </cell>
          <cell r="G239">
            <v>0</v>
          </cell>
          <cell r="H239">
            <v>0</v>
          </cell>
          <cell r="I239">
            <v>0</v>
          </cell>
          <cell r="J239">
            <v>0</v>
          </cell>
        </row>
        <row r="240">
          <cell r="C240" t="str">
            <v>58.01.01U</v>
          </cell>
          <cell r="D240">
            <v>7001020211</v>
          </cell>
          <cell r="E240" t="str">
            <v>REGULARIZAÇÃO MANUAL DE FUNDIDO DE VALAS 0,15CM COM MATERIAL PROVENIENTE DA ESCAVAÇÃO, ( PARA ASSENTAMENTO DE TUBULAÇÃO ).</v>
          </cell>
          <cell r="F240" t="str">
            <v>M3</v>
          </cell>
          <cell r="G240">
            <v>0</v>
          </cell>
          <cell r="H240">
            <v>3.89</v>
          </cell>
          <cell r="I240">
            <v>0</v>
          </cell>
          <cell r="J240">
            <v>3.89</v>
          </cell>
        </row>
        <row r="241">
          <cell r="C241">
            <v>0</v>
          </cell>
          <cell r="D241">
            <v>0</v>
          </cell>
          <cell r="E241">
            <v>0</v>
          </cell>
          <cell r="F241">
            <v>0</v>
          </cell>
          <cell r="G241">
            <v>0</v>
          </cell>
          <cell r="H241">
            <v>0</v>
          </cell>
          <cell r="I241">
            <v>0</v>
          </cell>
          <cell r="J241">
            <v>0</v>
          </cell>
        </row>
        <row r="242">
          <cell r="C242" t="str">
            <v>02.04.00U</v>
          </cell>
          <cell r="D242" t="str">
            <v/>
          </cell>
          <cell r="E242" t="str">
            <v>REMOÇÃO DO MATERIAL ESCAVADO</v>
          </cell>
          <cell r="F242">
            <v>0</v>
          </cell>
          <cell r="G242">
            <v>0</v>
          </cell>
          <cell r="H242">
            <v>0</v>
          </cell>
          <cell r="I242">
            <v>0</v>
          </cell>
          <cell r="J242">
            <v>0</v>
          </cell>
        </row>
        <row r="243">
          <cell r="C243" t="str">
            <v>02.04.01U</v>
          </cell>
          <cell r="D243">
            <v>7001020024</v>
          </cell>
          <cell r="E243" t="str">
            <v>REMOÇÃO DO MATERIAL ESCAVADO EM CAMINHÃO BASCULANTE, ATÉ 1,0 KM, INCLUSIVE CARGA MANUAL E DESCARGA ( MEDIDO NO CORTE ).</v>
          </cell>
          <cell r="F243" t="str">
            <v>M3</v>
          </cell>
          <cell r="G243">
            <v>14.14</v>
          </cell>
          <cell r="H243">
            <v>9.35</v>
          </cell>
          <cell r="I243">
            <v>0</v>
          </cell>
          <cell r="J243">
            <v>23.49</v>
          </cell>
        </row>
        <row r="244">
          <cell r="C244" t="str">
            <v>02.04.21U</v>
          </cell>
          <cell r="D244">
            <v>7001020035</v>
          </cell>
          <cell r="E244" t="str">
            <v>REMOÇÃO DO MATERIAL ESCAVADO EM CAMINHÃO BASCULANTE, ATÉ 1,0 KM, INCLUSIVE CARGA MECÂNICA E DESCARGA ( MEDIDO NO CORTE ).</v>
          </cell>
          <cell r="F244" t="str">
            <v>M3</v>
          </cell>
          <cell r="G244">
            <v>5.8</v>
          </cell>
          <cell r="H244">
            <v>0.12</v>
          </cell>
          <cell r="I244">
            <v>0</v>
          </cell>
          <cell r="J244">
            <v>5.92</v>
          </cell>
        </row>
        <row r="245">
          <cell r="C245" t="str">
            <v>02.04.61U</v>
          </cell>
          <cell r="D245">
            <v>7001020049</v>
          </cell>
          <cell r="E245" t="str">
            <v>REMOÇÃO DE ENTULHO EM CAMINHÃO BASCULANTE, ATÉ 1,0 KM, INCLUSIVE CARGA MANUAL E DESCARGA.</v>
          </cell>
          <cell r="F245" t="str">
            <v>M3</v>
          </cell>
          <cell r="G245">
            <v>16.63</v>
          </cell>
          <cell r="H245">
            <v>10.91</v>
          </cell>
          <cell r="I245">
            <v>0</v>
          </cell>
          <cell r="J245">
            <v>27.54</v>
          </cell>
        </row>
        <row r="246">
          <cell r="C246">
            <v>0</v>
          </cell>
          <cell r="D246">
            <v>0</v>
          </cell>
          <cell r="E246">
            <v>0</v>
          </cell>
          <cell r="F246">
            <v>0</v>
          </cell>
          <cell r="G246">
            <v>0</v>
          </cell>
          <cell r="H246">
            <v>0</v>
          </cell>
          <cell r="I246">
            <v>0</v>
          </cell>
          <cell r="J246">
            <v>0</v>
          </cell>
        </row>
        <row r="247">
          <cell r="C247">
            <v>0</v>
          </cell>
          <cell r="D247">
            <v>0</v>
          </cell>
          <cell r="E247" t="str">
            <v>REMOÇÃO COM CARRO DE MÃO</v>
          </cell>
          <cell r="F247">
            <v>0</v>
          </cell>
          <cell r="G247">
            <v>0</v>
          </cell>
          <cell r="H247">
            <v>0</v>
          </cell>
          <cell r="I247">
            <v>0</v>
          </cell>
          <cell r="J247">
            <v>0</v>
          </cell>
        </row>
        <row r="248">
          <cell r="C248" t="str">
            <v>02.04.06U</v>
          </cell>
          <cell r="D248">
            <v>7001020414</v>
          </cell>
          <cell r="E248" t="str">
            <v>TRANSPORTE HORIZONTAL DE MATERIAIS A GRANEL A 30 M DE DISTÂNCIA COM CARRINHO OU GERICA.</v>
          </cell>
          <cell r="F248" t="str">
            <v>M3</v>
          </cell>
          <cell r="G248">
            <v>0</v>
          </cell>
          <cell r="H248">
            <v>34.299999999999997</v>
          </cell>
          <cell r="I248">
            <v>0</v>
          </cell>
          <cell r="J248">
            <v>34.299999999999997</v>
          </cell>
        </row>
        <row r="249">
          <cell r="C249" t="str">
            <v>02.04.07U</v>
          </cell>
          <cell r="D249">
            <v>7001020405</v>
          </cell>
          <cell r="E249" t="str">
            <v>TRANSPORTE HORIZONTAL DE MATERIAIS A GRANEL A 60 M DE DISTÂNCIA COM CARRINHO OU GERICA.</v>
          </cell>
          <cell r="F249" t="str">
            <v>M3</v>
          </cell>
          <cell r="G249">
            <v>0</v>
          </cell>
          <cell r="H249">
            <v>40.54</v>
          </cell>
          <cell r="I249">
            <v>0</v>
          </cell>
          <cell r="J249">
            <v>40.54</v>
          </cell>
        </row>
        <row r="250">
          <cell r="C250" t="str">
            <v>02.04.08U</v>
          </cell>
          <cell r="D250">
            <v>7001020415</v>
          </cell>
          <cell r="E250" t="str">
            <v>TRANSPORTE HORIZONTAL DE MATERIAIS A GRANEL A 100 M DE DISTÂNCIA COM CARRINHO OU GERICA.</v>
          </cell>
          <cell r="F250" t="str">
            <v>M3</v>
          </cell>
          <cell r="G250">
            <v>0</v>
          </cell>
          <cell r="H250">
            <v>59.25</v>
          </cell>
          <cell r="I250">
            <v>0</v>
          </cell>
          <cell r="J250">
            <v>59.25</v>
          </cell>
        </row>
        <row r="251">
          <cell r="C251">
            <v>0</v>
          </cell>
          <cell r="D251">
            <v>0</v>
          </cell>
          <cell r="E251">
            <v>0</v>
          </cell>
          <cell r="F251">
            <v>0</v>
          </cell>
          <cell r="G251">
            <v>0</v>
          </cell>
          <cell r="H251">
            <v>0</v>
          </cell>
          <cell r="I251">
            <v>0</v>
          </cell>
          <cell r="J251">
            <v>0</v>
          </cell>
        </row>
        <row r="252">
          <cell r="C252">
            <v>0</v>
          </cell>
          <cell r="D252">
            <v>0</v>
          </cell>
          <cell r="E252" t="str">
            <v>ATERRO / REATERRO / COMPACTAÇÃO</v>
          </cell>
          <cell r="F252">
            <v>0</v>
          </cell>
          <cell r="G252">
            <v>0</v>
          </cell>
          <cell r="H252">
            <v>0</v>
          </cell>
          <cell r="I252">
            <v>0</v>
          </cell>
          <cell r="J252">
            <v>0</v>
          </cell>
        </row>
        <row r="253">
          <cell r="C253" t="str">
            <v>02.05.01U</v>
          </cell>
          <cell r="D253">
            <v>7001020060</v>
          </cell>
          <cell r="E253" t="str">
            <v>REATERRO APILOADO EM CAMADAS DE 0,20 M COM APROVEITAMENTO DO MATERIAL ESCAVADO.</v>
          </cell>
          <cell r="F253" t="str">
            <v>M3</v>
          </cell>
          <cell r="G253">
            <v>0</v>
          </cell>
          <cell r="H253">
            <v>46.78</v>
          </cell>
          <cell r="I253">
            <v>0</v>
          </cell>
          <cell r="J253">
            <v>46.78</v>
          </cell>
        </row>
        <row r="254">
          <cell r="C254" t="str">
            <v>02.05.02U</v>
          </cell>
          <cell r="D254">
            <v>7001020061</v>
          </cell>
          <cell r="E254" t="str">
            <v>REATERRO APILOADO EM CAMADAS DE 0,20 M COM MATERIAL ARGILO-ARENOSO - COMERCIAL (INCLUSIVE O FORNECIMENTO DO MATERIAL)</v>
          </cell>
          <cell r="F254" t="str">
            <v>M3</v>
          </cell>
          <cell r="G254">
            <v>0</v>
          </cell>
          <cell r="H254">
            <v>46.78</v>
          </cell>
          <cell r="I254">
            <v>43.16</v>
          </cell>
          <cell r="J254">
            <v>89.94</v>
          </cell>
        </row>
        <row r="255">
          <cell r="C255" t="str">
            <v>02.05.03U</v>
          </cell>
          <cell r="D255">
            <v>7001020423</v>
          </cell>
          <cell r="E255" t="str">
            <v>REATERRO COMPACTADO MECANICAMENTE EM CAMADAS DE 0,20M COM MATERIAL ARGILO ARENOSO - COMERCIAL (INCLUSIVE FORNECIMENTO DO MATERIAL ).</v>
          </cell>
          <cell r="F255" t="str">
            <v>M3</v>
          </cell>
          <cell r="G255">
            <v>1.1399999999999999</v>
          </cell>
          <cell r="H255">
            <v>18.510000000000002</v>
          </cell>
          <cell r="I255">
            <v>36.25</v>
          </cell>
          <cell r="J255">
            <v>55.9</v>
          </cell>
        </row>
        <row r="256">
          <cell r="C256" t="str">
            <v>02.05.04U</v>
          </cell>
          <cell r="D256">
            <v>7001020407</v>
          </cell>
          <cell r="E256" t="str">
            <v>REATERRO COMPACTADO MECANICAMENTE EM CAMADAS DE 0,20 M COM APROVEITAMENTO DO MATERIAL ESCAVADO.</v>
          </cell>
          <cell r="F256" t="str">
            <v>M3</v>
          </cell>
          <cell r="G256">
            <v>0.25</v>
          </cell>
          <cell r="H256">
            <v>7.01</v>
          </cell>
          <cell r="I256">
            <v>0</v>
          </cell>
          <cell r="J256">
            <v>7.26</v>
          </cell>
        </row>
        <row r="257">
          <cell r="C257" t="str">
            <v>02.05.05U</v>
          </cell>
          <cell r="D257">
            <v>7001020408</v>
          </cell>
          <cell r="E257" t="str">
            <v>REATERRO COMPACTADO MECANICAMENTE EM CAMADAS DE 0,20M, INCLUSIVE ESCAVAÇÃO, CARGA, TRANSPORTE, DESCARGA E FORNECIMENTO DE MATERIAL ADQUIRIDO EM JAZIDA COM DMT DE 1,0 KM.</v>
          </cell>
          <cell r="F257" t="str">
            <v>M3</v>
          </cell>
          <cell r="G257">
            <v>7.24</v>
          </cell>
          <cell r="H257">
            <v>7.62</v>
          </cell>
          <cell r="I257">
            <v>0.01</v>
          </cell>
          <cell r="J257">
            <v>14.87</v>
          </cell>
        </row>
        <row r="258">
          <cell r="C258" t="str">
            <v>02.05.52U</v>
          </cell>
          <cell r="D258">
            <v>7001020086</v>
          </cell>
          <cell r="E258" t="str">
            <v>REATERRO COM AREIA EM CAMADAS DE ATÉ 40 CM DE ESPESSURA, UTILIZANDO-SE PROCESSO MECÂNICO LEVE PARA A COMPACTAÇÃO, INCLUSIVE CARGA, DESCARGA E TRANSPORTE ( POSTO OBRA ).</v>
          </cell>
          <cell r="F258" t="str">
            <v>M3</v>
          </cell>
          <cell r="G258">
            <v>0.62</v>
          </cell>
          <cell r="H258">
            <v>9.35</v>
          </cell>
          <cell r="I258">
            <v>53.9</v>
          </cell>
          <cell r="J258">
            <v>63.87</v>
          </cell>
        </row>
        <row r="259">
          <cell r="C259" t="str">
            <v>02.05.08U</v>
          </cell>
          <cell r="D259">
            <v>7001020087</v>
          </cell>
          <cell r="E259" t="str">
            <v>REATERRO COM PÓ DE PEDRA EM CAMADAS DE ATÉ 40 CM DE ESPESSURA, UTILIZANDO-SE PROCESSO MECÂNICO LEVE PARA A COMPACTAÇÃO, INCLUSIVE CARGA, DESCARGA E TRANSPORTE ( POSTO OBRA ).</v>
          </cell>
          <cell r="F259" t="str">
            <v>M3</v>
          </cell>
          <cell r="G259">
            <v>0.62</v>
          </cell>
          <cell r="H259">
            <v>9.35</v>
          </cell>
          <cell r="I259">
            <v>61.57</v>
          </cell>
          <cell r="J259">
            <v>71.540000000000006</v>
          </cell>
        </row>
        <row r="260">
          <cell r="C260" t="str">
            <v>02.05.70U</v>
          </cell>
          <cell r="D260">
            <v>7001020090</v>
          </cell>
          <cell r="E260" t="str">
            <v>ATERRO PARA FUNAÇÕES UTILIZANDO SOLO CIMENTO NO TRAÇO 1:20, ABRANGENDO   ESPALHAMENTO, HOMOGENEIZAÇÃO, UMEDECIMENTO E COMPACTAÇÃO MANUAL COM SOQUETE DE 30 KG EM CAMADAS SUCESSIVAS DE 20 CM DE ESPESSURA, INCLUSIVE FORNECIMENTO DO MATERIAL PROVENIENTE DE JAZIDA A UMA DISTÂNCIA MÁXIMA DE 10,0 KM</v>
          </cell>
          <cell r="F260" t="str">
            <v>M3</v>
          </cell>
          <cell r="G260">
            <v>25.16</v>
          </cell>
          <cell r="H260">
            <v>141.1</v>
          </cell>
          <cell r="I260">
            <v>29.65</v>
          </cell>
          <cell r="J260">
            <v>195.91</v>
          </cell>
        </row>
        <row r="261">
          <cell r="C261" t="str">
            <v>02.05.72U</v>
          </cell>
          <cell r="D261">
            <v>7001020092</v>
          </cell>
          <cell r="E261" t="str">
            <v>ATERRO PARA FUNAÇÕES UTILIZANDO SOLO CIMENTO NO TRAÇO 1:30, ABRANGENDO   ESPALHAMENTO, HOMOGENEIZAÇÃO, UMEDECIMENTO E COMPACTAÇÃO MANUAL COM SOQUETE DE 30 KG EM CAMADAS SUCESSIVAS DE 20 CM DE ESPESSURA, INCLUSIVE FORNECIMENTO DO MATERIAL PROVENIENTE DE JAZIDA A UMA DISTÂNCIA MÁXIMA DE 10,0 KM</v>
          </cell>
          <cell r="F261" t="str">
            <v>M3</v>
          </cell>
          <cell r="G261">
            <v>25.16</v>
          </cell>
          <cell r="H261">
            <v>141.1</v>
          </cell>
          <cell r="I261">
            <v>20.53</v>
          </cell>
          <cell r="J261">
            <v>186.79</v>
          </cell>
        </row>
        <row r="262">
          <cell r="C262" t="str">
            <v>02.05.74U</v>
          </cell>
          <cell r="D262">
            <v>7001020091</v>
          </cell>
          <cell r="E262" t="str">
            <v>ATERRO PARA FUNAÇÕES UTILIZANDO SOLO CIMENTO NO TRAÇO 1:20, ABRANGENDO   ESPALHAMENTO, HOMOGENEIZAÇÃO, UMEDECIMENTO E COMPACTAÇÃO MECÂNICA LEVE EM CAMADAS SUCESSIVAS DE 20 CM DE ESPESSURA, INCLUSIVE FORNECIMENTO DO MATERIAL PROVENIENTE DE JAZIDA A UMA DISTÂNCIA MÁXIMA DE 10,0 KM</v>
          </cell>
          <cell r="F262" t="str">
            <v>M3</v>
          </cell>
          <cell r="G262">
            <v>25.41</v>
          </cell>
          <cell r="H262">
            <v>94.32</v>
          </cell>
          <cell r="I262">
            <v>29.65</v>
          </cell>
          <cell r="J262">
            <v>149.38</v>
          </cell>
        </row>
        <row r="263">
          <cell r="C263" t="str">
            <v>02.05.76U</v>
          </cell>
          <cell r="D263">
            <v>7001020198</v>
          </cell>
          <cell r="E263" t="str">
            <v>ATERRO PARA FUNAÇÕES UTILIZANDO SOLO CIMENTO NO TRAÇO 1:30, ABRANGENDO   ESPALHAMENTO, HOMOGENEIZAÇÃO, UMEDECIMENTO E COMPACTAÇÃO MECÂNICA LEVE EM CAMADAS SUCESSIVAS DE 20 CM DE ESPESSURA, INCLUSIVE FORNECIMENTO DO MATERIAL PROVENIENTE DE JAZIDA A UMA DISTÂNCIA MÁXIMA DE 10,0 KM</v>
          </cell>
          <cell r="F263" t="str">
            <v>M3</v>
          </cell>
          <cell r="G263">
            <v>25.41</v>
          </cell>
          <cell r="H263">
            <v>94.32</v>
          </cell>
          <cell r="I263">
            <v>20.53</v>
          </cell>
          <cell r="J263">
            <v>140.26</v>
          </cell>
        </row>
        <row r="264">
          <cell r="C264" t="str">
            <v>02.05.60U</v>
          </cell>
          <cell r="D264">
            <v>7001020088</v>
          </cell>
          <cell r="E264" t="str">
            <v>COMPACTAÇÃO MECÂNICA PESADA DE ATERRO A 100 POR CENTO DO PRÓCTOR NORMAL, MEDIDO NA SEÇÃO, INCLUSIVE ESPALHAMENTO, UMEDECIMENTO E HOMOGENEIZAÇÃO.</v>
          </cell>
          <cell r="F264" t="str">
            <v>M3</v>
          </cell>
          <cell r="G264">
            <v>2.37</v>
          </cell>
          <cell r="H264">
            <v>0.09</v>
          </cell>
          <cell r="I264">
            <v>0</v>
          </cell>
          <cell r="J264">
            <v>2.46</v>
          </cell>
        </row>
        <row r="265">
          <cell r="C265" t="str">
            <v>02.05.14U</v>
          </cell>
          <cell r="D265">
            <v>7001020419</v>
          </cell>
          <cell r="E265" t="str">
            <v>COMPACTAÇÃO MECÂNICA LEVE EM CAMADAS DE 0,20 M DE ESPESSURA.</v>
          </cell>
          <cell r="F265" t="str">
            <v>M3</v>
          </cell>
          <cell r="G265">
            <v>0.25</v>
          </cell>
          <cell r="H265">
            <v>3.11</v>
          </cell>
          <cell r="I265">
            <v>0</v>
          </cell>
          <cell r="J265">
            <v>3.36</v>
          </cell>
        </row>
        <row r="266">
          <cell r="C266">
            <v>0</v>
          </cell>
          <cell r="D266">
            <v>0</v>
          </cell>
          <cell r="E266">
            <v>0</v>
          </cell>
          <cell r="F266">
            <v>0</v>
          </cell>
          <cell r="G266">
            <v>0</v>
          </cell>
          <cell r="H266">
            <v>0</v>
          </cell>
          <cell r="I266">
            <v>0</v>
          </cell>
          <cell r="J266">
            <v>0</v>
          </cell>
        </row>
        <row r="267">
          <cell r="C267">
            <v>0</v>
          </cell>
          <cell r="D267">
            <v>0</v>
          </cell>
          <cell r="E267" t="str">
            <v>REATERRO MANUAL</v>
          </cell>
          <cell r="F267">
            <v>0</v>
          </cell>
          <cell r="G267">
            <v>0</v>
          </cell>
          <cell r="H267">
            <v>0</v>
          </cell>
          <cell r="I267">
            <v>0</v>
          </cell>
          <cell r="J267">
            <v>0</v>
          </cell>
        </row>
        <row r="268">
          <cell r="C268" t="str">
            <v>02.06.01U</v>
          </cell>
          <cell r="D268">
            <v>7001020094</v>
          </cell>
          <cell r="E268" t="str">
            <v>REATERRO MANUAL SEM COMPACTAÇÃO COM APROVEITAMENTO DO MATERIAL ESCAVADO.</v>
          </cell>
          <cell r="F268" t="str">
            <v>M3</v>
          </cell>
          <cell r="G268">
            <v>0</v>
          </cell>
          <cell r="H268">
            <v>7.01</v>
          </cell>
          <cell r="I268">
            <v>0</v>
          </cell>
          <cell r="J268">
            <v>7.01</v>
          </cell>
        </row>
        <row r="269">
          <cell r="C269" t="str">
            <v>02.06.02U</v>
          </cell>
          <cell r="D269">
            <v>7001020420</v>
          </cell>
          <cell r="E269" t="str">
            <v>REATERRO MANUAL SEM COMPACTAÇÃO COM MATERIAL ARGILO ARENOSO, INCLUSIVE FORNECIMENTO DO MATERIAL.</v>
          </cell>
          <cell r="F269" t="str">
            <v>M3</v>
          </cell>
          <cell r="G269">
            <v>0</v>
          </cell>
          <cell r="H269">
            <v>7.01</v>
          </cell>
          <cell r="I269">
            <v>34.53</v>
          </cell>
          <cell r="J269">
            <v>41.54</v>
          </cell>
        </row>
        <row r="270">
          <cell r="C270" t="str">
            <v>02.06.03U</v>
          </cell>
          <cell r="D270">
            <v>7001020096</v>
          </cell>
          <cell r="E270" t="str">
            <v>REATERRO MANUAL SEM COMPACTAÇÃO COM FORNECIMENTO DE AREIA.</v>
          </cell>
          <cell r="F270" t="str">
            <v>M3</v>
          </cell>
          <cell r="G270">
            <v>0</v>
          </cell>
          <cell r="H270">
            <v>7.01</v>
          </cell>
          <cell r="I270">
            <v>46.87</v>
          </cell>
          <cell r="J270">
            <v>53.88</v>
          </cell>
        </row>
        <row r="271">
          <cell r="C271" t="str">
            <v>02.06.04U</v>
          </cell>
          <cell r="D271">
            <v>7001020421</v>
          </cell>
          <cell r="E271" t="str">
            <v>REATERRO MANUAL SEM COMPACTAÇÃO COM PÓ DE PEDRA, INCLUSIVE FORNECIMENTO DO MATERIAL.</v>
          </cell>
          <cell r="F271" t="str">
            <v>M3</v>
          </cell>
          <cell r="G271">
            <v>0</v>
          </cell>
          <cell r="H271">
            <v>7.01</v>
          </cell>
          <cell r="I271">
            <v>53.54</v>
          </cell>
          <cell r="J271">
            <v>60.55</v>
          </cell>
        </row>
        <row r="272">
          <cell r="C272" t="str">
            <v>02.06.05U</v>
          </cell>
          <cell r="D272">
            <v>7001020098</v>
          </cell>
          <cell r="E272" t="str">
            <v>ESPALHAMENTO MANUAL DE MATERIAL PARA SIMPLES REGULARIZAÇÃO DO TERRENO.</v>
          </cell>
          <cell r="F272" t="str">
            <v>M3</v>
          </cell>
          <cell r="G272">
            <v>0</v>
          </cell>
          <cell r="H272">
            <v>2.33</v>
          </cell>
          <cell r="I272">
            <v>0</v>
          </cell>
          <cell r="J272">
            <v>2.33</v>
          </cell>
        </row>
        <row r="273">
          <cell r="C273">
            <v>0</v>
          </cell>
          <cell r="D273">
            <v>0</v>
          </cell>
          <cell r="E273">
            <v>0</v>
          </cell>
          <cell r="F273">
            <v>0</v>
          </cell>
          <cell r="G273">
            <v>0</v>
          </cell>
          <cell r="H273">
            <v>0</v>
          </cell>
          <cell r="I273">
            <v>0</v>
          </cell>
          <cell r="J273">
            <v>0</v>
          </cell>
        </row>
        <row r="274">
          <cell r="C274" t="str">
            <v>02.07.00U</v>
          </cell>
          <cell r="D274" t="str">
            <v/>
          </cell>
          <cell r="E274" t="str">
            <v>RASPAGEM E LIMPEZA DO TERRENO</v>
          </cell>
          <cell r="F274">
            <v>0</v>
          </cell>
          <cell r="G274">
            <v>0</v>
          </cell>
          <cell r="H274">
            <v>0</v>
          </cell>
          <cell r="I274">
            <v>0</v>
          </cell>
          <cell r="J274">
            <v>0</v>
          </cell>
        </row>
        <row r="275">
          <cell r="C275" t="str">
            <v>02.07.01U</v>
          </cell>
          <cell r="D275">
            <v>7001020099</v>
          </cell>
          <cell r="E275" t="str">
            <v>LIMPEZA MANUAL DO TERRENO.</v>
          </cell>
          <cell r="F275" t="str">
            <v>M2</v>
          </cell>
          <cell r="G275">
            <v>0</v>
          </cell>
          <cell r="H275">
            <v>3.89</v>
          </cell>
          <cell r="I275">
            <v>0</v>
          </cell>
          <cell r="J275">
            <v>3.89</v>
          </cell>
        </row>
        <row r="276">
          <cell r="C276" t="str">
            <v>02.07.02U</v>
          </cell>
          <cell r="D276">
            <v>7001020100</v>
          </cell>
          <cell r="E276" t="str">
            <v>LIMPEZA MECANIZADA DO TERRENO.</v>
          </cell>
          <cell r="F276" t="str">
            <v>M2</v>
          </cell>
          <cell r="G276">
            <v>0.23</v>
          </cell>
          <cell r="H276">
            <v>0.08</v>
          </cell>
          <cell r="I276">
            <v>0</v>
          </cell>
          <cell r="J276">
            <v>0.31</v>
          </cell>
        </row>
        <row r="277">
          <cell r="C277" t="str">
            <v>02.07.04U</v>
          </cell>
          <cell r="D277">
            <v>7001020411</v>
          </cell>
          <cell r="E277" t="str">
            <v>DESTOCAMENTO RASO DE RAÍZES DE PEQUENO PORTE COM  RASPAGEM, LIMPEZA DO TERRENO.</v>
          </cell>
          <cell r="F277" t="str">
            <v>M2</v>
          </cell>
          <cell r="G277">
            <v>0</v>
          </cell>
          <cell r="H277">
            <v>8.8800000000000008</v>
          </cell>
          <cell r="I277">
            <v>0</v>
          </cell>
          <cell r="J277">
            <v>8.8800000000000008</v>
          </cell>
        </row>
        <row r="278">
          <cell r="C278" t="str">
            <v>02.07.12U</v>
          </cell>
          <cell r="D278">
            <v>7001020103</v>
          </cell>
          <cell r="E278" t="str">
            <v>DESMATAMENTO E DESTOCAMENTO MECÂNICOS DE ÁRVORES DE DIÂMETRO INFERIOR A 0,15 M E LIMPEZA DO TERRENO.</v>
          </cell>
          <cell r="F278" t="str">
            <v>M2</v>
          </cell>
          <cell r="G278">
            <v>0.48</v>
          </cell>
          <cell r="H278">
            <v>0.03</v>
          </cell>
          <cell r="I278">
            <v>0</v>
          </cell>
          <cell r="J278">
            <v>0.51</v>
          </cell>
        </row>
        <row r="279">
          <cell r="C279" t="str">
            <v>02.07.14U</v>
          </cell>
          <cell r="D279">
            <v>7001020104</v>
          </cell>
          <cell r="E279" t="str">
            <v>TOMBAMENTO MECÂNICO DE ÁRVORES COM DIÂMETRO DE 0,15M A 0,30M, INCLUSIVE O DESTOCAMENTO E LIMPEZA DO LOCAL.</v>
          </cell>
          <cell r="F279" t="str">
            <v>UN</v>
          </cell>
          <cell r="G279">
            <v>58.13</v>
          </cell>
          <cell r="H279">
            <v>8.9</v>
          </cell>
          <cell r="I279">
            <v>0</v>
          </cell>
          <cell r="J279">
            <v>67.03</v>
          </cell>
        </row>
        <row r="280">
          <cell r="C280" t="str">
            <v>02.07.16U</v>
          </cell>
          <cell r="D280">
            <v>7001020105</v>
          </cell>
          <cell r="E280" t="str">
            <v>TOMBAMENTO MECÂNICO DE ÁRVORES COM DIÂMETRO MAIOR QUE 0,30M, INCLUSIVE O DESTOCAMENTO E LIMPEZA DO LOCAL</v>
          </cell>
          <cell r="F280" t="str">
            <v>UN</v>
          </cell>
          <cell r="G280">
            <v>81.31</v>
          </cell>
          <cell r="H280">
            <v>18.71</v>
          </cell>
          <cell r="I280">
            <v>0</v>
          </cell>
          <cell r="J280">
            <v>100.02</v>
          </cell>
        </row>
        <row r="281">
          <cell r="C281" t="str">
            <v>02.07.17U</v>
          </cell>
          <cell r="D281">
            <v>7001381098</v>
          </cell>
          <cell r="E281" t="str">
            <v>REMOÇÃO DE CERCA (SEM REAPROVEITAMENTO)</v>
          </cell>
          <cell r="F281" t="str">
            <v>M</v>
          </cell>
          <cell r="G281">
            <v>0</v>
          </cell>
          <cell r="H281">
            <v>3.11</v>
          </cell>
          <cell r="I281">
            <v>0</v>
          </cell>
          <cell r="J281">
            <v>3.11</v>
          </cell>
        </row>
        <row r="282">
          <cell r="C282">
            <v>0</v>
          </cell>
          <cell r="D282">
            <v>0</v>
          </cell>
          <cell r="E282">
            <v>0</v>
          </cell>
          <cell r="F282">
            <v>0</v>
          </cell>
          <cell r="G282">
            <v>0</v>
          </cell>
          <cell r="H282">
            <v>0</v>
          </cell>
          <cell r="I282">
            <v>0</v>
          </cell>
          <cell r="J282">
            <v>0</v>
          </cell>
        </row>
        <row r="283">
          <cell r="C283" t="str">
            <v>02.08.00U</v>
          </cell>
          <cell r="D283" t="str">
            <v/>
          </cell>
          <cell r="E283" t="str">
            <v>REGULARIZAÇÃO DE TERRENO NATURAL</v>
          </cell>
          <cell r="F283">
            <v>0</v>
          </cell>
          <cell r="G283">
            <v>0</v>
          </cell>
          <cell r="H283">
            <v>0</v>
          </cell>
          <cell r="I283">
            <v>0</v>
          </cell>
          <cell r="J283">
            <v>0</v>
          </cell>
        </row>
        <row r="284">
          <cell r="C284" t="str">
            <v>02.08.01U</v>
          </cell>
          <cell r="D284">
            <v>7001020106</v>
          </cell>
          <cell r="E284" t="str">
            <v>REGULARIZAÇÃO MANUAL DE TALUDE COM CORTE OU ATERRO ATÉ 20 CM DE ESPESSURA.</v>
          </cell>
          <cell r="F284" t="str">
            <v>M2</v>
          </cell>
          <cell r="G284">
            <v>0</v>
          </cell>
          <cell r="H284">
            <v>7.79</v>
          </cell>
          <cell r="I284">
            <v>0</v>
          </cell>
          <cell r="J284">
            <v>7.79</v>
          </cell>
        </row>
        <row r="285">
          <cell r="C285" t="str">
            <v>02.08.02U</v>
          </cell>
          <cell r="D285">
            <v>7001020227</v>
          </cell>
          <cell r="E285" t="str">
            <v>ESPALHAMENTO/REGULARIZAÇÃO MECANIZADA DO TERRENO</v>
          </cell>
          <cell r="F285" t="str">
            <v>M2</v>
          </cell>
          <cell r="G285">
            <v>0.19</v>
          </cell>
          <cell r="H285">
            <v>0.03</v>
          </cell>
          <cell r="I285">
            <v>0</v>
          </cell>
          <cell r="J285">
            <v>0.22</v>
          </cell>
        </row>
        <row r="286">
          <cell r="C286">
            <v>0</v>
          </cell>
          <cell r="D286">
            <v>0</v>
          </cell>
          <cell r="E286">
            <v>0</v>
          </cell>
          <cell r="F286">
            <v>0</v>
          </cell>
          <cell r="G286">
            <v>0</v>
          </cell>
          <cell r="H286">
            <v>0</v>
          </cell>
          <cell r="I286">
            <v>0</v>
          </cell>
          <cell r="J286">
            <v>0</v>
          </cell>
        </row>
        <row r="287">
          <cell r="C287" t="str">
            <v>02.09.00U</v>
          </cell>
          <cell r="D287" t="str">
            <v/>
          </cell>
          <cell r="E287" t="str">
            <v>CONSTRUÇÃO DE CAMINHO DE SERVIÇO</v>
          </cell>
          <cell r="F287">
            <v>0</v>
          </cell>
          <cell r="G287">
            <v>0</v>
          </cell>
          <cell r="H287">
            <v>0</v>
          </cell>
          <cell r="I287">
            <v>0</v>
          </cell>
          <cell r="J287">
            <v>0</v>
          </cell>
        </row>
        <row r="288">
          <cell r="C288" t="str">
            <v>02.10.01U</v>
          </cell>
          <cell r="D288">
            <v>7001020118</v>
          </cell>
          <cell r="E288" t="str">
            <v>CONSTRUÇÃO E MANUTENÇÃO DE CAMINHO DE SERVIÇO COM 4,0 M DE LARGURA, INCLUSIVE CANALETAS DE DRENAGEM A CÉU ABERTO NA SUA EXTENSÃO.</v>
          </cell>
          <cell r="F288" t="str">
            <v>KM</v>
          </cell>
          <cell r="G288">
            <v>2477.5300000000002</v>
          </cell>
          <cell r="H288">
            <v>1353.53</v>
          </cell>
          <cell r="I288">
            <v>0</v>
          </cell>
          <cell r="J288">
            <v>3831.06</v>
          </cell>
        </row>
        <row r="289">
          <cell r="C289">
            <v>0</v>
          </cell>
          <cell r="D289">
            <v>0</v>
          </cell>
          <cell r="E289">
            <v>0</v>
          </cell>
          <cell r="F289">
            <v>0</v>
          </cell>
          <cell r="G289">
            <v>0</v>
          </cell>
          <cell r="H289">
            <v>0</v>
          </cell>
          <cell r="I289">
            <v>0</v>
          </cell>
          <cell r="J289">
            <v>0</v>
          </cell>
        </row>
        <row r="290">
          <cell r="C290" t="str">
            <v>02.10.00U</v>
          </cell>
          <cell r="D290" t="str">
            <v/>
          </cell>
          <cell r="E290" t="str">
            <v>FORNECIMENTO DE MATERIAL PARA ATERRO</v>
          </cell>
          <cell r="F290">
            <v>0</v>
          </cell>
          <cell r="G290">
            <v>0</v>
          </cell>
          <cell r="H290">
            <v>0</v>
          </cell>
          <cell r="I290">
            <v>0</v>
          </cell>
          <cell r="J290">
            <v>0</v>
          </cell>
        </row>
        <row r="291">
          <cell r="C291" t="str">
            <v>02.11.01U</v>
          </cell>
          <cell r="D291">
            <v>7001020119</v>
          </cell>
          <cell r="E291" t="str">
            <v>FORNECIMENTO DE BARRO PARA ATERRO, INCLUSIVE CARGA, DESCARGA E TRANSPORTE COM DMT DE 1.0 KM - MATERIAL DE JAZIDA.</v>
          </cell>
          <cell r="F291" t="str">
            <v>M3</v>
          </cell>
          <cell r="G291">
            <v>6.99</v>
          </cell>
          <cell r="H291">
            <v>0.61</v>
          </cell>
          <cell r="I291">
            <v>0.01</v>
          </cell>
          <cell r="J291">
            <v>7.61</v>
          </cell>
        </row>
        <row r="292">
          <cell r="C292" t="str">
            <v>59.01.14u</v>
          </cell>
          <cell r="D292">
            <v>7001020459</v>
          </cell>
          <cell r="E292" t="str">
            <v>ESCAVAÇÃO E CARGA DE MATERIAL DE JAZIDA (INCLUSO INDENIZAÇÃO DA JAZIDA)</v>
          </cell>
          <cell r="F292" t="str">
            <v>M3</v>
          </cell>
          <cell r="G292">
            <v>2.2400000000000002</v>
          </cell>
          <cell r="H292">
            <v>0.49</v>
          </cell>
          <cell r="I292">
            <v>0.01</v>
          </cell>
          <cell r="J292">
            <v>2.74</v>
          </cell>
        </row>
        <row r="293">
          <cell r="C293">
            <v>0</v>
          </cell>
          <cell r="D293">
            <v>0</v>
          </cell>
          <cell r="E293">
            <v>0</v>
          </cell>
          <cell r="F293">
            <v>0</v>
          </cell>
          <cell r="G293">
            <v>0</v>
          </cell>
          <cell r="H293">
            <v>0</v>
          </cell>
          <cell r="I293">
            <v>0</v>
          </cell>
          <cell r="J293">
            <v>0</v>
          </cell>
        </row>
        <row r="294">
          <cell r="C294">
            <v>0</v>
          </cell>
          <cell r="D294">
            <v>0</v>
          </cell>
          <cell r="E294" t="str">
            <v>MOMENTO DE TRANSPORTE</v>
          </cell>
          <cell r="F294">
            <v>0</v>
          </cell>
          <cell r="G294">
            <v>0</v>
          </cell>
          <cell r="H294">
            <v>0</v>
          </cell>
          <cell r="I294">
            <v>0</v>
          </cell>
          <cell r="J294">
            <v>0</v>
          </cell>
        </row>
        <row r="295">
          <cell r="C295" t="str">
            <v>60.01.01U</v>
          </cell>
          <cell r="D295">
            <v>7001020416</v>
          </cell>
          <cell r="E295" t="str">
            <v>MOMENTO DE TRANSPORTE, POR VOLUME, EM MATERIAL DE 1, 2ª OU 3ª CATEGORIA, COM CAMINHÃO BASCULANTE, EM ESTRADA PAVIMENTADA</v>
          </cell>
          <cell r="F295" t="str">
            <v>M3XKM</v>
          </cell>
          <cell r="G295">
            <v>1.46</v>
          </cell>
          <cell r="H295">
            <v>0</v>
          </cell>
          <cell r="I295">
            <v>0</v>
          </cell>
          <cell r="J295">
            <v>1.46</v>
          </cell>
        </row>
        <row r="296">
          <cell r="C296" t="str">
            <v>60.01.02U</v>
          </cell>
          <cell r="D296">
            <v>7001020406</v>
          </cell>
          <cell r="E296" t="str">
            <v>MOMENTO DE TRANSPORTE, POR VOLUME, EM MATERIAL DE 1, 2ª OU 3ª CATEGORIA, COM CAMINHÃO BASCULANTE, EM ESTRADA NÃO PAVIMENTADA</v>
          </cell>
          <cell r="F296" t="str">
            <v>M3XKM</v>
          </cell>
          <cell r="G296">
            <v>1.82</v>
          </cell>
          <cell r="H296">
            <v>0</v>
          </cell>
          <cell r="I296">
            <v>0</v>
          </cell>
          <cell r="J296">
            <v>1.82</v>
          </cell>
        </row>
        <row r="297">
          <cell r="C297">
            <v>0</v>
          </cell>
          <cell r="D297">
            <v>0</v>
          </cell>
          <cell r="E297">
            <v>0</v>
          </cell>
          <cell r="F297">
            <v>0</v>
          </cell>
          <cell r="G297">
            <v>0</v>
          </cell>
          <cell r="H297">
            <v>0</v>
          </cell>
          <cell r="I297">
            <v>0</v>
          </cell>
          <cell r="J297">
            <v>0</v>
          </cell>
        </row>
        <row r="298">
          <cell r="C298" t="str">
            <v>03.01.00U</v>
          </cell>
          <cell r="D298" t="str">
            <v/>
          </cell>
          <cell r="E298" t="str">
            <v>ESCORAMENTO DE VALAS</v>
          </cell>
          <cell r="F298">
            <v>0</v>
          </cell>
          <cell r="G298">
            <v>0</v>
          </cell>
          <cell r="H298">
            <v>0</v>
          </cell>
          <cell r="I298">
            <v>0</v>
          </cell>
          <cell r="J298">
            <v>0</v>
          </cell>
        </row>
        <row r="299">
          <cell r="C299" t="str">
            <v>03.01.03U</v>
          </cell>
          <cell r="D299">
            <v>7001050025</v>
          </cell>
          <cell r="E299" t="str">
            <v xml:space="preserve">ESCORAMENTO DE VALAS COM PRANCHÕES METÁLICOS - ÁREA CRAVADA. </v>
          </cell>
          <cell r="F299" t="str">
            <v>M2</v>
          </cell>
          <cell r="G299">
            <v>4.8099999999999996</v>
          </cell>
          <cell r="H299">
            <v>36.79</v>
          </cell>
          <cell r="I299">
            <v>5.36</v>
          </cell>
          <cell r="J299">
            <v>46.96</v>
          </cell>
        </row>
        <row r="300">
          <cell r="C300" t="str">
            <v>03.01.04U</v>
          </cell>
          <cell r="D300">
            <v>7001050026</v>
          </cell>
          <cell r="E300" t="str">
            <v xml:space="preserve">ESCORAMENTO DE VALAS COM PRANCHÕES METÁLICOS - ÁREA NÃO CRAVADA. </v>
          </cell>
          <cell r="F300" t="str">
            <v>M2</v>
          </cell>
          <cell r="G300">
            <v>0</v>
          </cell>
          <cell r="H300">
            <v>35.69</v>
          </cell>
          <cell r="I300">
            <v>5.36</v>
          </cell>
          <cell r="J300">
            <v>41.05</v>
          </cell>
        </row>
        <row r="301">
          <cell r="C301" t="str">
            <v>03.01.05U</v>
          </cell>
          <cell r="D301">
            <v>7001050033</v>
          </cell>
          <cell r="E301" t="str">
            <v>ESCORAMENTO DE VALA, TIPO BLINDADO, COM PROFUNDIDADE DE 0 A 1,5 M, LARGURA MENOR QUE 1,5 M, EM LOCAL COM NÍVEL ALTO DE INTERFERÊNCIA</v>
          </cell>
          <cell r="F301" t="str">
            <v>M2</v>
          </cell>
          <cell r="G301">
            <v>13.45</v>
          </cell>
          <cell r="H301">
            <v>8.65</v>
          </cell>
          <cell r="I301">
            <v>0</v>
          </cell>
          <cell r="J301">
            <v>22.1</v>
          </cell>
        </row>
        <row r="302">
          <cell r="C302" t="str">
            <v>03.01.06U</v>
          </cell>
          <cell r="D302">
            <v>7001050034</v>
          </cell>
          <cell r="E302" t="str">
            <v>ESCORAMENTO DE VALA, TIPO BLINDADO, COM PROFUNDIDADE DE 0 A 1,5 M, LARGURA MAIOR OU IGUAL A 1,5 M E MENOR QUE 2,5 M, EM LOCAL COM NÍVEL ALTO DE INTERFERÊNCIA</v>
          </cell>
          <cell r="F302" t="str">
            <v>M2</v>
          </cell>
          <cell r="G302">
            <v>19.38</v>
          </cell>
          <cell r="H302">
            <v>12.5</v>
          </cell>
          <cell r="I302">
            <v>0</v>
          </cell>
          <cell r="J302">
            <v>31.88</v>
          </cell>
        </row>
        <row r="303">
          <cell r="C303" t="str">
            <v>03.01.07U</v>
          </cell>
          <cell r="D303">
            <v>7001050035</v>
          </cell>
          <cell r="E303" t="str">
            <v>ESCORAMENTO DE VALA, TIPO BLINDADO, COM PROFUNDIDADE DE 1,5 A 3,0 M, LARGURA MENOR QUE 1,5 M, EM LOCAL COM NÍVEL ALTO DE INTERFERÊNCIA</v>
          </cell>
          <cell r="F303" t="str">
            <v>M2</v>
          </cell>
          <cell r="G303">
            <v>10.27</v>
          </cell>
          <cell r="H303">
            <v>6.59</v>
          </cell>
          <cell r="I303">
            <v>0</v>
          </cell>
          <cell r="J303">
            <v>16.86</v>
          </cell>
        </row>
        <row r="304">
          <cell r="C304" t="str">
            <v>03.01.08U</v>
          </cell>
          <cell r="D304">
            <v>7001050036</v>
          </cell>
          <cell r="E304" t="str">
            <v>ESCORAMENTO DE VALA, TIPO BLINDADO, COM PROFUNDIDADE DE 1,5 A 3,0 M, LARGURA MAIOR OU IGUAL A 1,5 M E MENOR QUE 2,50, EM LOCAL COM NÍVEL ALTO DE INTERFERÊNCIA</v>
          </cell>
          <cell r="F304" t="str">
            <v>M2</v>
          </cell>
          <cell r="G304">
            <v>16.2</v>
          </cell>
          <cell r="H304">
            <v>10.44</v>
          </cell>
          <cell r="I304">
            <v>0</v>
          </cell>
          <cell r="J304">
            <v>26.64</v>
          </cell>
        </row>
        <row r="305">
          <cell r="C305" t="str">
            <v>03.01.09U</v>
          </cell>
          <cell r="D305">
            <v>7001050037</v>
          </cell>
          <cell r="E305" t="str">
            <v>ESCORAMENTO DE VALA, TIPO BLINDADO, COM PROFUNDIDADE DE 3,0 A 4,5 M, LARGURA MENOR QUE 1,5 M, EM LOCAL COM NÍVEL ALTO DE INTERFERÊNCIA</v>
          </cell>
          <cell r="F305" t="str">
            <v>M2</v>
          </cell>
          <cell r="G305">
            <v>6.94</v>
          </cell>
          <cell r="H305">
            <v>4.53</v>
          </cell>
          <cell r="I305">
            <v>0</v>
          </cell>
          <cell r="J305">
            <v>11.47</v>
          </cell>
        </row>
        <row r="306">
          <cell r="C306" t="str">
            <v>03.01.10U</v>
          </cell>
          <cell r="D306">
            <v>7001050038</v>
          </cell>
          <cell r="E306" t="str">
            <v>ESCORAMENTO DE VALA, TIPO BLINDADO, COM PROFUNDIDADE DE 3,0 A 4,5 M, LARGURA MAIOR OU IGUAL A 1,5 M E MENOR QUE 2,5 M, EM LOCAL COM NÍVEL ALTO DE INTERFERÊNCIA</v>
          </cell>
          <cell r="F306" t="str">
            <v>M2</v>
          </cell>
          <cell r="G306">
            <v>13.02</v>
          </cell>
          <cell r="H306">
            <v>8.3800000000000008</v>
          </cell>
          <cell r="I306">
            <v>0</v>
          </cell>
          <cell r="J306">
            <v>21.4</v>
          </cell>
        </row>
        <row r="307">
          <cell r="C307" t="str">
            <v>03.01.11U</v>
          </cell>
          <cell r="D307">
            <v>7001050039</v>
          </cell>
          <cell r="E307" t="str">
            <v>ESCORAMENTO DE VALA, TIPO BLINDADO, COM PROFUNDIDADE DE 0 A 1,5 M, LARGURA MENOR QUE 1,5 M, EM LOCAL COM NÍVEL BAIXO DE INTERFERÊNCIA</v>
          </cell>
          <cell r="F307" t="str">
            <v>M2</v>
          </cell>
          <cell r="G307">
            <v>12.44</v>
          </cell>
          <cell r="H307">
            <v>8.01</v>
          </cell>
          <cell r="I307">
            <v>0</v>
          </cell>
          <cell r="J307">
            <v>20.45</v>
          </cell>
        </row>
        <row r="308">
          <cell r="C308" t="str">
            <v>03.01.12U</v>
          </cell>
          <cell r="D308">
            <v>7001050040</v>
          </cell>
          <cell r="E308" t="str">
            <v>ESCORAMENTO DE VALA, TIPO BLINDADO, COM PROFUNDIDADE DE 0 A 1,5 M, LARGURA MAIOR OU IGUAL A 1,5 M E MENOR QUE 2,5 M, EM LOCAL COM NÍVEL BAIXO DE INTERFERÊNCIA</v>
          </cell>
          <cell r="F308" t="str">
            <v>M2</v>
          </cell>
          <cell r="G308">
            <v>18.37</v>
          </cell>
          <cell r="H308">
            <v>11.86</v>
          </cell>
          <cell r="I308">
            <v>0</v>
          </cell>
          <cell r="J308">
            <v>30.23</v>
          </cell>
        </row>
        <row r="309">
          <cell r="C309" t="str">
            <v>03.01.13U</v>
          </cell>
          <cell r="D309">
            <v>7001050041</v>
          </cell>
          <cell r="E309" t="str">
            <v>ESCORAMENTO DE VALA, TIPO BLINDADO, COM PROFUNDIDADE DE 1,5 A 3,0 M, LARGURA MENOR QUE 1,5 M, EM LOCAL COM NÍVEL BAIXO DE INTERFERÊNCIA</v>
          </cell>
          <cell r="F309" t="str">
            <v>M2</v>
          </cell>
          <cell r="G309">
            <v>9.26</v>
          </cell>
          <cell r="H309">
            <v>5.95</v>
          </cell>
          <cell r="I309">
            <v>0</v>
          </cell>
          <cell r="J309">
            <v>15.21</v>
          </cell>
        </row>
        <row r="310">
          <cell r="C310" t="str">
            <v>03.01.14U</v>
          </cell>
          <cell r="D310">
            <v>7001050042</v>
          </cell>
          <cell r="E310" t="str">
            <v>ESCORAMENTO DE VALA, TIPO BLINDADO, COM PROFUNDIDADE DE 1,5 A 3,0 M, LARGURA MAIOR QUE 1,5 M E MENOR QUE 2,5 M, EM LOCAL COM NÍVEL BAIXO DE INTERFERÊNCIA</v>
          </cell>
          <cell r="F310" t="str">
            <v>M2</v>
          </cell>
          <cell r="G310">
            <v>15.19</v>
          </cell>
          <cell r="H310">
            <v>9.8000000000000007</v>
          </cell>
          <cell r="I310">
            <v>0</v>
          </cell>
          <cell r="J310">
            <v>24.99</v>
          </cell>
        </row>
        <row r="311">
          <cell r="C311" t="str">
            <v>03.01.15U</v>
          </cell>
          <cell r="D311">
            <v>7001050043</v>
          </cell>
          <cell r="E311" t="str">
            <v>ESCORAMENTO DE VALA, TIPO BLINDADO, COM PROFUNDIDADE DE 3,0 A 4,5 M, LARGURA MENOR QUE 1,5 M, EM LOCAL COM NÍVEL BAIXO DE INTERFERÊNCIA</v>
          </cell>
          <cell r="F311" t="str">
            <v>M2</v>
          </cell>
          <cell r="G311">
            <v>6.08</v>
          </cell>
          <cell r="H311">
            <v>3.89</v>
          </cell>
          <cell r="I311">
            <v>0</v>
          </cell>
          <cell r="J311">
            <v>9.9700000000000006</v>
          </cell>
        </row>
        <row r="312">
          <cell r="C312" t="str">
            <v>03.01.16U</v>
          </cell>
          <cell r="D312">
            <v>7001050044</v>
          </cell>
          <cell r="E312" t="str">
            <v>ESCORAMENTO DE VALA, TIPO BLINDADO, COM PROFUNDIDADE DE 3,0 A 4,5 M, LARGURA MAIOR OU IGUAL A 1,5 M E MENOR QUE 2,5 M, EM LOCAL COM NÍVEL BAIXO DE INTERFERÊNCIA</v>
          </cell>
          <cell r="F312" t="str">
            <v>M2</v>
          </cell>
          <cell r="G312">
            <v>12.01</v>
          </cell>
          <cell r="H312">
            <v>7.73</v>
          </cell>
          <cell r="I312">
            <v>0</v>
          </cell>
          <cell r="J312">
            <v>19.739999999999998</v>
          </cell>
        </row>
        <row r="313">
          <cell r="C313">
            <v>0</v>
          </cell>
          <cell r="D313">
            <v>0</v>
          </cell>
          <cell r="E313">
            <v>0</v>
          </cell>
          <cell r="F313">
            <v>0</v>
          </cell>
          <cell r="G313">
            <v>0</v>
          </cell>
          <cell r="H313">
            <v>0</v>
          </cell>
          <cell r="I313">
            <v>0</v>
          </cell>
          <cell r="J313">
            <v>0</v>
          </cell>
        </row>
        <row r="314">
          <cell r="C314" t="str">
            <v>03.02.00U</v>
          </cell>
          <cell r="D314">
            <v>0</v>
          </cell>
          <cell r="E314" t="str">
            <v>ENSECADEIRA</v>
          </cell>
          <cell r="F314">
            <v>0</v>
          </cell>
          <cell r="G314">
            <v>0</v>
          </cell>
          <cell r="H314">
            <v>0</v>
          </cell>
          <cell r="I314">
            <v>0</v>
          </cell>
          <cell r="J314">
            <v>0</v>
          </cell>
        </row>
        <row r="315">
          <cell r="C315" t="str">
            <v>03.02.01U</v>
          </cell>
          <cell r="D315">
            <v>7001050027</v>
          </cell>
          <cell r="E315" t="str">
            <v>ENSECADEIRA DE MADEIRA COM PAREDE SIMPLES.</v>
          </cell>
          <cell r="F315" t="str">
            <v>M2</v>
          </cell>
          <cell r="G315">
            <v>0</v>
          </cell>
          <cell r="H315">
            <v>69.47</v>
          </cell>
          <cell r="I315">
            <v>36.53</v>
          </cell>
          <cell r="J315">
            <v>106</v>
          </cell>
        </row>
        <row r="316">
          <cell r="C316" t="str">
            <v>03.02.02U</v>
          </cell>
          <cell r="D316">
            <v>7001050028</v>
          </cell>
          <cell r="E316" t="str">
            <v>ENSECADEIRA DE MADEIRA COM PAREDE DUPLA.</v>
          </cell>
          <cell r="F316" t="str">
            <v>M2</v>
          </cell>
          <cell r="G316">
            <v>0</v>
          </cell>
          <cell r="H316">
            <v>173.71</v>
          </cell>
          <cell r="I316">
            <v>90.37</v>
          </cell>
          <cell r="J316">
            <v>264.08</v>
          </cell>
        </row>
        <row r="317">
          <cell r="C317">
            <v>0</v>
          </cell>
          <cell r="D317">
            <v>0</v>
          </cell>
          <cell r="E317">
            <v>0</v>
          </cell>
          <cell r="F317">
            <v>0</v>
          </cell>
          <cell r="G317">
            <v>0</v>
          </cell>
          <cell r="H317">
            <v>0</v>
          </cell>
          <cell r="I317">
            <v>0</v>
          </cell>
          <cell r="J317">
            <v>0</v>
          </cell>
        </row>
        <row r="318">
          <cell r="C318" t="str">
            <v>05.01.00U</v>
          </cell>
          <cell r="D318" t="str">
            <v/>
          </cell>
          <cell r="E318" t="str">
            <v>ENROCAMENTO</v>
          </cell>
          <cell r="F318">
            <v>0</v>
          </cell>
          <cell r="G318">
            <v>0</v>
          </cell>
          <cell r="H318">
            <v>0</v>
          </cell>
          <cell r="I318">
            <v>0</v>
          </cell>
          <cell r="J318">
            <v>0</v>
          </cell>
        </row>
        <row r="319">
          <cell r="C319" t="str">
            <v>05.01.01U</v>
          </cell>
          <cell r="D319">
            <v>7001060008</v>
          </cell>
          <cell r="E319" t="str">
            <v xml:space="preserve">ENROCAMENTO MANUAL DE PEDRA, SEM ARRUMAÇÃO, INCLUSIVE FORNECIMENTO COMERCIAL DO MATERIAL </v>
          </cell>
          <cell r="F319" t="str">
            <v>M3</v>
          </cell>
          <cell r="G319">
            <v>0</v>
          </cell>
          <cell r="H319">
            <v>91.25</v>
          </cell>
          <cell r="I319">
            <v>64.5</v>
          </cell>
          <cell r="J319">
            <v>155.75</v>
          </cell>
        </row>
        <row r="320">
          <cell r="C320" t="str">
            <v>05.01.02U</v>
          </cell>
          <cell r="D320">
            <v>7001060009</v>
          </cell>
          <cell r="E320" t="str">
            <v>ENROCAMENTO MANUAL DE PEDRA, COM ARRUMAÇÃO, INCLUSIVE FORNECIMENTO COMERCIAL DO MATERIAL.</v>
          </cell>
          <cell r="F320" t="str">
            <v>M3</v>
          </cell>
          <cell r="G320">
            <v>0</v>
          </cell>
          <cell r="H320">
            <v>143.53</v>
          </cell>
          <cell r="I320">
            <v>64.5</v>
          </cell>
          <cell r="J320">
            <v>208.03</v>
          </cell>
        </row>
        <row r="321">
          <cell r="C321">
            <v>0</v>
          </cell>
          <cell r="D321">
            <v>0</v>
          </cell>
          <cell r="E321">
            <v>0</v>
          </cell>
          <cell r="F321">
            <v>0</v>
          </cell>
          <cell r="G321">
            <v>0</v>
          </cell>
          <cell r="H321">
            <v>0</v>
          </cell>
          <cell r="I321">
            <v>0</v>
          </cell>
          <cell r="J321">
            <v>0</v>
          </cell>
        </row>
        <row r="322">
          <cell r="C322" t="str">
            <v>06.01.00U</v>
          </cell>
          <cell r="D322" t="str">
            <v/>
          </cell>
          <cell r="E322" t="str">
            <v>ESGOTAMENTO COM BOMBA</v>
          </cell>
          <cell r="F322">
            <v>0</v>
          </cell>
          <cell r="G322">
            <v>0</v>
          </cell>
          <cell r="H322">
            <v>0</v>
          </cell>
          <cell r="I322">
            <v>0</v>
          </cell>
          <cell r="J322">
            <v>0</v>
          </cell>
        </row>
        <row r="323">
          <cell r="C323" t="str">
            <v>60.01.03U</v>
          </cell>
          <cell r="D323">
            <v>7001030001</v>
          </cell>
          <cell r="E323" t="str">
            <v>ESGOTAMENTO COM MOTO-BOMBA 4,8 HP E/OU SAÍDA 3".</v>
          </cell>
          <cell r="F323" t="str">
            <v>H</v>
          </cell>
          <cell r="G323">
            <v>1.37</v>
          </cell>
          <cell r="H323">
            <v>15.59</v>
          </cell>
          <cell r="I323">
            <v>0</v>
          </cell>
          <cell r="J323">
            <v>16.96</v>
          </cell>
        </row>
        <row r="324">
          <cell r="C324" t="str">
            <v>60.01.04U</v>
          </cell>
          <cell r="D324">
            <v>7001030002</v>
          </cell>
          <cell r="E324" t="str">
            <v>ESGOTAMENTO COM MOTO-BOMBA 7,5 HP E/OU SAÍDA 4".</v>
          </cell>
          <cell r="F324" t="str">
            <v>H</v>
          </cell>
          <cell r="G324">
            <v>1.2</v>
          </cell>
          <cell r="H324">
            <v>16.21</v>
          </cell>
          <cell r="I324">
            <v>0</v>
          </cell>
          <cell r="J324">
            <v>17.41</v>
          </cell>
        </row>
        <row r="325">
          <cell r="C325" t="str">
            <v>60.01.05U</v>
          </cell>
          <cell r="D325">
            <v>7001030007</v>
          </cell>
          <cell r="E325" t="str">
            <v xml:space="preserve">ESGOTAMENTO COM MOTO-BOMBA AUTOESCORVANTE. </v>
          </cell>
          <cell r="F325" t="str">
            <v>H</v>
          </cell>
          <cell r="G325">
            <v>3.63</v>
          </cell>
          <cell r="H325">
            <v>15.59</v>
          </cell>
          <cell r="I325">
            <v>0</v>
          </cell>
          <cell r="J325">
            <v>19.22</v>
          </cell>
        </row>
        <row r="326">
          <cell r="C326">
            <v>0</v>
          </cell>
          <cell r="D326">
            <v>0</v>
          </cell>
          <cell r="E326">
            <v>0</v>
          </cell>
          <cell r="F326">
            <v>0</v>
          </cell>
          <cell r="G326">
            <v>0</v>
          </cell>
          <cell r="H326">
            <v>0</v>
          </cell>
          <cell r="I326">
            <v>0</v>
          </cell>
          <cell r="J326">
            <v>0</v>
          </cell>
        </row>
        <row r="327">
          <cell r="C327" t="str">
            <v>06.02.00U</v>
          </cell>
          <cell r="D327">
            <v>0</v>
          </cell>
          <cell r="E327" t="str">
            <v>REBAIXAMENTO DE LENÇOL FREÁTICO</v>
          </cell>
          <cell r="F327">
            <v>0</v>
          </cell>
          <cell r="G327">
            <v>0</v>
          </cell>
          <cell r="H327">
            <v>0</v>
          </cell>
          <cell r="I327">
            <v>0</v>
          </cell>
          <cell r="J327">
            <v>0</v>
          </cell>
        </row>
        <row r="328">
          <cell r="C328" t="str">
            <v>06.02.01U</v>
          </cell>
          <cell r="D328">
            <v>7001040011</v>
          </cell>
          <cell r="E328" t="str">
            <v xml:space="preserve">MOBILIZAÇÃO E INSTALAÇÃO DE CONJUNTO COM ATÉ 50 PONTEIRAS FILTRANTES E BOMBAS DE SUCÇÃO PARA REBAIXAMENTO DE LENÇOL FREÁTICO ATÉ 5,00 M DE PROFUNDIDADE. </v>
          </cell>
          <cell r="F328" t="str">
            <v>CJ</v>
          </cell>
          <cell r="G328">
            <v>0</v>
          </cell>
          <cell r="H328">
            <v>72.09</v>
          </cell>
          <cell r="I328">
            <v>800</v>
          </cell>
          <cell r="J328">
            <v>872.09</v>
          </cell>
        </row>
        <row r="329">
          <cell r="C329" t="str">
            <v>06.02.02U</v>
          </cell>
          <cell r="D329">
            <v>7001040012</v>
          </cell>
          <cell r="E329" t="str">
            <v xml:space="preserve">DESLOCAMENTO E REINSTALAÇÃO DE CONJUNTO COM ATÉ 50 PONTEIRAS FILTRANTES E BOMBAS DE SUCÇÃO PARA REBAIXAMENTO DE LENÇOL FREÁTICO ATÉ 5 M DE PROFUNDIDADE. </v>
          </cell>
          <cell r="F329" t="str">
            <v>UN</v>
          </cell>
          <cell r="G329">
            <v>0</v>
          </cell>
          <cell r="H329">
            <v>72.09</v>
          </cell>
          <cell r="I329">
            <v>600</v>
          </cell>
          <cell r="J329">
            <v>672.09</v>
          </cell>
        </row>
        <row r="330">
          <cell r="C330" t="str">
            <v>06.02.03U</v>
          </cell>
          <cell r="D330">
            <v>7001040013</v>
          </cell>
          <cell r="E330" t="str">
            <v>OPERAÇÃO DE CONJUNTO COM ATÉ 50 PONTEIRAS FILTRANTES E BOMBAS DE SUCÇÃO PARA REBAIXAMENTO DE LENÇOL  FREÁTICO ATÉ 5 M DE PROFUNDIDADE.</v>
          </cell>
          <cell r="F330" t="str">
            <v>DIA</v>
          </cell>
          <cell r="G330">
            <v>0</v>
          </cell>
          <cell r="H330">
            <v>11.44</v>
          </cell>
          <cell r="I330">
            <v>66.959999999999994</v>
          </cell>
          <cell r="J330">
            <v>78.400000000000006</v>
          </cell>
        </row>
        <row r="331">
          <cell r="C331">
            <v>0</v>
          </cell>
          <cell r="D331">
            <v>0</v>
          </cell>
          <cell r="E331">
            <v>0</v>
          </cell>
          <cell r="F331">
            <v>0</v>
          </cell>
          <cell r="G331">
            <v>0</v>
          </cell>
          <cell r="H331">
            <v>0</v>
          </cell>
          <cell r="I331">
            <v>0</v>
          </cell>
          <cell r="J331">
            <v>0</v>
          </cell>
        </row>
        <row r="332">
          <cell r="C332" t="str">
            <v>07.01.00U</v>
          </cell>
          <cell r="D332" t="str">
            <v/>
          </cell>
          <cell r="E332" t="str">
            <v>REFORÇO DE FUNDAÇÃO EM BERÇO DE AREIA/BRITA</v>
          </cell>
          <cell r="F332">
            <v>0</v>
          </cell>
          <cell r="G332">
            <v>0</v>
          </cell>
          <cell r="H332">
            <v>0</v>
          </cell>
          <cell r="I332">
            <v>0</v>
          </cell>
          <cell r="J332">
            <v>0</v>
          </cell>
        </row>
        <row r="333">
          <cell r="C333" t="str">
            <v>07.01.01U</v>
          </cell>
          <cell r="D333">
            <v>7001070001</v>
          </cell>
          <cell r="E333" t="str">
            <v>REFORÇO DE FUNDAÇÃO EM BERÇO DE AREIA COM ADENSAMENTO MANUAL.</v>
          </cell>
          <cell r="F333" t="str">
            <v>M3</v>
          </cell>
          <cell r="G333">
            <v>0</v>
          </cell>
          <cell r="H333">
            <v>54.57</v>
          </cell>
          <cell r="I333">
            <v>71.87</v>
          </cell>
          <cell r="J333">
            <v>126.44</v>
          </cell>
        </row>
        <row r="334">
          <cell r="C334" t="str">
            <v>07.01.02U</v>
          </cell>
          <cell r="D334">
            <v>7001070104</v>
          </cell>
          <cell r="E334" t="str">
            <v>REFORÇO DE FUNDAÇÃO EM BERÇO DE BRITA 25 COM APILOAMENTO, INCLUSIVE FORNECIMENTO DO MATERIAL.</v>
          </cell>
          <cell r="F334" t="str">
            <v>M3</v>
          </cell>
          <cell r="G334">
            <v>0</v>
          </cell>
          <cell r="H334">
            <v>38.979999999999997</v>
          </cell>
          <cell r="I334">
            <v>67.3</v>
          </cell>
          <cell r="J334">
            <v>106.28</v>
          </cell>
        </row>
        <row r="335">
          <cell r="C335" t="str">
            <v>07.01.03U</v>
          </cell>
          <cell r="D335">
            <v>7001070105</v>
          </cell>
          <cell r="E335" t="str">
            <v>REFORÇO DE FUNDAÇÃO EM BERÇO DE CONCRETO SIMPLES COM FORMA.</v>
          </cell>
          <cell r="F335" t="str">
            <v>M3</v>
          </cell>
          <cell r="G335">
            <v>1.34</v>
          </cell>
          <cell r="H335">
            <v>343.22</v>
          </cell>
          <cell r="I335">
            <v>369.71</v>
          </cell>
          <cell r="J335">
            <v>714.27</v>
          </cell>
        </row>
        <row r="336">
          <cell r="C336" t="str">
            <v>07.01.04U</v>
          </cell>
          <cell r="D336">
            <v>7001070106</v>
          </cell>
          <cell r="E336" t="str">
            <v>REFORÇO DE FUNDAÇÃO EM BERÇO DE CONCRETO ARMADO COM FORMA.</v>
          </cell>
          <cell r="F336" t="str">
            <v>M3</v>
          </cell>
          <cell r="G336">
            <v>1.34</v>
          </cell>
          <cell r="H336">
            <v>488.12</v>
          </cell>
          <cell r="I336">
            <v>796.66</v>
          </cell>
          <cell r="J336">
            <v>1286.1199999999999</v>
          </cell>
        </row>
        <row r="337">
          <cell r="C337">
            <v>0</v>
          </cell>
          <cell r="D337">
            <v>0</v>
          </cell>
          <cell r="E337">
            <v>0</v>
          </cell>
          <cell r="F337">
            <v>0</v>
          </cell>
          <cell r="G337">
            <v>0</v>
          </cell>
          <cell r="H337">
            <v>0</v>
          </cell>
          <cell r="I337">
            <v>0</v>
          </cell>
          <cell r="J337">
            <v>0</v>
          </cell>
        </row>
        <row r="338">
          <cell r="C338" t="str">
            <v>07.02.00U</v>
          </cell>
          <cell r="D338" t="str">
            <v/>
          </cell>
          <cell r="E338" t="str">
            <v>CONSTRUÇÃO DE DRENOS</v>
          </cell>
          <cell r="F338">
            <v>0</v>
          </cell>
          <cell r="G338">
            <v>0</v>
          </cell>
          <cell r="H338">
            <v>0</v>
          </cell>
          <cell r="I338">
            <v>0</v>
          </cell>
          <cell r="J338">
            <v>0</v>
          </cell>
        </row>
        <row r="339">
          <cell r="C339" t="str">
            <v>07.02.01U</v>
          </cell>
          <cell r="D339">
            <v>7001070002</v>
          </cell>
          <cell r="E339" t="str">
            <v>CONSTRUÇÃO DE DRENO COM BRITA 25MM E 32MM - FORNECIMENTO E COLOCAÇÃO.</v>
          </cell>
          <cell r="F339" t="str">
            <v>M3</v>
          </cell>
          <cell r="G339">
            <v>0</v>
          </cell>
          <cell r="H339">
            <v>48.6</v>
          </cell>
          <cell r="I339">
            <v>56.08</v>
          </cell>
          <cell r="J339">
            <v>104.68</v>
          </cell>
        </row>
        <row r="340">
          <cell r="C340">
            <v>0</v>
          </cell>
          <cell r="D340">
            <v>0</v>
          </cell>
          <cell r="E340">
            <v>0</v>
          </cell>
          <cell r="F340">
            <v>0</v>
          </cell>
          <cell r="G340">
            <v>0</v>
          </cell>
          <cell r="H340">
            <v>0</v>
          </cell>
          <cell r="I340">
            <v>0</v>
          </cell>
          <cell r="J340">
            <v>0</v>
          </cell>
        </row>
        <row r="341">
          <cell r="C341" t="str">
            <v>07.03.00U</v>
          </cell>
          <cell r="D341" t="str">
            <v/>
          </cell>
          <cell r="E341" t="str">
            <v>FORNECIMENTO E APLICAÇÃO DE MATERIAIS PARA DRENOS</v>
          </cell>
          <cell r="F341">
            <v>0</v>
          </cell>
          <cell r="G341">
            <v>0</v>
          </cell>
          <cell r="H341">
            <v>0</v>
          </cell>
          <cell r="I341">
            <v>0</v>
          </cell>
          <cell r="J341">
            <v>0</v>
          </cell>
        </row>
        <row r="342">
          <cell r="C342" t="str">
            <v>07.02.02U</v>
          </cell>
          <cell r="D342">
            <v>7001070006</v>
          </cell>
          <cell r="E342" t="str">
            <v>FORNECIMENTO E APLICAÇÃO DE BRITA PARA DRENOS</v>
          </cell>
          <cell r="F342" t="str">
            <v>M3</v>
          </cell>
          <cell r="G342">
            <v>0</v>
          </cell>
          <cell r="H342">
            <v>48.6</v>
          </cell>
          <cell r="I342">
            <v>56.09</v>
          </cell>
          <cell r="J342">
            <v>104.69</v>
          </cell>
        </row>
        <row r="343">
          <cell r="C343" t="str">
            <v>07.02.03U</v>
          </cell>
          <cell r="D343">
            <v>7001070005</v>
          </cell>
          <cell r="E343" t="str">
            <v>FORNECIMENTO E APLICAÇÃO DE AREIA GROSSA PARA DRENOS.</v>
          </cell>
          <cell r="F343" t="str">
            <v>M3</v>
          </cell>
          <cell r="G343">
            <v>0</v>
          </cell>
          <cell r="H343">
            <v>30.72</v>
          </cell>
          <cell r="I343">
            <v>62.5</v>
          </cell>
          <cell r="J343">
            <v>93.22</v>
          </cell>
        </row>
        <row r="344">
          <cell r="C344" t="str">
            <v>07.02.04U</v>
          </cell>
          <cell r="D344">
            <v>7001070007</v>
          </cell>
          <cell r="E344" t="str">
            <v>FORNECIMENTO E APLICAÇÃO DE GEOTÊXTIL NÃO TECIDO PARA DRENOS ( DENSIDADE DE 300G/M2 / RESISTÊNCIA BIDIRECIONAL DE 20 KN/M ).</v>
          </cell>
          <cell r="F344" t="str">
            <v>M2</v>
          </cell>
          <cell r="G344">
            <v>0</v>
          </cell>
          <cell r="H344">
            <v>0.31</v>
          </cell>
          <cell r="I344">
            <v>3.75</v>
          </cell>
          <cell r="J344">
            <v>4.0599999999999996</v>
          </cell>
        </row>
        <row r="345">
          <cell r="C345">
            <v>0</v>
          </cell>
          <cell r="D345">
            <v>0</v>
          </cell>
          <cell r="E345">
            <v>0</v>
          </cell>
          <cell r="F345">
            <v>0</v>
          </cell>
          <cell r="G345">
            <v>0</v>
          </cell>
          <cell r="H345">
            <v>0</v>
          </cell>
          <cell r="I345">
            <v>0</v>
          </cell>
          <cell r="J345">
            <v>0</v>
          </cell>
        </row>
        <row r="346">
          <cell r="C346" t="str">
            <v>07.04.00U</v>
          </cell>
          <cell r="D346">
            <v>0</v>
          </cell>
          <cell r="E346" t="str">
            <v>FORNECIMENTO E TRANSPORTE DE MATERIAL DE JAZIDA</v>
          </cell>
          <cell r="F346">
            <v>0</v>
          </cell>
          <cell r="G346">
            <v>0</v>
          </cell>
          <cell r="H346">
            <v>0</v>
          </cell>
          <cell r="I346">
            <v>0</v>
          </cell>
          <cell r="J346">
            <v>0</v>
          </cell>
        </row>
        <row r="347">
          <cell r="C347" t="str">
            <v>07.04.01U</v>
          </cell>
          <cell r="D347">
            <v>7001020412</v>
          </cell>
          <cell r="E347" t="str">
            <v>TRANSPORTE DE MATERIAL DE JAZIDA EM CAMINHÃO BASCULANTE CAP. 6 M3 - COM EMPOLAMENTO.</v>
          </cell>
          <cell r="F347" t="str">
            <v>M3XKM</v>
          </cell>
          <cell r="G347">
            <v>2.0499999999999998</v>
          </cell>
          <cell r="H347">
            <v>0</v>
          </cell>
          <cell r="I347">
            <v>0</v>
          </cell>
          <cell r="J347">
            <v>2.0499999999999998</v>
          </cell>
        </row>
        <row r="348">
          <cell r="C348" t="str">
            <v>07.04.02U</v>
          </cell>
          <cell r="D348">
            <v>7001020413</v>
          </cell>
          <cell r="E348" t="str">
            <v>FORNECIMENTO, TRANSPORTE, CARGA E DESCARGA DE MATERIAL DE JAZIDA EM CAMINHÃO BASCULANTE CAP. 6 M3, COM EMPOLAMENTO ATÉ 1KM.</v>
          </cell>
          <cell r="F348" t="str">
            <v xml:space="preserve">M3 </v>
          </cell>
          <cell r="G348">
            <v>4.8499999999999996</v>
          </cell>
          <cell r="H348">
            <v>0.61</v>
          </cell>
          <cell r="I348">
            <v>0.01</v>
          </cell>
          <cell r="J348">
            <v>5.47</v>
          </cell>
        </row>
        <row r="349">
          <cell r="C349">
            <v>0</v>
          </cell>
          <cell r="D349">
            <v>0</v>
          </cell>
          <cell r="E349">
            <v>0</v>
          </cell>
          <cell r="F349">
            <v>0</v>
          </cell>
          <cell r="G349">
            <v>0</v>
          </cell>
          <cell r="H349">
            <v>0</v>
          </cell>
          <cell r="I349">
            <v>0</v>
          </cell>
          <cell r="J349">
            <v>0</v>
          </cell>
        </row>
        <row r="350">
          <cell r="C350" t="str">
            <v>08.01.00U</v>
          </cell>
          <cell r="D350" t="str">
            <v/>
          </cell>
          <cell r="E350" t="str">
            <v>PAVIMENTAÇÃO</v>
          </cell>
          <cell r="F350">
            <v>0</v>
          </cell>
          <cell r="G350">
            <v>0</v>
          </cell>
          <cell r="H350">
            <v>0</v>
          </cell>
          <cell r="I350">
            <v>0</v>
          </cell>
          <cell r="J350">
            <v>0</v>
          </cell>
        </row>
        <row r="351">
          <cell r="C351" t="str">
            <v>08.01.01U</v>
          </cell>
          <cell r="D351">
            <v>7001080141</v>
          </cell>
          <cell r="E351" t="str">
            <v>PAVIMENTAÇÃO ARTICULADA EM PREMOLDADOS DE CONCRETO 8,0 CM, SOBRE COXIM DE AREIA COM 5 CM DE ESPESSURA, REJUNTADO COM ASFALTO.</v>
          </cell>
          <cell r="F351" t="str">
            <v>M2</v>
          </cell>
          <cell r="G351">
            <v>0.25</v>
          </cell>
          <cell r="H351">
            <v>10.07</v>
          </cell>
          <cell r="I351">
            <v>57.88</v>
          </cell>
          <cell r="J351">
            <v>68.2</v>
          </cell>
        </row>
        <row r="352">
          <cell r="C352" t="str">
            <v>08.01.02U</v>
          </cell>
          <cell r="D352">
            <v>7001080002</v>
          </cell>
          <cell r="E352" t="str">
            <v>PAVIMENTAÇÃO EM PARALELEPÍPEDOS GRANITICOS SOBRE COXIM DE AREIA COM 6 CM DE ESPESSURA, REJUNTADO COM ARGAMASSA DE CIMENTO E AREIA NO TRAÇO 1:2.</v>
          </cell>
          <cell r="F352" t="str">
            <v>M2</v>
          </cell>
          <cell r="G352">
            <v>0</v>
          </cell>
          <cell r="H352">
            <v>22.46</v>
          </cell>
          <cell r="I352">
            <v>61.92</v>
          </cell>
          <cell r="J352">
            <v>84.38</v>
          </cell>
        </row>
        <row r="353">
          <cell r="C353" t="str">
            <v>08.01.03U</v>
          </cell>
          <cell r="D353">
            <v>7001080003</v>
          </cell>
          <cell r="E353" t="str">
            <v>CALÇADA EM CONCRETO COM 7CM DE ESPESSURA.</v>
          </cell>
          <cell r="F353" t="str">
            <v>M2</v>
          </cell>
          <cell r="G353">
            <v>7.0000000000000007E-2</v>
          </cell>
          <cell r="H353">
            <v>22.25</v>
          </cell>
          <cell r="I353">
            <v>19.579999999999998</v>
          </cell>
          <cell r="J353">
            <v>41.9</v>
          </cell>
        </row>
        <row r="354">
          <cell r="C354" t="str">
            <v>08.01.04U</v>
          </cell>
          <cell r="D354">
            <v>7001080004</v>
          </cell>
          <cell r="E354" t="str">
            <v>PASSEIO EM LAJOTA DE CONCRETO 50 CM X 50 CM, APLICADO SOBRE LASTRO DE CONCRETO NO TRAÇO 1:4:8 (ESPESSURA = 5 CM), INCLUSIVE EXECUÇÃO DO LASTRO.</v>
          </cell>
          <cell r="F354" t="str">
            <v>M2</v>
          </cell>
          <cell r="G354">
            <v>0.05</v>
          </cell>
          <cell r="H354">
            <v>56.22</v>
          </cell>
          <cell r="I354">
            <v>30.26</v>
          </cell>
          <cell r="J354">
            <v>86.53</v>
          </cell>
        </row>
        <row r="355">
          <cell r="C355" t="str">
            <v>08.01.05U</v>
          </cell>
          <cell r="D355">
            <v>7001080005</v>
          </cell>
          <cell r="E355" t="str">
            <v xml:space="preserve">PASSEIO EM LAJOTA DE CONCRETO 50 CM X 50 CM, APLICADO SOBRE LASTRO DE CONCRETO JÁ PRONTO. </v>
          </cell>
          <cell r="F355" t="str">
            <v>M2</v>
          </cell>
          <cell r="G355">
            <v>0</v>
          </cell>
          <cell r="H355">
            <v>44.94</v>
          </cell>
          <cell r="I355">
            <v>21.5</v>
          </cell>
          <cell r="J355">
            <v>66.44</v>
          </cell>
        </row>
        <row r="356">
          <cell r="C356" t="str">
            <v>08.01.06U</v>
          </cell>
          <cell r="D356">
            <v>7001080006</v>
          </cell>
          <cell r="E356" t="str">
            <v>PASSEIO EM LAJOTA DE CONCRETO 50 CM X 50 CM, APLICADO SOBRE TERRENO, INCLUSIVE REGULARIZAÇÃO DO MESMO.</v>
          </cell>
          <cell r="F356" t="str">
            <v>M2</v>
          </cell>
          <cell r="G356">
            <v>0</v>
          </cell>
          <cell r="H356">
            <v>48.84</v>
          </cell>
          <cell r="I356">
            <v>21.5</v>
          </cell>
          <cell r="J356">
            <v>70.34</v>
          </cell>
        </row>
        <row r="357">
          <cell r="C357" t="str">
            <v>08.01.07U</v>
          </cell>
          <cell r="D357">
            <v>7001080140</v>
          </cell>
          <cell r="E357" t="str">
            <v xml:space="preserve">PISO EM PEDRA PORTUGUESA ASSENTADA SOBRE ARGAMASSA SECA TRAÇO 1:6 (CIMENTO E AREIA) E REJUNTADA COM ARGAMASSA SECA TRAÇO 1:2 (CIMENTO E AREIA). </v>
          </cell>
          <cell r="F357" t="str">
            <v>M2</v>
          </cell>
          <cell r="G357">
            <v>0</v>
          </cell>
          <cell r="H357">
            <v>18.559999999999999</v>
          </cell>
          <cell r="I357">
            <v>45.91</v>
          </cell>
          <cell r="J357">
            <v>64.47</v>
          </cell>
        </row>
        <row r="358">
          <cell r="C358" t="str">
            <v>08.01.08U</v>
          </cell>
          <cell r="D358">
            <v>7001080133</v>
          </cell>
          <cell r="E358" t="str">
            <v>MEIO-FIO EM PEDRA GRANÍTICA, REJUNTADO COM ARGAMASSA CIMENTO E AREIA 1:3.</v>
          </cell>
          <cell r="F358" t="str">
            <v>M</v>
          </cell>
          <cell r="G358">
            <v>0</v>
          </cell>
          <cell r="H358">
            <v>11.42</v>
          </cell>
          <cell r="I358">
            <v>12.68</v>
          </cell>
          <cell r="J358">
            <v>24.1</v>
          </cell>
        </row>
        <row r="359">
          <cell r="C359" t="str">
            <v>08.01.09U</v>
          </cell>
          <cell r="D359">
            <v>7001080074</v>
          </cell>
          <cell r="E359" t="str">
            <v>LINHA D'AGUA EM PARALELEPÍPEDOS GRANÍTICOS, REJUNTADOS COM ARGAMASSA DE CIMENTO E AREIA TRAÇO 1:3.</v>
          </cell>
          <cell r="F359" t="str">
            <v>M</v>
          </cell>
          <cell r="G359">
            <v>0</v>
          </cell>
          <cell r="H359">
            <v>16.399999999999999</v>
          </cell>
          <cell r="I359">
            <v>25.29</v>
          </cell>
          <cell r="J359">
            <v>41.69</v>
          </cell>
        </row>
        <row r="360">
          <cell r="C360" t="str">
            <v>08.01.10U</v>
          </cell>
          <cell r="D360">
            <v>7001080134</v>
          </cell>
          <cell r="E360" t="str">
            <v>EXECUÇÃO DE SUB-BASE ESTABILIZADA GRANULOMETRICAMENTE ABRANGENDO ESPALHAMENTO, HOMOGENEIZAÇÃO, UMEDECIMENTO E COMPACTAÇÃO COM ESPESSURA DE 20 CM, GRAU DE COMPACTAÇÃO 100% DO PRÓCTOR NORMAL INCLUSIVE  MATERIAL PROVENIENTE DE JAZIDA ( CBR DE 20% ) DMT 12 KM.</v>
          </cell>
          <cell r="F360" t="str">
            <v>M2</v>
          </cell>
          <cell r="G360">
            <v>12.85</v>
          </cell>
          <cell r="H360">
            <v>0.5</v>
          </cell>
          <cell r="I360">
            <v>0</v>
          </cell>
          <cell r="J360">
            <v>13.35</v>
          </cell>
        </row>
        <row r="361">
          <cell r="C361" t="str">
            <v>08.01.11U</v>
          </cell>
          <cell r="D361">
            <v>7001080135</v>
          </cell>
          <cell r="E361" t="str">
            <v>BASE DE MACADAME VIBRADO A SECO COM ESPESSURA DE 20 CM, INCLUSIVE FORNECIMENTO DO MATERIAL.</v>
          </cell>
          <cell r="F361" t="str">
            <v>M2</v>
          </cell>
          <cell r="G361">
            <v>0.09</v>
          </cell>
          <cell r="H361">
            <v>11.85</v>
          </cell>
          <cell r="I361">
            <v>20.55</v>
          </cell>
          <cell r="J361">
            <v>32.49</v>
          </cell>
        </row>
        <row r="362">
          <cell r="C362" t="str">
            <v>08.01.12U</v>
          </cell>
          <cell r="D362">
            <v>7001080012</v>
          </cell>
          <cell r="E362" t="str">
            <v>IMPRIMAÇÃO MANUAL COM CM-30, TAXA DE 1,2 L/M2.</v>
          </cell>
          <cell r="F362" t="str">
            <v>M2</v>
          </cell>
          <cell r="G362">
            <v>0</v>
          </cell>
          <cell r="H362">
            <v>3.23</v>
          </cell>
          <cell r="I362">
            <v>3.75</v>
          </cell>
          <cell r="J362">
            <v>6.98</v>
          </cell>
        </row>
        <row r="363">
          <cell r="C363" t="str">
            <v>08.01.13U</v>
          </cell>
          <cell r="D363">
            <v>7001080021</v>
          </cell>
          <cell r="E363" t="str">
            <v>IMPRIMAÇÃO MECÂNICA COM CM-30, TAXA DE 1,2 L/M2.</v>
          </cell>
          <cell r="F363" t="str">
            <v>M2</v>
          </cell>
          <cell r="G363">
            <v>2.0499999999999998</v>
          </cell>
          <cell r="H363">
            <v>0.03</v>
          </cell>
          <cell r="I363">
            <v>3.75</v>
          </cell>
          <cell r="J363">
            <v>5.83</v>
          </cell>
        </row>
        <row r="364">
          <cell r="C364" t="str">
            <v>08.01.14U</v>
          </cell>
          <cell r="D364">
            <v>7001080137</v>
          </cell>
          <cell r="E364" t="str">
            <v>PINTURA ASFÁLTICA COM APLICAÇÃO MANUAL, EMULSÃO CATIÔNICA RR-1C, TAXA DE 0,5 L/M2.</v>
          </cell>
          <cell r="F364" t="str">
            <v>M2</v>
          </cell>
          <cell r="G364">
            <v>0</v>
          </cell>
          <cell r="H364">
            <v>3.74</v>
          </cell>
          <cell r="I364">
            <v>0.7</v>
          </cell>
          <cell r="J364">
            <v>4.4400000000000004</v>
          </cell>
        </row>
        <row r="365">
          <cell r="C365" t="str">
            <v>08.01.15U</v>
          </cell>
          <cell r="D365">
            <v>7001080061</v>
          </cell>
          <cell r="E365" t="str">
            <v>REVESTIMENTO ASFÁLTICO COM PRE-MISTURADO A FRIO FINO OU GROSSO, INCLUSIVE FORNECIMENTO DO MATERIAL, ESPALHAMENTO E COMPACTAÇÃO.</v>
          </cell>
          <cell r="F365" t="str">
            <v>M3</v>
          </cell>
          <cell r="G365">
            <v>37.51</v>
          </cell>
          <cell r="H365">
            <v>13.2</v>
          </cell>
          <cell r="I365">
            <v>294.72000000000003</v>
          </cell>
          <cell r="J365">
            <v>345.43</v>
          </cell>
        </row>
        <row r="366">
          <cell r="C366" t="str">
            <v>08.01.16U</v>
          </cell>
          <cell r="D366">
            <v>7001080138</v>
          </cell>
          <cell r="E366" t="str">
            <v>CONCRETO BETUMINOSO USINADO A QUENTE, PARA CAMADA DE ROLAMENTO, 6% DE CAP EM MÉDIA, INCLUSIVE APLICAÇÃO E COMPACTAÇÃO.</v>
          </cell>
          <cell r="F366" t="str">
            <v>M3</v>
          </cell>
          <cell r="G366">
            <v>123.2</v>
          </cell>
          <cell r="H366">
            <v>22.44</v>
          </cell>
          <cell r="I366">
            <v>355.42</v>
          </cell>
          <cell r="J366">
            <v>501.06</v>
          </cell>
        </row>
        <row r="367">
          <cell r="C367" t="str">
            <v>08.01.17U</v>
          </cell>
          <cell r="D367">
            <v>7001080139</v>
          </cell>
          <cell r="E367" t="str">
            <v>PAVIMENTAÇÃO EM CONCRETO ARMADO COM FCK&gt;=30 MPA, COM EXECUÇÃO MANUAL, INCLUSIVE COLCHÃO DE AREIA COM 5 CM DE ESPESSURA, AÇO, CURA E PREENCHIMENTO DE JUNTAS COM SELANTE A BASE DE ASFALTO.</v>
          </cell>
          <cell r="F367" t="str">
            <v>M3</v>
          </cell>
          <cell r="G367">
            <v>3.51</v>
          </cell>
          <cell r="H367">
            <v>320.97000000000003</v>
          </cell>
          <cell r="I367">
            <v>275.49</v>
          </cell>
          <cell r="J367">
            <v>599.97</v>
          </cell>
        </row>
        <row r="368">
          <cell r="C368" t="str">
            <v>08.01.19U</v>
          </cell>
          <cell r="D368">
            <v>7001080177</v>
          </cell>
          <cell r="E368" t="str">
            <v>ASSENTAMENTO DE GUIA (MEIO-FIO) EM TRECHO RETO, CONFECCIONADA EM CONCRETO PRÉ-FABRICADO, DIMENSÕES 100X15X13X30 CM (COMPRIMENTO X BASE INFERETO PRÉ-FABRICADO, PARA VIAS URBANAS (USO VIÁRIO).</v>
          </cell>
          <cell r="F368" t="str">
            <v>M</v>
          </cell>
          <cell r="G368">
            <v>0</v>
          </cell>
          <cell r="H368">
            <v>13.98</v>
          </cell>
          <cell r="I368">
            <v>19.690000000000001</v>
          </cell>
          <cell r="J368">
            <v>33.67</v>
          </cell>
        </row>
        <row r="369">
          <cell r="C369" t="str">
            <v>08.01.20U</v>
          </cell>
          <cell r="D369">
            <v>7001220501</v>
          </cell>
          <cell r="E369" t="str">
            <v>ASSENTAMENTO DE GUIA (MEIO-FIO) EM TRECHO CURVO, CONFECCIONADA EM CONCRETO PRÉ-FABRICADO, DIMENSÕES 100X15X13X30 CM (COMPRIMENTO X BASE INFERETO PRÉ-FABRICADO, PARA VIAS URBANAS (USO VIÁRIO).</v>
          </cell>
          <cell r="F369" t="str">
            <v>M</v>
          </cell>
          <cell r="G369">
            <v>0</v>
          </cell>
          <cell r="H369">
            <v>17.09</v>
          </cell>
          <cell r="I369">
            <v>19.690000000000001</v>
          </cell>
          <cell r="J369">
            <v>36.78</v>
          </cell>
        </row>
        <row r="370">
          <cell r="C370">
            <v>0</v>
          </cell>
          <cell r="D370">
            <v>0</v>
          </cell>
          <cell r="E370">
            <v>0</v>
          </cell>
          <cell r="F370">
            <v>0</v>
          </cell>
          <cell r="G370">
            <v>0</v>
          </cell>
          <cell r="H370">
            <v>0</v>
          </cell>
          <cell r="I370">
            <v>0</v>
          </cell>
          <cell r="J370">
            <v>0</v>
          </cell>
        </row>
        <row r="371">
          <cell r="C371" t="str">
            <v>09.01.00U</v>
          </cell>
          <cell r="D371">
            <v>0</v>
          </cell>
          <cell r="E371" t="str">
            <v>REPOSIÇÃO PAVIMENTAÇÃO</v>
          </cell>
          <cell r="F371">
            <v>0</v>
          </cell>
          <cell r="G371">
            <v>0</v>
          </cell>
          <cell r="H371">
            <v>0</v>
          </cell>
          <cell r="I371">
            <v>0</v>
          </cell>
          <cell r="J371">
            <v>0</v>
          </cell>
        </row>
        <row r="372">
          <cell r="C372" t="str">
            <v>09.01.01U</v>
          </cell>
          <cell r="D372">
            <v>7001090001</v>
          </cell>
          <cell r="E372" t="str">
            <v>REPOSIÇÃO EM PRE-MOLDADOS DE CONCRETO, SOBRE COXIM DE AREIA COM 5 CM DE ESPESSURA, REJUNTADO COM ASFALTO (EXCLUSO O PRE-MOLDADO).</v>
          </cell>
          <cell r="F372" t="str">
            <v>M2</v>
          </cell>
          <cell r="G372">
            <v>0.25</v>
          </cell>
          <cell r="H372">
            <v>10.07</v>
          </cell>
          <cell r="I372">
            <v>14.86</v>
          </cell>
          <cell r="J372">
            <v>25.18</v>
          </cell>
        </row>
        <row r="373">
          <cell r="C373" t="str">
            <v>09.01.02U</v>
          </cell>
          <cell r="D373">
            <v>7001090002</v>
          </cell>
          <cell r="E373" t="str">
            <v>REPOSIÇÃO EM PARALELEPÍPEDOS GRANÍTICOS, SOBRE COXIM DE AREIA COM 6 CM DE ESPESSURA, REJUNTADO COM ARGAMASSA DE CIMENTO E AREIA NO TRAÇO 1:2. (EXCLUSO O PARALELEPÍPEDO)</v>
          </cell>
          <cell r="F373" t="str">
            <v>M2</v>
          </cell>
          <cell r="G373">
            <v>0</v>
          </cell>
          <cell r="H373">
            <v>22.46</v>
          </cell>
          <cell r="I373">
            <v>11.19</v>
          </cell>
          <cell r="J373">
            <v>33.65</v>
          </cell>
        </row>
        <row r="374">
          <cell r="C374" t="str">
            <v>09.01.03U</v>
          </cell>
          <cell r="D374">
            <v>7001090093</v>
          </cell>
          <cell r="E374" t="str">
            <v>REPOSIÇÃO DE LINHA D'ÁGUA EM PARALELEPÍPEDO GRANÍTICO SOBRE COXIM DE AREIA COM 5 CM DE ESPESSURA, REJUNTADO COM ARGAMASSA DE CIMENTO E AREIA NO TRAÇO 1:2. (EXCLUSO O PARALELEPÍPEDO)</v>
          </cell>
          <cell r="F374" t="str">
            <v>M</v>
          </cell>
          <cell r="G374">
            <v>0</v>
          </cell>
          <cell r="H374">
            <v>11.97</v>
          </cell>
          <cell r="I374">
            <v>6.09</v>
          </cell>
          <cell r="J374">
            <v>18.059999999999999</v>
          </cell>
        </row>
        <row r="375">
          <cell r="C375" t="str">
            <v>09.01.04U</v>
          </cell>
          <cell r="D375">
            <v>7001090094</v>
          </cell>
          <cell r="E375" t="str">
            <v>REPOSIÇÃO DE MEIO-FIO EM PEDRA GRANÍTICA, REJUNTADO COM ARGAMASSA DE CIMENTO E AREIA TRAÇO 1:3.  (EXCLUSO O MEIO-FIO)</v>
          </cell>
          <cell r="F375" t="str">
            <v>M</v>
          </cell>
          <cell r="G375">
            <v>0</v>
          </cell>
          <cell r="H375">
            <v>10.67</v>
          </cell>
          <cell r="I375">
            <v>0.45</v>
          </cell>
          <cell r="J375">
            <v>11.12</v>
          </cell>
        </row>
        <row r="376">
          <cell r="C376" t="str">
            <v>09.01.05U</v>
          </cell>
          <cell r="D376">
            <v>7001090095</v>
          </cell>
          <cell r="E376" t="str">
            <v>REPOSIÇÃO DE PASSEIO EM PEDRA PORTUGUESA SOBRE ARGAMASSA DE CIMENTO E AREIA NO TRAÇO 1:6 COM 5 CM DE ESPESSURA (FAROFA), REJUNTADO COM ARGAMASSA DE CIMENTO E AREIA NO TRAÇO 1:3. (EXCLUSO A PEDRA PORTUGUESA)</v>
          </cell>
          <cell r="F376" t="str">
            <v>M2</v>
          </cell>
          <cell r="G376">
            <v>0</v>
          </cell>
          <cell r="H376">
            <v>27.01</v>
          </cell>
          <cell r="I376">
            <v>8.74</v>
          </cell>
          <cell r="J376">
            <v>35.75</v>
          </cell>
        </row>
        <row r="377">
          <cell r="C377">
            <v>0</v>
          </cell>
          <cell r="D377">
            <v>0</v>
          </cell>
          <cell r="E377">
            <v>0</v>
          </cell>
          <cell r="F377">
            <v>0</v>
          </cell>
          <cell r="G377">
            <v>0</v>
          </cell>
          <cell r="H377">
            <v>0</v>
          </cell>
          <cell r="I377">
            <v>0</v>
          </cell>
          <cell r="J377">
            <v>0</v>
          </cell>
        </row>
        <row r="378">
          <cell r="C378" t="str">
            <v>10.01.00U</v>
          </cell>
          <cell r="D378">
            <v>0</v>
          </cell>
          <cell r="E378" t="str">
            <v>DEMOLIÇÃO DE ALVENARIA / REVESTIMENTO</v>
          </cell>
          <cell r="F378">
            <v>0</v>
          </cell>
          <cell r="G378">
            <v>0</v>
          </cell>
          <cell r="H378">
            <v>0</v>
          </cell>
          <cell r="I378">
            <v>0</v>
          </cell>
          <cell r="J378">
            <v>0</v>
          </cell>
        </row>
        <row r="379">
          <cell r="C379" t="str">
            <v>10.01.02U</v>
          </cell>
          <cell r="D379">
            <v>7001100002</v>
          </cell>
          <cell r="E379" t="str">
            <v>DEMOLIÇÃO DE ALVENARIA DE PEDRA REJUNTADA.</v>
          </cell>
          <cell r="F379" t="str">
            <v>M3</v>
          </cell>
          <cell r="G379">
            <v>0</v>
          </cell>
          <cell r="H379">
            <v>145.93</v>
          </cell>
          <cell r="I379">
            <v>0</v>
          </cell>
          <cell r="J379">
            <v>145.93</v>
          </cell>
        </row>
        <row r="380">
          <cell r="C380" t="str">
            <v>10.01.03U</v>
          </cell>
          <cell r="D380">
            <v>7001100006</v>
          </cell>
          <cell r="E380" t="str">
            <v>DEMOLIÇÃO DE ALVENARIA DE TIJOLOS FURADOS SEM REAPROVEITAMENTO.</v>
          </cell>
          <cell r="F380" t="str">
            <v>M3</v>
          </cell>
          <cell r="G380">
            <v>0</v>
          </cell>
          <cell r="H380">
            <v>52.55</v>
          </cell>
          <cell r="I380">
            <v>0</v>
          </cell>
          <cell r="J380">
            <v>52.55</v>
          </cell>
        </row>
        <row r="381">
          <cell r="C381" t="str">
            <v>10.01.05U</v>
          </cell>
          <cell r="D381">
            <v>7001100005</v>
          </cell>
          <cell r="E381" t="str">
            <v>DEMOLIÇÃO DE ALVENARIA DE TIJOLOS FURADOS COM REAPROVEITAMENTO.</v>
          </cell>
          <cell r="F381" t="str">
            <v>M3</v>
          </cell>
          <cell r="G381">
            <v>0</v>
          </cell>
          <cell r="H381">
            <v>105.11</v>
          </cell>
          <cell r="I381">
            <v>0</v>
          </cell>
          <cell r="J381">
            <v>105.11</v>
          </cell>
        </row>
        <row r="382">
          <cell r="C382" t="str">
            <v>10.01.06U</v>
          </cell>
          <cell r="D382">
            <v>7001100003</v>
          </cell>
          <cell r="E382" t="str">
            <v>DEMOLIÇÃO DE ALVENARIA DE TIJOLOS MAÇIÇOS SEM REAPROVEITAMENTO.</v>
          </cell>
          <cell r="F382" t="str">
            <v>M3</v>
          </cell>
          <cell r="G382">
            <v>0</v>
          </cell>
          <cell r="H382">
            <v>68.14</v>
          </cell>
          <cell r="I382">
            <v>0</v>
          </cell>
          <cell r="J382">
            <v>68.14</v>
          </cell>
        </row>
        <row r="383">
          <cell r="C383" t="str">
            <v>10.01.07U</v>
          </cell>
          <cell r="D383">
            <v>7001100007</v>
          </cell>
          <cell r="E383" t="str">
            <v>DEMOLIÇÃO DE REVESTIMENTO EM ARGAMASSA DE CAL, CIMENTO OU MISTA.</v>
          </cell>
          <cell r="F383" t="str">
            <v>M2</v>
          </cell>
          <cell r="G383">
            <v>0</v>
          </cell>
          <cell r="H383">
            <v>8.75</v>
          </cell>
          <cell r="I383">
            <v>0</v>
          </cell>
          <cell r="J383">
            <v>8.75</v>
          </cell>
        </row>
        <row r="384">
          <cell r="C384" t="str">
            <v>10.01.08U</v>
          </cell>
          <cell r="D384">
            <v>7001100008</v>
          </cell>
          <cell r="E384" t="str">
            <v>DEMOLIÇÃO DE ALVENARIA DE TIJOLOS FURADOS DE 1/2 VEZ.</v>
          </cell>
          <cell r="F384" t="str">
            <v>M2</v>
          </cell>
          <cell r="G384">
            <v>0</v>
          </cell>
          <cell r="H384">
            <v>7.87</v>
          </cell>
          <cell r="I384">
            <v>0</v>
          </cell>
          <cell r="J384">
            <v>7.87</v>
          </cell>
        </row>
        <row r="385">
          <cell r="C385" t="str">
            <v>10.01.09U</v>
          </cell>
          <cell r="D385">
            <v>7001100009</v>
          </cell>
          <cell r="E385" t="str">
            <v>DEMOLIÇÃO DE ALVENARIA DE TIJOLOS FURADOS DE 1 VEZ.</v>
          </cell>
          <cell r="F385" t="str">
            <v>M2</v>
          </cell>
          <cell r="G385">
            <v>0</v>
          </cell>
          <cell r="H385">
            <v>10.5</v>
          </cell>
          <cell r="I385">
            <v>0</v>
          </cell>
          <cell r="J385">
            <v>10.5</v>
          </cell>
        </row>
        <row r="386">
          <cell r="C386" t="str">
            <v>10.01.10U</v>
          </cell>
          <cell r="D386">
            <v>7001100010</v>
          </cell>
          <cell r="E386" t="str">
            <v>DEMOLIÇÃO DE REVESTIMENTO CERÂMICO OU AZULEJO.</v>
          </cell>
          <cell r="F386" t="str">
            <v>M2</v>
          </cell>
          <cell r="G386">
            <v>0</v>
          </cell>
          <cell r="H386">
            <v>17.510000000000002</v>
          </cell>
          <cell r="I386">
            <v>0</v>
          </cell>
          <cell r="J386">
            <v>17.510000000000002</v>
          </cell>
        </row>
        <row r="387">
          <cell r="C387" t="str">
            <v>10.01.11U</v>
          </cell>
          <cell r="D387">
            <v>7001100173</v>
          </cell>
          <cell r="E387" t="str">
            <v>RETIRADA CUIDADOSA DE AZULEJOS/LADRILHOS E ARGAMASSA DE ASSENTAMENTO.</v>
          </cell>
          <cell r="F387" t="str">
            <v>M2</v>
          </cell>
          <cell r="G387">
            <v>0</v>
          </cell>
          <cell r="H387">
            <v>52.27</v>
          </cell>
          <cell r="I387">
            <v>0</v>
          </cell>
          <cell r="J387">
            <v>52.27</v>
          </cell>
        </row>
        <row r="388">
          <cell r="C388" t="str">
            <v>10.01.12U</v>
          </cell>
          <cell r="D388">
            <v>7001100011</v>
          </cell>
          <cell r="E388" t="str">
            <v>DEMOLIÇÃO DE REVESTIMENTO EM LAMBRIS.</v>
          </cell>
          <cell r="F388" t="str">
            <v>M2</v>
          </cell>
          <cell r="G388">
            <v>0</v>
          </cell>
          <cell r="H388">
            <v>43.79</v>
          </cell>
          <cell r="I388">
            <v>0</v>
          </cell>
          <cell r="J388">
            <v>43.79</v>
          </cell>
        </row>
        <row r="389">
          <cell r="C389">
            <v>0</v>
          </cell>
          <cell r="D389">
            <v>0</v>
          </cell>
          <cell r="E389">
            <v>0</v>
          </cell>
          <cell r="F389">
            <v>0</v>
          </cell>
          <cell r="G389">
            <v>0</v>
          </cell>
          <cell r="H389">
            <v>0</v>
          </cell>
          <cell r="I389">
            <v>0</v>
          </cell>
          <cell r="J389">
            <v>0</v>
          </cell>
        </row>
        <row r="390">
          <cell r="C390" t="str">
            <v>10.02.00U</v>
          </cell>
          <cell r="D390" t="str">
            <v/>
          </cell>
          <cell r="E390" t="str">
            <v>DEMOLIÇÃO DE CONCRETO</v>
          </cell>
          <cell r="F390">
            <v>0</v>
          </cell>
          <cell r="G390">
            <v>0</v>
          </cell>
          <cell r="H390">
            <v>0</v>
          </cell>
          <cell r="I390">
            <v>0</v>
          </cell>
          <cell r="J390">
            <v>0</v>
          </cell>
        </row>
        <row r="391">
          <cell r="C391" t="str">
            <v>10.02.01U</v>
          </cell>
          <cell r="D391">
            <v>7001100012</v>
          </cell>
          <cell r="E391" t="str">
            <v xml:space="preserve">DEMOLIÇÃO MANUAL DE CONCRETO SIMPLES. </v>
          </cell>
          <cell r="F391" t="str">
            <v>M3</v>
          </cell>
          <cell r="G391">
            <v>0</v>
          </cell>
          <cell r="H391">
            <v>227.75</v>
          </cell>
          <cell r="I391">
            <v>0</v>
          </cell>
          <cell r="J391">
            <v>227.75</v>
          </cell>
        </row>
        <row r="392">
          <cell r="C392" t="str">
            <v>10.02.02U</v>
          </cell>
          <cell r="D392">
            <v>7001100013</v>
          </cell>
          <cell r="E392" t="str">
            <v xml:space="preserve">DEMOLIÇÃO MANUAL DE CONCRETO ARMADO. </v>
          </cell>
          <cell r="F392" t="str">
            <v>M3</v>
          </cell>
          <cell r="G392">
            <v>0</v>
          </cell>
          <cell r="H392">
            <v>262.79000000000002</v>
          </cell>
          <cell r="I392">
            <v>0</v>
          </cell>
          <cell r="J392">
            <v>262.79000000000002</v>
          </cell>
        </row>
        <row r="393">
          <cell r="C393" t="str">
            <v>10.02.15U</v>
          </cell>
          <cell r="D393">
            <v>7001100026</v>
          </cell>
          <cell r="E393" t="str">
            <v>DEMOLIÇÃO DE CONCRETO ARMADO COM UTILIZAÇÃO DE MARTELETE PNEUMÁTICO.</v>
          </cell>
          <cell r="F393" t="str">
            <v>M3</v>
          </cell>
          <cell r="G393">
            <v>216.36</v>
          </cell>
          <cell r="H393">
            <v>2.88</v>
          </cell>
          <cell r="I393">
            <v>0</v>
          </cell>
          <cell r="J393">
            <v>219.24</v>
          </cell>
        </row>
        <row r="394">
          <cell r="C394" t="str">
            <v>10.02.16U</v>
          </cell>
          <cell r="D394">
            <v>7001100027</v>
          </cell>
          <cell r="E394" t="str">
            <v>DEMOLIÇÃO DE CONCRETO SIMPLES COM UTILIZAÇÃO DE MARTELETE PNEUMÁTICO.</v>
          </cell>
          <cell r="F394" t="str">
            <v>M3</v>
          </cell>
          <cell r="G394">
            <v>86.54</v>
          </cell>
          <cell r="H394">
            <v>21.59</v>
          </cell>
          <cell r="I394">
            <v>0</v>
          </cell>
          <cell r="J394">
            <v>108.13</v>
          </cell>
        </row>
        <row r="395">
          <cell r="C395">
            <v>0</v>
          </cell>
          <cell r="D395">
            <v>0</v>
          </cell>
          <cell r="E395">
            <v>0</v>
          </cell>
          <cell r="F395">
            <v>0</v>
          </cell>
          <cell r="G395">
            <v>0</v>
          </cell>
          <cell r="H395">
            <v>0</v>
          </cell>
          <cell r="I395">
            <v>0</v>
          </cell>
          <cell r="J395">
            <v>0</v>
          </cell>
        </row>
        <row r="396">
          <cell r="C396" t="str">
            <v>10.03.00U</v>
          </cell>
          <cell r="D396" t="str">
            <v/>
          </cell>
          <cell r="E396" t="str">
            <v>DEMOLIÇÃO DE PISOS</v>
          </cell>
          <cell r="F396">
            <v>0</v>
          </cell>
          <cell r="G396">
            <v>0</v>
          </cell>
          <cell r="H396">
            <v>0</v>
          </cell>
          <cell r="I396">
            <v>0</v>
          </cell>
          <cell r="J396">
            <v>0</v>
          </cell>
        </row>
        <row r="397">
          <cell r="C397" t="str">
            <v>10.03.01U</v>
          </cell>
          <cell r="D397">
            <v>7001100176</v>
          </cell>
          <cell r="E397" t="str">
            <v>DEMOLIÇÃO DE PISO REVESTIDO EM LADRILHO.</v>
          </cell>
          <cell r="F397" t="str">
            <v>M2</v>
          </cell>
          <cell r="G397">
            <v>0</v>
          </cell>
          <cell r="H397">
            <v>13.43</v>
          </cell>
          <cell r="I397">
            <v>0</v>
          </cell>
          <cell r="J397">
            <v>13.43</v>
          </cell>
        </row>
        <row r="398">
          <cell r="C398" t="str">
            <v>10.03.02U</v>
          </cell>
          <cell r="D398">
            <v>7001100177</v>
          </cell>
          <cell r="E398" t="str">
            <v>DEMOLIÇÃO DE PISO EM LADRILHO SOBRE LASTRO DE CONCRETO SIMPLES.</v>
          </cell>
          <cell r="F398" t="str">
            <v>M2</v>
          </cell>
          <cell r="G398">
            <v>0</v>
          </cell>
          <cell r="H398">
            <v>24.52</v>
          </cell>
          <cell r="I398">
            <v>0</v>
          </cell>
          <cell r="J398">
            <v>24.52</v>
          </cell>
        </row>
        <row r="399">
          <cell r="C399" t="str">
            <v>10.03.03U</v>
          </cell>
          <cell r="D399">
            <v>7001100242</v>
          </cell>
          <cell r="E399" t="str">
            <v>DEMOLIÇÃO DE PISO CIMENTADO.</v>
          </cell>
          <cell r="F399" t="str">
            <v>M2</v>
          </cell>
          <cell r="G399">
            <v>0</v>
          </cell>
          <cell r="H399">
            <v>11.38</v>
          </cell>
          <cell r="I399">
            <v>0</v>
          </cell>
          <cell r="J399">
            <v>11.38</v>
          </cell>
        </row>
        <row r="400">
          <cell r="C400" t="str">
            <v>10.03.04U</v>
          </cell>
          <cell r="D400">
            <v>7001100179</v>
          </cell>
          <cell r="E400" t="str">
            <v xml:space="preserve">DEMOLIÇÃO DE PISO CIMENTADO SOBRE LASTRO DE CONCRETO. </v>
          </cell>
          <cell r="F400" t="str">
            <v>M2</v>
          </cell>
          <cell r="G400">
            <v>0</v>
          </cell>
          <cell r="H400">
            <v>22.77</v>
          </cell>
          <cell r="I400">
            <v>0</v>
          </cell>
          <cell r="J400">
            <v>22.77</v>
          </cell>
        </row>
        <row r="401">
          <cell r="C401" t="str">
            <v>10.03.05U</v>
          </cell>
          <cell r="D401">
            <v>7001100180</v>
          </cell>
          <cell r="E401" t="str">
            <v>DEMOLIÇÃO DE PISO VINÍLICO.</v>
          </cell>
          <cell r="F401" t="str">
            <v>M2</v>
          </cell>
          <cell r="G401">
            <v>0</v>
          </cell>
          <cell r="H401">
            <v>7</v>
          </cell>
          <cell r="I401">
            <v>0</v>
          </cell>
          <cell r="J401">
            <v>7</v>
          </cell>
        </row>
        <row r="402">
          <cell r="C402" t="str">
            <v>10.02.07U</v>
          </cell>
          <cell r="D402">
            <v>7001100018</v>
          </cell>
          <cell r="E402" t="str">
            <v xml:space="preserve">DEMOLIÇÃO DE PISO CERÂMICO. </v>
          </cell>
          <cell r="F402" t="str">
            <v>M2</v>
          </cell>
          <cell r="G402">
            <v>0</v>
          </cell>
          <cell r="H402">
            <v>12.25</v>
          </cell>
          <cell r="I402">
            <v>0</v>
          </cell>
          <cell r="J402">
            <v>12.25</v>
          </cell>
        </row>
        <row r="403">
          <cell r="C403" t="str">
            <v>10.02.08U</v>
          </cell>
          <cell r="D403">
            <v>7001100019</v>
          </cell>
          <cell r="E403" t="str">
            <v xml:space="preserve">DEMOLIÇÃO DE PISO CERÂMICO SOBRE LASTRO DE CONCRETO SIMPLES. </v>
          </cell>
          <cell r="F403" t="str">
            <v>M2</v>
          </cell>
          <cell r="G403">
            <v>0</v>
          </cell>
          <cell r="H403">
            <v>26.27</v>
          </cell>
          <cell r="I403">
            <v>0</v>
          </cell>
          <cell r="J403">
            <v>26.27</v>
          </cell>
        </row>
        <row r="404">
          <cell r="C404" t="str">
            <v>10.02.09U</v>
          </cell>
          <cell r="D404">
            <v>7001100142</v>
          </cell>
          <cell r="E404" t="str">
            <v xml:space="preserve">DEMOLIÇÃO DE PISO CERÂMICO INCLUSIVE RETIRADA DA CAMADA DE REGULARIZAÇÃO SOBRE LASTRO DE CONCRETO. </v>
          </cell>
          <cell r="F404" t="str">
            <v>M2</v>
          </cell>
          <cell r="G404">
            <v>0</v>
          </cell>
          <cell r="H404">
            <v>24.52</v>
          </cell>
          <cell r="I404">
            <v>0</v>
          </cell>
          <cell r="J404">
            <v>24.52</v>
          </cell>
        </row>
        <row r="405">
          <cell r="C405" t="str">
            <v>10.02.10U</v>
          </cell>
          <cell r="D405">
            <v>7001100143</v>
          </cell>
          <cell r="E405" t="str">
            <v xml:space="preserve">DEMOLIÇÃO DE PISO REVESTIDO COM TACO COMUM DE MADEIRA. </v>
          </cell>
          <cell r="F405" t="str">
            <v>M2</v>
          </cell>
          <cell r="G405">
            <v>0</v>
          </cell>
          <cell r="H405">
            <v>17.440000000000001</v>
          </cell>
          <cell r="I405">
            <v>0</v>
          </cell>
          <cell r="J405">
            <v>17.440000000000001</v>
          </cell>
        </row>
        <row r="406">
          <cell r="C406" t="str">
            <v>10.03.10U</v>
          </cell>
          <cell r="D406">
            <v>7001100021</v>
          </cell>
          <cell r="E406" t="str">
            <v>DEMOLIÇÃO DE PISO EM TÁBUAS.</v>
          </cell>
          <cell r="F406" t="str">
            <v>M2</v>
          </cell>
          <cell r="G406">
            <v>0</v>
          </cell>
          <cell r="H406">
            <v>15.7</v>
          </cell>
          <cell r="I406">
            <v>0</v>
          </cell>
          <cell r="J406">
            <v>15.7</v>
          </cell>
        </row>
        <row r="407">
          <cell r="C407" t="str">
            <v>10.03.11U</v>
          </cell>
          <cell r="D407">
            <v>7001100022</v>
          </cell>
          <cell r="E407" t="str">
            <v xml:space="preserve">DEMOLIÇÃO DE PISO E VIGAS EM MADEIRA. </v>
          </cell>
          <cell r="F407" t="str">
            <v>M3</v>
          </cell>
          <cell r="G407">
            <v>0</v>
          </cell>
          <cell r="H407">
            <v>20.93</v>
          </cell>
          <cell r="I407">
            <v>0</v>
          </cell>
          <cell r="J407">
            <v>20.93</v>
          </cell>
        </row>
        <row r="408">
          <cell r="C408" t="str">
            <v>10.03.12U</v>
          </cell>
          <cell r="D408">
            <v>7001100023</v>
          </cell>
          <cell r="E408" t="str">
            <v>DEMOLIÇÃO DE DEGRAUS DE PEDRA.</v>
          </cell>
          <cell r="F408" t="str">
            <v>M</v>
          </cell>
          <cell r="G408">
            <v>0</v>
          </cell>
          <cell r="H408">
            <v>28.03</v>
          </cell>
          <cell r="I408">
            <v>0</v>
          </cell>
          <cell r="J408">
            <v>28.03</v>
          </cell>
        </row>
        <row r="409">
          <cell r="C409" t="str">
            <v>10.03.13U</v>
          </cell>
          <cell r="D409">
            <v>7001100024</v>
          </cell>
          <cell r="E409" t="str">
            <v>DEMOLIÇÃO DE CALÇADA EM PEDRA PORTUGUESA COM REAPROVEITAMENTO.</v>
          </cell>
          <cell r="F409" t="str">
            <v>M2</v>
          </cell>
          <cell r="G409">
            <v>0</v>
          </cell>
          <cell r="H409">
            <v>30.26</v>
          </cell>
          <cell r="I409">
            <v>0</v>
          </cell>
          <cell r="J409">
            <v>30.26</v>
          </cell>
        </row>
        <row r="410">
          <cell r="C410" t="str">
            <v>10.03.14U</v>
          </cell>
          <cell r="D410">
            <v>7001100025</v>
          </cell>
          <cell r="E410" t="str">
            <v>DEMOLIÇÃO DE CALÇADA EM CIMENTO.</v>
          </cell>
          <cell r="F410" t="str">
            <v>M2</v>
          </cell>
          <cell r="G410">
            <v>0</v>
          </cell>
          <cell r="H410">
            <v>22.77</v>
          </cell>
          <cell r="I410">
            <v>0</v>
          </cell>
          <cell r="J410">
            <v>22.77</v>
          </cell>
        </row>
        <row r="411">
          <cell r="C411" t="str">
            <v>10.03.15U</v>
          </cell>
          <cell r="D411">
            <v>7001100028</v>
          </cell>
          <cell r="E411" t="str">
            <v>DEMOLIÇÃO DE PASSEIO EM LAJOTA DE CONCRETO (50 X 50 CM) COM REAPROVEITAMENTO.</v>
          </cell>
          <cell r="F411" t="str">
            <v>M2</v>
          </cell>
          <cell r="G411">
            <v>0</v>
          </cell>
          <cell r="H411">
            <v>11.88</v>
          </cell>
          <cell r="I411">
            <v>0</v>
          </cell>
          <cell r="J411">
            <v>11.88</v>
          </cell>
        </row>
        <row r="412">
          <cell r="C412">
            <v>0</v>
          </cell>
          <cell r="D412">
            <v>0</v>
          </cell>
          <cell r="E412">
            <v>0</v>
          </cell>
          <cell r="F412">
            <v>0</v>
          </cell>
          <cell r="G412">
            <v>0</v>
          </cell>
          <cell r="H412">
            <v>0</v>
          </cell>
          <cell r="I412">
            <v>0</v>
          </cell>
          <cell r="J412">
            <v>0</v>
          </cell>
        </row>
        <row r="413">
          <cell r="C413" t="str">
            <v>10.04.00U</v>
          </cell>
          <cell r="D413">
            <v>0</v>
          </cell>
          <cell r="E413" t="str">
            <v>DEMOLIÇÃO DE PAVIMENTO</v>
          </cell>
          <cell r="F413">
            <v>0</v>
          </cell>
          <cell r="G413">
            <v>0</v>
          </cell>
          <cell r="H413">
            <v>0</v>
          </cell>
          <cell r="I413">
            <v>0</v>
          </cell>
          <cell r="J413">
            <v>0</v>
          </cell>
        </row>
        <row r="414">
          <cell r="C414" t="str">
            <v>10.04.01U</v>
          </cell>
          <cell r="D414">
            <v>7001100029</v>
          </cell>
          <cell r="E414" t="str">
            <v>DEMOLIÇÃO DE PAVIMENTAÇÃO EM PARALELEPÍPEDO COM REAPROVEITAMENTO.</v>
          </cell>
          <cell r="F414" t="str">
            <v>M2</v>
          </cell>
          <cell r="G414">
            <v>0</v>
          </cell>
          <cell r="H414">
            <v>14.01</v>
          </cell>
          <cell r="I414">
            <v>0</v>
          </cell>
          <cell r="J414">
            <v>14.01</v>
          </cell>
        </row>
        <row r="415">
          <cell r="C415" t="str">
            <v>10.04.02U</v>
          </cell>
          <cell r="D415">
            <v>7001100030</v>
          </cell>
          <cell r="E415" t="str">
            <v>DEMOLIÇÃO DE PAVIMENTAÇÃO EM PRE-MOLDADO EM CONCRETO COM REAPROVEITAMENTO.</v>
          </cell>
          <cell r="F415" t="str">
            <v>M2</v>
          </cell>
          <cell r="G415">
            <v>0</v>
          </cell>
          <cell r="H415">
            <v>12.25</v>
          </cell>
          <cell r="I415">
            <v>0</v>
          </cell>
          <cell r="J415">
            <v>12.25</v>
          </cell>
        </row>
        <row r="416">
          <cell r="C416" t="str">
            <v>10.04.03U</v>
          </cell>
          <cell r="D416">
            <v>7001100031</v>
          </cell>
          <cell r="E416" t="str">
            <v>DEMOLIÇÃO DE MEIO FIO OU LINHA D'ÁGUA.</v>
          </cell>
          <cell r="F416" t="str">
            <v>M</v>
          </cell>
          <cell r="G416">
            <v>0</v>
          </cell>
          <cell r="H416">
            <v>3.49</v>
          </cell>
          <cell r="I416">
            <v>0</v>
          </cell>
          <cell r="J416">
            <v>3.49</v>
          </cell>
        </row>
        <row r="417">
          <cell r="C417" t="str">
            <v>10.04.04U</v>
          </cell>
          <cell r="D417">
            <v>7001100032</v>
          </cell>
          <cell r="E417" t="str">
            <v>DEMOLIÇÃO DE PAVIMENTAÇÃO ASFÁLTICA COM UTILIZAÇÃO DE MARTELETE PNEUMÁTICO.</v>
          </cell>
          <cell r="F417" t="str">
            <v>M2</v>
          </cell>
          <cell r="G417">
            <v>3.65</v>
          </cell>
          <cell r="H417">
            <v>1.55</v>
          </cell>
          <cell r="I417">
            <v>0</v>
          </cell>
          <cell r="J417">
            <v>5.2</v>
          </cell>
        </row>
        <row r="418">
          <cell r="C418" t="str">
            <v>10.04.05U</v>
          </cell>
          <cell r="D418">
            <v>7001100033</v>
          </cell>
          <cell r="E418" t="str">
            <v>DEMOLIÇÃO MANUAL DE PAVIMENTAÇÃO ASFÁLTICA.</v>
          </cell>
          <cell r="F418" t="str">
            <v>M2</v>
          </cell>
          <cell r="G418">
            <v>0</v>
          </cell>
          <cell r="H418">
            <v>20.27</v>
          </cell>
          <cell r="I418">
            <v>0</v>
          </cell>
          <cell r="J418">
            <v>20.27</v>
          </cell>
        </row>
        <row r="419">
          <cell r="C419">
            <v>0</v>
          </cell>
          <cell r="D419">
            <v>0</v>
          </cell>
          <cell r="E419">
            <v>0</v>
          </cell>
          <cell r="F419">
            <v>0</v>
          </cell>
          <cell r="G419">
            <v>0</v>
          </cell>
          <cell r="H419">
            <v>0</v>
          </cell>
          <cell r="I419">
            <v>0</v>
          </cell>
          <cell r="J419">
            <v>0</v>
          </cell>
        </row>
        <row r="420">
          <cell r="C420" t="str">
            <v>10.05.00U</v>
          </cell>
          <cell r="D420" t="str">
            <v/>
          </cell>
          <cell r="E420" t="str">
            <v>DEMOLIÇÃO DE FORROS</v>
          </cell>
          <cell r="F420">
            <v>0</v>
          </cell>
          <cell r="G420">
            <v>0</v>
          </cell>
          <cell r="H420">
            <v>0</v>
          </cell>
          <cell r="I420">
            <v>0</v>
          </cell>
          <cell r="J420">
            <v>0</v>
          </cell>
        </row>
        <row r="421">
          <cell r="C421" t="str">
            <v>10.05.01U</v>
          </cell>
          <cell r="D421">
            <v>7001100034</v>
          </cell>
          <cell r="E421" t="str">
            <v>DEMOLIÇÃO DE FORROS DE TÁBUAS.</v>
          </cell>
          <cell r="F421" t="str">
            <v>M2</v>
          </cell>
          <cell r="G421">
            <v>0</v>
          </cell>
          <cell r="H421">
            <v>5.23</v>
          </cell>
          <cell r="I421">
            <v>0</v>
          </cell>
          <cell r="J421">
            <v>5.23</v>
          </cell>
        </row>
        <row r="422">
          <cell r="C422" t="str">
            <v>10.05.03U</v>
          </cell>
          <cell r="D422">
            <v>7001100036</v>
          </cell>
          <cell r="E422" t="str">
            <v>DEMOLIÇÃO DE FORRO DE GESSO.</v>
          </cell>
          <cell r="F422" t="str">
            <v>M2</v>
          </cell>
          <cell r="G422">
            <v>0</v>
          </cell>
          <cell r="H422">
            <v>3.1</v>
          </cell>
          <cell r="I422">
            <v>0</v>
          </cell>
          <cell r="J422">
            <v>3.1</v>
          </cell>
        </row>
        <row r="423">
          <cell r="C423">
            <v>0</v>
          </cell>
          <cell r="D423">
            <v>0</v>
          </cell>
          <cell r="E423">
            <v>0</v>
          </cell>
          <cell r="F423">
            <v>0</v>
          </cell>
          <cell r="G423">
            <v>0</v>
          </cell>
          <cell r="H423">
            <v>0</v>
          </cell>
          <cell r="I423">
            <v>0</v>
          </cell>
          <cell r="J423">
            <v>0</v>
          </cell>
        </row>
        <row r="424">
          <cell r="C424" t="str">
            <v>10.07.00U</v>
          </cell>
          <cell r="D424" t="str">
            <v/>
          </cell>
          <cell r="E424" t="str">
            <v>DEMOLIÇÃO DE ESTRUTURAS DE MADEIRA</v>
          </cell>
          <cell r="F424">
            <v>0</v>
          </cell>
          <cell r="G424">
            <v>0</v>
          </cell>
          <cell r="H424">
            <v>0</v>
          </cell>
          <cell r="I424">
            <v>0</v>
          </cell>
          <cell r="J424">
            <v>0</v>
          </cell>
        </row>
        <row r="425">
          <cell r="C425" t="str">
            <v>10.07.03U</v>
          </cell>
          <cell r="D425">
            <v>7001100039</v>
          </cell>
          <cell r="E425" t="str">
            <v xml:space="preserve">DEMOLIÇÃO DE COBERTA COM TELHAS CERÂMICAS INCLUINDO RETIRADA DAS TELHAS E DA ESTRUTURA DE MADEIRA. </v>
          </cell>
          <cell r="F425" t="str">
            <v>M2</v>
          </cell>
          <cell r="G425">
            <v>0</v>
          </cell>
          <cell r="H425">
            <v>37.46</v>
          </cell>
          <cell r="I425">
            <v>0</v>
          </cell>
          <cell r="J425">
            <v>37.46</v>
          </cell>
        </row>
        <row r="426">
          <cell r="C426">
            <v>0</v>
          </cell>
          <cell r="D426">
            <v>0</v>
          </cell>
          <cell r="E426">
            <v>0</v>
          </cell>
          <cell r="F426">
            <v>0</v>
          </cell>
          <cell r="G426">
            <v>0</v>
          </cell>
          <cell r="H426">
            <v>0</v>
          </cell>
          <cell r="I426">
            <v>0</v>
          </cell>
          <cell r="J426">
            <v>0</v>
          </cell>
        </row>
        <row r="427">
          <cell r="C427" t="str">
            <v>10.08.00U</v>
          </cell>
          <cell r="D427">
            <v>0</v>
          </cell>
          <cell r="E427" t="str">
            <v>DEMOLIÇÃO DE LOUÇAS E APARELHOS SANITÁRIOS</v>
          </cell>
          <cell r="F427">
            <v>0</v>
          </cell>
          <cell r="G427">
            <v>0</v>
          </cell>
          <cell r="H427">
            <v>0</v>
          </cell>
          <cell r="I427">
            <v>0</v>
          </cell>
          <cell r="J427">
            <v>0</v>
          </cell>
        </row>
        <row r="428">
          <cell r="C428" t="str">
            <v>10.08.01U</v>
          </cell>
          <cell r="D428">
            <v>7001100148</v>
          </cell>
          <cell r="E428" t="str">
            <v>REMOÇÃO DE LAVATÓRIO</v>
          </cell>
          <cell r="F428" t="str">
            <v>UN</v>
          </cell>
          <cell r="G428">
            <v>0</v>
          </cell>
          <cell r="H428">
            <v>11.27</v>
          </cell>
          <cell r="I428">
            <v>0</v>
          </cell>
          <cell r="J428">
            <v>11.27</v>
          </cell>
        </row>
        <row r="429">
          <cell r="C429" t="str">
            <v>10.08.02U</v>
          </cell>
          <cell r="D429">
            <v>7001100149</v>
          </cell>
          <cell r="E429" t="str">
            <v>REMOÇÃO DE VASO SANITÁRIO</v>
          </cell>
          <cell r="F429" t="str">
            <v>UN</v>
          </cell>
          <cell r="G429">
            <v>0</v>
          </cell>
          <cell r="H429">
            <v>11.27</v>
          </cell>
          <cell r="I429">
            <v>0</v>
          </cell>
          <cell r="J429">
            <v>11.27</v>
          </cell>
        </row>
        <row r="430">
          <cell r="C430" t="str">
            <v>10.08.03U</v>
          </cell>
          <cell r="D430">
            <v>7001100150</v>
          </cell>
          <cell r="E430" t="str">
            <v>REMOÇÃO DE ACESSÓRIOS SANITÁRIOS</v>
          </cell>
          <cell r="F430" t="str">
            <v>UN</v>
          </cell>
          <cell r="G430">
            <v>0</v>
          </cell>
          <cell r="H430">
            <v>12.19</v>
          </cell>
          <cell r="I430">
            <v>0</v>
          </cell>
          <cell r="J430">
            <v>12.19</v>
          </cell>
        </row>
        <row r="431">
          <cell r="C431" t="str">
            <v>10.08.04U</v>
          </cell>
          <cell r="D431">
            <v>7001100151</v>
          </cell>
          <cell r="E431" t="str">
            <v>REMOÇÃO DE TUBULAÇÃO HIDROSANITÁRIA EMBUTIDA COM CONEXÕES DN 1/2" A 2" (20MM A 50MM)</v>
          </cell>
          <cell r="F431" t="str">
            <v>M</v>
          </cell>
          <cell r="G431">
            <v>0</v>
          </cell>
          <cell r="H431">
            <v>6.95</v>
          </cell>
          <cell r="I431">
            <v>0</v>
          </cell>
          <cell r="J431">
            <v>6.95</v>
          </cell>
        </row>
        <row r="432">
          <cell r="C432" t="str">
            <v>10.08.05U</v>
          </cell>
          <cell r="D432">
            <v>7001100152</v>
          </cell>
          <cell r="E432" t="str">
            <v>REMOÇÃO DE TUBULAÇÃO HIDROSANITÁRIA EMBUTIDA COM CONEXÕES DN 2 1/2" A 4" (60MM A100MM)</v>
          </cell>
          <cell r="F432" t="str">
            <v>M</v>
          </cell>
          <cell r="G432">
            <v>0</v>
          </cell>
          <cell r="H432">
            <v>10.43</v>
          </cell>
          <cell r="I432">
            <v>0</v>
          </cell>
          <cell r="J432">
            <v>10.43</v>
          </cell>
        </row>
        <row r="433">
          <cell r="C433" t="str">
            <v>10.08.06U</v>
          </cell>
          <cell r="D433">
            <v>7001100153</v>
          </cell>
          <cell r="E433" t="str">
            <v>REMOÇÃO DE TUBULAÇÃO HIDROSANITÁRIA APARENTE COM CONEXÕES, DN 1/2" A 2" (20MM A 50MM)</v>
          </cell>
          <cell r="F433" t="str">
            <v>M</v>
          </cell>
          <cell r="G433">
            <v>0</v>
          </cell>
          <cell r="H433">
            <v>3.48</v>
          </cell>
          <cell r="I433">
            <v>0</v>
          </cell>
          <cell r="J433">
            <v>3.48</v>
          </cell>
        </row>
        <row r="434">
          <cell r="C434" t="str">
            <v>10.08.07U</v>
          </cell>
          <cell r="D434">
            <v>7001100154</v>
          </cell>
          <cell r="E434" t="str">
            <v>REMOÇÃO DE TUBULAÇÃO HIDROSANITÁRIA APARENTE COM CONEXÕES, DN 2 1/2" A 4" 60MM A 100MM)</v>
          </cell>
          <cell r="F434" t="str">
            <v>M</v>
          </cell>
          <cell r="G434">
            <v>0</v>
          </cell>
          <cell r="H434">
            <v>4.33</v>
          </cell>
          <cell r="I434">
            <v>0</v>
          </cell>
          <cell r="J434">
            <v>4.33</v>
          </cell>
        </row>
        <row r="435">
          <cell r="C435">
            <v>0</v>
          </cell>
          <cell r="D435">
            <v>0</v>
          </cell>
          <cell r="E435">
            <v>0</v>
          </cell>
          <cell r="F435">
            <v>0</v>
          </cell>
          <cell r="G435">
            <v>0</v>
          </cell>
          <cell r="H435">
            <v>0</v>
          </cell>
          <cell r="I435">
            <v>0</v>
          </cell>
          <cell r="J435">
            <v>0</v>
          </cell>
        </row>
        <row r="436">
          <cell r="C436" t="str">
            <v>10.09.00U</v>
          </cell>
          <cell r="D436">
            <v>0</v>
          </cell>
          <cell r="E436" t="str">
            <v>DEMOLIÇÃO DE MATERIAIS ELÉTRICOS</v>
          </cell>
          <cell r="F436">
            <v>0</v>
          </cell>
          <cell r="G436">
            <v>0</v>
          </cell>
          <cell r="H436">
            <v>0</v>
          </cell>
          <cell r="I436">
            <v>0</v>
          </cell>
          <cell r="J436">
            <v>0</v>
          </cell>
        </row>
        <row r="437">
          <cell r="C437" t="str">
            <v>10.09.02U</v>
          </cell>
          <cell r="D437">
            <v>7001100155</v>
          </cell>
          <cell r="E437" t="str">
            <v>RETIRADA DE LUMINÁRIAS.</v>
          </cell>
          <cell r="F437" t="str">
            <v>UN</v>
          </cell>
          <cell r="G437">
            <v>0</v>
          </cell>
          <cell r="H437">
            <v>39.72</v>
          </cell>
          <cell r="I437">
            <v>0</v>
          </cell>
          <cell r="J437">
            <v>39.72</v>
          </cell>
        </row>
        <row r="438">
          <cell r="C438" t="str">
            <v>10.09.03U</v>
          </cell>
          <cell r="D438">
            <v>7001100156</v>
          </cell>
          <cell r="E438" t="str">
            <v>RETIRADA DE PONTO DE LUZ OU DE TOMADA.</v>
          </cell>
          <cell r="F438" t="str">
            <v>UN</v>
          </cell>
          <cell r="G438">
            <v>0</v>
          </cell>
          <cell r="H438">
            <v>26.89</v>
          </cell>
          <cell r="I438">
            <v>0</v>
          </cell>
          <cell r="J438">
            <v>26.89</v>
          </cell>
        </row>
        <row r="439">
          <cell r="C439" t="str">
            <v>10.09.04U</v>
          </cell>
          <cell r="D439">
            <v>7001100157</v>
          </cell>
          <cell r="E439" t="str">
            <v xml:space="preserve">RETIRADA DE CAIXA DE AR CONDICIONADO. </v>
          </cell>
          <cell r="F439" t="str">
            <v>UN</v>
          </cell>
          <cell r="G439">
            <v>0</v>
          </cell>
          <cell r="H439">
            <v>15.49</v>
          </cell>
          <cell r="I439">
            <v>0</v>
          </cell>
          <cell r="J439">
            <v>15.49</v>
          </cell>
        </row>
        <row r="440">
          <cell r="C440">
            <v>0</v>
          </cell>
          <cell r="D440">
            <v>0</v>
          </cell>
          <cell r="E440">
            <v>0</v>
          </cell>
          <cell r="F440">
            <v>0</v>
          </cell>
          <cell r="G440">
            <v>0</v>
          </cell>
          <cell r="H440">
            <v>0</v>
          </cell>
          <cell r="I440">
            <v>0</v>
          </cell>
          <cell r="J440">
            <v>0</v>
          </cell>
        </row>
        <row r="441">
          <cell r="C441" t="str">
            <v>10.10.00U</v>
          </cell>
          <cell r="D441">
            <v>0</v>
          </cell>
          <cell r="E441" t="str">
            <v>RETIRADA DE TELHAS</v>
          </cell>
          <cell r="F441">
            <v>0</v>
          </cell>
          <cell r="G441">
            <v>0</v>
          </cell>
          <cell r="H441">
            <v>0</v>
          </cell>
          <cell r="I441">
            <v>0</v>
          </cell>
          <cell r="J441">
            <v>0</v>
          </cell>
        </row>
        <row r="442">
          <cell r="C442" t="str">
            <v>10.10.01U</v>
          </cell>
          <cell r="D442">
            <v>7001100158</v>
          </cell>
          <cell r="E442" t="str">
            <v>RETIRADA DE TELHAS ONDULADAS.</v>
          </cell>
          <cell r="F442" t="str">
            <v>M2</v>
          </cell>
          <cell r="G442">
            <v>0</v>
          </cell>
          <cell r="H442">
            <v>5.45</v>
          </cell>
          <cell r="I442">
            <v>0</v>
          </cell>
          <cell r="J442">
            <v>5.45</v>
          </cell>
        </row>
        <row r="443">
          <cell r="C443" t="str">
            <v>10.10.02U</v>
          </cell>
          <cell r="D443">
            <v>7001100159</v>
          </cell>
          <cell r="E443" t="str">
            <v>RETIRADA DE TELHAS CERÂMICAS OU DE VIDRO.</v>
          </cell>
          <cell r="F443" t="str">
            <v>M2</v>
          </cell>
          <cell r="G443">
            <v>0</v>
          </cell>
          <cell r="H443">
            <v>7.79</v>
          </cell>
          <cell r="I443">
            <v>0</v>
          </cell>
          <cell r="J443">
            <v>7.79</v>
          </cell>
        </row>
        <row r="444">
          <cell r="C444" t="str">
            <v>10.10.03U</v>
          </cell>
          <cell r="D444">
            <v>7001100160</v>
          </cell>
          <cell r="E444" t="str">
            <v>RETIRADA DE TELHAS ONDULADAS DE FIBROCIMENTO.</v>
          </cell>
          <cell r="F444" t="str">
            <v>M2</v>
          </cell>
          <cell r="G444">
            <v>0</v>
          </cell>
          <cell r="H444">
            <v>6.74</v>
          </cell>
          <cell r="I444">
            <v>0</v>
          </cell>
          <cell r="J444">
            <v>6.74</v>
          </cell>
        </row>
        <row r="445">
          <cell r="C445">
            <v>0</v>
          </cell>
          <cell r="D445">
            <v>0</v>
          </cell>
          <cell r="E445">
            <v>0</v>
          </cell>
          <cell r="F445">
            <v>0</v>
          </cell>
          <cell r="G445">
            <v>0</v>
          </cell>
          <cell r="H445">
            <v>0</v>
          </cell>
          <cell r="I445">
            <v>0</v>
          </cell>
          <cell r="J445">
            <v>0</v>
          </cell>
        </row>
        <row r="446">
          <cell r="C446" t="str">
            <v>10.12.00U</v>
          </cell>
          <cell r="D446">
            <v>0</v>
          </cell>
          <cell r="E446" t="str">
            <v>RETIRADA DE MADEIRAMENTO E ESTRUTURAS DE MADEIRA</v>
          </cell>
          <cell r="F446">
            <v>0</v>
          </cell>
          <cell r="G446">
            <v>0</v>
          </cell>
          <cell r="H446">
            <v>0</v>
          </cell>
          <cell r="I446">
            <v>0</v>
          </cell>
          <cell r="J446">
            <v>0</v>
          </cell>
        </row>
        <row r="447">
          <cell r="C447" t="str">
            <v>10.12.01U</v>
          </cell>
          <cell r="D447">
            <v>7001100164</v>
          </cell>
          <cell r="E447" t="str">
            <v>RETIRADA DE MADEIRAMENTO DE TELHADO COM TESOURA PARA TELHAS CERÂMICAS VÃO LIVRE ATÉ 7M.</v>
          </cell>
          <cell r="F447" t="str">
            <v>M2</v>
          </cell>
          <cell r="G447">
            <v>0</v>
          </cell>
          <cell r="H447">
            <v>10.42</v>
          </cell>
          <cell r="I447">
            <v>0</v>
          </cell>
          <cell r="J447">
            <v>10.42</v>
          </cell>
        </row>
        <row r="448">
          <cell r="C448" t="str">
            <v>10.12.03U</v>
          </cell>
          <cell r="D448">
            <v>7001100165</v>
          </cell>
          <cell r="E448" t="str">
            <v>RETIRADA DE MADEIRAMENTO DE TELHADO COM TESOURA PARA TELHAS CERÂMICAS VÃO LIVRE ACIMA DE 7M ATÉ 14M</v>
          </cell>
          <cell r="F448" t="str">
            <v>M2</v>
          </cell>
          <cell r="G448">
            <v>0</v>
          </cell>
          <cell r="H448">
            <v>17.38</v>
          </cell>
          <cell r="I448">
            <v>0</v>
          </cell>
          <cell r="J448">
            <v>17.38</v>
          </cell>
        </row>
        <row r="449">
          <cell r="C449" t="str">
            <v>10.12.02U</v>
          </cell>
          <cell r="D449">
            <v>7001100166</v>
          </cell>
          <cell r="E449" t="str">
            <v>RETIRADA DE MADEIRAMENTO DE TELHADO EM TESOURA OU PONTALETADO PARA TELHAS CERÂMICAS SOBRE O FORRO.</v>
          </cell>
          <cell r="F449" t="str">
            <v>M2</v>
          </cell>
          <cell r="G449">
            <v>0</v>
          </cell>
          <cell r="H449">
            <v>10.41</v>
          </cell>
          <cell r="I449">
            <v>0</v>
          </cell>
          <cell r="J449">
            <v>10.41</v>
          </cell>
        </row>
        <row r="450">
          <cell r="C450">
            <v>0</v>
          </cell>
          <cell r="D450">
            <v>0</v>
          </cell>
          <cell r="E450">
            <v>0</v>
          </cell>
          <cell r="F450">
            <v>0</v>
          </cell>
          <cell r="G450">
            <v>0</v>
          </cell>
          <cell r="H450">
            <v>0</v>
          </cell>
          <cell r="I450">
            <v>0</v>
          </cell>
          <cell r="J450">
            <v>0</v>
          </cell>
        </row>
        <row r="451">
          <cell r="C451" t="str">
            <v>10.14.00U</v>
          </cell>
          <cell r="D451">
            <v>0</v>
          </cell>
          <cell r="E451" t="str">
            <v>RETIRADA DE ESQUADRIAS E BATENTES DE MADEIRA</v>
          </cell>
          <cell r="F451">
            <v>0</v>
          </cell>
          <cell r="G451">
            <v>0</v>
          </cell>
          <cell r="H451">
            <v>0</v>
          </cell>
          <cell r="I451">
            <v>0</v>
          </cell>
          <cell r="J451">
            <v>0</v>
          </cell>
        </row>
        <row r="452">
          <cell r="C452" t="str">
            <v>10.14.01U</v>
          </cell>
          <cell r="D452">
            <v>7001100169</v>
          </cell>
          <cell r="E452" t="str">
            <v>RETIRADA DE ESQUADRIAS METÁLICAS OU DE MADEIRA.</v>
          </cell>
          <cell r="F452" t="str">
            <v>M2</v>
          </cell>
          <cell r="G452">
            <v>0</v>
          </cell>
          <cell r="H452">
            <v>8.75</v>
          </cell>
          <cell r="I452">
            <v>0</v>
          </cell>
          <cell r="J452">
            <v>8.75</v>
          </cell>
        </row>
        <row r="453">
          <cell r="C453" t="str">
            <v>10.14.02U</v>
          </cell>
          <cell r="D453">
            <v>7001100170</v>
          </cell>
          <cell r="E453" t="str">
            <v>RETIRADA DE FOLHAS DE PORTA DE PASSAGEM OU JANELAS.</v>
          </cell>
          <cell r="F453" t="str">
            <v>M2</v>
          </cell>
          <cell r="G453">
            <v>0</v>
          </cell>
          <cell r="H453">
            <v>9.59</v>
          </cell>
          <cell r="I453">
            <v>0</v>
          </cell>
          <cell r="J453">
            <v>9.59</v>
          </cell>
        </row>
        <row r="454">
          <cell r="C454" t="str">
            <v>10.14.03U</v>
          </cell>
          <cell r="D454">
            <v>7001100171</v>
          </cell>
          <cell r="E454" t="str">
            <v>RETIRADA DE BATENTES DE MADEIRA.</v>
          </cell>
          <cell r="F454" t="str">
            <v>M2</v>
          </cell>
          <cell r="G454">
            <v>0</v>
          </cell>
          <cell r="H454">
            <v>12.7</v>
          </cell>
          <cell r="I454">
            <v>0</v>
          </cell>
          <cell r="J454">
            <v>12.7</v>
          </cell>
        </row>
        <row r="455">
          <cell r="C455">
            <v>0</v>
          </cell>
          <cell r="D455">
            <v>0</v>
          </cell>
          <cell r="E455">
            <v>0</v>
          </cell>
          <cell r="F455">
            <v>0</v>
          </cell>
          <cell r="G455">
            <v>0</v>
          </cell>
          <cell r="H455">
            <v>0</v>
          </cell>
          <cell r="I455">
            <v>0</v>
          </cell>
          <cell r="J455">
            <v>0</v>
          </cell>
        </row>
        <row r="456">
          <cell r="C456" t="str">
            <v>10.15.00U</v>
          </cell>
          <cell r="D456">
            <v>0</v>
          </cell>
          <cell r="E456" t="str">
            <v>RETIRADA DE MEIO FIO</v>
          </cell>
          <cell r="F456">
            <v>0</v>
          </cell>
          <cell r="G456">
            <v>0</v>
          </cell>
          <cell r="H456">
            <v>0</v>
          </cell>
          <cell r="I456">
            <v>0</v>
          </cell>
          <cell r="J456">
            <v>0</v>
          </cell>
        </row>
        <row r="457">
          <cell r="C457" t="str">
            <v>10.15.01U</v>
          </cell>
          <cell r="D457">
            <v>7001100172</v>
          </cell>
          <cell r="E457" t="str">
            <v>RETIRADA DE MEIO FIO EM CONCRETO COM APROVEITAMENTO.</v>
          </cell>
          <cell r="F457" t="str">
            <v>M</v>
          </cell>
          <cell r="G457">
            <v>0</v>
          </cell>
          <cell r="H457">
            <v>7.31</v>
          </cell>
          <cell r="I457">
            <v>0</v>
          </cell>
          <cell r="J457">
            <v>7.31</v>
          </cell>
        </row>
        <row r="458">
          <cell r="C458">
            <v>0</v>
          </cell>
          <cell r="D458">
            <v>0</v>
          </cell>
          <cell r="E458">
            <v>0</v>
          </cell>
          <cell r="F458">
            <v>0</v>
          </cell>
          <cell r="G458">
            <v>0</v>
          </cell>
          <cell r="H458">
            <v>0</v>
          </cell>
          <cell r="I458">
            <v>0</v>
          </cell>
          <cell r="J458">
            <v>0</v>
          </cell>
        </row>
        <row r="459">
          <cell r="C459" t="str">
            <v>11.01.00U</v>
          </cell>
          <cell r="D459" t="str">
            <v/>
          </cell>
          <cell r="E459" t="str">
            <v>ALVENARIA DE TIJOLOS FURADOS</v>
          </cell>
          <cell r="F459">
            <v>0</v>
          </cell>
          <cell r="G459">
            <v>0</v>
          </cell>
          <cell r="H459">
            <v>0</v>
          </cell>
          <cell r="I459">
            <v>0</v>
          </cell>
          <cell r="J459">
            <v>0</v>
          </cell>
        </row>
        <row r="460">
          <cell r="C460" t="str">
            <v>11.01.01U</v>
          </cell>
          <cell r="D460">
            <v>7001110001</v>
          </cell>
          <cell r="E460" t="str">
            <v>ALVENARIA DE TIJOLOS FURADOS ASSENTADOS E REJUNTADOS COM ARGAMASSA DE CIMENTO E AREIA NO TRAÇO 1:10 - 1/2 VEZ.</v>
          </cell>
          <cell r="F460" t="str">
            <v>M2</v>
          </cell>
          <cell r="G460">
            <v>0</v>
          </cell>
          <cell r="H460">
            <v>36.71</v>
          </cell>
          <cell r="I460">
            <v>12.71</v>
          </cell>
          <cell r="J460">
            <v>49.42</v>
          </cell>
        </row>
        <row r="461">
          <cell r="C461" t="str">
            <v>11.01.02U</v>
          </cell>
          <cell r="D461">
            <v>7001110002</v>
          </cell>
          <cell r="E461" t="str">
            <v>ALVENARIA DE TIJOLOS FURADOS ASSENTADOS E REJUNTADOS COM ARGAMASSA DE CIMENTO E AREIA NO TRAÇO 1:10 - 1 VEZ.</v>
          </cell>
          <cell r="F461" t="str">
            <v>M2</v>
          </cell>
          <cell r="G461">
            <v>0</v>
          </cell>
          <cell r="H461">
            <v>37.82</v>
          </cell>
          <cell r="I461">
            <v>25.98</v>
          </cell>
          <cell r="J461">
            <v>63.8</v>
          </cell>
        </row>
        <row r="462">
          <cell r="C462">
            <v>0</v>
          </cell>
          <cell r="D462">
            <v>0</v>
          </cell>
          <cell r="E462">
            <v>0</v>
          </cell>
          <cell r="F462">
            <v>0</v>
          </cell>
          <cell r="G462">
            <v>0</v>
          </cell>
          <cell r="H462">
            <v>0</v>
          </cell>
          <cell r="I462">
            <v>0</v>
          </cell>
          <cell r="J462">
            <v>0</v>
          </cell>
        </row>
        <row r="463">
          <cell r="C463" t="str">
            <v>11.02.00U</v>
          </cell>
          <cell r="D463" t="str">
            <v/>
          </cell>
          <cell r="E463" t="str">
            <v>ALVENARIA DE TIJOLOS MACIÇOS</v>
          </cell>
          <cell r="F463">
            <v>0</v>
          </cell>
          <cell r="G463">
            <v>0</v>
          </cell>
          <cell r="H463">
            <v>0</v>
          </cell>
          <cell r="I463">
            <v>0</v>
          </cell>
          <cell r="J463">
            <v>0</v>
          </cell>
        </row>
        <row r="464">
          <cell r="C464" t="str">
            <v>11.02.01U</v>
          </cell>
          <cell r="D464">
            <v>7001110004</v>
          </cell>
          <cell r="E464" t="str">
            <v>ALVENARIA DE TIJOLOS MACIÇOS PRENSADOS ASSENTADOS E REJUNTADOS COM ARGAMASSA DE CIMENTO E AREIA NO TRAÇO 1:3 - 1/2 VEZ.</v>
          </cell>
          <cell r="F464" t="str">
            <v>M2</v>
          </cell>
          <cell r="G464">
            <v>0</v>
          </cell>
          <cell r="H464">
            <v>107.32</v>
          </cell>
          <cell r="I464">
            <v>39.53</v>
          </cell>
          <cell r="J464">
            <v>146.85</v>
          </cell>
        </row>
        <row r="465">
          <cell r="C465" t="str">
            <v>11.02.02U</v>
          </cell>
          <cell r="D465">
            <v>7001110005</v>
          </cell>
          <cell r="E465" t="str">
            <v>ALVENARIA DE TIJOLOS MACIÇOS PRENSADOS ASSENTADOS E REJUNTADOS COM ARGAMASSA DE CIMENTO E AREIA NO TRAÇO 1:3 - 1 VEZ.</v>
          </cell>
          <cell r="F465" t="str">
            <v>M2</v>
          </cell>
          <cell r="G465">
            <v>0</v>
          </cell>
          <cell r="H465">
            <v>179.81</v>
          </cell>
          <cell r="I465">
            <v>79.06</v>
          </cell>
          <cell r="J465">
            <v>258.87</v>
          </cell>
        </row>
        <row r="466">
          <cell r="C466" t="str">
            <v>11.02.03U</v>
          </cell>
          <cell r="D466">
            <v>7001110065</v>
          </cell>
          <cell r="E466" t="str">
            <v>ALVENARIA DE TIJOLOS MACIÇOS PRENSADOS ASSENTADOS E REJUNTADOS COM ARGAMASSA DE CIMENTO E AREIA NO TRAÇO 1:8 - 1/2 VEZ.</v>
          </cell>
          <cell r="F466" t="str">
            <v>M2</v>
          </cell>
          <cell r="G466">
            <v>0</v>
          </cell>
          <cell r="H466">
            <v>107.82</v>
          </cell>
          <cell r="I466">
            <v>37.630000000000003</v>
          </cell>
          <cell r="J466">
            <v>145.44999999999999</v>
          </cell>
        </row>
        <row r="467">
          <cell r="C467" t="str">
            <v>11.02.04U</v>
          </cell>
          <cell r="D467">
            <v>7001110066</v>
          </cell>
          <cell r="E467" t="str">
            <v>ALVENARIA DE TIJOLOS MACIÇOS PRENSADOS ASSENTADOS E REJUNTADOS COM ARGAMASSA DE CIMENTO E AREIA NO TRAÇO 1:8 - 1 VEZ.</v>
          </cell>
          <cell r="F467" t="str">
            <v>M2</v>
          </cell>
          <cell r="G467">
            <v>0</v>
          </cell>
          <cell r="H467">
            <v>180.81</v>
          </cell>
          <cell r="I467">
            <v>75.260000000000005</v>
          </cell>
          <cell r="J467">
            <v>256.07</v>
          </cell>
        </row>
        <row r="468">
          <cell r="C468">
            <v>0</v>
          </cell>
          <cell r="D468">
            <v>0</v>
          </cell>
          <cell r="E468">
            <v>0</v>
          </cell>
          <cell r="F468">
            <v>0</v>
          </cell>
          <cell r="G468">
            <v>0</v>
          </cell>
          <cell r="H468">
            <v>0</v>
          </cell>
          <cell r="I468">
            <v>0</v>
          </cell>
          <cell r="J468">
            <v>0</v>
          </cell>
        </row>
        <row r="469">
          <cell r="C469" t="str">
            <v>11.03.00U</v>
          </cell>
          <cell r="D469" t="str">
            <v/>
          </cell>
          <cell r="E469" t="str">
            <v>ALVENARIA DE TIJOLOS APARENTES</v>
          </cell>
          <cell r="F469">
            <v>0</v>
          </cell>
          <cell r="G469">
            <v>0</v>
          </cell>
          <cell r="H469">
            <v>0</v>
          </cell>
          <cell r="I469">
            <v>0</v>
          </cell>
          <cell r="J469">
            <v>0</v>
          </cell>
        </row>
        <row r="470">
          <cell r="C470" t="str">
            <v>11.03.01U</v>
          </cell>
          <cell r="D470">
            <v>7001110006</v>
          </cell>
          <cell r="E470" t="str">
            <v>ALVENARIA DE TIJOLOS APARENTE ( 1/2 VEZ ) ASSENTADOS E REJUNTADOS COM ARGAMASSA DE CIMENTO E AREIA NO TRAÇO 1:10 - 1/2 VEZ.</v>
          </cell>
          <cell r="F470" t="str">
            <v>M2</v>
          </cell>
          <cell r="G470">
            <v>0</v>
          </cell>
          <cell r="H470">
            <v>96.07</v>
          </cell>
          <cell r="I470">
            <v>37.4</v>
          </cell>
          <cell r="J470">
            <v>133.47</v>
          </cell>
        </row>
        <row r="471">
          <cell r="C471">
            <v>0</v>
          </cell>
          <cell r="D471">
            <v>0</v>
          </cell>
          <cell r="E471">
            <v>0</v>
          </cell>
          <cell r="F471">
            <v>0</v>
          </cell>
          <cell r="G471">
            <v>0</v>
          </cell>
          <cell r="H471">
            <v>0</v>
          </cell>
          <cell r="I471">
            <v>0</v>
          </cell>
          <cell r="J471">
            <v>0</v>
          </cell>
        </row>
        <row r="472">
          <cell r="C472" t="str">
            <v>11.04.00U</v>
          </cell>
          <cell r="D472">
            <v>0</v>
          </cell>
          <cell r="E472" t="str">
            <v>ALVENARIA DE PEDRA ARGAMASSADA</v>
          </cell>
          <cell r="F472">
            <v>0</v>
          </cell>
          <cell r="G472">
            <v>0</v>
          </cell>
          <cell r="H472">
            <v>0</v>
          </cell>
          <cell r="I472">
            <v>0</v>
          </cell>
          <cell r="J472">
            <v>0</v>
          </cell>
        </row>
        <row r="473">
          <cell r="C473" t="str">
            <v>11.04.01U</v>
          </cell>
          <cell r="D473">
            <v>7001110007</v>
          </cell>
          <cell r="E473" t="str">
            <v>ALVENARIA DE PEDRA ARGAMASSADA COM ARGAMASSA DE CIMENTO E AREIA NO TRAÇO 1:4.</v>
          </cell>
          <cell r="F473" t="str">
            <v>M3</v>
          </cell>
          <cell r="G473">
            <v>0</v>
          </cell>
          <cell r="H473">
            <v>249.29</v>
          </cell>
          <cell r="I473">
            <v>123.42</v>
          </cell>
          <cell r="J473">
            <v>372.71</v>
          </cell>
        </row>
        <row r="474">
          <cell r="C474">
            <v>0</v>
          </cell>
          <cell r="D474">
            <v>0</v>
          </cell>
          <cell r="E474">
            <v>0</v>
          </cell>
          <cell r="F474">
            <v>0</v>
          </cell>
          <cell r="G474">
            <v>0</v>
          </cell>
          <cell r="H474">
            <v>0</v>
          </cell>
          <cell r="I474">
            <v>0</v>
          </cell>
          <cell r="J474">
            <v>0</v>
          </cell>
        </row>
        <row r="475">
          <cell r="C475" t="str">
            <v>13.01.00U</v>
          </cell>
          <cell r="D475" t="str">
            <v/>
          </cell>
          <cell r="E475" t="str">
            <v>CONSTRUÇÃO DE FORMAS</v>
          </cell>
          <cell r="F475">
            <v>0</v>
          </cell>
          <cell r="G475">
            <v>0</v>
          </cell>
          <cell r="H475">
            <v>0</v>
          </cell>
          <cell r="I475">
            <v>0</v>
          </cell>
          <cell r="J475">
            <v>0</v>
          </cell>
        </row>
        <row r="476">
          <cell r="C476" t="str">
            <v>13.01.01U</v>
          </cell>
          <cell r="D476">
            <v>7001120001</v>
          </cell>
          <cell r="E476" t="str">
            <v>FORMAS DE COMPENSADO PLASTIFICADO 12 MM, INCLUSIVE ESCORAMENTO.</v>
          </cell>
          <cell r="F476" t="str">
            <v>M2</v>
          </cell>
          <cell r="G476">
            <v>0</v>
          </cell>
          <cell r="H476">
            <v>41.61</v>
          </cell>
          <cell r="I476">
            <v>48.6</v>
          </cell>
          <cell r="J476">
            <v>90.21</v>
          </cell>
        </row>
        <row r="477">
          <cell r="C477" t="str">
            <v>13.01.02U</v>
          </cell>
          <cell r="D477">
            <v>7001120002</v>
          </cell>
          <cell r="E477" t="str">
            <v>FORMAS DE TÁBUA DE MADEIRA DE CONSTRUÇÃO.</v>
          </cell>
          <cell r="F477" t="str">
            <v>M2</v>
          </cell>
          <cell r="G477">
            <v>0</v>
          </cell>
          <cell r="H477">
            <v>24.62</v>
          </cell>
          <cell r="I477">
            <v>27.32</v>
          </cell>
          <cell r="J477">
            <v>51.94</v>
          </cell>
        </row>
        <row r="478">
          <cell r="C478" t="str">
            <v>13.01.03U</v>
          </cell>
          <cell r="D478">
            <v>7001120003</v>
          </cell>
          <cell r="E478" t="str">
            <v>FORMAS DE COMPENSADO RESINADO DE 12 MM, INCLUSIVE ESCORAMENTO.</v>
          </cell>
          <cell r="F478" t="str">
            <v>M2</v>
          </cell>
          <cell r="G478">
            <v>0</v>
          </cell>
          <cell r="H478">
            <v>48.54</v>
          </cell>
          <cell r="I478">
            <v>62.75</v>
          </cell>
          <cell r="J478">
            <v>111.29</v>
          </cell>
        </row>
        <row r="479">
          <cell r="C479" t="str">
            <v>13.01.04U</v>
          </cell>
          <cell r="D479">
            <v>7001120005</v>
          </cell>
          <cell r="E479" t="str">
            <v>FORMA DE MADEIRA PARA ESTRUTURAS, EM CURVA, COM TÁBUA DE 3ª E CHAPA DE MADEIRA COMPENSADA RESINADA ( ESPESSURA DE 6 MM ).</v>
          </cell>
          <cell r="F479" t="str">
            <v>M2</v>
          </cell>
          <cell r="G479">
            <v>0</v>
          </cell>
          <cell r="H479">
            <v>86.7</v>
          </cell>
          <cell r="I479">
            <v>42.59</v>
          </cell>
          <cell r="J479">
            <v>129.29</v>
          </cell>
        </row>
        <row r="480">
          <cell r="C480">
            <v>0</v>
          </cell>
          <cell r="D480">
            <v>0</v>
          </cell>
          <cell r="E480">
            <v>0</v>
          </cell>
          <cell r="F480">
            <v>0</v>
          </cell>
          <cell r="G480">
            <v>0</v>
          </cell>
          <cell r="H480">
            <v>0</v>
          </cell>
          <cell r="I480">
            <v>0</v>
          </cell>
          <cell r="J480">
            <v>0</v>
          </cell>
        </row>
        <row r="481">
          <cell r="C481" t="str">
            <v>13.02.00U</v>
          </cell>
          <cell r="D481" t="str">
            <v/>
          </cell>
          <cell r="E481" t="str">
            <v>FERRAGENS E ESCORAMENTO VERTICAL</v>
          </cell>
          <cell r="F481">
            <v>0</v>
          </cell>
          <cell r="G481">
            <v>0</v>
          </cell>
          <cell r="H481">
            <v>0</v>
          </cell>
          <cell r="I481">
            <v>0</v>
          </cell>
          <cell r="J481">
            <v>0</v>
          </cell>
        </row>
        <row r="482">
          <cell r="C482" t="str">
            <v>13.01.05U</v>
          </cell>
          <cell r="D482">
            <v>7001120004</v>
          </cell>
          <cell r="E482" t="str">
            <v>ESCORAMENTO VERTICAL DE FORMAS COM PONTALETES DE MADEIRA 3" X 3".</v>
          </cell>
          <cell r="F482" t="str">
            <v>M3</v>
          </cell>
          <cell r="G482">
            <v>0</v>
          </cell>
          <cell r="H482">
            <v>25.16</v>
          </cell>
          <cell r="I482">
            <v>12</v>
          </cell>
          <cell r="J482">
            <v>37.159999999999997</v>
          </cell>
        </row>
        <row r="483">
          <cell r="C483" t="str">
            <v>13.02.02U</v>
          </cell>
          <cell r="D483">
            <v>7001120378</v>
          </cell>
          <cell r="E483" t="str">
            <v>CORTE, DOBRA E COLOCAÇÃO DE AÇO CA-60 BIT-5,0MM</v>
          </cell>
          <cell r="F483" t="str">
            <v>KG</v>
          </cell>
          <cell r="G483">
            <v>0</v>
          </cell>
          <cell r="H483">
            <v>5.15</v>
          </cell>
          <cell r="I483">
            <v>4.8</v>
          </cell>
          <cell r="J483">
            <v>9.9499999999999993</v>
          </cell>
        </row>
        <row r="484">
          <cell r="C484" t="str">
            <v>13.02.03U</v>
          </cell>
          <cell r="D484">
            <v>7001120379</v>
          </cell>
          <cell r="E484" t="str">
            <v>CORTE, DOBRA E COLOCAÇÃO DE AÇO CA-50 BIT-6,3MM</v>
          </cell>
          <cell r="F484" t="str">
            <v>KG</v>
          </cell>
          <cell r="G484">
            <v>0</v>
          </cell>
          <cell r="H484">
            <v>3.76</v>
          </cell>
          <cell r="I484">
            <v>4.92</v>
          </cell>
          <cell r="J484">
            <v>8.68</v>
          </cell>
        </row>
        <row r="485">
          <cell r="C485" t="str">
            <v>13.02.04U</v>
          </cell>
          <cell r="D485">
            <v>7001120380</v>
          </cell>
          <cell r="E485" t="str">
            <v>CORTE, DOBRA E COLOCAÇÃO DE AÇO CA-50 BIT-8,0MM</v>
          </cell>
          <cell r="F485" t="str">
            <v>KG</v>
          </cell>
          <cell r="G485">
            <v>0</v>
          </cell>
          <cell r="H485">
            <v>2.64</v>
          </cell>
          <cell r="I485">
            <v>5.57</v>
          </cell>
          <cell r="J485">
            <v>8.2100000000000009</v>
          </cell>
        </row>
        <row r="486">
          <cell r="C486" t="str">
            <v>13.02.05U</v>
          </cell>
          <cell r="D486">
            <v>7001120381</v>
          </cell>
          <cell r="E486" t="str">
            <v>CORTE, DOBRA E COLOCAÇÃO DE AÇO CA-50 BIT-10,0MM</v>
          </cell>
          <cell r="F486" t="str">
            <v>KG</v>
          </cell>
          <cell r="G486">
            <v>0</v>
          </cell>
          <cell r="H486">
            <v>1.81</v>
          </cell>
          <cell r="I486">
            <v>4.7300000000000004</v>
          </cell>
          <cell r="J486">
            <v>6.54</v>
          </cell>
        </row>
        <row r="487">
          <cell r="C487" t="str">
            <v>13.02.06U</v>
          </cell>
          <cell r="D487">
            <v>7001120382</v>
          </cell>
          <cell r="E487" t="str">
            <v>CORTE, DOBRA E COLOCAÇÃO DE AÇO CA-50 BIT-12,5MM</v>
          </cell>
          <cell r="F487" t="str">
            <v>KG</v>
          </cell>
          <cell r="G487">
            <v>0</v>
          </cell>
          <cell r="H487">
            <v>1.1299999999999999</v>
          </cell>
          <cell r="I487">
            <v>4.4800000000000004</v>
          </cell>
          <cell r="J487">
            <v>5.61</v>
          </cell>
        </row>
        <row r="488">
          <cell r="C488" t="str">
            <v>13.02.07U</v>
          </cell>
          <cell r="D488">
            <v>7001120383</v>
          </cell>
          <cell r="E488" t="str">
            <v>CORTE, DOBRA E COLOCAÇÃO DE AÇO CA-50 BIT-16,0MM</v>
          </cell>
          <cell r="F488" t="str">
            <v>KG</v>
          </cell>
          <cell r="G488">
            <v>0</v>
          </cell>
          <cell r="H488">
            <v>0.7</v>
          </cell>
          <cell r="I488">
            <v>4.46</v>
          </cell>
          <cell r="J488">
            <v>5.16</v>
          </cell>
        </row>
        <row r="489">
          <cell r="C489" t="str">
            <v>13.02.08U</v>
          </cell>
          <cell r="D489">
            <v>7001120384</v>
          </cell>
          <cell r="E489" t="str">
            <v>CORTE, DOBRA E COLOCAÇÃO DE AÇO CA-50 BIT-20,0MM</v>
          </cell>
          <cell r="F489" t="str">
            <v>KG</v>
          </cell>
          <cell r="G489">
            <v>0</v>
          </cell>
          <cell r="H489">
            <v>0.39</v>
          </cell>
          <cell r="I489">
            <v>4.29</v>
          </cell>
          <cell r="J489">
            <v>4.68</v>
          </cell>
        </row>
        <row r="490">
          <cell r="C490" t="str">
            <v>13.02.09U</v>
          </cell>
          <cell r="D490">
            <v>7001120385</v>
          </cell>
          <cell r="E490" t="str">
            <v>CORTE, DOBRA E COLOCAÇÃO DE AÇO CA-50 BIT-25,0MM</v>
          </cell>
          <cell r="F490" t="str">
            <v>KG</v>
          </cell>
          <cell r="G490">
            <v>0</v>
          </cell>
          <cell r="H490">
            <v>0.33</v>
          </cell>
          <cell r="I490">
            <v>4.92</v>
          </cell>
          <cell r="J490">
            <v>5.25</v>
          </cell>
        </row>
        <row r="491">
          <cell r="C491" t="str">
            <v>13.02.11U</v>
          </cell>
          <cell r="D491">
            <v>7001120391</v>
          </cell>
          <cell r="E491" t="str">
            <v>CORTE, DOBRA DE AÇO CA-60 BIT-5,0MM</v>
          </cell>
          <cell r="F491" t="str">
            <v>KG</v>
          </cell>
          <cell r="G491">
            <v>0</v>
          </cell>
          <cell r="H491">
            <v>1.8</v>
          </cell>
          <cell r="I491">
            <v>4.26</v>
          </cell>
          <cell r="J491">
            <v>6.06</v>
          </cell>
        </row>
        <row r="492">
          <cell r="C492" t="str">
            <v>13.02.12U</v>
          </cell>
          <cell r="D492">
            <v>7001120392</v>
          </cell>
          <cell r="E492" t="str">
            <v>CORTE, DOBRA DE AÇO CA-50 BIT-6,3MM</v>
          </cell>
          <cell r="F492" t="str">
            <v>KG</v>
          </cell>
          <cell r="G492">
            <v>0</v>
          </cell>
          <cell r="H492">
            <v>1.24</v>
          </cell>
          <cell r="I492">
            <v>4.5</v>
          </cell>
          <cell r="J492">
            <v>5.74</v>
          </cell>
        </row>
        <row r="493">
          <cell r="C493" t="str">
            <v>13.02.13U</v>
          </cell>
          <cell r="D493">
            <v>7001120393</v>
          </cell>
          <cell r="E493" t="str">
            <v>CORTE, DOBRA DE AÇO CA-50 BIT-8,0MM</v>
          </cell>
          <cell r="F493" t="str">
            <v>KG</v>
          </cell>
          <cell r="G493">
            <v>0</v>
          </cell>
          <cell r="H493">
            <v>0.79</v>
          </cell>
          <cell r="I493">
            <v>5.25</v>
          </cell>
          <cell r="J493">
            <v>6.04</v>
          </cell>
        </row>
        <row r="494">
          <cell r="C494" t="str">
            <v>13.02.14U</v>
          </cell>
          <cell r="D494">
            <v>7001120394</v>
          </cell>
          <cell r="E494" t="str">
            <v>CORTE, DOBRA DE AÇO CA-50 BIT-10,0MM</v>
          </cell>
          <cell r="F494" t="str">
            <v>KG</v>
          </cell>
          <cell r="G494">
            <v>0</v>
          </cell>
          <cell r="H494">
            <v>0.45</v>
          </cell>
          <cell r="I494">
            <v>4.47</v>
          </cell>
          <cell r="J494">
            <v>4.92</v>
          </cell>
        </row>
        <row r="495">
          <cell r="C495" t="str">
            <v>13.02.15U</v>
          </cell>
          <cell r="D495">
            <v>7001120395</v>
          </cell>
          <cell r="E495" t="str">
            <v>CORTE, DOBRA DE AÇO CA-50 BIT-12,5MM</v>
          </cell>
          <cell r="F495" t="str">
            <v>KG</v>
          </cell>
          <cell r="G495">
            <v>0</v>
          </cell>
          <cell r="H495">
            <v>0.17</v>
          </cell>
          <cell r="I495">
            <v>4.25</v>
          </cell>
          <cell r="J495">
            <v>4.42</v>
          </cell>
        </row>
        <row r="496">
          <cell r="C496" t="str">
            <v>13.02.16U</v>
          </cell>
          <cell r="D496">
            <v>7001120396</v>
          </cell>
          <cell r="E496" t="str">
            <v>CORTE, DOBRA DE AÇO CA-50 BIT-16,0MM</v>
          </cell>
          <cell r="F496" t="str">
            <v>KG</v>
          </cell>
          <cell r="G496">
            <v>0</v>
          </cell>
          <cell r="H496">
            <v>0.09</v>
          </cell>
          <cell r="I496">
            <v>4.25</v>
          </cell>
          <cell r="J496">
            <v>4.34</v>
          </cell>
        </row>
        <row r="497">
          <cell r="C497" t="str">
            <v>13.02.17U</v>
          </cell>
          <cell r="D497">
            <v>7001120397</v>
          </cell>
          <cell r="E497" t="str">
            <v>CORTE, DOBRA DE AÇO CA-50 BIT-20,0MM</v>
          </cell>
          <cell r="F497" t="str">
            <v>KG</v>
          </cell>
          <cell r="G497">
            <v>0</v>
          </cell>
          <cell r="H497">
            <v>0.03</v>
          </cell>
          <cell r="I497">
            <v>4.08</v>
          </cell>
          <cell r="J497">
            <v>4.1100000000000003</v>
          </cell>
        </row>
        <row r="498">
          <cell r="C498" t="str">
            <v>13.02.18U</v>
          </cell>
          <cell r="D498">
            <v>7001120398</v>
          </cell>
          <cell r="E498" t="str">
            <v>CORTE, DOBRA DE AÇO CA-50 BIT-25,0MM</v>
          </cell>
          <cell r="F498" t="str">
            <v>KG</v>
          </cell>
          <cell r="G498">
            <v>0</v>
          </cell>
          <cell r="H498">
            <v>0.03</v>
          </cell>
          <cell r="I498">
            <v>4.71</v>
          </cell>
          <cell r="J498">
            <v>4.74</v>
          </cell>
        </row>
        <row r="499">
          <cell r="C499" t="str">
            <v>13.02.10U</v>
          </cell>
          <cell r="D499">
            <v>7001120386</v>
          </cell>
          <cell r="E499" t="str">
            <v>COMPOSIÇÃO REPRESENTATIVA CORTE, DOBRA E COLOCAÇÃO DE AÇO CA-50/60</v>
          </cell>
          <cell r="F499" t="str">
            <v>KG</v>
          </cell>
          <cell r="G499">
            <v>0</v>
          </cell>
          <cell r="H499">
            <v>1.61</v>
          </cell>
          <cell r="I499">
            <v>4.75</v>
          </cell>
          <cell r="J499">
            <v>6.36</v>
          </cell>
        </row>
        <row r="500">
          <cell r="C500" t="str">
            <v>12.01.06U</v>
          </cell>
          <cell r="D500">
            <v>7002020667</v>
          </cell>
          <cell r="E500" t="str">
            <v>LOCAÇÃO CIMBRAMENTO METÁLICO COM TORRES FORMADAS ATRAVÉS DO ENCAIXO DE QUADROS TUBULARES LONGARINAS E TRANSVERSINAS METÁLICAS.</v>
          </cell>
          <cell r="F500" t="str">
            <v>M3XMES</v>
          </cell>
          <cell r="G500">
            <v>0</v>
          </cell>
          <cell r="H500">
            <v>4.0199999999999996</v>
          </cell>
          <cell r="I500">
            <v>5.97</v>
          </cell>
          <cell r="J500">
            <v>9.99</v>
          </cell>
        </row>
        <row r="501">
          <cell r="C501">
            <v>0</v>
          </cell>
          <cell r="D501">
            <v>0</v>
          </cell>
          <cell r="E501">
            <v>0</v>
          </cell>
          <cell r="F501">
            <v>0</v>
          </cell>
          <cell r="G501">
            <v>0</v>
          </cell>
          <cell r="H501">
            <v>0</v>
          </cell>
          <cell r="I501">
            <v>0</v>
          </cell>
          <cell r="J501">
            <v>0</v>
          </cell>
        </row>
        <row r="502">
          <cell r="C502" t="str">
            <v>13.03.00U</v>
          </cell>
          <cell r="D502" t="str">
            <v/>
          </cell>
          <cell r="E502" t="str">
            <v>CONCRETO/GRAUTE</v>
          </cell>
          <cell r="F502">
            <v>0</v>
          </cell>
          <cell r="G502">
            <v>0</v>
          </cell>
          <cell r="H502">
            <v>0</v>
          </cell>
          <cell r="I502">
            <v>0</v>
          </cell>
          <cell r="J502">
            <v>0</v>
          </cell>
        </row>
        <row r="503">
          <cell r="C503" t="str">
            <v>13.03.01U</v>
          </cell>
          <cell r="D503">
            <v>7001120016</v>
          </cell>
          <cell r="E503" t="str">
            <v>CONCRETO SIMPLES FCK = 15 MPA, DOSADO CONFORME A CONDIÇÃO "A" DA NORMA NBR 12655 E COM CONSUMO MÍNIMO DE CIMENTO  300 KG/M3, PARA LANÇAMENTO CONVENCIONAL.</v>
          </cell>
          <cell r="F503" t="str">
            <v>M3</v>
          </cell>
          <cell r="G503">
            <v>1.03</v>
          </cell>
          <cell r="H503">
            <v>93.56</v>
          </cell>
          <cell r="I503">
            <v>205.79</v>
          </cell>
          <cell r="J503">
            <v>300.38</v>
          </cell>
        </row>
        <row r="504">
          <cell r="C504" t="str">
            <v>13.03.02U</v>
          </cell>
          <cell r="D504">
            <v>7001120007</v>
          </cell>
          <cell r="E504" t="str">
            <v>LANÇAMENTO E APLICAÇÃO DE CONCRETO NAS FORMAS.</v>
          </cell>
          <cell r="F504" t="str">
            <v>M3</v>
          </cell>
          <cell r="G504">
            <v>0.31</v>
          </cell>
          <cell r="H504">
            <v>101.94</v>
          </cell>
          <cell r="I504">
            <v>0</v>
          </cell>
          <cell r="J504">
            <v>102.25</v>
          </cell>
        </row>
        <row r="505">
          <cell r="C505" t="str">
            <v>13.03.03U</v>
          </cell>
          <cell r="D505">
            <v>7001120017</v>
          </cell>
          <cell r="E505" t="str">
            <v>CONCRETO SIMPLES FCK = 15 MPA, DOSADO CONFORME A CONDIÇÃO "B" DA NORMA NBR 12655 E COM CONSUMO DE CIMENTO MÍNIMO 300 KG/M3, PARA LANÇAMENTO CONVENCIONAL; PREPARO.</v>
          </cell>
          <cell r="F505" t="str">
            <v>M3</v>
          </cell>
          <cell r="G505">
            <v>1.03</v>
          </cell>
          <cell r="H505">
            <v>93.56</v>
          </cell>
          <cell r="I505">
            <v>205.24</v>
          </cell>
          <cell r="J505">
            <v>299.83</v>
          </cell>
        </row>
        <row r="506">
          <cell r="C506" t="str">
            <v>13.03.04U</v>
          </cell>
          <cell r="D506">
            <v>7001120008</v>
          </cell>
          <cell r="E506" t="str">
            <v>CONCRETO SIMPLES NO TRAÇO  1:3:5; PREPARO.</v>
          </cell>
          <cell r="F506" t="str">
            <v>M3</v>
          </cell>
          <cell r="G506">
            <v>2.11</v>
          </cell>
          <cell r="H506">
            <v>62.37</v>
          </cell>
          <cell r="I506">
            <v>183.69</v>
          </cell>
          <cell r="J506">
            <v>248.17</v>
          </cell>
        </row>
        <row r="507">
          <cell r="C507" t="str">
            <v>13.03.05U</v>
          </cell>
          <cell r="D507">
            <v>7001120009</v>
          </cell>
          <cell r="E507" t="str">
            <v>CONCRETO SIMPLES NO TRAÇO  1:3:6;  PREPARO.</v>
          </cell>
          <cell r="F507" t="str">
            <v>M3</v>
          </cell>
          <cell r="G507">
            <v>2.11</v>
          </cell>
          <cell r="H507">
            <v>62.37</v>
          </cell>
          <cell r="I507">
            <v>181.96</v>
          </cell>
          <cell r="J507">
            <v>246.44</v>
          </cell>
        </row>
        <row r="508">
          <cell r="C508" t="str">
            <v>13.03.07U</v>
          </cell>
          <cell r="D508">
            <v>7001120064</v>
          </cell>
          <cell r="E508" t="str">
            <v>CONCRETO MAGRO NO TRAÇO  1:4:8 PREPARO E LANÇAMENTO.</v>
          </cell>
          <cell r="F508" t="str">
            <v>M3</v>
          </cell>
          <cell r="G508">
            <v>1.03</v>
          </cell>
          <cell r="H508">
            <v>225.63</v>
          </cell>
          <cell r="I508">
            <v>175.15</v>
          </cell>
          <cell r="J508">
            <v>401.81</v>
          </cell>
        </row>
        <row r="509">
          <cell r="C509" t="str">
            <v>13.03.08U</v>
          </cell>
          <cell r="D509">
            <v>7001120011</v>
          </cell>
          <cell r="E509" t="str">
            <v>CONCRETO CICLÓPICO COMPOSTO DE CONCRETO SIMPLES COM FCK &gt;= 15 MPA, CONTROLE "C" E 30% DE PEDRA RACHÃO; PREPARO.</v>
          </cell>
          <cell r="F509" t="str">
            <v>M3</v>
          </cell>
          <cell r="G509">
            <v>0.72</v>
          </cell>
          <cell r="H509">
            <v>229.29</v>
          </cell>
          <cell r="I509">
            <v>180.53</v>
          </cell>
          <cell r="J509">
            <v>410.54</v>
          </cell>
        </row>
        <row r="510">
          <cell r="C510" t="str">
            <v>13.03.11U</v>
          </cell>
          <cell r="D510">
            <v>7001120012</v>
          </cell>
          <cell r="E510" t="str">
            <v>CONCRETO SIMPLES FCK = 10 MPA, DOSADO CONFORME A CONDIÇÃO "A" DA NORMA NBR 12655 E COM CONSUMO MÍNIMO DE CIMENTO 250 KG/M3, PARA LANÇAMENTO CONVENCIONAL; PREPARO.</v>
          </cell>
          <cell r="F510" t="str">
            <v>M3</v>
          </cell>
          <cell r="G510">
            <v>1.03</v>
          </cell>
          <cell r="H510">
            <v>93.56</v>
          </cell>
          <cell r="I510">
            <v>188.39</v>
          </cell>
          <cell r="J510">
            <v>282.98</v>
          </cell>
        </row>
        <row r="511">
          <cell r="C511" t="str">
            <v>13.03.12U</v>
          </cell>
          <cell r="D511">
            <v>7001120013</v>
          </cell>
          <cell r="E511" t="str">
            <v>CONCRETO SIMPLES FCK = 10 MPA, DOSADO CONFORME A CONDIÇÃO "B" DA NORMA NBR 12655 E COM CONSUMO DE CIMENTO MÍNIMO 250 KG/M3, PARA LANÇAMENTO CONVENCIONAL; PREPARO.</v>
          </cell>
          <cell r="F511" t="str">
            <v>M3</v>
          </cell>
          <cell r="G511">
            <v>1.03</v>
          </cell>
          <cell r="H511">
            <v>93.56</v>
          </cell>
          <cell r="I511">
            <v>187.89</v>
          </cell>
          <cell r="J511">
            <v>282.48</v>
          </cell>
        </row>
        <row r="512">
          <cell r="C512" t="str">
            <v>13.03.13U</v>
          </cell>
          <cell r="D512">
            <v>7001120024</v>
          </cell>
          <cell r="E512" t="str">
            <v>CONCRETO SIMPLES FCK = 25 MPA, DOSADO CONFORME A CONDIÇÃO "A" DA NORMA NBR 12655 E COM CONSUMO MÍNIMO DE CIMENTO 400 KG/M3, PARA LANÇAMENTO CONVENCIONAL; PREPARO.</v>
          </cell>
          <cell r="F512" t="str">
            <v>M3</v>
          </cell>
          <cell r="G512">
            <v>1.03</v>
          </cell>
          <cell r="H512">
            <v>93.56</v>
          </cell>
          <cell r="I512">
            <v>238.88</v>
          </cell>
          <cell r="J512">
            <v>333.47</v>
          </cell>
        </row>
        <row r="513">
          <cell r="C513" t="str">
            <v>13.03.14U</v>
          </cell>
          <cell r="D513">
            <v>7001120025</v>
          </cell>
          <cell r="E513" t="str">
            <v>CONCRETO FCK 25 MPA PRÉ-FABRICADO, BOMBEADO, CONSUMO MÍNIMO DE CIMENTO 400 KG/M3; PREPARO E LANÇAMENTO.</v>
          </cell>
          <cell r="F513" t="str">
            <v>M3</v>
          </cell>
          <cell r="G513">
            <v>0.2</v>
          </cell>
          <cell r="H513">
            <v>17.05</v>
          </cell>
          <cell r="I513">
            <v>302.20999999999998</v>
          </cell>
          <cell r="J513">
            <v>319.45999999999998</v>
          </cell>
        </row>
        <row r="514">
          <cell r="C514" t="str">
            <v>13.03.22U</v>
          </cell>
          <cell r="D514">
            <v>7001120020</v>
          </cell>
          <cell r="E514" t="str">
            <v>CONCRETO SIMPLES FCK = 20 MPA, DOSADO CONFORME A CONDIÇÃO "A" DA NORMA NBR 12655 E COM CONSUMO MÍNIMO DE CIMENTO 350 KG/M3, PARA LANÇAMENTO CONVENCIONAL; PREPARO.</v>
          </cell>
          <cell r="F514" t="str">
            <v>M3</v>
          </cell>
          <cell r="G514">
            <v>1.03</v>
          </cell>
          <cell r="H514">
            <v>93.56</v>
          </cell>
          <cell r="I514">
            <v>222.54</v>
          </cell>
          <cell r="J514">
            <v>317.13</v>
          </cell>
        </row>
        <row r="515">
          <cell r="C515" t="str">
            <v>13.03.23U</v>
          </cell>
          <cell r="D515">
            <v>7001120021</v>
          </cell>
          <cell r="E515" t="str">
            <v>CONCRETO SIMPLES FCK = 20 MPA, DOSADO CONFORME A CONDIÇÃO "B" DA NORMA NBR 12655 E COM CONSUMO DE CIMENTO MÍNIMO 350  KG/M3, PARA LANÇAMENTO CONVENCIONAL; PREPARO.</v>
          </cell>
          <cell r="F515" t="str">
            <v>M3</v>
          </cell>
          <cell r="G515">
            <v>1.03</v>
          </cell>
          <cell r="H515">
            <v>93.56</v>
          </cell>
          <cell r="I515">
            <v>222.54</v>
          </cell>
          <cell r="J515">
            <v>317.13</v>
          </cell>
        </row>
        <row r="516">
          <cell r="C516" t="str">
            <v>13.03.24U</v>
          </cell>
          <cell r="D516">
            <v>7001120022</v>
          </cell>
          <cell r="E516" t="str">
            <v xml:space="preserve">CONCRETO FCK 20 MPA PRE-FABRICADO BOMBEADO CONSUMO MÍNIMO DE CIMENTO 350 KG/M3; PREPARO E LANÇAMENTO.                   </v>
          </cell>
          <cell r="F516" t="str">
            <v>M3</v>
          </cell>
          <cell r="G516">
            <v>0.2</v>
          </cell>
          <cell r="H516">
            <v>17.05</v>
          </cell>
          <cell r="I516">
            <v>290</v>
          </cell>
          <cell r="J516">
            <v>307.25</v>
          </cell>
        </row>
        <row r="517">
          <cell r="C517" t="str">
            <v>13.03.26U</v>
          </cell>
          <cell r="D517">
            <v>7001120027</v>
          </cell>
          <cell r="E517" t="str">
            <v>CONCRETO SIMPLES FCK = 30 MPA, DOSADO CONFORME A CONDIÇÃO "A" DA NORMA NBR 12655 E COM CONSUMO MÍNIMO DE CIMENTO 450 KG/M3, PARA LANÇAMENTO CONVENCIONAL; PREPARO.</v>
          </cell>
          <cell r="F517" t="str">
            <v>M3</v>
          </cell>
          <cell r="G517">
            <v>1.03</v>
          </cell>
          <cell r="H517">
            <v>93.56</v>
          </cell>
          <cell r="I517">
            <v>257.29000000000002</v>
          </cell>
          <cell r="J517">
            <v>351.88</v>
          </cell>
        </row>
        <row r="518">
          <cell r="C518" t="str">
            <v>13.03.30U</v>
          </cell>
          <cell r="D518">
            <v>7001120029</v>
          </cell>
          <cell r="E518" t="str">
            <v>CONCRETO SIMPLES FCK = 35 MPA, DOSADO CONFORME A CONDIÇÃO "A" DA NORMA NBR 12655 E COM CONSUMO MÍNIMO DE CIMENTO 500 KG/M3, PARA LANÇAMENTO CONVENCIONAL; PREPARO.</v>
          </cell>
          <cell r="F518" t="str">
            <v>M3</v>
          </cell>
          <cell r="G518">
            <v>1.03</v>
          </cell>
          <cell r="H518">
            <v>93.56</v>
          </cell>
          <cell r="I518">
            <v>274.08999999999997</v>
          </cell>
          <cell r="J518">
            <v>368.68</v>
          </cell>
        </row>
        <row r="519">
          <cell r="C519" t="str">
            <v>13.03.35U</v>
          </cell>
          <cell r="D519">
            <v>7001120031</v>
          </cell>
          <cell r="E519" t="str">
            <v>CONCRETO SIMPLES FCK = 40 MPA, DOSADO CONFORME A CONDIÇÃO "A" DA NORMA NBR 12655 E COM CONSUMO MÍNIMO DE CIMENTO 533 KG/M3, PARA LANÇAMENTO CONVENCIONAL; PREPARO.</v>
          </cell>
          <cell r="F519" t="str">
            <v>M3</v>
          </cell>
          <cell r="G519">
            <v>1.03</v>
          </cell>
          <cell r="H519">
            <v>93.56</v>
          </cell>
          <cell r="I519">
            <v>284.13</v>
          </cell>
          <cell r="J519">
            <v>378.72</v>
          </cell>
        </row>
        <row r="520">
          <cell r="C520" t="str">
            <v>13.03.40U</v>
          </cell>
          <cell r="D520">
            <v>7001120014</v>
          </cell>
          <cell r="E520" t="str">
            <v>CONCRETO SIMPLES FCK &gt;= 10 MPA, DOSAGEM EMPÍRICA COM CONSUMO MÍNIMO DE CIMENTO 300 KG/M3, PARA LANÇAMENTO CONVENCIONAL; PREPARO.</v>
          </cell>
          <cell r="F520" t="str">
            <v>M3</v>
          </cell>
          <cell r="G520">
            <v>1.03</v>
          </cell>
          <cell r="H520">
            <v>93.56</v>
          </cell>
          <cell r="I520">
            <v>206.89</v>
          </cell>
          <cell r="J520">
            <v>301.48</v>
          </cell>
        </row>
        <row r="521">
          <cell r="C521" t="str">
            <v>13.03.41U</v>
          </cell>
          <cell r="D521">
            <v>7001120019</v>
          </cell>
          <cell r="E521" t="str">
            <v>CONCRETO SIMPLES FCK &gt;= 15 MPA, DOSADO CONFORME A CONDIÇÃO "C" DA NORMA NBR 12655 E COM CONSUMO MÍNIMO DE CIMENTO 350 KG/M3, PARA LANÇAMENTO CONVENCIONAL; PREPARO.</v>
          </cell>
          <cell r="F521" t="str">
            <v>M3</v>
          </cell>
          <cell r="G521">
            <v>1.03</v>
          </cell>
          <cell r="H521">
            <v>93.56</v>
          </cell>
          <cell r="I521">
            <v>224.24</v>
          </cell>
          <cell r="J521">
            <v>318.83</v>
          </cell>
        </row>
        <row r="522">
          <cell r="C522" t="str">
            <v>13.03.61U</v>
          </cell>
          <cell r="D522">
            <v>7001120034</v>
          </cell>
          <cell r="E522" t="str">
            <v xml:space="preserve">CONCRETO COMPACTADO A ROLO FCK = 8,0 MPA, CONSUMO MÍNIMO DE CIMENTO 80 KG PARA PRODUÇÃO DE 100 M3/H, PREPARO E LANÇAMENTO.                     </v>
          </cell>
          <cell r="F522" t="str">
            <v>M3</v>
          </cell>
          <cell r="G522">
            <v>12.8</v>
          </cell>
          <cell r="H522">
            <v>1.6</v>
          </cell>
          <cell r="I522">
            <v>118.89</v>
          </cell>
          <cell r="J522">
            <v>133.29</v>
          </cell>
        </row>
        <row r="523">
          <cell r="C523" t="str">
            <v>13.03.64U</v>
          </cell>
          <cell r="D523">
            <v>7001120035</v>
          </cell>
          <cell r="E523" t="str">
            <v>CONCRETO COMPACTADO A ROLO FCK = 8,0 MPA, CONSUMO MÍNIMO DE CIMENTO 80 KG PARA PRODUÇÃO DE 80 M3/H, PREPARO E LANÇAMENTO.</v>
          </cell>
          <cell r="F523" t="str">
            <v>M3</v>
          </cell>
          <cell r="G523">
            <v>16</v>
          </cell>
          <cell r="H523">
            <v>1.67</v>
          </cell>
          <cell r="I523">
            <v>118.89</v>
          </cell>
          <cell r="J523">
            <v>136.56</v>
          </cell>
        </row>
        <row r="524">
          <cell r="C524" t="str">
            <v>13.03.66U</v>
          </cell>
          <cell r="D524">
            <v>7001120036</v>
          </cell>
          <cell r="E524" t="str">
            <v>CONCRETO COMPACTADO A ROLO FCK = 8,0 MPA, CONSUMO MÍNIMO DE CIMENTO 80 KG PARA PRODUÇÃO DE 60 M3/H, PREPARO E LANÇAMENTO.</v>
          </cell>
          <cell r="F524" t="str">
            <v>M3</v>
          </cell>
          <cell r="G524">
            <v>19.82</v>
          </cell>
          <cell r="H524">
            <v>2.14</v>
          </cell>
          <cell r="I524">
            <v>118.89</v>
          </cell>
          <cell r="J524">
            <v>140.85</v>
          </cell>
        </row>
        <row r="525">
          <cell r="C525" t="str">
            <v>13.03.68U</v>
          </cell>
          <cell r="D525">
            <v>7001120037</v>
          </cell>
          <cell r="E525" t="str">
            <v xml:space="preserve">CONCRETO COMPACTADO A ROLO FCK = 8,0 MPA, CONSUMO MÍNIMO DE CIMENTO 80 KG PARA PRODUÇÃO DE 40 M3/H, PREPARO E LANÇAMENTO.                      </v>
          </cell>
          <cell r="F525" t="str">
            <v>M3</v>
          </cell>
          <cell r="G525">
            <v>27.94</v>
          </cell>
          <cell r="H525">
            <v>2.84</v>
          </cell>
          <cell r="I525">
            <v>118.89</v>
          </cell>
          <cell r="J525">
            <v>149.66999999999999</v>
          </cell>
        </row>
        <row r="526">
          <cell r="C526" t="str">
            <v>13.03.80U</v>
          </cell>
          <cell r="D526">
            <v>7001350292</v>
          </cell>
          <cell r="E526" t="str">
            <v>GRAUTE FGK=20 MPA; TRAÇO 1:0,04:1,6:1,9 (CIMENTO/ CAL/ AREIA GROSSA/ BRITA 0) - PREPARO MECÂNICO COM BETONEIRA 400 L.</v>
          </cell>
          <cell r="F526" t="str">
            <v>M3</v>
          </cell>
          <cell r="G526">
            <v>0.88</v>
          </cell>
          <cell r="H526">
            <v>94.76</v>
          </cell>
          <cell r="I526">
            <v>220.57</v>
          </cell>
          <cell r="J526">
            <v>316.20999999999998</v>
          </cell>
        </row>
        <row r="527">
          <cell r="C527" t="str">
            <v>13.03.81U</v>
          </cell>
          <cell r="D527">
            <v>7001350293</v>
          </cell>
          <cell r="E527" t="str">
            <v>GRAUTE FGK=25 MPA; TRAÇO 1:0,02:1,2:1,5 (CIMENTO/ CAL/ AREIA GROSSA/ BRITA 0) - PREPARO MECÂNICO COM BETONEIRA 400 L.</v>
          </cell>
          <cell r="F527" t="str">
            <v>M3</v>
          </cell>
          <cell r="G527">
            <v>0.96</v>
          </cell>
          <cell r="H527">
            <v>103.38</v>
          </cell>
          <cell r="I527">
            <v>242.71</v>
          </cell>
          <cell r="J527">
            <v>347.05</v>
          </cell>
        </row>
        <row r="528">
          <cell r="C528" t="str">
            <v>13.03.82U</v>
          </cell>
          <cell r="D528">
            <v>7001350295</v>
          </cell>
          <cell r="E528" t="str">
            <v>GRAUTE FGK=30 MPA; TRAÇO 1:0,02:0,8:1,1 (CIMENTO/ CAL/ AREIA GROSSA/ BRITA 0) - PREPARO MECÂNICO COM BETONEIRA 400 L</v>
          </cell>
          <cell r="F528" t="str">
            <v>M3</v>
          </cell>
          <cell r="G528">
            <v>0.92</v>
          </cell>
          <cell r="H528">
            <v>103.38</v>
          </cell>
          <cell r="I528">
            <v>280.89999999999998</v>
          </cell>
          <cell r="J528">
            <v>385.2</v>
          </cell>
        </row>
        <row r="529">
          <cell r="C529">
            <v>0</v>
          </cell>
          <cell r="D529">
            <v>0</v>
          </cell>
          <cell r="E529">
            <v>0</v>
          </cell>
          <cell r="F529">
            <v>0</v>
          </cell>
          <cell r="G529">
            <v>0</v>
          </cell>
          <cell r="H529">
            <v>0</v>
          </cell>
          <cell r="I529">
            <v>0</v>
          </cell>
          <cell r="J529">
            <v>0</v>
          </cell>
        </row>
        <row r="530">
          <cell r="C530" t="str">
            <v>13.04.00U</v>
          </cell>
          <cell r="D530" t="str">
            <v/>
          </cell>
          <cell r="E530" t="str">
            <v>CONSTRUÇÃO DE LAJE PRÉ-MOLDADA</v>
          </cell>
          <cell r="F530">
            <v>0</v>
          </cell>
          <cell r="G530">
            <v>0</v>
          </cell>
          <cell r="H530">
            <v>0</v>
          </cell>
          <cell r="I530">
            <v>0</v>
          </cell>
          <cell r="J530">
            <v>0</v>
          </cell>
        </row>
        <row r="531">
          <cell r="C531" t="str">
            <v>13.04.02U</v>
          </cell>
          <cell r="D531">
            <v>7001120072</v>
          </cell>
          <cell r="E531" t="str">
            <v>CONSTRUÇÃO DE LAJE PRÉ-MOLDADA PARA FORRO COM VÃO DE ATÉ 3,5 M PARA SOBRECARGA DE ATÉ 150 KG/M2.</v>
          </cell>
          <cell r="F531" t="str">
            <v>M2</v>
          </cell>
          <cell r="G531">
            <v>0</v>
          </cell>
          <cell r="H531">
            <v>24.35</v>
          </cell>
          <cell r="I531">
            <v>54.12</v>
          </cell>
          <cell r="J531">
            <v>78.47</v>
          </cell>
        </row>
        <row r="532">
          <cell r="C532" t="str">
            <v>13.04.03U</v>
          </cell>
          <cell r="D532">
            <v>7001120077</v>
          </cell>
          <cell r="E532" t="str">
            <v>CONSTRUÇÃO DE LAJE PRÉ-MOLDADA PARA PISO, COM VÃO DE ATÉ 3,5 M PARA SOBRECARGA DE ATÉ 250 KG/M2.</v>
          </cell>
          <cell r="F532" t="str">
            <v>M2</v>
          </cell>
          <cell r="G532">
            <v>0</v>
          </cell>
          <cell r="H532">
            <v>26.3</v>
          </cell>
          <cell r="I532">
            <v>63.3</v>
          </cell>
          <cell r="J532">
            <v>89.6</v>
          </cell>
        </row>
        <row r="533">
          <cell r="C533">
            <v>0</v>
          </cell>
          <cell r="D533">
            <v>0</v>
          </cell>
          <cell r="E533">
            <v>0</v>
          </cell>
          <cell r="F533">
            <v>0</v>
          </cell>
          <cell r="G533">
            <v>0</v>
          </cell>
          <cell r="H533">
            <v>0</v>
          </cell>
          <cell r="I533">
            <v>0</v>
          </cell>
          <cell r="J533">
            <v>0</v>
          </cell>
        </row>
        <row r="534">
          <cell r="C534" t="str">
            <v>13.05.00U</v>
          </cell>
          <cell r="D534" t="str">
            <v/>
          </cell>
          <cell r="E534" t="str">
            <v>ARGAMASSA E REBOCO</v>
          </cell>
          <cell r="F534">
            <v>0</v>
          </cell>
          <cell r="G534">
            <v>0</v>
          </cell>
          <cell r="H534">
            <v>0</v>
          </cell>
          <cell r="I534">
            <v>0</v>
          </cell>
          <cell r="J534">
            <v>0</v>
          </cell>
        </row>
        <row r="535">
          <cell r="C535" t="str">
            <v>13.05.01U</v>
          </cell>
          <cell r="D535">
            <v>7001120040</v>
          </cell>
          <cell r="E535" t="str">
            <v>ARGAMASSA DE CIMENTO E AREIA PENEIRADA NO TRAÇO 1:2; PREPARO.</v>
          </cell>
          <cell r="F535" t="str">
            <v>M3</v>
          </cell>
          <cell r="G535">
            <v>0</v>
          </cell>
          <cell r="H535">
            <v>155.94</v>
          </cell>
          <cell r="I535">
            <v>297.89</v>
          </cell>
          <cell r="J535">
            <v>453.83</v>
          </cell>
        </row>
        <row r="536">
          <cell r="C536" t="str">
            <v>13.05.02U</v>
          </cell>
          <cell r="D536">
            <v>7001120041</v>
          </cell>
          <cell r="E536" t="str">
            <v>ARGAMASSA DE CIMENTO E AREIA PENEIRADA NO TRAÇO 1:3; PREPARO.</v>
          </cell>
          <cell r="F536" t="str">
            <v>M3</v>
          </cell>
          <cell r="G536">
            <v>0</v>
          </cell>
          <cell r="H536">
            <v>132.22999999999999</v>
          </cell>
          <cell r="I536">
            <v>225.27</v>
          </cell>
          <cell r="J536">
            <v>357.5</v>
          </cell>
        </row>
        <row r="537">
          <cell r="C537" t="str">
            <v>13.05.03U</v>
          </cell>
          <cell r="D537">
            <v>7001120042</v>
          </cell>
          <cell r="E537" t="str">
            <v>ARGAMASSA DE CIMENTO E AREIA PENEIRADA NO TRAÇO 1:4; PREPARO.</v>
          </cell>
          <cell r="F537" t="str">
            <v>M3</v>
          </cell>
          <cell r="G537">
            <v>0</v>
          </cell>
          <cell r="H537">
            <v>133.94999999999999</v>
          </cell>
          <cell r="I537">
            <v>196.41</v>
          </cell>
          <cell r="J537">
            <v>330.36</v>
          </cell>
        </row>
        <row r="538">
          <cell r="C538" t="str">
            <v>13.05.04U</v>
          </cell>
          <cell r="D538">
            <v>7001120043</v>
          </cell>
          <cell r="E538" t="str">
            <v>ARGAMASSA DE CIMENTO E AREIA SEM PENEIRAR NO TRAÇO 1:5; PREPARO.</v>
          </cell>
          <cell r="F538" t="str">
            <v>M3</v>
          </cell>
          <cell r="G538">
            <v>0</v>
          </cell>
          <cell r="H538">
            <v>155.94</v>
          </cell>
          <cell r="I538">
            <v>171.76</v>
          </cell>
          <cell r="J538">
            <v>327.7</v>
          </cell>
        </row>
        <row r="539">
          <cell r="C539" t="str">
            <v>13.05.50U</v>
          </cell>
          <cell r="D539">
            <v>7001120134</v>
          </cell>
          <cell r="E539" t="str">
            <v>ARGAMASSA DE CIMENTO E AREIA SEM PENEIRAR NO TRAÇO 1:6; PREPARO.</v>
          </cell>
          <cell r="F539" t="str">
            <v>M3</v>
          </cell>
          <cell r="G539">
            <v>0</v>
          </cell>
          <cell r="H539">
            <v>155.94</v>
          </cell>
          <cell r="I539">
            <v>152.38</v>
          </cell>
          <cell r="J539">
            <v>308.32</v>
          </cell>
        </row>
        <row r="540">
          <cell r="C540" t="str">
            <v>13.05.05U</v>
          </cell>
          <cell r="D540">
            <v>7001120044</v>
          </cell>
          <cell r="E540" t="str">
            <v>ARGAMASSA DE CIMENTO E AREIA SEM PENEIRAR NO TRAÇO  1:8; PREPARO.</v>
          </cell>
          <cell r="F540" t="str">
            <v>M3</v>
          </cell>
          <cell r="G540">
            <v>0</v>
          </cell>
          <cell r="H540">
            <v>155.94</v>
          </cell>
          <cell r="I540">
            <v>134.9</v>
          </cell>
          <cell r="J540">
            <v>290.83999999999997</v>
          </cell>
        </row>
        <row r="541">
          <cell r="C541" t="str">
            <v>13.05.06U</v>
          </cell>
          <cell r="D541">
            <v>7001120045</v>
          </cell>
          <cell r="E541" t="str">
            <v>ARGAMASSA DE CIMENTO E AREIA SEM PENEIRAR NO TRAÇO 1:10; PREPARO.</v>
          </cell>
          <cell r="F541" t="str">
            <v>M3</v>
          </cell>
          <cell r="G541">
            <v>0</v>
          </cell>
          <cell r="H541">
            <v>155.94</v>
          </cell>
          <cell r="I541">
            <v>121.6</v>
          </cell>
          <cell r="J541">
            <v>277.54000000000002</v>
          </cell>
        </row>
        <row r="542">
          <cell r="C542" t="str">
            <v>13.05.07U</v>
          </cell>
          <cell r="D542">
            <v>7001120046</v>
          </cell>
          <cell r="E542" t="str">
            <v>ARGAMASSA MISTA DE CIMENTO, CAL HIDRATADA E AREIA SEM PENEIRAR NO TRAÇO 1:3:8; PREPARO.</v>
          </cell>
          <cell r="F542" t="str">
            <v>M3</v>
          </cell>
          <cell r="G542">
            <v>0</v>
          </cell>
          <cell r="H542">
            <v>155.94</v>
          </cell>
          <cell r="I542">
            <v>349.16</v>
          </cell>
          <cell r="J542">
            <v>505.1</v>
          </cell>
        </row>
        <row r="543">
          <cell r="C543" t="str">
            <v>13.05.51U</v>
          </cell>
          <cell r="D543">
            <v>7001130099</v>
          </cell>
          <cell r="E543" t="str">
            <v>REBOCO COM ARGAMASSA DE CAL BRANCA E AREIA DE FINGIR PENEIRADA NO TRAÇO 1:2 COM 5 MM DE ESPESSURA</v>
          </cell>
          <cell r="F543" t="str">
            <v>M2</v>
          </cell>
          <cell r="G543">
            <v>0</v>
          </cell>
          <cell r="H543">
            <v>21.38</v>
          </cell>
          <cell r="I543">
            <v>1.52</v>
          </cell>
          <cell r="J543">
            <v>22.9</v>
          </cell>
        </row>
        <row r="544">
          <cell r="C544" t="str">
            <v>13.05.12U</v>
          </cell>
          <cell r="D544">
            <v>7001120051</v>
          </cell>
          <cell r="E544" t="str">
            <v>ARGAMASSA MISTA DE CIMENTO, SAIBRO E AREIA SEM PENEIRAR NO TRAÇO 1:5:5.</v>
          </cell>
          <cell r="F544" t="str">
            <v>M3</v>
          </cell>
          <cell r="G544">
            <v>0</v>
          </cell>
          <cell r="H544">
            <v>155.94</v>
          </cell>
          <cell r="I544">
            <v>146.15</v>
          </cell>
          <cell r="J544">
            <v>302.08999999999997</v>
          </cell>
        </row>
        <row r="545">
          <cell r="C545">
            <v>0</v>
          </cell>
          <cell r="D545">
            <v>0</v>
          </cell>
          <cell r="E545">
            <v>0</v>
          </cell>
          <cell r="F545">
            <v>0</v>
          </cell>
          <cell r="G545">
            <v>0</v>
          </cell>
          <cell r="H545">
            <v>0</v>
          </cell>
          <cell r="I545">
            <v>0</v>
          </cell>
          <cell r="J545">
            <v>0</v>
          </cell>
        </row>
        <row r="546">
          <cell r="C546" t="str">
            <v>14.01.00U</v>
          </cell>
          <cell r="D546" t="str">
            <v/>
          </cell>
          <cell r="E546" t="str">
            <v>REVESTIMENTO DE CHAPISCO</v>
          </cell>
          <cell r="F546">
            <v>0</v>
          </cell>
          <cell r="G546">
            <v>0</v>
          </cell>
          <cell r="H546">
            <v>0</v>
          </cell>
          <cell r="I546">
            <v>0</v>
          </cell>
          <cell r="J546">
            <v>0</v>
          </cell>
        </row>
        <row r="547">
          <cell r="C547" t="str">
            <v>14.01.01U</v>
          </cell>
          <cell r="D547">
            <v>7001130001</v>
          </cell>
          <cell r="E547" t="str">
            <v>REVESTIMENTO DE CHAPISCO PARA PAREDE INTERNA OU EXTERNA, EMPREGANDO ARGAMASSA  DE CIMENTO E AREIA MÉDIA OU GROSSA SEM PENEIRAR NO TRAÇO 1:3 COM 6 MM DE ESPESSURA.</v>
          </cell>
          <cell r="F547" t="str">
            <v>M2</v>
          </cell>
          <cell r="G547">
            <v>0</v>
          </cell>
          <cell r="H547">
            <v>1.99</v>
          </cell>
          <cell r="I547">
            <v>0.95</v>
          </cell>
          <cell r="J547">
            <v>2.94</v>
          </cell>
        </row>
        <row r="548">
          <cell r="C548" t="str">
            <v>14.01.03U</v>
          </cell>
          <cell r="D548">
            <v>7001130100</v>
          </cell>
          <cell r="E548" t="str">
            <v>REVESTIMENTO DE CHAPISCO PARA PAREDE INTERNA OU EXTERNA, EMPREGANDO ARGAMASSA  DE CIMENTO E AREIA MÉDIA OU GROSSA SEM PENEIRAR NO TRAÇO 1:5 COM 6 MM DE ESPESSURA.</v>
          </cell>
          <cell r="F548" t="str">
            <v>M2</v>
          </cell>
          <cell r="G548">
            <v>0</v>
          </cell>
          <cell r="H548">
            <v>2.09</v>
          </cell>
          <cell r="I548">
            <v>0.72</v>
          </cell>
          <cell r="J548">
            <v>2.81</v>
          </cell>
        </row>
        <row r="549">
          <cell r="C549" t="str">
            <v>14.01.02U</v>
          </cell>
          <cell r="D549">
            <v>7001130002</v>
          </cell>
          <cell r="E549" t="str">
            <v>REVESTIMENTO DE CHAPISCO RÚSTICO GROSSO ( APARENTE ).</v>
          </cell>
          <cell r="F549" t="str">
            <v>M2</v>
          </cell>
          <cell r="G549">
            <v>0</v>
          </cell>
          <cell r="H549">
            <v>8.94</v>
          </cell>
          <cell r="I549">
            <v>3.21</v>
          </cell>
          <cell r="J549">
            <v>12.15</v>
          </cell>
        </row>
        <row r="550">
          <cell r="C550">
            <v>0</v>
          </cell>
          <cell r="D550">
            <v>0</v>
          </cell>
          <cell r="E550">
            <v>0</v>
          </cell>
          <cell r="F550">
            <v>0</v>
          </cell>
          <cell r="G550">
            <v>0</v>
          </cell>
          <cell r="H550">
            <v>0</v>
          </cell>
          <cell r="I550">
            <v>0</v>
          </cell>
          <cell r="J550">
            <v>0</v>
          </cell>
        </row>
        <row r="551">
          <cell r="C551" t="str">
            <v>14.02.00U</v>
          </cell>
          <cell r="D551" t="str">
            <v/>
          </cell>
          <cell r="E551" t="str">
            <v>REVESTIMENTO COM ARGAMASSA</v>
          </cell>
          <cell r="F551">
            <v>0</v>
          </cell>
          <cell r="G551">
            <v>0</v>
          </cell>
          <cell r="H551">
            <v>0</v>
          </cell>
          <cell r="I551">
            <v>0</v>
          </cell>
          <cell r="J551">
            <v>0</v>
          </cell>
        </row>
        <row r="552">
          <cell r="C552" t="str">
            <v>14.02.01U</v>
          </cell>
          <cell r="D552">
            <v>7001130003</v>
          </cell>
          <cell r="E552" t="str">
            <v>REVESTIMENTO DE MASSA ÚNICA.</v>
          </cell>
          <cell r="F552" t="str">
            <v>M2</v>
          </cell>
          <cell r="G552">
            <v>0</v>
          </cell>
          <cell r="H552">
            <v>17.57</v>
          </cell>
          <cell r="I552">
            <v>5.49</v>
          </cell>
          <cell r="J552">
            <v>23.06</v>
          </cell>
        </row>
        <row r="553">
          <cell r="C553" t="str">
            <v>14.02.02U</v>
          </cell>
          <cell r="D553">
            <v>7001130004</v>
          </cell>
          <cell r="E553" t="str">
            <v>REVESTIMENTO DE DUAS MASSAS INTERNA ( EMBOÇO E REBOCO ).</v>
          </cell>
          <cell r="F553" t="str">
            <v>M2</v>
          </cell>
          <cell r="G553">
            <v>0</v>
          </cell>
          <cell r="H553">
            <v>44.51</v>
          </cell>
          <cell r="I553">
            <v>4.79</v>
          </cell>
          <cell r="J553">
            <v>49.3</v>
          </cell>
        </row>
        <row r="554">
          <cell r="C554" t="str">
            <v>14.02.03U</v>
          </cell>
          <cell r="D554">
            <v>7001130103</v>
          </cell>
          <cell r="E554" t="str">
            <v>REVESTIMENTO COM ARGAMASSA DE CIMENTO E AREIA SEM PENEIRAR NO TRAÇO 1:6 COM 2 CM DE ESPESSURA.</v>
          </cell>
          <cell r="F554" t="str">
            <v>M2</v>
          </cell>
          <cell r="G554">
            <v>0</v>
          </cell>
          <cell r="H554">
            <v>17.05</v>
          </cell>
          <cell r="I554">
            <v>3.04</v>
          </cell>
          <cell r="J554">
            <v>20.09</v>
          </cell>
        </row>
        <row r="555">
          <cell r="C555" t="str">
            <v>14.02.04U</v>
          </cell>
          <cell r="D555">
            <v>7001130101</v>
          </cell>
          <cell r="E555" t="str">
            <v>REVESTIMENTO COM ARGAMASSA DE CIMENTO E AREIA SEM PENEIRAR NO TRAÇO 1:6 COM 5 CM DE ESPESSURA</v>
          </cell>
          <cell r="F555" t="str">
            <v>M2</v>
          </cell>
          <cell r="G555">
            <v>0</v>
          </cell>
          <cell r="H555">
            <v>32.18</v>
          </cell>
          <cell r="I555">
            <v>7.62</v>
          </cell>
          <cell r="J555">
            <v>39.799999999999997</v>
          </cell>
        </row>
        <row r="556">
          <cell r="C556" t="str">
            <v>14.02.05U</v>
          </cell>
          <cell r="D556">
            <v>7001130102</v>
          </cell>
          <cell r="E556" t="str">
            <v>REVESTIMENTO DE DUAS MASSAS EXTERNA ( EMBOÇO E REBOCO ).</v>
          </cell>
          <cell r="F556" t="str">
            <v>M2</v>
          </cell>
          <cell r="G556">
            <v>0</v>
          </cell>
          <cell r="H556">
            <v>44.51</v>
          </cell>
          <cell r="I556">
            <v>4.79</v>
          </cell>
          <cell r="J556">
            <v>49.3</v>
          </cell>
        </row>
        <row r="557">
          <cell r="C557">
            <v>0</v>
          </cell>
          <cell r="D557">
            <v>0</v>
          </cell>
          <cell r="E557">
            <v>0</v>
          </cell>
          <cell r="F557">
            <v>0</v>
          </cell>
          <cell r="G557">
            <v>0</v>
          </cell>
          <cell r="H557">
            <v>0</v>
          </cell>
          <cell r="I557">
            <v>0</v>
          </cell>
          <cell r="J557">
            <v>0</v>
          </cell>
        </row>
        <row r="558">
          <cell r="C558" t="str">
            <v>14.03.00U</v>
          </cell>
          <cell r="D558" t="str">
            <v/>
          </cell>
          <cell r="E558" t="str">
            <v>REVESTIMENTO COM CIMENTADO</v>
          </cell>
          <cell r="F558">
            <v>0</v>
          </cell>
          <cell r="G558">
            <v>0</v>
          </cell>
          <cell r="H558">
            <v>0</v>
          </cell>
          <cell r="I558">
            <v>0</v>
          </cell>
          <cell r="J558">
            <v>0</v>
          </cell>
        </row>
        <row r="559">
          <cell r="C559" t="str">
            <v>14.03.01U</v>
          </cell>
          <cell r="D559">
            <v>7001130005</v>
          </cell>
          <cell r="E559" t="str">
            <v>REVESTIMENTO CIMENTADO COM ARGAMASSA DE CIMENTO E AREIA NO TRAÇO 1:3.</v>
          </cell>
          <cell r="F559" t="str">
            <v>M2</v>
          </cell>
          <cell r="G559">
            <v>0</v>
          </cell>
          <cell r="H559">
            <v>27.03</v>
          </cell>
          <cell r="I559">
            <v>4.51</v>
          </cell>
          <cell r="J559">
            <v>31.54</v>
          </cell>
        </row>
        <row r="560">
          <cell r="C560">
            <v>0</v>
          </cell>
          <cell r="D560">
            <v>0</v>
          </cell>
          <cell r="E560">
            <v>0</v>
          </cell>
          <cell r="F560">
            <v>0</v>
          </cell>
          <cell r="G560">
            <v>0</v>
          </cell>
          <cell r="H560">
            <v>0</v>
          </cell>
          <cell r="I560">
            <v>0</v>
          </cell>
          <cell r="J560">
            <v>0</v>
          </cell>
        </row>
        <row r="561">
          <cell r="C561" t="str">
            <v>14.04.00U</v>
          </cell>
          <cell r="D561" t="str">
            <v/>
          </cell>
          <cell r="E561" t="str">
            <v>IMPERMEABILIZAÇÃO</v>
          </cell>
          <cell r="F561">
            <v>0</v>
          </cell>
          <cell r="G561">
            <v>0</v>
          </cell>
          <cell r="H561">
            <v>0</v>
          </cell>
          <cell r="I561">
            <v>0</v>
          </cell>
          <cell r="J561">
            <v>0</v>
          </cell>
        </row>
        <row r="562">
          <cell r="C562" t="str">
            <v>14.04.01U</v>
          </cell>
          <cell r="D562">
            <v>7001130006</v>
          </cell>
          <cell r="E562" t="str">
            <v>IMPERMEABILIZAÇÃO COM ARGAMASSA DE CIMENTO E AREIA NO TRAÇO 1:3 COM ADITIVO IMPERMEABILIZANTE.</v>
          </cell>
          <cell r="F562" t="str">
            <v>M2</v>
          </cell>
          <cell r="G562">
            <v>0</v>
          </cell>
          <cell r="H562">
            <v>28.77</v>
          </cell>
          <cell r="I562">
            <v>9.24</v>
          </cell>
          <cell r="J562">
            <v>38.01</v>
          </cell>
        </row>
        <row r="563">
          <cell r="C563" t="str">
            <v>14.04.02U</v>
          </cell>
          <cell r="D563">
            <v>7001130007</v>
          </cell>
          <cell r="E563" t="str">
            <v>IMPERMEABILIZAÇÃO COM  APLICAÇÃO DE TINTA ASFÁLTICA PARA CONCRETO, ALVENARIA, METAIS E MADEIRAS ( IGOL A, NEUTROL, OU SIMILAR ) EM DUAS DEMÃOS.</v>
          </cell>
          <cell r="F563" t="str">
            <v>M2</v>
          </cell>
          <cell r="G563">
            <v>0</v>
          </cell>
          <cell r="H563">
            <v>3.83</v>
          </cell>
          <cell r="I563">
            <v>7.48</v>
          </cell>
          <cell r="J563">
            <v>11.31</v>
          </cell>
        </row>
        <row r="564">
          <cell r="C564" t="str">
            <v>14.04.03U</v>
          </cell>
          <cell r="D564">
            <v>7001130239</v>
          </cell>
          <cell r="E564" t="str">
            <v>IMPERMEABILIZAÇÃO À BASE DE ELASTÔMEROS SINTÉTICOS CALANDRADOS E PRÉ-VULCANIZADOS C/ MANTA BUTÍLICA</v>
          </cell>
          <cell r="F564" t="str">
            <v>M2</v>
          </cell>
          <cell r="G564">
            <v>0</v>
          </cell>
          <cell r="H564">
            <v>25.18</v>
          </cell>
          <cell r="I564">
            <v>103.03</v>
          </cell>
          <cell r="J564">
            <v>128.21</v>
          </cell>
        </row>
        <row r="565">
          <cell r="C565" t="str">
            <v>14.04.04U</v>
          </cell>
          <cell r="D565">
            <v>7001130240</v>
          </cell>
          <cell r="E565" t="str">
            <v>IMPERMEABILIZAÇÃO À BASE DE ELASTÔMEROS SINTÉTICOS "NEOPRENE + HYPALON"</v>
          </cell>
          <cell r="F565" t="str">
            <v>M2</v>
          </cell>
          <cell r="G565">
            <v>0</v>
          </cell>
          <cell r="H565">
            <v>17.39</v>
          </cell>
          <cell r="I565">
            <v>163.47999999999999</v>
          </cell>
          <cell r="J565">
            <v>180.87</v>
          </cell>
        </row>
        <row r="566">
          <cell r="C566" t="str">
            <v>14.04.05U</v>
          </cell>
          <cell r="D566">
            <v>7001130301</v>
          </cell>
          <cell r="E566" t="str">
            <v>REVESTIMENTO IMPERMEABILIZANTE SEMIFLEXÍVEL À BASE DE CIMENTOS ESPECIAIS, ADITIVOS MINERAIS E RESINA ACRÍLICA DE EXCELENTES CARACTERÍSTICAS IMPERMEABILIZANTES</v>
          </cell>
          <cell r="F566" t="str">
            <v>M2</v>
          </cell>
          <cell r="G566">
            <v>0</v>
          </cell>
          <cell r="H566">
            <v>19.27</v>
          </cell>
          <cell r="I566">
            <v>12.49</v>
          </cell>
          <cell r="J566">
            <v>31.76</v>
          </cell>
        </row>
        <row r="567">
          <cell r="C567" t="str">
            <v>14.04.06U</v>
          </cell>
          <cell r="D567">
            <v>7001130398</v>
          </cell>
          <cell r="E567" t="str">
            <v xml:space="preserve">REVESTIMENTO IMPERMEABILIZANTE, SEMI-FLEXÍVEL, BICOMPONENTE (A+B), À BASE DE CIMENTOS ESPECIAIS, ADITIVOS MINERAIS E POLÍMEROS DE EXCELENTES CARACTERÍSTICAS IMPERMEABILIZANTES. </v>
          </cell>
          <cell r="F567" t="str">
            <v>M2</v>
          </cell>
          <cell r="G567">
            <v>0</v>
          </cell>
          <cell r="H567">
            <v>5.4</v>
          </cell>
          <cell r="I567">
            <v>6.88</v>
          </cell>
          <cell r="J567">
            <v>12.28</v>
          </cell>
        </row>
        <row r="568">
          <cell r="C568">
            <v>0</v>
          </cell>
          <cell r="D568">
            <v>0</v>
          </cell>
          <cell r="E568">
            <v>0</v>
          </cell>
          <cell r="F568">
            <v>0</v>
          </cell>
          <cell r="G568">
            <v>0</v>
          </cell>
          <cell r="H568">
            <v>0</v>
          </cell>
          <cell r="I568">
            <v>0</v>
          </cell>
          <cell r="J568">
            <v>0</v>
          </cell>
        </row>
        <row r="569">
          <cell r="C569" t="str">
            <v>14.05.00U</v>
          </cell>
          <cell r="D569" t="str">
            <v/>
          </cell>
          <cell r="E569" t="str">
            <v>REVESTIMENTO COM AZULEJO</v>
          </cell>
          <cell r="F569">
            <v>0</v>
          </cell>
          <cell r="G569">
            <v>0</v>
          </cell>
          <cell r="H569">
            <v>0</v>
          </cell>
          <cell r="I569">
            <v>0</v>
          </cell>
          <cell r="J569">
            <v>0</v>
          </cell>
        </row>
        <row r="570">
          <cell r="C570" t="str">
            <v>14.05.01U</v>
          </cell>
          <cell r="D570">
            <v>7001130008</v>
          </cell>
          <cell r="E570" t="str">
            <v>REVESTIMENTO DE AZULEJO TIPO A - (15 X 15) CM COM EMBOÇO.</v>
          </cell>
          <cell r="F570" t="str">
            <v>M2</v>
          </cell>
          <cell r="G570">
            <v>0</v>
          </cell>
          <cell r="H570">
            <v>52.54</v>
          </cell>
          <cell r="I570">
            <v>31.52</v>
          </cell>
          <cell r="J570">
            <v>84.06</v>
          </cell>
        </row>
        <row r="571">
          <cell r="C571">
            <v>0</v>
          </cell>
          <cell r="D571">
            <v>0</v>
          </cell>
          <cell r="E571">
            <v>0</v>
          </cell>
          <cell r="F571">
            <v>0</v>
          </cell>
          <cell r="G571">
            <v>0</v>
          </cell>
          <cell r="H571">
            <v>0</v>
          </cell>
          <cell r="I571">
            <v>0</v>
          </cell>
          <cell r="J571">
            <v>0</v>
          </cell>
        </row>
        <row r="572">
          <cell r="C572" t="str">
            <v>14.06.00U</v>
          </cell>
          <cell r="D572" t="str">
            <v/>
          </cell>
          <cell r="E572" t="str">
            <v>COBOGÓS</v>
          </cell>
          <cell r="F572">
            <v>0</v>
          </cell>
          <cell r="G572">
            <v>0</v>
          </cell>
          <cell r="H572">
            <v>0</v>
          </cell>
          <cell r="I572">
            <v>0</v>
          </cell>
          <cell r="J572">
            <v>0</v>
          </cell>
        </row>
        <row r="573">
          <cell r="C573" t="str">
            <v>14.06.01U</v>
          </cell>
          <cell r="D573">
            <v>7001110104</v>
          </cell>
          <cell r="E573" t="str">
            <v>COBOGO (ELEMENTO VAZADO) DE CONCRETO, ASSENTADO COM ARGAMASSA DE CIMENTO E AREIA</v>
          </cell>
          <cell r="F573" t="str">
            <v>M2</v>
          </cell>
          <cell r="G573">
            <v>0</v>
          </cell>
          <cell r="H573">
            <v>36.71</v>
          </cell>
          <cell r="I573">
            <v>77.16</v>
          </cell>
          <cell r="J573">
            <v>113.87</v>
          </cell>
        </row>
        <row r="574">
          <cell r="C574" t="str">
            <v>14.06.02U</v>
          </cell>
          <cell r="D574">
            <v>7001110105</v>
          </cell>
          <cell r="E574" t="str">
            <v>COBOGOS (ELEMENTO VAZADO) CERAMICO, ASSENTADO COM ARGAMASSA DE CIMENTO E AREIA</v>
          </cell>
          <cell r="F574" t="str">
            <v>M2</v>
          </cell>
          <cell r="G574">
            <v>0</v>
          </cell>
          <cell r="H574">
            <v>65.13</v>
          </cell>
          <cell r="I574">
            <v>35.26</v>
          </cell>
          <cell r="J574">
            <v>100.39</v>
          </cell>
        </row>
        <row r="575">
          <cell r="C575">
            <v>0</v>
          </cell>
          <cell r="D575">
            <v>0</v>
          </cell>
          <cell r="E575">
            <v>0</v>
          </cell>
          <cell r="F575">
            <v>0</v>
          </cell>
          <cell r="G575">
            <v>0</v>
          </cell>
          <cell r="H575">
            <v>0</v>
          </cell>
          <cell r="I575">
            <v>0</v>
          </cell>
          <cell r="J575">
            <v>0</v>
          </cell>
        </row>
        <row r="576">
          <cell r="C576" t="str">
            <v>15.01.00U</v>
          </cell>
          <cell r="D576" t="str">
            <v/>
          </cell>
          <cell r="E576" t="str">
            <v>ESQUADRIAS DE MADEIRA PARA PORTAS</v>
          </cell>
          <cell r="F576">
            <v>0</v>
          </cell>
          <cell r="G576">
            <v>0</v>
          </cell>
          <cell r="H576">
            <v>0</v>
          </cell>
          <cell r="I576">
            <v>0</v>
          </cell>
          <cell r="J576">
            <v>0</v>
          </cell>
        </row>
        <row r="577">
          <cell r="C577" t="str">
            <v>15.01.01U</v>
          </cell>
          <cell r="D577">
            <v>7001140001</v>
          </cell>
          <cell r="E577" t="str">
            <v>FORNECIMENTO E ASSENTAMENTO DE  PORTA INTERNA SEMI-OCA, INCLUSIVE GRADE, GUARNIÇÕES E FERRAGENS.</v>
          </cell>
          <cell r="F577" t="str">
            <v>M2</v>
          </cell>
          <cell r="G577">
            <v>0</v>
          </cell>
          <cell r="H577">
            <v>77.94</v>
          </cell>
          <cell r="I577">
            <v>157.47999999999999</v>
          </cell>
          <cell r="J577">
            <v>235.42</v>
          </cell>
        </row>
        <row r="578">
          <cell r="C578" t="str">
            <v>15.01.02U</v>
          </cell>
          <cell r="D578">
            <v>7001140002</v>
          </cell>
          <cell r="E578" t="str">
            <v>FORNECIMENTO E ASSENTAMENTO DE PORTA EXTERNA EM MADEIRA DE LEI, COM GRADE, GUARNIÇÕES E FERRAGENS.</v>
          </cell>
          <cell r="F578" t="str">
            <v>M2</v>
          </cell>
          <cell r="G578">
            <v>0</v>
          </cell>
          <cell r="H578">
            <v>77.86</v>
          </cell>
          <cell r="I578">
            <v>459.63</v>
          </cell>
          <cell r="J578">
            <v>537.49</v>
          </cell>
        </row>
        <row r="579">
          <cell r="C579" t="str">
            <v>15.01.03U</v>
          </cell>
          <cell r="D579">
            <v>7001140194</v>
          </cell>
          <cell r="E579" t="str">
            <v>ESQUADRIA DE MADEIRA PARA PORTAS EXTERNAS, TIPO SEMI-OCA, INCLUSIVE ASSENTAMENTO E FERRAGENS NAS DIMENSÕES 80X210CM.</v>
          </cell>
          <cell r="F579" t="str">
            <v xml:space="preserve">UN </v>
          </cell>
          <cell r="G579">
            <v>0</v>
          </cell>
          <cell r="H579">
            <v>107.52</v>
          </cell>
          <cell r="I579">
            <v>384.77</v>
          </cell>
          <cell r="J579">
            <v>492.29</v>
          </cell>
        </row>
        <row r="580">
          <cell r="C580">
            <v>0</v>
          </cell>
          <cell r="D580">
            <v>0</v>
          </cell>
          <cell r="E580">
            <v>0</v>
          </cell>
          <cell r="F580">
            <v>0</v>
          </cell>
          <cell r="G580">
            <v>0</v>
          </cell>
          <cell r="H580">
            <v>0</v>
          </cell>
          <cell r="I580">
            <v>0</v>
          </cell>
          <cell r="J580">
            <v>0</v>
          </cell>
        </row>
        <row r="581">
          <cell r="C581" t="str">
            <v>15.02.00U</v>
          </cell>
          <cell r="D581" t="str">
            <v/>
          </cell>
          <cell r="E581" t="str">
            <v>ESQUADRIAS DE MADEIRA / FERRO / ALUMINIO PARA JANELAS</v>
          </cell>
          <cell r="F581">
            <v>0</v>
          </cell>
          <cell r="G581">
            <v>0</v>
          </cell>
          <cell r="H581">
            <v>0</v>
          </cell>
          <cell r="I581">
            <v>0</v>
          </cell>
          <cell r="J581">
            <v>0</v>
          </cell>
        </row>
        <row r="582">
          <cell r="C582" t="str">
            <v>15.02.01U</v>
          </cell>
          <cell r="D582">
            <v>7001140003</v>
          </cell>
          <cell r="E582" t="str">
            <v>ESQUADRIA DE MADEIRA PARA JANELAS DE ABRIR OU CORRER, COM VENEZIANAS, VIDROS 4MM FERRAGENS, INCLUSIVE FORNECIMENTO E ASSENTAMENTO.</v>
          </cell>
          <cell r="F582" t="str">
            <v>M2</v>
          </cell>
          <cell r="G582">
            <v>0</v>
          </cell>
          <cell r="H582">
            <v>214.24</v>
          </cell>
          <cell r="I582">
            <v>229.04</v>
          </cell>
          <cell r="J582">
            <v>443.28</v>
          </cell>
        </row>
        <row r="583">
          <cell r="C583" t="str">
            <v>15.02.02U</v>
          </cell>
          <cell r="D583">
            <v>7001140004</v>
          </cell>
          <cell r="E583" t="str">
            <v>ESQUADRIA DE MADEIRA PARA JANELAS DE ABRIR OU CORRER, SEM VENEZIANAS, VIDROS 4MM, FERRAGENS, INCLUSIVE FORNECIMENTO E ASSENTAMENTO.</v>
          </cell>
          <cell r="F583" t="str">
            <v>M2</v>
          </cell>
          <cell r="G583">
            <v>0</v>
          </cell>
          <cell r="H583">
            <v>214.24</v>
          </cell>
          <cell r="I583">
            <v>229.04</v>
          </cell>
          <cell r="J583">
            <v>443.28</v>
          </cell>
        </row>
        <row r="584">
          <cell r="C584" t="str">
            <v>15.02.03U</v>
          </cell>
          <cell r="D584">
            <v>7001140005</v>
          </cell>
          <cell r="E584" t="str">
            <v>ESQUADRIA DE ALUMINIO ANODIZADO PARA JANELAS TIPO CAIXILHOS DE CORRER, COM BANDEIRA BASCULANTES, VIDROS, INCLUSIVE FORNECIDO E ASSENTAMENTO.</v>
          </cell>
          <cell r="F584" t="str">
            <v>M2</v>
          </cell>
          <cell r="G584">
            <v>0</v>
          </cell>
          <cell r="H584">
            <v>60.1</v>
          </cell>
          <cell r="I584">
            <v>330.75</v>
          </cell>
          <cell r="J584">
            <v>390.85</v>
          </cell>
        </row>
        <row r="585">
          <cell r="C585" t="str">
            <v>15.02.04U</v>
          </cell>
          <cell r="D585">
            <v>7001140006</v>
          </cell>
          <cell r="E585" t="str">
            <v>ESQUADRIAS DE FERRO TIPO BASCULANTE COM VIDROS FANTASIA COM FORNECIMENTO E ASSENTAMENTO.</v>
          </cell>
          <cell r="F585" t="str">
            <v>M2</v>
          </cell>
          <cell r="G585">
            <v>0</v>
          </cell>
          <cell r="H585">
            <v>60.47</v>
          </cell>
          <cell r="I585">
            <v>404.84</v>
          </cell>
          <cell r="J585">
            <v>465.31</v>
          </cell>
        </row>
        <row r="586">
          <cell r="C586">
            <v>0</v>
          </cell>
          <cell r="D586">
            <v>0</v>
          </cell>
          <cell r="E586">
            <v>0</v>
          </cell>
          <cell r="F586">
            <v>0</v>
          </cell>
          <cell r="G586">
            <v>0</v>
          </cell>
          <cell r="H586">
            <v>0</v>
          </cell>
          <cell r="I586">
            <v>0</v>
          </cell>
          <cell r="J586">
            <v>0</v>
          </cell>
        </row>
        <row r="587">
          <cell r="C587" t="str">
            <v>15.03.00U</v>
          </cell>
          <cell r="D587" t="str">
            <v/>
          </cell>
          <cell r="E587" t="str">
            <v>VIDROS</v>
          </cell>
          <cell r="F587">
            <v>0</v>
          </cell>
          <cell r="G587">
            <v>0</v>
          </cell>
          <cell r="H587">
            <v>0</v>
          </cell>
          <cell r="I587">
            <v>0</v>
          </cell>
          <cell r="J587">
            <v>0</v>
          </cell>
        </row>
        <row r="588">
          <cell r="C588" t="str">
            <v>15.03.01U</v>
          </cell>
          <cell r="D588">
            <v>7001140007</v>
          </cell>
          <cell r="E588" t="str">
            <v>VIDROS DE 3 MM COLOCADO.</v>
          </cell>
          <cell r="F588" t="str">
            <v>M2</v>
          </cell>
          <cell r="G588">
            <v>0</v>
          </cell>
          <cell r="H588">
            <v>13.89</v>
          </cell>
          <cell r="I588">
            <v>61.99</v>
          </cell>
          <cell r="J588">
            <v>75.88</v>
          </cell>
        </row>
        <row r="589">
          <cell r="C589" t="str">
            <v>15.03.02U</v>
          </cell>
          <cell r="D589">
            <v>7001140008</v>
          </cell>
          <cell r="E589" t="str">
            <v>VIDROS DE 4 MM COLOCADO.</v>
          </cell>
          <cell r="F589" t="str">
            <v>M2</v>
          </cell>
          <cell r="G589">
            <v>0</v>
          </cell>
          <cell r="H589">
            <v>15.63</v>
          </cell>
          <cell r="I589">
            <v>80.78</v>
          </cell>
          <cell r="J589">
            <v>96.41</v>
          </cell>
        </row>
        <row r="590">
          <cell r="C590" t="str">
            <v>15.03.03U</v>
          </cell>
          <cell r="D590">
            <v>7001140009</v>
          </cell>
          <cell r="E590" t="str">
            <v>VIDROS FANTASIA COLOCADO.</v>
          </cell>
          <cell r="F590" t="str">
            <v>M2</v>
          </cell>
          <cell r="G590">
            <v>0</v>
          </cell>
          <cell r="H590">
            <v>15.63</v>
          </cell>
          <cell r="I590">
            <v>68.099999999999994</v>
          </cell>
          <cell r="J590">
            <v>83.73</v>
          </cell>
        </row>
        <row r="591">
          <cell r="C591">
            <v>0</v>
          </cell>
          <cell r="D591">
            <v>0</v>
          </cell>
          <cell r="E591">
            <v>0</v>
          </cell>
          <cell r="F591">
            <v>0</v>
          </cell>
          <cell r="G591">
            <v>0</v>
          </cell>
          <cell r="H591">
            <v>0</v>
          </cell>
          <cell r="I591">
            <v>0</v>
          </cell>
          <cell r="J591">
            <v>0</v>
          </cell>
        </row>
        <row r="592">
          <cell r="C592" t="str">
            <v>16.01.00U</v>
          </cell>
          <cell r="D592" t="str">
            <v/>
          </cell>
          <cell r="E592" t="str">
            <v>CONSTRUÇÃO DE PISO</v>
          </cell>
          <cell r="F592">
            <v>0</v>
          </cell>
          <cell r="G592">
            <v>0</v>
          </cell>
          <cell r="H592">
            <v>0</v>
          </cell>
          <cell r="I592">
            <v>0</v>
          </cell>
          <cell r="J592">
            <v>0</v>
          </cell>
        </row>
        <row r="593">
          <cell r="C593" t="str">
            <v>16.01.01U</v>
          </cell>
          <cell r="D593">
            <v>7001150001</v>
          </cell>
          <cell r="E593" t="str">
            <v>PISO DE CIMENTO; CONSTRUÇÃO.</v>
          </cell>
          <cell r="F593" t="str">
            <v>M2</v>
          </cell>
          <cell r="G593">
            <v>0</v>
          </cell>
          <cell r="H593">
            <v>33.33</v>
          </cell>
          <cell r="I593">
            <v>5.63</v>
          </cell>
          <cell r="J593">
            <v>38.96</v>
          </cell>
        </row>
        <row r="594">
          <cell r="C594" t="str">
            <v>16.01.02U</v>
          </cell>
          <cell r="D594">
            <v>7001150002</v>
          </cell>
          <cell r="E594" t="str">
            <v>PISO DE CIMENTO COM JUNTAS DE VIDRO; CONSTRUÇÃO.</v>
          </cell>
          <cell r="F594" t="str">
            <v>M2</v>
          </cell>
          <cell r="G594">
            <v>0</v>
          </cell>
          <cell r="H594">
            <v>40.479999999999997</v>
          </cell>
          <cell r="I594">
            <v>10.210000000000001</v>
          </cell>
          <cell r="J594">
            <v>50.69</v>
          </cell>
        </row>
        <row r="595">
          <cell r="C595" t="str">
            <v>16.01.03U</v>
          </cell>
          <cell r="D595">
            <v>7001150003</v>
          </cell>
          <cell r="E595" t="str">
            <v>PISO DE CIMENTO COM JUNTAS DE MADEIRA; CONSTRUÇÃO.</v>
          </cell>
          <cell r="F595" t="str">
            <v>M2</v>
          </cell>
          <cell r="G595">
            <v>0</v>
          </cell>
          <cell r="H595">
            <v>40.479999999999997</v>
          </cell>
          <cell r="I595">
            <v>17.03</v>
          </cell>
          <cell r="J595">
            <v>57.51</v>
          </cell>
        </row>
        <row r="596">
          <cell r="C596" t="str">
            <v>16.02.02U</v>
          </cell>
          <cell r="D596">
            <v>7001150010</v>
          </cell>
          <cell r="E596" t="str">
            <v>PISO DE LADRILHO HIDRÁULICO; CONSTRUÇÃO.</v>
          </cell>
          <cell r="F596" t="str">
            <v>M2</v>
          </cell>
          <cell r="G596">
            <v>0</v>
          </cell>
          <cell r="H596">
            <v>52.27</v>
          </cell>
          <cell r="I596">
            <v>52.82</v>
          </cell>
          <cell r="J596">
            <v>105.09</v>
          </cell>
        </row>
        <row r="597">
          <cell r="C597" t="str">
            <v>16.02.01U</v>
          </cell>
          <cell r="D597">
            <v>7001150195</v>
          </cell>
          <cell r="E597" t="str">
            <v>PISO EM CERÂMICA DE (20 X 20) CM TIPO A; CONSTRUÇÃO.</v>
          </cell>
          <cell r="F597" t="str">
            <v>M2</v>
          </cell>
          <cell r="G597">
            <v>0</v>
          </cell>
          <cell r="H597">
            <v>52.27</v>
          </cell>
          <cell r="I597">
            <v>26.21</v>
          </cell>
          <cell r="J597">
            <v>78.48</v>
          </cell>
        </row>
        <row r="598">
          <cell r="C598" t="str">
            <v>16.02.04U</v>
          </cell>
          <cell r="D598">
            <v>7001150119</v>
          </cell>
          <cell r="E598" t="str">
            <v>PISO EM GANILITITE BRANCO, INCLUSO JUNTAS DE DILATAÇÃO PLÁSTICAS E POLIMENTO MECANIZADO; CONSTRUÇÃO</v>
          </cell>
          <cell r="F598" t="str">
            <v>M2</v>
          </cell>
          <cell r="G598">
            <v>1.85</v>
          </cell>
          <cell r="H598">
            <v>69.569999999999993</v>
          </cell>
          <cell r="I598">
            <v>24.31</v>
          </cell>
          <cell r="J598">
            <v>95.73</v>
          </cell>
        </row>
        <row r="599">
          <cell r="C599" t="str">
            <v>16.02.03U</v>
          </cell>
          <cell r="D599">
            <v>7001150120</v>
          </cell>
          <cell r="E599" t="str">
            <v>PISO TÁTIL DE ALERTA, EM BLOCOS DE CONCRETO CORRUGADOS; CONSTRUÇÃO</v>
          </cell>
          <cell r="F599" t="str">
            <v>M2</v>
          </cell>
          <cell r="G599">
            <v>0</v>
          </cell>
          <cell r="H599">
            <v>71.349999999999994</v>
          </cell>
          <cell r="I599">
            <v>25.86</v>
          </cell>
          <cell r="J599">
            <v>97.21</v>
          </cell>
        </row>
        <row r="600">
          <cell r="C600" t="str">
            <v>16.03.01U</v>
          </cell>
          <cell r="D600">
            <v>7001150011</v>
          </cell>
          <cell r="E600" t="str">
            <v>PISO RÚSTICO DE CONCRETO RIPADO; CONSTRUÇÃO.</v>
          </cell>
          <cell r="F600" t="str">
            <v>M2</v>
          </cell>
          <cell r="G600">
            <v>0.1</v>
          </cell>
          <cell r="H600">
            <v>35.17</v>
          </cell>
          <cell r="I600">
            <v>19.79</v>
          </cell>
          <cell r="J600">
            <v>55.06</v>
          </cell>
        </row>
        <row r="601">
          <cell r="C601" t="str">
            <v>16.01.04U</v>
          </cell>
          <cell r="D601">
            <v>7001150004</v>
          </cell>
          <cell r="E601" t="str">
            <v>LASTRO DE PISO COM 10 CM DE ESPESSURA EM CONCRETO NO TRAÇO 1:4:8; CONSTRUÇÃO.</v>
          </cell>
          <cell r="F601" t="str">
            <v>M2</v>
          </cell>
          <cell r="G601">
            <v>0.1</v>
          </cell>
          <cell r="H601">
            <v>35.17</v>
          </cell>
          <cell r="I601">
            <v>17.510000000000002</v>
          </cell>
          <cell r="J601">
            <v>52.78</v>
          </cell>
        </row>
        <row r="602">
          <cell r="C602" t="str">
            <v>16.01.05U</v>
          </cell>
          <cell r="D602">
            <v>7001150005</v>
          </cell>
          <cell r="E602" t="str">
            <v>LASTRO DE PISO COM UTILIZAÇÃO DE ADITIVO IMPERMEABILIZANTE,COM 10 CM DE ESPESSURA EM CONCRETO NO TRAÇO 1:4:8; CONSTRUÇÃO.</v>
          </cell>
          <cell r="F602" t="str">
            <v>M2</v>
          </cell>
          <cell r="G602">
            <v>0.1</v>
          </cell>
          <cell r="H602">
            <v>47.78</v>
          </cell>
          <cell r="I602">
            <v>27.52</v>
          </cell>
          <cell r="J602">
            <v>75.400000000000006</v>
          </cell>
        </row>
        <row r="603">
          <cell r="C603" t="str">
            <v>16.01.06U</v>
          </cell>
          <cell r="D603">
            <v>7001150006</v>
          </cell>
          <cell r="E603" t="str">
            <v>LASTRO DE PISO COM 5 CM DE ESPESSURA EM CONCRETO NO TRAÇO 1:4:8; CONSTRUÇÃO.</v>
          </cell>
          <cell r="F603" t="str">
            <v>M2</v>
          </cell>
          <cell r="G603">
            <v>0.05</v>
          </cell>
          <cell r="H603">
            <v>23.88</v>
          </cell>
          <cell r="I603">
            <v>8.76</v>
          </cell>
          <cell r="J603">
            <v>32.69</v>
          </cell>
        </row>
        <row r="604">
          <cell r="C604" t="str">
            <v>16.01.07U</v>
          </cell>
          <cell r="D604">
            <v>7001150007</v>
          </cell>
          <cell r="E604" t="str">
            <v>LASTRO DE PISO COM UTILIZAÇÃO DE ADITIVO IMPERMEABILIZANTE, COM 5 CM DE ESPESSURA EM CONCRETO NO TRAÇO 1:4:8; CONSTRUÇÃO.</v>
          </cell>
          <cell r="F604" t="str">
            <v>M2</v>
          </cell>
          <cell r="G604">
            <v>0.05</v>
          </cell>
          <cell r="H604">
            <v>23.88</v>
          </cell>
          <cell r="I604">
            <v>13.76</v>
          </cell>
          <cell r="J604">
            <v>37.69</v>
          </cell>
        </row>
        <row r="605">
          <cell r="C605" t="str">
            <v>16.01.08U</v>
          </cell>
          <cell r="D605">
            <v>7001150008</v>
          </cell>
          <cell r="E605" t="str">
            <v>REGULARIZAÇÃO DE CONTRA PISO PARA REVESTIMENTO DE PISOS EMPREGANDO ARGAMASSA DE CIMENTO E AREIA NO TRAÇO 1:4, COM 3 CM DE ESPESSURA.</v>
          </cell>
          <cell r="F605" t="str">
            <v>M2</v>
          </cell>
          <cell r="G605">
            <v>0</v>
          </cell>
          <cell r="H605">
            <v>30.81</v>
          </cell>
          <cell r="I605">
            <v>5.8</v>
          </cell>
          <cell r="J605">
            <v>36.61</v>
          </cell>
        </row>
        <row r="606">
          <cell r="C606" t="str">
            <v>16.02.05U</v>
          </cell>
          <cell r="D606">
            <v>7001130345</v>
          </cell>
          <cell r="E606" t="str">
            <v>REVESTIMENTO CERÂMICO PARA PISO COM PLACAS TIPO GRÊS (PEI MAIOR OU IGUAL A 4) DE DIMENSÕES 35X35 CM.</v>
          </cell>
          <cell r="F606" t="str">
            <v>M2</v>
          </cell>
          <cell r="G606">
            <v>0</v>
          </cell>
          <cell r="H606">
            <v>6.95</v>
          </cell>
          <cell r="I606">
            <v>20.58</v>
          </cell>
          <cell r="J606">
            <v>27.53</v>
          </cell>
        </row>
        <row r="607">
          <cell r="C607">
            <v>0</v>
          </cell>
          <cell r="D607">
            <v>0</v>
          </cell>
          <cell r="E607">
            <v>0</v>
          </cell>
          <cell r="F607">
            <v>0</v>
          </cell>
          <cell r="G607">
            <v>0</v>
          </cell>
          <cell r="H607">
            <v>0</v>
          </cell>
          <cell r="I607">
            <v>0</v>
          </cell>
          <cell r="J607">
            <v>0</v>
          </cell>
        </row>
        <row r="608">
          <cell r="C608" t="str">
            <v>17.01.00U</v>
          </cell>
          <cell r="D608" t="str">
            <v/>
          </cell>
          <cell r="E608" t="str">
            <v>CAIAÇÃO</v>
          </cell>
          <cell r="F608">
            <v>0</v>
          </cell>
          <cell r="G608">
            <v>0</v>
          </cell>
          <cell r="H608">
            <v>0</v>
          </cell>
          <cell r="I608">
            <v>0</v>
          </cell>
          <cell r="J608">
            <v>0</v>
          </cell>
        </row>
        <row r="609">
          <cell r="C609" t="str">
            <v>17.01.01U</v>
          </cell>
          <cell r="D609">
            <v>7001160001</v>
          </cell>
          <cell r="E609" t="str">
            <v>CAIAÇÃO EM PAREDE INTERNA EXECUTADA EM TRES DEMÃOS.</v>
          </cell>
          <cell r="F609" t="str">
            <v>M2</v>
          </cell>
          <cell r="G609">
            <v>0</v>
          </cell>
          <cell r="H609">
            <v>5.98</v>
          </cell>
          <cell r="I609">
            <v>0.94</v>
          </cell>
          <cell r="J609">
            <v>6.92</v>
          </cell>
        </row>
        <row r="610">
          <cell r="C610" t="str">
            <v>17.01.02U</v>
          </cell>
          <cell r="D610">
            <v>7001160002</v>
          </cell>
          <cell r="E610" t="str">
            <v>CAIAÇÃO EM PAREDE EXTERNA EXECUTADA EM TRES DEMÃOS.</v>
          </cell>
          <cell r="F610" t="str">
            <v>M2</v>
          </cell>
          <cell r="G610">
            <v>0</v>
          </cell>
          <cell r="H610">
            <v>7.9</v>
          </cell>
          <cell r="I610">
            <v>0.94</v>
          </cell>
          <cell r="J610">
            <v>8.84</v>
          </cell>
        </row>
        <row r="611">
          <cell r="C611">
            <v>0</v>
          </cell>
          <cell r="D611">
            <v>0</v>
          </cell>
          <cell r="E611">
            <v>0</v>
          </cell>
          <cell r="F611">
            <v>0</v>
          </cell>
          <cell r="G611">
            <v>0</v>
          </cell>
          <cell r="H611">
            <v>0</v>
          </cell>
          <cell r="I611">
            <v>0</v>
          </cell>
          <cell r="J611">
            <v>0</v>
          </cell>
        </row>
        <row r="612">
          <cell r="C612" t="str">
            <v>17.02.00U</v>
          </cell>
          <cell r="D612" t="str">
            <v/>
          </cell>
          <cell r="E612" t="str">
            <v>PINTURA COM TINTA LÁTEX EM DUAS DEMÃOS SEM EMASSAMENTO</v>
          </cell>
          <cell r="F612">
            <v>0</v>
          </cell>
          <cell r="G612">
            <v>0</v>
          </cell>
          <cell r="H612">
            <v>0</v>
          </cell>
          <cell r="I612">
            <v>0</v>
          </cell>
          <cell r="J612">
            <v>0</v>
          </cell>
        </row>
        <row r="613">
          <cell r="C613" t="str">
            <v>17.02.01U</v>
          </cell>
          <cell r="D613">
            <v>7001160003</v>
          </cell>
          <cell r="E613" t="str">
            <v>PINTURA DE PAREDE INTERNA COM TINTA LÁTEX A BASE PVA EM DUAS DEMÃOS SEM EMASSAMENTO.</v>
          </cell>
          <cell r="F613" t="str">
            <v>M2</v>
          </cell>
          <cell r="G613">
            <v>0</v>
          </cell>
          <cell r="H613">
            <v>13.12</v>
          </cell>
          <cell r="I613">
            <v>2.9</v>
          </cell>
          <cell r="J613">
            <v>16.02</v>
          </cell>
        </row>
        <row r="614">
          <cell r="C614" t="str">
            <v>17.02.02U</v>
          </cell>
          <cell r="D614">
            <v>7001160004</v>
          </cell>
          <cell r="E614" t="str">
            <v>PINTURA DE PAREDE EXTERNA COM TINTA LÁTEX A BASE PVA EM DUAS DEMÃOS SEM EMASSAMENTO.</v>
          </cell>
          <cell r="F614" t="str">
            <v>M2</v>
          </cell>
          <cell r="G614">
            <v>0</v>
          </cell>
          <cell r="H614">
            <v>13.12</v>
          </cell>
          <cell r="I614">
            <v>5.6</v>
          </cell>
          <cell r="J614">
            <v>18.72</v>
          </cell>
        </row>
        <row r="615">
          <cell r="C615" t="str">
            <v>17.02.05U</v>
          </cell>
          <cell r="D615">
            <v>7001160005</v>
          </cell>
          <cell r="E615" t="str">
            <v>PINTURA SUPER CONCRETINA.</v>
          </cell>
          <cell r="F615" t="str">
            <v>M2</v>
          </cell>
          <cell r="G615">
            <v>0</v>
          </cell>
          <cell r="H615">
            <v>15.82</v>
          </cell>
          <cell r="I615">
            <v>3.67</v>
          </cell>
          <cell r="J615">
            <v>19.489999999999998</v>
          </cell>
        </row>
        <row r="616">
          <cell r="C616">
            <v>0</v>
          </cell>
          <cell r="D616">
            <v>0</v>
          </cell>
          <cell r="E616">
            <v>0</v>
          </cell>
          <cell r="F616">
            <v>0</v>
          </cell>
          <cell r="G616">
            <v>0</v>
          </cell>
          <cell r="H616">
            <v>0</v>
          </cell>
          <cell r="I616">
            <v>0</v>
          </cell>
          <cell r="J616">
            <v>0</v>
          </cell>
        </row>
        <row r="617">
          <cell r="C617" t="str">
            <v>17.03.00U</v>
          </cell>
          <cell r="D617" t="str">
            <v/>
          </cell>
          <cell r="E617" t="str">
            <v>PINTURA COM TINTA LÁTEX EM DUAS DEMÃOS COM EMASSAMENTO</v>
          </cell>
          <cell r="F617">
            <v>0</v>
          </cell>
          <cell r="G617">
            <v>0</v>
          </cell>
          <cell r="H617">
            <v>0</v>
          </cell>
          <cell r="I617">
            <v>0</v>
          </cell>
          <cell r="J617">
            <v>0</v>
          </cell>
        </row>
        <row r="618">
          <cell r="C618" t="str">
            <v>17.03.03U</v>
          </cell>
          <cell r="D618">
            <v>7001160006</v>
          </cell>
          <cell r="E618" t="str">
            <v>PINTURA DE PAREDE INTERNA COM TINTA LÁTEX A BASE DE PVA COM DUAS DEMÃOS CONTENDO EMASSAMENTO.</v>
          </cell>
          <cell r="F618" t="str">
            <v>M2</v>
          </cell>
          <cell r="G618">
            <v>0</v>
          </cell>
          <cell r="H618">
            <v>21.98</v>
          </cell>
          <cell r="I618">
            <v>5.04</v>
          </cell>
          <cell r="J618">
            <v>27.02</v>
          </cell>
        </row>
        <row r="619">
          <cell r="C619" t="str">
            <v>17.03.04U</v>
          </cell>
          <cell r="D619">
            <v>7001160007</v>
          </cell>
          <cell r="E619" t="str">
            <v>PINTURA DE PAREDE EXTERNA COM TINTA LÁTEX ACRILICA EM DUAS DEMÃOS CONTENDO EMASSAMENTO.</v>
          </cell>
          <cell r="F619" t="str">
            <v>M2</v>
          </cell>
          <cell r="G619">
            <v>0</v>
          </cell>
          <cell r="H619">
            <v>23.72</v>
          </cell>
          <cell r="I619">
            <v>9.6</v>
          </cell>
          <cell r="J619">
            <v>33.32</v>
          </cell>
        </row>
        <row r="620">
          <cell r="C620">
            <v>0</v>
          </cell>
          <cell r="D620">
            <v>0</v>
          </cell>
          <cell r="E620">
            <v>0</v>
          </cell>
          <cell r="F620">
            <v>0</v>
          </cell>
          <cell r="G620">
            <v>0</v>
          </cell>
          <cell r="H620">
            <v>0</v>
          </cell>
          <cell r="I620">
            <v>0</v>
          </cell>
          <cell r="J620">
            <v>0</v>
          </cell>
        </row>
        <row r="621">
          <cell r="C621" t="str">
            <v>17.04.00U</v>
          </cell>
          <cell r="D621" t="str">
            <v/>
          </cell>
          <cell r="E621" t="str">
            <v>PINTURA COM ESMALTE SINTÉTICO EM DUAS DEMÃOS COM EMASSAMENTO</v>
          </cell>
          <cell r="F621">
            <v>0</v>
          </cell>
          <cell r="G621">
            <v>0</v>
          </cell>
          <cell r="H621">
            <v>0</v>
          </cell>
          <cell r="I621">
            <v>0</v>
          </cell>
          <cell r="J621">
            <v>0</v>
          </cell>
        </row>
        <row r="622">
          <cell r="C622" t="str">
            <v>17.04.01U</v>
          </cell>
          <cell r="D622">
            <v>7001160008</v>
          </cell>
          <cell r="E622" t="str">
            <v>PINTURA A ESMALTE SINTÉTICO EM DUAS DEMÃOS, SOBRE ESQUADRIA DE MADEIRA INCLUSIVE APARELHAMENTO, EMASSAMENTO E LIXAMENTO.</v>
          </cell>
          <cell r="F622" t="str">
            <v>M2</v>
          </cell>
          <cell r="G622">
            <v>0</v>
          </cell>
          <cell r="H622">
            <v>24.52</v>
          </cell>
          <cell r="I622">
            <v>13.31</v>
          </cell>
          <cell r="J622">
            <v>37.83</v>
          </cell>
        </row>
        <row r="623">
          <cell r="C623" t="str">
            <v>17.04.02U</v>
          </cell>
          <cell r="D623">
            <v>7001160009</v>
          </cell>
          <cell r="E623" t="str">
            <v>PINTURA A ESMALTE SINTÉTICO EM DUAS DEMÃOS, SOBRE ESQUADRIAS DE FERRO INCLUSIVE LIXAMENTO E APLICAÇÃO DE PRIMER.</v>
          </cell>
          <cell r="F623" t="str">
            <v>M2</v>
          </cell>
          <cell r="G623">
            <v>0</v>
          </cell>
          <cell r="H623">
            <v>27.82</v>
          </cell>
          <cell r="I623">
            <v>7.58</v>
          </cell>
          <cell r="J623">
            <v>35.4</v>
          </cell>
        </row>
        <row r="624">
          <cell r="C624" t="str">
            <v>17.04.04U</v>
          </cell>
          <cell r="D624">
            <v>7001160010</v>
          </cell>
          <cell r="E624" t="str">
            <v>PINTURA A ESMALTE SINTÉTICO EM DUAS DEMÃOS, SOBRE SUPERFÍCIES METÁLICAS, INCLUSIVE LIXAMENTO.</v>
          </cell>
          <cell r="F624" t="str">
            <v>M2</v>
          </cell>
          <cell r="G624">
            <v>0</v>
          </cell>
          <cell r="H624">
            <v>10.78</v>
          </cell>
          <cell r="I624">
            <v>5.03</v>
          </cell>
          <cell r="J624">
            <v>15.81</v>
          </cell>
        </row>
        <row r="625">
          <cell r="C625">
            <v>0</v>
          </cell>
          <cell r="D625">
            <v>0</v>
          </cell>
          <cell r="E625">
            <v>0</v>
          </cell>
          <cell r="F625">
            <v>0</v>
          </cell>
          <cell r="G625">
            <v>0</v>
          </cell>
          <cell r="H625">
            <v>0</v>
          </cell>
          <cell r="I625">
            <v>0</v>
          </cell>
          <cell r="J625">
            <v>0</v>
          </cell>
        </row>
        <row r="626">
          <cell r="C626" t="str">
            <v>17.05.00U</v>
          </cell>
          <cell r="D626" t="str">
            <v/>
          </cell>
          <cell r="E626" t="str">
            <v>EMASSAMENTO</v>
          </cell>
          <cell r="F626">
            <v>0</v>
          </cell>
          <cell r="G626">
            <v>0</v>
          </cell>
          <cell r="H626">
            <v>0</v>
          </cell>
          <cell r="I626">
            <v>0</v>
          </cell>
          <cell r="J626">
            <v>0</v>
          </cell>
        </row>
        <row r="627">
          <cell r="C627" t="str">
            <v>17.05.01U</v>
          </cell>
          <cell r="D627">
            <v>7001160011</v>
          </cell>
          <cell r="E627" t="str">
            <v>EMASSAMENTO DE PAREDE INTERNA COM DUAS DEMÃOS DE MASSA CORRIDA.</v>
          </cell>
          <cell r="F627" t="str">
            <v>M2</v>
          </cell>
          <cell r="G627">
            <v>0</v>
          </cell>
          <cell r="H627">
            <v>8.86</v>
          </cell>
          <cell r="I627">
            <v>2.14</v>
          </cell>
          <cell r="J627">
            <v>11</v>
          </cell>
        </row>
        <row r="628">
          <cell r="C628" t="str">
            <v>17.05.02U</v>
          </cell>
          <cell r="D628">
            <v>7001160012</v>
          </cell>
          <cell r="E628" t="str">
            <v>EMASSAMENTO DE PAREDE EXTERNA  COM DUAS DEMÃOS DE MASSA ACRÍLICA.</v>
          </cell>
          <cell r="F628" t="str">
            <v>M2</v>
          </cell>
          <cell r="G628">
            <v>0</v>
          </cell>
          <cell r="H628">
            <v>10.6</v>
          </cell>
          <cell r="I628">
            <v>4</v>
          </cell>
          <cell r="J628">
            <v>14.6</v>
          </cell>
        </row>
        <row r="629">
          <cell r="C629">
            <v>0</v>
          </cell>
          <cell r="D629">
            <v>0</v>
          </cell>
          <cell r="E629">
            <v>0</v>
          </cell>
          <cell r="F629">
            <v>0</v>
          </cell>
          <cell r="G629">
            <v>0</v>
          </cell>
          <cell r="H629">
            <v>0</v>
          </cell>
          <cell r="I629">
            <v>0</v>
          </cell>
          <cell r="J629">
            <v>0</v>
          </cell>
        </row>
        <row r="630">
          <cell r="C630" t="str">
            <v>17.06.00U</v>
          </cell>
          <cell r="D630" t="str">
            <v/>
          </cell>
          <cell r="E630" t="str">
            <v>ABERTURA DE LETREIRO</v>
          </cell>
          <cell r="F630">
            <v>0</v>
          </cell>
          <cell r="G630">
            <v>0</v>
          </cell>
          <cell r="H630">
            <v>0</v>
          </cell>
          <cell r="I630">
            <v>0</v>
          </cell>
          <cell r="J630">
            <v>0</v>
          </cell>
        </row>
        <row r="631">
          <cell r="C631" t="str">
            <v>17.06.01U</v>
          </cell>
          <cell r="D631">
            <v>7001160013</v>
          </cell>
          <cell r="E631" t="str">
            <v>ABERTURA DE LETREIRO COM LOGOTIPO.</v>
          </cell>
          <cell r="F631" t="str">
            <v>M2</v>
          </cell>
          <cell r="G631">
            <v>0</v>
          </cell>
          <cell r="H631">
            <v>45.58</v>
          </cell>
          <cell r="I631">
            <v>3.85</v>
          </cell>
          <cell r="J631">
            <v>49.43</v>
          </cell>
        </row>
        <row r="632">
          <cell r="C632">
            <v>0</v>
          </cell>
          <cell r="D632">
            <v>0</v>
          </cell>
          <cell r="E632">
            <v>0</v>
          </cell>
          <cell r="F632">
            <v>0</v>
          </cell>
          <cell r="G632">
            <v>0</v>
          </cell>
          <cell r="H632">
            <v>0</v>
          </cell>
          <cell r="I632">
            <v>0</v>
          </cell>
          <cell r="J632">
            <v>0</v>
          </cell>
        </row>
        <row r="633">
          <cell r="C633" t="str">
            <v>17.07.00U</v>
          </cell>
          <cell r="D633" t="str">
            <v/>
          </cell>
          <cell r="E633" t="str">
            <v>LOCAÇÃO DE ANDAIME</v>
          </cell>
          <cell r="F633">
            <v>0</v>
          </cell>
          <cell r="G633">
            <v>0</v>
          </cell>
          <cell r="H633">
            <v>0</v>
          </cell>
          <cell r="I633">
            <v>0</v>
          </cell>
          <cell r="J633">
            <v>0</v>
          </cell>
        </row>
        <row r="634">
          <cell r="C634" t="str">
            <v>17.07.01U</v>
          </cell>
          <cell r="D634">
            <v>7001160014</v>
          </cell>
          <cell r="E634" t="str">
            <v>LOCAÇÃO DE ANDAIME METÁLICO TIPO FACHADEIRO, INCLUSIVE MONTAGEM E DESMONTAGEM.</v>
          </cell>
          <cell r="F634" t="str">
            <v>M2XMES</v>
          </cell>
          <cell r="G634">
            <v>0</v>
          </cell>
          <cell r="H634">
            <v>4.4400000000000004</v>
          </cell>
          <cell r="I634">
            <v>3.49</v>
          </cell>
          <cell r="J634">
            <v>7.93</v>
          </cell>
        </row>
        <row r="635">
          <cell r="C635">
            <v>0</v>
          </cell>
          <cell r="D635">
            <v>0</v>
          </cell>
          <cell r="E635">
            <v>0</v>
          </cell>
          <cell r="F635">
            <v>0</v>
          </cell>
          <cell r="G635">
            <v>0</v>
          </cell>
          <cell r="H635">
            <v>0</v>
          </cell>
          <cell r="I635">
            <v>0</v>
          </cell>
          <cell r="J635">
            <v>0</v>
          </cell>
        </row>
        <row r="636">
          <cell r="C636" t="str">
            <v>18.01.00U</v>
          </cell>
          <cell r="D636" t="str">
            <v/>
          </cell>
          <cell r="E636" t="str">
            <v>COBERTURA COM TELHA FIBROCIMENTO</v>
          </cell>
          <cell r="F636">
            <v>0</v>
          </cell>
          <cell r="G636">
            <v>0</v>
          </cell>
          <cell r="H636">
            <v>0</v>
          </cell>
          <cell r="I636">
            <v>0</v>
          </cell>
          <cell r="J636">
            <v>0</v>
          </cell>
        </row>
        <row r="637">
          <cell r="C637" t="str">
            <v>18.01.01U</v>
          </cell>
          <cell r="D637">
            <v>7001170094</v>
          </cell>
          <cell r="E637" t="str">
            <v>COBERTURA COM TELHA DE FIBROCIMENTO ESTRUTURAL LARGURA ÚTIL 49CM OU 44CM, INCLUSO ACESSÓRIOS DE FIXAÇÃO E VEDAÇÃO</v>
          </cell>
          <cell r="F637" t="str">
            <v>M2</v>
          </cell>
          <cell r="G637">
            <v>0</v>
          </cell>
          <cell r="H637">
            <v>15.53</v>
          </cell>
          <cell r="I637">
            <v>38.369999999999997</v>
          </cell>
          <cell r="J637">
            <v>53.9</v>
          </cell>
        </row>
        <row r="638">
          <cell r="C638" t="str">
            <v>18.01.02U</v>
          </cell>
          <cell r="D638">
            <v>7001170095</v>
          </cell>
          <cell r="E638" t="str">
            <v>COBERTURA COM TELHA DE FIBROCIMENTO ESTRUTURAL LARGURA ÚTIL 90CM, INCLUSO ACESSÓRIOS DE FIXAÇÃO E VEDAÇÃO</v>
          </cell>
          <cell r="F638" t="str">
            <v>M2</v>
          </cell>
          <cell r="G638">
            <v>0</v>
          </cell>
          <cell r="H638">
            <v>16.68</v>
          </cell>
          <cell r="I638">
            <v>100.32</v>
          </cell>
          <cell r="J638">
            <v>117</v>
          </cell>
        </row>
        <row r="639">
          <cell r="C639" t="str">
            <v>18.01.03U</v>
          </cell>
          <cell r="D639">
            <v>7001170096</v>
          </cell>
          <cell r="E639" t="str">
            <v>COBERTURA COM TELHA DE FIBROCIMENTO ONDULADA, ESPESSURA 6MM, INCLUSO JUNTAS DE VEDAÇÃO E ACESSÓRIOS DE FIXAÇÃO</v>
          </cell>
          <cell r="F639" t="str">
            <v>M2</v>
          </cell>
          <cell r="G639">
            <v>0</v>
          </cell>
          <cell r="H639">
            <v>7.64</v>
          </cell>
          <cell r="I639">
            <v>40.4</v>
          </cell>
          <cell r="J639">
            <v>48.04</v>
          </cell>
        </row>
        <row r="640">
          <cell r="C640">
            <v>0</v>
          </cell>
          <cell r="D640">
            <v>0</v>
          </cell>
          <cell r="E640">
            <v>0</v>
          </cell>
          <cell r="F640">
            <v>0</v>
          </cell>
          <cell r="G640">
            <v>0</v>
          </cell>
          <cell r="H640">
            <v>0</v>
          </cell>
          <cell r="I640">
            <v>0</v>
          </cell>
          <cell r="J640">
            <v>0</v>
          </cell>
        </row>
        <row r="641">
          <cell r="C641" t="str">
            <v>18.02.00U</v>
          </cell>
          <cell r="D641">
            <v>0</v>
          </cell>
          <cell r="E641" t="str">
            <v>COBERTURA COM TELHA CERÂMICA</v>
          </cell>
          <cell r="F641">
            <v>0</v>
          </cell>
          <cell r="G641">
            <v>0</v>
          </cell>
          <cell r="H641">
            <v>0</v>
          </cell>
          <cell r="I641">
            <v>0</v>
          </cell>
          <cell r="J641">
            <v>0</v>
          </cell>
        </row>
        <row r="642">
          <cell r="C642" t="str">
            <v>18.02.01U</v>
          </cell>
          <cell r="D642">
            <v>7001170130</v>
          </cell>
          <cell r="E642" t="str">
            <v>COBERTURA EM TELHA CERÂMICA TIPO COLONIAL, COM ARGAMASSA TRAÇO 1: 3 (CIMENTO E AREIA)</v>
          </cell>
          <cell r="F642" t="str">
            <v>M2</v>
          </cell>
          <cell r="G642">
            <v>0</v>
          </cell>
          <cell r="H642">
            <v>60.4</v>
          </cell>
          <cell r="I642">
            <v>26.59</v>
          </cell>
          <cell r="J642">
            <v>86.99</v>
          </cell>
        </row>
        <row r="643">
          <cell r="C643" t="str">
            <v>18.02.02U</v>
          </cell>
          <cell r="D643">
            <v>7001170005</v>
          </cell>
          <cell r="E643" t="str">
            <v>COBERTURA COM TELHAS CERÂMICAS TIPO COLONIAL ( CANAL ) COM MADEIRAMENTO COMPLETO.</v>
          </cell>
          <cell r="F643" t="str">
            <v>M2</v>
          </cell>
          <cell r="G643">
            <v>0</v>
          </cell>
          <cell r="H643">
            <v>95.13</v>
          </cell>
          <cell r="I643">
            <v>61.39</v>
          </cell>
          <cell r="J643">
            <v>156.52000000000001</v>
          </cell>
        </row>
        <row r="644">
          <cell r="C644">
            <v>0</v>
          </cell>
          <cell r="D644">
            <v>0</v>
          </cell>
          <cell r="E644">
            <v>0</v>
          </cell>
          <cell r="F644">
            <v>0</v>
          </cell>
          <cell r="G644">
            <v>0</v>
          </cell>
          <cell r="H644">
            <v>0</v>
          </cell>
          <cell r="I644">
            <v>0</v>
          </cell>
          <cell r="J644">
            <v>0</v>
          </cell>
        </row>
        <row r="645">
          <cell r="C645" t="str">
            <v>18.03.00U</v>
          </cell>
          <cell r="D645">
            <v>0</v>
          </cell>
          <cell r="E645" t="str">
            <v>MADEIRAMENTO PARA COBERTA</v>
          </cell>
          <cell r="F645">
            <v>0</v>
          </cell>
          <cell r="G645">
            <v>0</v>
          </cell>
          <cell r="H645">
            <v>0</v>
          </cell>
          <cell r="I645">
            <v>0</v>
          </cell>
          <cell r="J645">
            <v>0</v>
          </cell>
        </row>
        <row r="646">
          <cell r="C646" t="str">
            <v>18.03.01U</v>
          </cell>
          <cell r="D646">
            <v>7001170006</v>
          </cell>
          <cell r="E646" t="str">
            <v>MADEIRAMENTO PARA COBERTA COM TELHAS COLONIAL (CANAL) COMPLETO COM VÃO DE 3 A 7M.</v>
          </cell>
          <cell r="F646" t="str">
            <v>M2</v>
          </cell>
          <cell r="G646">
            <v>0</v>
          </cell>
          <cell r="H646">
            <v>34.729999999999997</v>
          </cell>
          <cell r="I646">
            <v>34.799999999999997</v>
          </cell>
          <cell r="J646">
            <v>69.53</v>
          </cell>
        </row>
        <row r="647">
          <cell r="C647" t="str">
            <v>18.03.02U</v>
          </cell>
          <cell r="D647">
            <v>7001170098</v>
          </cell>
          <cell r="E647" t="str">
            <v>ESTRUTURA EM MADEIRA APARELHADA, PARA TELHA ONDULADA DE FIBROCIMENTO, ALUMÍNIO OU PLÁSTICA, APOIADA EM LAJE OU PAREDE</v>
          </cell>
          <cell r="F647" t="str">
            <v>M2</v>
          </cell>
          <cell r="G647">
            <v>0</v>
          </cell>
          <cell r="H647">
            <v>19.88</v>
          </cell>
          <cell r="I647">
            <v>17.93</v>
          </cell>
          <cell r="J647">
            <v>37.81</v>
          </cell>
        </row>
        <row r="648">
          <cell r="C648" t="str">
            <v>18.03.03U</v>
          </cell>
          <cell r="D648">
            <v>7001170099</v>
          </cell>
          <cell r="E648" t="str">
            <v>ESTRUTURA EM MADEIRA APARELHADA, PARA TELHA ESTRUTURAL DE FIBROCIMENTO ANCORADA EM LAJE OU PAREDE</v>
          </cell>
          <cell r="F648" t="str">
            <v>M2</v>
          </cell>
          <cell r="G648">
            <v>0</v>
          </cell>
          <cell r="H648">
            <v>9.5500000000000007</v>
          </cell>
          <cell r="I648">
            <v>15.51</v>
          </cell>
          <cell r="J648">
            <v>25.06</v>
          </cell>
        </row>
        <row r="649">
          <cell r="C649">
            <v>0</v>
          </cell>
          <cell r="D649">
            <v>0</v>
          </cell>
          <cell r="E649">
            <v>0</v>
          </cell>
          <cell r="F649">
            <v>0</v>
          </cell>
          <cell r="G649">
            <v>0</v>
          </cell>
          <cell r="H649">
            <v>0</v>
          </cell>
          <cell r="I649">
            <v>0</v>
          </cell>
          <cell r="J649">
            <v>0</v>
          </cell>
        </row>
        <row r="650">
          <cell r="C650" t="str">
            <v>72.01.00U</v>
          </cell>
          <cell r="D650">
            <v>0</v>
          </cell>
          <cell r="E650" t="str">
            <v>FORROS</v>
          </cell>
          <cell r="F650">
            <v>0</v>
          </cell>
          <cell r="G650">
            <v>0</v>
          </cell>
          <cell r="H650">
            <v>0</v>
          </cell>
          <cell r="I650">
            <v>0</v>
          </cell>
          <cell r="J650">
            <v>0</v>
          </cell>
        </row>
        <row r="651">
          <cell r="C651" t="str">
            <v>72.01.01U</v>
          </cell>
          <cell r="D651">
            <v>7001130341</v>
          </cell>
          <cell r="E651" t="str">
            <v>FORRO DE GESSO EM PLACAS 60X60CM, ESPESSURA 1,2CM, INCLUSIVE FIXACAO COM ARAME (FORNECIMENTO E INSTALAÇÃO)</v>
          </cell>
          <cell r="F651" t="str">
            <v>M2</v>
          </cell>
          <cell r="G651">
            <v>0</v>
          </cell>
          <cell r="H651">
            <v>17.350000000000001</v>
          </cell>
          <cell r="I651">
            <v>8.3800000000000008</v>
          </cell>
          <cell r="J651">
            <v>25.73</v>
          </cell>
        </row>
        <row r="652">
          <cell r="C652" t="str">
            <v>72.01.02U</v>
          </cell>
          <cell r="D652">
            <v>7001130342</v>
          </cell>
          <cell r="E652" t="str">
            <v>FORRO DE PVC, BRANCO, REGUA DE 20 CM, ESPESSURA DE 8 MM A 10 MM (FORNECIMENTO E INSTALAÇÃO).</v>
          </cell>
          <cell r="F652" t="str">
            <v>M2</v>
          </cell>
          <cell r="G652">
            <v>0</v>
          </cell>
          <cell r="H652">
            <v>10.42</v>
          </cell>
          <cell r="I652">
            <v>27.04</v>
          </cell>
          <cell r="J652">
            <v>37.46</v>
          </cell>
        </row>
        <row r="653">
          <cell r="C653" t="str">
            <v>72.01.03U</v>
          </cell>
          <cell r="D653">
            <v>7001130343</v>
          </cell>
          <cell r="E653" t="str">
            <v>FORRO DE PVC, BRANCO, REGUA DE 10 CM, ESPESSURA DE 8 MM A 10 MM (FORNECIMENTO E INSTALAÇÃO).</v>
          </cell>
          <cell r="F653" t="str">
            <v>M2</v>
          </cell>
          <cell r="G653">
            <v>0</v>
          </cell>
          <cell r="H653">
            <v>10.42</v>
          </cell>
          <cell r="I653">
            <v>27.45</v>
          </cell>
          <cell r="J653">
            <v>37.869999999999997</v>
          </cell>
        </row>
        <row r="654">
          <cell r="C654">
            <v>0</v>
          </cell>
          <cell r="D654">
            <v>0</v>
          </cell>
          <cell r="E654">
            <v>0</v>
          </cell>
          <cell r="F654">
            <v>0</v>
          </cell>
          <cell r="G654">
            <v>0</v>
          </cell>
          <cell r="H654">
            <v>0</v>
          </cell>
          <cell r="I654">
            <v>0</v>
          </cell>
          <cell r="J654">
            <v>0</v>
          </cell>
        </row>
        <row r="655">
          <cell r="C655" t="str">
            <v>19.01.00U</v>
          </cell>
          <cell r="D655" t="str">
            <v/>
          </cell>
          <cell r="E655" t="str">
            <v>BLOCOS DE ANCORAGEM</v>
          </cell>
          <cell r="F655">
            <v>0</v>
          </cell>
          <cell r="G655">
            <v>0</v>
          </cell>
          <cell r="H655">
            <v>0</v>
          </cell>
          <cell r="I655">
            <v>0</v>
          </cell>
          <cell r="J655">
            <v>0</v>
          </cell>
        </row>
        <row r="656">
          <cell r="C656" t="str">
            <v>19.01.04U</v>
          </cell>
          <cell r="D656">
            <v>7001120387</v>
          </cell>
          <cell r="E656" t="str">
            <v>BLOCOS DE ANCORAGEM MOLDADOS NO LOCAL EM CONCRETO SIMPLES FCK &gt;= 20 MPA - CONTROLE "A"</v>
          </cell>
          <cell r="F656" t="str">
            <v>M3</v>
          </cell>
          <cell r="G656">
            <v>1.03</v>
          </cell>
          <cell r="H656">
            <v>192.04</v>
          </cell>
          <cell r="I656">
            <v>331.82</v>
          </cell>
          <cell r="J656">
            <v>524.89</v>
          </cell>
        </row>
        <row r="657">
          <cell r="C657" t="str">
            <v>19.01.05U</v>
          </cell>
          <cell r="D657">
            <v>7001120388</v>
          </cell>
          <cell r="E657" t="str">
            <v>BLOCOS DE ANCORAGEM MOLDADOS NO LOCAL EM CONCRETO ARMADO FCK &gt;= 20 MPA - CONTROLE "A" - COM ATÉ 70 KG DE FERRO.</v>
          </cell>
          <cell r="F657" t="str">
            <v>M3</v>
          </cell>
          <cell r="G657">
            <v>1.03</v>
          </cell>
          <cell r="H657">
            <v>304.74</v>
          </cell>
          <cell r="I657">
            <v>664.32</v>
          </cell>
          <cell r="J657">
            <v>970.09</v>
          </cell>
        </row>
        <row r="658">
          <cell r="C658" t="str">
            <v>19.01.06U</v>
          </cell>
          <cell r="D658">
            <v>7001120389</v>
          </cell>
          <cell r="E658" t="str">
            <v>BLOCOS DE ANCORAGEM MOLDADOS NO LOCAL EM CONCRETO ARMADO FCK &gt;= 30 MPA - CONTROLE "A" - COM ATÉ 70 KG DE FERRO.</v>
          </cell>
          <cell r="F658" t="str">
            <v>M3</v>
          </cell>
          <cell r="G658">
            <v>1.03</v>
          </cell>
          <cell r="H658">
            <v>304.74</v>
          </cell>
          <cell r="I658">
            <v>699.07</v>
          </cell>
          <cell r="J658">
            <v>1004.84</v>
          </cell>
        </row>
        <row r="659">
          <cell r="C659" t="str">
            <v>19.01.07U</v>
          </cell>
          <cell r="D659">
            <v>7001120390</v>
          </cell>
          <cell r="E659" t="str">
            <v>BLOCOS DE ANCORAGEM MOLDADOS NO LOCAL EM CONCRETO ARMADO FCK &gt;= 40 MPA - CONTROLE "A" - COM ATÉ 70 KG DE FERRO.</v>
          </cell>
          <cell r="F659" t="str">
            <v>M3</v>
          </cell>
          <cell r="G659">
            <v>1.03</v>
          </cell>
          <cell r="H659">
            <v>304.74</v>
          </cell>
          <cell r="I659">
            <v>725.91</v>
          </cell>
          <cell r="J659">
            <v>1031.68</v>
          </cell>
        </row>
        <row r="660">
          <cell r="C660">
            <v>0</v>
          </cell>
          <cell r="D660">
            <v>0</v>
          </cell>
          <cell r="E660">
            <v>0</v>
          </cell>
          <cell r="F660">
            <v>0</v>
          </cell>
          <cell r="G660">
            <v>0</v>
          </cell>
          <cell r="H660">
            <v>0</v>
          </cell>
          <cell r="I660">
            <v>0</v>
          </cell>
          <cell r="J660">
            <v>0</v>
          </cell>
        </row>
        <row r="661">
          <cell r="C661" t="str">
            <v>20.01.00U</v>
          </cell>
          <cell r="D661" t="str">
            <v/>
          </cell>
          <cell r="E661" t="str">
            <v>CONSTRUÇÃO DE POÇOS DE VISITA - DN = 1,00m</v>
          </cell>
          <cell r="F661">
            <v>0</v>
          </cell>
          <cell r="G661">
            <v>0</v>
          </cell>
          <cell r="H661">
            <v>0</v>
          </cell>
          <cell r="I661">
            <v>0</v>
          </cell>
          <cell r="J661">
            <v>0</v>
          </cell>
        </row>
        <row r="662">
          <cell r="C662" t="str">
            <v>20.01.01U</v>
          </cell>
          <cell r="D662">
            <v>7001190001</v>
          </cell>
          <cell r="E662" t="str">
            <v>CONSTRUÇÃO DE POÇO DE VISITA COM TAMPÃO E CAIXILHO FORNECIDOS PELA CONTRATADA COM DN - 1,00M E PROFUNADE ATÉ 2,0M.</v>
          </cell>
          <cell r="F662" t="str">
            <v>UN</v>
          </cell>
          <cell r="G662">
            <v>0.78</v>
          </cell>
          <cell r="H662">
            <v>1551.7</v>
          </cell>
          <cell r="I662">
            <v>940.66</v>
          </cell>
          <cell r="J662">
            <v>2493.14</v>
          </cell>
        </row>
        <row r="663">
          <cell r="C663" t="str">
            <v>20.01.02U</v>
          </cell>
          <cell r="D663">
            <v>7001190002</v>
          </cell>
          <cell r="E663" t="str">
            <v>CONSTRUÇÃO DE POÇO DE VISITA COM TAMPÃO E CAIXILHO FORNECIDO PELA CONTRATADA COM DN - 1,00M COM PROFUNADE ACIMA DE 2,00M ATÉ 4,00M.</v>
          </cell>
          <cell r="F663" t="str">
            <v>UN</v>
          </cell>
          <cell r="G663">
            <v>16.170000000000002</v>
          </cell>
          <cell r="H663">
            <v>2628.49</v>
          </cell>
          <cell r="I663">
            <v>1517.25</v>
          </cell>
          <cell r="J663">
            <v>4161.91</v>
          </cell>
        </row>
        <row r="664">
          <cell r="C664" t="str">
            <v>20.01.03U</v>
          </cell>
          <cell r="D664">
            <v>7001190003</v>
          </cell>
          <cell r="E664" t="str">
            <v>CONSTRUÇÃO DE POÇO DE VISITA COM TAMPÃO E CAIXILHO FORNECIDO PELA CONTRATADA COM DN - 1,00M COM PROFUNADE ACIMA DE 4,00M ATÉ 6,00M.</v>
          </cell>
          <cell r="F664" t="str">
            <v>UN</v>
          </cell>
          <cell r="G664">
            <v>28.74</v>
          </cell>
          <cell r="H664">
            <v>3988.71</v>
          </cell>
          <cell r="I664">
            <v>2079.56</v>
          </cell>
          <cell r="J664">
            <v>6097.01</v>
          </cell>
        </row>
        <row r="665">
          <cell r="C665">
            <v>0</v>
          </cell>
          <cell r="D665">
            <v>0</v>
          </cell>
          <cell r="E665">
            <v>0</v>
          </cell>
          <cell r="F665">
            <v>0</v>
          </cell>
          <cell r="G665">
            <v>0</v>
          </cell>
          <cell r="H665">
            <v>0</v>
          </cell>
          <cell r="I665">
            <v>0</v>
          </cell>
          <cell r="J665">
            <v>0</v>
          </cell>
        </row>
        <row r="666">
          <cell r="C666" t="str">
            <v>20.02.00U</v>
          </cell>
          <cell r="D666">
            <v>0</v>
          </cell>
          <cell r="E666" t="str">
            <v>CONSTRUÇÃO DE POÇOS DE VISITA - DN = 1,20m</v>
          </cell>
          <cell r="F666">
            <v>0</v>
          </cell>
          <cell r="G666">
            <v>0</v>
          </cell>
          <cell r="H666">
            <v>0</v>
          </cell>
          <cell r="I666">
            <v>0</v>
          </cell>
          <cell r="J666">
            <v>0</v>
          </cell>
        </row>
        <row r="667">
          <cell r="C667" t="str">
            <v>20.02.01U</v>
          </cell>
          <cell r="D667">
            <v>7001190004</v>
          </cell>
          <cell r="E667" t="str">
            <v>CONSTRUÇÃO DE POÇO DE VISITA COM  TAMPÃO E CAIXILHO FORNECIDO PELA CONTRATADA COM  DN - 1,20M ATÉ 2,00M DE PROFUNADE.</v>
          </cell>
          <cell r="F667" t="str">
            <v>UN</v>
          </cell>
          <cell r="G667">
            <v>54.63</v>
          </cell>
          <cell r="H667">
            <v>1603.05</v>
          </cell>
          <cell r="I667">
            <v>1119.01</v>
          </cell>
          <cell r="J667">
            <v>2776.69</v>
          </cell>
        </row>
        <row r="668">
          <cell r="C668" t="str">
            <v>20.02.02U</v>
          </cell>
          <cell r="D668">
            <v>7001190005</v>
          </cell>
          <cell r="E668" t="str">
            <v>CONSTRUÇÃO DE POÇO DE VISITA COM TAMPÃO E CAIXILHO FORNECIDO PELA CONTRATADA COM DN - 1,20M COM PROFUNADE ACIMA DE 2,00M ATÉ 4,00M.</v>
          </cell>
          <cell r="F668" t="str">
            <v>UN</v>
          </cell>
          <cell r="G668">
            <v>23.88</v>
          </cell>
          <cell r="H668">
            <v>3040.07</v>
          </cell>
          <cell r="I668">
            <v>1816.62</v>
          </cell>
          <cell r="J668">
            <v>4880.57</v>
          </cell>
        </row>
        <row r="669">
          <cell r="C669" t="str">
            <v>20.02.03U</v>
          </cell>
          <cell r="D669">
            <v>7001190006</v>
          </cell>
          <cell r="E669" t="str">
            <v>CONSTRUÇÃO DE POÇO DE VISITA COM TAMPÃO E CAIXILHO FORNECIDO PELA CONTRATADA COM DN - 1,20M COM PROFUNADE ACIMA DE 4,00M ATÉ 6,00M.</v>
          </cell>
          <cell r="F669" t="str">
            <v>UN</v>
          </cell>
          <cell r="G669">
            <v>45.69</v>
          </cell>
          <cell r="H669">
            <v>4578.08</v>
          </cell>
          <cell r="I669">
            <v>2514.2399999999998</v>
          </cell>
          <cell r="J669">
            <v>7138.01</v>
          </cell>
        </row>
        <row r="670">
          <cell r="C670">
            <v>0</v>
          </cell>
          <cell r="D670">
            <v>0</v>
          </cell>
          <cell r="E670">
            <v>0</v>
          </cell>
          <cell r="F670">
            <v>0</v>
          </cell>
          <cell r="G670">
            <v>0</v>
          </cell>
          <cell r="H670">
            <v>0</v>
          </cell>
          <cell r="I670">
            <v>0</v>
          </cell>
          <cell r="J670">
            <v>0</v>
          </cell>
        </row>
        <row r="671">
          <cell r="C671" t="str">
            <v>20.04.00U</v>
          </cell>
          <cell r="D671">
            <v>0</v>
          </cell>
          <cell r="E671" t="str">
            <v>ANEL EM CONCRETO ARMADO</v>
          </cell>
          <cell r="F671">
            <v>0</v>
          </cell>
          <cell r="G671">
            <v>0</v>
          </cell>
          <cell r="H671">
            <v>0</v>
          </cell>
          <cell r="I671">
            <v>0</v>
          </cell>
          <cell r="J671">
            <v>0</v>
          </cell>
        </row>
        <row r="672">
          <cell r="C672" t="str">
            <v>20.04.01U</v>
          </cell>
          <cell r="D672">
            <v>7001190007</v>
          </cell>
          <cell r="E672" t="str">
            <v>ANEL EM CONCRETO ARMADO ( FCK &gt;= 25 MPA ) PARA PV - DN = 0,60 X 0,10 M.</v>
          </cell>
          <cell r="F672" t="str">
            <v>UN</v>
          </cell>
          <cell r="G672">
            <v>0.01</v>
          </cell>
          <cell r="H672">
            <v>11.57</v>
          </cell>
          <cell r="I672">
            <v>15.68</v>
          </cell>
          <cell r="J672">
            <v>27.26</v>
          </cell>
        </row>
        <row r="673">
          <cell r="C673" t="str">
            <v>20.04.02U</v>
          </cell>
          <cell r="D673">
            <v>7001190008</v>
          </cell>
          <cell r="E673" t="str">
            <v>ANEL EM CONCRETO ARMADO ( FCK &gt;= 25 MPA ) PARA PV - DN = 0,60 X 0,30 M.</v>
          </cell>
          <cell r="F673" t="str">
            <v>UN</v>
          </cell>
          <cell r="G673">
            <v>0.03</v>
          </cell>
          <cell r="H673">
            <v>35.49</v>
          </cell>
          <cell r="I673">
            <v>48.33</v>
          </cell>
          <cell r="J673">
            <v>83.85</v>
          </cell>
        </row>
        <row r="674">
          <cell r="C674" t="str">
            <v>20.04.03U</v>
          </cell>
          <cell r="D674">
            <v>7001190009</v>
          </cell>
          <cell r="E674" t="str">
            <v>ANEL EM CONCRETO ARMADO ( FCK &gt;= 25 MPA ) PARA PV - DN = 1,00 X 0,20 M.</v>
          </cell>
          <cell r="F674" t="str">
            <v>UN</v>
          </cell>
          <cell r="G674">
            <v>0.05</v>
          </cell>
          <cell r="H674">
            <v>39.47</v>
          </cell>
          <cell r="I674">
            <v>54.88</v>
          </cell>
          <cell r="J674">
            <v>94.4</v>
          </cell>
        </row>
        <row r="675">
          <cell r="C675" t="str">
            <v>20.04.04U</v>
          </cell>
          <cell r="D675">
            <v>7001190010</v>
          </cell>
          <cell r="E675" t="str">
            <v>ANEL EM CONCRETO ARMADO ( FCK &gt;= 25 MPA ) PARA PV - DN = 1,20 X 0,20 M.</v>
          </cell>
          <cell r="F675" t="str">
            <v>UN</v>
          </cell>
          <cell r="G675">
            <v>0.06</v>
          </cell>
          <cell r="H675">
            <v>48.01</v>
          </cell>
          <cell r="I675">
            <v>68.14</v>
          </cell>
          <cell r="J675">
            <v>116.21</v>
          </cell>
        </row>
        <row r="676">
          <cell r="C676" t="str">
            <v>20.04.05U</v>
          </cell>
          <cell r="D676">
            <v>7001190011</v>
          </cell>
          <cell r="E676" t="str">
            <v>LAJE DE CONCRETO ARMADO ( FCK &gt;= 25 MPA ) COM FURO EXCÊNTRICO PARA PV - DN - 1,00 M.</v>
          </cell>
          <cell r="F676" t="str">
            <v>UN</v>
          </cell>
          <cell r="G676">
            <v>0.1</v>
          </cell>
          <cell r="H676">
            <v>56.49</v>
          </cell>
          <cell r="I676">
            <v>147.28</v>
          </cell>
          <cell r="J676">
            <v>203.87</v>
          </cell>
        </row>
        <row r="677">
          <cell r="C677" t="str">
            <v>20.04.06U</v>
          </cell>
          <cell r="D677">
            <v>7001190012</v>
          </cell>
          <cell r="E677" t="str">
            <v>LAJE DE CONCRETO ARMADO ( FCK &gt;= 25 MPA ) COM FURO EXCÊNTRICO PARA PV - DN - 1,20 M.</v>
          </cell>
          <cell r="F677" t="str">
            <v>UN</v>
          </cell>
          <cell r="G677">
            <v>0.14000000000000001</v>
          </cell>
          <cell r="H677">
            <v>77</v>
          </cell>
          <cell r="I677">
            <v>203.65</v>
          </cell>
          <cell r="J677">
            <v>280.79000000000002</v>
          </cell>
        </row>
        <row r="678">
          <cell r="C678" t="str">
            <v>20.04.07U</v>
          </cell>
          <cell r="D678">
            <v>7001190013</v>
          </cell>
          <cell r="E678" t="str">
            <v>TIJOLO COROA PARA PV.</v>
          </cell>
          <cell r="F678" t="str">
            <v>UN</v>
          </cell>
          <cell r="G678">
            <v>0</v>
          </cell>
          <cell r="H678">
            <v>0.95</v>
          </cell>
          <cell r="I678">
            <v>0.45</v>
          </cell>
          <cell r="J678">
            <v>1.4</v>
          </cell>
        </row>
        <row r="679">
          <cell r="C679" t="str">
            <v>20.04.09U</v>
          </cell>
          <cell r="D679">
            <v>7001190015</v>
          </cell>
          <cell r="E679" t="str">
            <v>TAMPA PARA PV, COM ANEL DE FERRO FUNO ENTRELAÇADO COM FERRAGEM DE 6.0, CONFORME PADRÃO COMPESA - DN = 0,60 M.</v>
          </cell>
          <cell r="F679" t="str">
            <v>UN</v>
          </cell>
          <cell r="G679">
            <v>0.02</v>
          </cell>
          <cell r="H679">
            <v>1.78</v>
          </cell>
          <cell r="I679">
            <v>304.52999999999997</v>
          </cell>
          <cell r="J679">
            <v>306.33</v>
          </cell>
        </row>
        <row r="680">
          <cell r="C680">
            <v>0</v>
          </cell>
          <cell r="D680">
            <v>0</v>
          </cell>
          <cell r="E680">
            <v>0</v>
          </cell>
          <cell r="F680">
            <v>0</v>
          </cell>
          <cell r="G680">
            <v>0</v>
          </cell>
          <cell r="H680">
            <v>0</v>
          </cell>
          <cell r="I680">
            <v>0</v>
          </cell>
          <cell r="J680">
            <v>0</v>
          </cell>
        </row>
        <row r="681">
          <cell r="C681">
            <v>0</v>
          </cell>
          <cell r="D681">
            <v>0</v>
          </cell>
          <cell r="E681" t="str">
            <v>ASSENTAMENTOS</v>
          </cell>
          <cell r="F681">
            <v>0</v>
          </cell>
          <cell r="G681">
            <v>0</v>
          </cell>
          <cell r="H681">
            <v>0</v>
          </cell>
          <cell r="I681">
            <v>0</v>
          </cell>
          <cell r="J681">
            <v>0</v>
          </cell>
        </row>
        <row r="682">
          <cell r="C682">
            <v>0</v>
          </cell>
          <cell r="D682">
            <v>0</v>
          </cell>
          <cell r="E682">
            <v>0</v>
          </cell>
          <cell r="F682">
            <v>0</v>
          </cell>
          <cell r="G682">
            <v>0</v>
          </cell>
          <cell r="H682">
            <v>0</v>
          </cell>
          <cell r="I682">
            <v>0</v>
          </cell>
          <cell r="J682">
            <v>0</v>
          </cell>
        </row>
        <row r="683">
          <cell r="C683" t="str">
            <v>21.01.00U</v>
          </cell>
          <cell r="D683" t="str">
            <v/>
          </cell>
          <cell r="E683" t="str">
            <v>ASSENTAMENTO DE TUBO DE CONCRETO</v>
          </cell>
          <cell r="F683">
            <v>0</v>
          </cell>
          <cell r="G683">
            <v>0</v>
          </cell>
          <cell r="H683">
            <v>0</v>
          </cell>
          <cell r="I683">
            <v>0</v>
          </cell>
          <cell r="J683">
            <v>0</v>
          </cell>
        </row>
        <row r="684">
          <cell r="C684" t="str">
            <v>21.01.01U</v>
          </cell>
          <cell r="D684">
            <v>7001200001</v>
          </cell>
          <cell r="E684" t="str">
            <v>ASSENTAMENTO DE TUBO DE CONCRETO DIAMETRO 500 MM, MONTAGEM COM AUXÍLIO DE EQUIPAMENTOS</v>
          </cell>
          <cell r="F684" t="str">
            <v>M</v>
          </cell>
          <cell r="G684">
            <v>5.31</v>
          </cell>
          <cell r="H684">
            <v>14.85</v>
          </cell>
          <cell r="I684">
            <v>0.67</v>
          </cell>
          <cell r="J684">
            <v>20.83</v>
          </cell>
        </row>
        <row r="685">
          <cell r="C685" t="str">
            <v>21.01.02U</v>
          </cell>
          <cell r="D685">
            <v>7001200002</v>
          </cell>
          <cell r="E685" t="str">
            <v>ASSENTAMENTO DE TUBO DE CONCRETO DIAMETRO 600 MM, MONTAGEM COM AUXÍLIO DE EQUIPAMENTOS</v>
          </cell>
          <cell r="F685" t="str">
            <v>M</v>
          </cell>
          <cell r="G685">
            <v>6.78</v>
          </cell>
          <cell r="H685">
            <v>23.13</v>
          </cell>
          <cell r="I685">
            <v>0.9</v>
          </cell>
          <cell r="J685">
            <v>30.81</v>
          </cell>
        </row>
        <row r="686">
          <cell r="C686" t="str">
            <v>21.01.03U</v>
          </cell>
          <cell r="D686">
            <v>7001200003</v>
          </cell>
          <cell r="E686" t="str">
            <v>ASSENTAMENTO DE TUBO DE CONCRETO DIAMETRO 700 MM, MONTAGEM COM AUXÍLIO DE EQUIPAMENTOS</v>
          </cell>
          <cell r="F686" t="str">
            <v>M</v>
          </cell>
          <cell r="G686">
            <v>6.99</v>
          </cell>
          <cell r="H686">
            <v>33.61</v>
          </cell>
          <cell r="I686">
            <v>1.35</v>
          </cell>
          <cell r="J686">
            <v>41.95</v>
          </cell>
        </row>
        <row r="687">
          <cell r="C687" t="str">
            <v>21.01.04U</v>
          </cell>
          <cell r="D687">
            <v>7001200004</v>
          </cell>
          <cell r="E687" t="str">
            <v>ASSENTAMENTO DE TUBO DE CONCRETO DIAMETRO 800 MM, MONTAGEM COM AUXÍLIO DE EQUIPAMENTOS</v>
          </cell>
          <cell r="F687" t="str">
            <v>M</v>
          </cell>
          <cell r="G687">
            <v>7.47</v>
          </cell>
          <cell r="H687">
            <v>77.66</v>
          </cell>
          <cell r="I687">
            <v>1.8</v>
          </cell>
          <cell r="J687">
            <v>86.93</v>
          </cell>
        </row>
        <row r="688">
          <cell r="C688" t="str">
            <v>21.01.05U</v>
          </cell>
          <cell r="D688">
            <v>7001200066</v>
          </cell>
          <cell r="E688" t="str">
            <v>ASSENTAMENTO DE TUBO DE CONCRETO DIAMETRO 900 MM,  MONTAGEM COM AUXÍLIO DE EQUIPAMENTOS</v>
          </cell>
          <cell r="F688" t="str">
            <v>M</v>
          </cell>
          <cell r="G688">
            <v>11.14</v>
          </cell>
          <cell r="H688">
            <v>96.12</v>
          </cell>
          <cell r="I688">
            <v>2.25</v>
          </cell>
          <cell r="J688">
            <v>109.51</v>
          </cell>
        </row>
        <row r="689">
          <cell r="C689" t="str">
            <v>21.01.06U</v>
          </cell>
          <cell r="D689">
            <v>7001200006</v>
          </cell>
          <cell r="E689" t="str">
            <v>ASSENTAMENTO DE TUBO DE CONCRETO DIAMETRO 1000 MM, MONTAGEM COM AUXÍLIO DE EQUIPAMENTOS</v>
          </cell>
          <cell r="F689" t="str">
            <v>M</v>
          </cell>
          <cell r="G689">
            <v>11.28</v>
          </cell>
          <cell r="H689">
            <v>133.74</v>
          </cell>
          <cell r="I689">
            <v>3.38</v>
          </cell>
          <cell r="J689">
            <v>148.4</v>
          </cell>
        </row>
        <row r="690">
          <cell r="C690" t="str">
            <v>21.01.07U</v>
          </cell>
          <cell r="D690">
            <v>7001200067</v>
          </cell>
          <cell r="E690" t="str">
            <v>ASSENTAMENTO DE TUBO DE CONCRETO DIAMETRO 1200 MM, MONTAGEM COM AUXÍLIO DE EQUIPAMENTOS</v>
          </cell>
          <cell r="F690" t="str">
            <v>M</v>
          </cell>
          <cell r="G690">
            <v>15.68</v>
          </cell>
          <cell r="H690">
            <v>188.85</v>
          </cell>
          <cell r="I690">
            <v>5.63</v>
          </cell>
          <cell r="J690">
            <v>210.16</v>
          </cell>
        </row>
        <row r="691">
          <cell r="C691">
            <v>0</v>
          </cell>
          <cell r="D691">
            <v>0</v>
          </cell>
          <cell r="E691">
            <v>0</v>
          </cell>
          <cell r="F691">
            <v>0</v>
          </cell>
          <cell r="G691">
            <v>0</v>
          </cell>
          <cell r="H691">
            <v>0</v>
          </cell>
          <cell r="I691">
            <v>0</v>
          </cell>
          <cell r="J691">
            <v>0</v>
          </cell>
        </row>
        <row r="692">
          <cell r="C692" t="str">
            <v>22.01.00U</v>
          </cell>
          <cell r="D692" t="str">
            <v/>
          </cell>
          <cell r="E692" t="str">
            <v>ASSENTAMENTO DE TUBO EM FERRO DÚCTIL</v>
          </cell>
          <cell r="F692">
            <v>0</v>
          </cell>
          <cell r="G692">
            <v>0</v>
          </cell>
          <cell r="H692">
            <v>0</v>
          </cell>
          <cell r="I692">
            <v>0</v>
          </cell>
          <cell r="J692">
            <v>0</v>
          </cell>
        </row>
        <row r="693">
          <cell r="C693" t="str">
            <v>22.01.02U</v>
          </cell>
          <cell r="D693">
            <v>7001210262</v>
          </cell>
          <cell r="E693" t="str">
            <v>ASSENTAMENTO DE TUBULACAO PONTA E BOLSA EM FERRO FUNDIDO COM CONEXOES E PECAS ESPECIAIS, DN - 80 MM, INCLUSIVE CARGA, TRANSPORTE E DESCARGA</v>
          </cell>
          <cell r="F693" t="str">
            <v>M</v>
          </cell>
          <cell r="G693">
            <v>0.89</v>
          </cell>
          <cell r="H693">
            <v>2.62</v>
          </cell>
          <cell r="I693">
            <v>0.32</v>
          </cell>
          <cell r="J693">
            <v>3.83</v>
          </cell>
        </row>
        <row r="694">
          <cell r="C694" t="str">
            <v>22.01.03U</v>
          </cell>
          <cell r="D694">
            <v>7001210263</v>
          </cell>
          <cell r="E694" t="str">
            <v>ASSENTAMENTO DE TUBULACAO PONTA E BOLSA EM FERRO FUNDIDO COM CONEXOES E PECAS ESPECIAIS, DN - 100 MM, INCLUSIVE CARGA, TRANSPORTE E DESCARGA</v>
          </cell>
          <cell r="F694" t="str">
            <v>M</v>
          </cell>
          <cell r="G694">
            <v>1.1100000000000001</v>
          </cell>
          <cell r="H694">
            <v>3</v>
          </cell>
          <cell r="I694">
            <v>0.38</v>
          </cell>
          <cell r="J694">
            <v>4.49</v>
          </cell>
        </row>
        <row r="695">
          <cell r="C695" t="str">
            <v>22.01.04U</v>
          </cell>
          <cell r="D695">
            <v>7001210264</v>
          </cell>
          <cell r="E695" t="str">
            <v>ASSENTAMENTO DE TUBULACAO PONTA E BOLSA EM FERRO FUNDIDO COM CONEXOES E PECAS ESPECIAIS, DN - 150 MM, INCLUSIVE CARGA, TRANSPORTE E DESCARGA</v>
          </cell>
          <cell r="F695" t="str">
            <v>M</v>
          </cell>
          <cell r="G695">
            <v>3.3</v>
          </cell>
          <cell r="H695">
            <v>4.0199999999999996</v>
          </cell>
          <cell r="I695">
            <v>0.49</v>
          </cell>
          <cell r="J695">
            <v>7.81</v>
          </cell>
        </row>
        <row r="696">
          <cell r="C696" t="str">
            <v>22.01.05U</v>
          </cell>
          <cell r="D696">
            <v>7001210265</v>
          </cell>
          <cell r="E696" t="str">
            <v>ASSENTAMENTO DE TUBULACAO PONTA E BOLSA EM FERRO FUNDIDO COM CONEXOES E PECAS ESPECIAIS, DN - 200 MM, INCLUSIVE CARGA, TRANSPORTE E DESCARGA</v>
          </cell>
          <cell r="F696" t="str">
            <v>M</v>
          </cell>
          <cell r="G696">
            <v>4.3600000000000003</v>
          </cell>
          <cell r="H696">
            <v>5.19</v>
          </cell>
          <cell r="I696">
            <v>0.61</v>
          </cell>
          <cell r="J696">
            <v>10.16</v>
          </cell>
        </row>
        <row r="697">
          <cell r="C697" t="str">
            <v>22.01.06U</v>
          </cell>
          <cell r="D697">
            <v>7001210266</v>
          </cell>
          <cell r="E697" t="str">
            <v>ASSENTAMENTO DE TUBULACAO PONTA E BOLSA EM FERRO FUNDIDO COM CONEXOES E PECAS ESPECIAIS, DN - 250 MM, INCLUSIVE CARGA, TRANSPORTE E DESCARGA</v>
          </cell>
          <cell r="F697" t="str">
            <v>M</v>
          </cell>
          <cell r="G697">
            <v>5.45</v>
          </cell>
          <cell r="H697">
            <v>6.11</v>
          </cell>
          <cell r="I697">
            <v>0.79</v>
          </cell>
          <cell r="J697">
            <v>12.35</v>
          </cell>
        </row>
        <row r="698">
          <cell r="C698" t="str">
            <v>22.01.07U</v>
          </cell>
          <cell r="D698">
            <v>7001210267</v>
          </cell>
          <cell r="E698" t="str">
            <v>ASSENTAMENTO DE TUBULACAO PONTA E BOLSA EM FERRO FUNDIDO COM CONEXOES E PECAS ESPECIAIS, DN - 300 MM, INCLUSIVE CARGA, TRANSPORTE E DESCARGA</v>
          </cell>
          <cell r="F698" t="str">
            <v>M</v>
          </cell>
          <cell r="G698">
            <v>6.5</v>
          </cell>
          <cell r="H698">
            <v>6.74</v>
          </cell>
          <cell r="I698">
            <v>0.97</v>
          </cell>
          <cell r="J698">
            <v>14.21</v>
          </cell>
        </row>
        <row r="699">
          <cell r="C699" t="str">
            <v>22.01.08U</v>
          </cell>
          <cell r="D699">
            <v>7001210268</v>
          </cell>
          <cell r="E699" t="str">
            <v>ASSENTAMENTO DE TUBULACAO PONTA E BOLSA EM FERRO FUNDIDO COM CONEXOES E PECAS ESPECIAIS, DN - 350 MM, INCLUSIVE CARGA, TRANSPORTE E DESCARGA</v>
          </cell>
          <cell r="F699" t="str">
            <v>M</v>
          </cell>
          <cell r="G699">
            <v>8.01</v>
          </cell>
          <cell r="H699">
            <v>7.5</v>
          </cell>
          <cell r="I699">
            <v>1.1399999999999999</v>
          </cell>
          <cell r="J699">
            <v>16.649999999999999</v>
          </cell>
        </row>
        <row r="700">
          <cell r="C700" t="str">
            <v>22.01.09U</v>
          </cell>
          <cell r="D700">
            <v>7001210269</v>
          </cell>
          <cell r="E700" t="str">
            <v>ASSENTAMENTO DE TUBULACAO PONTA E BOLSA EM FERRO FUNDIDO COM CONEXOES E PECAS ESPECIAIS, DN - 400 MM, INCLUSIVE CARGA, TRANSPORTE E DESCARGA</v>
          </cell>
          <cell r="F700" t="str">
            <v>M</v>
          </cell>
          <cell r="G700">
            <v>9.48</v>
          </cell>
          <cell r="H700">
            <v>8.41</v>
          </cell>
          <cell r="I700">
            <v>1.31</v>
          </cell>
          <cell r="J700">
            <v>19.2</v>
          </cell>
        </row>
        <row r="701">
          <cell r="C701" t="str">
            <v>22.01.10U</v>
          </cell>
          <cell r="D701">
            <v>7001210270</v>
          </cell>
          <cell r="E701" t="str">
            <v>ASSENTAMENTO DE TUBULACAO PONTA E BOLSA EM FERRO FUNDIDO COM CONEXOES E PECAS ESPECIAIS, DN - 450 MM, INCLUSIVE CARGA, TRANSPORTE E DESCARGA</v>
          </cell>
          <cell r="F701" t="str">
            <v>M</v>
          </cell>
          <cell r="G701">
            <v>10.91</v>
          </cell>
          <cell r="H701">
            <v>9.35</v>
          </cell>
          <cell r="I701">
            <v>1.54</v>
          </cell>
          <cell r="J701">
            <v>21.8</v>
          </cell>
        </row>
        <row r="702">
          <cell r="C702" t="str">
            <v>22.01.11U</v>
          </cell>
          <cell r="D702">
            <v>7001210271</v>
          </cell>
          <cell r="E702" t="str">
            <v>ASSENTAMENTO DE TUBULACAO PONTA E BOLSA EM FERRO FUNDIDO COM CONEXOES E PECAS ESPECIAIS, DN - 500 MM, INCLUSIVE CARGA, TRANSPORTE E DESCARGA</v>
          </cell>
          <cell r="F702" t="str">
            <v>M</v>
          </cell>
          <cell r="G702">
            <v>12.91</v>
          </cell>
          <cell r="H702">
            <v>9.7100000000000009</v>
          </cell>
          <cell r="I702">
            <v>1.75</v>
          </cell>
          <cell r="J702">
            <v>24.37</v>
          </cell>
        </row>
        <row r="703">
          <cell r="C703" t="str">
            <v>22.01.12U</v>
          </cell>
          <cell r="D703">
            <v>7001210272</v>
          </cell>
          <cell r="E703" t="str">
            <v>ASSENTAMENTO DE TUBULACAO PONTA E BOLSA EM FERRO FUNDIDO COM CONEXOES E PECAS ESPECIAIS, DN - 600 MM, INCLUSIVE CARGA, TRANSPORTE E DESCARGA</v>
          </cell>
          <cell r="F703" t="str">
            <v>M</v>
          </cell>
          <cell r="G703">
            <v>16.28</v>
          </cell>
          <cell r="H703">
            <v>11.28</v>
          </cell>
          <cell r="I703">
            <v>2.19</v>
          </cell>
          <cell r="J703">
            <v>29.75</v>
          </cell>
        </row>
        <row r="704">
          <cell r="C704" t="str">
            <v>22.01.13U</v>
          </cell>
          <cell r="D704">
            <v>7001210273</v>
          </cell>
          <cell r="E704" t="str">
            <v>ASSENTAMENTO DE TUBULACAO PONTA E BOLSA EM FERRO FUNDIDO COM CONEXOES E PECAS ESPECIAIS, DN - 700 MM, INCLUSIVE CARGA, TRANSPORTE E DESCARGA</v>
          </cell>
          <cell r="F704" t="str">
            <v>M</v>
          </cell>
          <cell r="G704">
            <v>19.37</v>
          </cell>
          <cell r="H704">
            <v>15.7</v>
          </cell>
          <cell r="I704">
            <v>2.39</v>
          </cell>
          <cell r="J704">
            <v>37.46</v>
          </cell>
        </row>
        <row r="705">
          <cell r="C705" t="str">
            <v>22.01.14U</v>
          </cell>
          <cell r="D705">
            <v>7001210274</v>
          </cell>
          <cell r="E705" t="str">
            <v>ASSENTAMENTO DE TUBULACAO PONTA E BOLSA EM FERRO FUNDIDO COM CONEXOES E PECAS ESPECIAIS, DN - 800 MM, INCLUSIVE CARGA, TRANSPORTE E DESCARGA</v>
          </cell>
          <cell r="F705" t="str">
            <v>M</v>
          </cell>
          <cell r="G705">
            <v>23.44</v>
          </cell>
          <cell r="H705">
            <v>17.3</v>
          </cell>
          <cell r="I705">
            <v>2.63</v>
          </cell>
          <cell r="J705">
            <v>43.37</v>
          </cell>
        </row>
        <row r="706">
          <cell r="C706" t="str">
            <v>22.01.15U</v>
          </cell>
          <cell r="D706">
            <v>7001210275</v>
          </cell>
          <cell r="E706" t="str">
            <v>ASSENTAMENTO DE TUBULACAO PONTA E BOLSA EM FERRO FUNDIDO COM CONEXOES E PECAS ESPECIAIS, DN - 900 MM, INCLUSIVE CARGA, TRANSPORTE E DESCARGA</v>
          </cell>
          <cell r="F706" t="str">
            <v>M</v>
          </cell>
          <cell r="G706">
            <v>29.05</v>
          </cell>
          <cell r="H706">
            <v>18.760000000000002</v>
          </cell>
          <cell r="I706">
            <v>2.92</v>
          </cell>
          <cell r="J706">
            <v>50.73</v>
          </cell>
        </row>
        <row r="707">
          <cell r="C707" t="str">
            <v>22.01.16U</v>
          </cell>
          <cell r="D707">
            <v>7001210276</v>
          </cell>
          <cell r="E707" t="str">
            <v>ASSENTAMENTO DE TUBULACAO PONTA E BOLSA EM FERRO FUNDIDO COM CONEXOES E PECAS ESPECIAIS, DN - 1000 MM, INCLUSIVE CARGA, TRANSPORTE E DESCARGA</v>
          </cell>
          <cell r="F707" t="str">
            <v>M</v>
          </cell>
          <cell r="G707">
            <v>32.619999999999997</v>
          </cell>
          <cell r="H707">
            <v>19.62</v>
          </cell>
          <cell r="I707">
            <v>3.28</v>
          </cell>
          <cell r="J707">
            <v>55.52</v>
          </cell>
        </row>
        <row r="708">
          <cell r="C708" t="str">
            <v>22.01.17U</v>
          </cell>
          <cell r="D708">
            <v>7001210277</v>
          </cell>
          <cell r="E708" t="str">
            <v>ASSENTAMENTO DE TUBULACAO PONTA E BOLSA EM FERRO FUNDIDO COM CONEXOES E PECAS ESPECIAIS, DN - 1200 MM, INCLUSIVE CARGA, TRANSPORTE E DESCARGA</v>
          </cell>
          <cell r="F708" t="str">
            <v>M</v>
          </cell>
          <cell r="G708">
            <v>40.880000000000003</v>
          </cell>
          <cell r="H708">
            <v>22.82</v>
          </cell>
          <cell r="I708">
            <v>5.26</v>
          </cell>
          <cell r="J708">
            <v>68.959999999999994</v>
          </cell>
        </row>
        <row r="709">
          <cell r="C709">
            <v>0</v>
          </cell>
          <cell r="D709">
            <v>0</v>
          </cell>
          <cell r="E709">
            <v>0</v>
          </cell>
          <cell r="F709">
            <v>0</v>
          </cell>
          <cell r="G709">
            <v>0</v>
          </cell>
          <cell r="H709">
            <v>0</v>
          </cell>
          <cell r="I709">
            <v>0</v>
          </cell>
          <cell r="J709">
            <v>0</v>
          </cell>
        </row>
        <row r="710">
          <cell r="C710" t="str">
            <v>22.02.00U</v>
          </cell>
          <cell r="D710" t="str">
            <v/>
          </cell>
          <cell r="E710" t="str">
            <v>ASSENTAMENTO DE TUBOS E CONEXÕES DE AÇO, JUNTA SOLDADA, PARA ÁGUA.</v>
          </cell>
          <cell r="F710">
            <v>0</v>
          </cell>
          <cell r="G710">
            <v>0</v>
          </cell>
          <cell r="H710">
            <v>0</v>
          </cell>
          <cell r="I710">
            <v>0</v>
          </cell>
          <cell r="J710">
            <v>0</v>
          </cell>
        </row>
        <row r="711">
          <cell r="C711" t="str">
            <v>22.01.18U</v>
          </cell>
          <cell r="D711">
            <v>7001220513</v>
          </cell>
          <cell r="E711" t="str">
            <v xml:space="preserve">ASSENTAMENTO DE TUBOS E CONEXÕES DE AÇO, JUNTA SOLDADA, PARA ÁGUA, DIÂMETRO 1200MM </v>
          </cell>
          <cell r="F711" t="str">
            <v>M</v>
          </cell>
          <cell r="G711">
            <v>155.22999999999999</v>
          </cell>
          <cell r="H711">
            <v>111.63</v>
          </cell>
          <cell r="I711">
            <v>71</v>
          </cell>
          <cell r="J711">
            <v>337.86</v>
          </cell>
        </row>
        <row r="712">
          <cell r="C712" t="str">
            <v>22.01.19U</v>
          </cell>
          <cell r="D712">
            <v>7001220514</v>
          </cell>
          <cell r="E712" t="str">
            <v>ASSENTAMENTO DE TUBOS E CONEXÕES DE AÇO, JUNTA SOLDADA, PARA ÁGUA, DIÂMETRO 1300 MM</v>
          </cell>
          <cell r="F712" t="str">
            <v>M</v>
          </cell>
          <cell r="G712">
            <v>161.16</v>
          </cell>
          <cell r="H712">
            <v>120.05</v>
          </cell>
          <cell r="I712">
            <v>76.930000000000007</v>
          </cell>
          <cell r="J712">
            <v>358.14</v>
          </cell>
        </row>
        <row r="713">
          <cell r="C713" t="str">
            <v>22.01.20U</v>
          </cell>
          <cell r="D713">
            <v>7001220515</v>
          </cell>
          <cell r="E713" t="str">
            <v>ASSENTAMENTO DE TUBOS E CONEXÕES DE AÇO, JUNTA SOLDADA, PARA ÁGUA, DIÂMETRO 1400 MM</v>
          </cell>
          <cell r="F713" t="str">
            <v>M</v>
          </cell>
          <cell r="G713">
            <v>164.11</v>
          </cell>
          <cell r="H713">
            <v>124.24</v>
          </cell>
          <cell r="I713">
            <v>79.88</v>
          </cell>
          <cell r="J713">
            <v>368.23</v>
          </cell>
        </row>
        <row r="714">
          <cell r="C714" t="str">
            <v>22.01.21U</v>
          </cell>
          <cell r="D714">
            <v>7001220516</v>
          </cell>
          <cell r="E714" t="str">
            <v>ASSENTAMENTO DE TUBOS E CONEXÕES DE AÇO, JUNTA SOLDADA, PARA ÁGUA, DIÂMETRO 1500 MM</v>
          </cell>
          <cell r="F714" t="str">
            <v>M</v>
          </cell>
          <cell r="G714">
            <v>202.29</v>
          </cell>
          <cell r="H714">
            <v>142.02000000000001</v>
          </cell>
          <cell r="I714">
            <v>88.76</v>
          </cell>
          <cell r="J714">
            <v>433.07</v>
          </cell>
        </row>
        <row r="715">
          <cell r="C715" t="str">
            <v>22.01.22U</v>
          </cell>
          <cell r="D715">
            <v>7001220517</v>
          </cell>
          <cell r="E715" t="str">
            <v>ASSENTAMENTO DE TUBOS E CONEXÕES DE AÇO, JUNTA SOLDADA, PARA ÁGUA, DIÂMETRO 1700 MM</v>
          </cell>
          <cell r="F715" t="str">
            <v>M</v>
          </cell>
          <cell r="G715">
            <v>190.3</v>
          </cell>
          <cell r="H715">
            <v>150.52000000000001</v>
          </cell>
          <cell r="I715">
            <v>97.65</v>
          </cell>
          <cell r="J715">
            <v>438.47</v>
          </cell>
        </row>
        <row r="716">
          <cell r="C716" t="str">
            <v>22.01.23U</v>
          </cell>
          <cell r="D716">
            <v>7001220518</v>
          </cell>
          <cell r="E716" t="str">
            <v>ASSENTAMENTO DE TUBOS E CONEXÕES DE AÇO, JUNTA SOLDADA, PARA ÁGUA, DIÂMETRO 1800 MM</v>
          </cell>
          <cell r="F716" t="str">
            <v>M</v>
          </cell>
          <cell r="G716">
            <v>211.29</v>
          </cell>
          <cell r="H716">
            <v>166.51</v>
          </cell>
          <cell r="I716">
            <v>106.52</v>
          </cell>
          <cell r="J716">
            <v>484.32</v>
          </cell>
        </row>
        <row r="717">
          <cell r="C717" t="str">
            <v>22.01.24U</v>
          </cell>
          <cell r="D717">
            <v>7001220519</v>
          </cell>
          <cell r="E717" t="str">
            <v>ASSENTAMENTO DE TUBOS E CONEXÕES DE AÇO, JUNTA SOLDADA, PARA ÁGUA, DIÂMETRO 2100 MM</v>
          </cell>
          <cell r="F717" t="str">
            <v>M</v>
          </cell>
          <cell r="G717">
            <v>282.39</v>
          </cell>
          <cell r="H717">
            <v>223.73</v>
          </cell>
          <cell r="I717">
            <v>110.55</v>
          </cell>
          <cell r="J717">
            <v>616.66999999999996</v>
          </cell>
        </row>
        <row r="718">
          <cell r="C718" t="str">
            <v>22.01.25U</v>
          </cell>
          <cell r="D718">
            <v>7001220520</v>
          </cell>
          <cell r="E718" t="str">
            <v>ASSENTAMENTO DE TUBOS E CONEXÕES DE AÇO, JUNTA SOLDADA, PARA ÁGUA, DIÂMETRO 2500 MM</v>
          </cell>
          <cell r="F718" t="str">
            <v>M</v>
          </cell>
          <cell r="G718">
            <v>429.06</v>
          </cell>
          <cell r="H718">
            <v>333.37</v>
          </cell>
          <cell r="I718">
            <v>211.35</v>
          </cell>
          <cell r="J718">
            <v>973.78</v>
          </cell>
        </row>
        <row r="719">
          <cell r="C719">
            <v>0</v>
          </cell>
          <cell r="D719">
            <v>0</v>
          </cell>
          <cell r="E719">
            <v>0</v>
          </cell>
          <cell r="F719">
            <v>0</v>
          </cell>
          <cell r="G719">
            <v>0</v>
          </cell>
          <cell r="H719">
            <v>0</v>
          </cell>
          <cell r="I719">
            <v>0</v>
          </cell>
          <cell r="J719">
            <v>0</v>
          </cell>
        </row>
        <row r="720">
          <cell r="C720" t="str">
            <v>23.01.00U</v>
          </cell>
          <cell r="D720" t="str">
            <v/>
          </cell>
          <cell r="E720" t="str">
            <v>ASSENTAMENTO DE TUBO EM PVC ou PRFV ou RPVC ou CPRFV</v>
          </cell>
          <cell r="F720">
            <v>0</v>
          </cell>
          <cell r="G720">
            <v>0</v>
          </cell>
          <cell r="H720">
            <v>0</v>
          </cell>
          <cell r="I720">
            <v>0</v>
          </cell>
          <cell r="J720">
            <v>0</v>
          </cell>
        </row>
        <row r="721">
          <cell r="C721" t="str">
            <v>23.01.01U</v>
          </cell>
          <cell r="D721">
            <v>7001220185</v>
          </cell>
          <cell r="E721" t="str">
            <v>ASSENTAMENTO DE TUBULAÇÃO PONTA E BOLSA EM PVC OU PRFV OU RPVC OU CPRFV COM CONEXÕES E PEÇAS ESPECIAIS - DN -  50 MM, INCLUSIVE CARGA, TRANSPORTE E DESCARGA.</v>
          </cell>
          <cell r="F721" t="str">
            <v>M</v>
          </cell>
          <cell r="G721">
            <v>0.17</v>
          </cell>
          <cell r="H721">
            <v>1.54</v>
          </cell>
          <cell r="I721">
            <v>0</v>
          </cell>
          <cell r="J721">
            <v>1.71</v>
          </cell>
        </row>
        <row r="722">
          <cell r="C722" t="str">
            <v>23.01.02U</v>
          </cell>
          <cell r="D722">
            <v>7001220186</v>
          </cell>
          <cell r="E722" t="str">
            <v>ASSENTAMENTO DE TUBULAÇÃO PONTA E BOLSA EM PVC OU PRFV OU RPVC OU CPRFV COM CONEXÕES E PEÇAS ESPECIAIS  - DN -  75 MM, INCLUSIVE CARGA, TRANSPORTE E DESCARGA.</v>
          </cell>
          <cell r="F722" t="str">
            <v>M</v>
          </cell>
          <cell r="G722">
            <v>0.48</v>
          </cell>
          <cell r="H722">
            <v>2.04</v>
          </cell>
          <cell r="I722">
            <v>0</v>
          </cell>
          <cell r="J722">
            <v>2.52</v>
          </cell>
        </row>
        <row r="723">
          <cell r="C723" t="str">
            <v>23.01.03U</v>
          </cell>
          <cell r="D723">
            <v>7001220187</v>
          </cell>
          <cell r="E723" t="str">
            <v>ASSENTAMENTO DE TUBULAÇÃO PONTA E BOLSA EM PVC OU PRFV OU RPVC OU CPRFV COM CONEXÕES E PEÇAS ESPECIAIS -  DN -  100 MM, INCLUSIVE CARGA, TRANSPORTE E DESCARGA.</v>
          </cell>
          <cell r="F723" t="str">
            <v>M</v>
          </cell>
          <cell r="G723">
            <v>0.53</v>
          </cell>
          <cell r="H723">
            <v>2.5499999999999998</v>
          </cell>
          <cell r="I723">
            <v>0</v>
          </cell>
          <cell r="J723">
            <v>3.08</v>
          </cell>
        </row>
        <row r="724">
          <cell r="C724" t="str">
            <v>23.01.04U</v>
          </cell>
          <cell r="D724">
            <v>7001220188</v>
          </cell>
          <cell r="E724" t="str">
            <v>ASSENTAMENTO DE TUBULAÇÃO PONTA E BOLSA EM PVC OU PRFV OU RPVC OU CPRFV COM CONEXÕES E PEÇAS ESPECIAIS  - DN -  150 MM, INCLUSIVE CARGA, TRANSPORTE E DESCARGA.</v>
          </cell>
          <cell r="F724" t="str">
            <v>M</v>
          </cell>
          <cell r="G724">
            <v>0.8</v>
          </cell>
          <cell r="H724">
            <v>3.09</v>
          </cell>
          <cell r="I724">
            <v>0</v>
          </cell>
          <cell r="J724">
            <v>3.89</v>
          </cell>
        </row>
        <row r="725">
          <cell r="C725" t="str">
            <v>23.01.05U</v>
          </cell>
          <cell r="D725">
            <v>7001220189</v>
          </cell>
          <cell r="E725" t="str">
            <v>ASSENTAMENTO DE TUBULAÇÃO PONTA E BOLSA EM PVC OU PRFV OU RPVC OU CPRFV COM CONEXÕES E PEÇAS ESPECIAIS  - DN -  200 MM, INCLUSIVE CARGA, TRANSPORTE E DESCARGA.</v>
          </cell>
          <cell r="F725" t="str">
            <v>M</v>
          </cell>
          <cell r="G725">
            <v>1.07</v>
          </cell>
          <cell r="H725">
            <v>3.61</v>
          </cell>
          <cell r="I725">
            <v>0</v>
          </cell>
          <cell r="J725">
            <v>4.68</v>
          </cell>
        </row>
        <row r="726">
          <cell r="C726" t="str">
            <v>23.01.06U</v>
          </cell>
          <cell r="D726">
            <v>7001220190</v>
          </cell>
          <cell r="E726" t="str">
            <v>ASSENTAMENTO DE TUBULAÇÃO PONTA E BOLSA EM PVC OU PRFV OU RPVC OU CPRFV COM CONEXÕES E PEÇAS ESPECIAIS  - DN -  250 MM, INCLUSIVE CARGA, TRANSPORTE E DESCARGA.</v>
          </cell>
          <cell r="F726" t="str">
            <v>M</v>
          </cell>
          <cell r="G726">
            <v>1.34</v>
          </cell>
          <cell r="H726">
            <v>4.1399999999999997</v>
          </cell>
          <cell r="I726">
            <v>0</v>
          </cell>
          <cell r="J726">
            <v>5.48</v>
          </cell>
        </row>
        <row r="727">
          <cell r="C727" t="str">
            <v>23.01.07U</v>
          </cell>
          <cell r="D727">
            <v>7001220191</v>
          </cell>
          <cell r="E727" t="str">
            <v>ASSENTAMENTO DE TUBULAÇÃO PONTA E BOLSA EM PVC OU PRFV OU RPVC OU CPRFV COM CONEXÕES E PEÇAS ESPECIAIS  - DN -  300 MM, INCLUSIVE CARGA, TRANSPORTE E DESCARGA.</v>
          </cell>
          <cell r="F727" t="str">
            <v>M</v>
          </cell>
          <cell r="G727">
            <v>1.61</v>
          </cell>
          <cell r="H727">
            <v>5.15</v>
          </cell>
          <cell r="I727">
            <v>0</v>
          </cell>
          <cell r="J727">
            <v>6.76</v>
          </cell>
        </row>
        <row r="728">
          <cell r="C728" t="str">
            <v>23.01.08U</v>
          </cell>
          <cell r="D728">
            <v>7001220192</v>
          </cell>
          <cell r="E728" t="str">
            <v>ASSENTAMENTO DE TUBULAÇÃO PONTA E BOLSA EM PVC OU PRFV OU RPVC OU CPRFV COM CONEXÕES E PEÇAS ESPECIAIS  - DN -  350 MM, INCLUSIVE CARGA, TRANSPORTE E DESCARGA.</v>
          </cell>
          <cell r="F728" t="str">
            <v>M</v>
          </cell>
          <cell r="G728">
            <v>1.88</v>
          </cell>
          <cell r="H728">
            <v>5.71</v>
          </cell>
          <cell r="I728">
            <v>0</v>
          </cell>
          <cell r="J728">
            <v>7.59</v>
          </cell>
        </row>
        <row r="729">
          <cell r="C729" t="str">
            <v>23.01.09U</v>
          </cell>
          <cell r="D729">
            <v>7001220193</v>
          </cell>
          <cell r="E729" t="str">
            <v>ASSENTAMENTO DE TUBULAÇÃO PONTA E BOLSA EM PVC OU PRFV OU RPVC OU CPRFV COM CONEXÕES E PEÇAS ESPECIAIS  - DN -  400 MM, INCLUSIVE CARGA, TRANSPORTE E DESCARGA.</v>
          </cell>
          <cell r="F729" t="str">
            <v>M</v>
          </cell>
          <cell r="G729">
            <v>3.7</v>
          </cell>
          <cell r="H729">
            <v>6.22</v>
          </cell>
          <cell r="I729">
            <v>0</v>
          </cell>
          <cell r="J729">
            <v>9.92</v>
          </cell>
        </row>
        <row r="730">
          <cell r="C730" t="str">
            <v>23.01.10U</v>
          </cell>
          <cell r="D730">
            <v>7001220194</v>
          </cell>
          <cell r="E730" t="str">
            <v>ASSENTAMENTO DE TUBULAÇÃO PONTA E BOLSA EM PVC OU PRFV OU RPVC OU CPRFV COM CONEXÕES E PEÇAS ESPECIAIS  - DN -  500 MM, INCLUSIVE CARGA, TRANSPORTE E DESCARGA.</v>
          </cell>
          <cell r="F730" t="str">
            <v>M</v>
          </cell>
          <cell r="G730">
            <v>4.5199999999999996</v>
          </cell>
          <cell r="H730">
            <v>6.85</v>
          </cell>
          <cell r="I730">
            <v>0</v>
          </cell>
          <cell r="J730">
            <v>11.37</v>
          </cell>
        </row>
        <row r="731">
          <cell r="C731">
            <v>0</v>
          </cell>
          <cell r="D731">
            <v>0</v>
          </cell>
          <cell r="E731">
            <v>0</v>
          </cell>
          <cell r="F731">
            <v>0</v>
          </cell>
          <cell r="G731">
            <v>0</v>
          </cell>
          <cell r="H731">
            <v>0</v>
          </cell>
          <cell r="I731">
            <v>0</v>
          </cell>
          <cell r="J731">
            <v>0</v>
          </cell>
        </row>
        <row r="732">
          <cell r="C732" t="str">
            <v>23.01.00U</v>
          </cell>
          <cell r="D732" t="str">
            <v/>
          </cell>
          <cell r="E732" t="str">
            <v>ASSENTAMENTO DE TUBO E CONEXOES DE POLIETILENO DE ALTA DENSIDADE (PEAD)</v>
          </cell>
          <cell r="F732">
            <v>0</v>
          </cell>
          <cell r="G732">
            <v>0</v>
          </cell>
          <cell r="H732">
            <v>0</v>
          </cell>
          <cell r="I732">
            <v>0</v>
          </cell>
          <cell r="J732">
            <v>0</v>
          </cell>
        </row>
        <row r="733">
          <cell r="C733" t="str">
            <v>23.01.11U</v>
          </cell>
          <cell r="D733">
            <v>7001220441</v>
          </cell>
          <cell r="E733" t="str">
            <v>ASSENTAMENTO DE TUBOS E CONEXOES DE POLIETILENO DE ALTA DENSIDADE (PEAD), DIAMETRO 20 MM A 32 MM</v>
          </cell>
          <cell r="F733" t="str">
            <v>M</v>
          </cell>
          <cell r="G733">
            <v>0.17</v>
          </cell>
          <cell r="H733">
            <v>0.7</v>
          </cell>
          <cell r="I733">
            <v>0</v>
          </cell>
          <cell r="J733">
            <v>0.87</v>
          </cell>
        </row>
        <row r="734">
          <cell r="C734" t="str">
            <v>23.01.12U</v>
          </cell>
          <cell r="D734">
            <v>7001220442</v>
          </cell>
          <cell r="E734" t="str">
            <v>ASSENTAMENTO DE TUBOS E CONEXOES DE POLIETILENO DE ALTA DENSIDADE (PEAD), DIAMETRO 63 MM</v>
          </cell>
          <cell r="F734" t="str">
            <v>M</v>
          </cell>
          <cell r="G734">
            <v>0.17</v>
          </cell>
          <cell r="H734">
            <v>1.1200000000000001</v>
          </cell>
          <cell r="I734">
            <v>0</v>
          </cell>
          <cell r="J734">
            <v>1.29</v>
          </cell>
        </row>
        <row r="735">
          <cell r="C735" t="str">
            <v>23.01.13U</v>
          </cell>
          <cell r="D735">
            <v>7001220443</v>
          </cell>
          <cell r="E735" t="str">
            <v>ASSENTAMENTO DE TUBOS E CONEXOES DE POLIETILENO DE ALTA DENSIDADE (PEAD), JUNTA SOLDADA POR ELETROFUSAO, DIAMETRO 110 MM</v>
          </cell>
          <cell r="F735" t="str">
            <v>M</v>
          </cell>
          <cell r="G735">
            <v>1.58</v>
          </cell>
          <cell r="H735">
            <v>3.26</v>
          </cell>
          <cell r="I735">
            <v>0</v>
          </cell>
          <cell r="J735">
            <v>4.84</v>
          </cell>
        </row>
        <row r="736">
          <cell r="C736" t="str">
            <v>23.01.14U</v>
          </cell>
          <cell r="D736">
            <v>7001220444</v>
          </cell>
          <cell r="E736" t="str">
            <v>ASSENTAMENTO DE TUBOS E CONEXOES DE POLIETILENO DE ALTA DENSIDADE (PEAD), JUNTA SOLDADA POR ELETROFUSAO, DIAMETRO 160 MM</v>
          </cell>
          <cell r="F736" t="str">
            <v>M</v>
          </cell>
          <cell r="G736">
            <v>2.1800000000000002</v>
          </cell>
          <cell r="H736">
            <v>6.25</v>
          </cell>
          <cell r="I736">
            <v>0</v>
          </cell>
          <cell r="J736">
            <v>8.43</v>
          </cell>
        </row>
        <row r="737">
          <cell r="C737" t="str">
            <v>23.01.15U</v>
          </cell>
          <cell r="D737">
            <v>7001220445</v>
          </cell>
          <cell r="E737" t="str">
            <v>ASSENTAMENTO DE TUBOS DE POLIETILENO DE ALTA DENSIDADE (PEAD), COM SOLDA POR TERMOFUSAO (TOPO), DIAMETRO 200 MM</v>
          </cell>
          <cell r="F737" t="str">
            <v>M</v>
          </cell>
          <cell r="G737">
            <v>2.76</v>
          </cell>
          <cell r="H737">
            <v>2.54</v>
          </cell>
          <cell r="I737">
            <v>0</v>
          </cell>
          <cell r="J737">
            <v>5.3</v>
          </cell>
        </row>
        <row r="738">
          <cell r="C738" t="str">
            <v>23.01.16U</v>
          </cell>
          <cell r="D738">
            <v>7001220446</v>
          </cell>
          <cell r="E738" t="str">
            <v>ASSENTAMENTO DE TUBOS DE POLIETILENO DE ALTA DENSIDADE (PEAD), COM SOLDA POR TERMOFUSAO (TOPO), DIAMETRO 250 MM</v>
          </cell>
          <cell r="F738" t="str">
            <v>M</v>
          </cell>
          <cell r="G738">
            <v>3.54</v>
          </cell>
          <cell r="H738">
            <v>5.48</v>
          </cell>
          <cell r="I738">
            <v>0</v>
          </cell>
          <cell r="J738">
            <v>9.02</v>
          </cell>
        </row>
        <row r="739">
          <cell r="C739" t="str">
            <v>23.01.17U</v>
          </cell>
          <cell r="D739">
            <v>7001220447</v>
          </cell>
          <cell r="E739" t="str">
            <v>ASSENTAMENTO DE TUBOS DE POLIETILENO DE ALTA DENSIDADE (PEAD), COM SOLDA POR TERMOFUSAO (TOPO), DIAMETRO 315 MM</v>
          </cell>
          <cell r="F739" t="str">
            <v>M</v>
          </cell>
          <cell r="G739">
            <v>9.3800000000000008</v>
          </cell>
          <cell r="H739">
            <v>7.06</v>
          </cell>
          <cell r="I739">
            <v>0</v>
          </cell>
          <cell r="J739">
            <v>16.440000000000001</v>
          </cell>
        </row>
        <row r="740">
          <cell r="C740" t="str">
            <v>23.01.18U</v>
          </cell>
          <cell r="D740">
            <v>7001220448</v>
          </cell>
          <cell r="E740" t="str">
            <v>ASSENTAMENTO DE TUBOS DE POLIETILENO DE ALTA DENSIDADE (PEAD), COM SOLDA POR TERMOFUSAO (TOPO), DIAMETRO 355 MM</v>
          </cell>
          <cell r="F740" t="str">
            <v>M</v>
          </cell>
          <cell r="G740">
            <v>14.73</v>
          </cell>
          <cell r="H740">
            <v>10.18</v>
          </cell>
          <cell r="I740">
            <v>0</v>
          </cell>
          <cell r="J740">
            <v>24.91</v>
          </cell>
        </row>
        <row r="741">
          <cell r="C741" t="str">
            <v>23.01.19U</v>
          </cell>
          <cell r="D741">
            <v>7001220449</v>
          </cell>
          <cell r="E741" t="str">
            <v>ASSENTAMENTO DE TUBOS DE POLIETILENO DE ALTA DENSIDADE (PEAD), COM SOLDA POR TERMOFUSAO (TOPO), DIAMETRO 400 MM</v>
          </cell>
          <cell r="F741" t="str">
            <v>M</v>
          </cell>
          <cell r="G741">
            <v>17.670000000000002</v>
          </cell>
          <cell r="H741">
            <v>12.22</v>
          </cell>
          <cell r="I741">
            <v>0</v>
          </cell>
          <cell r="J741">
            <v>29.89</v>
          </cell>
        </row>
        <row r="742">
          <cell r="C742" t="str">
            <v>23.01.20U</v>
          </cell>
          <cell r="D742">
            <v>7001220450</v>
          </cell>
          <cell r="E742" t="str">
            <v>ASSENTAMENTO DE TUBOS DE POLIETILENO DE ALTA DENSIDADE (PEAD), COM SOLDA POR TERMOFUSAO (TOPO), DIAMETRO 450 MM</v>
          </cell>
          <cell r="F742" t="str">
            <v>M</v>
          </cell>
          <cell r="G742">
            <v>17.670000000000002</v>
          </cell>
          <cell r="H742">
            <v>12.22</v>
          </cell>
          <cell r="I742">
            <v>0</v>
          </cell>
          <cell r="J742">
            <v>29.89</v>
          </cell>
        </row>
        <row r="743">
          <cell r="C743" t="str">
            <v>23.01.21U</v>
          </cell>
          <cell r="D743">
            <v>7001220451</v>
          </cell>
          <cell r="E743" t="str">
            <v>ASSENTAMENTO DE TUBOS DE POLIETILENO DE ALTA DENSIDADE (PEAD), COM SOLDA POR TERMOFUSAO (TOPO), DIAMETRO 500 MM</v>
          </cell>
          <cell r="F743" t="str">
            <v>M</v>
          </cell>
          <cell r="G743">
            <v>19.64</v>
          </cell>
          <cell r="H743">
            <v>13.58</v>
          </cell>
          <cell r="I743">
            <v>0</v>
          </cell>
          <cell r="J743">
            <v>33.22</v>
          </cell>
        </row>
        <row r="744">
          <cell r="C744" t="str">
            <v>23.01.22U</v>
          </cell>
          <cell r="D744">
            <v>7001220452</v>
          </cell>
          <cell r="E744" t="str">
            <v>ASSENTAMENTO DE TUBOS DE POLIETILENO DE ALTA DENSIDADE (PEAD), COM SOLDA POR TERMOFUSAO (TOPO), DIAMETRO 630 MM</v>
          </cell>
          <cell r="F744" t="str">
            <v>M</v>
          </cell>
          <cell r="G744">
            <v>22.1</v>
          </cell>
          <cell r="H744">
            <v>15.28</v>
          </cell>
          <cell r="I744">
            <v>0</v>
          </cell>
          <cell r="J744">
            <v>37.380000000000003</v>
          </cell>
        </row>
        <row r="745">
          <cell r="C745" t="str">
            <v>23.01.23U</v>
          </cell>
          <cell r="D745">
            <v>7001220453</v>
          </cell>
          <cell r="E745" t="str">
            <v>ASSENTAMENTO DE TUBOS DE POLIETILENO DE ALTA DENSIDADE (PEAD), COM SOLDA POR TERMOFUSAO (TOPO), DIAMETRO 710 MM</v>
          </cell>
          <cell r="F745" t="str">
            <v>M</v>
          </cell>
          <cell r="G745">
            <v>33.07</v>
          </cell>
          <cell r="H745">
            <v>17.38</v>
          </cell>
          <cell r="I745">
            <v>0</v>
          </cell>
          <cell r="J745">
            <v>50.45</v>
          </cell>
        </row>
        <row r="746">
          <cell r="C746" t="str">
            <v>23.01.24U</v>
          </cell>
          <cell r="D746">
            <v>7001220454</v>
          </cell>
          <cell r="E746" t="str">
            <v>ASSENTAMENTO DE TUBOS DE POLIETILENO DE ALTA DENSIDADE (PEAD), COM SOLDA POR TERMOFUSAO (TOPO), DIAMETRO 800 MM</v>
          </cell>
          <cell r="F746" t="str">
            <v>M</v>
          </cell>
          <cell r="G746">
            <v>36.89</v>
          </cell>
          <cell r="H746">
            <v>19.25</v>
          </cell>
          <cell r="I746">
            <v>0</v>
          </cell>
          <cell r="J746">
            <v>56.14</v>
          </cell>
        </row>
        <row r="747">
          <cell r="C747" t="str">
            <v>23.01.25U</v>
          </cell>
          <cell r="D747">
            <v>7001220455</v>
          </cell>
          <cell r="E747" t="str">
            <v>ASSENTAMENTO DE TUBOS DE POLIETILENO DE ALTA DENSIDADE (PEAD), COM SOLDA POR TERMOFUSAO (TOPO), DIAMETRO 900 MM</v>
          </cell>
          <cell r="F747" t="str">
            <v>M</v>
          </cell>
          <cell r="G747">
            <v>37.93</v>
          </cell>
          <cell r="H747">
            <v>21.96</v>
          </cell>
          <cell r="I747">
            <v>0</v>
          </cell>
          <cell r="J747">
            <v>59.89</v>
          </cell>
        </row>
        <row r="748">
          <cell r="C748" t="str">
            <v>23.01.26U</v>
          </cell>
          <cell r="D748">
            <v>7001220456</v>
          </cell>
          <cell r="E748" t="str">
            <v>ASSENTAMENTO DE TUBOS DE POLIETILENO DE ALTA DENSIDADE (PEAD), COM SOLDA POR TERMOFUSAO (TOPO), DIAMETRO 1.000 MM</v>
          </cell>
          <cell r="F748" t="str">
            <v>M</v>
          </cell>
          <cell r="G748">
            <v>40.229999999999997</v>
          </cell>
          <cell r="H748">
            <v>24.37</v>
          </cell>
          <cell r="I748">
            <v>0</v>
          </cell>
          <cell r="J748">
            <v>64.599999999999994</v>
          </cell>
        </row>
        <row r="749">
          <cell r="C749" t="str">
            <v>23.01.27U</v>
          </cell>
          <cell r="D749">
            <v>7001220457</v>
          </cell>
          <cell r="E749" t="str">
            <v>ASSENTAMENTO DE TUBOS DE POLIETILENO DE ALTA DENSIDADE (PEAD), COM SOLDA POR TERMOFUSAO (TOPO), DIAMETRO 1.200 MM</v>
          </cell>
          <cell r="F749" t="str">
            <v>M</v>
          </cell>
          <cell r="G749">
            <v>44.02</v>
          </cell>
          <cell r="H749">
            <v>29.19</v>
          </cell>
          <cell r="I749">
            <v>0</v>
          </cell>
          <cell r="J749">
            <v>73.209999999999994</v>
          </cell>
        </row>
        <row r="750">
          <cell r="C750">
            <v>0</v>
          </cell>
          <cell r="D750">
            <v>0</v>
          </cell>
          <cell r="E750">
            <v>0</v>
          </cell>
          <cell r="F750">
            <v>0</v>
          </cell>
          <cell r="G750">
            <v>0</v>
          </cell>
          <cell r="H750">
            <v>0</v>
          </cell>
          <cell r="I750">
            <v>0</v>
          </cell>
          <cell r="J750">
            <v>0</v>
          </cell>
        </row>
        <row r="751">
          <cell r="C751" t="str">
            <v>23.01.00U</v>
          </cell>
          <cell r="D751">
            <v>0</v>
          </cell>
          <cell r="E751" t="str">
            <v>ASSENTAMENTO DE TUBO DE PEAD CORRUGADO DE DUPLA PAREDE PARA REDE COLETORA DE ESGOTO</v>
          </cell>
          <cell r="F751">
            <v>0</v>
          </cell>
          <cell r="G751">
            <v>0</v>
          </cell>
          <cell r="H751">
            <v>0</v>
          </cell>
          <cell r="I751">
            <v>0</v>
          </cell>
          <cell r="J751">
            <v>0</v>
          </cell>
        </row>
        <row r="752">
          <cell r="C752" t="str">
            <v>23.01.63U</v>
          </cell>
          <cell r="D752">
            <v>7001220492</v>
          </cell>
          <cell r="E752" t="str">
            <v xml:space="preserve">ASSENTAMENTO DE TUBO DE PEAD CORRUGADO DE DUPLA PAREDE PARA REDE COLETORA DE ESGOTO, DN 250 MM, JUNTA ELÁSTICA INTEGRADA, INSTALADO EM LOCAL COM NÍVEL ALTO DE INTERFERÊNCIAS (NÃO INCLUI FORNECIMENTO). </v>
          </cell>
          <cell r="F752" t="str">
            <v>M</v>
          </cell>
          <cell r="G752">
            <v>0</v>
          </cell>
          <cell r="H752">
            <v>1.01</v>
          </cell>
          <cell r="I752">
            <v>0</v>
          </cell>
          <cell r="J752">
            <v>1.01</v>
          </cell>
        </row>
        <row r="753">
          <cell r="C753" t="str">
            <v>23.01.64U</v>
          </cell>
          <cell r="D753">
            <v>7001220579</v>
          </cell>
          <cell r="E753" t="str">
            <v xml:space="preserve">ASSENTAMENTO DE TUBO DE PEAD CORRUGADO DE DUPLA PAREDE PARA REDE COLETORA M DE ESGOTO, DN 250 MM, JUNTA ELÁSTICA INTEGRADA, INSTALADO EM LOCAL COM NÍVEL BAIXO DE INTERFERÊNCIAS (NÃO INCLUI FORNECIMENTO). </v>
          </cell>
          <cell r="F753" t="str">
            <v>M</v>
          </cell>
          <cell r="G753">
            <v>0</v>
          </cell>
          <cell r="H753">
            <v>0.78</v>
          </cell>
          <cell r="I753">
            <v>0</v>
          </cell>
          <cell r="J753">
            <v>0.78</v>
          </cell>
        </row>
        <row r="754">
          <cell r="C754" t="str">
            <v>23.01.65U</v>
          </cell>
          <cell r="D754">
            <v>7001220493</v>
          </cell>
          <cell r="E754" t="str">
            <v>ASSENTAMENTO DE TUBO DE PEAD CORRUGADO DE DUPLA PAREDE PARA REDE COLETORA DE ESGOTO, DN 300 MM, JUNTA ELÁSTICA INTEGRADA, INSTALADO EM LOCAL COM NÍVEL ALTO DE INTERFERÊNCIAS (NÃO INCLUI FORNECIMENTO).</v>
          </cell>
          <cell r="F754" t="str">
            <v>M</v>
          </cell>
          <cell r="G754">
            <v>0</v>
          </cell>
          <cell r="H754">
            <v>1.74</v>
          </cell>
          <cell r="I754">
            <v>0</v>
          </cell>
          <cell r="J754">
            <v>1.74</v>
          </cell>
        </row>
        <row r="755">
          <cell r="C755" t="str">
            <v>23.01.66U</v>
          </cell>
          <cell r="D755">
            <v>7001220494</v>
          </cell>
          <cell r="E755" t="str">
            <v xml:space="preserve">ASSENTAMENTO DE TUBO DE PEAD CORRUGADO DE DUPLA PAREDE PARA REDE COLETORA DE ESGOTO, DN 300 MM, JUNTA ELÁSTICA INTEGRADA, INSTALADO EM LOCAL COM NÍVEL BAIXO DE INTERFERÊNCIAS (NÃO INCLUI FORNECIMENTO). </v>
          </cell>
          <cell r="F755" t="str">
            <v>M</v>
          </cell>
          <cell r="G755">
            <v>0</v>
          </cell>
          <cell r="H755">
            <v>1.36</v>
          </cell>
          <cell r="I755">
            <v>0</v>
          </cell>
          <cell r="J755">
            <v>1.36</v>
          </cell>
        </row>
        <row r="756">
          <cell r="C756" t="str">
            <v>23.01.67U</v>
          </cell>
          <cell r="D756">
            <v>7001220495</v>
          </cell>
          <cell r="E756" t="str">
            <v>ASSENTAMENTO DE TUBO DE PEAD CORRUGADO DE DUPLA PAREDE PARA REDE COLETORA DE ESGOTO, DN 450 MM, JUNTA ELÁSTICA INTEGRADA, INSTALADO EM LOCAL COM NÍVEL ALTO DE INTERFERÊNCIAS (NÃO INCLUI FORNECIMENTO).</v>
          </cell>
          <cell r="F756" t="str">
            <v>M</v>
          </cell>
          <cell r="G756">
            <v>0</v>
          </cell>
          <cell r="H756">
            <v>3.91</v>
          </cell>
          <cell r="I756">
            <v>0</v>
          </cell>
          <cell r="J756">
            <v>3.91</v>
          </cell>
        </row>
        <row r="757">
          <cell r="C757" t="str">
            <v>23.01.68U</v>
          </cell>
          <cell r="D757">
            <v>7001220502</v>
          </cell>
          <cell r="E757" t="str">
            <v>ASSENTAMENTO DE TUBO DE PEAD CORRUGADO DE DUPLA PAREDE PARA REDE COLETORA DE ESGOTO, DN 450 MM, JUNTA ELÁSTICA INTEGRADA, INSTALADO EM LOCAL COM NÍVEL BAIXO DE INTERFERÊNCIAS (NÃO INCLUI FORNECIMENTO).</v>
          </cell>
          <cell r="F757" t="str">
            <v>M</v>
          </cell>
          <cell r="G757">
            <v>0</v>
          </cell>
          <cell r="H757">
            <v>3.19</v>
          </cell>
          <cell r="I757">
            <v>0</v>
          </cell>
          <cell r="J757">
            <v>3.19</v>
          </cell>
        </row>
        <row r="758">
          <cell r="C758" t="str">
            <v>23.01.69U</v>
          </cell>
          <cell r="D758">
            <v>7001220503</v>
          </cell>
          <cell r="E758" t="str">
            <v xml:space="preserve">ASSENTAMENTO DE TUBO DE PEAD CORRUGADO DE DUPLA PAREDE PARA REDE COLETORA DE ESGOTO, DN 600 MM, JUNTA ELÁSTICA INTEGRADA, INSTALADO EM LOCAL COM NÍVEL ALTO DE INTERFERÊNCIAS (NÃO INCLUI FORNECIMENTO). </v>
          </cell>
          <cell r="F758" t="str">
            <v>M</v>
          </cell>
          <cell r="G758">
            <v>7.25</v>
          </cell>
          <cell r="H758">
            <v>6.09</v>
          </cell>
          <cell r="I758">
            <v>0</v>
          </cell>
          <cell r="J758">
            <v>13.34</v>
          </cell>
        </row>
        <row r="759">
          <cell r="C759" t="str">
            <v>23.01.70U</v>
          </cell>
          <cell r="D759">
            <v>7001220504</v>
          </cell>
          <cell r="E759" t="str">
            <v xml:space="preserve">ASSENTAMENTO DE TUBO DE PEAD CORRUGADO DE DUPLA PAREDE PARA REDE COLETORA DE ESGOTO, DN 600 MM, JUNTA ELÁSTICA INTEGRADA, INSTALADO EM LOCAL COM NÍVEL BAIXO DE INTERFERÊNCIAS (NÃO INCLUI FORNECIMENTO). </v>
          </cell>
          <cell r="F759" t="str">
            <v>M</v>
          </cell>
          <cell r="G759">
            <v>6.1</v>
          </cell>
          <cell r="H759">
            <v>5.1100000000000003</v>
          </cell>
          <cell r="I759">
            <v>0</v>
          </cell>
          <cell r="J759">
            <v>11.21</v>
          </cell>
        </row>
        <row r="760">
          <cell r="C760" t="str">
            <v>23.01.71U</v>
          </cell>
          <cell r="D760">
            <v>7001220559</v>
          </cell>
          <cell r="E760" t="str">
            <v xml:space="preserve">ASSENTAMENTO DE TUBO DE PEAD CORRUGADO DE DUPLA PAREDE PARA REDE COLETORA DE ESGOTO, DN 750MM, JUNTA ELÁSTICA INTEGRADA, INSTALADO EM LOCAL COM NÍVEL ALTO DE INTERFERÊNCIAS (NÃO INCLUI FORNECIMENTO). </v>
          </cell>
          <cell r="F760" t="str">
            <v>M</v>
          </cell>
          <cell r="G760">
            <v>10.71</v>
          </cell>
          <cell r="H760">
            <v>8.99</v>
          </cell>
          <cell r="I760">
            <v>0</v>
          </cell>
          <cell r="J760">
            <v>19.7</v>
          </cell>
        </row>
        <row r="761">
          <cell r="C761" t="str">
            <v>23.01.72U</v>
          </cell>
          <cell r="D761">
            <v>7001220506</v>
          </cell>
          <cell r="E761" t="str">
            <v xml:space="preserve">ASSENTAMENTO DE TUBO DE PEAD CORRUGADO DE DUPLA PAREDE PARA REDE COLETORA DE ESGOTO, DN 750MM, JUNTA ELÁSTICA INTEGRADA, INSTALADO EM LOCAL COM NÍVEL BAIXO DE INTERFERÊNCIAS (NÃO INCLUI FORNECIMENTO). </v>
          </cell>
          <cell r="F761" t="str">
            <v>M</v>
          </cell>
          <cell r="G761">
            <v>9.2200000000000006</v>
          </cell>
          <cell r="H761">
            <v>7.75</v>
          </cell>
          <cell r="I761">
            <v>0</v>
          </cell>
          <cell r="J761">
            <v>16.97</v>
          </cell>
        </row>
        <row r="762">
          <cell r="C762" t="str">
            <v>23.01.73U</v>
          </cell>
          <cell r="D762">
            <v>7001220511</v>
          </cell>
          <cell r="E762" t="str">
            <v>ASSENTAMENTO DE TUBO DE PEAD CORRUGADO DE DUPLA PAREDE PARA REDE COLETORA DE ESGOTO, DN 900MM, JUNTA ELÁSTICA INTEGRADA, INSTALADO EM LOCAL COM NÍVEL ALTO DE INTERFERÊNCIAS (NÃO INCLUI FORNECIMENTO).</v>
          </cell>
          <cell r="F762" t="str">
            <v>M</v>
          </cell>
          <cell r="G762">
            <v>12.44</v>
          </cell>
          <cell r="H762">
            <v>10.45</v>
          </cell>
          <cell r="I762">
            <v>0</v>
          </cell>
          <cell r="J762">
            <v>22.89</v>
          </cell>
        </row>
        <row r="763">
          <cell r="C763" t="str">
            <v>23.01.74U</v>
          </cell>
          <cell r="D763">
            <v>7001220510</v>
          </cell>
          <cell r="E763" t="str">
            <v>ASSENTAMENTO DE TUBO DE PEAD CORRUGADO DE DUPLA PAREDE PARA REDE COLETORA DE ESGOTO, DN 900MM, JUNTA ELÁSTICA INTEGRADA, INSTALADO EM LOCAL COM NÍVEL BAIXO DE INTERFERÊNCIAS (NÃO INCLUI FORNECIMENTO).</v>
          </cell>
          <cell r="F763" t="str">
            <v>M</v>
          </cell>
          <cell r="G763">
            <v>10.82</v>
          </cell>
          <cell r="H763">
            <v>9.09</v>
          </cell>
          <cell r="I763">
            <v>0</v>
          </cell>
          <cell r="J763">
            <v>19.91</v>
          </cell>
        </row>
        <row r="764">
          <cell r="C764" t="str">
            <v>23.01.75U</v>
          </cell>
          <cell r="D764">
            <v>7001220496</v>
          </cell>
          <cell r="E764" t="str">
            <v xml:space="preserve">ASSENTAMENTO DE TUBO DE PEAD CORRUGADO DE DUPLA PAREDE PARA REDE COLETORA DE ESGOTO, DN 1000 MM, JUNTA ELÁSTICA INTEGRADA, INSTALADO EM LOCAL COM NÍVEL ALTO DE INTERFERÊNCIAS (NÃO INCLUI FORNECIMENTO). </v>
          </cell>
          <cell r="F764" t="str">
            <v>M</v>
          </cell>
          <cell r="G764">
            <v>15.03</v>
          </cell>
          <cell r="H764">
            <v>12.62</v>
          </cell>
          <cell r="I764">
            <v>0</v>
          </cell>
          <cell r="J764">
            <v>27.65</v>
          </cell>
        </row>
        <row r="765">
          <cell r="C765" t="str">
            <v>23.01.76U</v>
          </cell>
          <cell r="D765">
            <v>7001220512</v>
          </cell>
          <cell r="E765" t="str">
            <v xml:space="preserve">ASSENTAMENTO DE TUBO DE PEAD CORRUGADO DE DUPLA PAREDE PARA REDE COLETORA DE ESGOTO, DN 1000 MM, JUNTA ELÁSTICA INTEGRADA, INSTALADO EM LOCAL COM NÍVEL BAIXO DE INTERFERÊNCIAS (NÃO INCLUI FORNECIMENTO). </v>
          </cell>
          <cell r="F765" t="str">
            <v>M</v>
          </cell>
          <cell r="G765">
            <v>13.25</v>
          </cell>
          <cell r="H765">
            <v>11.13</v>
          </cell>
          <cell r="I765">
            <v>0</v>
          </cell>
          <cell r="J765">
            <v>24.38</v>
          </cell>
        </row>
        <row r="766">
          <cell r="C766" t="str">
            <v>23.01.77U</v>
          </cell>
          <cell r="D766">
            <v>7001220498</v>
          </cell>
          <cell r="E766" t="str">
            <v>ASSENTAMENTO DE TUBO DE PEAD CORRUGADO DE DUPLA PAREDE PARA REDE COLETORA DE ESGOTO, DN 1200 MM, JUNTA ELÁSTICA INTEGRADA, INSTALADO EM LOCAL COM ALTO ALTO DE INTERFERÊNCIAS (NÃO INCLUI FORNECIMENTO).</v>
          </cell>
          <cell r="F766" t="str">
            <v>M</v>
          </cell>
          <cell r="G766">
            <v>17.62</v>
          </cell>
          <cell r="H766">
            <v>14.8</v>
          </cell>
          <cell r="I766">
            <v>0</v>
          </cell>
          <cell r="J766">
            <v>32.42</v>
          </cell>
        </row>
        <row r="767">
          <cell r="C767" t="str">
            <v>23.01.78U</v>
          </cell>
          <cell r="D767">
            <v>7001220497</v>
          </cell>
          <cell r="E767" t="str">
            <v xml:space="preserve">ASSENTAMENTO DE TUBO DE PEAD CORRUGADO DE DUPLA PAREDE PARA REDE COLETORA DE ESGOTO, DN 1200 MM, JUNTA ELÁSTICA INTEGRADA, INSTALADO EM LOCAL COM NÍVEL BAIXO DE INTERFERÊNCIAS (NÃO INCLUI FORNECIMENTO). </v>
          </cell>
          <cell r="F767" t="str">
            <v>M</v>
          </cell>
          <cell r="G767">
            <v>15.73</v>
          </cell>
          <cell r="H767">
            <v>13.2</v>
          </cell>
          <cell r="I767">
            <v>0</v>
          </cell>
          <cell r="J767">
            <v>28.93</v>
          </cell>
        </row>
        <row r="768">
          <cell r="C768" t="str">
            <v>23.01.79U</v>
          </cell>
          <cell r="D768">
            <v>7001220500</v>
          </cell>
          <cell r="E768" t="str">
            <v xml:space="preserve">ASSENTAMENTO DE TUBO DE PEAD CORRUGADO DE DUPLA PAREDE PARA REDE COLETORA DE ESGOTO, DN 1500 MM, JUNTA ELÁSTICA INTEGRADA, INSTALADO EM LOCAL COM NÍVEL ALTO DE INTERFERÊNCIAS (NÃO INCLUI FORNECIMENTO). </v>
          </cell>
          <cell r="F768" t="str">
            <v>M</v>
          </cell>
          <cell r="G768">
            <v>22.81</v>
          </cell>
          <cell r="H768">
            <v>19.149999999999999</v>
          </cell>
          <cell r="I768">
            <v>0</v>
          </cell>
          <cell r="J768">
            <v>41.96</v>
          </cell>
        </row>
        <row r="769">
          <cell r="C769" t="str">
            <v>23.01.80U</v>
          </cell>
          <cell r="D769">
            <v>7001220499</v>
          </cell>
          <cell r="E769" t="str">
            <v>ASSENTAMENTO DE TUBO DE PEAD CORRUGADO DE DUPLA PAREDE PARA REDE COLETORA DE ESGOTO, DN 1500 MM, JUNTA ELÁSTICA INTEGRADA, INSTALADO EM LOCAL COM NÍVEL BAIXO DE INTERFERÊNCIAS (NÃO INCLUI FORNECIMENTO).</v>
          </cell>
          <cell r="F769" t="str">
            <v>M</v>
          </cell>
          <cell r="G769">
            <v>20.73</v>
          </cell>
          <cell r="H769">
            <v>17.399999999999999</v>
          </cell>
          <cell r="I769">
            <v>0</v>
          </cell>
          <cell r="J769">
            <v>38.130000000000003</v>
          </cell>
        </row>
        <row r="770">
          <cell r="C770">
            <v>0</v>
          </cell>
          <cell r="D770">
            <v>0</v>
          </cell>
          <cell r="E770">
            <v>0</v>
          </cell>
          <cell r="F770">
            <v>0</v>
          </cell>
          <cell r="G770">
            <v>0</v>
          </cell>
          <cell r="H770">
            <v>0</v>
          </cell>
          <cell r="I770">
            <v>0</v>
          </cell>
          <cell r="J770">
            <v>0</v>
          </cell>
        </row>
        <row r="771">
          <cell r="C771" t="str">
            <v>23.01.00U</v>
          </cell>
          <cell r="D771" t="str">
            <v/>
          </cell>
          <cell r="E771" t="str">
            <v>ASSENTAMENTO DE TUBULACAO PELO METODO NAO DESTRUTIVO MND DIRECIONAL</v>
          </cell>
          <cell r="F771">
            <v>0</v>
          </cell>
          <cell r="G771">
            <v>0</v>
          </cell>
          <cell r="H771">
            <v>0</v>
          </cell>
          <cell r="I771">
            <v>0</v>
          </cell>
          <cell r="J771">
            <v>0</v>
          </cell>
        </row>
        <row r="772">
          <cell r="C772" t="str">
            <v>23.01.28U</v>
          </cell>
          <cell r="D772">
            <v>7001220458</v>
          </cell>
          <cell r="E772" t="str">
            <v>ASSENTAMENTO DE TUBULACAO PELO METODO NAO DESTRUTIVO MND DIRECIONAL DN 110 MM PN 08 INCLUSIVE SOLDA POR ELETROFUSAO, FORNECIMENTO DE TUBOS, CONEXOES E MAO DE OBRA</v>
          </cell>
          <cell r="F772" t="str">
            <v>M</v>
          </cell>
          <cell r="G772">
            <v>302.32</v>
          </cell>
          <cell r="H772">
            <v>40.270000000000003</v>
          </cell>
          <cell r="I772">
            <v>87.08</v>
          </cell>
          <cell r="J772">
            <v>429.67</v>
          </cell>
        </row>
        <row r="773">
          <cell r="C773" t="str">
            <v>23.01.29U</v>
          </cell>
          <cell r="D773">
            <v>7001220459</v>
          </cell>
          <cell r="E773" t="str">
            <v>ASSENTAMENTO DE TUBULACAO PELO METODO NAO DESTRUTIVO MND DIRECIONAL DN 160 MM PN 08 INCLUSIVE SOLDA POR ELETROFUSAO, FORNECIMENTO DE TUBOS, CONEXOES E MAO DE OBRA</v>
          </cell>
          <cell r="F773" t="str">
            <v>M</v>
          </cell>
          <cell r="G773">
            <v>436.59</v>
          </cell>
          <cell r="H773">
            <v>59.7</v>
          </cell>
          <cell r="I773">
            <v>206.59</v>
          </cell>
          <cell r="J773">
            <v>702.88</v>
          </cell>
        </row>
        <row r="774">
          <cell r="C774" t="str">
            <v>23.01.30U</v>
          </cell>
          <cell r="D774">
            <v>7001220460</v>
          </cell>
          <cell r="E774" t="str">
            <v>ASSENTAMENTO DE TUBULACAO PELO METODO NAO DESTRUTIVO MND DIRECIONAL DN 200 MM PN 08 INCLUSIVE SOLDA POR TERMOFUSAO, FORNECIMENTO DE TUBOS, CONEXOES E MAO DE OBRA</v>
          </cell>
          <cell r="F774" t="str">
            <v>M</v>
          </cell>
          <cell r="G774">
            <v>459.46</v>
          </cell>
          <cell r="H774">
            <v>58.74</v>
          </cell>
          <cell r="I774">
            <v>303.44</v>
          </cell>
          <cell r="J774">
            <v>821.64</v>
          </cell>
        </row>
        <row r="775">
          <cell r="C775" t="str">
            <v>23.01.31U</v>
          </cell>
          <cell r="D775">
            <v>7001220461</v>
          </cell>
          <cell r="E775" t="str">
            <v>ASSENTAMENTO DE TUBULACAO PELO METODO NAO DESTRUTIVO MND DIRECIONAL DN 250 MM PN 08 INCLUSIVE SOLDA POR TERMOFUSAO, FORNECIMENTO DE TUBOS, CONEXOES E MAO DE OBRA</v>
          </cell>
          <cell r="F775" t="str">
            <v>M</v>
          </cell>
          <cell r="G775">
            <v>493.66</v>
          </cell>
          <cell r="H775">
            <v>65.78</v>
          </cell>
          <cell r="I775">
            <v>249.26</v>
          </cell>
          <cell r="J775">
            <v>808.7</v>
          </cell>
        </row>
        <row r="776">
          <cell r="C776" t="str">
            <v>23.01.32U</v>
          </cell>
          <cell r="D776">
            <v>7001220462</v>
          </cell>
          <cell r="E776" t="str">
            <v>ASSENTAMENTO DE TUBULACAO PELO METODO NAO DESTRUTIVO MND DIRECIONAL DN 315 MM PN 08 INCLUSIVE SOLDA POR TERMOFUSAO, FORNECIMENTO DE TUBOS, CONEXOES E MAO DE OBRA</v>
          </cell>
          <cell r="F776" t="str">
            <v>M</v>
          </cell>
          <cell r="G776">
            <v>644.32000000000005</v>
          </cell>
          <cell r="H776">
            <v>85.19</v>
          </cell>
          <cell r="I776">
            <v>717.78</v>
          </cell>
          <cell r="J776">
            <v>1447.29</v>
          </cell>
        </row>
        <row r="777">
          <cell r="C777" t="str">
            <v>23.01.33U</v>
          </cell>
          <cell r="D777">
            <v>7001220463</v>
          </cell>
          <cell r="E777" t="str">
            <v>ASSENTAMENTO DE TUBULACAO PELO METODO NAO DESTRUTIVO MND DIRECIONAL DN 355 MM PN 08 INCLUSIVE SOLDA POR TERMOFUSAO, FORNECIMENTO DE TUBOS, CONEXOES E MAO DE OBRA</v>
          </cell>
          <cell r="F777" t="str">
            <v>M</v>
          </cell>
          <cell r="G777">
            <v>738.79</v>
          </cell>
          <cell r="H777">
            <v>99.27</v>
          </cell>
          <cell r="I777">
            <v>507.28</v>
          </cell>
          <cell r="J777">
            <v>1345.34</v>
          </cell>
        </row>
        <row r="778">
          <cell r="C778" t="str">
            <v>23.01.34U</v>
          </cell>
          <cell r="D778">
            <v>7001220464</v>
          </cell>
          <cell r="E778" t="str">
            <v>ASSENTAMENTO DE TUBULACAO PELO METODO NAO DESTRUTIVO MND DIRECIONAL DN 400 MM PN 08 INCLUSIVE SOLDA POR TERMOFUSAO, FORNECIMENTO DE TUBOS, CONEXOES E MAO DE OBRA</v>
          </cell>
          <cell r="F778" t="str">
            <v>M</v>
          </cell>
          <cell r="G778">
            <v>919.96</v>
          </cell>
          <cell r="H778">
            <v>123.26</v>
          </cell>
          <cell r="I778">
            <v>1188.44</v>
          </cell>
          <cell r="J778">
            <v>2231.66</v>
          </cell>
        </row>
        <row r="779">
          <cell r="C779" t="str">
            <v>23.01.35U</v>
          </cell>
          <cell r="D779">
            <v>7001220465</v>
          </cell>
          <cell r="E779" t="str">
            <v>ASSENTAMENTO DE TUBULACAO PELO METODO NAO DESTRUTIVO MND DIRECIONAL DN 450 MM PN 08 INCLUSIVE SOLDA POR TERMOFUSAO, FORNECIMENTO DE TUBOS, CONEXOES E MAO DE OBRA</v>
          </cell>
          <cell r="F779" t="str">
            <v>M</v>
          </cell>
          <cell r="G779">
            <v>1401.16</v>
          </cell>
          <cell r="H779">
            <v>124.63</v>
          </cell>
          <cell r="I779">
            <v>770.37</v>
          </cell>
          <cell r="J779">
            <v>2296.16</v>
          </cell>
        </row>
        <row r="780">
          <cell r="C780" t="str">
            <v>23.01.36U</v>
          </cell>
          <cell r="D780">
            <v>7001220466</v>
          </cell>
          <cell r="E780" t="str">
            <v>ASSENTAMENTO DE TUBULACAO PELO METODO NAO DESTRUTIVO MND DIRECIONAL DN 500 MM PN 08 INCLUSIVE SOLDA POR TERMOFUSAO, FORNECIMENTO DE TUBOS, CONEXOES E MAO DE OBRA</v>
          </cell>
          <cell r="F780" t="str">
            <v>M</v>
          </cell>
          <cell r="G780">
            <v>1487.49</v>
          </cell>
          <cell r="H780">
            <v>132.83000000000001</v>
          </cell>
          <cell r="I780">
            <v>1973.02</v>
          </cell>
          <cell r="J780">
            <v>3593.34</v>
          </cell>
        </row>
        <row r="781">
          <cell r="C781" t="str">
            <v>23.01.37U</v>
          </cell>
          <cell r="D781">
            <v>7001220467</v>
          </cell>
          <cell r="E781" t="str">
            <v>ASSENTAMENTO DE TUBULACAO PELO METODO NAO DESTRUTIVO MND DIRECIONAL DN 630 MM PN 08 INCLUSIVE SOLDA POR TERMOFUSAO, FORNECIMENTO DE TUBOS, CONEXOES E MAO DE OBRA</v>
          </cell>
          <cell r="F781" t="str">
            <v>M</v>
          </cell>
          <cell r="G781">
            <v>1878.01</v>
          </cell>
          <cell r="H781">
            <v>166.07</v>
          </cell>
          <cell r="I781">
            <v>2882.45</v>
          </cell>
          <cell r="J781">
            <v>4926.53</v>
          </cell>
        </row>
        <row r="782">
          <cell r="C782" t="str">
            <v>23.01.38U</v>
          </cell>
          <cell r="D782">
            <v>7001220468</v>
          </cell>
          <cell r="E782" t="str">
            <v>ASSENTAMENTO DE TUBULACAO PELO METODO NAO DESTRUTIVO MND DIRECIONAL DN 710 MM PN 08 INCLUSIVE SOLDA POR TERMOFUSAO, FORNECIMENTO DE TUBOS, CONEXOES E MAO DE OBRA</v>
          </cell>
          <cell r="F782" t="str">
            <v>M</v>
          </cell>
          <cell r="G782">
            <v>2108.3200000000002</v>
          </cell>
          <cell r="H782">
            <v>186</v>
          </cell>
          <cell r="I782">
            <v>1639.2</v>
          </cell>
          <cell r="J782">
            <v>3933.52</v>
          </cell>
        </row>
        <row r="783">
          <cell r="C783" t="str">
            <v>23.01.39U</v>
          </cell>
          <cell r="D783">
            <v>7001220469</v>
          </cell>
          <cell r="E783" t="str">
            <v>ASSENTAMENTO DE TUBULACAO PELO METODO NAO DESTRUTIVO MND DIRECIONAL DN 800 MM PN 08 INCLUSIVE SOLDA POR TERMOFUSAO, FORNECIMENTO DE TUBOS, CONEXOES E MAO DE OBRA</v>
          </cell>
          <cell r="F783" t="str">
            <v>M</v>
          </cell>
          <cell r="G783">
            <v>2365.21</v>
          </cell>
          <cell r="H783">
            <v>208.43</v>
          </cell>
          <cell r="I783">
            <v>2084.77</v>
          </cell>
          <cell r="J783">
            <v>4658.41</v>
          </cell>
        </row>
        <row r="784">
          <cell r="C784" t="str">
            <v>23.01.40U</v>
          </cell>
          <cell r="D784">
            <v>7001220470</v>
          </cell>
          <cell r="E784" t="str">
            <v>ASSENTAMENTO DE TUBULACAO PELO METODO NAO DESTRUTIVO MND DIRECIONAL DN 900 MM PN 08 INCLUSIVE SOLDA POR TERMOFUSAO, FORNECIMENTO DE TUBOS, CONEXOES E MAO DE OBRA</v>
          </cell>
          <cell r="F784" t="str">
            <v>M</v>
          </cell>
          <cell r="G784">
            <v>2636.19</v>
          </cell>
          <cell r="H784">
            <v>233.07</v>
          </cell>
          <cell r="I784">
            <v>3228.2</v>
          </cell>
          <cell r="J784">
            <v>6097.46</v>
          </cell>
        </row>
        <row r="785">
          <cell r="C785" t="str">
            <v>23.01.41U</v>
          </cell>
          <cell r="D785">
            <v>7001220471</v>
          </cell>
          <cell r="E785" t="str">
            <v>ASSENTAMENTO DE TUBULACAO PELO METODO NAO DESTRUTIVO MND DIRECIONAL DN 1.000 MM PN 08 INCLUSIVE SOLDA POR TERMOFUSAO, FORNECIMENTO DE TUBOS, CONEXOES E MAO DE OBRA</v>
          </cell>
          <cell r="F785" t="str">
            <v>M</v>
          </cell>
          <cell r="G785">
            <v>2908.46</v>
          </cell>
          <cell r="H785">
            <v>257.44</v>
          </cell>
          <cell r="I785">
            <v>3568.3</v>
          </cell>
          <cell r="J785">
            <v>6734.2</v>
          </cell>
        </row>
        <row r="786">
          <cell r="C786" t="str">
            <v>23.01.42U</v>
          </cell>
          <cell r="D786">
            <v>7001220473</v>
          </cell>
          <cell r="E786" t="str">
            <v>ASSENTAMENTO DE TUBULACAO PELO METODO NAO DESTRUTIVO MND DIRECIONAL DN 1.200 MM PN 08 INCLUSIVE SOLDA POR TERMOFUSAO, FORNECIMENTO DE TUBOS, CONEXOES E MAO DE OBRA</v>
          </cell>
          <cell r="F786" t="str">
            <v>M</v>
          </cell>
          <cell r="G786">
            <v>3452.15</v>
          </cell>
          <cell r="H786">
            <v>306.12</v>
          </cell>
          <cell r="I786">
            <v>5995.7</v>
          </cell>
          <cell r="J786">
            <v>9753.9699999999993</v>
          </cell>
        </row>
        <row r="787">
          <cell r="C787">
            <v>0</v>
          </cell>
          <cell r="D787">
            <v>0</v>
          </cell>
          <cell r="E787">
            <v>0</v>
          </cell>
          <cell r="F787">
            <v>0</v>
          </cell>
          <cell r="G787">
            <v>0</v>
          </cell>
          <cell r="H787">
            <v>0</v>
          </cell>
          <cell r="I787">
            <v>0</v>
          </cell>
          <cell r="J787">
            <v>0</v>
          </cell>
        </row>
        <row r="788">
          <cell r="C788" t="str">
            <v>23.01.00U</v>
          </cell>
          <cell r="D788" t="str">
            <v/>
          </cell>
          <cell r="E788" t="str">
            <v>IMPLANTACAO DE TRAVESSIA PELO METODO NAO DESTRUTIVO COM TUBO CAMISA EM ACO CARBONO</v>
          </cell>
          <cell r="F788">
            <v>0</v>
          </cell>
          <cell r="G788">
            <v>0</v>
          </cell>
          <cell r="H788">
            <v>0</v>
          </cell>
          <cell r="I788">
            <v>0</v>
          </cell>
          <cell r="J788">
            <v>0</v>
          </cell>
        </row>
        <row r="789">
          <cell r="C789" t="str">
            <v>23.01.43U</v>
          </cell>
          <cell r="D789">
            <v>7001210779</v>
          </cell>
          <cell r="E789" t="str">
            <v>IMPLANTACAO DE TRAVESSIA PELO METODO NAO DESTRUTIVO COM TUBO CAMISA EM ACO CARBONO 200 MM, INCLUSIVE FORNECIMENTO DO TUBO</v>
          </cell>
          <cell r="F789" t="str">
            <v>M</v>
          </cell>
          <cell r="G789">
            <v>211.75</v>
          </cell>
          <cell r="H789">
            <v>22.36</v>
          </cell>
          <cell r="I789">
            <v>545.58000000000004</v>
          </cell>
          <cell r="J789">
            <v>779.69</v>
          </cell>
        </row>
        <row r="790">
          <cell r="C790" t="str">
            <v>23.01.44U</v>
          </cell>
          <cell r="D790">
            <v>7001210780</v>
          </cell>
          <cell r="E790" t="str">
            <v>IMPLANTACAO DE TRAVESSIA PELO METODO NAO DESTRUTIVO COM TUBO CAMISA EM ACO CARBONO 250 MM, INCLUSIVE FORNECIMENTO DO TUBO.</v>
          </cell>
          <cell r="F790" t="str">
            <v>M</v>
          </cell>
          <cell r="G790">
            <v>335.87</v>
          </cell>
          <cell r="H790">
            <v>35.200000000000003</v>
          </cell>
          <cell r="I790">
            <v>676.98</v>
          </cell>
          <cell r="J790">
            <v>1048.05</v>
          </cell>
        </row>
        <row r="791">
          <cell r="C791" t="str">
            <v>23.01.45U</v>
          </cell>
          <cell r="D791">
            <v>7001210781</v>
          </cell>
          <cell r="E791" t="str">
            <v>IMPLANTACAO DE TRAVESSIA PELO METODO NAO DESTRUTIVO COM TUBO CAMISA EM ACO CARBONO 300 MM, INCLUSIVE FORNECIMENTO DO TUBO.</v>
          </cell>
          <cell r="F791" t="str">
            <v>M</v>
          </cell>
          <cell r="G791">
            <v>335.87</v>
          </cell>
          <cell r="H791">
            <v>35.200000000000003</v>
          </cell>
          <cell r="I791">
            <v>798.39</v>
          </cell>
          <cell r="J791">
            <v>1169.46</v>
          </cell>
        </row>
        <row r="792">
          <cell r="C792" t="str">
            <v>23.01.46U</v>
          </cell>
          <cell r="D792">
            <v>7001210782</v>
          </cell>
          <cell r="E792" t="str">
            <v>IMPLANTACAO DE TRAVESSIA PELO METODO NAO DESTRUTIVO COM TUBO CAMISA EM ACO CARBONO 400 MM, INCLUSIVE FORNECIMENTO DO TUBO.</v>
          </cell>
          <cell r="F792" t="str">
            <v>M</v>
          </cell>
          <cell r="G792">
            <v>459.99</v>
          </cell>
          <cell r="H792">
            <v>48.05</v>
          </cell>
          <cell r="I792">
            <v>1026.2</v>
          </cell>
          <cell r="J792">
            <v>1534.24</v>
          </cell>
        </row>
        <row r="793">
          <cell r="C793" t="str">
            <v>23.01.47U</v>
          </cell>
          <cell r="D793">
            <v>7001210783</v>
          </cell>
          <cell r="E793" t="str">
            <v>IMPLANTACAO DE TRAVESSIA PELO METODO NAO DESTRUTIVO COM TUBO CAMISA EM ACO CARBONO 500 MM, INCLUSIVE FORNECIMENTO DO TUBO.</v>
          </cell>
          <cell r="F793" t="str">
            <v>M</v>
          </cell>
          <cell r="G793">
            <v>584.11</v>
          </cell>
          <cell r="H793">
            <v>60.89</v>
          </cell>
          <cell r="I793">
            <v>1264.01</v>
          </cell>
          <cell r="J793">
            <v>1909.01</v>
          </cell>
        </row>
        <row r="794">
          <cell r="C794" t="str">
            <v>23.01.48U</v>
          </cell>
          <cell r="D794">
            <v>7001210784</v>
          </cell>
          <cell r="E794" t="str">
            <v>IMPLANTACAO DE TRAVESSIA PELO METODO NAO DESTRUTIVO COM TUBO CAMISA EM ACO CARBONO 600 MM, INCLUSIVE FORNECIMENTO DO TUBO.</v>
          </cell>
          <cell r="F794" t="str">
            <v>M</v>
          </cell>
          <cell r="G794">
            <v>708.23</v>
          </cell>
          <cell r="H794">
            <v>73.73</v>
          </cell>
          <cell r="I794">
            <v>1521.82</v>
          </cell>
          <cell r="J794">
            <v>2303.7800000000002</v>
          </cell>
        </row>
        <row r="795">
          <cell r="C795" t="str">
            <v>23.01.49U</v>
          </cell>
          <cell r="D795">
            <v>7001210785</v>
          </cell>
          <cell r="E795" t="str">
            <v>IMPLANTACAO DE TRAVESSIA PELO METODO NAO DESTRUTIVO COM TUBO CAMISA EM ACO CARBONO 700 MM, INCLUSIVE FORNECIMENTO DO TUBO.</v>
          </cell>
          <cell r="F795" t="str">
            <v>M</v>
          </cell>
          <cell r="G795">
            <v>832.35</v>
          </cell>
          <cell r="H795">
            <v>86.58</v>
          </cell>
          <cell r="I795">
            <v>2239.63</v>
          </cell>
          <cell r="J795">
            <v>3158.56</v>
          </cell>
        </row>
        <row r="796">
          <cell r="C796" t="str">
            <v>23.01.50U</v>
          </cell>
          <cell r="D796">
            <v>7001210786</v>
          </cell>
          <cell r="E796" t="str">
            <v>IMPLANTACAO DE TRAVESSIA PELO METODO NAO DESTRUTIVO COM TUBO CAMISA EM ACO CARBONO 800 MM, INCLUSIVE FORNECIMENTO DO TUBO.</v>
          </cell>
          <cell r="F796" t="str">
            <v>M</v>
          </cell>
          <cell r="G796">
            <v>956.47</v>
          </cell>
          <cell r="H796">
            <v>99.42</v>
          </cell>
          <cell r="I796">
            <v>2562.44</v>
          </cell>
          <cell r="J796">
            <v>3618.33</v>
          </cell>
        </row>
        <row r="797">
          <cell r="C797" t="str">
            <v>23.01.51U</v>
          </cell>
          <cell r="D797">
            <v>7001210787</v>
          </cell>
          <cell r="E797" t="str">
            <v>IMPLANTACAO DE TRAVESSIA PELO METODO NAO DESTRUTIVO COM TUBO CAMISA EM ACO CARBONO 900 MM, INCLUSIVE FORNECIMENTO DO TUBO.</v>
          </cell>
          <cell r="F797" t="str">
            <v>M</v>
          </cell>
          <cell r="G797">
            <v>1080.5899999999999</v>
          </cell>
          <cell r="H797">
            <v>112.27</v>
          </cell>
          <cell r="I797">
            <v>2845.25</v>
          </cell>
          <cell r="J797">
            <v>4038.11</v>
          </cell>
        </row>
        <row r="798">
          <cell r="C798" t="str">
            <v>23.01.52U</v>
          </cell>
          <cell r="D798">
            <v>7001210788</v>
          </cell>
          <cell r="E798" t="str">
            <v>IMPLANTACAO DE TRAVESSIA PELO METODO NAO DESTRUTIVO COM TUBO CAMISA EM ACO CARBONO 1.000 MM, INCLUSIVE FORNECIMENTO DO TUBO.</v>
          </cell>
          <cell r="F798" t="str">
            <v>M</v>
          </cell>
          <cell r="G798">
            <v>1204.71</v>
          </cell>
          <cell r="H798">
            <v>125.11</v>
          </cell>
          <cell r="I798">
            <v>3138.06</v>
          </cell>
          <cell r="J798">
            <v>4467.88</v>
          </cell>
        </row>
        <row r="799">
          <cell r="C799" t="str">
            <v>23.01.53U</v>
          </cell>
          <cell r="D799">
            <v>7001210789</v>
          </cell>
          <cell r="E799" t="str">
            <v>IMPLANTACAO DE TRAVESSIA PELO METODO NAO DESTRUTIVO COM TUBO CAMISA EM ACO CARBONO 1.100 MM, INCLUSIVE FORNECIMENTO DO TUBO.</v>
          </cell>
          <cell r="F799" t="str">
            <v>M</v>
          </cell>
          <cell r="G799">
            <v>1328.83</v>
          </cell>
          <cell r="H799">
            <v>137.94999999999999</v>
          </cell>
          <cell r="I799">
            <v>3452.87</v>
          </cell>
          <cell r="J799">
            <v>4919.6499999999996</v>
          </cell>
        </row>
        <row r="800">
          <cell r="C800" t="str">
            <v>23.01.54U</v>
          </cell>
          <cell r="D800">
            <v>7001210790</v>
          </cell>
          <cell r="E800" t="str">
            <v>IMPLANTACAO DE TRAVESSIA PELO METODO NAO DESTRUTIVO COM TUBO CAMISA EM ACO CARBONO 1.200 MM, INCLUSIVE FORNECIMENTO DO TUBO.</v>
          </cell>
          <cell r="F800" t="str">
            <v>M</v>
          </cell>
          <cell r="G800">
            <v>1305.4100000000001</v>
          </cell>
          <cell r="H800">
            <v>137.6</v>
          </cell>
          <cell r="I800">
            <v>3763.68</v>
          </cell>
          <cell r="J800">
            <v>5206.6899999999996</v>
          </cell>
        </row>
        <row r="801">
          <cell r="C801" t="str">
            <v>23.01.55U</v>
          </cell>
          <cell r="D801">
            <v>7001210791</v>
          </cell>
          <cell r="E801" t="str">
            <v>IMPLANTACAO DE TRAVESSIA PELO METODO NAO DESTRUTIVO COM TUBO CAMISA EM ACO CARBONO 1.300 MM, INCLUSIVE FORNECIMENTO DO TUBO.</v>
          </cell>
          <cell r="F801" t="str">
            <v>M</v>
          </cell>
          <cell r="G801">
            <v>1577.07</v>
          </cell>
          <cell r="H801">
            <v>163.65</v>
          </cell>
          <cell r="I801">
            <v>4086.49</v>
          </cell>
          <cell r="J801">
            <v>5827.21</v>
          </cell>
        </row>
        <row r="802">
          <cell r="C802" t="str">
            <v>23.01.56U</v>
          </cell>
          <cell r="D802">
            <v>7001210792</v>
          </cell>
          <cell r="E802" t="str">
            <v>IMPLANTACAO DE TRAVESSIA PELO METODO NAO DESTRUTIVO COM TUBO CAMISA EM ACO CARBONO 1.400 MM, INCLUSIVE FORNECIMENTO DO TUBO.</v>
          </cell>
          <cell r="F802" t="str">
            <v>M</v>
          </cell>
          <cell r="G802">
            <v>1701.19</v>
          </cell>
          <cell r="H802">
            <v>176.48</v>
          </cell>
          <cell r="I802">
            <v>4394.3</v>
          </cell>
          <cell r="J802">
            <v>6271.97</v>
          </cell>
        </row>
        <row r="803">
          <cell r="C803" t="str">
            <v>23.01.57U</v>
          </cell>
          <cell r="D803">
            <v>7001210793</v>
          </cell>
          <cell r="E803" t="str">
            <v>IMPLANTACAO DE TRAVESSIA PELO METODO NAO DESTRUTIVO COM TUBO CAMISA EM ACO CARBONO 1.500 MM, INCLUSIVE FORNECIMENTO DO TUBO.</v>
          </cell>
          <cell r="F803" t="str">
            <v>M</v>
          </cell>
          <cell r="G803">
            <v>1825.31</v>
          </cell>
          <cell r="H803">
            <v>189.33</v>
          </cell>
          <cell r="I803">
            <v>4708.1099999999997</v>
          </cell>
          <cell r="J803">
            <v>6722.75</v>
          </cell>
        </row>
        <row r="804">
          <cell r="C804" t="str">
            <v>23.01.58U</v>
          </cell>
          <cell r="D804">
            <v>7001210794</v>
          </cell>
          <cell r="E804" t="str">
            <v>IMPLANTACAO DE TRAVESSIA PELO METODO NAO DESTRUTIVO COM TUBO CAMISA EM ACO CARBONO 1.600 MM, INCLUSIVE FORNECIMENTO DO TUBO.</v>
          </cell>
          <cell r="F804" t="str">
            <v>M</v>
          </cell>
          <cell r="G804">
            <v>1949.43</v>
          </cell>
          <cell r="H804">
            <v>202.18</v>
          </cell>
          <cell r="I804">
            <v>5014.92</v>
          </cell>
          <cell r="J804">
            <v>7166.53</v>
          </cell>
        </row>
        <row r="805">
          <cell r="C805" t="str">
            <v>23.01.59U</v>
          </cell>
          <cell r="D805">
            <v>7001210795</v>
          </cell>
          <cell r="E805" t="str">
            <v>IMPLANTACAO DE TRAVESSIA PELO METODO NAO DESTRUTIVO COM TUBO CAMISA EM ACO CARBONO 1.700 MM, INCLUSIVE FORNECIMENTO DO TUBO.</v>
          </cell>
          <cell r="F805" t="str">
            <v>M</v>
          </cell>
          <cell r="G805">
            <v>2073.5500000000002</v>
          </cell>
          <cell r="H805">
            <v>215.02</v>
          </cell>
          <cell r="I805">
            <v>5332.73</v>
          </cell>
          <cell r="J805">
            <v>7621.3</v>
          </cell>
        </row>
        <row r="806">
          <cell r="C806" t="str">
            <v>23.01.60U</v>
          </cell>
          <cell r="D806">
            <v>7001210796</v>
          </cell>
          <cell r="E806" t="str">
            <v>IMPLANTACAO DE TRAVESSIA PELO METODO NAO DESTRUTIVO COM TUBO CAMISA EM ACO CARBONO 1.800 MM, INCLUSIVE FORNECIMENTO DO TUBO.</v>
          </cell>
          <cell r="F806" t="str">
            <v>M</v>
          </cell>
          <cell r="G806">
            <v>2197.67</v>
          </cell>
          <cell r="H806">
            <v>227.86</v>
          </cell>
          <cell r="I806">
            <v>5655.54</v>
          </cell>
          <cell r="J806">
            <v>8081.07</v>
          </cell>
        </row>
        <row r="807">
          <cell r="C807" t="str">
            <v>23.01.61U</v>
          </cell>
          <cell r="D807">
            <v>7001210797</v>
          </cell>
          <cell r="E807" t="str">
            <v>IMPLANTACAO DE TRAVESSIA PELO METODO NAO DESTRUTIVO COM TUBO CAMISA EM ACO CARBONO 1.900 MM, INCLUSIVE FORNECIMENTO DO TUBO.</v>
          </cell>
          <cell r="F807" t="str">
            <v>M</v>
          </cell>
          <cell r="G807">
            <v>2321.79</v>
          </cell>
          <cell r="H807">
            <v>240.71</v>
          </cell>
          <cell r="I807">
            <v>5958.35</v>
          </cell>
          <cell r="J807">
            <v>8520.85</v>
          </cell>
        </row>
        <row r="808">
          <cell r="C808" t="str">
            <v>23.01.62U</v>
          </cell>
          <cell r="D808">
            <v>7001210798</v>
          </cell>
          <cell r="E808" t="str">
            <v>IMPLANTACAO DE TRAVESSIA PELO METODO NAO DESTRUTIVO COM TUBO CAMISA EM ACO CARBONO 2.000 MM, INCLUSIVE FORNECIMENTO DO TUBO.</v>
          </cell>
          <cell r="F808" t="str">
            <v>M</v>
          </cell>
          <cell r="G808">
            <v>2445.91</v>
          </cell>
          <cell r="H808">
            <v>253.55</v>
          </cell>
          <cell r="I808">
            <v>6276.16</v>
          </cell>
          <cell r="J808">
            <v>8975.6200000000008</v>
          </cell>
        </row>
        <row r="809">
          <cell r="C809">
            <v>0</v>
          </cell>
          <cell r="D809">
            <v>0</v>
          </cell>
          <cell r="E809">
            <v>0</v>
          </cell>
          <cell r="F809">
            <v>0</v>
          </cell>
          <cell r="G809">
            <v>0</v>
          </cell>
          <cell r="H809">
            <v>0</v>
          </cell>
          <cell r="I809">
            <v>0</v>
          </cell>
          <cell r="J809">
            <v>0</v>
          </cell>
        </row>
        <row r="810">
          <cell r="C810">
            <v>0</v>
          </cell>
          <cell r="D810">
            <v>0</v>
          </cell>
          <cell r="E810" t="str">
            <v>INTERLIGAÇÕES</v>
          </cell>
          <cell r="F810">
            <v>0</v>
          </cell>
          <cell r="G810">
            <v>0</v>
          </cell>
          <cell r="H810">
            <v>0</v>
          </cell>
          <cell r="I810">
            <v>0</v>
          </cell>
          <cell r="J810">
            <v>0</v>
          </cell>
        </row>
        <row r="811">
          <cell r="C811">
            <v>0</v>
          </cell>
          <cell r="D811">
            <v>0</v>
          </cell>
          <cell r="E811">
            <v>0</v>
          </cell>
          <cell r="F811">
            <v>0</v>
          </cell>
          <cell r="G811">
            <v>0</v>
          </cell>
          <cell r="H811">
            <v>0</v>
          </cell>
          <cell r="I811">
            <v>0</v>
          </cell>
          <cell r="J811">
            <v>0</v>
          </cell>
        </row>
        <row r="812">
          <cell r="C812" t="str">
            <v>22.03.00U</v>
          </cell>
          <cell r="D812" t="str">
            <v/>
          </cell>
          <cell r="E812" t="str">
            <v>INTERLIGAÇÃO COM CORTE DE TUBO EM FERRO DÚCTIL</v>
          </cell>
          <cell r="F812">
            <v>0</v>
          </cell>
          <cell r="G812">
            <v>0</v>
          </cell>
          <cell r="H812">
            <v>0</v>
          </cell>
          <cell r="I812">
            <v>0</v>
          </cell>
          <cell r="J812">
            <v>0</v>
          </cell>
        </row>
        <row r="813">
          <cell r="C813" t="str">
            <v>22.03.01U</v>
          </cell>
          <cell r="D813">
            <v>7001210027</v>
          </cell>
          <cell r="E813" t="str">
            <v>INTERLIGACAO COM CORTE DO TUBO EXISTENTE EM FERRO FUNDIDO COM DN - ATE 100 MM</v>
          </cell>
          <cell r="F813" t="str">
            <v>UN</v>
          </cell>
          <cell r="G813">
            <v>724.88</v>
          </cell>
          <cell r="H813">
            <v>352.91</v>
          </cell>
          <cell r="I813">
            <v>8.94</v>
          </cell>
          <cell r="J813">
            <v>1086.73</v>
          </cell>
        </row>
        <row r="814">
          <cell r="C814" t="str">
            <v>22.03.02U</v>
          </cell>
          <cell r="D814">
            <v>7001210028</v>
          </cell>
          <cell r="E814" t="str">
            <v>INTERLIGACAO COM CORTE DO TUBO EXISTENTE EM FERRO FUNDIDO COM DN - 150 MM OU 200 MM</v>
          </cell>
          <cell r="F814" t="str">
            <v>UN</v>
          </cell>
          <cell r="G814">
            <v>880.22</v>
          </cell>
          <cell r="H814">
            <v>428.54</v>
          </cell>
          <cell r="I814">
            <v>15.91</v>
          </cell>
          <cell r="J814">
            <v>1324.67</v>
          </cell>
        </row>
        <row r="815">
          <cell r="C815" t="str">
            <v>22.03.03U</v>
          </cell>
          <cell r="D815">
            <v>7001210029</v>
          </cell>
          <cell r="E815" t="str">
            <v>INTERLIGACAO COM CORTE DO TUBO EXISTENTE EM FERRO FUNDIDO COM DN - 250 MM OU 300 MM</v>
          </cell>
          <cell r="F815" t="str">
            <v>UN</v>
          </cell>
          <cell r="G815">
            <v>1035.56</v>
          </cell>
          <cell r="H815">
            <v>504.17</v>
          </cell>
          <cell r="I815">
            <v>27.26</v>
          </cell>
          <cell r="J815">
            <v>1566.99</v>
          </cell>
        </row>
        <row r="816">
          <cell r="C816" t="str">
            <v>22.03.04U</v>
          </cell>
          <cell r="D816">
            <v>7001210030</v>
          </cell>
          <cell r="E816" t="str">
            <v>INTERLIGACAO COM CORTE DO TUBO EXISTENTE EM FERRO FUNDIDO COM DN - 350 MM OU 400 MM</v>
          </cell>
          <cell r="F816" t="str">
            <v>UN</v>
          </cell>
          <cell r="G816">
            <v>1242.67</v>
          </cell>
          <cell r="H816">
            <v>605</v>
          </cell>
          <cell r="I816">
            <v>41</v>
          </cell>
          <cell r="J816">
            <v>1888.67</v>
          </cell>
        </row>
        <row r="817">
          <cell r="C817" t="str">
            <v>22.03.05U</v>
          </cell>
          <cell r="D817">
            <v>7001210031</v>
          </cell>
          <cell r="E817" t="str">
            <v>INTERLIGACAO COM CORTE DO TUBO EXISTENTE EM FERRO FUNDIDO COM DN - 450 MM OU 500 MM</v>
          </cell>
          <cell r="F817" t="str">
            <v>UN</v>
          </cell>
          <cell r="G817">
            <v>1346.23</v>
          </cell>
          <cell r="H817">
            <v>655.42</v>
          </cell>
          <cell r="I817">
            <v>51.26</v>
          </cell>
          <cell r="J817">
            <v>2052.91</v>
          </cell>
        </row>
        <row r="818">
          <cell r="C818" t="str">
            <v>22.03.06U</v>
          </cell>
          <cell r="D818">
            <v>7001210032</v>
          </cell>
          <cell r="E818" t="str">
            <v>INTERLIGACAO COM CORTE DO TUBO EXISTENTE EM FERRO FUNDIDO COM DN - 550 MM OU 600 MM</v>
          </cell>
          <cell r="F818" t="str">
            <v>UN</v>
          </cell>
          <cell r="G818">
            <v>1449.78</v>
          </cell>
          <cell r="H818">
            <v>705.84</v>
          </cell>
          <cell r="I818">
            <v>74.150000000000006</v>
          </cell>
          <cell r="J818">
            <v>2229.77</v>
          </cell>
        </row>
        <row r="819">
          <cell r="C819" t="str">
            <v>22.03.07U</v>
          </cell>
          <cell r="D819">
            <v>7001210033</v>
          </cell>
          <cell r="E819" t="str">
            <v>INTERLIGACAO COM CORTE DO TUBO EXISTENTE EM FERRO FUNDIDO COM DN - 650 MM OU 700 MM</v>
          </cell>
          <cell r="F819" t="str">
            <v>UN</v>
          </cell>
          <cell r="G819">
            <v>1864.01</v>
          </cell>
          <cell r="H819">
            <v>907.5</v>
          </cell>
          <cell r="I819">
            <v>102.52</v>
          </cell>
          <cell r="J819">
            <v>2874.03</v>
          </cell>
        </row>
        <row r="820">
          <cell r="C820" t="str">
            <v>22.03.08U</v>
          </cell>
          <cell r="D820">
            <v>7001210034</v>
          </cell>
          <cell r="E820" t="str">
            <v>INTERLIGACAO COM CORTE DO TUBO EXISTENTE EM FERRO FUNDIDO COM DN - 750 MM OU 800 MM</v>
          </cell>
          <cell r="F820" t="str">
            <v>UN</v>
          </cell>
          <cell r="G820">
            <v>2485.35</v>
          </cell>
          <cell r="H820">
            <v>1210.01</v>
          </cell>
          <cell r="I820">
            <v>102.52</v>
          </cell>
          <cell r="J820">
            <v>3797.88</v>
          </cell>
        </row>
        <row r="821">
          <cell r="C821" t="str">
            <v>22.03.09U</v>
          </cell>
          <cell r="D821">
            <v>7001210035</v>
          </cell>
          <cell r="E821" t="str">
            <v>INTERLIGACAO COM CORTE DO TUBO EXISTENTE EM FERRO FUNDIDO COM DN - 900 MM OU 1000 MM</v>
          </cell>
          <cell r="F821" t="str">
            <v>UN</v>
          </cell>
          <cell r="G821">
            <v>3106.69</v>
          </cell>
          <cell r="H821">
            <v>1512.52</v>
          </cell>
          <cell r="I821">
            <v>102.52</v>
          </cell>
          <cell r="J821">
            <v>4721.7299999999996</v>
          </cell>
        </row>
        <row r="822">
          <cell r="C822" t="str">
            <v>22.03.10U</v>
          </cell>
          <cell r="D822">
            <v>7001210036</v>
          </cell>
          <cell r="E822" t="str">
            <v>INTERLIGACAO COM CORTE DO TUBO EXISTENTE EM FERRO FUNDIDO COM DN - 1200 MM</v>
          </cell>
          <cell r="F822" t="str">
            <v>UN</v>
          </cell>
          <cell r="G822">
            <v>3728.03</v>
          </cell>
          <cell r="H822">
            <v>1815.02</v>
          </cell>
          <cell r="I822">
            <v>136.35</v>
          </cell>
          <cell r="J822">
            <v>5679.4</v>
          </cell>
        </row>
        <row r="823">
          <cell r="C823">
            <v>0</v>
          </cell>
          <cell r="D823">
            <v>0</v>
          </cell>
          <cell r="E823">
            <v>0</v>
          </cell>
          <cell r="F823">
            <v>0</v>
          </cell>
          <cell r="G823">
            <v>0</v>
          </cell>
          <cell r="H823">
            <v>0</v>
          </cell>
          <cell r="I823">
            <v>0</v>
          </cell>
          <cell r="J823">
            <v>0</v>
          </cell>
        </row>
        <row r="824">
          <cell r="C824" t="str">
            <v>23.03.00U</v>
          </cell>
          <cell r="D824" t="str">
            <v/>
          </cell>
          <cell r="E824" t="str">
            <v>INTERLIGAÇÃO COM CORTE DE TUBO EM PVC</v>
          </cell>
          <cell r="F824">
            <v>0</v>
          </cell>
          <cell r="G824">
            <v>0</v>
          </cell>
          <cell r="H824">
            <v>0</v>
          </cell>
          <cell r="I824">
            <v>0</v>
          </cell>
          <cell r="J824">
            <v>0</v>
          </cell>
        </row>
        <row r="825">
          <cell r="C825" t="str">
            <v>23.03.01U</v>
          </cell>
          <cell r="D825">
            <v>7001220013</v>
          </cell>
          <cell r="E825" t="str">
            <v>INTERLIGAÇÃO COM CORTE DO TUBO EXISTENTE EM PVC DN ATÉ 100 MM.</v>
          </cell>
          <cell r="F825" t="str">
            <v>UN</v>
          </cell>
          <cell r="G825">
            <v>0</v>
          </cell>
          <cell r="H825">
            <v>358.67</v>
          </cell>
          <cell r="I825">
            <v>0</v>
          </cell>
          <cell r="J825">
            <v>358.67</v>
          </cell>
        </row>
        <row r="826">
          <cell r="C826" t="str">
            <v>23.03.02U</v>
          </cell>
          <cell r="D826">
            <v>7001220014</v>
          </cell>
          <cell r="E826" t="str">
            <v>INTERLIGAÇÃO COM CORTE DO TUBO EXISTENTE EM PVC DN - 150 MM.</v>
          </cell>
          <cell r="F826" t="str">
            <v>UN</v>
          </cell>
          <cell r="G826">
            <v>0</v>
          </cell>
          <cell r="H826">
            <v>428.32</v>
          </cell>
          <cell r="I826">
            <v>0</v>
          </cell>
          <cell r="J826">
            <v>428.32</v>
          </cell>
        </row>
        <row r="827">
          <cell r="C827" t="str">
            <v>23.03.03U</v>
          </cell>
          <cell r="D827">
            <v>7001220015</v>
          </cell>
          <cell r="E827" t="str">
            <v>INTERLIGAÇÃO COM CORTE DO TUBO EXISTENTE EM PVC DN - 200 MM.</v>
          </cell>
          <cell r="F827" t="str">
            <v>UN</v>
          </cell>
          <cell r="G827">
            <v>0</v>
          </cell>
          <cell r="H827">
            <v>515.38</v>
          </cell>
          <cell r="I827">
            <v>0</v>
          </cell>
          <cell r="J827">
            <v>515.38</v>
          </cell>
        </row>
        <row r="828">
          <cell r="C828" t="str">
            <v>23.03.04U</v>
          </cell>
          <cell r="D828">
            <v>7001220016</v>
          </cell>
          <cell r="E828" t="str">
            <v>INTERLIGAÇÃO COM CORTE DO TUBO EXISTENTE EM PVC DN - 250 MM OU 300 MM.</v>
          </cell>
          <cell r="F828" t="str">
            <v>UN</v>
          </cell>
          <cell r="G828">
            <v>0</v>
          </cell>
          <cell r="H828">
            <v>672.08</v>
          </cell>
          <cell r="I828">
            <v>0</v>
          </cell>
          <cell r="J828">
            <v>672.08</v>
          </cell>
        </row>
        <row r="829">
          <cell r="C829">
            <v>0</v>
          </cell>
          <cell r="D829">
            <v>0</v>
          </cell>
          <cell r="E829">
            <v>0</v>
          </cell>
          <cell r="F829">
            <v>0</v>
          </cell>
          <cell r="G829">
            <v>0</v>
          </cell>
          <cell r="H829">
            <v>0</v>
          </cell>
          <cell r="I829">
            <v>0</v>
          </cell>
          <cell r="J829">
            <v>0</v>
          </cell>
        </row>
        <row r="830">
          <cell r="C830" t="str">
            <v>22.04.00U</v>
          </cell>
          <cell r="D830" t="str">
            <v/>
          </cell>
          <cell r="E830" t="str">
            <v>MONTAGEM DE JUNTA FLANGEADA DE TUBOS E CONEXÕES DE FERRO FUNDIDO</v>
          </cell>
          <cell r="F830">
            <v>0</v>
          </cell>
          <cell r="G830">
            <v>0</v>
          </cell>
          <cell r="H830">
            <v>0</v>
          </cell>
          <cell r="I830">
            <v>0</v>
          </cell>
          <cell r="J830">
            <v>0</v>
          </cell>
        </row>
        <row r="831">
          <cell r="C831" t="str">
            <v>22.04.01U</v>
          </cell>
          <cell r="D831">
            <v>7001210037</v>
          </cell>
          <cell r="E831" t="str">
            <v>MONTAGEM DE JUNTA FLANGEADA DE TUBOS E CONEXÕES DE FERRO FUNDIDO ( CONTENDO 02 FLANGES A UNIDADE ) - DN - 50MM.</v>
          </cell>
          <cell r="F831" t="str">
            <v>UN</v>
          </cell>
          <cell r="G831">
            <v>0</v>
          </cell>
          <cell r="H831">
            <v>33.770000000000003</v>
          </cell>
          <cell r="I831">
            <v>0</v>
          </cell>
          <cell r="J831">
            <v>33.770000000000003</v>
          </cell>
        </row>
        <row r="832">
          <cell r="C832" t="str">
            <v>22.04.02U</v>
          </cell>
          <cell r="D832">
            <v>7001210038</v>
          </cell>
          <cell r="E832" t="str">
            <v>MONTAGEM DE JUNTA FLANGEADA DE TUBOS E CONEXÕES DE FERRO FUNDIDO ( CONTENDO 02 FLANGES A UNIDADE ) - DN - 80MM.</v>
          </cell>
          <cell r="F832" t="str">
            <v>UN</v>
          </cell>
          <cell r="G832">
            <v>0</v>
          </cell>
          <cell r="H832">
            <v>51.26</v>
          </cell>
          <cell r="I832">
            <v>0</v>
          </cell>
          <cell r="J832">
            <v>51.26</v>
          </cell>
        </row>
        <row r="833">
          <cell r="C833" t="str">
            <v>22.04.03U</v>
          </cell>
          <cell r="D833">
            <v>7001210039</v>
          </cell>
          <cell r="E833" t="str">
            <v>MONTAGEM DE JUNTA FLANGEADA DE TUBOS E CONEXÕES DE FERRO FUNDIDO ( CONTENDO 02 FLANGES A UNIDADE ) - DN - 100MM.</v>
          </cell>
          <cell r="F833" t="str">
            <v>UN</v>
          </cell>
          <cell r="G833">
            <v>0</v>
          </cell>
          <cell r="H833">
            <v>63.17</v>
          </cell>
          <cell r="I833">
            <v>0</v>
          </cell>
          <cell r="J833">
            <v>63.17</v>
          </cell>
        </row>
        <row r="834">
          <cell r="C834" t="str">
            <v>22.04.04U</v>
          </cell>
          <cell r="D834">
            <v>7001210040</v>
          </cell>
          <cell r="E834" t="str">
            <v>MONTAGEM DE JUNTA FLANGEADA DE TUBOS E CONEXÕES DE FERRO FUNDIDO ( CONTENDO 02 FLANGES A UNIDADE ) - DN - 150MM.</v>
          </cell>
          <cell r="F834" t="str">
            <v>UN</v>
          </cell>
          <cell r="G834">
            <v>0</v>
          </cell>
          <cell r="H834">
            <v>93.26</v>
          </cell>
          <cell r="I834">
            <v>0</v>
          </cell>
          <cell r="J834">
            <v>93.26</v>
          </cell>
        </row>
        <row r="835">
          <cell r="C835" t="str">
            <v>22.04.05U</v>
          </cell>
          <cell r="D835">
            <v>7001210041</v>
          </cell>
          <cell r="E835" t="str">
            <v>MONTAGEM DE JUNTA FLANGEADA DE TUBOS E CONEXÕES DE FERRO FUNDIDO ( CONTENDO 02 FLANGES A UNIDADE ) - DN - 200MM.</v>
          </cell>
          <cell r="F835" t="str">
            <v>UN</v>
          </cell>
          <cell r="G835">
            <v>0</v>
          </cell>
          <cell r="H835">
            <v>128.4</v>
          </cell>
          <cell r="I835">
            <v>0</v>
          </cell>
          <cell r="J835">
            <v>128.4</v>
          </cell>
        </row>
        <row r="836">
          <cell r="C836" t="str">
            <v>22.04.06U</v>
          </cell>
          <cell r="D836">
            <v>7001210042</v>
          </cell>
          <cell r="E836" t="str">
            <v>MONTAGEM DE JUNTA FLANGEADA DE TUBOS E CONEXÕES DE FERRO FUNDIDO ( CONTENDO 02 FLANGES A UNIDADE ) - DN - 250MM.</v>
          </cell>
          <cell r="F836" t="str">
            <v>UN</v>
          </cell>
          <cell r="G836">
            <v>0</v>
          </cell>
          <cell r="H836">
            <v>166.87</v>
          </cell>
          <cell r="I836">
            <v>0</v>
          </cell>
          <cell r="J836">
            <v>166.87</v>
          </cell>
        </row>
        <row r="837">
          <cell r="C837" t="str">
            <v>22.04.07U</v>
          </cell>
          <cell r="D837">
            <v>7001210043</v>
          </cell>
          <cell r="E837" t="str">
            <v>MONTAGEM DE JUNTA FLANGEADA DE TUBOS E CONEXÕES DE FERRO FUNDIDO (CONTENDO 02 FLANGES A UNIDADE ) - DN - 300MM.</v>
          </cell>
          <cell r="F837" t="str">
            <v>UN</v>
          </cell>
          <cell r="G837">
            <v>0</v>
          </cell>
          <cell r="H837">
            <v>204.02</v>
          </cell>
          <cell r="I837">
            <v>0</v>
          </cell>
          <cell r="J837">
            <v>204.02</v>
          </cell>
        </row>
        <row r="838">
          <cell r="C838" t="str">
            <v>22.04.08U</v>
          </cell>
          <cell r="D838">
            <v>7001210044</v>
          </cell>
          <cell r="E838" t="str">
            <v>MONTAGEM DE JUNTA FLANGEADA DE TUBOS E CONEXÕES DE FERRO FUNDIDO ( CONTENDO 02 FLANGES A UNIDADE ) - DN - 350MM.</v>
          </cell>
          <cell r="F838" t="str">
            <v>UN</v>
          </cell>
          <cell r="G838">
            <v>0</v>
          </cell>
          <cell r="H838">
            <v>262.16000000000003</v>
          </cell>
          <cell r="I838">
            <v>0</v>
          </cell>
          <cell r="J838">
            <v>262.16000000000003</v>
          </cell>
        </row>
        <row r="839">
          <cell r="C839" t="str">
            <v>22.04.09U</v>
          </cell>
          <cell r="D839">
            <v>7001210045</v>
          </cell>
          <cell r="E839" t="str">
            <v xml:space="preserve">MONTAGEM DE JUNTA FLANGEADA DE TUBOS E CONEXÕES DE FERRO FUNDIDO ( CONTENDO 02 FLANGES A UNIDADE ) - DN - 400MM. </v>
          </cell>
          <cell r="F839" t="str">
            <v>UN</v>
          </cell>
          <cell r="G839">
            <v>0</v>
          </cell>
          <cell r="H839">
            <v>294.20999999999998</v>
          </cell>
          <cell r="I839">
            <v>0</v>
          </cell>
          <cell r="J839">
            <v>294.20999999999998</v>
          </cell>
        </row>
        <row r="840">
          <cell r="C840" t="str">
            <v>22.04.10U</v>
          </cell>
          <cell r="D840">
            <v>7001210046</v>
          </cell>
          <cell r="E840" t="str">
            <v>MONTAGEM DE JUNTA FLANGEADA DE TUBOS E CONEXÕES DE FERRO FUNDIDO ( CONTENDO 02 FLANGES A UNIDADE ) - DN - 450MM.</v>
          </cell>
          <cell r="F840" t="str">
            <v>UN</v>
          </cell>
          <cell r="G840">
            <v>0</v>
          </cell>
          <cell r="H840">
            <v>330.23</v>
          </cell>
          <cell r="I840">
            <v>0</v>
          </cell>
          <cell r="J840">
            <v>330.23</v>
          </cell>
        </row>
        <row r="841">
          <cell r="C841" t="str">
            <v>22.04.11U</v>
          </cell>
          <cell r="D841">
            <v>7001210047</v>
          </cell>
          <cell r="E841" t="str">
            <v>MONTAGEM DE JUNTA FLANGEADA DE TUBOS E CONEXÕES DE FERRO FUNDIDO ( CONTENDO 02 FLANGES A UNIDADE ) - DN - 500MM.</v>
          </cell>
          <cell r="F841" t="str">
            <v>UN</v>
          </cell>
          <cell r="G841">
            <v>0</v>
          </cell>
          <cell r="H841">
            <v>357.45</v>
          </cell>
          <cell r="I841">
            <v>0</v>
          </cell>
          <cell r="J841">
            <v>357.45</v>
          </cell>
        </row>
        <row r="842">
          <cell r="C842" t="str">
            <v>22.04.13U</v>
          </cell>
          <cell r="D842">
            <v>7001210049</v>
          </cell>
          <cell r="E842" t="str">
            <v>MONTAGEM DE JUNTA FLANGEADA DE TUBOS E CONEXÕES DE FERRO FUNDIDO ( CONTENDO 02 FLANGES A UNIDADE ) - DN - 600MM.</v>
          </cell>
          <cell r="F842" t="str">
            <v>UN</v>
          </cell>
          <cell r="G842">
            <v>0</v>
          </cell>
          <cell r="H842">
            <v>439.63</v>
          </cell>
          <cell r="I842">
            <v>0</v>
          </cell>
          <cell r="J842">
            <v>439.63</v>
          </cell>
        </row>
        <row r="843">
          <cell r="C843" t="str">
            <v>22.04.14U</v>
          </cell>
          <cell r="D843">
            <v>7001210050</v>
          </cell>
          <cell r="E843" t="str">
            <v>MONTAGEM DE JUNTA FLANGEADA DE TUBOS E CONEXÕES DE FERRO FUNDIDO ( CONTENDO 02 FLANGES A UNIDADE ) - DN - 700MM.</v>
          </cell>
          <cell r="F843" t="str">
            <v>UN</v>
          </cell>
          <cell r="G843">
            <v>0</v>
          </cell>
          <cell r="H843">
            <v>690.47</v>
          </cell>
          <cell r="I843">
            <v>0</v>
          </cell>
          <cell r="J843">
            <v>690.47</v>
          </cell>
        </row>
        <row r="844">
          <cell r="C844" t="str">
            <v>22.04.15U</v>
          </cell>
          <cell r="D844">
            <v>7001210051</v>
          </cell>
          <cell r="E844" t="str">
            <v>MONTAGEM DE JUNTA FLANGEADA DE TUBOS E CONEXÕES DE FERRO FUNDIDO ( CONTENDO 02 FLANGES A UNIDADE ) - DN - 800MM.</v>
          </cell>
          <cell r="F844" t="str">
            <v>UN</v>
          </cell>
          <cell r="G844">
            <v>0</v>
          </cell>
          <cell r="H844">
            <v>748.57</v>
          </cell>
          <cell r="I844">
            <v>0</v>
          </cell>
          <cell r="J844">
            <v>748.57</v>
          </cell>
        </row>
        <row r="845">
          <cell r="C845" t="str">
            <v>22.04.16U</v>
          </cell>
          <cell r="D845">
            <v>7001210052</v>
          </cell>
          <cell r="E845" t="str">
            <v>MONTAGEM DE JUNTA FLANGEADA DE TUBOS E CONEXÕES DE FERRO FUNDIDO ( CONTENDO 02 FLANGES A UNIDADE ) - DN - 900MM.</v>
          </cell>
          <cell r="F845" t="str">
            <v>UN</v>
          </cell>
          <cell r="G845">
            <v>0</v>
          </cell>
          <cell r="H845">
            <v>806</v>
          </cell>
          <cell r="I845">
            <v>0</v>
          </cell>
          <cell r="J845">
            <v>806</v>
          </cell>
        </row>
        <row r="846">
          <cell r="C846" t="str">
            <v>22.04.17U</v>
          </cell>
          <cell r="D846">
            <v>7001210053</v>
          </cell>
          <cell r="E846" t="str">
            <v>MONTAGEM DE JUNTA FLANGEADA DE TUBOS E CONEXÕES DE FERRO FUNDIDO ( CONTENDO 02 FLANGES A UNIDADE ) - DN - 1.000MM.</v>
          </cell>
          <cell r="F846" t="str">
            <v>UN</v>
          </cell>
          <cell r="G846">
            <v>0</v>
          </cell>
          <cell r="H846">
            <v>1067.3900000000001</v>
          </cell>
          <cell r="I846">
            <v>0</v>
          </cell>
          <cell r="J846">
            <v>1067.3900000000001</v>
          </cell>
        </row>
        <row r="847">
          <cell r="C847" t="str">
            <v>22.04.18U</v>
          </cell>
          <cell r="D847">
            <v>7001210054</v>
          </cell>
          <cell r="E847" t="str">
            <v>MONTAGEM DE JUNTA FLANGEADA DE TUBOS E CONEXÕES DE FERRO FUNDIDO ( CONTENDO 02 FLANGES A UNIDADE ) - DN - 1.200MM.</v>
          </cell>
          <cell r="F847" t="str">
            <v>UN</v>
          </cell>
          <cell r="G847">
            <v>0</v>
          </cell>
          <cell r="H847">
            <v>1138.3900000000001</v>
          </cell>
          <cell r="I847">
            <v>0</v>
          </cell>
          <cell r="J847">
            <v>1138.3900000000001</v>
          </cell>
        </row>
        <row r="848">
          <cell r="C848">
            <v>0</v>
          </cell>
          <cell r="D848">
            <v>0</v>
          </cell>
          <cell r="E848">
            <v>0</v>
          </cell>
          <cell r="F848">
            <v>0</v>
          </cell>
          <cell r="G848">
            <v>0</v>
          </cell>
          <cell r="H848">
            <v>0</v>
          </cell>
          <cell r="I848">
            <v>0</v>
          </cell>
          <cell r="J848">
            <v>0</v>
          </cell>
        </row>
        <row r="849">
          <cell r="C849" t="str">
            <v>24.01.00U</v>
          </cell>
          <cell r="D849" t="str">
            <v/>
          </cell>
          <cell r="E849" t="str">
            <v>HIDRANTE DE COLUNA</v>
          </cell>
          <cell r="F849">
            <v>0</v>
          </cell>
          <cell r="G849">
            <v>0</v>
          </cell>
          <cell r="H849">
            <v>0</v>
          </cell>
          <cell r="I849">
            <v>0</v>
          </cell>
          <cell r="J849">
            <v>0</v>
          </cell>
        </row>
        <row r="850">
          <cell r="C850" t="str">
            <v>24.01.01U</v>
          </cell>
          <cell r="D850">
            <v>7001230001</v>
          </cell>
          <cell r="E850" t="str">
            <v>INSTALAÇÃO DE HIDRANTE DE COLUNA</v>
          </cell>
          <cell r="F850" t="str">
            <v>UN</v>
          </cell>
          <cell r="G850">
            <v>0</v>
          </cell>
          <cell r="H850">
            <v>240.76</v>
          </cell>
          <cell r="I850">
            <v>0</v>
          </cell>
          <cell r="J850">
            <v>240.76</v>
          </cell>
        </row>
        <row r="851">
          <cell r="C851">
            <v>0</v>
          </cell>
          <cell r="D851">
            <v>0</v>
          </cell>
          <cell r="E851">
            <v>0</v>
          </cell>
          <cell r="F851">
            <v>0</v>
          </cell>
          <cell r="G851">
            <v>0</v>
          </cell>
          <cell r="H851">
            <v>0</v>
          </cell>
          <cell r="I851">
            <v>0</v>
          </cell>
          <cell r="J851">
            <v>0</v>
          </cell>
        </row>
        <row r="852">
          <cell r="C852" t="str">
            <v>24.02.00U</v>
          </cell>
          <cell r="D852">
            <v>0</v>
          </cell>
          <cell r="E852" t="str">
            <v>INSTALAÇÃO DE VÁLVULAS OU REGISTROS COM JUNTA FLANGEADA E MACROMEDIDORES</v>
          </cell>
          <cell r="F852">
            <v>0</v>
          </cell>
          <cell r="G852">
            <v>0</v>
          </cell>
          <cell r="H852">
            <v>0</v>
          </cell>
          <cell r="I852">
            <v>0</v>
          </cell>
          <cell r="J852">
            <v>0</v>
          </cell>
        </row>
        <row r="853">
          <cell r="C853" t="str">
            <v>24.02.01U</v>
          </cell>
          <cell r="D853">
            <v>7001230002</v>
          </cell>
          <cell r="E853" t="str">
            <v>INSTALAÇÃO DE VÁLVULAS OU REGISTROS COM JUNTA FLANGEADA - DN 400MM</v>
          </cell>
          <cell r="F853" t="str">
            <v>UN</v>
          </cell>
          <cell r="G853">
            <v>0</v>
          </cell>
          <cell r="H853">
            <v>318.39999999999998</v>
          </cell>
          <cell r="I853">
            <v>0</v>
          </cell>
          <cell r="J853">
            <v>318.39999999999998</v>
          </cell>
        </row>
        <row r="854">
          <cell r="C854" t="str">
            <v>24.02.02U</v>
          </cell>
          <cell r="D854">
            <v>7001230275</v>
          </cell>
          <cell r="E854" t="str">
            <v>INSTALAÇÃO DE VÁLVULAS OU REGISTROS COM JUNTA FLANGEADA - DN 450MM</v>
          </cell>
          <cell r="F854" t="str">
            <v>UN</v>
          </cell>
          <cell r="G854">
            <v>0</v>
          </cell>
          <cell r="H854">
            <v>333.47</v>
          </cell>
          <cell r="I854">
            <v>0</v>
          </cell>
          <cell r="J854">
            <v>333.47</v>
          </cell>
        </row>
        <row r="855">
          <cell r="C855" t="str">
            <v>24.02.03U</v>
          </cell>
          <cell r="D855">
            <v>7001230003</v>
          </cell>
          <cell r="E855" t="str">
            <v>INSTALAÇÃO DE VÁLVULAS OU REGISTROS COM JUNTA FLANGEADA - DN 500MM</v>
          </cell>
          <cell r="F855" t="str">
            <v>UN</v>
          </cell>
          <cell r="G855">
            <v>0</v>
          </cell>
          <cell r="H855">
            <v>382.39</v>
          </cell>
          <cell r="I855">
            <v>0</v>
          </cell>
          <cell r="J855">
            <v>382.39</v>
          </cell>
        </row>
        <row r="856">
          <cell r="C856" t="str">
            <v>24.02.04U</v>
          </cell>
          <cell r="D856">
            <v>7001230004</v>
          </cell>
          <cell r="E856" t="str">
            <v>INSTALAÇÃO DE VÁLVULAS OU REGISTROS COM JUNTA FLANGEADA - DN 600MM</v>
          </cell>
          <cell r="F856" t="str">
            <v>UN</v>
          </cell>
          <cell r="G856">
            <v>0</v>
          </cell>
          <cell r="H856">
            <v>478.95</v>
          </cell>
          <cell r="I856">
            <v>0</v>
          </cell>
          <cell r="J856">
            <v>478.95</v>
          </cell>
        </row>
        <row r="857">
          <cell r="C857" t="str">
            <v>24.02.05U</v>
          </cell>
          <cell r="D857">
            <v>7001230005</v>
          </cell>
          <cell r="E857" t="str">
            <v>INSTALAÇÃO DE VÁLVULAS OU REGISTROS COM JUNTA FLANGEADA - DN 700MM</v>
          </cell>
          <cell r="F857" t="str">
            <v>UN</v>
          </cell>
          <cell r="G857">
            <v>0</v>
          </cell>
          <cell r="H857">
            <v>598.22</v>
          </cell>
          <cell r="I857">
            <v>0</v>
          </cell>
          <cell r="J857">
            <v>598.22</v>
          </cell>
        </row>
        <row r="858">
          <cell r="C858" t="str">
            <v>24.02.06U</v>
          </cell>
          <cell r="D858">
            <v>7001230270</v>
          </cell>
          <cell r="E858" t="str">
            <v>INSTALAÇÃO DE VÁLVULAS OU REGISTROS COM JUNTA FLANGEADA - DN 800MM</v>
          </cell>
          <cell r="F858" t="str">
            <v>UN</v>
          </cell>
          <cell r="G858">
            <v>0</v>
          </cell>
          <cell r="H858">
            <v>744.43</v>
          </cell>
          <cell r="I858">
            <v>0</v>
          </cell>
          <cell r="J858">
            <v>744.43</v>
          </cell>
        </row>
        <row r="859">
          <cell r="C859" t="str">
            <v>24.02.07U</v>
          </cell>
          <cell r="D859">
            <v>7001230271</v>
          </cell>
          <cell r="E859" t="str">
            <v>INSTALAÇÃO DE VÁLVULAS OU REGISTROS COM JUNTA FLANGEADA - DN 900MM</v>
          </cell>
          <cell r="F859" t="str">
            <v>UN</v>
          </cell>
          <cell r="G859">
            <v>0</v>
          </cell>
          <cell r="H859">
            <v>907.5</v>
          </cell>
          <cell r="I859">
            <v>0</v>
          </cell>
          <cell r="J859">
            <v>907.5</v>
          </cell>
        </row>
        <row r="860">
          <cell r="C860" t="str">
            <v>24.02.08U</v>
          </cell>
          <cell r="D860">
            <v>7001230272</v>
          </cell>
          <cell r="E860" t="str">
            <v>INSTALAÇÃO DE VÁLVULAS OU REGISTROS COM JUNTA FLANGEADA - DN 1000MM</v>
          </cell>
          <cell r="F860" t="str">
            <v>UN</v>
          </cell>
          <cell r="G860">
            <v>0</v>
          </cell>
          <cell r="H860">
            <v>1109.18</v>
          </cell>
          <cell r="I860">
            <v>0</v>
          </cell>
          <cell r="J860">
            <v>1109.18</v>
          </cell>
        </row>
        <row r="861">
          <cell r="C861">
            <v>0</v>
          </cell>
          <cell r="D861">
            <v>0</v>
          </cell>
          <cell r="E861">
            <v>0</v>
          </cell>
          <cell r="F861">
            <v>0</v>
          </cell>
          <cell r="G861">
            <v>0</v>
          </cell>
          <cell r="H861">
            <v>0</v>
          </cell>
          <cell r="I861">
            <v>0</v>
          </cell>
          <cell r="J861">
            <v>0</v>
          </cell>
        </row>
        <row r="862">
          <cell r="C862" t="str">
            <v>25.04.00U</v>
          </cell>
          <cell r="D862" t="str">
            <v/>
          </cell>
          <cell r="E862" t="str">
            <v>TAMPONAMENTO DE REDE DE ESGOTOS</v>
          </cell>
          <cell r="F862">
            <v>0</v>
          </cell>
          <cell r="G862">
            <v>0</v>
          </cell>
          <cell r="H862">
            <v>0</v>
          </cell>
          <cell r="I862">
            <v>0</v>
          </cell>
          <cell r="J862">
            <v>0</v>
          </cell>
        </row>
        <row r="863">
          <cell r="C863" t="str">
            <v>25.04.01U</v>
          </cell>
          <cell r="D863">
            <v>7001240008</v>
          </cell>
          <cell r="E863" t="str">
            <v>TAMPONAMENTO DE REDE DE ESGOTO - DN -  150 MM.</v>
          </cell>
          <cell r="F863" t="str">
            <v>UN</v>
          </cell>
          <cell r="G863">
            <v>0</v>
          </cell>
          <cell r="H863">
            <v>87.31</v>
          </cell>
          <cell r="I863">
            <v>0.95</v>
          </cell>
          <cell r="J863">
            <v>88.26</v>
          </cell>
        </row>
        <row r="864">
          <cell r="C864" t="str">
            <v>25.04.02U</v>
          </cell>
          <cell r="D864">
            <v>7001240009</v>
          </cell>
          <cell r="E864" t="str">
            <v>TAMPONAMENTO DE REDE DE ESGOTO - DN -  200 MM.</v>
          </cell>
          <cell r="F864" t="str">
            <v>UN</v>
          </cell>
          <cell r="G864">
            <v>0</v>
          </cell>
          <cell r="H864">
            <v>102.93</v>
          </cell>
          <cell r="I864">
            <v>1.24</v>
          </cell>
          <cell r="J864">
            <v>104.17</v>
          </cell>
        </row>
        <row r="865">
          <cell r="C865" t="str">
            <v>25.04.03U</v>
          </cell>
          <cell r="D865">
            <v>7001240010</v>
          </cell>
          <cell r="E865" t="str">
            <v>TAMPONAMENTO DE REDE DE ESGOTO - DN -  250 MM.</v>
          </cell>
          <cell r="F865" t="str">
            <v>UN</v>
          </cell>
          <cell r="G865">
            <v>0</v>
          </cell>
          <cell r="H865">
            <v>115.3</v>
          </cell>
          <cell r="I865">
            <v>1.62</v>
          </cell>
          <cell r="J865">
            <v>116.92</v>
          </cell>
        </row>
        <row r="866">
          <cell r="C866" t="str">
            <v>25.04.04U</v>
          </cell>
          <cell r="D866">
            <v>7001240011</v>
          </cell>
          <cell r="E866" t="str">
            <v>TAMPONAMENTO DE REDE DE ESGOTO - DN -  300 MM.</v>
          </cell>
          <cell r="F866" t="str">
            <v>UN</v>
          </cell>
          <cell r="G866">
            <v>0</v>
          </cell>
          <cell r="H866">
            <v>119.91</v>
          </cell>
          <cell r="I866">
            <v>2.08</v>
          </cell>
          <cell r="J866">
            <v>121.99</v>
          </cell>
        </row>
        <row r="867">
          <cell r="C867" t="str">
            <v>25.04.05U</v>
          </cell>
          <cell r="D867">
            <v>7001240012</v>
          </cell>
          <cell r="E867" t="str">
            <v>TAMPONAMENTO DE REDE DE ESGOTO - DN -  400 MM.</v>
          </cell>
          <cell r="F867" t="str">
            <v>UN</v>
          </cell>
          <cell r="G867">
            <v>0</v>
          </cell>
          <cell r="H867">
            <v>152.16999999999999</v>
          </cell>
          <cell r="I867">
            <v>2.86</v>
          </cell>
          <cell r="J867">
            <v>155.03</v>
          </cell>
        </row>
        <row r="868">
          <cell r="C868">
            <v>0</v>
          </cell>
          <cell r="D868">
            <v>0</v>
          </cell>
          <cell r="E868">
            <v>0</v>
          </cell>
          <cell r="F868">
            <v>0</v>
          </cell>
          <cell r="G868">
            <v>0</v>
          </cell>
          <cell r="H868">
            <v>0</v>
          </cell>
          <cell r="I868">
            <v>0</v>
          </cell>
          <cell r="J868">
            <v>0</v>
          </cell>
        </row>
        <row r="869">
          <cell r="C869" t="str">
            <v>25.05.00U</v>
          </cell>
          <cell r="D869" t="str">
            <v/>
          </cell>
          <cell r="E869" t="str">
            <v>LIGAÇÃO A POÇO DE VISITA EXISTENTE</v>
          </cell>
          <cell r="F869">
            <v>0</v>
          </cell>
          <cell r="G869">
            <v>0</v>
          </cell>
          <cell r="H869">
            <v>0</v>
          </cell>
          <cell r="I869">
            <v>0</v>
          </cell>
          <cell r="J869">
            <v>0</v>
          </cell>
        </row>
        <row r="870">
          <cell r="C870" t="str">
            <v>25.05.01U</v>
          </cell>
          <cell r="D870">
            <v>7001240013</v>
          </cell>
          <cell r="E870" t="str">
            <v>LIGAÇÃO A POÇO DE VISITA EXISTENTE.</v>
          </cell>
          <cell r="F870" t="str">
            <v>UN</v>
          </cell>
          <cell r="G870">
            <v>0</v>
          </cell>
          <cell r="H870">
            <v>120.61</v>
          </cell>
          <cell r="I870">
            <v>2.2400000000000002</v>
          </cell>
          <cell r="J870">
            <v>122.85</v>
          </cell>
        </row>
        <row r="871">
          <cell r="C871">
            <v>0</v>
          </cell>
          <cell r="D871">
            <v>0</v>
          </cell>
          <cell r="E871">
            <v>0</v>
          </cell>
          <cell r="F871">
            <v>0</v>
          </cell>
          <cell r="G871">
            <v>0</v>
          </cell>
          <cell r="H871">
            <v>0</v>
          </cell>
          <cell r="I871">
            <v>0</v>
          </cell>
          <cell r="J871">
            <v>0</v>
          </cell>
        </row>
        <row r="872">
          <cell r="C872">
            <v>0</v>
          </cell>
          <cell r="D872">
            <v>0</v>
          </cell>
          <cell r="E872" t="str">
            <v>CAIXAS</v>
          </cell>
          <cell r="F872">
            <v>0</v>
          </cell>
          <cell r="G872">
            <v>0</v>
          </cell>
          <cell r="H872">
            <v>0</v>
          </cell>
          <cell r="I872">
            <v>0</v>
          </cell>
          <cell r="J872">
            <v>0</v>
          </cell>
        </row>
        <row r="873">
          <cell r="C873">
            <v>0</v>
          </cell>
          <cell r="D873">
            <v>0</v>
          </cell>
          <cell r="E873">
            <v>0</v>
          </cell>
          <cell r="F873">
            <v>0</v>
          </cell>
          <cell r="G873">
            <v>0</v>
          </cell>
          <cell r="H873">
            <v>0</v>
          </cell>
          <cell r="I873">
            <v>0</v>
          </cell>
          <cell r="J873">
            <v>0</v>
          </cell>
        </row>
        <row r="874">
          <cell r="C874" t="str">
            <v>26.01.00U</v>
          </cell>
          <cell r="D874" t="str">
            <v/>
          </cell>
          <cell r="E874" t="str">
            <v>CONSTRUÇÃO DE CAIXA ENTERRADA EM ALVENARIA PARA REGISTROS COM FLANGE</v>
          </cell>
          <cell r="F874">
            <v>0</v>
          </cell>
          <cell r="G874">
            <v>0</v>
          </cell>
          <cell r="H874">
            <v>0</v>
          </cell>
          <cell r="I874">
            <v>0</v>
          </cell>
          <cell r="J874">
            <v>0</v>
          </cell>
        </row>
        <row r="875">
          <cell r="C875" t="str">
            <v>26.01.06U</v>
          </cell>
          <cell r="D875">
            <v>7001250240</v>
          </cell>
          <cell r="E875" t="str">
            <v>CAIXA ENTERRADA EM ALVENARIA DE TIJOLOS MACIÇOS NO TRAÇO 1:8 DE 1/2 VEZ PARA REGISTRO COM FLANGES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(50 A 100)MM / DIMENSÕES INTERNAS DE ( 0,60 X 0,60 X 1,20 ) M.</v>
          </cell>
          <cell r="F875" t="str">
            <v>UN</v>
          </cell>
          <cell r="G875">
            <v>0.1</v>
          </cell>
          <cell r="H875">
            <v>1100.29</v>
          </cell>
          <cell r="I875">
            <v>208.2</v>
          </cell>
          <cell r="J875">
            <v>1308.5899999999999</v>
          </cell>
        </row>
        <row r="876">
          <cell r="C876" t="str">
            <v>26.01.07U</v>
          </cell>
          <cell r="D876">
            <v>7001250241</v>
          </cell>
          <cell r="E876" t="str">
            <v>CAIXA ENTERRADA EM ALVENARIA DE TIJOLOS MACIÇOS NO TRAÇO 1:8 DE 1/2 VEZ PARA REGISTRO COM FLANGES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( 150 A 250 )MM / DIMENSÕES INTERNAS DE ( 0,70 X 0,80 X 1,30 ) M.</v>
          </cell>
          <cell r="F876" t="str">
            <v>UN</v>
          </cell>
          <cell r="G876">
            <v>0.15</v>
          </cell>
          <cell r="H876">
            <v>1386.62</v>
          </cell>
          <cell r="I876">
            <v>274.31</v>
          </cell>
          <cell r="J876">
            <v>1661.08</v>
          </cell>
        </row>
        <row r="877">
          <cell r="C877" t="str">
            <v>26.01.08U</v>
          </cell>
          <cell r="D877">
            <v>7001250242</v>
          </cell>
          <cell r="E877" t="str">
            <v>CAIXA ENTERRADA EM ALVENARIA DE TIJOLOS MACIÇOS NO TRAÇO 1:8 DE 1/2 VEZ PARA REGISTRO COM FLANGES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( 300 A 350 )MM / DIMENSÕES INTERNAS DE ( 0,80 X 0,80 X 1,50 ) M.</v>
          </cell>
          <cell r="F877" t="str">
            <v>UN</v>
          </cell>
          <cell r="G877">
            <v>0.15</v>
          </cell>
          <cell r="H877">
            <v>1664.33</v>
          </cell>
          <cell r="I877">
            <v>327.82</v>
          </cell>
          <cell r="J877">
            <v>1992.3</v>
          </cell>
        </row>
        <row r="878">
          <cell r="C878" t="str">
            <v>26.01.09U</v>
          </cell>
          <cell r="D878">
            <v>7001250243</v>
          </cell>
          <cell r="E878" t="str">
            <v>CONSTRUÇÃO DE CAIXA ENTERRADA EM ALVENARIA DE TIJOLOS MACIÇOS NO TRAÇO 1:8 DE 1/2 VEZ PARA REGISTRO COM FLANGES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(400 A 450)MM / DIMENSÕES INTERNAS DE ( 1,00 X 1,00 X 1,60 ) M.</v>
          </cell>
          <cell r="F878" t="str">
            <v>UN</v>
          </cell>
          <cell r="G878">
            <v>0.2</v>
          </cell>
          <cell r="H878">
            <v>2102.87</v>
          </cell>
          <cell r="I878">
            <v>428.7</v>
          </cell>
          <cell r="J878">
            <v>2531.77</v>
          </cell>
        </row>
        <row r="879">
          <cell r="C879" t="str">
            <v>26.01.10U</v>
          </cell>
          <cell r="D879">
            <v>7001250244</v>
          </cell>
          <cell r="E879" t="str">
            <v>CONSTRUÇÃO DE CAIXA ENTERRADA EM ALVENARIA DE TIJOLOS MACIÇOS NO TRAÇO 1:8 DE 1/2 VEZ PARA REGISTRO COM FLANGES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( 500 A 600 )MM / DIMENSÕES INTERNAS DE ( 1,00 X 1,00 X 2,00 ) M.</v>
          </cell>
          <cell r="F879" t="str">
            <v>UN</v>
          </cell>
          <cell r="G879">
            <v>0.2</v>
          </cell>
          <cell r="H879">
            <v>2604.09</v>
          </cell>
          <cell r="I879">
            <v>519.91</v>
          </cell>
          <cell r="J879">
            <v>3124.2</v>
          </cell>
        </row>
        <row r="880">
          <cell r="C880">
            <v>0</v>
          </cell>
          <cell r="D880">
            <v>0</v>
          </cell>
          <cell r="E880">
            <v>0</v>
          </cell>
          <cell r="F880">
            <v>0</v>
          </cell>
          <cell r="G880">
            <v>0</v>
          </cell>
          <cell r="H880">
            <v>0</v>
          </cell>
          <cell r="I880">
            <v>0</v>
          </cell>
          <cell r="J880">
            <v>0</v>
          </cell>
        </row>
        <row r="881">
          <cell r="C881" t="str">
            <v>26.01.00U</v>
          </cell>
          <cell r="D881" t="str">
            <v/>
          </cell>
          <cell r="E881" t="str">
            <v>CONSTRUÇÃO DE CAIXA ENTERRADA EM ALVENARIA PARA REGISTROS COM JUNTA ELÁSTICA</v>
          </cell>
          <cell r="F881">
            <v>0</v>
          </cell>
          <cell r="G881">
            <v>0</v>
          </cell>
          <cell r="H881">
            <v>0</v>
          </cell>
          <cell r="I881">
            <v>0</v>
          </cell>
          <cell r="J881">
            <v>0</v>
          </cell>
        </row>
        <row r="882">
          <cell r="C882" t="str">
            <v>26.02.06U</v>
          </cell>
          <cell r="D882">
            <v>7001250245</v>
          </cell>
          <cell r="E882" t="str">
            <v>CONSTRUÇÃO DE CAIXA ENTERRADA EM ALVENARIA DE TIJOLOS MACIÇOS NO TRAÇO 1:8 DE 1/2 VEZ PARA REGISTRO JUNTA ELÁSTICA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( 50 A 150 )MM / DIMENSÕES INTERNAS DE ( 0,70 X 0,80 X 1,20 ) M.</v>
          </cell>
          <cell r="F882" t="str">
            <v>UN</v>
          </cell>
          <cell r="G882">
            <v>0.15</v>
          </cell>
          <cell r="H882">
            <v>1285.7</v>
          </cell>
          <cell r="I882">
            <v>256.51</v>
          </cell>
          <cell r="J882">
            <v>1542.36</v>
          </cell>
        </row>
        <row r="883">
          <cell r="C883" t="str">
            <v>26.02.07U</v>
          </cell>
          <cell r="D883">
            <v>7001250246</v>
          </cell>
          <cell r="E883" t="str">
            <v>CONSTRUÇÃO DE CAIXA ENTERRADA EM ALVENARIA DE TIJOLOS MACIÇOS NO TRAÇO 1:8 DE 1/2 VEZ PARA REGISTRO JUNTA ELÁSTICA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( 200 A 250 )MM / DIMENSÕES INTERNAS DE ( 0,75 X 1,00 X 1,30 ) M.</v>
          </cell>
          <cell r="F883" t="str">
            <v>UN</v>
          </cell>
          <cell r="G883">
            <v>0.18</v>
          </cell>
          <cell r="H883">
            <v>1554.47</v>
          </cell>
          <cell r="I883">
            <v>317.3</v>
          </cell>
          <cell r="J883">
            <v>1871.95</v>
          </cell>
        </row>
        <row r="884">
          <cell r="C884" t="str">
            <v>26.02.08U</v>
          </cell>
          <cell r="D884">
            <v>7001250247</v>
          </cell>
          <cell r="E884" t="str">
            <v>CONSTRUÇÃO DE CAIXA ENTERRADA EM ALVENARIA DE TIJOLOS MACIÇOS NO TRAÇO 1:8 DE 1/2 VEZ PARA REGISTRO JUNTA ELÁSTICA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( 300 A 350 )MM / DIMENSÕES INTERNAS DE ( 0,85 X 1,20 X 1,50 ) M.</v>
          </cell>
          <cell r="F884" t="str">
            <v>UN</v>
          </cell>
          <cell r="G884">
            <v>0.22</v>
          </cell>
          <cell r="H884">
            <v>2014.89</v>
          </cell>
          <cell r="I884">
            <v>415.21</v>
          </cell>
          <cell r="J884">
            <v>2430.3200000000002</v>
          </cell>
        </row>
        <row r="885">
          <cell r="C885" t="str">
            <v>26.02.09U</v>
          </cell>
          <cell r="D885">
            <v>7001250248</v>
          </cell>
          <cell r="E885" t="str">
            <v>CONSTRUÇÃO DE CAIXA ENTERRADA EM ALVENARIA DE TIJOLOS MACIÇOS NO TRAÇO 1:8 DE 1/2 VEZ PARA REGISTRO JUNTA ELÁSTICA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(400 A 450) MM / DIMENSÕES INTERNAS DE (1,00 X 1,20 X 1,80) M.</v>
          </cell>
          <cell r="F885" t="str">
            <v>UN</v>
          </cell>
          <cell r="G885">
            <v>0.25</v>
          </cell>
          <cell r="H885">
            <v>2542.31</v>
          </cell>
          <cell r="I885">
            <v>522.61</v>
          </cell>
          <cell r="J885">
            <v>3065.17</v>
          </cell>
        </row>
        <row r="886">
          <cell r="C886" t="str">
            <v>26.02.10U</v>
          </cell>
          <cell r="D886">
            <v>7001250249</v>
          </cell>
          <cell r="E886" t="str">
            <v>CONSTRUÇÃO DE CAIXA ENTERRADA EM ALVENARIA DE TIJOLOS MACIÇOS NO TRAÇO 1:8 DE 1/2 VEZ PARA REGISTRO JUNTA ELÁSTICA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( 500 A 600 ) MM / DIMENSÕES INTERNAS DE ( 1,10 X 1,40 X 2,00 ) M.</v>
          </cell>
          <cell r="F886" t="str">
            <v>UN</v>
          </cell>
          <cell r="G886">
            <v>0.3</v>
          </cell>
          <cell r="H886">
            <v>3130.64</v>
          </cell>
          <cell r="I886">
            <v>647.39</v>
          </cell>
          <cell r="J886">
            <v>3778.33</v>
          </cell>
        </row>
        <row r="887">
          <cell r="C887">
            <v>0</v>
          </cell>
          <cell r="D887">
            <v>0</v>
          </cell>
          <cell r="E887">
            <v>0</v>
          </cell>
          <cell r="F887">
            <v>0</v>
          </cell>
          <cell r="G887">
            <v>0</v>
          </cell>
          <cell r="H887">
            <v>0</v>
          </cell>
          <cell r="I887">
            <v>0</v>
          </cell>
          <cell r="J887">
            <v>0</v>
          </cell>
        </row>
        <row r="888">
          <cell r="C888" t="str">
            <v>26.03.00U</v>
          </cell>
          <cell r="D888" t="str">
            <v/>
          </cell>
          <cell r="E888" t="str">
            <v>CONSTRUÇÃO DE CAIXA COLETORA PARA REDE SECA DE ESGOTO EM ALVENARIA</v>
          </cell>
          <cell r="F888">
            <v>0</v>
          </cell>
          <cell r="G888">
            <v>0</v>
          </cell>
          <cell r="H888">
            <v>0</v>
          </cell>
          <cell r="I888">
            <v>0</v>
          </cell>
          <cell r="J888">
            <v>0</v>
          </cell>
        </row>
        <row r="889">
          <cell r="C889" t="str">
            <v>26.03.01U</v>
          </cell>
          <cell r="D889">
            <v>7001250011</v>
          </cell>
          <cell r="E889" t="str">
            <v>CONSTRUÇÃO DE CAIXA COLETORA PARA REDE SECA DE ESGOTO EM ALVENARIA INCLUSIVE CHAPISCO, MASSA, LASTRO DE CONCRETO SIMPLES ( FCK &gt;= 15 MPA, CONTROLE "B" ) E TAMPA DE CONCRETO ARMADO ( FCK &gt;= 20 MPA, CONTROLE "B" ), COM REATERRO.</v>
          </cell>
          <cell r="F889" t="str">
            <v>UN</v>
          </cell>
          <cell r="G889">
            <v>0.12</v>
          </cell>
          <cell r="H889">
            <v>658.34</v>
          </cell>
          <cell r="I889">
            <v>278.74</v>
          </cell>
          <cell r="J889">
            <v>937.2</v>
          </cell>
        </row>
        <row r="890">
          <cell r="C890" t="str">
            <v>26.03.02U</v>
          </cell>
          <cell r="D890">
            <v>7001250012</v>
          </cell>
          <cell r="E890" t="str">
            <v>CONSTRUÇÃO DE CAIXA COLETORA PARA REDE DE ESGOTO EM ALVENARIA INCLUSIVE CHAPISCO, MASSA, LASTRO DE CONCRETO SIMPLES ( FCK &gt;= 15 MPA, CONTROLE "B" ) E TAMPA DE CONCRETO ARMADO  ( FCK &gt;= 20 MPA, CONTROLE "B" ), COM REATERRO.</v>
          </cell>
          <cell r="F890" t="str">
            <v>UN</v>
          </cell>
          <cell r="G890">
            <v>0.35</v>
          </cell>
          <cell r="H890">
            <v>678.56</v>
          </cell>
          <cell r="I890">
            <v>350.95</v>
          </cell>
          <cell r="J890">
            <v>1029.8599999999999</v>
          </cell>
        </row>
        <row r="891">
          <cell r="C891">
            <v>0</v>
          </cell>
          <cell r="D891">
            <v>0</v>
          </cell>
          <cell r="E891">
            <v>0</v>
          </cell>
          <cell r="F891">
            <v>0</v>
          </cell>
          <cell r="G891">
            <v>0</v>
          </cell>
          <cell r="H891">
            <v>0</v>
          </cell>
          <cell r="I891">
            <v>0</v>
          </cell>
          <cell r="J891">
            <v>0</v>
          </cell>
        </row>
        <row r="892">
          <cell r="C892" t="str">
            <v>26.04.00U</v>
          </cell>
          <cell r="D892" t="str">
            <v/>
          </cell>
          <cell r="E892" t="str">
            <v>CONSTRUÇÃO DE CAIXA DE PASSAGEM</v>
          </cell>
          <cell r="F892">
            <v>0</v>
          </cell>
          <cell r="G892">
            <v>0</v>
          </cell>
          <cell r="H892">
            <v>0</v>
          </cell>
          <cell r="I892">
            <v>0</v>
          </cell>
          <cell r="J892">
            <v>0</v>
          </cell>
        </row>
        <row r="893">
          <cell r="C893" t="str">
            <v>26.04.03U</v>
          </cell>
          <cell r="D893" t="str">
            <v> 7001250561</v>
          </cell>
          <cell r="E893" t="str">
            <v>CONSTRUÇÃO DE CAIXA DE PASSAGEM PARA ESGOTO EM ANÉIS DE CONCRETO ARMADO, LASTRO EM CONCRETO SIMPLES 1:3:5 E BASE EM TIJOLO COROA COM TAMPA DE CONCRETO ARMADO  ( FCK &gt;= 40 MPA, CONTROLE "A" ), DN - 0,40 M E PROFUNDIDADE DE 0,65 M.</v>
          </cell>
          <cell r="F893" t="str">
            <v>UN</v>
          </cell>
          <cell r="G893">
            <v>0.09</v>
          </cell>
          <cell r="H893">
            <v>103.9</v>
          </cell>
          <cell r="I893">
            <v>18.059999999999999</v>
          </cell>
          <cell r="J893">
            <v>122.05</v>
          </cell>
        </row>
        <row r="894">
          <cell r="C894" t="str">
            <v>26.04.04U</v>
          </cell>
          <cell r="D894" t="str">
            <v> 7001250562</v>
          </cell>
          <cell r="E894" t="str">
            <v>CONSTRUÇÃO DE CAIXA DE PASSAGEM PARA ESGOTO EM ANÉIS DE CONCRETO ARMADO, LASTRO EM CONCRETO SIMPLES 1:3:5 E BASE EM TIJOLO COROA COM TAMPA DE CONCRETO ARMADO  ( FCK &gt;= 40 MPA, CONTROLE "A" ), DN - 0,60 M E PROFUNDIDADE DE 1,00 M.</v>
          </cell>
          <cell r="F894" t="str">
            <v>UN</v>
          </cell>
          <cell r="G894">
            <v>0.12</v>
          </cell>
          <cell r="H894">
            <v>193.92</v>
          </cell>
          <cell r="I894">
            <v>27.09</v>
          </cell>
          <cell r="J894">
            <v>221.13</v>
          </cell>
        </row>
        <row r="895">
          <cell r="C895">
            <v>0</v>
          </cell>
          <cell r="D895">
            <v>0</v>
          </cell>
          <cell r="E895">
            <v>0</v>
          </cell>
          <cell r="F895">
            <v>0</v>
          </cell>
          <cell r="G895">
            <v>0</v>
          </cell>
          <cell r="H895">
            <v>0</v>
          </cell>
          <cell r="I895">
            <v>0</v>
          </cell>
          <cell r="J895">
            <v>0</v>
          </cell>
        </row>
        <row r="896">
          <cell r="C896" t="str">
            <v>26.05.00U</v>
          </cell>
          <cell r="D896" t="str">
            <v/>
          </cell>
          <cell r="E896" t="str">
            <v>CONSTRUÇÃO DE CAIXA ENTERRADA EM ALVENARIA PARA VÁLVULAS</v>
          </cell>
          <cell r="F896">
            <v>0</v>
          </cell>
          <cell r="G896">
            <v>0</v>
          </cell>
          <cell r="H896">
            <v>0</v>
          </cell>
          <cell r="I896">
            <v>0</v>
          </cell>
          <cell r="J896">
            <v>0</v>
          </cell>
        </row>
        <row r="897">
          <cell r="C897" t="str">
            <v>26.05.07U</v>
          </cell>
          <cell r="D897">
            <v>7001250250</v>
          </cell>
          <cell r="E897" t="str">
            <v>CONSTRUÇÃO DE CAIXA ENTERRADA EM ALVENARIA DE TIJOLOS MACIÇOS NO TRAÇO 1:8 DE 1/2 VEZ PARA VÁLVULA BORBOLETA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( 50 A 150 )MM / DIMENSÕES INTERNAS DE ( 0,80 X 0,80 X 1,10 ) M.</v>
          </cell>
          <cell r="F897" t="str">
            <v>UN</v>
          </cell>
          <cell r="G897">
            <v>0.28999999999999998</v>
          </cell>
          <cell r="H897">
            <v>1147.03</v>
          </cell>
          <cell r="I897">
            <v>359.81</v>
          </cell>
          <cell r="J897">
            <v>1507.13</v>
          </cell>
        </row>
        <row r="898">
          <cell r="C898" t="str">
            <v>26.05.08U</v>
          </cell>
          <cell r="D898">
            <v>7001250251</v>
          </cell>
          <cell r="E898" t="str">
            <v>CONSTRUÇÃO DE CAIXA ENTERRADA EM ALVENARIA DE TIJOLOS MACIÇOS NO TRAÇO 1:8 DE 1/2 VEZ PARA VÁLVULA BORBOLETA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( 200 A 250 )MM / DIMENSÕES INTERNAS DE ( 0,80 X 1,00 X 1,10 ) M.</v>
          </cell>
          <cell r="F898" t="str">
            <v>UN</v>
          </cell>
          <cell r="G898">
            <v>0.34</v>
          </cell>
          <cell r="H898">
            <v>1267.93</v>
          </cell>
          <cell r="I898">
            <v>407.27</v>
          </cell>
          <cell r="J898">
            <v>1675.54</v>
          </cell>
        </row>
        <row r="899">
          <cell r="C899" t="str">
            <v>26.05.09U</v>
          </cell>
          <cell r="D899">
            <v>7001250252</v>
          </cell>
          <cell r="E899" t="str">
            <v>CONSTRUÇÃO DE CAIXA ENTERRADA EM ALVENARIA DE TIJOLOS MACIÇOS NO TRAÇO 1:8 DE 1/2 VEZ PARA VÁLVULA BORBOLETA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(300 A 400)MM / DIMENSÕES INTERNAS DE ( 0,80 X 1,30 X 1,10 ) M.</v>
          </cell>
          <cell r="F899" t="str">
            <v>UN</v>
          </cell>
          <cell r="G899">
            <v>0.43</v>
          </cell>
          <cell r="H899">
            <v>1456.85</v>
          </cell>
          <cell r="I899">
            <v>491.22</v>
          </cell>
          <cell r="J899">
            <v>1948.5</v>
          </cell>
        </row>
        <row r="900">
          <cell r="C900" t="str">
            <v>26.05.10U</v>
          </cell>
          <cell r="D900">
            <v>7001250253</v>
          </cell>
          <cell r="E900" t="str">
            <v>CONSTRUÇÃO DE CAIXA ENTERRADA EM ALVENARIA DE TIJOLOS MACIÇOS NO TRAÇO 1:8 DE 1/2 VEZ PARA VÁLVULA BORBOLETA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( 450 A 600 )MM / DIMENSÕES INTERNAS DE ( 0,80 X 1,70 X 1,10 ) M.</v>
          </cell>
          <cell r="F900" t="str">
            <v>UN</v>
          </cell>
          <cell r="G900">
            <v>0.53</v>
          </cell>
          <cell r="H900">
            <v>1698.17</v>
          </cell>
          <cell r="I900">
            <v>586.16</v>
          </cell>
          <cell r="J900">
            <v>2284.86</v>
          </cell>
        </row>
        <row r="901">
          <cell r="C901" t="str">
            <v>26.05.11U</v>
          </cell>
          <cell r="D901">
            <v>7001250254</v>
          </cell>
          <cell r="E901" t="str">
            <v>CONSTRUÇÃO DE CAIXA ENTERRADA EM ALVENARIA DE TIJOLOS MACIÇOS NO TRAÇO 1:8 DE 1/2 VEZ PARA VÁLVULA BORBOLETA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(700 A 800)MM / DIMENSÕES INTERNAS DE (1,00 X 1,90 X 1,20) M.</v>
          </cell>
          <cell r="F901" t="str">
            <v>UN</v>
          </cell>
          <cell r="G901">
            <v>0.69</v>
          </cell>
          <cell r="H901">
            <v>2129.65</v>
          </cell>
          <cell r="I901">
            <v>751.12</v>
          </cell>
          <cell r="J901">
            <v>2881.46</v>
          </cell>
        </row>
        <row r="902">
          <cell r="C902" t="str">
            <v>26.05.12U</v>
          </cell>
          <cell r="D902">
            <v>7001250255</v>
          </cell>
          <cell r="E902" t="str">
            <v>CAIXA ENTERRADA EM ALVENARIA DE TIJOLOS MACIÇOS NO TRAÇO 1:8 DE 1/2 VEZ PARA VÁLVULA BORBOLETA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(900 A 1.000)MM / DIMENSÕES INTERNAS DE ( 1,00 X 2,20 X 1,30 ) M.</v>
          </cell>
          <cell r="F902" t="str">
            <v>UN</v>
          </cell>
          <cell r="G902">
            <v>0.79</v>
          </cell>
          <cell r="H902">
            <v>2500.12</v>
          </cell>
          <cell r="I902">
            <v>872.86</v>
          </cell>
          <cell r="J902">
            <v>3373.77</v>
          </cell>
        </row>
        <row r="903">
          <cell r="C903">
            <v>0</v>
          </cell>
          <cell r="D903">
            <v>0</v>
          </cell>
          <cell r="E903">
            <v>0</v>
          </cell>
          <cell r="F903">
            <v>0</v>
          </cell>
          <cell r="G903">
            <v>0</v>
          </cell>
          <cell r="H903">
            <v>0</v>
          </cell>
          <cell r="I903">
            <v>0</v>
          </cell>
          <cell r="J903">
            <v>0</v>
          </cell>
        </row>
        <row r="904">
          <cell r="C904" t="str">
            <v>26.06.00U</v>
          </cell>
          <cell r="D904" t="str">
            <v/>
          </cell>
          <cell r="E904" t="str">
            <v>CONSTRUÇÃO DE CAIXA ENTERRADA EM ALVENARIA PARA VENTOSAS</v>
          </cell>
          <cell r="F904">
            <v>0</v>
          </cell>
          <cell r="G904">
            <v>0</v>
          </cell>
          <cell r="H904">
            <v>0</v>
          </cell>
          <cell r="I904">
            <v>0</v>
          </cell>
          <cell r="J904">
            <v>0</v>
          </cell>
        </row>
        <row r="905">
          <cell r="C905" t="str">
            <v>26.06.16U</v>
          </cell>
          <cell r="D905">
            <v>7001250256</v>
          </cell>
          <cell r="E905" t="str">
            <v>CONSTRUÇÃO DE CAIXA ENTERRADA EM ALVENARIA DE TIJOLOS MACIÇOS NO TRAÇO 1:8 DE 1/2 VEZ PARA VENTOSA APLICADA EM TUBULAÇÃO DE DN = (50 A 150)MM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(0,60 X 0,60 X 1,20) M.</v>
          </cell>
          <cell r="F905" t="str">
            <v>UN</v>
          </cell>
          <cell r="G905">
            <v>0.19</v>
          </cell>
          <cell r="H905">
            <v>1160.72</v>
          </cell>
          <cell r="I905">
            <v>279.69</v>
          </cell>
          <cell r="J905">
            <v>1440.6</v>
          </cell>
        </row>
        <row r="906">
          <cell r="C906" t="str">
            <v>26.06.17U</v>
          </cell>
          <cell r="D906">
            <v>7001250257</v>
          </cell>
          <cell r="E906" t="str">
            <v>CONSTRUÇÃO DE CAIXA ENTERRADA EM ALVENARIA DE TIJOLOS MACIÇOS NO TRAÇO 1:8 DE 1/2 VEZ PARA VENTOSA APLICADA EM TUBULAÇÃO DE DN = (200 A 350)MM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(0,80 X 0,80 X 1,50) M.</v>
          </cell>
          <cell r="F906" t="str">
            <v>UN</v>
          </cell>
          <cell r="G906">
            <v>0.28999999999999998</v>
          </cell>
          <cell r="H906">
            <v>1754.99</v>
          </cell>
          <cell r="I906">
            <v>435.04</v>
          </cell>
          <cell r="J906">
            <v>2190.3200000000002</v>
          </cell>
        </row>
        <row r="907">
          <cell r="C907" t="str">
            <v>26.06.18U</v>
          </cell>
          <cell r="D907">
            <v>7001250258</v>
          </cell>
          <cell r="E907" t="str">
            <v>CONSTRUÇÃO DE CAIXA ENTERRADA EM ALVENARIA DE TIJOLOS MACIÇOS NO TRAÇO 1:8 DE 1/2 VEZ PARA VENTOSA APLICADA EM TUBULAÇÃO DE DN = (400 A 600)MM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(1,00 X 1,00 X 1,70) M.</v>
          </cell>
          <cell r="F907" t="str">
            <v>UN</v>
          </cell>
          <cell r="G907">
            <v>0.4</v>
          </cell>
          <cell r="H907">
            <v>2356.4699999999998</v>
          </cell>
          <cell r="I907">
            <v>603.4</v>
          </cell>
          <cell r="J907">
            <v>2960.27</v>
          </cell>
        </row>
        <row r="908">
          <cell r="C908" t="str">
            <v>26.06.19U</v>
          </cell>
          <cell r="D908">
            <v>7001250259</v>
          </cell>
          <cell r="E908" t="str">
            <v>CONSTRUÇÃO DE CAIXA ENTERRADA EM ALVENARIA DE TIJOLOS MACIÇOS NO TRAÇO 1:8 DE  1 VEZ PARA VENTOSA APLICADA EM TUBULAÇÃO DE DN = (50 A 150)MM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(0,60 X 0,60 X 1,20) M.</v>
          </cell>
          <cell r="F908" t="str">
            <v>UN</v>
          </cell>
          <cell r="G908">
            <v>0.28999999999999998</v>
          </cell>
          <cell r="H908">
            <v>1356.27</v>
          </cell>
          <cell r="I908">
            <v>353.25</v>
          </cell>
          <cell r="J908">
            <v>1709.81</v>
          </cell>
        </row>
        <row r="909">
          <cell r="C909" t="str">
            <v>26.06.20U</v>
          </cell>
          <cell r="D909">
            <v>7001250260</v>
          </cell>
          <cell r="E909" t="str">
            <v>CONSTRUÇÃO DE CAIXA ENTERRADA EM ALVENARIA DE TIJOLOS MACIÇOS NO TRAÇO 1:8 DE  1 VEZ PARA VENTOSA APLICADA EM TUBULAÇÃO DE DN = (200 A 350)MM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(0,80 X 0,80 X 1,50) M.</v>
          </cell>
          <cell r="F909" t="str">
            <v>UN</v>
          </cell>
          <cell r="G909">
            <v>0.4</v>
          </cell>
          <cell r="H909">
            <v>2003.01</v>
          </cell>
          <cell r="I909">
            <v>526.08000000000004</v>
          </cell>
          <cell r="J909">
            <v>2529.4899999999998</v>
          </cell>
        </row>
        <row r="910">
          <cell r="C910" t="str">
            <v>26.06.21U</v>
          </cell>
          <cell r="D910">
            <v>7001250261</v>
          </cell>
          <cell r="E910" t="str">
            <v>CONSTRUÇÃO DE CAIXA ENTERRADA EM ALVENARIA DE TIJOLOS MACIÇOS NO TRAÇO 1:8 DE  1 VEZ PARA VENTOSA APLICADA EM TUBULAÇÃO DE DN = (400 A 600)MM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(1,00 X 1,00 X 1,70) M.</v>
          </cell>
          <cell r="F910" t="str">
            <v>UN</v>
          </cell>
          <cell r="G910">
            <v>0.48</v>
          </cell>
          <cell r="H910">
            <v>2645.03</v>
          </cell>
          <cell r="I910">
            <v>706.41</v>
          </cell>
          <cell r="J910">
            <v>3351.92</v>
          </cell>
        </row>
        <row r="911">
          <cell r="C911" t="str">
            <v>26.06.22U</v>
          </cell>
          <cell r="D911">
            <v>7001250262</v>
          </cell>
          <cell r="E911" t="str">
            <v>CONSTRUÇÃO DE CAIXA ENTERRADA EM ALVENARIA DE TIJOLOS MACIÇOS NO TRAÇO 1:8 DE 1/2 VEZ PARA VENTOSA APLICADA EM TUBULAÇÃO DE DN = (50 A 150)MM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(0,60 X 0,60 X 1,70) M.</v>
          </cell>
          <cell r="F911" t="str">
            <v>UN</v>
          </cell>
          <cell r="G911">
            <v>0.19</v>
          </cell>
          <cell r="H911">
            <v>1591.07</v>
          </cell>
          <cell r="I911">
            <v>353.74</v>
          </cell>
          <cell r="J911">
            <v>1945</v>
          </cell>
        </row>
        <row r="912">
          <cell r="C912" t="str">
            <v>26.06.23U</v>
          </cell>
          <cell r="D912">
            <v>7001250263</v>
          </cell>
          <cell r="E912" t="str">
            <v>CONSTRUÇÃO DE CAIXA ENTERRADA EM ALVENARIA DE TIJOLOS MACIÇOS NO TRAÇO 1:8 DE 1/2 VEZ PARA VENTOSA APLICADA EM TUBULAÇÃO DE DN = (200 A 350)MM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(0,80 X 0,80 X 2,00) M.</v>
          </cell>
          <cell r="F912" t="str">
            <v>UN</v>
          </cell>
          <cell r="G912">
            <v>0.28999999999999998</v>
          </cell>
          <cell r="H912">
            <v>2281.86</v>
          </cell>
          <cell r="I912">
            <v>529.08000000000004</v>
          </cell>
          <cell r="J912">
            <v>2811.23</v>
          </cell>
        </row>
        <row r="913">
          <cell r="C913" t="str">
            <v>26.06.24U</v>
          </cell>
          <cell r="D913">
            <v>7001250264</v>
          </cell>
          <cell r="E913" t="str">
            <v>CONSTRUÇÃO DE CAIXA ENTERRADA EM ALVENARIA DE TIJOLOS MACIÇOS NO TRAÇO 1:8 DE 1/2 VEZ PARA VENTOSA APLICADA EM TUBULAÇÃO DE DN = (400 A 600)MM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(1,00 X 1,00 X 2,20) M.</v>
          </cell>
          <cell r="F913" t="str">
            <v>UN</v>
          </cell>
          <cell r="G913">
            <v>0.4</v>
          </cell>
          <cell r="H913">
            <v>2982.88</v>
          </cell>
          <cell r="I913">
            <v>717.42</v>
          </cell>
          <cell r="J913">
            <v>3700.7</v>
          </cell>
        </row>
        <row r="914">
          <cell r="C914">
            <v>0</v>
          </cell>
          <cell r="D914">
            <v>0</v>
          </cell>
          <cell r="E914">
            <v>0</v>
          </cell>
          <cell r="F914">
            <v>0</v>
          </cell>
          <cell r="G914">
            <v>0</v>
          </cell>
          <cell r="H914">
            <v>0</v>
          </cell>
          <cell r="I914">
            <v>0</v>
          </cell>
          <cell r="J914">
            <v>0</v>
          </cell>
        </row>
        <row r="915">
          <cell r="C915">
            <v>0</v>
          </cell>
          <cell r="D915">
            <v>0</v>
          </cell>
          <cell r="E915" t="str">
            <v>CAIXAS PARA VENTOSAS EM CONCRETO ARMADO - PARA ÁREAS URBANAS</v>
          </cell>
          <cell r="F915">
            <v>0</v>
          </cell>
          <cell r="G915">
            <v>0</v>
          </cell>
          <cell r="H915">
            <v>0</v>
          </cell>
          <cell r="I915">
            <v>0</v>
          </cell>
          <cell r="J915">
            <v>0</v>
          </cell>
        </row>
        <row r="916">
          <cell r="C916" t="str">
            <v>26.06.10U</v>
          </cell>
          <cell r="D916">
            <v>7001250175</v>
          </cell>
          <cell r="E916" t="str">
            <v>CONSTRUÇÃO DE CAIXA EM CONCRETO ARMADO FCK 20 MPA, CONTROLE "B" PARA VENTOSA APLICADA EM TUBULAÇÃO DE DN = (700 A 900)MM INCLUINDO: ESCORAMENTO LATERAL DAS FORMAS; PREPARO E LANÇAMENTO DO CONCRETO; PAREDES, FUNDIDO E TAMPA COM ESPESSURAS DE 0,15 M; LASTRO DE PISO EM CONCRETO MAGRO (TRAÇO 1:4:8) COM ESPESSURA DE 0,05 M; TAMPA COM FURO DE 75 MM NA DIREÇÃO DO CABEÇOTE DO REGISTRO COM PUXADORES DE AÇO GALVANIZADO DE F = 1/2" / DIMENSÕES INTERNAS DE (1,20 X 1,20 X 2,50) M.</v>
          </cell>
          <cell r="F916" t="str">
            <v>UN</v>
          </cell>
          <cell r="G916">
            <v>3.73</v>
          </cell>
          <cell r="H916">
            <v>2781.47</v>
          </cell>
          <cell r="I916">
            <v>3214.81</v>
          </cell>
          <cell r="J916">
            <v>6000.01</v>
          </cell>
        </row>
        <row r="917">
          <cell r="C917" t="str">
            <v>26.06.11U</v>
          </cell>
          <cell r="D917">
            <v>7001250031</v>
          </cell>
          <cell r="E917" t="str">
            <v>CONSTRUÇÃO DE CAIXA EM CONCRETO ARMADO FCK 20 MPA, CONTROLE "B" PARA VENTOSA APLICADA EM TUBULAÇÃO DE DN = 1.000 MM INCLUINDO: ESCORAMENTO LATERAL DAS FORMAS; PREPARO E LANÇAMENTO DO CONCRETO; PAREDES, FUNDIDO E TAMPA COM ESPESSURAS DE 0,15 M; LASTRO DE PISO EM CONCRETO MAGRO (TRAÇO 1:4:8) COM ESPESSURA DE 0,05 M; TAMPA COM FURO DE 75 MM NA DIREÇÃO DO CABEÇOTE DO REGISTRO COM PUXADORES DE AÇO GALVANIZADO DE F = 1/2" / DIMENSÕES INTERNAS DE (1,20 X 1,20 X 2,70) M.</v>
          </cell>
          <cell r="F917" t="str">
            <v>UN</v>
          </cell>
          <cell r="G917">
            <v>3.95</v>
          </cell>
          <cell r="H917">
            <v>2954.51</v>
          </cell>
          <cell r="I917">
            <v>3404.18</v>
          </cell>
          <cell r="J917">
            <v>6362.64</v>
          </cell>
        </row>
        <row r="918">
          <cell r="C918" t="str">
            <v>26.06.12U</v>
          </cell>
          <cell r="D918">
            <v>7001250032</v>
          </cell>
          <cell r="E918" t="str">
            <v>CONSTRUÇÃO DE CAIXA EM CONCRETO ARMADO FCK 20 MPA, CONTROLE "B" PARA VENTOSA APLICADA EM TUBULAÇÃO DE DN = 1.200 MM INCLUINDO: ESCORAMENTO LATERAL DAS FORMAS; PREPARO E LANÇAMENTO DO CONCRETO; PAREDES, FUNDIDO E TAMPA COM ESPESSURAS DE 0,15 M; LASTRO DE PISO EM CONCRETO MAGRO (TRAÇO 1:4:8) COM ESPESSURA DE 0,05 M; TAMPA COM FURO DE 75 MM NA DIREÇÃO DO CABEÇOTE DO REGISTRO COM PUXADORES DE AÇO GALVANIZADO DE F = 1/2" / DIMENSÕES INTERNAS DE (1,30 X 1,30 X 2,90) M.</v>
          </cell>
          <cell r="F918" t="str">
            <v>UN</v>
          </cell>
          <cell r="G918">
            <v>4.54</v>
          </cell>
          <cell r="H918">
            <v>3451.71</v>
          </cell>
          <cell r="I918">
            <v>3916.6</v>
          </cell>
          <cell r="J918">
            <v>7372.85</v>
          </cell>
        </row>
        <row r="919">
          <cell r="C919" t="str">
            <v>26.06.13U</v>
          </cell>
          <cell r="D919">
            <v>7001250033</v>
          </cell>
          <cell r="E919" t="str">
            <v>CONSTRUÇÃO DE CAIXA EM CONCRETO ARMADO FCK 20 MPA, CONTROLE "B" PARA VENTOSA APLICADA EM TUBULAÇÃO DE DN = (700 A 900)MM INCLUINDO: ESCORAMENTO LATERAL DAS FORMAS; PREPARO E LANÇAMENTO DO CONCRETO; PAREDES, FUNDIDO E TAMPA COM ESPESSURAS DE 0,15 M; LASTRO DE PISO EM CONCRETO MAGRO (TRAÇO 1:4:8) COM ESPESSURA DE 0,05 M; TAMPA COM FURO DE 75 MM NA DIREÇÃO DO CABEÇOTE DO REGISTRO COM PUXADORES DE AÇO GALVANIZADO DE F = 1/2" / DIMENSÕES INTERNAS DE (1,20 X 1,20 X 3,00) M.</v>
          </cell>
          <cell r="F919" t="str">
            <v>UN</v>
          </cell>
          <cell r="G919">
            <v>4.28</v>
          </cell>
          <cell r="H919">
            <v>3222.33</v>
          </cell>
          <cell r="I919">
            <v>3700.06</v>
          </cell>
          <cell r="J919">
            <v>6926.67</v>
          </cell>
        </row>
        <row r="920">
          <cell r="C920" t="str">
            <v>26.06.14U</v>
          </cell>
          <cell r="D920">
            <v>7001250034</v>
          </cell>
          <cell r="E920" t="str">
            <v>CONSTRUÇÃO DE CAIXA EM CONCRETO ARMADO FCK 20 MPA, CONTROLE "B" PARA VENTOSA APLICADA EM TUBULAÇÃO DE DN = 1.000 MM INCLUINDO: ESCORAMENTO LATERAL DAS FORMAS; PREPARO E LANÇAMENTO DO CONCRETO; PAREDES, FUNDIDO E TAMPA COM ESPESSURAS DE 0,15 M; LASTRO DE PISO EM CONCRETO MAGRO (TRAÇO 1:4:8) COM ESPESSURA DE 0,05 M; TAMPA COM FURO DE 75 MM NA DIREÇÃO DO CABEÇOTE DO REGISTRO COM PUXADORES DE AÇO GALVANIZADO DE F = 1/2" / DIMENSÕES INTERNAS DE (1,20 X 1,20 X 3,20) M.</v>
          </cell>
          <cell r="F920" t="str">
            <v>UN</v>
          </cell>
          <cell r="G920">
            <v>4.5</v>
          </cell>
          <cell r="H920">
            <v>3395.87</v>
          </cell>
          <cell r="I920">
            <v>3889.42</v>
          </cell>
          <cell r="J920">
            <v>7289.79</v>
          </cell>
        </row>
        <row r="921">
          <cell r="C921" t="str">
            <v>26.06.15U</v>
          </cell>
          <cell r="D921">
            <v>7001250035</v>
          </cell>
          <cell r="E921" t="str">
            <v>CONSTRUÇÃO DE CAIXA EM CONCRETO ARMADO FCK 20 MPA, CONTROLE "B" PARA VENTOSA APLICADA EM TUBULAÇÃO DE DN = 1.200 MM INCLUINDO: ESCORAMENTO LATERAL DAS FORMAS; PREPARO E LANÇAMENTO DO CONCRETO; PAREDES, FUNDIDO E TAMPA COM ESPESSURAS DE 0,15 M; LASTRO DE PISO EM CONCRETO MAGRO (TRAÇO 1:4:8) COM ESPESSURA DE 0,05 M; TAMPA COM FURO DE 75 MM NA DIREÇÃO DO CABEÇOTE DO REGISTRO COM PUXADORES DE AÇO GALVANIZADO DE F = 1/2" / DIMENSÕES INTERNAS DE (1,30 X 1,30 X 3,50) M.</v>
          </cell>
          <cell r="F921" t="str">
            <v>UN</v>
          </cell>
          <cell r="G921">
            <v>5.24</v>
          </cell>
          <cell r="H921">
            <v>3981.37</v>
          </cell>
          <cell r="I921">
            <v>4532.04</v>
          </cell>
          <cell r="J921">
            <v>8518.65</v>
          </cell>
        </row>
        <row r="922">
          <cell r="C922">
            <v>0</v>
          </cell>
          <cell r="D922">
            <v>0</v>
          </cell>
          <cell r="E922">
            <v>0</v>
          </cell>
          <cell r="F922">
            <v>0</v>
          </cell>
          <cell r="G922">
            <v>0</v>
          </cell>
          <cell r="H922">
            <v>0</v>
          </cell>
          <cell r="I922">
            <v>0</v>
          </cell>
          <cell r="J922">
            <v>0</v>
          </cell>
        </row>
        <row r="923">
          <cell r="C923" t="str">
            <v>26.07.00U</v>
          </cell>
          <cell r="D923" t="str">
            <v/>
          </cell>
          <cell r="E923" t="str">
            <v>CONSTRUÇÃO DE CAIXA ENTERRADA EM ALVENARIA PARA DESCARGAS</v>
          </cell>
          <cell r="F923">
            <v>0</v>
          </cell>
          <cell r="G923">
            <v>0</v>
          </cell>
          <cell r="H923">
            <v>0</v>
          </cell>
          <cell r="I923">
            <v>0</v>
          </cell>
          <cell r="J923">
            <v>0</v>
          </cell>
        </row>
        <row r="924">
          <cell r="C924" t="str">
            <v>26.07.20U</v>
          </cell>
          <cell r="D924">
            <v>7001250265</v>
          </cell>
          <cell r="E924" t="str">
            <v>CONSTRUÇÃO DE CAIXA ENTERRADA EM ALVENARIA DE TIJOLOS MACIÇOS NO TRAÇO 1:8 DE 1/2 VEZ PARA DESCARGA APLICADA EM TUBULAÇÃO DE DN = (50 A 150)MM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(0,60 X 0,70 X 1,20) M.</v>
          </cell>
          <cell r="F924" t="str">
            <v>UN</v>
          </cell>
          <cell r="G924">
            <v>0.23</v>
          </cell>
          <cell r="H924">
            <v>1230.29</v>
          </cell>
          <cell r="I924">
            <v>305.33</v>
          </cell>
          <cell r="J924">
            <v>1535.85</v>
          </cell>
        </row>
        <row r="925">
          <cell r="C925" t="str">
            <v>26.07.21U</v>
          </cell>
          <cell r="D925">
            <v>7001250266</v>
          </cell>
          <cell r="E925" t="str">
            <v>CONSTRUÇÃO DE CAIXA ENTERRADA EM ALVENARIA DE TIJOLOS MACIÇOS NO TRAÇO 1:8 DE 1/2 VEZ PARA DESCARGA APLICADA EM TUBULAÇÃO DE DN = (200 A 250)MM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(0,80 X 1,00 X 1,35) M.</v>
          </cell>
          <cell r="F925" t="str">
            <v>UN</v>
          </cell>
          <cell r="G925">
            <v>0.65</v>
          </cell>
          <cell r="H925">
            <v>1854.06</v>
          </cell>
          <cell r="I925">
            <v>459.29</v>
          </cell>
          <cell r="J925">
            <v>2314</v>
          </cell>
        </row>
        <row r="926">
          <cell r="C926" t="str">
            <v>26.07.22U</v>
          </cell>
          <cell r="D926">
            <v>7001250267</v>
          </cell>
          <cell r="E926" t="str">
            <v>CONSTRUÇÃO DE CAIXA ENTERRADA EM ALVENARIA DE TIJOLOS MACIÇOS NO TRAÇO 1:8 DE 1/2 VEZ PARA DESCARGA APLICADA EM TUBULAÇÃO DE DN = (300 A 350)MM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(0,80 X 1,25 X 1,50) M.</v>
          </cell>
          <cell r="F926" t="str">
            <v>UN</v>
          </cell>
          <cell r="G926">
            <v>0.42</v>
          </cell>
          <cell r="H926">
            <v>2141.81</v>
          </cell>
          <cell r="I926">
            <v>567.1</v>
          </cell>
          <cell r="J926">
            <v>2709.33</v>
          </cell>
        </row>
        <row r="927">
          <cell r="C927" t="str">
            <v>26.07.23U</v>
          </cell>
          <cell r="D927">
            <v>7001250268</v>
          </cell>
          <cell r="E927" t="str">
            <v>CONSTRUÇÃO DE CAIXA ENTERRADA EM ALVENARIA DE TIJOLOS MACIÇOS NO TRAÇO 1:8 DE 1/2 VEZ PARA DESCARGA APLICADA EM TUBULAÇÃO DE DN = (400 A 450)MM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(1,00 X 1,20 X 1,65) M.</v>
          </cell>
          <cell r="F927" t="str">
            <v>UN</v>
          </cell>
          <cell r="G927">
            <v>0.48</v>
          </cell>
          <cell r="H927">
            <v>2490.69</v>
          </cell>
          <cell r="I927">
            <v>664.11</v>
          </cell>
          <cell r="J927">
            <v>3155.28</v>
          </cell>
        </row>
        <row r="928">
          <cell r="C928" t="str">
            <v>26.07.24U</v>
          </cell>
          <cell r="D928">
            <v>7001250269</v>
          </cell>
          <cell r="E928" t="str">
            <v>CONSTRUÇÃO DE CAIXA ENTERRADA EM ALVENARIA DE TIJOLOS MACIÇOS NO TRAÇO 1:8 DE 1/2 VEZ PARA DESCARGA APLICADA EM TUBULAÇÃO DE DN = (500 A 600)MM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(1,00 X 1,40 X 1,70) M</v>
          </cell>
          <cell r="F928" t="str">
            <v>UN</v>
          </cell>
          <cell r="G928">
            <v>0.53</v>
          </cell>
          <cell r="H928">
            <v>2751.97</v>
          </cell>
          <cell r="I928">
            <v>735.97</v>
          </cell>
          <cell r="J928">
            <v>3488.47</v>
          </cell>
        </row>
        <row r="929">
          <cell r="C929" t="str">
            <v>26.07.25U</v>
          </cell>
          <cell r="D929">
            <v>7001250270</v>
          </cell>
          <cell r="E929" t="str">
            <v>CONSTRUÇÃO DE CAIXA ENTERRADA EM ALVENARIA DE TIJOLOS MACIÇOS NO TRAÇO 1:8 DE  1 VEZ PARA DESCARGA APLICADA EM TUBULAÇÃO DE DN = (50 A 150)MM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(0,60 X 0,70 X 1,20) M.</v>
          </cell>
          <cell r="F929" t="str">
            <v>UN</v>
          </cell>
          <cell r="G929">
            <v>0.32</v>
          </cell>
          <cell r="H929">
            <v>1426.86</v>
          </cell>
          <cell r="I929">
            <v>378.89</v>
          </cell>
          <cell r="J929">
            <v>1806.07</v>
          </cell>
        </row>
        <row r="930">
          <cell r="C930" t="str">
            <v>26.07.26U</v>
          </cell>
          <cell r="D930">
            <v>7001250271</v>
          </cell>
          <cell r="E930" t="str">
            <v>CONSTRUÇÃO DE CAIXA ENTERRADA EM ALVENARIA DE TIJOLOS MACIÇOS NO TRAÇO 1:8 DE  1 VEZ PARA DESCARGA APLICADA EM TUBULAÇÃO DE DN = (200 A 250)MM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(0,80 X 1,00 X 1,35) M.</v>
          </cell>
          <cell r="F930" t="str">
            <v>UN</v>
          </cell>
          <cell r="G930">
            <v>0.48</v>
          </cell>
          <cell r="H930">
            <v>1992.43</v>
          </cell>
          <cell r="I930">
            <v>561.16999999999996</v>
          </cell>
          <cell r="J930">
            <v>2554.08</v>
          </cell>
        </row>
        <row r="931">
          <cell r="C931" t="str">
            <v>26.07.27U</v>
          </cell>
          <cell r="D931">
            <v>7001250272</v>
          </cell>
          <cell r="E931" t="str">
            <v>CONSTRUÇÃO DE CAIXA ENTERRADA EM ALVENARIA DE TIJOLOS MACIÇOS NO TRAÇO 1:8 DE  1 VEZ PARA DESCARGA APLICADA EM TUBULAÇÃO DE DN = (300 A 350)MM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(0,80 X 1,25 X 1,50) M.</v>
          </cell>
          <cell r="F931" t="str">
            <v>UN</v>
          </cell>
          <cell r="G931">
            <v>0.54</v>
          </cell>
          <cell r="H931">
            <v>2405.61</v>
          </cell>
          <cell r="I931">
            <v>669.99</v>
          </cell>
          <cell r="J931">
            <v>3076.14</v>
          </cell>
        </row>
        <row r="932">
          <cell r="C932" t="str">
            <v>26.07.28U</v>
          </cell>
          <cell r="D932">
            <v>7001250273</v>
          </cell>
          <cell r="E932" t="str">
            <v>CONSTRUÇÃO DE CAIXA ENTERRADA EM ALVENARIA DE TIJOLOS MACIÇOS NO TRAÇO 1:8 DE  1 VEZ PARA DESCARGA APLICADA EM TUBULAÇÃO DE DN = (400 A 450)MM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(1,00 X 1,20 X 1,65) M.</v>
          </cell>
          <cell r="F932" t="str">
            <v>UN</v>
          </cell>
          <cell r="G932">
            <v>0.62</v>
          </cell>
          <cell r="H932">
            <v>2778.23</v>
          </cell>
          <cell r="I932">
            <v>771.64</v>
          </cell>
          <cell r="J932">
            <v>3550.49</v>
          </cell>
        </row>
        <row r="933">
          <cell r="C933" t="str">
            <v>26.07.29U</v>
          </cell>
          <cell r="D933">
            <v>7001250274</v>
          </cell>
          <cell r="E933" t="str">
            <v>CONSTRUÇÃO DE CAIXA ENTERRADA EM ALVENARIA DE TIJOLOS MACIÇOS NO TRAÇO 1:8 DE 1 VEZ PARA DESCARGA APLICADA EM TUBULAÇÃO DE DN = (500 A 600)MM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(1,00 X 1,40 X 1,70) M.</v>
          </cell>
          <cell r="F933" t="str">
            <v>UN</v>
          </cell>
          <cell r="G933">
            <v>0.68</v>
          </cell>
          <cell r="H933">
            <v>3057.69</v>
          </cell>
          <cell r="I933">
            <v>856.27</v>
          </cell>
          <cell r="J933">
            <v>3914.64</v>
          </cell>
        </row>
        <row r="934">
          <cell r="C934" t="str">
            <v>26.07.31U</v>
          </cell>
          <cell r="D934">
            <v>7001250275</v>
          </cell>
          <cell r="E934" t="str">
            <v>CONSTRUÇÃO DE CAIXA ENTERRADA EM ALVENARIA DE TIJOLOS MACIÇOS NO TRAÇO 1:8 DE 1/2 VEZ PARA DESCARGA APLICADA EM TUBULAÇÃO DE DN = (200 A 350)MM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(0,80 X 1,25 X 2,00) M.</v>
          </cell>
          <cell r="F934" t="str">
            <v>UN</v>
          </cell>
          <cell r="G934">
            <v>0.42</v>
          </cell>
          <cell r="H934">
            <v>2779.07</v>
          </cell>
          <cell r="I934">
            <v>683.62</v>
          </cell>
          <cell r="J934">
            <v>3463.11</v>
          </cell>
        </row>
        <row r="935">
          <cell r="C935" t="str">
            <v>26.07.32U</v>
          </cell>
          <cell r="D935">
            <v>7001250276</v>
          </cell>
          <cell r="E935" t="str">
            <v>CONSTRUÇÃO DE CAIXA ENTERRADA EM ALVENARIA DE TIJOLOS MACIÇOS NO TRAÇO 1:8 DE 1/2 VEZ PARA DESCARGA APLICADA EM TUBULAÇÃO DE DN = (400 A 600)MM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(1,00 X 1,40 X 2,20) M.</v>
          </cell>
          <cell r="F935" t="str">
            <v>UN</v>
          </cell>
          <cell r="G935">
            <v>0.53</v>
          </cell>
          <cell r="H935">
            <v>3478.43</v>
          </cell>
          <cell r="I935">
            <v>869.96</v>
          </cell>
          <cell r="J935">
            <v>4348.92</v>
          </cell>
        </row>
        <row r="936">
          <cell r="C936">
            <v>0</v>
          </cell>
          <cell r="D936">
            <v>0</v>
          </cell>
          <cell r="E936">
            <v>0</v>
          </cell>
          <cell r="F936">
            <v>0</v>
          </cell>
          <cell r="G936">
            <v>0</v>
          </cell>
          <cell r="H936">
            <v>0</v>
          </cell>
          <cell r="I936">
            <v>0</v>
          </cell>
          <cell r="J936">
            <v>0</v>
          </cell>
        </row>
        <row r="937">
          <cell r="C937">
            <v>0</v>
          </cell>
          <cell r="D937">
            <v>0</v>
          </cell>
          <cell r="E937" t="str">
            <v>CAIXAS PARA DESCARGAS EM CONCRETO ARMADO - PARA ÁREAS URBANAS</v>
          </cell>
          <cell r="F937">
            <v>0</v>
          </cell>
          <cell r="G937">
            <v>0</v>
          </cell>
          <cell r="H937">
            <v>0</v>
          </cell>
          <cell r="I937">
            <v>0</v>
          </cell>
          <cell r="J937">
            <v>0</v>
          </cell>
        </row>
        <row r="938">
          <cell r="C938" t="str">
            <v>26.07.14U</v>
          </cell>
          <cell r="D938">
            <v>7001250049</v>
          </cell>
          <cell r="E938" t="str">
            <v>CONSTRUÇÃO DE CAIXA EM CONCRETO ARMADO FCK 20 MPA, CONTROLE "B" PARA DESCARGA APLICADA EM TUBULAÇÃO DE DN = (700 A 900)MM INCLUINDO: ESCORAMENTO LATERAL DAS FORMAS; PREPARO E LANÇAMENTO DO CONCRETO; PAREDES, FUNDIDO E TAMPA COM ESPESSURAS DE 0,15 M; LASTRO DE PISO EM CONCRETO MAGRO (TRAÇO 1:4:8) COM ESPESSURA DE 0,05 M; TAMPA COM FURO DE 75 MM NA DIREÇÃO DO CABEÇOTE DO REGISTRO COM PUXADORES DE AÇO GALVANIZADO DE F = 1/2" / DIMENSÕES INTERNAS DE (1,20 X 2,05 X 2,10) M.</v>
          </cell>
          <cell r="F938" t="str">
            <v>UN</v>
          </cell>
          <cell r="G938">
            <v>4.59</v>
          </cell>
          <cell r="H938">
            <v>3386</v>
          </cell>
          <cell r="I938">
            <v>3925.36</v>
          </cell>
          <cell r="J938">
            <v>7315.95</v>
          </cell>
        </row>
        <row r="939">
          <cell r="C939" t="str">
            <v>26.07.15U</v>
          </cell>
          <cell r="D939">
            <v>7001250050</v>
          </cell>
          <cell r="E939" t="str">
            <v>CONSTRUÇÃO DE CAIXA EM CONCRETO ARMADO FCK 20 MPA, CONTROLE "B" PARA DESCARGA APLICADA EM TUBULAÇÃO DE DN = 1.000 MM INCLUINDO: ESCORAMENTO LATERAL DAS FORMAS; PREPARO E LANÇAMENTO DO CONCRETO; PAREDES, FUNDIDO E TAMPA COM ESPESSURAS DE 0,15 M; LASTRO DE PISO EM CONCRETO MAGRO (TRAÇO 1:4:8) COM ESPESSURA DE 0,05 M; TAMPA COM FURO DE 75 MM NA DIREÇÃO DO CABEÇOTE DO REGISTRO COM PUXADORES DE AÇO GALVANIZADO DE F = 1/2" / DIMENSÕES INTERNAS DE (1,20 X 1,90 X 2,20) M.</v>
          </cell>
          <cell r="F939" t="str">
            <v>UN</v>
          </cell>
          <cell r="G939">
            <v>4.5</v>
          </cell>
          <cell r="H939">
            <v>3329.79</v>
          </cell>
          <cell r="I939">
            <v>3852.59</v>
          </cell>
          <cell r="J939">
            <v>7186.88</v>
          </cell>
        </row>
        <row r="940">
          <cell r="C940" t="str">
            <v>26.07.16U</v>
          </cell>
          <cell r="D940">
            <v>7001250051</v>
          </cell>
          <cell r="E940" t="str">
            <v>CONSTRUÇÃO DE CAIXA EM CONCRETO ARMADO FCK 20 MPA, CONTROLE "B" PARA DESCARGA APLICADA EM TUBULAÇÃO DE DN = 1.200 MM INCLUINDO: ESCORAMENTO LATERAL DAS FORMAS; PREPARO E LANÇAMENTO DO CONCRETO; PAREDES, FUNDIDO E TAMPA COM ESPESSURAS DE 0,15 M; LASTRO DE PISO EM CONCRETO MAGRO (TRAÇO 1:4:8) COM ESPESSURA DE 0,05 M; TAMPA COM FURO DE 75 MM NA DIREÇÃO DO CABEÇOTE DO REGISTRO COM PUXADORES DE AÇO GALVANIZADO DE F = 1/2" / DIMENSÕES INTERNAS DE (1,30 X 1,90 X 2,40) M.</v>
          </cell>
          <cell r="F940" t="str">
            <v>UN</v>
          </cell>
          <cell r="G940">
            <v>4.9800000000000004</v>
          </cell>
          <cell r="H940">
            <v>3708.76</v>
          </cell>
          <cell r="I940">
            <v>4268.58</v>
          </cell>
          <cell r="J940">
            <v>7982.32</v>
          </cell>
        </row>
        <row r="941">
          <cell r="C941" t="str">
            <v>26.07.17U</v>
          </cell>
          <cell r="D941">
            <v>7001250052</v>
          </cell>
          <cell r="E941" t="str">
            <v>CONSTRUÇÃO DE CAIXA EM CONCRETO ARMADO FCK 20 MPA, CONTROLE "B" PARA DESCARGA APLICADA EM TUBULAÇÃO DE DN = (700 A 900)MM INCLUINDO: ESCORAMENTO LATERAL DAS FORMAS; PREPARO E LANÇAMENTO DO CONCRETO; PAREDES, FUNDIDO E TAMPA COM ESPESSURAS DE 0,15 M; LASTRO DE PISO EM CONCRETO MAGRO (TRAÇO 1:4:8) COM ESPESSURA DE 0,05 M; TAMPA COM FURO DE 75 MM NA DIREÇÃO DO CABEÇOTE DO REGISTRO COM PUXADORES DE AÇO GALVANIZADO DE F = 1/2" / DIMENSÕES INTERNAS DE (1,20 X 2,05 X 2,60) M.</v>
          </cell>
          <cell r="F941" t="str">
            <v>UN</v>
          </cell>
          <cell r="G941">
            <v>5.32</v>
          </cell>
          <cell r="H941">
            <v>3977.14</v>
          </cell>
          <cell r="I941">
            <v>4564.47</v>
          </cell>
          <cell r="J941">
            <v>8546.93</v>
          </cell>
        </row>
        <row r="942">
          <cell r="C942" t="str">
            <v>26.07.18U</v>
          </cell>
          <cell r="D942">
            <v>7001250053</v>
          </cell>
          <cell r="E942" t="str">
            <v>CONSTRUÇÃO DE CAIXA EM CONCRETO ARMADO FCK 20 MPA, CONTROLE "B" PARA DESCARGA APLICADA EM TUBULAÇÃO DE DN = 1.000 MM INCLUINDO: ESCORAMENTO LATERAL DAS FORMAS; PREPARO E LANÇAMENTO DO CONCRETO; PAREDES, FUNDIDO E TAMPA COM ESPESSURAS DE 0,15 M; LASTRO DE PISO EM CONCRETO MAGRO (TRAÇO 1:4:8) COM ESPESSURA DE 0,05 M; TAMPA COM FURO DE 75 MM NA DIREÇÃO DO CABEÇOTE DO REGISTRO COM PUXADORES DE AÇO GALVANIZADO DE F = 1/2" / DIMENSÕES INTERNAS DE (1,20 X 1,90 X 2,70) M.</v>
          </cell>
          <cell r="F942" t="str">
            <v>UN</v>
          </cell>
          <cell r="G942">
            <v>5.19</v>
          </cell>
          <cell r="H942">
            <v>3888.28</v>
          </cell>
          <cell r="I942">
            <v>4456.1899999999996</v>
          </cell>
          <cell r="J942">
            <v>8349.66</v>
          </cell>
        </row>
        <row r="943">
          <cell r="C943" t="str">
            <v>26.07.19U</v>
          </cell>
          <cell r="D943">
            <v>7001250054</v>
          </cell>
          <cell r="E943" t="str">
            <v>CONSTRUÇÃO DE CAIXA EM CONCRETO ARMADO FCK 20 MPA, CONTROLE "B" PARA DESCARGA APLICADA EM TUBULAÇÃO DE DN = 1.200 MM INCLUINDO: ESCORAMENTO LATERAL DAS FORMAS; PREPARO E LANÇAMENTO DO CONCRETO; PAREDES, FUNDIDO E TAMPA COM ESPESSURAS DE 0,15 M; LASTRO DE PISO EM CONCRETO MAGRO (TRAÇO 1:4:8) COM ESPESSURA DE 0,05 M; TAMPA COM FURO DE 75 MM NA DIREÇÃO DO CABEÇOTE DO REGISTRO COM PUXADORES DE AÇO GALVANIZADO DE F = 1/2" / DIMENSÕES INTERNAS DE (1,30 X 1,90 X 2,90) M.</v>
          </cell>
          <cell r="F943" t="str">
            <v>UN</v>
          </cell>
          <cell r="G943">
            <v>5.68</v>
          </cell>
          <cell r="H943">
            <v>4283.4799999999996</v>
          </cell>
          <cell r="I943">
            <v>4884.03</v>
          </cell>
          <cell r="J943">
            <v>9173.19</v>
          </cell>
        </row>
        <row r="944">
          <cell r="C944">
            <v>0</v>
          </cell>
          <cell r="D944">
            <v>0</v>
          </cell>
          <cell r="E944">
            <v>0</v>
          </cell>
          <cell r="F944">
            <v>0</v>
          </cell>
          <cell r="G944">
            <v>0</v>
          </cell>
          <cell r="H944">
            <v>0</v>
          </cell>
          <cell r="I944">
            <v>0</v>
          </cell>
          <cell r="J944">
            <v>0</v>
          </cell>
        </row>
        <row r="945">
          <cell r="C945" t="str">
            <v>27.01.00U</v>
          </cell>
          <cell r="D945" t="str">
            <v/>
          </cell>
          <cell r="E945" t="str">
            <v>LIMPEZA E TESTE DE REDES E RESERVATÓRIO</v>
          </cell>
          <cell r="F945">
            <v>0</v>
          </cell>
          <cell r="G945">
            <v>0</v>
          </cell>
          <cell r="H945">
            <v>0</v>
          </cell>
          <cell r="I945">
            <v>0</v>
          </cell>
          <cell r="J945">
            <v>0</v>
          </cell>
        </row>
        <row r="946">
          <cell r="C946" t="str">
            <v>27.01.01U</v>
          </cell>
          <cell r="D946">
            <v>7001260001</v>
          </cell>
          <cell r="E946" t="str">
            <v>LIMPEZA, DESINFECÇÃO E TESTE DE REDES DE ABASTECIMENTO DE ÁGUA</v>
          </cell>
          <cell r="F946" t="str">
            <v>M</v>
          </cell>
          <cell r="G946">
            <v>0</v>
          </cell>
          <cell r="H946">
            <v>1.5</v>
          </cell>
          <cell r="I946">
            <v>0.23</v>
          </cell>
          <cell r="J946">
            <v>1.73</v>
          </cell>
        </row>
        <row r="947">
          <cell r="C947" t="str">
            <v>27.01.02U</v>
          </cell>
          <cell r="D947">
            <v>7001260002</v>
          </cell>
          <cell r="E947" t="str">
            <v>LIMPEZA E TESTE DE REDES DE ESGOTOS SANITÁRIOS</v>
          </cell>
          <cell r="F947" t="str">
            <v>M</v>
          </cell>
          <cell r="G947">
            <v>0</v>
          </cell>
          <cell r="H947">
            <v>1.5</v>
          </cell>
          <cell r="I947">
            <v>0</v>
          </cell>
          <cell r="J947">
            <v>1.5</v>
          </cell>
        </row>
        <row r="948">
          <cell r="C948" t="str">
            <v>27.01.03U</v>
          </cell>
          <cell r="D948">
            <v>7001380093</v>
          </cell>
          <cell r="E948" t="str">
            <v>LIMPEZA DE RESERVATÓRIO</v>
          </cell>
          <cell r="F948" t="str">
            <v>M2</v>
          </cell>
          <cell r="G948">
            <v>3.01</v>
          </cell>
          <cell r="H948">
            <v>2.71</v>
          </cell>
          <cell r="I948">
            <v>0</v>
          </cell>
          <cell r="J948">
            <v>5.72</v>
          </cell>
        </row>
        <row r="949">
          <cell r="C949">
            <v>0</v>
          </cell>
          <cell r="D949">
            <v>0</v>
          </cell>
          <cell r="E949">
            <v>0</v>
          </cell>
          <cell r="F949">
            <v>0</v>
          </cell>
          <cell r="G949">
            <v>0</v>
          </cell>
          <cell r="H949">
            <v>0</v>
          </cell>
          <cell r="I949">
            <v>0</v>
          </cell>
          <cell r="J949">
            <v>0</v>
          </cell>
        </row>
        <row r="950">
          <cell r="C950" t="str">
            <v>27.02.00U</v>
          </cell>
          <cell r="D950">
            <v>0</v>
          </cell>
          <cell r="E950" t="str">
            <v>CADASTRO DE REDES</v>
          </cell>
          <cell r="F950">
            <v>0</v>
          </cell>
          <cell r="G950">
            <v>0</v>
          </cell>
          <cell r="H950">
            <v>0</v>
          </cell>
          <cell r="I950">
            <v>0</v>
          </cell>
          <cell r="J950">
            <v>0</v>
          </cell>
        </row>
        <row r="951">
          <cell r="C951" t="str">
            <v>27.02.01U</v>
          </cell>
          <cell r="D951">
            <v>7001260003</v>
          </cell>
          <cell r="E951" t="str">
            <v>CADASTRO DE REDE DE ÁGUA.</v>
          </cell>
          <cell r="F951" t="str">
            <v>M</v>
          </cell>
          <cell r="G951">
            <v>0.27</v>
          </cell>
          <cell r="H951">
            <v>1.77</v>
          </cell>
          <cell r="I951">
            <v>0.04</v>
          </cell>
          <cell r="J951">
            <v>2.08</v>
          </cell>
        </row>
        <row r="952">
          <cell r="C952" t="str">
            <v>27.02.02U</v>
          </cell>
          <cell r="D952">
            <v>7001260004</v>
          </cell>
          <cell r="E952" t="str">
            <v>CADASTRO DE REDE DE ESGOTO.</v>
          </cell>
          <cell r="F952" t="str">
            <v>M</v>
          </cell>
          <cell r="G952">
            <v>0.54</v>
          </cell>
          <cell r="H952">
            <v>2.84</v>
          </cell>
          <cell r="I952">
            <v>0.45</v>
          </cell>
          <cell r="J952">
            <v>3.83</v>
          </cell>
        </row>
        <row r="953">
          <cell r="C953">
            <v>0</v>
          </cell>
          <cell r="D953">
            <v>0</v>
          </cell>
          <cell r="E953">
            <v>0</v>
          </cell>
          <cell r="F953">
            <v>0</v>
          </cell>
          <cell r="G953">
            <v>0</v>
          </cell>
          <cell r="H953">
            <v>0</v>
          </cell>
          <cell r="I953">
            <v>0</v>
          </cell>
          <cell r="J953">
            <v>0</v>
          </cell>
        </row>
        <row r="954">
          <cell r="C954" t="str">
            <v>27.03.00U</v>
          </cell>
          <cell r="D954" t="str">
            <v/>
          </cell>
          <cell r="E954" t="str">
            <v>IMPLANTAÇÃO DE PONTOS GEODÉSICOS</v>
          </cell>
          <cell r="F954">
            <v>0</v>
          </cell>
          <cell r="G954">
            <v>0</v>
          </cell>
          <cell r="H954">
            <v>0</v>
          </cell>
          <cell r="I954">
            <v>0</v>
          </cell>
          <cell r="J954">
            <v>0</v>
          </cell>
        </row>
        <row r="955">
          <cell r="C955" t="str">
            <v>27.03.01U</v>
          </cell>
          <cell r="D955">
            <v>7001260005</v>
          </cell>
          <cell r="E955" t="str">
            <v>IMPLANTAÇÃO DE PONTO GEODÉSICO EM ÁREA EXTERNA, INCLUSIVE MONUMENTALIZAÇÃO, DE ACORDO COM AS ESPECIFICAÇÕES TÉCNICAS DO SETOR DE CADASTRO TÉCNICO DA COMPESA.</v>
          </cell>
          <cell r="F955" t="str">
            <v>UN</v>
          </cell>
          <cell r="G955">
            <v>123.6</v>
          </cell>
          <cell r="H955">
            <v>399.48</v>
          </cell>
          <cell r="I955">
            <v>142.32</v>
          </cell>
          <cell r="J955">
            <v>665.4</v>
          </cell>
        </row>
        <row r="956">
          <cell r="C956" t="str">
            <v>27.03.02U</v>
          </cell>
          <cell r="D956">
            <v>7001260006</v>
          </cell>
          <cell r="E956" t="str">
            <v>IMPLANTAÇÃO DE PONTO GEODÉSICO EM ÁREA INTERNA, INCLUSIVE MONUMENTALIZAÇÃO, DE ACORDO COM AS ESPECIFICAÇÕES TÉCNICAS DO SETOR DE CADASTRO TÉCNICO DA COMPESA.</v>
          </cell>
          <cell r="F956" t="str">
            <v>UN</v>
          </cell>
          <cell r="G956">
            <v>121.09</v>
          </cell>
          <cell r="H956">
            <v>116.56</v>
          </cell>
          <cell r="I956">
            <v>43.65</v>
          </cell>
          <cell r="J956">
            <v>281.3</v>
          </cell>
        </row>
        <row r="957">
          <cell r="C957">
            <v>0</v>
          </cell>
          <cell r="D957">
            <v>0</v>
          </cell>
          <cell r="E957">
            <v>0</v>
          </cell>
          <cell r="F957">
            <v>0</v>
          </cell>
          <cell r="G957">
            <v>0</v>
          </cell>
          <cell r="H957">
            <v>0</v>
          </cell>
          <cell r="I957">
            <v>0</v>
          </cell>
          <cell r="J957">
            <v>0</v>
          </cell>
        </row>
        <row r="958">
          <cell r="C958">
            <v>0</v>
          </cell>
          <cell r="D958">
            <v>0</v>
          </cell>
          <cell r="E958" t="str">
            <v>INSTALAÇÕES HIDRÁULICAS E DE ESGOTAMENTO</v>
          </cell>
          <cell r="F958">
            <v>0</v>
          </cell>
          <cell r="G958">
            <v>0</v>
          </cell>
          <cell r="H958">
            <v>0</v>
          </cell>
          <cell r="I958">
            <v>0</v>
          </cell>
          <cell r="J958">
            <v>0</v>
          </cell>
        </row>
        <row r="959">
          <cell r="C959">
            <v>0</v>
          </cell>
          <cell r="D959">
            <v>0</v>
          </cell>
          <cell r="E959">
            <v>0</v>
          </cell>
          <cell r="F959">
            <v>0</v>
          </cell>
          <cell r="G959">
            <v>0</v>
          </cell>
          <cell r="H959">
            <v>0</v>
          </cell>
          <cell r="I959">
            <v>0</v>
          </cell>
          <cell r="J959">
            <v>0</v>
          </cell>
        </row>
        <row r="960">
          <cell r="C960" t="str">
            <v>28.01.00U</v>
          </cell>
          <cell r="D960" t="str">
            <v/>
          </cell>
          <cell r="E960" t="str">
            <v>PONTO DE ÁGUA E INSTALAÇÕES HIDRÁULICAS</v>
          </cell>
          <cell r="F960">
            <v>0</v>
          </cell>
          <cell r="G960">
            <v>0</v>
          </cell>
          <cell r="H960">
            <v>0</v>
          </cell>
          <cell r="I960">
            <v>0</v>
          </cell>
          <cell r="J960">
            <v>0</v>
          </cell>
        </row>
        <row r="961">
          <cell r="C961" t="str">
            <v>28.01.02U</v>
          </cell>
          <cell r="D961">
            <v>7001270002</v>
          </cell>
          <cell r="E961" t="str">
            <v>PONTO DE ÁGUA PARA LAVATÓRIO, INCLUSIVE FORNECIMENTO DE LAVATÓRIO DE LOUÇA BRANCA, SEM COLUNA, E TORNEIRA DE PRESSÃO COM ACABAMENTO CROMADO DN -  1/2" E ACESSÓRIOS CORRESPONDENTES.</v>
          </cell>
          <cell r="F961" t="str">
            <v>UN</v>
          </cell>
          <cell r="G961">
            <v>0</v>
          </cell>
          <cell r="H961">
            <v>39.28</v>
          </cell>
          <cell r="I961">
            <v>147.19</v>
          </cell>
          <cell r="J961">
            <v>186.47</v>
          </cell>
        </row>
        <row r="962">
          <cell r="C962" t="str">
            <v>28.01.03U</v>
          </cell>
          <cell r="D962">
            <v>7001270003</v>
          </cell>
          <cell r="E962" t="str">
            <v>PONTO DE ÁGUA PARA CHUVEIRO DE METAL DE 1/2", INCLUSIVE CHUVEIRO, REGISTRO, TUBOS E CONEXÕES.</v>
          </cell>
          <cell r="F962" t="str">
            <v>UN</v>
          </cell>
          <cell r="G962">
            <v>0</v>
          </cell>
          <cell r="H962">
            <v>38.299999999999997</v>
          </cell>
          <cell r="I962">
            <v>210.54</v>
          </cell>
          <cell r="J962">
            <v>248.84</v>
          </cell>
        </row>
        <row r="963">
          <cell r="C963" t="str">
            <v>28.01.04U</v>
          </cell>
          <cell r="D963">
            <v>7001270004</v>
          </cell>
          <cell r="E963" t="str">
            <v>PONTO DE ÁGUA PARA TORNEIRA PARA JARDIM, INCLUSIVE TORNEIRA, TUBOS E CONEXÕES.</v>
          </cell>
          <cell r="F963" t="str">
            <v>UN</v>
          </cell>
          <cell r="G963">
            <v>0</v>
          </cell>
          <cell r="H963">
            <v>22.62</v>
          </cell>
          <cell r="I963">
            <v>12.98</v>
          </cell>
          <cell r="J963">
            <v>35.6</v>
          </cell>
        </row>
        <row r="964">
          <cell r="C964" t="str">
            <v>28.01.06U</v>
          </cell>
          <cell r="D964">
            <v>7001270006</v>
          </cell>
          <cell r="E964" t="str">
            <v>FORNECIMENTO E INSTALAÇÃO DE CHUVEIRO PLÁSTICO BRANCO SIMPLES</v>
          </cell>
          <cell r="F964" t="str">
            <v>UN</v>
          </cell>
          <cell r="G964">
            <v>0</v>
          </cell>
          <cell r="H964">
            <v>7.69</v>
          </cell>
          <cell r="I964">
            <v>4.79</v>
          </cell>
          <cell r="J964">
            <v>12.48</v>
          </cell>
        </row>
        <row r="965">
          <cell r="C965" t="str">
            <v>28.01.20U</v>
          </cell>
          <cell r="D965">
            <v>7001590409</v>
          </cell>
          <cell r="E965" t="str">
            <v>ASSENTAMENTO DE SELIM 90º ELÁSTICO 150 X 150, EM PVC PARA ESGOTOS SANITÁRIOS, INCLUSIVE FORNECIMENTO DO MATERIAL.</v>
          </cell>
          <cell r="F965" t="str">
            <v>UN</v>
          </cell>
          <cell r="G965">
            <v>0</v>
          </cell>
          <cell r="H965">
            <v>8.69</v>
          </cell>
          <cell r="I965">
            <v>3.19</v>
          </cell>
          <cell r="J965">
            <v>11.88</v>
          </cell>
        </row>
        <row r="966">
          <cell r="C966" t="str">
            <v>28.01.01U</v>
          </cell>
          <cell r="D966">
            <v>7001270001</v>
          </cell>
          <cell r="E966" t="str">
            <v>VASO SANITÁRIO SIFONADO LOUÇA BRANCA PADRÃO POPULAR, COM CONJUNTO PARA FIXAÇÃO PARA VASO SANITÁRIO COM PARAFUSO, ARRUELA E BUCHA - FORNECIMENTO E INSTALAÇÃO.</v>
          </cell>
          <cell r="F966" t="str">
            <v>UN</v>
          </cell>
          <cell r="G966">
            <v>0</v>
          </cell>
          <cell r="H966">
            <v>21.85</v>
          </cell>
          <cell r="I966">
            <v>177.63</v>
          </cell>
          <cell r="J966">
            <v>199.48</v>
          </cell>
        </row>
        <row r="967">
          <cell r="C967" t="str">
            <v>28.01.21U</v>
          </cell>
          <cell r="D967">
            <v>7001590410</v>
          </cell>
          <cell r="E967" t="str">
            <v>MICTÓRIO COLETIVO DE AÇO INOXIDÁVEL</v>
          </cell>
          <cell r="F967" t="str">
            <v>M</v>
          </cell>
          <cell r="G967">
            <v>0</v>
          </cell>
          <cell r="H967">
            <v>83.86</v>
          </cell>
          <cell r="I967">
            <v>809.65</v>
          </cell>
          <cell r="J967">
            <v>893.51</v>
          </cell>
        </row>
        <row r="968">
          <cell r="C968" t="str">
            <v>28.01.22U</v>
          </cell>
          <cell r="D968">
            <v>7001590411</v>
          </cell>
          <cell r="E968" t="str">
            <v>MICTÓRIO DE LOUÇA BRANCA</v>
          </cell>
          <cell r="F968" t="str">
            <v>UN</v>
          </cell>
          <cell r="G968">
            <v>0</v>
          </cell>
          <cell r="H968">
            <v>100.89</v>
          </cell>
          <cell r="I968">
            <v>344.98</v>
          </cell>
          <cell r="J968">
            <v>445.87</v>
          </cell>
        </row>
        <row r="969">
          <cell r="C969" t="str">
            <v>28.01.23U</v>
          </cell>
          <cell r="D969">
            <v>7001590412</v>
          </cell>
          <cell r="E969" t="str">
            <v>FORNECIMENTO E INSTALAÇÃO DE BACIA DE LOUÇA BRANCA C/ CAIXA ACOPLADA</v>
          </cell>
          <cell r="F969" t="str">
            <v>UN</v>
          </cell>
          <cell r="G969">
            <v>0</v>
          </cell>
          <cell r="H969">
            <v>21.83</v>
          </cell>
          <cell r="I969">
            <v>334.22</v>
          </cell>
          <cell r="J969">
            <v>356.05</v>
          </cell>
        </row>
        <row r="970">
          <cell r="C970" t="str">
            <v>28.01.26U</v>
          </cell>
          <cell r="D970">
            <v>7001590193</v>
          </cell>
          <cell r="E970" t="str">
            <v>CAIXA D´ÁGUA EM POLIETILENO, 1000 LITROS, COM ACESSÓRIOS (FORNECIMENTO E INSTALAÇÃO)</v>
          </cell>
          <cell r="F970" t="str">
            <v>UN</v>
          </cell>
          <cell r="G970">
            <v>0</v>
          </cell>
          <cell r="H970">
            <v>267.89999999999998</v>
          </cell>
          <cell r="I970">
            <v>390.78</v>
          </cell>
          <cell r="J970">
            <v>658.68</v>
          </cell>
        </row>
        <row r="971">
          <cell r="C971" t="str">
            <v>28.01.27U</v>
          </cell>
          <cell r="D971">
            <v>7001270105</v>
          </cell>
          <cell r="E971" t="str">
            <v>CAIXA D´AGUA EM POLIETILENO, 500 LITROS, COM ACESSÓRIOS  (FORNECIMENTO E INSTALAÇÃO).</v>
          </cell>
          <cell r="F971" t="str">
            <v>UN</v>
          </cell>
          <cell r="G971">
            <v>0</v>
          </cell>
          <cell r="H971">
            <v>267.89999999999998</v>
          </cell>
          <cell r="I971">
            <v>277.39999999999998</v>
          </cell>
          <cell r="J971">
            <v>545.29999999999995</v>
          </cell>
        </row>
        <row r="972">
          <cell r="C972" t="str">
            <v>28.01.28U</v>
          </cell>
          <cell r="D972">
            <v>7001270280</v>
          </cell>
          <cell r="E972" t="str">
            <v>BANCADA DE MÁRMORE SINTÉTICO 120 X 60CM, COM CUBA INTEGRADA, INCLUSO SIFÃO TIPO FLEXÍVEL EM PVC, VÁLVULA EM PLÁSTICO CROMADO TIPO AMERICANA E TORNEIRA CROMADA LONGA, DE PAREDE, PADRÃO POPULAR - FORNECIMENTO E INSTALAÇÃO.</v>
          </cell>
          <cell r="F972" t="str">
            <v xml:space="preserve">UN  </v>
          </cell>
          <cell r="G972">
            <v>0</v>
          </cell>
          <cell r="H972">
            <v>33.79</v>
          </cell>
          <cell r="I972">
            <v>197.21</v>
          </cell>
          <cell r="J972">
            <v>231</v>
          </cell>
        </row>
        <row r="973">
          <cell r="C973" t="str">
            <v>28.01.29U</v>
          </cell>
          <cell r="D973">
            <v>7001590462</v>
          </cell>
          <cell r="E973" t="str">
            <v>LAVATÓRIO LOUÇA BRANCA SUSPENSO, 29,5 X 39CM OU EQUIVALENTE, PADRÃO POPULAR, INCLUSO SIFÃO FLEXÍVEL EM PVC, VÁLVULA E ENGATE FLEXÍVEL 30CM EM PLÁSTICO E TORNEIRA CROMADA DE MESA, PADRÃO POPULAR - FORNECIMENTO E INSTALAÇÃO.</v>
          </cell>
          <cell r="F973" t="str">
            <v xml:space="preserve">UN  </v>
          </cell>
          <cell r="G973">
            <v>0</v>
          </cell>
          <cell r="H973">
            <v>21.45</v>
          </cell>
          <cell r="I973">
            <v>127.81</v>
          </cell>
          <cell r="J973">
            <v>149.26</v>
          </cell>
        </row>
        <row r="974">
          <cell r="C974" t="str">
            <v>28.01.30U</v>
          </cell>
          <cell r="D974">
            <v>7001270285</v>
          </cell>
          <cell r="E974" t="str">
            <v>PONTO DE CONSUMO TERMINAL DE ÁGUA FRIA (SUBRAMAL) COM TUBULAÇÃO DE PVC, DN 25 MM, INSTALADO EM RAMAL DE ÁGUA, INCLUSOS RASGO E CHUMBAMENTO EM ALVENARIA</v>
          </cell>
          <cell r="F974" t="str">
            <v xml:space="preserve">UN  </v>
          </cell>
          <cell r="G974">
            <v>0</v>
          </cell>
          <cell r="H974">
            <v>79</v>
          </cell>
          <cell r="I974">
            <v>18.86</v>
          </cell>
          <cell r="J974">
            <v>97.86</v>
          </cell>
        </row>
        <row r="975">
          <cell r="C975">
            <v>0</v>
          </cell>
          <cell r="D975">
            <v>0</v>
          </cell>
          <cell r="E975">
            <v>0</v>
          </cell>
          <cell r="F975">
            <v>0</v>
          </cell>
          <cell r="G975">
            <v>0</v>
          </cell>
          <cell r="H975">
            <v>0</v>
          </cell>
          <cell r="I975">
            <v>0</v>
          </cell>
          <cell r="J975">
            <v>0</v>
          </cell>
        </row>
        <row r="976">
          <cell r="C976" t="str">
            <v>28.02.00U</v>
          </cell>
          <cell r="D976" t="str">
            <v/>
          </cell>
          <cell r="E976" t="str">
            <v>PONTO DE ESGOTO</v>
          </cell>
          <cell r="F976">
            <v>0</v>
          </cell>
          <cell r="G976">
            <v>0</v>
          </cell>
          <cell r="H976">
            <v>0</v>
          </cell>
          <cell r="I976">
            <v>0</v>
          </cell>
          <cell r="J976">
            <v>0</v>
          </cell>
        </row>
        <row r="977">
          <cell r="C977" t="str">
            <v>28.02.02U</v>
          </cell>
          <cell r="D977">
            <v>7001270007</v>
          </cell>
          <cell r="E977" t="str">
            <v>PONTO DE ESGOTO PARA PIA OU LAVANDERIA, INCLUSIVE TUBULAÇÕES E CONEXÕES EM PVC  RÍGIDO  SOLDÁVEIS, ATÉ A COLUNA OU O SUB-COLETOR.</v>
          </cell>
          <cell r="F977" t="str">
            <v>UN</v>
          </cell>
          <cell r="G977">
            <v>0</v>
          </cell>
          <cell r="H977">
            <v>57.1</v>
          </cell>
          <cell r="I977">
            <v>31.1</v>
          </cell>
          <cell r="J977">
            <v>88.2</v>
          </cell>
        </row>
        <row r="978">
          <cell r="C978" t="str">
            <v>28.02.03U</v>
          </cell>
          <cell r="D978">
            <v>7001270008</v>
          </cell>
          <cell r="E978" t="str">
            <v>PONTO DE ESGOTO PARA RALO SINFONADO, INCLUSIVE RALO, TUBOS E CONEXÕES ATÉ A COLUNA OU SUBCOLETOR.</v>
          </cell>
          <cell r="F978" t="str">
            <v>UN</v>
          </cell>
          <cell r="G978">
            <v>0</v>
          </cell>
          <cell r="H978">
            <v>45.26</v>
          </cell>
          <cell r="I978">
            <v>41.55</v>
          </cell>
          <cell r="J978">
            <v>86.81</v>
          </cell>
        </row>
        <row r="979">
          <cell r="C979" t="str">
            <v>28.02.04U</v>
          </cell>
          <cell r="D979">
            <v>7001270009</v>
          </cell>
          <cell r="E979" t="str">
            <v>PONTO DE ESGOTO PARA VASO SANITÁRIO, INCLUSIVE TUBOS E CONEXÕES EM PVC ATÉ A COLUNA OU SUBCOLETOR.</v>
          </cell>
          <cell r="F979" t="str">
            <v>UN</v>
          </cell>
          <cell r="G979">
            <v>0</v>
          </cell>
          <cell r="H979">
            <v>45.26</v>
          </cell>
          <cell r="I979">
            <v>29.77</v>
          </cell>
          <cell r="J979">
            <v>75.03</v>
          </cell>
        </row>
        <row r="980">
          <cell r="C980">
            <v>0</v>
          </cell>
          <cell r="D980">
            <v>0</v>
          </cell>
          <cell r="E980">
            <v>0</v>
          </cell>
          <cell r="F980">
            <v>0</v>
          </cell>
          <cell r="G980">
            <v>0</v>
          </cell>
          <cell r="H980">
            <v>0</v>
          </cell>
          <cell r="I980">
            <v>0</v>
          </cell>
          <cell r="J980">
            <v>0</v>
          </cell>
        </row>
        <row r="981">
          <cell r="C981" t="str">
            <v>29.02.00U</v>
          </cell>
          <cell r="D981" t="str">
            <v/>
          </cell>
          <cell r="E981" t="str">
            <v>INSTALAÇÕES ELÉTRICAS E DE TELEFONE</v>
          </cell>
          <cell r="F981">
            <v>0</v>
          </cell>
          <cell r="G981">
            <v>0</v>
          </cell>
          <cell r="H981">
            <v>0</v>
          </cell>
          <cell r="I981">
            <v>0</v>
          </cell>
          <cell r="J981">
            <v>0</v>
          </cell>
        </row>
        <row r="982">
          <cell r="C982">
            <v>0</v>
          </cell>
          <cell r="D982">
            <v>0</v>
          </cell>
          <cell r="E982" t="str">
            <v>INSTALAÇÕES PREDIAIS</v>
          </cell>
          <cell r="F982">
            <v>0</v>
          </cell>
          <cell r="G982">
            <v>0</v>
          </cell>
          <cell r="H982">
            <v>0</v>
          </cell>
          <cell r="I982">
            <v>0</v>
          </cell>
          <cell r="J982">
            <v>0</v>
          </cell>
        </row>
        <row r="983">
          <cell r="C983" t="str">
            <v>29.01.01U</v>
          </cell>
          <cell r="D983">
            <v>7001280001</v>
          </cell>
          <cell r="E983" t="str">
            <v>PONTO DE TOMADA SIMPLES DE 220V, INCLUSIVE TUBULAÇÃO DE PVC RÍGIDO, FIAÇÃO, CAIXA 4X2, PLACA E DEMAIS ACESSÓRIOS, ATÉ O PONTO DE LUZ OU QUADRO DE DISTRIBUIÇÃO.</v>
          </cell>
          <cell r="F983" t="str">
            <v>UN</v>
          </cell>
          <cell r="G983">
            <v>0</v>
          </cell>
          <cell r="H983">
            <v>114.47</v>
          </cell>
          <cell r="I983">
            <v>41.71</v>
          </cell>
          <cell r="J983">
            <v>156.18</v>
          </cell>
        </row>
        <row r="984">
          <cell r="C984" t="str">
            <v>29.01.02U</v>
          </cell>
          <cell r="D984">
            <v>7001280002</v>
          </cell>
          <cell r="E984" t="str">
            <v>PONTO DE TOMADA PARA AR CONDICIONADO COM DISJUNTOR DE 25 A, TOMADA COM 3 PINOS E PLACA, MONTADA EM CAIXA 4X4", INCLUSIVE ELETRODUTO EM PVC, FIAÇÃO E ATERRAMENTO ATÉ O QUADRO DE DISTRIBUIÇÃO E DEMAIS ACESSÓRIOS.</v>
          </cell>
          <cell r="F984" t="str">
            <v>UN</v>
          </cell>
          <cell r="G984">
            <v>0</v>
          </cell>
          <cell r="H984">
            <v>119.14</v>
          </cell>
          <cell r="I984">
            <v>96.47</v>
          </cell>
          <cell r="J984">
            <v>215.61</v>
          </cell>
        </row>
        <row r="985">
          <cell r="C985" t="str">
            <v>29.01.03U</v>
          </cell>
          <cell r="D985">
            <v>7001280003</v>
          </cell>
          <cell r="E985" t="str">
            <v>PONTO DE TOMADA PARA TELEFONE, INCLUSIVE TUBULAÇÃO DE PVC, FIAÇÃO, CAIXA 4X2", PLACA, CAIXA DE PASSAGEM E DEMAIS ACESSÓRIOS ATÉ A CAIXA DE DISTRIBUIÇÃO DO PAVIMENTO.</v>
          </cell>
          <cell r="F985" t="str">
            <v>UN</v>
          </cell>
          <cell r="G985">
            <v>0</v>
          </cell>
          <cell r="H985">
            <v>122.01</v>
          </cell>
          <cell r="I985">
            <v>45.07</v>
          </cell>
          <cell r="J985">
            <v>167.08</v>
          </cell>
        </row>
        <row r="986">
          <cell r="C986" t="str">
            <v>29.02.01U</v>
          </cell>
          <cell r="D986">
            <v>7001280004</v>
          </cell>
          <cell r="E986" t="str">
            <v>PONTO DE LUZ COM GLOBO LEITOSO E LÂMPADA DE 60W, INCLUSIVE ELETRODUTOS, CAIXAS, INTERRUPTOR E FIAÇÃO ATÉ O QUADRO DE DISTRIBUIÇÃO.</v>
          </cell>
          <cell r="F986" t="str">
            <v>UN</v>
          </cell>
          <cell r="G986">
            <v>0</v>
          </cell>
          <cell r="H986">
            <v>28.13</v>
          </cell>
          <cell r="I986">
            <v>95.71</v>
          </cell>
          <cell r="J986">
            <v>123.84</v>
          </cell>
        </row>
        <row r="987">
          <cell r="C987" t="str">
            <v>29.02.02U</v>
          </cell>
          <cell r="D987">
            <v>7001280005</v>
          </cell>
          <cell r="E987" t="str">
            <v>FORNECIMENTO E INSTALAÇÃO DE LUMINÁRIA FLUORESCENTE COMPLETA COM 2 LÂMPADAS 40W, INCLUSIVE REATOR, CALHA,  E DEMAIS ACESSÓRIOS NECESSÁRIOS, E AINDA ELETRODUTOS, CAIXAS, INTERRUPTOR, FIAÇÃO ATÉ O QUADRO DE DISTRIBUIÇÃO.</v>
          </cell>
          <cell r="F987" t="str">
            <v>UN</v>
          </cell>
          <cell r="G987">
            <v>0</v>
          </cell>
          <cell r="H987">
            <v>38.69</v>
          </cell>
          <cell r="I987">
            <v>93.36</v>
          </cell>
          <cell r="J987">
            <v>132.05000000000001</v>
          </cell>
        </row>
        <row r="988">
          <cell r="C988" t="str">
            <v>29.02.03U</v>
          </cell>
          <cell r="D988">
            <v>7001280607</v>
          </cell>
          <cell r="E988" t="str">
            <v>FORNECIMENTO E INSTALAÇÃO DE LUMINÁRIA FLUORESCENTE COMPLETA COM 2 LÂMPADAS 20W, INCLUSIVE REATOR ALTO FATOR DE POTENCIA LAMPADAS, DEMAIS ACESSORIOS.</v>
          </cell>
          <cell r="F988" t="str">
            <v>CJ</v>
          </cell>
          <cell r="G988">
            <v>0</v>
          </cell>
          <cell r="H988">
            <v>38.69</v>
          </cell>
          <cell r="I988">
            <v>90.89</v>
          </cell>
          <cell r="J988">
            <v>129.58000000000001</v>
          </cell>
        </row>
        <row r="989">
          <cell r="C989" t="str">
            <v>29.02.04U</v>
          </cell>
          <cell r="D989">
            <v>7001280384</v>
          </cell>
          <cell r="E989" t="str">
            <v>LUMINARIA TIPO SOBREPOR, ABERTA, PARA 1 LAMPADAS FLUORESCENTE DE 20W, REF. TMS-500, INCLUSIVE REATOR ALTO FATOR DE POTENCIA LAMPADAS, DEMAIS ACESSORIOS E INSTALAÇÃO.</v>
          </cell>
          <cell r="F989" t="str">
            <v>CJ</v>
          </cell>
          <cell r="G989">
            <v>0</v>
          </cell>
          <cell r="H989">
            <v>38.54</v>
          </cell>
          <cell r="I989">
            <v>77.900000000000006</v>
          </cell>
          <cell r="J989">
            <v>116.44</v>
          </cell>
        </row>
        <row r="990">
          <cell r="C990" t="str">
            <v>29.02.05U</v>
          </cell>
          <cell r="D990">
            <v>7001600850</v>
          </cell>
          <cell r="E990" t="str">
            <v>ASSENTAMENTO E FORNECIMENTO DE CURVA PVC 90G P/ ELETRODUTO ROSCÁVEL 1"</v>
          </cell>
          <cell r="F990" t="str">
            <v>UN</v>
          </cell>
          <cell r="G990">
            <v>0</v>
          </cell>
          <cell r="H990">
            <v>3.51</v>
          </cell>
          <cell r="I990">
            <v>3.45</v>
          </cell>
          <cell r="J990">
            <v>6.96</v>
          </cell>
        </row>
        <row r="991">
          <cell r="C991" t="str">
            <v>29.02.06U</v>
          </cell>
          <cell r="D991">
            <v>7001600851</v>
          </cell>
          <cell r="E991" t="str">
            <v>ASSENTAMENTO E FORNECIMENTO DE LUVA PVC ROSCÁVEL P/ ELETRODUTO 1"</v>
          </cell>
          <cell r="F991" t="str">
            <v>UN</v>
          </cell>
          <cell r="G991">
            <v>0</v>
          </cell>
          <cell r="H991">
            <v>2.8</v>
          </cell>
          <cell r="I991">
            <v>1.38</v>
          </cell>
          <cell r="J991">
            <v>4.18</v>
          </cell>
        </row>
        <row r="992">
          <cell r="C992" t="str">
            <v>29.02.07U</v>
          </cell>
          <cell r="D992">
            <v>7001600852</v>
          </cell>
          <cell r="E992" t="str">
            <v>COLOCAÇÃO DE SUPORTE EM PLÁSTICO COM SOQUETE PARA INSTALAÇÃO NO TETO.</v>
          </cell>
          <cell r="F992" t="str">
            <v>UN</v>
          </cell>
          <cell r="G992">
            <v>0</v>
          </cell>
          <cell r="H992">
            <v>3.88</v>
          </cell>
          <cell r="I992">
            <v>3.2</v>
          </cell>
          <cell r="J992">
            <v>7.08</v>
          </cell>
        </row>
        <row r="993">
          <cell r="C993" t="str">
            <v>29.02.08U</v>
          </cell>
          <cell r="D993">
            <v>7001600853</v>
          </cell>
          <cell r="E993" t="str">
            <v>FORNECIMENTO E ASSENTAMENTO DE CAIXA DE PASSAGEM METÁLICA DE 15X15X10CM P/ INSTALAÇÕES ELÉTRICAS</v>
          </cell>
          <cell r="F993" t="str">
            <v>UN</v>
          </cell>
          <cell r="G993">
            <v>0</v>
          </cell>
          <cell r="H993">
            <v>24.62</v>
          </cell>
          <cell r="I993">
            <v>13.12</v>
          </cell>
          <cell r="J993">
            <v>37.74</v>
          </cell>
        </row>
        <row r="994">
          <cell r="C994" t="str">
            <v>29.02.09U</v>
          </cell>
          <cell r="D994">
            <v>7001600854</v>
          </cell>
          <cell r="E994" t="str">
            <v>FORNECIMENTO E ASSENTAMENTO DE CAIXA DE PASSAGEM METÁLICA DE 25X25X10CM P/ INSTALAÇÕES ELÉTRICAS</v>
          </cell>
          <cell r="F994" t="str">
            <v>UN</v>
          </cell>
          <cell r="G994">
            <v>0</v>
          </cell>
          <cell r="H994">
            <v>45.73</v>
          </cell>
          <cell r="I994">
            <v>35.89</v>
          </cell>
          <cell r="J994">
            <v>81.62</v>
          </cell>
        </row>
        <row r="995">
          <cell r="C995" t="str">
            <v>29.02.10U</v>
          </cell>
          <cell r="D995">
            <v>7001600855</v>
          </cell>
          <cell r="E995" t="str">
            <v>FORNECIMENTO E ASSENTAMENTO DE CAIXA DE PASSAGEM METÁLICA DE 35X35X12CM P/ INSTALAÇÕES ELÉTRICAS</v>
          </cell>
          <cell r="F995" t="str">
            <v>UN</v>
          </cell>
          <cell r="G995">
            <v>0</v>
          </cell>
          <cell r="H995">
            <v>52.77</v>
          </cell>
          <cell r="I995">
            <v>75.010000000000005</v>
          </cell>
          <cell r="J995">
            <v>127.78</v>
          </cell>
        </row>
        <row r="996">
          <cell r="C996" t="str">
            <v>29.02.11U</v>
          </cell>
          <cell r="D996">
            <v>7001600856</v>
          </cell>
          <cell r="E996" t="str">
            <v>FORNECIMENTO E ASSENTAMENTO DE CINTA GALVANIZADA DE 8"</v>
          </cell>
          <cell r="F996" t="str">
            <v>UN</v>
          </cell>
          <cell r="G996">
            <v>0</v>
          </cell>
          <cell r="H996">
            <v>28.13</v>
          </cell>
          <cell r="I996">
            <v>24.72</v>
          </cell>
          <cell r="J996">
            <v>52.85</v>
          </cell>
        </row>
        <row r="997">
          <cell r="C997" t="str">
            <v>29.02.12U</v>
          </cell>
          <cell r="D997">
            <v>7001282069</v>
          </cell>
          <cell r="E997" t="str">
            <v>LUMINÁRIA FLUORESCENTE COMPLETA C/ 2 LÂMPADAS DE 40W (FORNECIMENTO E INSTALAÇÃO)</v>
          </cell>
          <cell r="F997" t="str">
            <v xml:space="preserve">UN  </v>
          </cell>
          <cell r="G997">
            <v>0</v>
          </cell>
          <cell r="H997">
            <v>35.17</v>
          </cell>
          <cell r="I997">
            <v>194.12</v>
          </cell>
          <cell r="J997">
            <v>229.29</v>
          </cell>
        </row>
        <row r="998">
          <cell r="C998" t="str">
            <v>29.02.13U</v>
          </cell>
          <cell r="D998">
            <v>7001282070</v>
          </cell>
          <cell r="E998" t="str">
            <v>LUMINÁRIA FLUORESCENTE COMPLETA C/ 4 LÂMPADAS DE 40W (FORNECIMENTO E INSTALAÇÃO)</v>
          </cell>
          <cell r="F998" t="str">
            <v xml:space="preserve">UN  </v>
          </cell>
          <cell r="G998">
            <v>0</v>
          </cell>
          <cell r="H998">
            <v>47.49</v>
          </cell>
          <cell r="I998">
            <v>339</v>
          </cell>
          <cell r="J998">
            <v>386.49</v>
          </cell>
        </row>
        <row r="999">
          <cell r="C999" t="str">
            <v>29.02.14U</v>
          </cell>
          <cell r="D999">
            <v>7001282076</v>
          </cell>
          <cell r="E999" t="str">
            <v>LUMINÁRIA LED REFLETORA DE 40W PARA USO INTERNO SIMPLES E TODOS OS ACESSÓRIOS (FORNECIMENTO E INSTALAÇÃO)</v>
          </cell>
          <cell r="F999" t="str">
            <v xml:space="preserve">UN  </v>
          </cell>
          <cell r="G999">
            <v>0</v>
          </cell>
          <cell r="H999">
            <v>29.9</v>
          </cell>
          <cell r="I999">
            <v>182.49</v>
          </cell>
          <cell r="J999">
            <v>212.39</v>
          </cell>
        </row>
        <row r="1000">
          <cell r="C1000" t="str">
            <v>33.04.01U</v>
          </cell>
          <cell r="D1000">
            <v>7001320003</v>
          </cell>
          <cell r="E1000" t="str">
            <v>FORNECIMENTO E INSTALAÇÃO DE SISTEMA DE PROTEÇÃO CONTRA RAIOS CONSTANDO DE:1) CAPTOR FRANKLIN DE LATÃO - 4 PONTAS COM 1 DESCIDA;2) SUPORTE ISOLADOR COM UMA DESCIDA, BASE EM FERRO FUNDIDO PARA MASTRO DE 1 1/2", CONJUNTO DE ESTAIAMENTO DE 1 1/2", MASTRO DE FERRO GALVANIZADO DE 1 1/2" X 3,0 M;3) SUPORTE DE 3/8" COM ROLDANAS PARA FIXAÇÃO DE CABO DE ATERRAMENTO, CABO DE COBRE NU DE 35MM2 À 50MM2 PARA ATERRAMENTO;4) SUPORTES REFORÇADOS DE 3/8" PARA O TUBO DE PROTEÇÃO DO CABO, TUBO DE PVC MARROM PARA PROTEÇÃO DA CORDOALHA DE 2" X 3,00 M;5) CAIXAS DE INSPEÇÕES DE FIO TERRA EM FERRO FUNDIDO COM TAMPA, TRÊS HASTES DE ATERRAMENTO COPPERWELD DE 3/4" X 2,40M COM CONECTORES, TUBOS CERÂMICOS PARA ESGOTO SANITÁRIO DE 300 MM.</v>
          </cell>
          <cell r="F1000" t="str">
            <v>UN</v>
          </cell>
          <cell r="G1000">
            <v>0</v>
          </cell>
          <cell r="H1000">
            <v>630.77</v>
          </cell>
          <cell r="I1000">
            <v>1036.42</v>
          </cell>
          <cell r="J1000">
            <v>1667.19</v>
          </cell>
        </row>
        <row r="1001">
          <cell r="C1001" t="str">
            <v>33.05.01U</v>
          </cell>
          <cell r="D1001">
            <v>7001320004</v>
          </cell>
          <cell r="E1001" t="str">
            <v>FORNECIMENTO E INSTALAÇÃO DE APARELHO SINALIZADOR DE OBSTÁCULOS COM LÂMPADA DE 60 W, INCLUSIVE BRAÇADEIRA PARA FIXAÇÃO.</v>
          </cell>
          <cell r="F1001" t="str">
            <v>UN</v>
          </cell>
          <cell r="G1001">
            <v>0</v>
          </cell>
          <cell r="H1001">
            <v>52.56</v>
          </cell>
          <cell r="I1001">
            <v>90.46</v>
          </cell>
          <cell r="J1001">
            <v>143.02000000000001</v>
          </cell>
        </row>
        <row r="1002">
          <cell r="C1002" t="str">
            <v>29.02.16U</v>
          </cell>
          <cell r="D1002">
            <v>7001600861</v>
          </cell>
          <cell r="E1002" t="str">
            <v>PONTO PARA AR-CONDICIONADO (JANELA E SPLIT)</v>
          </cell>
          <cell r="F1002" t="str">
            <v>UN</v>
          </cell>
          <cell r="G1002">
            <v>0</v>
          </cell>
          <cell r="H1002">
            <v>118.93</v>
          </cell>
          <cell r="I1002">
            <v>83.37</v>
          </cell>
          <cell r="J1002">
            <v>202.3</v>
          </cell>
        </row>
        <row r="1003">
          <cell r="C1003" t="str">
            <v>29.03.01U</v>
          </cell>
          <cell r="D1003">
            <v>7001282025</v>
          </cell>
          <cell r="E1003" t="str">
            <v>ATERRAMENTO COMPLETO C/ 01 HASTE COPPERWELD 5/8 POL X 3,00M COM CABO DE COBRE NU 35MM2-FORNECIMENTO E INSTALAÇÃO</v>
          </cell>
          <cell r="F1003" t="str">
            <v xml:space="preserve">UN </v>
          </cell>
          <cell r="G1003">
            <v>0</v>
          </cell>
          <cell r="H1003">
            <v>35.17</v>
          </cell>
          <cell r="I1003">
            <v>94.44</v>
          </cell>
          <cell r="J1003">
            <v>129.61000000000001</v>
          </cell>
        </row>
        <row r="1004">
          <cell r="C1004" t="str">
            <v>29.03.02U</v>
          </cell>
          <cell r="D1004">
            <v>7001282026</v>
          </cell>
          <cell r="E1004" t="str">
            <v>ATERRAMENTO COMPLETO C/ 03 HASTES COPPERWELD 5/8 POL X 3,00 M COM CABO DE COBRE NU 35MM2- FORNECIMENTO E INSTALAÇÃO</v>
          </cell>
          <cell r="F1004" t="str">
            <v xml:space="preserve">UN </v>
          </cell>
          <cell r="G1004">
            <v>0</v>
          </cell>
          <cell r="H1004">
            <v>52.77</v>
          </cell>
          <cell r="I1004">
            <v>203.94</v>
          </cell>
          <cell r="J1004">
            <v>256.70999999999998</v>
          </cell>
        </row>
        <row r="1005">
          <cell r="C1005">
            <v>0</v>
          </cell>
          <cell r="D1005">
            <v>0</v>
          </cell>
          <cell r="E1005">
            <v>0</v>
          </cell>
          <cell r="F1005">
            <v>0</v>
          </cell>
          <cell r="G1005">
            <v>0</v>
          </cell>
          <cell r="H1005">
            <v>0</v>
          </cell>
          <cell r="I1005">
            <v>0</v>
          </cell>
          <cell r="J1005">
            <v>0</v>
          </cell>
        </row>
        <row r="1006">
          <cell r="C1006" t="str">
            <v>71.00.00U</v>
          </cell>
          <cell r="D1006">
            <v>0</v>
          </cell>
          <cell r="E1006" t="str">
            <v>INSTALAÇÃO DE CONDULETES</v>
          </cell>
          <cell r="F1006">
            <v>0</v>
          </cell>
          <cell r="G1006">
            <v>0</v>
          </cell>
          <cell r="H1006">
            <v>0</v>
          </cell>
          <cell r="I1006">
            <v>0</v>
          </cell>
          <cell r="J1006">
            <v>0</v>
          </cell>
        </row>
        <row r="1007">
          <cell r="C1007" t="str">
            <v>71.01.01U</v>
          </cell>
          <cell r="D1007">
            <v>7001282027</v>
          </cell>
          <cell r="E1007" t="str">
            <v xml:space="preserve">INSTALAÇÃO DE CONDULETE TIPOS T OU X </v>
          </cell>
          <cell r="F1007" t="str">
            <v xml:space="preserve">UN </v>
          </cell>
          <cell r="G1007">
            <v>0</v>
          </cell>
          <cell r="H1007">
            <v>6.43</v>
          </cell>
          <cell r="I1007">
            <v>0</v>
          </cell>
          <cell r="J1007">
            <v>6.43</v>
          </cell>
        </row>
        <row r="1008">
          <cell r="C1008" t="str">
            <v>71.01.02U</v>
          </cell>
          <cell r="D1008">
            <v>7001282028</v>
          </cell>
          <cell r="E1008" t="str">
            <v xml:space="preserve">INSTALAÇÃO DE CONDULETE TIPO C - E - LL - LR - LB </v>
          </cell>
          <cell r="F1008" t="str">
            <v xml:space="preserve">UN </v>
          </cell>
          <cell r="G1008">
            <v>0</v>
          </cell>
          <cell r="H1008">
            <v>5.45</v>
          </cell>
          <cell r="I1008">
            <v>0</v>
          </cell>
          <cell r="J1008">
            <v>5.45</v>
          </cell>
        </row>
        <row r="1009">
          <cell r="C1009">
            <v>0</v>
          </cell>
          <cell r="D1009">
            <v>0</v>
          </cell>
          <cell r="E1009">
            <v>0</v>
          </cell>
          <cell r="F1009">
            <v>0</v>
          </cell>
          <cell r="G1009">
            <v>0</v>
          </cell>
          <cell r="H1009">
            <v>0</v>
          </cell>
          <cell r="I1009">
            <v>0</v>
          </cell>
          <cell r="J1009">
            <v>0</v>
          </cell>
        </row>
        <row r="1010">
          <cell r="C1010" t="str">
            <v>71.02.00U</v>
          </cell>
          <cell r="D1010">
            <v>0</v>
          </cell>
          <cell r="E1010" t="str">
            <v>CONEXÕES DE CABOS</v>
          </cell>
          <cell r="F1010">
            <v>0</v>
          </cell>
          <cell r="G1010">
            <v>0</v>
          </cell>
          <cell r="H1010">
            <v>0</v>
          </cell>
          <cell r="I1010">
            <v>0</v>
          </cell>
          <cell r="J1010">
            <v>0</v>
          </cell>
        </row>
        <row r="1011">
          <cell r="C1011" t="str">
            <v>71.02.01U</v>
          </cell>
          <cell r="D1011">
            <v>7001282191</v>
          </cell>
          <cell r="E1011" t="str">
            <v xml:space="preserve">CONEXÃO DE CABOS COM CONECTOR SPLIT - BOLT P/ CABOS ATÉ 500MM2 </v>
          </cell>
          <cell r="F1011" t="str">
            <v xml:space="preserve">UN </v>
          </cell>
          <cell r="G1011">
            <v>0</v>
          </cell>
          <cell r="H1011">
            <v>5.27</v>
          </cell>
          <cell r="I1011">
            <v>0</v>
          </cell>
          <cell r="J1011">
            <v>5.27</v>
          </cell>
        </row>
        <row r="1012">
          <cell r="C1012">
            <v>0</v>
          </cell>
          <cell r="D1012">
            <v>0</v>
          </cell>
          <cell r="E1012">
            <v>0</v>
          </cell>
          <cell r="F1012">
            <v>0</v>
          </cell>
          <cell r="G1012">
            <v>0</v>
          </cell>
          <cell r="H1012">
            <v>0</v>
          </cell>
          <cell r="I1012">
            <v>0</v>
          </cell>
          <cell r="J1012">
            <v>0</v>
          </cell>
        </row>
        <row r="1013">
          <cell r="C1013" t="str">
            <v>71.00.00U</v>
          </cell>
          <cell r="D1013">
            <v>0</v>
          </cell>
          <cell r="E1013" t="str">
            <v>INSTALAÇÃO DE CABOS DE COBRE NUS</v>
          </cell>
          <cell r="F1013">
            <v>0</v>
          </cell>
          <cell r="G1013">
            <v>0</v>
          </cell>
          <cell r="H1013">
            <v>0</v>
          </cell>
          <cell r="I1013">
            <v>0</v>
          </cell>
          <cell r="J1013">
            <v>0</v>
          </cell>
        </row>
        <row r="1014">
          <cell r="C1014" t="str">
            <v>71.03.01U</v>
          </cell>
          <cell r="D1014">
            <v>7001600825</v>
          </cell>
          <cell r="E1014" t="str">
            <v>FORNECIMENTO E INSTALAÇÃO DE CABO COBRE NU 10MM2</v>
          </cell>
          <cell r="F1014" t="str">
            <v>M</v>
          </cell>
          <cell r="G1014">
            <v>0</v>
          </cell>
          <cell r="H1014">
            <v>3.51</v>
          </cell>
          <cell r="I1014">
            <v>3.89</v>
          </cell>
          <cell r="J1014">
            <v>7.4</v>
          </cell>
        </row>
        <row r="1015">
          <cell r="C1015" t="str">
            <v>71.03.02U</v>
          </cell>
          <cell r="D1015">
            <v>7001600826</v>
          </cell>
          <cell r="E1015" t="str">
            <v>FORNECIMENTO E INSTALAÇÃO DE CABO COBRE NU 16MM2</v>
          </cell>
          <cell r="F1015" t="str">
            <v>M</v>
          </cell>
          <cell r="G1015">
            <v>0</v>
          </cell>
          <cell r="H1015">
            <v>4.5599999999999996</v>
          </cell>
          <cell r="I1015">
            <v>6.2</v>
          </cell>
          <cell r="J1015">
            <v>10.76</v>
          </cell>
        </row>
        <row r="1016">
          <cell r="C1016" t="str">
            <v>71.03.03U</v>
          </cell>
          <cell r="D1016">
            <v>7001601171</v>
          </cell>
          <cell r="E1016" t="str">
            <v>FORNECIMENTO E INSTALAÇÃO DE CABO COBRE NU 25MM2</v>
          </cell>
          <cell r="F1016" t="str">
            <v>M</v>
          </cell>
          <cell r="G1016">
            <v>0</v>
          </cell>
          <cell r="H1016">
            <v>5.97</v>
          </cell>
          <cell r="I1016">
            <v>9.57</v>
          </cell>
          <cell r="J1016">
            <v>15.54</v>
          </cell>
        </row>
        <row r="1017">
          <cell r="C1017" t="str">
            <v>71.03.04U</v>
          </cell>
          <cell r="D1017">
            <v>7001600026</v>
          </cell>
          <cell r="E1017" t="str">
            <v>FORNECIMENTO E INSTALAÇÃO DE CABO COBRE NU 35MM2</v>
          </cell>
          <cell r="F1017" t="str">
            <v>M</v>
          </cell>
          <cell r="G1017">
            <v>0</v>
          </cell>
          <cell r="H1017">
            <v>7.38</v>
          </cell>
          <cell r="I1017">
            <v>13.23</v>
          </cell>
          <cell r="J1017">
            <v>20.61</v>
          </cell>
        </row>
        <row r="1018">
          <cell r="C1018" t="str">
            <v>71.03.05U</v>
          </cell>
          <cell r="D1018">
            <v>7001600827</v>
          </cell>
          <cell r="E1018" t="str">
            <v>FORNECIMENTO E INSTALAÇÃO DE CABO COBRE NU 50MM2</v>
          </cell>
          <cell r="F1018" t="str">
            <v>M</v>
          </cell>
          <cell r="G1018">
            <v>0</v>
          </cell>
          <cell r="H1018">
            <v>10.89</v>
          </cell>
          <cell r="I1018">
            <v>18.420000000000002</v>
          </cell>
          <cell r="J1018">
            <v>29.31</v>
          </cell>
        </row>
        <row r="1019">
          <cell r="C1019" t="str">
            <v>71.03.06U</v>
          </cell>
          <cell r="D1019">
            <v>7001281825</v>
          </cell>
          <cell r="E1019" t="str">
            <v>FORNECIMENTO E INSTALAÇÃO DE CABO COBRE NU 70MM2</v>
          </cell>
          <cell r="F1019" t="str">
            <v>M</v>
          </cell>
          <cell r="G1019">
            <v>0</v>
          </cell>
          <cell r="H1019">
            <v>11.95</v>
          </cell>
          <cell r="I1019">
            <v>25.95</v>
          </cell>
          <cell r="J1019">
            <v>37.9</v>
          </cell>
        </row>
        <row r="1020">
          <cell r="C1020" t="str">
            <v>71.03.07U</v>
          </cell>
          <cell r="D1020">
            <v>7001601302</v>
          </cell>
          <cell r="E1020" t="str">
            <v>FORNECIMENTO E INSTALAÇÃO DE CABO COBRE NU 95MM2</v>
          </cell>
          <cell r="F1020" t="str">
            <v>M</v>
          </cell>
          <cell r="G1020">
            <v>0</v>
          </cell>
          <cell r="H1020">
            <v>12.66</v>
          </cell>
          <cell r="I1020">
            <v>36.56</v>
          </cell>
          <cell r="J1020">
            <v>49.22</v>
          </cell>
        </row>
        <row r="1021">
          <cell r="C1021" t="str">
            <v>71.03.08U</v>
          </cell>
          <cell r="D1021">
            <v>7001601303</v>
          </cell>
          <cell r="E1021" t="str">
            <v>FORNECIMENTO E INSTALAÇÃO DE CABO COBRE NU 120MM2</v>
          </cell>
          <cell r="F1021" t="str">
            <v>M</v>
          </cell>
          <cell r="G1021">
            <v>0</v>
          </cell>
          <cell r="H1021">
            <v>13.36</v>
          </cell>
          <cell r="I1021">
            <v>47.89</v>
          </cell>
          <cell r="J1021">
            <v>61.25</v>
          </cell>
        </row>
        <row r="1022">
          <cell r="C1022">
            <v>0</v>
          </cell>
          <cell r="D1022">
            <v>0</v>
          </cell>
          <cell r="E1022">
            <v>0</v>
          </cell>
          <cell r="F1022">
            <v>0</v>
          </cell>
          <cell r="G1022">
            <v>0</v>
          </cell>
          <cell r="H1022">
            <v>0</v>
          </cell>
          <cell r="I1022">
            <v>0</v>
          </cell>
          <cell r="J1022">
            <v>0</v>
          </cell>
        </row>
        <row r="1023">
          <cell r="C1023" t="str">
            <v>71.04.00U</v>
          </cell>
          <cell r="D1023">
            <v>0</v>
          </cell>
          <cell r="E1023" t="str">
            <v>INSTALAÇÃO DE CABOS DE COBRE ISOLADOS</v>
          </cell>
          <cell r="F1023">
            <v>0</v>
          </cell>
          <cell r="G1023">
            <v>0</v>
          </cell>
          <cell r="H1023">
            <v>0</v>
          </cell>
          <cell r="I1023">
            <v>0</v>
          </cell>
          <cell r="J1023">
            <v>0</v>
          </cell>
        </row>
        <row r="1024">
          <cell r="C1024" t="str">
            <v>71.04.01U</v>
          </cell>
          <cell r="D1024">
            <v>7001601304</v>
          </cell>
          <cell r="E1024" t="str">
            <v>INSTALAÇÃO CABO DE COBRE ISOLADO DE BT 1,5 MM2</v>
          </cell>
          <cell r="F1024" t="str">
            <v>M</v>
          </cell>
          <cell r="G1024">
            <v>0</v>
          </cell>
          <cell r="H1024">
            <v>1.05</v>
          </cell>
          <cell r="I1024">
            <v>0</v>
          </cell>
          <cell r="J1024">
            <v>1.05</v>
          </cell>
        </row>
        <row r="1025">
          <cell r="C1025" t="str">
            <v>71.04.02U</v>
          </cell>
          <cell r="D1025">
            <v>7001601305</v>
          </cell>
          <cell r="E1025" t="str">
            <v>INSTALAÇÃO CABO DE COBRE ISOLADO DE BT 2,5 MM2</v>
          </cell>
          <cell r="F1025" t="str">
            <v>M</v>
          </cell>
          <cell r="G1025">
            <v>0</v>
          </cell>
          <cell r="H1025">
            <v>1.39</v>
          </cell>
          <cell r="I1025">
            <v>0</v>
          </cell>
          <cell r="J1025">
            <v>1.39</v>
          </cell>
        </row>
        <row r="1026">
          <cell r="C1026" t="str">
            <v>71.04.03U</v>
          </cell>
          <cell r="D1026">
            <v>7001601306</v>
          </cell>
          <cell r="E1026" t="str">
            <v>INSTALAÇÃO CABO DE COBRE ISOLADO DE BT 4,0 MM2</v>
          </cell>
          <cell r="F1026" t="str">
            <v>M</v>
          </cell>
          <cell r="G1026">
            <v>0</v>
          </cell>
          <cell r="H1026">
            <v>2.1</v>
          </cell>
          <cell r="I1026">
            <v>0</v>
          </cell>
          <cell r="J1026">
            <v>2.1</v>
          </cell>
        </row>
        <row r="1027">
          <cell r="C1027" t="str">
            <v>71.04.04U</v>
          </cell>
          <cell r="D1027">
            <v>7001601307</v>
          </cell>
          <cell r="E1027" t="str">
            <v>INSTALAÇÃO CABO DE COBRE ISOLADO DE BT 6,0 MM2</v>
          </cell>
          <cell r="F1027" t="str">
            <v>M</v>
          </cell>
          <cell r="G1027">
            <v>0</v>
          </cell>
          <cell r="H1027">
            <v>2.8</v>
          </cell>
          <cell r="I1027">
            <v>0</v>
          </cell>
          <cell r="J1027">
            <v>2.8</v>
          </cell>
        </row>
        <row r="1028">
          <cell r="C1028" t="str">
            <v>71.04.05U</v>
          </cell>
          <cell r="D1028">
            <v>7001601309</v>
          </cell>
          <cell r="E1028" t="str">
            <v>INSTALAÇÃO CABO DE COBRE ISOLADO DE BT 10,0 MM2</v>
          </cell>
          <cell r="F1028" t="str">
            <v>M</v>
          </cell>
          <cell r="G1028">
            <v>0</v>
          </cell>
          <cell r="H1028">
            <v>3.51</v>
          </cell>
          <cell r="I1028">
            <v>0</v>
          </cell>
          <cell r="J1028">
            <v>3.51</v>
          </cell>
        </row>
        <row r="1029">
          <cell r="C1029" t="str">
            <v>71.04.06U</v>
          </cell>
          <cell r="D1029">
            <v>7001601310</v>
          </cell>
          <cell r="E1029" t="str">
            <v>INSTALAÇÃO CABO DE COBRE ISOLADO DE BT 16,0 MM2</v>
          </cell>
          <cell r="F1029" t="str">
            <v>M</v>
          </cell>
          <cell r="G1029">
            <v>0</v>
          </cell>
          <cell r="H1029">
            <v>4.5599999999999996</v>
          </cell>
          <cell r="I1029">
            <v>0</v>
          </cell>
          <cell r="J1029">
            <v>4.5599999999999996</v>
          </cell>
        </row>
        <row r="1030">
          <cell r="C1030" t="str">
            <v>71.04.07U</v>
          </cell>
          <cell r="D1030">
            <v>7001601312</v>
          </cell>
          <cell r="E1030" t="str">
            <v>INSTALAÇÃO CABO DE COBRE ISOLADO DE BT 25,0 MM2</v>
          </cell>
          <cell r="F1030" t="str">
            <v>M</v>
          </cell>
          <cell r="G1030">
            <v>0</v>
          </cell>
          <cell r="H1030">
            <v>5.97</v>
          </cell>
          <cell r="I1030">
            <v>0</v>
          </cell>
          <cell r="J1030">
            <v>5.97</v>
          </cell>
        </row>
        <row r="1031">
          <cell r="C1031" t="str">
            <v>71.04.08U</v>
          </cell>
          <cell r="D1031">
            <v>7001601313</v>
          </cell>
          <cell r="E1031" t="str">
            <v>INSTALAÇÃO CABO DE COBRE ISOLADO DE BT 35,0 MM2</v>
          </cell>
          <cell r="F1031" t="str">
            <v>M</v>
          </cell>
          <cell r="G1031">
            <v>0</v>
          </cell>
          <cell r="H1031">
            <v>7.38</v>
          </cell>
          <cell r="I1031">
            <v>0</v>
          </cell>
          <cell r="J1031">
            <v>7.38</v>
          </cell>
        </row>
        <row r="1032">
          <cell r="C1032" t="str">
            <v>71.04.09U</v>
          </cell>
          <cell r="D1032">
            <v>7001601316</v>
          </cell>
          <cell r="E1032" t="str">
            <v>INSTALAÇÃO CABO DE COBRE ISOLADO DE BT 50,0 MM2</v>
          </cell>
          <cell r="F1032" t="str">
            <v>M</v>
          </cell>
          <cell r="G1032">
            <v>0</v>
          </cell>
          <cell r="H1032">
            <v>10.89</v>
          </cell>
          <cell r="I1032">
            <v>0</v>
          </cell>
          <cell r="J1032">
            <v>10.89</v>
          </cell>
        </row>
        <row r="1033">
          <cell r="C1033" t="str">
            <v>71.04.10U</v>
          </cell>
          <cell r="D1033">
            <v>7001601315</v>
          </cell>
          <cell r="E1033" t="str">
            <v>INSTALAÇÃO CABO DE COBRE ISOLADO DE BT 70,0 MM2</v>
          </cell>
          <cell r="F1033" t="str">
            <v>M</v>
          </cell>
          <cell r="G1033">
            <v>0</v>
          </cell>
          <cell r="H1033">
            <v>11.95</v>
          </cell>
          <cell r="I1033">
            <v>0</v>
          </cell>
          <cell r="J1033">
            <v>11.95</v>
          </cell>
        </row>
        <row r="1034">
          <cell r="C1034" t="str">
            <v>71.04.11U</v>
          </cell>
          <cell r="D1034">
            <v>7001601318</v>
          </cell>
          <cell r="E1034" t="str">
            <v>INSTALAÇÃO CABO DE COBRE ISOLADO DE BT 95,0 MM2</v>
          </cell>
          <cell r="F1034" t="str">
            <v>M</v>
          </cell>
          <cell r="G1034">
            <v>0</v>
          </cell>
          <cell r="H1034">
            <v>12.66</v>
          </cell>
          <cell r="I1034">
            <v>0</v>
          </cell>
          <cell r="J1034">
            <v>12.66</v>
          </cell>
        </row>
        <row r="1035">
          <cell r="C1035" t="str">
            <v>71.04.12U</v>
          </cell>
          <cell r="D1035">
            <v>7001601320</v>
          </cell>
          <cell r="E1035" t="str">
            <v>INSTALAÇÃO CABO DE COBRE ISOLADO DE BT 120,0 MM2</v>
          </cell>
          <cell r="F1035" t="str">
            <v>M</v>
          </cell>
          <cell r="G1035">
            <v>0</v>
          </cell>
          <cell r="H1035">
            <v>13.36</v>
          </cell>
          <cell r="I1035">
            <v>0</v>
          </cell>
          <cell r="J1035">
            <v>13.36</v>
          </cell>
        </row>
        <row r="1036">
          <cell r="C1036" t="str">
            <v>71.04.13U</v>
          </cell>
          <cell r="D1036">
            <v>7001601322</v>
          </cell>
          <cell r="E1036" t="str">
            <v>INSTALAÇÃO CABO DE COBRE ISOLADO DE BT 150,0 MM2</v>
          </cell>
          <cell r="F1036" t="str">
            <v>M</v>
          </cell>
          <cell r="G1036">
            <v>0</v>
          </cell>
          <cell r="H1036">
            <v>14.06</v>
          </cell>
          <cell r="I1036">
            <v>0</v>
          </cell>
          <cell r="J1036">
            <v>14.06</v>
          </cell>
        </row>
        <row r="1037">
          <cell r="C1037" t="str">
            <v>71.04.14U</v>
          </cell>
          <cell r="D1037">
            <v>7001601350</v>
          </cell>
          <cell r="E1037" t="str">
            <v>INSTALAÇÃO CABO DE COBRE ISOLADO DE BT 185,0 MM2</v>
          </cell>
          <cell r="F1037" t="str">
            <v>M</v>
          </cell>
          <cell r="G1037">
            <v>0</v>
          </cell>
          <cell r="H1037">
            <v>14.76</v>
          </cell>
          <cell r="I1037">
            <v>0</v>
          </cell>
          <cell r="J1037">
            <v>14.76</v>
          </cell>
        </row>
        <row r="1038">
          <cell r="C1038" t="str">
            <v>71.04.15U</v>
          </cell>
          <cell r="D1038">
            <v>7001601324</v>
          </cell>
          <cell r="E1038" t="str">
            <v>INSTALAÇÃO CABO DE COBRE ISOLADO DE BT 240,0 MM2</v>
          </cell>
          <cell r="F1038" t="str">
            <v>M</v>
          </cell>
          <cell r="G1038">
            <v>0</v>
          </cell>
          <cell r="H1038">
            <v>14.76</v>
          </cell>
          <cell r="I1038">
            <v>0</v>
          </cell>
          <cell r="J1038">
            <v>14.76</v>
          </cell>
        </row>
        <row r="1039">
          <cell r="C1039" t="str">
            <v>71.04.16U</v>
          </cell>
          <cell r="D1039">
            <v>7001601326</v>
          </cell>
          <cell r="E1039" t="str">
            <v>INSTALAÇÃO CABO DE COBRE ISOLADO DE BT 300,0 MM2</v>
          </cell>
          <cell r="F1039" t="str">
            <v>M</v>
          </cell>
          <cell r="G1039">
            <v>0</v>
          </cell>
          <cell r="H1039">
            <v>17.579999999999998</v>
          </cell>
          <cell r="I1039">
            <v>0</v>
          </cell>
          <cell r="J1039">
            <v>17.579999999999998</v>
          </cell>
        </row>
        <row r="1040">
          <cell r="C1040" t="str">
            <v>71.04.17U</v>
          </cell>
          <cell r="D1040">
            <v>7001601327</v>
          </cell>
          <cell r="E1040" t="str">
            <v>INSTALAÇÃO CABO DE COBRE ISOLADO DE BT 400,0 MM2</v>
          </cell>
          <cell r="F1040" t="str">
            <v>M</v>
          </cell>
          <cell r="G1040">
            <v>0</v>
          </cell>
          <cell r="H1040">
            <v>19.7</v>
          </cell>
          <cell r="I1040">
            <v>0</v>
          </cell>
          <cell r="J1040">
            <v>19.7</v>
          </cell>
        </row>
        <row r="1041">
          <cell r="C1041">
            <v>0</v>
          </cell>
          <cell r="D1041">
            <v>0</v>
          </cell>
          <cell r="E1041">
            <v>0</v>
          </cell>
          <cell r="F1041">
            <v>0</v>
          </cell>
          <cell r="G1041">
            <v>0</v>
          </cell>
          <cell r="H1041">
            <v>0</v>
          </cell>
          <cell r="I1041">
            <v>0</v>
          </cell>
          <cell r="J1041">
            <v>0</v>
          </cell>
        </row>
        <row r="1042">
          <cell r="C1042" t="str">
            <v>71.05.00U</v>
          </cell>
          <cell r="D1042">
            <v>0</v>
          </cell>
          <cell r="E1042" t="str">
            <v>INSTALAÇÃO DISJUNTORES</v>
          </cell>
          <cell r="F1042">
            <v>0</v>
          </cell>
          <cell r="G1042">
            <v>0</v>
          </cell>
          <cell r="H1042">
            <v>0</v>
          </cell>
          <cell r="I1042">
            <v>0</v>
          </cell>
          <cell r="J1042">
            <v>0</v>
          </cell>
        </row>
        <row r="1043">
          <cell r="C1043" t="str">
            <v>71.05.01U</v>
          </cell>
          <cell r="D1043">
            <v>7001282030</v>
          </cell>
          <cell r="E1043" t="str">
            <v>FORNECIMENTO E INSTALAÇÃO DE DISJUNTOR MONOPOLAR EM QUADRO DE DISTRIBUIÇÃO 10A À 30A</v>
          </cell>
          <cell r="F1043" t="str">
            <v xml:space="preserve">UN </v>
          </cell>
          <cell r="G1043">
            <v>0</v>
          </cell>
          <cell r="H1043">
            <v>19.7</v>
          </cell>
          <cell r="I1043">
            <v>12.63</v>
          </cell>
          <cell r="J1043">
            <v>32.33</v>
          </cell>
        </row>
        <row r="1044">
          <cell r="C1044" t="str">
            <v>71.05.02U</v>
          </cell>
          <cell r="D1044">
            <v>7001282031</v>
          </cell>
          <cell r="E1044" t="str">
            <v>FORNECIMENTO E INSTALAÇÃO DE DISJUNTOR MONOPOLAR EM QUADRO DE DISTRIBUIÇÃO 35A À 50A</v>
          </cell>
          <cell r="F1044" t="str">
            <v xml:space="preserve">UN </v>
          </cell>
          <cell r="G1044">
            <v>0</v>
          </cell>
          <cell r="H1044">
            <v>4.3899999999999997</v>
          </cell>
          <cell r="I1044">
            <v>21.19</v>
          </cell>
          <cell r="J1044">
            <v>25.58</v>
          </cell>
        </row>
        <row r="1045">
          <cell r="C1045" t="str">
            <v>71.05.03U</v>
          </cell>
          <cell r="D1045">
            <v>7001282031</v>
          </cell>
          <cell r="E1045" t="str">
            <v>FORNECIMENTO E INSTALAÇÃO DE DISJUNTOR TRIPOLAR EM QUADRO DE DISTRIBUIÇÃO 10A À 50A</v>
          </cell>
          <cell r="F1045" t="str">
            <v xml:space="preserve">UN </v>
          </cell>
          <cell r="G1045">
            <v>0</v>
          </cell>
          <cell r="H1045">
            <v>14.06</v>
          </cell>
          <cell r="I1045">
            <v>68.48</v>
          </cell>
          <cell r="J1045">
            <v>82.54</v>
          </cell>
        </row>
        <row r="1046">
          <cell r="C1046" t="str">
            <v>71.05.04U</v>
          </cell>
          <cell r="D1046">
            <v>7001282033</v>
          </cell>
          <cell r="E1046" t="str">
            <v>FORNECIMENTO E INSTALAÇÃO DE DISJUNTOR TRIPOLAR EM QUADRO DE DISTRIBUIÇÃO 60A À 100A</v>
          </cell>
          <cell r="F1046" t="str">
            <v xml:space="preserve">UN </v>
          </cell>
          <cell r="G1046">
            <v>0</v>
          </cell>
          <cell r="H1046">
            <v>14.06</v>
          </cell>
          <cell r="I1046">
            <v>119.45</v>
          </cell>
          <cell r="J1046">
            <v>133.51</v>
          </cell>
        </row>
        <row r="1047">
          <cell r="C1047" t="str">
            <v>71.05.05U</v>
          </cell>
          <cell r="D1047">
            <v>7001282034</v>
          </cell>
          <cell r="E1047" t="str">
            <v>INSTALAÇÃO DE DISJUNTOR TRIPOLAR EM QUADRO DE DISTRIBUIÇÃO 125A À 150A</v>
          </cell>
          <cell r="F1047" t="str">
            <v xml:space="preserve">UN </v>
          </cell>
          <cell r="G1047">
            <v>0</v>
          </cell>
          <cell r="H1047">
            <v>14.06</v>
          </cell>
          <cell r="I1047">
            <v>0</v>
          </cell>
          <cell r="J1047">
            <v>14.06</v>
          </cell>
        </row>
        <row r="1048">
          <cell r="C1048" t="str">
            <v>71.05.06U</v>
          </cell>
          <cell r="D1048">
            <v>7001282035</v>
          </cell>
          <cell r="E1048" t="str">
            <v>INSTALAÇÃO DE DISJUNTOR TRIPOLAR EM CAIXA MOLDADA DE 250A À 600A</v>
          </cell>
          <cell r="F1048" t="str">
            <v xml:space="preserve">UN </v>
          </cell>
          <cell r="G1048">
            <v>0</v>
          </cell>
          <cell r="H1048">
            <v>14.06</v>
          </cell>
          <cell r="I1048">
            <v>0</v>
          </cell>
          <cell r="J1048">
            <v>14.06</v>
          </cell>
        </row>
        <row r="1049">
          <cell r="C1049" t="str">
            <v>71.05.07U</v>
          </cell>
          <cell r="D1049">
            <v>7001282036</v>
          </cell>
          <cell r="E1049" t="str">
            <v>FORNECIMENTO E INSTALAÇÃO DE DISJUNTOR DIFERENCIAL TETRAPOLAR DR-(25A), 30MA</v>
          </cell>
          <cell r="F1049" t="str">
            <v xml:space="preserve">UN </v>
          </cell>
          <cell r="G1049">
            <v>0</v>
          </cell>
          <cell r="H1049">
            <v>14.06</v>
          </cell>
          <cell r="I1049">
            <v>171.08</v>
          </cell>
          <cell r="J1049">
            <v>185.14</v>
          </cell>
        </row>
        <row r="1050">
          <cell r="C1050" t="str">
            <v>71.05.08U</v>
          </cell>
          <cell r="D1050">
            <v>7001282038</v>
          </cell>
          <cell r="E1050" t="str">
            <v>FORNECIMENTO E INSTALAÇÃO DE DISJUNTOR DIFERENCIAL TETRAPOLAR DR-(40A), 30MA</v>
          </cell>
          <cell r="F1050" t="str">
            <v xml:space="preserve">UN </v>
          </cell>
          <cell r="G1050">
            <v>0</v>
          </cell>
          <cell r="H1050">
            <v>14.06</v>
          </cell>
          <cell r="I1050">
            <v>171.2</v>
          </cell>
          <cell r="J1050">
            <v>185.26</v>
          </cell>
        </row>
        <row r="1051">
          <cell r="C1051" t="str">
            <v>71.05.09U</v>
          </cell>
          <cell r="D1051">
            <v>7001282039</v>
          </cell>
          <cell r="E1051" t="str">
            <v>FORNECIMENTO E INSTALAÇÃO DE DISJUNTOR DIFERENCIAL TETRAPOLAR DR-(63A), 30MA</v>
          </cell>
          <cell r="F1051" t="str">
            <v xml:space="preserve">UN </v>
          </cell>
          <cell r="G1051">
            <v>0</v>
          </cell>
          <cell r="H1051">
            <v>14.06</v>
          </cell>
          <cell r="I1051">
            <v>186.64</v>
          </cell>
          <cell r="J1051">
            <v>200.7</v>
          </cell>
        </row>
        <row r="1052">
          <cell r="C1052" t="str">
            <v>71.05.10U</v>
          </cell>
          <cell r="D1052">
            <v>7001282041</v>
          </cell>
          <cell r="E1052" t="str">
            <v>FORNECIMENTO E INSTALAÇÃO DE DISJUNTOR DIFERENCIAL TETRAPOLAR DR-(80A), 30MA</v>
          </cell>
          <cell r="F1052" t="str">
            <v xml:space="preserve">UN </v>
          </cell>
          <cell r="G1052">
            <v>0</v>
          </cell>
          <cell r="H1052">
            <v>14.06</v>
          </cell>
          <cell r="I1052">
            <v>348.28</v>
          </cell>
          <cell r="J1052">
            <v>362.34</v>
          </cell>
        </row>
        <row r="1053">
          <cell r="C1053" t="str">
            <v>71.05.11U</v>
          </cell>
          <cell r="D1053">
            <v>7001282042</v>
          </cell>
          <cell r="E1053" t="str">
            <v>FORNECIMENTO E INSTALAÇÃO DE DISJUNTOR DIFERENCIAL TETRAPOLAR DR-(100A), 30MA</v>
          </cell>
          <cell r="F1053" t="str">
            <v xml:space="preserve">UN </v>
          </cell>
          <cell r="G1053">
            <v>0</v>
          </cell>
          <cell r="H1053">
            <v>14.06</v>
          </cell>
          <cell r="I1053">
            <v>345.73</v>
          </cell>
          <cell r="J1053">
            <v>359.79</v>
          </cell>
        </row>
        <row r="1054">
          <cell r="C1054">
            <v>0</v>
          </cell>
          <cell r="D1054">
            <v>0</v>
          </cell>
          <cell r="E1054">
            <v>0</v>
          </cell>
          <cell r="F1054">
            <v>0</v>
          </cell>
          <cell r="G1054">
            <v>0</v>
          </cell>
          <cell r="H1054">
            <v>0</v>
          </cell>
          <cell r="I1054">
            <v>0</v>
          </cell>
          <cell r="J1054">
            <v>0</v>
          </cell>
        </row>
        <row r="1055">
          <cell r="C1055" t="str">
            <v>71.06.00U</v>
          </cell>
          <cell r="D1055">
            <v>0</v>
          </cell>
          <cell r="E1055" t="str">
            <v>INSTALAÇÃO DE ELETRODUTOS</v>
          </cell>
          <cell r="F1055">
            <v>0</v>
          </cell>
          <cell r="G1055">
            <v>0</v>
          </cell>
          <cell r="H1055">
            <v>0</v>
          </cell>
          <cell r="I1055">
            <v>0</v>
          </cell>
          <cell r="J1055">
            <v>0</v>
          </cell>
        </row>
        <row r="1056">
          <cell r="C1056" t="str">
            <v>71.06.01U</v>
          </cell>
          <cell r="D1056">
            <v>7001282043</v>
          </cell>
          <cell r="E1056" t="str">
            <v xml:space="preserve">INSTALAÇÃO DE ELETRODUTO FLEXÍVEL INCLUSIVE CONEXÕES DE 1/2" À 2" </v>
          </cell>
          <cell r="F1056" t="str">
            <v>M</v>
          </cell>
          <cell r="G1056">
            <v>0</v>
          </cell>
          <cell r="H1056">
            <v>3.51</v>
          </cell>
          <cell r="I1056">
            <v>0</v>
          </cell>
          <cell r="J1056">
            <v>3.51</v>
          </cell>
        </row>
        <row r="1057">
          <cell r="C1057" t="str">
            <v>71.06.02U</v>
          </cell>
          <cell r="D1057">
            <v>7001282045</v>
          </cell>
          <cell r="E1057" t="str">
            <v>INSTALAÇÃO DE ELETRODUTO FLEXÍVEL INCLUSIVE CONEXÕES DE 2 1/2" À 3"</v>
          </cell>
          <cell r="F1057" t="str">
            <v>M</v>
          </cell>
          <cell r="G1057">
            <v>0</v>
          </cell>
          <cell r="H1057">
            <v>4.21</v>
          </cell>
          <cell r="I1057">
            <v>0</v>
          </cell>
          <cell r="J1057">
            <v>4.21</v>
          </cell>
        </row>
        <row r="1058">
          <cell r="C1058" t="str">
            <v>71.06.03U</v>
          </cell>
          <cell r="D1058">
            <v>7001282046</v>
          </cell>
          <cell r="E1058" t="str">
            <v>INSTALAÇÃO DE ELETRODUTO FLEXÍVEL INCLUSIVE CONEXÕES DE 4" A 6''</v>
          </cell>
          <cell r="F1058" t="str">
            <v>M</v>
          </cell>
          <cell r="G1058">
            <v>0</v>
          </cell>
          <cell r="H1058">
            <v>5.27</v>
          </cell>
          <cell r="I1058">
            <v>0</v>
          </cell>
          <cell r="J1058">
            <v>5.27</v>
          </cell>
        </row>
        <row r="1059">
          <cell r="C1059" t="str">
            <v>71.06.04U</v>
          </cell>
          <cell r="D1059">
            <v>7001282051</v>
          </cell>
          <cell r="E1059" t="str">
            <v>INSTALAÇÃO DE ELETRODUTO RÍGIDO PVC ROSC.INCL.CONEXÕES DE 1/2" À 2"</v>
          </cell>
          <cell r="F1059" t="str">
            <v>M</v>
          </cell>
          <cell r="G1059">
            <v>0</v>
          </cell>
          <cell r="H1059">
            <v>4.21</v>
          </cell>
          <cell r="I1059">
            <v>0</v>
          </cell>
          <cell r="J1059">
            <v>4.21</v>
          </cell>
        </row>
        <row r="1060">
          <cell r="C1060" t="str">
            <v>71.06.05U</v>
          </cell>
          <cell r="D1060">
            <v>7001282052</v>
          </cell>
          <cell r="E1060" t="str">
            <v xml:space="preserve">INSTALAÇÃO DE ELETRODUTO RÍGIDO PVC ROSC.INCL.CONEXÕES DE 2 1/2" A 3'' </v>
          </cell>
          <cell r="F1060" t="str">
            <v>M</v>
          </cell>
          <cell r="G1060">
            <v>0</v>
          </cell>
          <cell r="H1060">
            <v>5.27</v>
          </cell>
          <cell r="I1060">
            <v>0</v>
          </cell>
          <cell r="J1060">
            <v>5.27</v>
          </cell>
        </row>
        <row r="1061">
          <cell r="C1061" t="str">
            <v>71.06.06U</v>
          </cell>
          <cell r="D1061">
            <v>7001282053</v>
          </cell>
          <cell r="E1061" t="str">
            <v>INSTALAÇÃO DE ELETRODUTO RÍGIDO PVC ROSC.INCL.CONEXÕES DE 4" A 6''</v>
          </cell>
          <cell r="F1061" t="str">
            <v>M</v>
          </cell>
          <cell r="G1061">
            <v>0</v>
          </cell>
          <cell r="H1061">
            <v>5.27</v>
          </cell>
          <cell r="I1061">
            <v>0</v>
          </cell>
          <cell r="J1061">
            <v>5.27</v>
          </cell>
        </row>
        <row r="1062">
          <cell r="C1062" t="str">
            <v>71.06.07U</v>
          </cell>
          <cell r="D1062">
            <v>7001282054</v>
          </cell>
          <cell r="E1062" t="str">
            <v>INSTALAÇÃO DE ELETRODUTO DE ALUMÍNIO, INCLUSIVE CONEXÕES DE 1/2'' À 2"</v>
          </cell>
          <cell r="F1062" t="str">
            <v>M</v>
          </cell>
          <cell r="G1062">
            <v>0</v>
          </cell>
          <cell r="H1062">
            <v>4.21</v>
          </cell>
          <cell r="I1062">
            <v>0</v>
          </cell>
          <cell r="J1062">
            <v>4.21</v>
          </cell>
        </row>
        <row r="1063">
          <cell r="C1063" t="str">
            <v>71.06.08U</v>
          </cell>
          <cell r="D1063">
            <v>7001282055</v>
          </cell>
          <cell r="E1063" t="str">
            <v>INSTALAÇÃO DE ELETRODUTO DE ALUMÍNIO, INCLUSIVE CONEXÕES DE 2 1/2" A 3''</v>
          </cell>
          <cell r="F1063" t="str">
            <v>M</v>
          </cell>
          <cell r="G1063">
            <v>0</v>
          </cell>
          <cell r="H1063">
            <v>5.27</v>
          </cell>
          <cell r="I1063">
            <v>0</v>
          </cell>
          <cell r="J1063">
            <v>5.27</v>
          </cell>
        </row>
        <row r="1064">
          <cell r="C1064" t="str">
            <v>71.06.09U</v>
          </cell>
          <cell r="D1064">
            <v>7001282056</v>
          </cell>
          <cell r="E1064" t="str">
            <v xml:space="preserve">INSTALAÇÃO DE ELETRODUTO DE ALUMÍNIO, INCLUSIVE CONEXÕES DE 4" A 6'' </v>
          </cell>
          <cell r="F1064" t="str">
            <v>M</v>
          </cell>
          <cell r="G1064">
            <v>0</v>
          </cell>
          <cell r="H1064">
            <v>6.33</v>
          </cell>
          <cell r="I1064">
            <v>0</v>
          </cell>
          <cell r="J1064">
            <v>6.33</v>
          </cell>
        </row>
        <row r="1065">
          <cell r="C1065">
            <v>0</v>
          </cell>
          <cell r="D1065">
            <v>0</v>
          </cell>
          <cell r="E1065">
            <v>0</v>
          </cell>
          <cell r="F1065">
            <v>0</v>
          </cell>
          <cell r="G1065">
            <v>0</v>
          </cell>
          <cell r="H1065">
            <v>0</v>
          </cell>
          <cell r="I1065">
            <v>0</v>
          </cell>
          <cell r="J1065">
            <v>0</v>
          </cell>
        </row>
        <row r="1066">
          <cell r="C1066" t="str">
            <v>71.07.00U</v>
          </cell>
          <cell r="D1066">
            <v>0</v>
          </cell>
          <cell r="E1066" t="str">
            <v>INSTALAÇÃO DE ELETROCALHAS</v>
          </cell>
          <cell r="F1066">
            <v>0</v>
          </cell>
          <cell r="G1066">
            <v>0</v>
          </cell>
          <cell r="H1066">
            <v>0</v>
          </cell>
          <cell r="I1066">
            <v>0</v>
          </cell>
          <cell r="J1066">
            <v>0</v>
          </cell>
        </row>
        <row r="1067">
          <cell r="C1067" t="str">
            <v>71.07.01U</v>
          </cell>
          <cell r="D1067">
            <v>7001282057</v>
          </cell>
          <cell r="E1067" t="str">
            <v>MONTAGEM DE ELETROCALHAS DE AÇO (15X15) À (100X100) MM</v>
          </cell>
          <cell r="F1067" t="str">
            <v>M</v>
          </cell>
          <cell r="G1067">
            <v>0</v>
          </cell>
          <cell r="H1067">
            <v>10.55</v>
          </cell>
          <cell r="I1067">
            <v>0</v>
          </cell>
          <cell r="J1067">
            <v>10.55</v>
          </cell>
        </row>
        <row r="1068">
          <cell r="C1068" t="str">
            <v>71.07.02U</v>
          </cell>
          <cell r="D1068">
            <v>7001282058</v>
          </cell>
          <cell r="E1068" t="str">
            <v>MONTAGEM DE ELETROCALHAS DE AÇO (100X100) À (200X200) MM</v>
          </cell>
          <cell r="F1068" t="str">
            <v>M</v>
          </cell>
          <cell r="G1068">
            <v>0</v>
          </cell>
          <cell r="H1068">
            <v>10.55</v>
          </cell>
          <cell r="I1068">
            <v>0</v>
          </cell>
          <cell r="J1068">
            <v>10.55</v>
          </cell>
        </row>
        <row r="1069">
          <cell r="C1069" t="str">
            <v>71.07.03U</v>
          </cell>
          <cell r="D1069">
            <v>7001282059</v>
          </cell>
          <cell r="E1069" t="str">
            <v>MONTAGEM DE ELETROCALHAS DE AÇO (200X200) À (800X300) MM</v>
          </cell>
          <cell r="F1069" t="str">
            <v>M</v>
          </cell>
          <cell r="G1069">
            <v>0</v>
          </cell>
          <cell r="H1069">
            <v>21.1</v>
          </cell>
          <cell r="I1069">
            <v>0</v>
          </cell>
          <cell r="J1069">
            <v>21.1</v>
          </cell>
        </row>
        <row r="1070">
          <cell r="C1070">
            <v>0</v>
          </cell>
          <cell r="D1070">
            <v>0</v>
          </cell>
          <cell r="E1070">
            <v>0</v>
          </cell>
          <cell r="F1070">
            <v>0</v>
          </cell>
          <cell r="G1070">
            <v>0</v>
          </cell>
          <cell r="H1070">
            <v>0</v>
          </cell>
          <cell r="I1070">
            <v>0</v>
          </cell>
          <cell r="J1070">
            <v>0</v>
          </cell>
        </row>
        <row r="1071">
          <cell r="C1071" t="str">
            <v>71.00.00U</v>
          </cell>
          <cell r="D1071">
            <v>0</v>
          </cell>
          <cell r="E1071" t="str">
            <v>INSTALAÇÃO GERADORES/MÓDULOS DE DISTRIBUIÇÃO/COMANDO</v>
          </cell>
          <cell r="F1071">
            <v>0</v>
          </cell>
          <cell r="G1071">
            <v>0</v>
          </cell>
          <cell r="H1071">
            <v>0</v>
          </cell>
          <cell r="I1071">
            <v>0</v>
          </cell>
          <cell r="J1071">
            <v>0</v>
          </cell>
        </row>
        <row r="1072">
          <cell r="C1072" t="str">
            <v>71.08.01U</v>
          </cell>
          <cell r="D1072">
            <v>7001282060</v>
          </cell>
          <cell r="E1072" t="str">
            <v>MONTAGEM GRUPO GERADOR 25 A 60 KVA, COM QUADRO AUTOMÁTICO</v>
          </cell>
          <cell r="F1072" t="str">
            <v xml:space="preserve">UN </v>
          </cell>
          <cell r="G1072">
            <v>257.04000000000002</v>
          </cell>
          <cell r="H1072">
            <v>1193.56</v>
          </cell>
          <cell r="I1072">
            <v>0</v>
          </cell>
          <cell r="J1072">
            <v>1450.6</v>
          </cell>
        </row>
        <row r="1073">
          <cell r="C1073" t="str">
            <v>71.08.02U</v>
          </cell>
          <cell r="D1073">
            <v>7001282061</v>
          </cell>
          <cell r="E1073" t="str">
            <v>MONTAGEM GRUPO GERADOR 70 A 250 KVA, COM QUADRO AUTOMÁTICO</v>
          </cell>
          <cell r="F1073" t="str">
            <v xml:space="preserve">UN </v>
          </cell>
          <cell r="G1073">
            <v>257.04000000000002</v>
          </cell>
          <cell r="H1073">
            <v>1432.27</v>
          </cell>
          <cell r="I1073">
            <v>0</v>
          </cell>
          <cell r="J1073">
            <v>1689.31</v>
          </cell>
        </row>
        <row r="1074">
          <cell r="C1074" t="str">
            <v>71.08.03U</v>
          </cell>
          <cell r="D1074">
            <v>7001282062</v>
          </cell>
          <cell r="E1074" t="str">
            <v>MONTAGEM GRUPO GERADOR 310 A 710 KVA, COM QUADRO AUTOMÁTICO</v>
          </cell>
          <cell r="F1074" t="str">
            <v xml:space="preserve">UN </v>
          </cell>
          <cell r="G1074">
            <v>257.04000000000002</v>
          </cell>
          <cell r="H1074">
            <v>1670.99</v>
          </cell>
          <cell r="I1074">
            <v>0</v>
          </cell>
          <cell r="J1074">
            <v>1928.03</v>
          </cell>
        </row>
        <row r="1075">
          <cell r="C1075" t="str">
            <v>71.08.04U</v>
          </cell>
          <cell r="D1075">
            <v>7001282063</v>
          </cell>
          <cell r="E1075" t="str">
            <v xml:space="preserve">INSTALAÇÃO DE MÓDULO DE DISTRIBUIÇÃO/COMANDO P/ MOTOR PARTIDA INDIRETA, INCLUSIVE COMISSIONAMENTO 5 CV À 100 CV </v>
          </cell>
          <cell r="F1075" t="str">
            <v xml:space="preserve">UN </v>
          </cell>
          <cell r="G1075">
            <v>257.04000000000002</v>
          </cell>
          <cell r="H1075">
            <v>358.06</v>
          </cell>
          <cell r="I1075">
            <v>0</v>
          </cell>
          <cell r="J1075">
            <v>615.1</v>
          </cell>
        </row>
        <row r="1076">
          <cell r="C1076" t="str">
            <v>71.08.05U</v>
          </cell>
          <cell r="D1076">
            <v>7001282064</v>
          </cell>
          <cell r="E1076" t="str">
            <v xml:space="preserve">INSTALAÇÃO DE MÓDULO DE DISTRIBUIÇÃO/COMANDO P/ MOTOR PARTIDA INDIRETA, INCLUSIVE COMISSIONAMENTO 101 CV À 200 CV </v>
          </cell>
          <cell r="F1076" t="str">
            <v xml:space="preserve">UN </v>
          </cell>
          <cell r="G1076">
            <v>257.04000000000002</v>
          </cell>
          <cell r="H1076">
            <v>477.42</v>
          </cell>
          <cell r="I1076">
            <v>0</v>
          </cell>
          <cell r="J1076">
            <v>734.46</v>
          </cell>
        </row>
        <row r="1077">
          <cell r="C1077" t="str">
            <v>71.08.06U</v>
          </cell>
          <cell r="D1077">
            <v>7001282065</v>
          </cell>
          <cell r="E1077" t="str">
            <v xml:space="preserve">INSTALAÇÃO DE MÓDULO DE DISTRIBUIÇÃO/COMANDO P/ MOTOR PARTIDA INDIRETA, INCLUSIVE COMISSIONAMENTO 201 CV À 500 CV </v>
          </cell>
          <cell r="F1077" t="str">
            <v xml:space="preserve">UN </v>
          </cell>
          <cell r="G1077">
            <v>257.04000000000002</v>
          </cell>
          <cell r="H1077">
            <v>835.49</v>
          </cell>
          <cell r="I1077">
            <v>0</v>
          </cell>
          <cell r="J1077">
            <v>1092.53</v>
          </cell>
        </row>
        <row r="1078">
          <cell r="C1078" t="str">
            <v>71.08.07U</v>
          </cell>
          <cell r="D1078">
            <v>7001282066</v>
          </cell>
          <cell r="E1078" t="str">
            <v xml:space="preserve">INSTALAÇÃO DE MÓDULO DE DISTRIBUIÇÃO/COMANDO P/ MOTOR PARTIDA INDIRETA, INCLUSIVE COMISSIONAMENTO 501 CV À 1000 CV </v>
          </cell>
          <cell r="F1078" t="str">
            <v xml:space="preserve">UN  </v>
          </cell>
          <cell r="G1078">
            <v>257.04000000000002</v>
          </cell>
          <cell r="H1078">
            <v>1432.27</v>
          </cell>
          <cell r="I1078">
            <v>0</v>
          </cell>
          <cell r="J1078">
            <v>1689.31</v>
          </cell>
        </row>
        <row r="1079">
          <cell r="C1079">
            <v>0</v>
          </cell>
          <cell r="D1079">
            <v>0</v>
          </cell>
          <cell r="E1079">
            <v>0</v>
          </cell>
          <cell r="F1079">
            <v>0</v>
          </cell>
          <cell r="G1079">
            <v>0</v>
          </cell>
          <cell r="H1079">
            <v>0</v>
          </cell>
          <cell r="I1079">
            <v>0</v>
          </cell>
          <cell r="J1079">
            <v>0</v>
          </cell>
        </row>
        <row r="1080">
          <cell r="C1080" t="str">
            <v>71.09.00U</v>
          </cell>
          <cell r="D1080">
            <v>0</v>
          </cell>
          <cell r="E1080" t="str">
            <v>INSTALAÇÃO DE MEDIÇÃO</v>
          </cell>
          <cell r="F1080">
            <v>0</v>
          </cell>
          <cell r="G1080">
            <v>0</v>
          </cell>
          <cell r="H1080">
            <v>0</v>
          </cell>
          <cell r="I1080">
            <v>0</v>
          </cell>
          <cell r="J1080">
            <v>0</v>
          </cell>
        </row>
        <row r="1081">
          <cell r="C1081" t="str">
            <v>71.09.01U</v>
          </cell>
          <cell r="D1081">
            <v>7001282075</v>
          </cell>
          <cell r="E1081" t="str">
            <v>MEDIÇÃO TRIFÁSICA INSTALADA EM MURO - RAMAL DE DISTRIBUIÇÃO SUBTERRÂNEO - COM CARGA INSTALADA ATÉ 24KW</v>
          </cell>
          <cell r="F1081" t="str">
            <v xml:space="preserve">UN  </v>
          </cell>
          <cell r="G1081">
            <v>257.04000000000002</v>
          </cell>
          <cell r="H1081">
            <v>211.09</v>
          </cell>
          <cell r="I1081">
            <v>894.9</v>
          </cell>
          <cell r="J1081">
            <v>1363.03</v>
          </cell>
        </row>
        <row r="1082">
          <cell r="C1082" t="str">
            <v>71.09.02U</v>
          </cell>
          <cell r="D1082">
            <v>7001282074</v>
          </cell>
          <cell r="E1082" t="str">
            <v>MEDIÇÃO TRIFÁSICA INSTALADA EM MURO - RAMAL DE DISTRIBUIÇÃO SUBTERRÂNEO - COM CARGA INSTALADA ENTRE 24,1KW A 37KW</v>
          </cell>
          <cell r="F1082" t="str">
            <v xml:space="preserve">UN  </v>
          </cell>
          <cell r="G1082">
            <v>257.04000000000002</v>
          </cell>
          <cell r="H1082">
            <v>211.09</v>
          </cell>
          <cell r="I1082">
            <v>918.13</v>
          </cell>
          <cell r="J1082">
            <v>1386.26</v>
          </cell>
        </row>
        <row r="1083">
          <cell r="C1083" t="str">
            <v>71.09.03U</v>
          </cell>
          <cell r="D1083">
            <v>7001282073</v>
          </cell>
          <cell r="E1083" t="str">
            <v xml:space="preserve">MEDIÇÃO TRIFÁSICA INSTALADA EM MURO - RAMAL DE DISTRIBUIÇÃO SUBTERRÂNEO - COM CARGA INSTALADA ENTRE 37,1KW A 42KW </v>
          </cell>
          <cell r="F1083" t="str">
            <v xml:space="preserve">UN  </v>
          </cell>
          <cell r="G1083">
            <v>257.04000000000002</v>
          </cell>
          <cell r="H1083">
            <v>211.09</v>
          </cell>
          <cell r="I1083">
            <v>918.13</v>
          </cell>
          <cell r="J1083">
            <v>1386.26</v>
          </cell>
        </row>
        <row r="1084">
          <cell r="C1084" t="str">
            <v>71.09.04U</v>
          </cell>
          <cell r="D1084">
            <v>7001282072</v>
          </cell>
          <cell r="E1084" t="str">
            <v xml:space="preserve">MEDIÇÃO TRIFÁSICA INSTALADA EM MURO - RAMAL DE DISTRIBUIÇÃO SUBTERRÂNEO - COM CARGA INSTALADA ENTRE 42,1KW A 48KW </v>
          </cell>
          <cell r="F1084" t="str">
            <v xml:space="preserve">UN  </v>
          </cell>
          <cell r="G1084">
            <v>257.04000000000002</v>
          </cell>
          <cell r="H1084">
            <v>211.09</v>
          </cell>
          <cell r="I1084">
            <v>918.13</v>
          </cell>
          <cell r="J1084">
            <v>1386.26</v>
          </cell>
        </row>
        <row r="1085">
          <cell r="C1085" t="str">
            <v>71.09.05U</v>
          </cell>
          <cell r="D1085">
            <v>7001282071</v>
          </cell>
          <cell r="E1085" t="str">
            <v>MEDIÇÃO TRIFÁSICA INSTALADA EM MURO - RAMAL DE DISTRIBUIÇÃO SUBTERRÂNEO - COM CARGA INSTALADA ENTRE 48,1KW A 60KW</v>
          </cell>
          <cell r="F1085" t="str">
            <v xml:space="preserve">UN  </v>
          </cell>
          <cell r="G1085">
            <v>257.04000000000002</v>
          </cell>
          <cell r="H1085">
            <v>211.09</v>
          </cell>
          <cell r="I1085">
            <v>977.32</v>
          </cell>
          <cell r="J1085">
            <v>1445.45</v>
          </cell>
        </row>
        <row r="1086">
          <cell r="C1086" t="str">
            <v>71.09.06U</v>
          </cell>
          <cell r="D1086">
            <v>7001282029</v>
          </cell>
          <cell r="E1086" t="str">
            <v xml:space="preserve">MEDIÇÃO TRIFÁSICA INSTALADA EM MURO - RAMAL DE DISTRIBUIÇÃO SUBTERRÂNEO - COM CARGA INSTALADA ENTRE 60,1KW A 75KW </v>
          </cell>
          <cell r="F1086" t="str">
            <v xml:space="preserve">UN  </v>
          </cell>
          <cell r="G1086">
            <v>257.04000000000002</v>
          </cell>
          <cell r="H1086">
            <v>211.09</v>
          </cell>
          <cell r="I1086">
            <v>1231.43</v>
          </cell>
          <cell r="J1086">
            <v>1699.56</v>
          </cell>
        </row>
        <row r="1087">
          <cell r="C1087">
            <v>0</v>
          </cell>
          <cell r="D1087">
            <v>0</v>
          </cell>
          <cell r="E1087">
            <v>0</v>
          </cell>
          <cell r="F1087">
            <v>0</v>
          </cell>
          <cell r="G1087">
            <v>0</v>
          </cell>
          <cell r="H1087">
            <v>0</v>
          </cell>
          <cell r="I1087">
            <v>0</v>
          </cell>
          <cell r="J1087">
            <v>0</v>
          </cell>
        </row>
        <row r="1088">
          <cell r="C1088" t="str">
            <v>71.10.00U</v>
          </cell>
          <cell r="D1088">
            <v>0</v>
          </cell>
          <cell r="E1088" t="str">
            <v>INSTALAÇÃO DE POSTE COM LUMINÁRIA/PROJETOR</v>
          </cell>
          <cell r="F1088">
            <v>0</v>
          </cell>
          <cell r="G1088">
            <v>0</v>
          </cell>
          <cell r="H1088">
            <v>0</v>
          </cell>
          <cell r="I1088">
            <v>0</v>
          </cell>
          <cell r="J1088">
            <v>0</v>
          </cell>
        </row>
        <row r="1089">
          <cell r="C1089" t="str">
            <v>71.10.01U</v>
          </cell>
          <cell r="D1089">
            <v>7001601308</v>
          </cell>
          <cell r="E1089" t="str">
            <v>POSTE CONCRETO DUPLO T, 200KG, H=8M, COM 1 LUMINÁRIA COMPLETA FECHADA INCLUSIVE ATERRAMENTO DE 125W (FORNECIMENTO E INSTALAÇÃO)</v>
          </cell>
          <cell r="F1089" t="str">
            <v xml:space="preserve">UN  </v>
          </cell>
          <cell r="G1089">
            <v>257.04000000000002</v>
          </cell>
          <cell r="H1089">
            <v>218.55</v>
          </cell>
          <cell r="I1089">
            <v>953.47</v>
          </cell>
          <cell r="J1089">
            <v>1429.06</v>
          </cell>
        </row>
        <row r="1090">
          <cell r="C1090" t="str">
            <v>71.10.02U</v>
          </cell>
          <cell r="D1090">
            <v>7001601311</v>
          </cell>
          <cell r="E1090" t="str">
            <v>POSTE CONCRETO DUPLO T, 200KG, H=8M, COM 1 LUMINÁRIA COMPLETA FECHADA INCLUSIVE ATERRAMENTO DE 250W (FORNECIMENTO E INSTALAÇÃO)</v>
          </cell>
          <cell r="F1090" t="str">
            <v xml:space="preserve">UN  </v>
          </cell>
          <cell r="G1090">
            <v>257.04000000000002</v>
          </cell>
          <cell r="H1090">
            <v>218.55</v>
          </cell>
          <cell r="I1090">
            <v>787.19</v>
          </cell>
          <cell r="J1090">
            <v>1262.78</v>
          </cell>
        </row>
        <row r="1091">
          <cell r="C1091" t="str">
            <v>71.10.03U</v>
          </cell>
          <cell r="D1091">
            <v>7001601314</v>
          </cell>
          <cell r="E1091" t="str">
            <v>POSTE CONCRETO DUPLO T, 200KG, H=8M, COM 1 LUMINÁRIA COMPLETA FECHADA INCLUSIVE ATERRAMENTO DE 400W (FORNECIMENTO E INSTALAÇÃO)</v>
          </cell>
          <cell r="F1091" t="str">
            <v xml:space="preserve">UN  </v>
          </cell>
          <cell r="G1091">
            <v>257.04000000000002</v>
          </cell>
          <cell r="H1091">
            <v>218.55</v>
          </cell>
          <cell r="I1091">
            <v>953.68</v>
          </cell>
          <cell r="J1091">
            <v>1429.27</v>
          </cell>
        </row>
        <row r="1092">
          <cell r="C1092" t="str">
            <v>71.10.04U</v>
          </cell>
          <cell r="D1092">
            <v>7001601317</v>
          </cell>
          <cell r="E1092" t="str">
            <v>POSTE CONCRETO DUPLO T, 200KG,  H=8M, COM 2 LUMINÁRIAS COMPLETAS FECHADAS, INCLUSIVE ATERRAMENTO DE 125W (FORNECIMENTO E INSTALAÇÃO)</v>
          </cell>
          <cell r="F1092" t="str">
            <v xml:space="preserve">UN  </v>
          </cell>
          <cell r="G1092">
            <v>257.04000000000002</v>
          </cell>
          <cell r="H1092">
            <v>245.71</v>
          </cell>
          <cell r="I1092">
            <v>1444.57</v>
          </cell>
          <cell r="J1092">
            <v>1947.32</v>
          </cell>
        </row>
        <row r="1093">
          <cell r="C1093" t="str">
            <v>71.10.05U</v>
          </cell>
          <cell r="D1093">
            <v>7001601319</v>
          </cell>
          <cell r="E1093" t="str">
            <v>POSTE CONCRETO DUPLO T, 200KG, H=8M, COM 2 LUMINÁRIAS COMPLETAS FECHADAS, INCLUSIVE ATERRAMENTO DE 250W (FORNECIMENTO E INSTALAÇÃO)</v>
          </cell>
          <cell r="F1093" t="str">
            <v xml:space="preserve">UN  </v>
          </cell>
          <cell r="G1093">
            <v>257.04000000000002</v>
          </cell>
          <cell r="H1093">
            <v>245.71</v>
          </cell>
          <cell r="I1093">
            <v>1112.01</v>
          </cell>
          <cell r="J1093">
            <v>1614.76</v>
          </cell>
        </row>
        <row r="1094">
          <cell r="C1094" t="str">
            <v>71.10.06U</v>
          </cell>
          <cell r="D1094">
            <v>7001601321</v>
          </cell>
          <cell r="E1094" t="str">
            <v>POSTE CONCRETO DUPLO T, 200KG, H=8M, COM 2 LUMINÁRIAS COMPLETAS FECHADAS, INCLUSIVE ATERRAMENTO DE 400W (FORNECIMENTO E INSTALAÇÃO)</v>
          </cell>
          <cell r="F1094" t="str">
            <v xml:space="preserve">UN  </v>
          </cell>
          <cell r="G1094">
            <v>257.04000000000002</v>
          </cell>
          <cell r="H1094">
            <v>245.71</v>
          </cell>
          <cell r="I1094">
            <v>1444.99</v>
          </cell>
          <cell r="J1094">
            <v>1947.74</v>
          </cell>
        </row>
        <row r="1095">
          <cell r="C1095" t="str">
            <v>71.10.07U</v>
          </cell>
          <cell r="D1095">
            <v>7001601323</v>
          </cell>
          <cell r="E1095" t="str">
            <v>POSTE CONCRETO DUPLO T, TIPO B, 300KG, H=10M, COM 1 PROJETOR COMPLETO INCLUSIVE ATERRAMENTO LÂMPADA DE 250W (FORNECIMENTO E INSTALAÇÃO)</v>
          </cell>
          <cell r="F1095" t="str">
            <v xml:space="preserve">UN  </v>
          </cell>
          <cell r="G1095">
            <v>257.04000000000002</v>
          </cell>
          <cell r="H1095">
            <v>226.26</v>
          </cell>
          <cell r="I1095">
            <v>894.04</v>
          </cell>
          <cell r="J1095">
            <v>1377.34</v>
          </cell>
        </row>
        <row r="1096">
          <cell r="C1096" t="str">
            <v>71.10.08U</v>
          </cell>
          <cell r="D1096">
            <v>7001601325</v>
          </cell>
          <cell r="E1096" t="str">
            <v>POSTE CONCRETO DUPLO T, TIPO B, 300KG, H=10M, COM 1 PROJETOR COMPLETO INCLUSIVE ATERRAMENTO LÂMPADA DE 400W (FORNECIMENTO E INSTALAÇÃO</v>
          </cell>
          <cell r="F1096" t="str">
            <v xml:space="preserve">UN  </v>
          </cell>
          <cell r="G1096">
            <v>257.04000000000002</v>
          </cell>
          <cell r="H1096">
            <v>226.26</v>
          </cell>
          <cell r="I1096">
            <v>922.55</v>
          </cell>
          <cell r="J1096">
            <v>1405.85</v>
          </cell>
        </row>
        <row r="1097">
          <cell r="C1097" t="str">
            <v>71.10.09U</v>
          </cell>
          <cell r="D1097">
            <v>7001601328</v>
          </cell>
          <cell r="E1097" t="str">
            <v>POSTE CONCRETO DUPLO T, TIPO B, 300KG, H=10M, COM 2 PROJETORES COMPLETOS INCLUSIVE ATERRAMENTO LÂMPADA DE 250W (FORNECIMENTO E INSTALAÇÃO</v>
          </cell>
          <cell r="F1097" t="str">
            <v xml:space="preserve">UN  </v>
          </cell>
          <cell r="G1097">
            <v>257.04000000000002</v>
          </cell>
          <cell r="H1097">
            <v>245.71</v>
          </cell>
          <cell r="I1097">
            <v>1090.99</v>
          </cell>
          <cell r="J1097">
            <v>1593.74</v>
          </cell>
        </row>
        <row r="1098">
          <cell r="C1098" t="str">
            <v>71.10.10U</v>
          </cell>
          <cell r="D1098">
            <v>7001601329</v>
          </cell>
          <cell r="E1098" t="str">
            <v>POSTE CONCRETO DUPLO T, TIPO B, 300KG, H=10M, COM 2 PROJETORES COMPLETOS INCLUSIVE ATERRAMENTO LÂMPADA DE 400W (FORNECIMENTO E INSTALAÇÃO</v>
          </cell>
          <cell r="F1098" t="str">
            <v xml:space="preserve">UN  </v>
          </cell>
          <cell r="G1098">
            <v>257.04000000000002</v>
          </cell>
          <cell r="H1098">
            <v>245.71</v>
          </cell>
          <cell r="I1098">
            <v>1148.01</v>
          </cell>
          <cell r="J1098">
            <v>1650.76</v>
          </cell>
        </row>
        <row r="1099">
          <cell r="C1099">
            <v>0</v>
          </cell>
          <cell r="D1099">
            <v>0</v>
          </cell>
          <cell r="E1099">
            <v>0</v>
          </cell>
          <cell r="F1099">
            <v>0</v>
          </cell>
          <cell r="G1099">
            <v>0</v>
          </cell>
          <cell r="H1099">
            <v>0</v>
          </cell>
          <cell r="I1099">
            <v>0</v>
          </cell>
          <cell r="J1099">
            <v>0</v>
          </cell>
        </row>
        <row r="1100">
          <cell r="C1100" t="str">
            <v>71.11.00U</v>
          </cell>
          <cell r="D1100">
            <v>0</v>
          </cell>
          <cell r="E1100" t="str">
            <v>EXECUÇÃO DE SOLDA</v>
          </cell>
          <cell r="F1100">
            <v>0</v>
          </cell>
          <cell r="G1100">
            <v>0</v>
          </cell>
          <cell r="H1100">
            <v>0</v>
          </cell>
          <cell r="I1100">
            <v>0</v>
          </cell>
          <cell r="J1100">
            <v>0</v>
          </cell>
        </row>
        <row r="1101">
          <cell r="C1101" t="str">
            <v>71.11.01U</v>
          </cell>
          <cell r="D1101">
            <v>7001210843</v>
          </cell>
          <cell r="E1101" t="str">
            <v>EXECUÇÃO DE SOLDA EXOTÉRMICA GT</v>
          </cell>
          <cell r="F1101" t="str">
            <v xml:space="preserve">UN  </v>
          </cell>
          <cell r="G1101">
            <v>0</v>
          </cell>
          <cell r="H1101">
            <v>35.03</v>
          </cell>
          <cell r="I1101">
            <v>10.43</v>
          </cell>
          <cell r="J1101">
            <v>45.46</v>
          </cell>
        </row>
        <row r="1102">
          <cell r="C1102" t="str">
            <v>71.11.02U</v>
          </cell>
          <cell r="D1102">
            <v>7001210844</v>
          </cell>
          <cell r="E1102" t="str">
            <v>EXECUÇÃO DE SOLDA EXOTÉRMICA GX</v>
          </cell>
          <cell r="F1102" t="str">
            <v xml:space="preserve">UN  </v>
          </cell>
          <cell r="G1102">
            <v>0</v>
          </cell>
          <cell r="H1102">
            <v>42.04</v>
          </cell>
          <cell r="I1102">
            <v>11.99</v>
          </cell>
          <cell r="J1102">
            <v>54.03</v>
          </cell>
        </row>
        <row r="1103">
          <cell r="C1103" t="str">
            <v>71.11.03U</v>
          </cell>
          <cell r="D1103">
            <v>7001210845</v>
          </cell>
          <cell r="E1103" t="str">
            <v>EXECUÇÃO DE SOLDA EXOTÉRMICA GY</v>
          </cell>
          <cell r="F1103" t="str">
            <v xml:space="preserve">UN  </v>
          </cell>
          <cell r="G1103">
            <v>0</v>
          </cell>
          <cell r="H1103">
            <v>42.04</v>
          </cell>
          <cell r="I1103">
            <v>10.86</v>
          </cell>
          <cell r="J1103">
            <v>52.9</v>
          </cell>
        </row>
        <row r="1104">
          <cell r="C1104" t="str">
            <v>71.11.04U</v>
          </cell>
          <cell r="D1104">
            <v>7001210846</v>
          </cell>
          <cell r="E1104" t="str">
            <v>EXECUÇÃO DE SOLDA EXOTÉRMICA ND</v>
          </cell>
          <cell r="F1104" t="str">
            <v xml:space="preserve">UN  </v>
          </cell>
          <cell r="G1104">
            <v>0</v>
          </cell>
          <cell r="H1104">
            <v>63.06</v>
          </cell>
          <cell r="I1104">
            <v>11.88</v>
          </cell>
          <cell r="J1104">
            <v>74.94</v>
          </cell>
        </row>
        <row r="1105">
          <cell r="C1105" t="str">
            <v>71.11.05U</v>
          </cell>
          <cell r="D1105">
            <v>7001210847</v>
          </cell>
          <cell r="E1105" t="str">
            <v>EXECUÇÃO DE SOLDA EXOTÉRMICA NT</v>
          </cell>
          <cell r="F1105" t="str">
            <v xml:space="preserve">UN  </v>
          </cell>
          <cell r="G1105">
            <v>0</v>
          </cell>
          <cell r="H1105">
            <v>49.05</v>
          </cell>
          <cell r="I1105">
            <v>11.83</v>
          </cell>
          <cell r="J1105">
            <v>60.88</v>
          </cell>
        </row>
        <row r="1106">
          <cell r="C1106">
            <v>0</v>
          </cell>
          <cell r="D1106">
            <v>0</v>
          </cell>
          <cell r="E1106">
            <v>0</v>
          </cell>
          <cell r="F1106">
            <v>0</v>
          </cell>
          <cell r="G1106">
            <v>0</v>
          </cell>
          <cell r="H1106">
            <v>0</v>
          </cell>
          <cell r="I1106">
            <v>0</v>
          </cell>
          <cell r="J1106">
            <v>0</v>
          </cell>
        </row>
        <row r="1107">
          <cell r="C1107" t="str">
            <v>71.12.00U</v>
          </cell>
          <cell r="D1107">
            <v>0</v>
          </cell>
          <cell r="E1107" t="str">
            <v>INSTALAÇÃO DE SUBESTAÇÃO</v>
          </cell>
          <cell r="F1107">
            <v>0</v>
          </cell>
          <cell r="G1107">
            <v>0</v>
          </cell>
          <cell r="H1107">
            <v>0</v>
          </cell>
          <cell r="I1107">
            <v>0</v>
          </cell>
          <cell r="J1107">
            <v>0</v>
          </cell>
        </row>
        <row r="1108">
          <cell r="C1108" t="str">
            <v>71.12.01U</v>
          </cell>
          <cell r="D1108">
            <v>7001282037</v>
          </cell>
          <cell r="E1108" t="str">
            <v>SUBESTAÇÃO AÉREA DE 15 À 45 KVA / 13.800-380/220V EM POSTE COM QUADRO DE MEDIÇÃO EM MURETA, PROTEÇÃO GERAL E ATERRAMENTO (PADRÃO CELPE)</v>
          </cell>
          <cell r="F1108" t="str">
            <v xml:space="preserve">UN  </v>
          </cell>
          <cell r="G1108">
            <v>257.04000000000002</v>
          </cell>
          <cell r="H1108">
            <v>1193.56</v>
          </cell>
          <cell r="I1108">
            <v>0</v>
          </cell>
          <cell r="J1108">
            <v>1450.6</v>
          </cell>
        </row>
        <row r="1109">
          <cell r="C1109" t="str">
            <v>71.12.02U</v>
          </cell>
          <cell r="D1109">
            <v>7001282040</v>
          </cell>
          <cell r="E1109" t="str">
            <v>SUBESTAÇÃO AÉREA DE 75 À 112,5 KVA / 13.800-380/220V EM POSTE COM QUADRO DE MEDIÇÃO EM MURETA, PROTEÇÃO GERAL E ATERRAMENTO (PADRÃO CELPE)</v>
          </cell>
          <cell r="F1109" t="str">
            <v xml:space="preserve">UN  </v>
          </cell>
          <cell r="G1109">
            <v>257.04000000000002</v>
          </cell>
          <cell r="H1109">
            <v>1312.92</v>
          </cell>
          <cell r="I1109">
            <v>0</v>
          </cell>
          <cell r="J1109">
            <v>1569.96</v>
          </cell>
        </row>
        <row r="1110">
          <cell r="C1110" t="str">
            <v>71.12.03U</v>
          </cell>
          <cell r="D1110">
            <v>7001282044</v>
          </cell>
          <cell r="E1110" t="str">
            <v xml:space="preserve">SUBESTAÇÃO AÉREA DE 150 À 300 KVA / 13.800-380/220V EM POSTE COM QUADRO DE MEDIÇÃO EM MURETA, PROTEÇÃO GERAL E ATERRAMENTO (PADRÃO CELPE) </v>
          </cell>
          <cell r="F1110" t="str">
            <v xml:space="preserve">UN  </v>
          </cell>
          <cell r="G1110">
            <v>257.04000000000002</v>
          </cell>
          <cell r="H1110">
            <v>1432.27</v>
          </cell>
          <cell r="I1110">
            <v>0</v>
          </cell>
          <cell r="J1110">
            <v>1689.31</v>
          </cell>
        </row>
        <row r="1111">
          <cell r="C1111">
            <v>0</v>
          </cell>
          <cell r="D1111">
            <v>0</v>
          </cell>
          <cell r="E1111">
            <v>0</v>
          </cell>
          <cell r="F1111">
            <v>0</v>
          </cell>
          <cell r="G1111">
            <v>0</v>
          </cell>
          <cell r="H1111">
            <v>0</v>
          </cell>
          <cell r="I1111">
            <v>0</v>
          </cell>
          <cell r="J1111">
            <v>0</v>
          </cell>
        </row>
        <row r="1112">
          <cell r="C1112" t="str">
            <v>71.13.00U</v>
          </cell>
          <cell r="D1112">
            <v>0</v>
          </cell>
          <cell r="E1112" t="str">
            <v>INSTALAÇÃO DE QUADRO DE DISTRIBUIÇÃO DE ENERGIA</v>
          </cell>
          <cell r="F1112">
            <v>0</v>
          </cell>
          <cell r="G1112">
            <v>0</v>
          </cell>
          <cell r="H1112">
            <v>0</v>
          </cell>
          <cell r="I1112">
            <v>0</v>
          </cell>
          <cell r="J1112">
            <v>0</v>
          </cell>
        </row>
        <row r="1113">
          <cell r="C1113" t="str">
            <v>71.13.01U</v>
          </cell>
          <cell r="D1113">
            <v>7001282047</v>
          </cell>
          <cell r="E1113" t="str">
            <v>QUADRO DE DISTRIBUIÇÃO DE ENERGIA SOBREPOR DE 12 DIVISÕES, COMPLETO C/BARRAMENTO (FORNECIMENTO E INSTALAÇÃO)</v>
          </cell>
          <cell r="F1113" t="str">
            <v xml:space="preserve">UN  </v>
          </cell>
          <cell r="G1113">
            <v>0</v>
          </cell>
          <cell r="H1113">
            <v>70.349999999999994</v>
          </cell>
          <cell r="I1113">
            <v>247.28</v>
          </cell>
          <cell r="J1113">
            <v>317.63</v>
          </cell>
        </row>
        <row r="1114">
          <cell r="C1114" t="str">
            <v>71.13.02U</v>
          </cell>
          <cell r="D1114">
            <v>7001282048</v>
          </cell>
          <cell r="E1114" t="str">
            <v>QUADRO DE DISTRIBUIÇÃO DE ENERGIA SOBREPOR DE 18 DIVISÕES, COMPLETO C/BARRAMENTO (FORNECIMENTO E INSTALAÇÃO)</v>
          </cell>
          <cell r="F1114" t="str">
            <v xml:space="preserve">UN  </v>
          </cell>
          <cell r="G1114">
            <v>0</v>
          </cell>
          <cell r="H1114">
            <v>87.95</v>
          </cell>
          <cell r="I1114">
            <v>276.07</v>
          </cell>
          <cell r="J1114">
            <v>364.02</v>
          </cell>
        </row>
        <row r="1115">
          <cell r="C1115" t="str">
            <v>71.13.03U</v>
          </cell>
          <cell r="D1115">
            <v>7001282049</v>
          </cell>
          <cell r="E1115" t="str">
            <v>QUADRO DE DISTRIBUIÇÃO DE ENERGIA SOBREPOR DE 24 DIVISÕES, COMPLETO C/BARRAMENTO (FORNECIMENTO E INSTALAÇÃO)</v>
          </cell>
          <cell r="F1115" t="str">
            <v xml:space="preserve">UN  </v>
          </cell>
          <cell r="G1115">
            <v>0</v>
          </cell>
          <cell r="H1115">
            <v>105.54</v>
          </cell>
          <cell r="I1115">
            <v>352.74</v>
          </cell>
          <cell r="J1115">
            <v>458.28</v>
          </cell>
        </row>
        <row r="1116">
          <cell r="C1116" t="str">
            <v>71.13.04U</v>
          </cell>
          <cell r="D1116">
            <v>7001282050</v>
          </cell>
          <cell r="E1116" t="str">
            <v>QUADRO DE DISTRIBUIÇÃO DE ENERGIA SOBREPOR DE 36 DIVISÕES, COMPLETO C/BARRAMENTO (FORNECIMENTO E INSTALAÇÃO)</v>
          </cell>
          <cell r="F1116" t="str">
            <v xml:space="preserve">UN  </v>
          </cell>
          <cell r="G1116">
            <v>0</v>
          </cell>
          <cell r="H1116">
            <v>123.13</v>
          </cell>
          <cell r="I1116">
            <v>668.93</v>
          </cell>
          <cell r="J1116">
            <v>792.06</v>
          </cell>
        </row>
        <row r="1117">
          <cell r="C1117">
            <v>0</v>
          </cell>
          <cell r="D1117">
            <v>0</v>
          </cell>
          <cell r="E1117">
            <v>0</v>
          </cell>
          <cell r="F1117">
            <v>0</v>
          </cell>
          <cell r="G1117">
            <v>0</v>
          </cell>
          <cell r="H1117">
            <v>0</v>
          </cell>
          <cell r="I1117">
            <v>0</v>
          </cell>
          <cell r="J1117">
            <v>0</v>
          </cell>
        </row>
        <row r="1118">
          <cell r="C1118" t="str">
            <v>30.02.00U</v>
          </cell>
          <cell r="D1118" t="str">
            <v/>
          </cell>
          <cell r="E1118" t="str">
            <v>FILTROS</v>
          </cell>
          <cell r="F1118">
            <v>0</v>
          </cell>
          <cell r="G1118">
            <v>0</v>
          </cell>
          <cell r="H1118">
            <v>0</v>
          </cell>
          <cell r="I1118">
            <v>0</v>
          </cell>
          <cell r="J1118">
            <v>0</v>
          </cell>
        </row>
        <row r="1119">
          <cell r="C1119" t="str">
            <v>30.02.01U</v>
          </cell>
          <cell r="D1119">
            <v>7001290003</v>
          </cell>
          <cell r="E1119" t="str">
            <v>FILTROS DE PRESSÃO, RETIRADA DE LEITOS FILTRANTES, LAVAGEM E CLASSIFICAÇÃO DOS SEIXOS RETIRADOS E COLOCAÇÃO DOS MESMOS.</v>
          </cell>
          <cell r="F1119" t="str">
            <v>M3</v>
          </cell>
          <cell r="G1119">
            <v>0</v>
          </cell>
          <cell r="H1119">
            <v>311.88</v>
          </cell>
          <cell r="I1119">
            <v>0</v>
          </cell>
          <cell r="J1119">
            <v>311.88</v>
          </cell>
        </row>
        <row r="1120">
          <cell r="C1120" t="str">
            <v>30.02.02U</v>
          </cell>
          <cell r="D1120">
            <v>7001290004</v>
          </cell>
          <cell r="E1120" t="str">
            <v>FILTRO RÁPIDO/GRAVIDADE, RETIRADA DE LEITOS FILTRANTES, LAVAGEM, CLASSIFICAÇÃO DOS SEIXOS RETIRADOS E COLOCAÇÃO DOS MESMOS.</v>
          </cell>
          <cell r="F1120" t="str">
            <v>M3</v>
          </cell>
          <cell r="G1120">
            <v>0</v>
          </cell>
          <cell r="H1120">
            <v>311.88</v>
          </cell>
          <cell r="I1120">
            <v>0</v>
          </cell>
          <cell r="J1120">
            <v>311.88</v>
          </cell>
        </row>
        <row r="1121">
          <cell r="C1121" t="str">
            <v>30.02.04U</v>
          </cell>
          <cell r="D1121">
            <v>7001290005</v>
          </cell>
          <cell r="E1121" t="str">
            <v>COLOCAÇÃO DE LEITOS FILTRANTES EM FILTROS DE PRESSÃO.</v>
          </cell>
          <cell r="F1121" t="str">
            <v>M3</v>
          </cell>
          <cell r="G1121">
            <v>0</v>
          </cell>
          <cell r="H1121">
            <v>40.35</v>
          </cell>
          <cell r="I1121">
            <v>0</v>
          </cell>
          <cell r="J1121">
            <v>40.35</v>
          </cell>
        </row>
        <row r="1122">
          <cell r="C1122" t="str">
            <v>30.02.05U</v>
          </cell>
          <cell r="D1122">
            <v>7001290006</v>
          </cell>
          <cell r="E1122" t="str">
            <v>COLOCAÇÃO DE LEITOS FILTRANTES EM FILTROS DE RÁPIDOS/GRAVIDADE.</v>
          </cell>
          <cell r="F1122" t="str">
            <v>M3</v>
          </cell>
          <cell r="G1122">
            <v>0</v>
          </cell>
          <cell r="H1122">
            <v>26.41</v>
          </cell>
          <cell r="I1122">
            <v>0</v>
          </cell>
          <cell r="J1122">
            <v>26.41</v>
          </cell>
        </row>
        <row r="1123">
          <cell r="C1123">
            <v>0</v>
          </cell>
          <cell r="D1123">
            <v>0</v>
          </cell>
          <cell r="E1123">
            <v>0</v>
          </cell>
          <cell r="F1123">
            <v>0</v>
          </cell>
          <cell r="G1123">
            <v>0</v>
          </cell>
          <cell r="H1123">
            <v>0</v>
          </cell>
          <cell r="I1123">
            <v>0</v>
          </cell>
          <cell r="J1123">
            <v>0</v>
          </cell>
        </row>
        <row r="1124">
          <cell r="C1124" t="str">
            <v>31.01.00U</v>
          </cell>
          <cell r="D1124" t="str">
            <v/>
          </cell>
          <cell r="E1124" t="str">
            <v>INSTALAÇÃO OU SUBSTITUIÇÃO DE RAMAIS PREDIAIS DE ÁGUA</v>
          </cell>
          <cell r="F1124">
            <v>0</v>
          </cell>
          <cell r="G1124">
            <v>0</v>
          </cell>
          <cell r="H1124">
            <v>0</v>
          </cell>
          <cell r="I1124">
            <v>0</v>
          </cell>
          <cell r="J1124">
            <v>0</v>
          </cell>
        </row>
        <row r="1125">
          <cell r="C1125" t="str">
            <v>31.01.01U</v>
          </cell>
          <cell r="D1125">
            <v>7001300001</v>
          </cell>
          <cell r="E1125" t="str">
            <v>INSTALAÇÃO OU SUBSTITUIÇÃO DE RAMAL PREDIAL DE ÁGUA ATÉ 10,00 M DE EXTENSÃO, COM INSTALAÇÃO DE HIDRÔMETRO DE ATÉ 20 M3/H NO JARDIM OU CALÇADA, CONFORME PADRÃO COMPESA, INCLUINDO ESCAVAÇÃO E REATERRO.</v>
          </cell>
          <cell r="F1125" t="str">
            <v>UN</v>
          </cell>
          <cell r="G1125">
            <v>0</v>
          </cell>
          <cell r="H1125">
            <v>157.66999999999999</v>
          </cell>
          <cell r="I1125">
            <v>0</v>
          </cell>
          <cell r="J1125">
            <v>157.66999999999999</v>
          </cell>
        </row>
        <row r="1126">
          <cell r="C1126" t="str">
            <v>31.01.02U</v>
          </cell>
          <cell r="D1126">
            <v>7001300002</v>
          </cell>
          <cell r="E1126" t="str">
            <v>INSTALAÇÃO OU SUBSTITUIÇÃO DE RAMAL PREDIAL DE ÁGUA ATÉ 10,00 M DE EXTENSÃO, COM INSTALAÇÃO DE HIDRÔMETRO DE ATÉ 20 M3/H NO MURO, CONFORME PADRÃO COMPESA, INCLUINDO ESCAVAÇÃO, REATERRO, DEMOLIÇÃO E REPOSIÇÃO DE ALVENARIA E ACABAMENTO COM MASSA ÚNICA.</v>
          </cell>
          <cell r="F1126" t="str">
            <v>UN</v>
          </cell>
          <cell r="G1126">
            <v>0</v>
          </cell>
          <cell r="H1126">
            <v>162.54</v>
          </cell>
          <cell r="I1126">
            <v>1.1000000000000001</v>
          </cell>
          <cell r="J1126">
            <v>163.63999999999999</v>
          </cell>
        </row>
        <row r="1127">
          <cell r="C1127" t="str">
            <v>31.01.03U</v>
          </cell>
          <cell r="D1127">
            <v>7001300003</v>
          </cell>
          <cell r="E1127" t="str">
            <v>INSTALAÇÃO OU SUBSTITUIÇÃO DE RAMAL PREDIAL DE ÁGUA ATÉ 10,00 M DE EXTENSÃO, COM HIDRÔMETRO ACIMA DE 20 M3/H NO JARDIM E/OU CALÇADA, CONFORME PADRÃO COMPESA, INCLUINDO ESCAVAÇÃO E REATERRO.</v>
          </cell>
          <cell r="F1127" t="str">
            <v>UN</v>
          </cell>
          <cell r="G1127">
            <v>0</v>
          </cell>
          <cell r="H1127">
            <v>157.66999999999999</v>
          </cell>
          <cell r="I1127">
            <v>0</v>
          </cell>
          <cell r="J1127">
            <v>157.66999999999999</v>
          </cell>
        </row>
        <row r="1128">
          <cell r="C1128">
            <v>0</v>
          </cell>
          <cell r="D1128">
            <v>0</v>
          </cell>
          <cell r="E1128">
            <v>0</v>
          </cell>
          <cell r="F1128">
            <v>0</v>
          </cell>
          <cell r="G1128">
            <v>0</v>
          </cell>
          <cell r="H1128">
            <v>0</v>
          </cell>
          <cell r="I1128">
            <v>0</v>
          </cell>
          <cell r="J1128">
            <v>0</v>
          </cell>
        </row>
        <row r="1129">
          <cell r="C1129" t="str">
            <v>31.08.00U</v>
          </cell>
          <cell r="D1129" t="str">
            <v/>
          </cell>
          <cell r="E1129" t="str">
            <v>INSTALAÇÃO OU SUSBSTITUIÇÃO DE RAMAIS PREDIAIS DE ESGOTO</v>
          </cell>
          <cell r="F1129">
            <v>0</v>
          </cell>
          <cell r="G1129">
            <v>0</v>
          </cell>
          <cell r="H1129">
            <v>0</v>
          </cell>
          <cell r="I1129">
            <v>0</v>
          </cell>
          <cell r="J1129">
            <v>0</v>
          </cell>
        </row>
        <row r="1130">
          <cell r="C1130" t="str">
            <v>31.08.01U</v>
          </cell>
          <cell r="D1130">
            <v>7001300038</v>
          </cell>
          <cell r="E1130" t="str">
            <v>INSTALAÇÃO OU SUBSTITUIÇÃO DE RAMAL PREDIAL DE ESGOTO ATÉ 5,00 M SEM PAVIMENTO.</v>
          </cell>
          <cell r="F1130" t="str">
            <v>UN</v>
          </cell>
          <cell r="G1130">
            <v>0</v>
          </cell>
          <cell r="H1130">
            <v>187.89</v>
          </cell>
          <cell r="I1130">
            <v>0</v>
          </cell>
          <cell r="J1130">
            <v>187.89</v>
          </cell>
        </row>
        <row r="1131">
          <cell r="C1131" t="str">
            <v>31.08.02U</v>
          </cell>
          <cell r="D1131">
            <v>7001300007</v>
          </cell>
          <cell r="E1131" t="str">
            <v>METRO EXCEDENTE DA INSTALAÇÃO OU SUBSTITUIÇÃO DE RAMAL PREDIAL DE ESGOTO ATÉ 5,00 M SEM PAVIMENTO.</v>
          </cell>
          <cell r="F1131" t="str">
            <v>M</v>
          </cell>
          <cell r="G1131">
            <v>0</v>
          </cell>
          <cell r="H1131">
            <v>37.57</v>
          </cell>
          <cell r="I1131">
            <v>0</v>
          </cell>
          <cell r="J1131">
            <v>37.57</v>
          </cell>
        </row>
        <row r="1132">
          <cell r="C1132" t="str">
            <v>31.08.03U</v>
          </cell>
          <cell r="D1132">
            <v>7001300041</v>
          </cell>
          <cell r="E1132" t="str">
            <v>INSTALAÇÃO OU SUBSTITUIÇÃO DE RAMAL PREDIAL DE ESGOTO ATÉ 5,00 M COM PAVIMENTO.</v>
          </cell>
          <cell r="F1132" t="str">
            <v>UN</v>
          </cell>
          <cell r="G1132">
            <v>0</v>
          </cell>
          <cell r="H1132">
            <v>228.18</v>
          </cell>
          <cell r="I1132">
            <v>0</v>
          </cell>
          <cell r="J1132">
            <v>228.18</v>
          </cell>
        </row>
        <row r="1133">
          <cell r="C1133" t="str">
            <v>31.08.04U</v>
          </cell>
          <cell r="D1133">
            <v>7001300009</v>
          </cell>
          <cell r="E1133" t="str">
            <v>METRO EXCEDENTE DA INSTALAÇÃO OU SUBSTITUIÇÃO DE RAMAL PREDIAL DE ESGOTO ATÉ 5,00 M COM PAVIMENTO.</v>
          </cell>
          <cell r="F1133" t="str">
            <v>M</v>
          </cell>
          <cell r="G1133">
            <v>0</v>
          </cell>
          <cell r="H1133">
            <v>45.63</v>
          </cell>
          <cell r="I1133">
            <v>0</v>
          </cell>
          <cell r="J1133">
            <v>45.63</v>
          </cell>
        </row>
        <row r="1134">
          <cell r="C1134" t="str">
            <v>31.01.04U</v>
          </cell>
          <cell r="D1134">
            <v>7001300004</v>
          </cell>
          <cell r="E1134" t="str">
            <v>METRO EXCEDENTE PARA INSTALAÇÃO OU SUBSTITUIÇÃO DE RAMAL PREDIAL DE ÁGUA.</v>
          </cell>
          <cell r="F1134" t="str">
            <v>M</v>
          </cell>
          <cell r="G1134">
            <v>0.34</v>
          </cell>
          <cell r="H1134">
            <v>7.01</v>
          </cell>
          <cell r="I1134">
            <v>8.61</v>
          </cell>
          <cell r="J1134">
            <v>15.96</v>
          </cell>
        </row>
        <row r="1135">
          <cell r="C1135" t="str">
            <v>31.08.09U</v>
          </cell>
          <cell r="D1135">
            <v>7001300070</v>
          </cell>
          <cell r="E1135" t="str">
            <v>CONSERTO DE RAMAIS PREDIAIS DE ESGOTO DANIFICADOS DURANTE EXECUÇÃO DAS OBRAS.</v>
          </cell>
          <cell r="F1135" t="str">
            <v>UN</v>
          </cell>
          <cell r="G1135">
            <v>0.34</v>
          </cell>
          <cell r="H1135">
            <v>5.21</v>
          </cell>
          <cell r="I1135">
            <v>26.03</v>
          </cell>
          <cell r="J1135">
            <v>31.58</v>
          </cell>
        </row>
        <row r="1136">
          <cell r="C1136" t="str">
            <v>31.01.05U</v>
          </cell>
          <cell r="D1136">
            <v>7001300064</v>
          </cell>
          <cell r="E1136" t="str">
            <v>CONSERTO DE RAMAIS PREDIAIS DE ÁGUA DANIFICADOS DURANTE EXECUÇÃO DAS OBRAS.</v>
          </cell>
          <cell r="F1136" t="str">
            <v>UN</v>
          </cell>
          <cell r="G1136">
            <v>0</v>
          </cell>
          <cell r="H1136">
            <v>10.48</v>
          </cell>
          <cell r="I1136">
            <v>4.9000000000000004</v>
          </cell>
          <cell r="J1136">
            <v>15.38</v>
          </cell>
        </row>
        <row r="1137">
          <cell r="C1137">
            <v>0</v>
          </cell>
          <cell r="D1137">
            <v>0</v>
          </cell>
          <cell r="E1137">
            <v>0</v>
          </cell>
          <cell r="F1137">
            <v>0</v>
          </cell>
          <cell r="G1137">
            <v>0</v>
          </cell>
          <cell r="H1137">
            <v>0</v>
          </cell>
          <cell r="I1137">
            <v>0</v>
          </cell>
          <cell r="J1137">
            <v>0</v>
          </cell>
        </row>
        <row r="1138">
          <cell r="C1138" t="str">
            <v>32.01.00U</v>
          </cell>
          <cell r="D1138" t="str">
            <v/>
          </cell>
          <cell r="E1138" t="str">
            <v>INSTALAÇÃO DE CERCAS</v>
          </cell>
          <cell r="F1138">
            <v>0</v>
          </cell>
          <cell r="G1138">
            <v>0</v>
          </cell>
          <cell r="H1138">
            <v>0</v>
          </cell>
          <cell r="I1138">
            <v>0</v>
          </cell>
          <cell r="J1138">
            <v>0</v>
          </cell>
        </row>
        <row r="1139">
          <cell r="C1139" t="str">
            <v>32.01.01U</v>
          </cell>
          <cell r="D1139">
            <v>7001310001</v>
          </cell>
          <cell r="E1139" t="str">
            <v>CERCA COM 9 FIOS DE ARAME FARPADO E MOURÕES DE CONCRETO ARMADO A CADA 2 METROS COM ALTURA ÚTIL DE 2,40 M; CONSTRUÇÃO.</v>
          </cell>
          <cell r="F1139" t="str">
            <v>M</v>
          </cell>
          <cell r="G1139">
            <v>0.01</v>
          </cell>
          <cell r="H1139">
            <v>38.1</v>
          </cell>
          <cell r="I1139">
            <v>23.91</v>
          </cell>
          <cell r="J1139">
            <v>62.02</v>
          </cell>
        </row>
        <row r="1140">
          <cell r="C1140" t="str">
            <v>32.01.04U</v>
          </cell>
          <cell r="D1140">
            <v>7001310198</v>
          </cell>
          <cell r="E1140" t="str">
            <v>CERCA COM MOURÕES DE CONCRETO, SEÇÃO "T" PONTA INCLINADA, 7,5X7,5 CM, ESPAÇAMENTO DE 3M, CRAVADOS 0,5M, COM 11 FIOS DE ARAME FARPADO Nº14 CLASSE 250 - FORNEC E COLOC.</v>
          </cell>
          <cell r="F1140" t="str">
            <v>M</v>
          </cell>
          <cell r="G1140">
            <v>0</v>
          </cell>
          <cell r="H1140">
            <v>15.12</v>
          </cell>
          <cell r="I1140">
            <v>23.41</v>
          </cell>
          <cell r="J1140">
            <v>38.53</v>
          </cell>
        </row>
        <row r="1141">
          <cell r="C1141" t="str">
            <v>32.01.02U</v>
          </cell>
          <cell r="D1141">
            <v>7001310002</v>
          </cell>
          <cell r="E1141" t="str">
            <v>CERCA COM ESTACA DE MADEIRA SABIÁ, ESPAÇADAS DE 1,80 M, ALTURA ÚTIL 1,60 M, COM CINCO FIOS DE ARAME FARPADO; CONSTRUÇÃO.</v>
          </cell>
          <cell r="F1141" t="str">
            <v>M</v>
          </cell>
          <cell r="G1141">
            <v>0</v>
          </cell>
          <cell r="H1141">
            <v>17</v>
          </cell>
          <cell r="I1141">
            <v>7.53</v>
          </cell>
          <cell r="J1141">
            <v>24.53</v>
          </cell>
        </row>
        <row r="1142">
          <cell r="C1142" t="str">
            <v>32.01.03U</v>
          </cell>
          <cell r="D1142">
            <v>7001310199</v>
          </cell>
          <cell r="E1142" t="str">
            <v>CERCA COM MOURÕES DE MADEIRA ROLIÇA D=11CM, ESPAÇAMENTO DE 2M, ALTURA LIVRE DE 1M, CRAVADOS 0,50M, COM 5 FIOS DE ARAME FARPADO Nº14 CLASSE 250 - FORNEC E COLOC.</v>
          </cell>
          <cell r="F1142" t="str">
            <v>M</v>
          </cell>
          <cell r="G1142">
            <v>0</v>
          </cell>
          <cell r="H1142">
            <v>17</v>
          </cell>
          <cell r="I1142">
            <v>9.69</v>
          </cell>
          <cell r="J1142">
            <v>26.69</v>
          </cell>
        </row>
        <row r="1143">
          <cell r="C1143" t="str">
            <v>32.01.05U</v>
          </cell>
          <cell r="D1143">
            <v>7001310224</v>
          </cell>
          <cell r="E1143" t="str">
            <v>FORNECIMENTO E INSTALAÇÃO DE CONCERTINA DUPLA EM AÇO GALVANIZADO, ESPIRAL DE DN 450 MM, 3 CLIPES PARA ESPIRAL, LÂMINA DE 30 MM E FIO INTERNO DE 2,50 MM</v>
          </cell>
          <cell r="F1143" t="str">
            <v>M</v>
          </cell>
          <cell r="G1143">
            <v>0</v>
          </cell>
          <cell r="H1143">
            <v>24.39</v>
          </cell>
          <cell r="I1143">
            <v>25.76</v>
          </cell>
          <cell r="J1143">
            <v>50.15</v>
          </cell>
        </row>
        <row r="1144">
          <cell r="C1144">
            <v>0</v>
          </cell>
          <cell r="D1144">
            <v>0</v>
          </cell>
          <cell r="E1144">
            <v>0</v>
          </cell>
          <cell r="F1144">
            <v>0</v>
          </cell>
          <cell r="G1144">
            <v>0</v>
          </cell>
          <cell r="H1144">
            <v>0</v>
          </cell>
          <cell r="I1144">
            <v>0</v>
          </cell>
          <cell r="J1144">
            <v>0</v>
          </cell>
        </row>
        <row r="1145">
          <cell r="C1145" t="str">
            <v>32.01.00U</v>
          </cell>
          <cell r="D1145" t="str">
            <v/>
          </cell>
          <cell r="E1145" t="str">
            <v>PLANTIO DE CAPIM/GRAMA</v>
          </cell>
          <cell r="F1145">
            <v>0</v>
          </cell>
          <cell r="G1145">
            <v>0</v>
          </cell>
          <cell r="H1145">
            <v>0</v>
          </cell>
          <cell r="I1145">
            <v>0</v>
          </cell>
          <cell r="J1145">
            <v>0</v>
          </cell>
        </row>
        <row r="1146">
          <cell r="C1146" t="str">
            <v>32.02.01U</v>
          </cell>
          <cell r="D1146">
            <v>7001310003</v>
          </cell>
          <cell r="E1146" t="str">
            <v>PLANTIO DE CAPIM SÂNDALO INCLUINDO PREPARO DE SOLO COM TERRA VEGETAL.</v>
          </cell>
          <cell r="F1146" t="str">
            <v>M2</v>
          </cell>
          <cell r="G1146">
            <v>0.69</v>
          </cell>
          <cell r="H1146">
            <v>2.4700000000000002</v>
          </cell>
          <cell r="I1146">
            <v>3.85</v>
          </cell>
          <cell r="J1146">
            <v>7.01</v>
          </cell>
        </row>
        <row r="1147">
          <cell r="C1147" t="str">
            <v>32.02.02U</v>
          </cell>
          <cell r="D1147">
            <v>7001310004</v>
          </cell>
          <cell r="E1147" t="str">
            <v>PLANTIO DE GRAMA INGLESA INCLUINDO PREPARO DE SOLO COM TERRA VEGETAL.</v>
          </cell>
          <cell r="F1147" t="str">
            <v>M2</v>
          </cell>
          <cell r="G1147">
            <v>0.69</v>
          </cell>
          <cell r="H1147">
            <v>2.4700000000000002</v>
          </cell>
          <cell r="I1147">
            <v>16.850000000000001</v>
          </cell>
          <cell r="J1147">
            <v>20.010000000000002</v>
          </cell>
        </row>
        <row r="1148">
          <cell r="C1148" t="str">
            <v>32.02.04U</v>
          </cell>
          <cell r="D1148">
            <v>7001310005</v>
          </cell>
          <cell r="E1148" t="str">
            <v>PLANTIO DE GRAMA ESMERALDA (EM TAPETE) INCLUINDO PREPARO DE SOLO COM ADUBOS MINERAIS E ORGÂNICOS.</v>
          </cell>
          <cell r="F1148" t="str">
            <v>M2</v>
          </cell>
          <cell r="G1148">
            <v>0</v>
          </cell>
          <cell r="H1148">
            <v>3.09</v>
          </cell>
          <cell r="I1148">
            <v>12.07</v>
          </cell>
          <cell r="J1148">
            <v>15.16</v>
          </cell>
        </row>
        <row r="1149">
          <cell r="C1149" t="str">
            <v>32.02.06U</v>
          </cell>
          <cell r="D1149">
            <v>7001310006</v>
          </cell>
          <cell r="E1149" t="str">
            <v>PLANTIO DE GRAMA ESMERALDA (EM TAPETE) INCLUINDO PREPARO DE SOLO COM TERRA VEGETAL.</v>
          </cell>
          <cell r="F1149" t="str">
            <v>M2</v>
          </cell>
          <cell r="G1149">
            <v>0.69</v>
          </cell>
          <cell r="H1149">
            <v>2.4700000000000002</v>
          </cell>
          <cell r="I1149">
            <v>11.85</v>
          </cell>
          <cell r="J1149">
            <v>15.01</v>
          </cell>
        </row>
        <row r="1150">
          <cell r="C1150">
            <v>0</v>
          </cell>
          <cell r="D1150">
            <v>0</v>
          </cell>
          <cell r="E1150">
            <v>0</v>
          </cell>
          <cell r="F1150">
            <v>0</v>
          </cell>
          <cell r="G1150">
            <v>0</v>
          </cell>
          <cell r="H1150">
            <v>0</v>
          </cell>
          <cell r="I1150">
            <v>0</v>
          </cell>
          <cell r="J1150">
            <v>0</v>
          </cell>
        </row>
        <row r="1151">
          <cell r="C1151" t="str">
            <v>32.03.00U</v>
          </cell>
          <cell r="D1151" t="str">
            <v/>
          </cell>
          <cell r="E1151" t="str">
            <v>MURO / PORTÕES</v>
          </cell>
          <cell r="F1151">
            <v>0</v>
          </cell>
          <cell r="G1151">
            <v>0</v>
          </cell>
          <cell r="H1151">
            <v>0</v>
          </cell>
          <cell r="I1151">
            <v>0</v>
          </cell>
          <cell r="J1151">
            <v>0</v>
          </cell>
        </row>
        <row r="1152">
          <cell r="C1152" t="str">
            <v>32.03.01U</v>
          </cell>
          <cell r="D1152">
            <v>7001310064</v>
          </cell>
          <cell r="E1152" t="str">
            <v>MURO COM MOURÕES A CADA 2,0M E PLACA PRÉ-FABRICADA DE CONCRETO ARMADO, ALTURA LIVRE 2,0M; CONSTRUÇÃO.</v>
          </cell>
          <cell r="F1152" t="str">
            <v>M</v>
          </cell>
          <cell r="G1152">
            <v>0</v>
          </cell>
          <cell r="H1152">
            <v>40.35</v>
          </cell>
          <cell r="I1152">
            <v>93.51</v>
          </cell>
          <cell r="J1152">
            <v>133.86000000000001</v>
          </cell>
        </row>
        <row r="1153">
          <cell r="C1153" t="str">
            <v>32.03.02U</v>
          </cell>
          <cell r="D1153">
            <v>7001310065</v>
          </cell>
          <cell r="E1153" t="str">
            <v>MURO COM EMBASAMENTO DE 50 CM E ALTURA DA ALVENARIA DE ELEVAÇÃO DE 1,60M COM COLUNAS ESPAÇADAS DE 3 EM 3 METROS, INCLUSIVE ESCAVAÇÃO, REATERRO, REMOÇÃO DE MATERIAL ESCAVADO, CONCRETO MAGRO, CHAPISCO, MASSA ÚNICA E CAIAÇÃO; CONSTRUÇÃO.</v>
          </cell>
          <cell r="F1153" t="str">
            <v>M</v>
          </cell>
          <cell r="G1153">
            <v>0</v>
          </cell>
          <cell r="H1153">
            <v>267.05</v>
          </cell>
          <cell r="I1153">
            <v>56.58</v>
          </cell>
          <cell r="J1153">
            <v>323.63</v>
          </cell>
        </row>
        <row r="1154">
          <cell r="C1154" t="str">
            <v>32.03.03U</v>
          </cell>
          <cell r="D1154">
            <v>7001310045</v>
          </cell>
          <cell r="E1154" t="str">
            <v>MURO COM EMBASAMENTO DE 50 CM E ALTURA DA ALVENARIA DE ELEVAÇÃO DE 1,80M COM COLUNAS ESPAÇADAS DE 3 EM 3 METROS, INCLUSIVE ESCAVAÇÃO, REATERRO, REMOÇÃO DE MATERIAL ESCAVADO, CONCRETO MAGRO, CHAPISCO, MASSA ÚNICA E CAIAÇÃO; CONSTRUÇÃO.</v>
          </cell>
          <cell r="F1154" t="str">
            <v>M</v>
          </cell>
          <cell r="G1154">
            <v>0</v>
          </cell>
          <cell r="H1154">
            <v>267.05</v>
          </cell>
          <cell r="I1154">
            <v>69.900000000000006</v>
          </cell>
          <cell r="J1154">
            <v>336.95</v>
          </cell>
        </row>
        <row r="1155">
          <cell r="C1155">
            <v>0</v>
          </cell>
          <cell r="D1155">
            <v>0</v>
          </cell>
          <cell r="E1155">
            <v>0</v>
          </cell>
          <cell r="F1155">
            <v>0</v>
          </cell>
          <cell r="G1155">
            <v>0</v>
          </cell>
          <cell r="H1155">
            <v>0</v>
          </cell>
          <cell r="I1155">
            <v>0</v>
          </cell>
          <cell r="J1155">
            <v>0</v>
          </cell>
        </row>
        <row r="1156">
          <cell r="C1156" t="str">
            <v>33.02.00U</v>
          </cell>
          <cell r="D1156" t="str">
            <v/>
          </cell>
          <cell r="E1156" t="str">
            <v>GUARDA CORPO / ESCADA DE MARINEIRO / GRADE DE FERRO/MONOVIA</v>
          </cell>
          <cell r="F1156">
            <v>0</v>
          </cell>
          <cell r="G1156">
            <v>0</v>
          </cell>
          <cell r="H1156">
            <v>0</v>
          </cell>
          <cell r="I1156">
            <v>0</v>
          </cell>
          <cell r="J1156">
            <v>0</v>
          </cell>
        </row>
        <row r="1157">
          <cell r="C1157" t="str">
            <v>32.04.01U</v>
          </cell>
          <cell r="D1157">
            <v>7001310010</v>
          </cell>
          <cell r="E1157" t="str">
            <v>PORTÃO TUBULAR, CONFORME PADRÃO COMPESA, EM FERRO GALVANIZADO DE 1 1/2", COM CONTRAVENTAMENTO EM TUBO DE FERRO GALVANIZADO DE 1" E COM TELA ARAMADA # 1" COM FIO Nº 10, INCLUSIVE DOBRADIÇAS, BATEDOR, FECHO, PINTURA E ASSENTAMENTO EM ESTRUTURA DE CONCRETO.</v>
          </cell>
          <cell r="F1157" t="str">
            <v>M2</v>
          </cell>
          <cell r="G1157">
            <v>2.5499999999999998</v>
          </cell>
          <cell r="H1157">
            <v>228.15</v>
          </cell>
          <cell r="I1157">
            <v>276.55</v>
          </cell>
          <cell r="J1157">
            <v>507.25</v>
          </cell>
        </row>
        <row r="1158">
          <cell r="C1158" t="str">
            <v>33.02.01U</v>
          </cell>
          <cell r="D1158">
            <v>7001320066</v>
          </cell>
          <cell r="E1158" t="str">
            <v>CONFECÇÃO E MONTAGEM DE GUARDA-CORPO EM TUBO GALVANIZADO COM PONTA LISA DE 1 1/2", INCLUSIVE PINTURA COM ESMALTE SINTÉTICO EM DUAS DEMÃOS COM FUNDIDO ANTI-CORROSIVO, CONFORME PADRÃO COMPESA.</v>
          </cell>
          <cell r="F1158" t="str">
            <v>M</v>
          </cell>
          <cell r="G1158">
            <v>0.36</v>
          </cell>
          <cell r="H1158">
            <v>87.31</v>
          </cell>
          <cell r="I1158">
            <v>129.51</v>
          </cell>
          <cell r="J1158">
            <v>217.18</v>
          </cell>
        </row>
        <row r="1159">
          <cell r="C1159" t="str">
            <v>33.02.02U</v>
          </cell>
          <cell r="D1159">
            <v>7001320260</v>
          </cell>
          <cell r="E1159" t="str">
            <v>RETIRADA DE GUARDA-CORPO</v>
          </cell>
          <cell r="F1159" t="str">
            <v>M</v>
          </cell>
          <cell r="G1159">
            <v>1.95</v>
          </cell>
          <cell r="H1159">
            <v>24.46</v>
          </cell>
          <cell r="I1159">
            <v>0</v>
          </cell>
          <cell r="J1159">
            <v>26.41</v>
          </cell>
        </row>
        <row r="1160">
          <cell r="C1160" t="str">
            <v>33.02.03U</v>
          </cell>
          <cell r="D1160">
            <v>7001320261</v>
          </cell>
          <cell r="E1160" t="str">
            <v>FORNECIMENTO E COLOCAÇÃO DE GRADE DE FERRO PARA PROTEÇÃO EM PISO.</v>
          </cell>
          <cell r="F1160" t="str">
            <v>M2</v>
          </cell>
          <cell r="G1160">
            <v>0</v>
          </cell>
          <cell r="H1160">
            <v>53.55</v>
          </cell>
          <cell r="I1160">
            <v>208.04</v>
          </cell>
          <cell r="J1160">
            <v>261.58999999999997</v>
          </cell>
        </row>
        <row r="1161">
          <cell r="C1161" t="str">
            <v>33.02.04U</v>
          </cell>
          <cell r="D1161">
            <v>7001320262</v>
          </cell>
          <cell r="E1161" t="str">
            <v>FORNECIMENTO E INSTALAÇÃO DE ESCADA DE MARINHEIRO SEM GAIOLA DE PROTEÇÃO.</v>
          </cell>
          <cell r="F1161" t="str">
            <v>M</v>
          </cell>
          <cell r="G1161">
            <v>0</v>
          </cell>
          <cell r="H1161">
            <v>81.62</v>
          </cell>
          <cell r="I1161">
            <v>54.39</v>
          </cell>
          <cell r="J1161">
            <v>136.01</v>
          </cell>
        </row>
        <row r="1162">
          <cell r="C1162" t="str">
            <v>33.03.01U</v>
          </cell>
          <cell r="D1162">
            <v>7001320002</v>
          </cell>
          <cell r="E1162" t="str">
            <v>FORNECIMENTO E INSTALAÇÃO DE ESCADA MARINHEIRO EXTERNA EM BARRA CHATA DE AÇO DE 2" X 1/4", DEGRAUS EM BARRA REDONDA DE AÇO DE 3/4",  INCLUSIVE PINTURA COM ESMALTE SINTÉTICO EM DUAS DEMÃOS COM FUNDIDO ANTI-CORROSIVO, CONFORME PADRÃO COMPESA.</v>
          </cell>
          <cell r="F1162" t="str">
            <v>M</v>
          </cell>
          <cell r="G1162">
            <v>0.64</v>
          </cell>
          <cell r="H1162">
            <v>122.44</v>
          </cell>
          <cell r="I1162">
            <v>103.04</v>
          </cell>
          <cell r="J1162">
            <v>226.12</v>
          </cell>
        </row>
        <row r="1163">
          <cell r="C1163" t="str">
            <v>33.08.01U</v>
          </cell>
          <cell r="D1163">
            <v>7001320298</v>
          </cell>
          <cell r="E1163" t="str">
            <v>FORNECIMENTO E MONTAGEM DE GRADE DE PROTEÇÃO EM BARRAS DE FERRO DE 1 POL X 3/8 POL</v>
          </cell>
          <cell r="F1163" t="str">
            <v>M2</v>
          </cell>
          <cell r="G1163">
            <v>167.44</v>
          </cell>
          <cell r="H1163">
            <v>180.75</v>
          </cell>
          <cell r="I1163">
            <v>413.38</v>
          </cell>
          <cell r="J1163">
            <v>761.57</v>
          </cell>
        </row>
        <row r="1164">
          <cell r="C1164" t="str">
            <v>33.07.01U</v>
          </cell>
          <cell r="D1164">
            <v>7001360591</v>
          </cell>
          <cell r="E1164" t="str">
            <v>MONOVIA COMPOSTA DE VIGA METÁLICA W*310X52 COM PILARES METÁLICOS W*310X52, CAPACIDADE ATÉ 5T E  ELEVAÇÃO TOTAL ATÉ 6M.</v>
          </cell>
          <cell r="F1164" t="str">
            <v>M</v>
          </cell>
          <cell r="G1164">
            <v>157.81</v>
          </cell>
          <cell r="H1164">
            <v>131.69999999999999</v>
          </cell>
          <cell r="I1164">
            <v>601.09</v>
          </cell>
          <cell r="J1164">
            <v>890.6</v>
          </cell>
        </row>
        <row r="1165">
          <cell r="C1165">
            <v>0</v>
          </cell>
          <cell r="D1165">
            <v>0</v>
          </cell>
          <cell r="E1165">
            <v>0</v>
          </cell>
          <cell r="F1165">
            <v>0</v>
          </cell>
          <cell r="G1165">
            <v>0</v>
          </cell>
          <cell r="H1165">
            <v>0</v>
          </cell>
          <cell r="I1165">
            <v>0</v>
          </cell>
          <cell r="J1165">
            <v>0</v>
          </cell>
        </row>
        <row r="1166">
          <cell r="C1166">
            <v>0</v>
          </cell>
          <cell r="D1166">
            <v>0</v>
          </cell>
          <cell r="E1166" t="str">
            <v>LIMPEZA DE CAIXAS</v>
          </cell>
          <cell r="F1166">
            <v>0</v>
          </cell>
          <cell r="G1166">
            <v>0</v>
          </cell>
          <cell r="H1166">
            <v>0</v>
          </cell>
          <cell r="I1166">
            <v>0</v>
          </cell>
          <cell r="J1166">
            <v>0</v>
          </cell>
        </row>
        <row r="1167">
          <cell r="C1167">
            <v>0</v>
          </cell>
          <cell r="D1167">
            <v>0</v>
          </cell>
          <cell r="E1167">
            <v>0</v>
          </cell>
          <cell r="F1167">
            <v>0</v>
          </cell>
          <cell r="G1167">
            <v>0</v>
          </cell>
          <cell r="H1167">
            <v>0</v>
          </cell>
          <cell r="I1167">
            <v>0</v>
          </cell>
          <cell r="J1167">
            <v>0</v>
          </cell>
        </row>
        <row r="1168">
          <cell r="C1168" t="str">
            <v>36.01.00U</v>
          </cell>
          <cell r="D1168">
            <v>0</v>
          </cell>
          <cell r="E1168" t="str">
            <v>LIMPEZA DE CAIXA DE REUNIÃO DO LODO E DO LEITO DE SECAGEM</v>
          </cell>
          <cell r="F1168">
            <v>0</v>
          </cell>
          <cell r="G1168">
            <v>0</v>
          </cell>
          <cell r="H1168">
            <v>0</v>
          </cell>
          <cell r="I1168">
            <v>0</v>
          </cell>
          <cell r="J1168">
            <v>0</v>
          </cell>
        </row>
        <row r="1169">
          <cell r="C1169" t="str">
            <v>36.01.01U</v>
          </cell>
          <cell r="D1169">
            <v>7001330001</v>
          </cell>
          <cell r="E1169" t="str">
            <v>LIMPEZA DE CAIXA DE REUNIÃO DO LODO E/OU CAIXA DE AREIA.</v>
          </cell>
          <cell r="F1169" t="str">
            <v>UN</v>
          </cell>
          <cell r="G1169">
            <v>0</v>
          </cell>
          <cell r="H1169">
            <v>249.5</v>
          </cell>
          <cell r="I1169">
            <v>0</v>
          </cell>
          <cell r="J1169">
            <v>249.5</v>
          </cell>
        </row>
        <row r="1170">
          <cell r="C1170" t="str">
            <v>36.01.02U</v>
          </cell>
          <cell r="D1170">
            <v>7001330002</v>
          </cell>
          <cell r="E1170" t="str">
            <v>LIMPEZA DE LEITO DE SECAGEM.</v>
          </cell>
          <cell r="F1170" t="str">
            <v>M3</v>
          </cell>
          <cell r="G1170">
            <v>0</v>
          </cell>
          <cell r="H1170">
            <v>53.02</v>
          </cell>
          <cell r="I1170">
            <v>0</v>
          </cell>
          <cell r="J1170">
            <v>53.02</v>
          </cell>
        </row>
        <row r="1171">
          <cell r="C1171">
            <v>0</v>
          </cell>
          <cell r="D1171">
            <v>0</v>
          </cell>
          <cell r="E1171">
            <v>0</v>
          </cell>
          <cell r="F1171">
            <v>0</v>
          </cell>
          <cell r="G1171">
            <v>0</v>
          </cell>
          <cell r="H1171">
            <v>0</v>
          </cell>
          <cell r="I1171">
            <v>0</v>
          </cell>
          <cell r="J1171">
            <v>0</v>
          </cell>
        </row>
        <row r="1172">
          <cell r="C1172" t="str">
            <v>38.01.00U</v>
          </cell>
          <cell r="D1172">
            <v>0</v>
          </cell>
          <cell r="E1172" t="str">
            <v>LIMPEZAS E DESOBSTRUÇÃO DE CAIXAS, POÇOS E REDES DE ESGOTO</v>
          </cell>
          <cell r="F1172">
            <v>0</v>
          </cell>
          <cell r="G1172">
            <v>0</v>
          </cell>
          <cell r="H1172">
            <v>0</v>
          </cell>
          <cell r="I1172">
            <v>0</v>
          </cell>
          <cell r="J1172">
            <v>0</v>
          </cell>
        </row>
        <row r="1173">
          <cell r="C1173" t="str">
            <v>38.01.01U</v>
          </cell>
          <cell r="D1173">
            <v>7001340001</v>
          </cell>
          <cell r="E1173" t="str">
            <v>LIMPEZA DE POÇO ÚMIDO ATÉ 2M DE PROFUNDIDADE.</v>
          </cell>
          <cell r="F1173" t="str">
            <v>UN</v>
          </cell>
          <cell r="G1173">
            <v>0</v>
          </cell>
          <cell r="H1173">
            <v>289.27</v>
          </cell>
          <cell r="I1173">
            <v>0</v>
          </cell>
          <cell r="J1173">
            <v>289.27</v>
          </cell>
        </row>
        <row r="1174">
          <cell r="C1174" t="str">
            <v>38.01.02U</v>
          </cell>
          <cell r="D1174">
            <v>7001340002</v>
          </cell>
          <cell r="E1174" t="str">
            <v>LIMPEZA DE POÇO ÚMIDO DE MÉDIO PORTE DE 2 A 4M DE PROFUNDIDADE.</v>
          </cell>
          <cell r="F1174" t="str">
            <v>UN</v>
          </cell>
          <cell r="G1174">
            <v>0</v>
          </cell>
          <cell r="H1174">
            <v>434.29</v>
          </cell>
          <cell r="I1174">
            <v>0</v>
          </cell>
          <cell r="J1174">
            <v>434.29</v>
          </cell>
        </row>
        <row r="1175">
          <cell r="C1175" t="str">
            <v>38.01.03U</v>
          </cell>
          <cell r="D1175">
            <v>7001340003</v>
          </cell>
          <cell r="E1175" t="str">
            <v>LIMPEZA DE POÇO ÚMIDO ACIMA DE 4M DE PROFUNDIDADE.</v>
          </cell>
          <cell r="F1175" t="str">
            <v>UN</v>
          </cell>
          <cell r="G1175">
            <v>0</v>
          </cell>
          <cell r="H1175">
            <v>867.81</v>
          </cell>
          <cell r="I1175">
            <v>0</v>
          </cell>
          <cell r="J1175">
            <v>867.81</v>
          </cell>
        </row>
        <row r="1176">
          <cell r="C1176" t="str">
            <v>38.01.04U</v>
          </cell>
          <cell r="D1176">
            <v>7001340004</v>
          </cell>
          <cell r="E1176" t="str">
            <v>DESOBSTRUÇÃO E LIMPEZA MANUAL DE POÇO DE VISITA DN -  1,2M E PROFUNDIDADE ATÉ 4,0M.</v>
          </cell>
          <cell r="F1176" t="str">
            <v>UN</v>
          </cell>
          <cell r="G1176">
            <v>0</v>
          </cell>
          <cell r="H1176">
            <v>94.34</v>
          </cell>
          <cell r="I1176">
            <v>0</v>
          </cell>
          <cell r="J1176">
            <v>94.34</v>
          </cell>
        </row>
        <row r="1177">
          <cell r="C1177" t="str">
            <v>38.01.05U</v>
          </cell>
          <cell r="D1177">
            <v>7001340005</v>
          </cell>
          <cell r="E1177" t="str">
            <v>DESOBSTRUÇÃO E LIMPEZA MANUAL DO COLETOR DE ESGOTOS ATÉ 200MM.</v>
          </cell>
          <cell r="F1177" t="str">
            <v>M</v>
          </cell>
          <cell r="G1177">
            <v>0</v>
          </cell>
          <cell r="H1177">
            <v>14.34</v>
          </cell>
          <cell r="I1177">
            <v>0</v>
          </cell>
          <cell r="J1177">
            <v>14.34</v>
          </cell>
        </row>
        <row r="1178">
          <cell r="C1178" t="str">
            <v>38.01.06U</v>
          </cell>
          <cell r="D1178">
            <v>7001340006</v>
          </cell>
          <cell r="E1178" t="str">
            <v>DESOBSTRUÇÃO E LIMPEZA MECANIZADA DO COLETOR DE ESGOTO DE 200MM A 400MM.</v>
          </cell>
          <cell r="F1178" t="str">
            <v>M</v>
          </cell>
          <cell r="G1178">
            <v>0</v>
          </cell>
          <cell r="H1178">
            <v>22.61</v>
          </cell>
          <cell r="I1178">
            <v>0</v>
          </cell>
          <cell r="J1178">
            <v>22.61</v>
          </cell>
        </row>
        <row r="1179">
          <cell r="C1179" t="str">
            <v>38.01.07U</v>
          </cell>
          <cell r="D1179">
            <v>7001340007</v>
          </cell>
          <cell r="E1179" t="str">
            <v>DESOBSTRUÇÃO E LIMPEZA MECANIZADA DO COLETOR DE ESGOTO DE 400MM A 1600MM.</v>
          </cell>
          <cell r="F1179" t="str">
            <v>M</v>
          </cell>
          <cell r="G1179">
            <v>0</v>
          </cell>
          <cell r="H1179">
            <v>116.95</v>
          </cell>
          <cell r="I1179">
            <v>0</v>
          </cell>
          <cell r="J1179">
            <v>116.95</v>
          </cell>
        </row>
        <row r="1180">
          <cell r="C1180">
            <v>0</v>
          </cell>
          <cell r="D1180">
            <v>0</v>
          </cell>
          <cell r="E1180">
            <v>0</v>
          </cell>
          <cell r="F1180">
            <v>0</v>
          </cell>
          <cell r="G1180">
            <v>0</v>
          </cell>
          <cell r="H1180">
            <v>0</v>
          </cell>
          <cell r="I1180">
            <v>0</v>
          </cell>
          <cell r="J1180">
            <v>0</v>
          </cell>
        </row>
        <row r="1181">
          <cell r="C1181" t="str">
            <v>59.01.00U</v>
          </cell>
          <cell r="D1181" t="str">
            <v/>
          </cell>
          <cell r="E1181" t="str">
            <v>CARGA, TRANSPORTE E DESCARGA DE TUBOS E PEÇAS EM PVC</v>
          </cell>
          <cell r="F1181">
            <v>0</v>
          </cell>
          <cell r="G1181">
            <v>0</v>
          </cell>
          <cell r="H1181">
            <v>0</v>
          </cell>
          <cell r="I1181">
            <v>0</v>
          </cell>
          <cell r="J1181">
            <v>0</v>
          </cell>
        </row>
        <row r="1182">
          <cell r="C1182" t="str">
            <v>59.01.02U</v>
          </cell>
          <cell r="D1182">
            <v>7001220195</v>
          </cell>
          <cell r="E1182" t="str">
            <v>CARGA, TRANSPORTE E DESCARGA DE TUBOS E PECAS EM PVC OU PRFV OU RPVC OU CPRFV DN 50 MM, ATE 15 KM</v>
          </cell>
          <cell r="F1182" t="str">
            <v>M</v>
          </cell>
          <cell r="G1182">
            <v>0.17</v>
          </cell>
          <cell r="H1182">
            <v>0.15</v>
          </cell>
          <cell r="I1182">
            <v>0</v>
          </cell>
          <cell r="J1182">
            <v>0.32</v>
          </cell>
        </row>
        <row r="1183">
          <cell r="C1183" t="str">
            <v>59.01.03U</v>
          </cell>
          <cell r="D1183">
            <v>7001220196</v>
          </cell>
          <cell r="E1183" t="str">
            <v>CARGA, TRANSPORTE E DESCARGA DE TUBOS E PECAS EM PVC OU PRFV OU RPVC OU CPRFV DN 75 MM, ATE 15 KM</v>
          </cell>
          <cell r="F1183" t="str">
            <v>M</v>
          </cell>
          <cell r="G1183">
            <v>0.48</v>
          </cell>
          <cell r="H1183">
            <v>0.04</v>
          </cell>
          <cell r="I1183">
            <v>0</v>
          </cell>
          <cell r="J1183">
            <v>0.52</v>
          </cell>
        </row>
        <row r="1184">
          <cell r="C1184" t="str">
            <v>59.01.04U</v>
          </cell>
          <cell r="D1184">
            <v>7001220197</v>
          </cell>
          <cell r="E1184" t="str">
            <v>CARGA, TRANSPORTE E DESCARGA DE TUBOS E PECAS EM PVC OU PRFV OU RPVC OU CPRFV DN 100 MM, ATE 15 KM</v>
          </cell>
          <cell r="F1184" t="str">
            <v>M</v>
          </cell>
          <cell r="G1184">
            <v>0.53</v>
          </cell>
          <cell r="H1184">
            <v>0.04</v>
          </cell>
          <cell r="I1184">
            <v>0</v>
          </cell>
          <cell r="J1184">
            <v>0.56999999999999995</v>
          </cell>
        </row>
        <row r="1185">
          <cell r="C1185" t="str">
            <v>59.01.05U</v>
          </cell>
          <cell r="D1185">
            <v>7001220198</v>
          </cell>
          <cell r="E1185" t="str">
            <v>CARGA, TRANSPORTE E DESCARGA DE TUBOS E PECAS EM PVC OU PRFV OU RPVC OU CPRFV DN 150 MM, ATE 15 KM</v>
          </cell>
          <cell r="F1185" t="str">
            <v>M</v>
          </cell>
          <cell r="G1185">
            <v>0.8</v>
          </cell>
          <cell r="H1185">
            <v>7.0000000000000007E-2</v>
          </cell>
          <cell r="I1185">
            <v>0</v>
          </cell>
          <cell r="J1185">
            <v>0.87</v>
          </cell>
        </row>
        <row r="1186">
          <cell r="C1186" t="str">
            <v>59.01.06U</v>
          </cell>
          <cell r="D1186">
            <v>7001220199</v>
          </cell>
          <cell r="E1186" t="str">
            <v>CARGA, TRANSPORTE E DESCARGA DE TUBOS E PECAS EM PVC OU PRFV OU RPVC OU CPRFV DN 200 MM, ATE 15 KM</v>
          </cell>
          <cell r="F1186" t="str">
            <v>M</v>
          </cell>
          <cell r="G1186">
            <v>1.07</v>
          </cell>
          <cell r="H1186">
            <v>0.09</v>
          </cell>
          <cell r="I1186">
            <v>0</v>
          </cell>
          <cell r="J1186">
            <v>1.1599999999999999</v>
          </cell>
        </row>
        <row r="1187">
          <cell r="C1187" t="str">
            <v>59.01.07U</v>
          </cell>
          <cell r="D1187">
            <v>7001220200</v>
          </cell>
          <cell r="E1187" t="str">
            <v>CARGA, TRANSPORTE E DESCARGA DE TUBOS E PECAS EM PVC OU PRFV OU RPVC OU CPRFV DN 250 MM, ATE 15 KM</v>
          </cell>
          <cell r="F1187" t="str">
            <v>M</v>
          </cell>
          <cell r="G1187">
            <v>1.34</v>
          </cell>
          <cell r="H1187">
            <v>0.12</v>
          </cell>
          <cell r="I1187">
            <v>0</v>
          </cell>
          <cell r="J1187">
            <v>1.46</v>
          </cell>
        </row>
        <row r="1188">
          <cell r="C1188" t="str">
            <v>59.01.08U</v>
          </cell>
          <cell r="D1188">
            <v>7001220201</v>
          </cell>
          <cell r="E1188" t="str">
            <v>CARGA, TRANSPORTE E DESCARGA DE TUBOS E PECAS EMPVC OU PRFV OU RPVC OU CPRFV DN 300 MM, ATE 15 KM</v>
          </cell>
          <cell r="F1188" t="str">
            <v>M</v>
          </cell>
          <cell r="G1188">
            <v>1.61</v>
          </cell>
          <cell r="H1188">
            <v>0.12</v>
          </cell>
          <cell r="I1188">
            <v>0</v>
          </cell>
          <cell r="J1188">
            <v>1.73</v>
          </cell>
        </row>
        <row r="1189">
          <cell r="C1189" t="str">
            <v>59.01.09U</v>
          </cell>
          <cell r="D1189">
            <v>7001220202</v>
          </cell>
          <cell r="E1189" t="str">
            <v>CARGA, TRANSPORTE E DESCARGA DE TUBOS E PECAS EM PVC OU PRFV OU RPVC OU CPRFV DN 350 MM, ATE 15 KM</v>
          </cell>
          <cell r="F1189" t="str">
            <v>M</v>
          </cell>
          <cell r="G1189">
            <v>1.88</v>
          </cell>
          <cell r="H1189">
            <v>0.17</v>
          </cell>
          <cell r="I1189">
            <v>0</v>
          </cell>
          <cell r="J1189">
            <v>2.0499999999999998</v>
          </cell>
        </row>
        <row r="1190">
          <cell r="C1190" t="str">
            <v>59.01.10U</v>
          </cell>
          <cell r="D1190">
            <v>7001220203</v>
          </cell>
          <cell r="E1190" t="str">
            <v>CARGA, TRANSPORTE E DESCARGA DE TUBOS E PECAS EM PVC OU PRFV OU RPVC OU CPRFV DN 400 MM, ATE 15 KM</v>
          </cell>
          <cell r="F1190" t="str">
            <v>M</v>
          </cell>
          <cell r="G1190">
            <v>2.15</v>
          </cell>
          <cell r="H1190">
            <v>0.18</v>
          </cell>
          <cell r="I1190">
            <v>0</v>
          </cell>
          <cell r="J1190">
            <v>2.33</v>
          </cell>
        </row>
        <row r="1191">
          <cell r="C1191" t="str">
            <v>59.01.11U</v>
          </cell>
          <cell r="D1191">
            <v>7001220204</v>
          </cell>
          <cell r="E1191" t="str">
            <v>CARGA, TRANSPORTE E DESCARGA DE TUBOS E PECAS EM PVC OU PRFV OU RPVC OU CPRFV DN 500 MM, ATE 15 KM</v>
          </cell>
          <cell r="F1191" t="str">
            <v>M</v>
          </cell>
          <cell r="G1191">
            <v>2.69</v>
          </cell>
          <cell r="H1191">
            <v>0.31</v>
          </cell>
          <cell r="I1191">
            <v>0</v>
          </cell>
          <cell r="J1191">
            <v>3</v>
          </cell>
        </row>
        <row r="1192">
          <cell r="C1192" t="str">
            <v>59.01.12U</v>
          </cell>
          <cell r="D1192">
            <v>7001210278</v>
          </cell>
          <cell r="E1192" t="str">
            <v>TRANSPORTE DE TUBOS E CONEXÕES DE FOFO, AÇO OU CONCRETO  DMT - 15 KM</v>
          </cell>
          <cell r="F1192" t="str">
            <v>T</v>
          </cell>
          <cell r="G1192">
            <v>29.86</v>
          </cell>
          <cell r="H1192">
            <v>7.79</v>
          </cell>
          <cell r="I1192">
            <v>0</v>
          </cell>
          <cell r="J1192">
            <v>37.65</v>
          </cell>
        </row>
        <row r="1193">
          <cell r="C1193" t="str">
            <v>59.01.13U</v>
          </cell>
          <cell r="D1193">
            <v>7001210279</v>
          </cell>
          <cell r="E1193" t="str">
            <v>CARGA E DESCARGA DE TUBOS E CONEXÕES EM FOFO DMT - 15 KM</v>
          </cell>
          <cell r="F1193" t="str">
            <v>T</v>
          </cell>
          <cell r="G1193">
            <v>44.98</v>
          </cell>
          <cell r="H1193">
            <v>5.45</v>
          </cell>
          <cell r="I1193">
            <v>0</v>
          </cell>
          <cell r="J1193">
            <v>50.43</v>
          </cell>
        </row>
        <row r="1194">
          <cell r="C1194">
            <v>0</v>
          </cell>
          <cell r="D1194">
            <v>0</v>
          </cell>
          <cell r="E1194">
            <v>0</v>
          </cell>
          <cell r="F1194">
            <v>0</v>
          </cell>
          <cell r="G1194">
            <v>0</v>
          </cell>
          <cell r="H1194">
            <v>0</v>
          </cell>
          <cell r="I1194">
            <v>0</v>
          </cell>
          <cell r="J1194">
            <v>0</v>
          </cell>
        </row>
        <row r="1195">
          <cell r="C1195">
            <v>0</v>
          </cell>
          <cell r="D1195">
            <v>0</v>
          </cell>
          <cell r="E1195" t="str">
            <v>SERVIÇOS COMERCIAIS</v>
          </cell>
          <cell r="F1195">
            <v>0</v>
          </cell>
          <cell r="G1195">
            <v>0</v>
          </cell>
          <cell r="H1195">
            <v>0</v>
          </cell>
          <cell r="I1195">
            <v>0</v>
          </cell>
          <cell r="J1195">
            <v>0</v>
          </cell>
        </row>
        <row r="1196">
          <cell r="C1196">
            <v>0</v>
          </cell>
          <cell r="D1196">
            <v>0</v>
          </cell>
          <cell r="E1196">
            <v>0</v>
          </cell>
          <cell r="F1196">
            <v>0</v>
          </cell>
          <cell r="G1196">
            <v>0</v>
          </cell>
          <cell r="H1196">
            <v>0</v>
          </cell>
          <cell r="I1196">
            <v>0</v>
          </cell>
          <cell r="J1196">
            <v>0</v>
          </cell>
        </row>
        <row r="1197">
          <cell r="C1197" t="str">
            <v>50.01.00U</v>
          </cell>
          <cell r="D1197" t="str">
            <v/>
          </cell>
          <cell r="E1197" t="str">
            <v>INSTALAÇÃO E SUBSTITUIÇÃO DE HIDRÔMETROS</v>
          </cell>
          <cell r="F1197">
            <v>0</v>
          </cell>
          <cell r="G1197">
            <v>0</v>
          </cell>
          <cell r="H1197">
            <v>0</v>
          </cell>
          <cell r="I1197">
            <v>0</v>
          </cell>
          <cell r="J1197">
            <v>0</v>
          </cell>
        </row>
        <row r="1198">
          <cell r="C1198" t="str">
            <v>50.01.01U</v>
          </cell>
          <cell r="D1198">
            <v>7002030002</v>
          </cell>
          <cell r="E1198" t="str">
            <v>INSTALAÇÃO DE HIDRÔMETRO ATÉ 5 M3/H, NO MURO, COM CAIXA DE PROTEÇÃO COM CAIXA DE PROTEÇÃO EM POLIPROPILENO E KIT.</v>
          </cell>
          <cell r="F1198" t="str">
            <v>UN</v>
          </cell>
          <cell r="G1198">
            <v>24.16</v>
          </cell>
          <cell r="H1198">
            <v>47.28</v>
          </cell>
          <cell r="I1198">
            <v>76.94</v>
          </cell>
          <cell r="J1198">
            <v>148.38</v>
          </cell>
        </row>
        <row r="1199">
          <cell r="C1199" t="str">
            <v>50.01.02U</v>
          </cell>
          <cell r="D1199">
            <v>7002030001</v>
          </cell>
          <cell r="E1199" t="str">
            <v>INSTALAÇÃO DE HIDRÔMETRO ATÉ 5 M3/H, NA CALÇADA, COM CAIXA DE PROTEÇÃO COM CAIXA DE PROTEÇÃO EM POLIPROPILENO E KIT.</v>
          </cell>
          <cell r="F1199" t="str">
            <v>UN</v>
          </cell>
          <cell r="G1199">
            <v>20.079999999999998</v>
          </cell>
          <cell r="H1199">
            <v>66.849999999999994</v>
          </cell>
          <cell r="I1199">
            <v>66.39</v>
          </cell>
          <cell r="J1199">
            <v>153.32</v>
          </cell>
        </row>
        <row r="1200">
          <cell r="C1200" t="str">
            <v>50.01.03U</v>
          </cell>
          <cell r="D1200">
            <v>7002030003</v>
          </cell>
          <cell r="E1200" t="str">
            <v>INSTALAÇÃO DE HIDRÔMETRO ATÉ 5 M3/H, NO JARDIM, COM CAIXA DE PROTEÇÃO COM CAIXA DE PROTEÇÃO EM CONCRETO E KIT.</v>
          </cell>
          <cell r="F1200" t="str">
            <v>UN</v>
          </cell>
          <cell r="G1200">
            <v>12.08</v>
          </cell>
          <cell r="H1200">
            <v>23.63</v>
          </cell>
          <cell r="I1200">
            <v>95.96</v>
          </cell>
          <cell r="J1200">
            <v>131.66999999999999</v>
          </cell>
        </row>
        <row r="1201">
          <cell r="C1201" t="str">
            <v>50.01.09U</v>
          </cell>
          <cell r="D1201">
            <v>7002030120</v>
          </cell>
          <cell r="E1201" t="str">
            <v>INSTALAÇÃO DE HIDRÔMETRO A PARTIR DE 7 M3/H, NA CALÇADA, COM CAIXA DE PROTEÇÃO E TAMPA DE FERRO.</v>
          </cell>
          <cell r="F1201" t="str">
            <v>UN</v>
          </cell>
          <cell r="G1201">
            <v>20.079999999999998</v>
          </cell>
          <cell r="H1201">
            <v>39.299999999999997</v>
          </cell>
          <cell r="I1201">
            <v>89.01</v>
          </cell>
          <cell r="J1201">
            <v>148.38999999999999</v>
          </cell>
        </row>
        <row r="1202">
          <cell r="C1202" t="str">
            <v>50.01.04U</v>
          </cell>
          <cell r="D1202">
            <v>7002030004</v>
          </cell>
          <cell r="E1202" t="str">
            <v>INSTALAÇÃO DE HIDRÔMETRO DE ATÉ 20 M3/H, EM APARTAMENTO.</v>
          </cell>
          <cell r="F1202" t="str">
            <v>UN</v>
          </cell>
          <cell r="G1202">
            <v>8.6</v>
          </cell>
          <cell r="H1202">
            <v>16.84</v>
          </cell>
          <cell r="I1202">
            <v>31.62</v>
          </cell>
          <cell r="J1202">
            <v>57.06</v>
          </cell>
        </row>
        <row r="1203">
          <cell r="C1203" t="str">
            <v>50.01.05U</v>
          </cell>
          <cell r="D1203">
            <v>7002030005</v>
          </cell>
          <cell r="E1203" t="str">
            <v>SUBSTITUIÇÃO SIMPLES DE HIDRÔMETRO DE ATÉ 20 M3/H (JARDIM, MURO, CALÇADA OU APARTAMENTO).</v>
          </cell>
          <cell r="F1203" t="str">
            <v>UN</v>
          </cell>
          <cell r="G1203">
            <v>10.07</v>
          </cell>
          <cell r="H1203">
            <v>19.71</v>
          </cell>
          <cell r="I1203">
            <v>2.31</v>
          </cell>
          <cell r="J1203">
            <v>32.090000000000003</v>
          </cell>
        </row>
        <row r="1204">
          <cell r="C1204" t="str">
            <v>50.01.06U</v>
          </cell>
          <cell r="D1204">
            <v>7002030006</v>
          </cell>
          <cell r="E1204" t="str">
            <v>SUBSTITUIÇÃO DE HIDRÔMETRO DE ATÉ 20 M3/H, COM REMOÇÃO PARA O MURO.</v>
          </cell>
          <cell r="F1204" t="str">
            <v>UN</v>
          </cell>
          <cell r="G1204">
            <v>24.16</v>
          </cell>
          <cell r="H1204">
            <v>47.28</v>
          </cell>
          <cell r="I1204">
            <v>63.14</v>
          </cell>
          <cell r="J1204">
            <v>134.58000000000001</v>
          </cell>
        </row>
        <row r="1205">
          <cell r="C1205" t="str">
            <v>50.01.07U</v>
          </cell>
          <cell r="D1205">
            <v>7002030007</v>
          </cell>
          <cell r="E1205" t="str">
            <v>SUBSTITUIÇÃO DE HIDRÔMETRO DE ATÉ 20 M3/H, COM REMOÇÃO PARA A CALÇADA.</v>
          </cell>
          <cell r="F1205" t="str">
            <v>UN</v>
          </cell>
          <cell r="G1205">
            <v>24.16</v>
          </cell>
          <cell r="H1205">
            <v>47.28</v>
          </cell>
          <cell r="I1205">
            <v>275.48</v>
          </cell>
          <cell r="J1205">
            <v>346.92</v>
          </cell>
        </row>
        <row r="1206">
          <cell r="C1206" t="str">
            <v>50.01.08U</v>
          </cell>
          <cell r="D1206">
            <v>7002030008</v>
          </cell>
          <cell r="E1206" t="str">
            <v>SUBSTITUIÇÃO DE HIDRÔMETRO DE ATÉ 20 M3/H, COM LEVANTAMENTO DO CAVALETE.</v>
          </cell>
          <cell r="F1206" t="str">
            <v>UN</v>
          </cell>
          <cell r="G1206">
            <v>20.079999999999998</v>
          </cell>
          <cell r="H1206">
            <v>39.299999999999997</v>
          </cell>
          <cell r="I1206">
            <v>27.49</v>
          </cell>
          <cell r="J1206">
            <v>86.87</v>
          </cell>
        </row>
        <row r="1207">
          <cell r="C1207" t="str">
            <v>50.01.12U</v>
          </cell>
          <cell r="D1207">
            <v>7002030126</v>
          </cell>
          <cell r="E1207" t="str">
            <v>INSTALAÇÃO DE CAIXA EM POLIPROPILENO/POLICARBONATO P/ INSTALAÇÃO DE HIDRÔMETRODE NO MURO 442 X 306 X 122MM</v>
          </cell>
          <cell r="F1207" t="str">
            <v>UN</v>
          </cell>
          <cell r="G1207">
            <v>24.16</v>
          </cell>
          <cell r="H1207">
            <v>71.19</v>
          </cell>
          <cell r="I1207">
            <v>64.239999999999995</v>
          </cell>
          <cell r="J1207">
            <v>159.59</v>
          </cell>
        </row>
        <row r="1208">
          <cell r="C1208" t="str">
            <v>50.01.13U</v>
          </cell>
          <cell r="D1208">
            <v>7002030127</v>
          </cell>
          <cell r="E1208" t="str">
            <v>INSTALAÇÃO DE CAIXA EM POLIPROPILENO P/ INSTALAÇÃO DE HIDRÔMETRODE NA CALÇADA 315 X 165 X 170MM</v>
          </cell>
          <cell r="F1208" t="str">
            <v>UN</v>
          </cell>
          <cell r="G1208">
            <v>20.079999999999998</v>
          </cell>
          <cell r="H1208">
            <v>66.849999999999994</v>
          </cell>
          <cell r="I1208">
            <v>33.79</v>
          </cell>
          <cell r="J1208">
            <v>120.72</v>
          </cell>
        </row>
        <row r="1209">
          <cell r="C1209">
            <v>0</v>
          </cell>
          <cell r="D1209">
            <v>0</v>
          </cell>
          <cell r="E1209">
            <v>0</v>
          </cell>
          <cell r="F1209">
            <v>0</v>
          </cell>
          <cell r="G1209">
            <v>0</v>
          </cell>
          <cell r="H1209">
            <v>0</v>
          </cell>
          <cell r="I1209">
            <v>0</v>
          </cell>
          <cell r="J1209">
            <v>0</v>
          </cell>
        </row>
        <row r="1210">
          <cell r="C1210" t="str">
            <v>50.01.00U</v>
          </cell>
          <cell r="D1210" t="str">
            <v/>
          </cell>
          <cell r="E1210" t="str">
            <v>SERVIÇOS COMERCIAIS (ENCARGOS MENSALISTAS)</v>
          </cell>
          <cell r="F1210">
            <v>0</v>
          </cell>
          <cell r="G1210">
            <v>0</v>
          </cell>
          <cell r="H1210">
            <v>0</v>
          </cell>
          <cell r="I1210">
            <v>0</v>
          </cell>
          <cell r="J1210">
            <v>0</v>
          </cell>
        </row>
        <row r="1211">
          <cell r="C1211" t="str">
            <v>50.02.01U</v>
          </cell>
          <cell r="D1211">
            <v>7002010331</v>
          </cell>
          <cell r="E1211" t="str">
            <v>CORTE DO RAMAL PREDIAL DE ÁGUA COM TUBETE CEGO VERMELHO COM MOTO</v>
          </cell>
          <cell r="F1211" t="str">
            <v>UN</v>
          </cell>
          <cell r="G1211">
            <v>5</v>
          </cell>
          <cell r="H1211">
            <v>11.13</v>
          </cell>
          <cell r="I1211">
            <v>3.6</v>
          </cell>
          <cell r="J1211">
            <v>19.73</v>
          </cell>
        </row>
        <row r="1212">
          <cell r="C1212" t="str">
            <v>50.02.02U</v>
          </cell>
          <cell r="D1212">
            <v>7002010332</v>
          </cell>
          <cell r="E1212" t="str">
            <v>CORTE DO RAMAL PREDIAL DE ÁGUA COM BLOQUEADOR E ESCAVAÇÃO MANUAL COM DEMOLIÇÃO DE CALÇADA EM CONCRETO</v>
          </cell>
          <cell r="F1212" t="str">
            <v>UN</v>
          </cell>
          <cell r="G1212">
            <v>11.39</v>
          </cell>
          <cell r="H1212">
            <v>28.98</v>
          </cell>
          <cell r="I1212">
            <v>6.18</v>
          </cell>
          <cell r="J1212">
            <v>46.55</v>
          </cell>
        </row>
        <row r="1213">
          <cell r="C1213" t="str">
            <v>50.02.03U</v>
          </cell>
          <cell r="D1213">
            <v>7002010333</v>
          </cell>
          <cell r="E1213" t="str">
            <v>SUPRESSÃO DE RAMAL PREDIAL DE ÁGUA COMPLETA ATÉ O COLAR DE TOMADA COM ESCAVAÇÃO MANUAL (REDE MESTRE SEM RECOMPOSIÇÃO DE PAVIMENTO)</v>
          </cell>
          <cell r="F1213" t="str">
            <v>UN</v>
          </cell>
          <cell r="G1213">
            <v>10.89</v>
          </cell>
          <cell r="H1213">
            <v>35.979999999999997</v>
          </cell>
          <cell r="I1213">
            <v>2.44</v>
          </cell>
          <cell r="J1213">
            <v>49.31</v>
          </cell>
        </row>
        <row r="1214">
          <cell r="C1214" t="str">
            <v>50.02.04U</v>
          </cell>
          <cell r="D1214">
            <v>7002010334</v>
          </cell>
          <cell r="E1214" t="str">
            <v>MANUTENÇÃO DE CADASTRO</v>
          </cell>
          <cell r="F1214" t="str">
            <v>UN</v>
          </cell>
          <cell r="G1214">
            <v>0</v>
          </cell>
          <cell r="H1214">
            <v>0</v>
          </cell>
          <cell r="I1214">
            <v>0.69</v>
          </cell>
          <cell r="J1214">
            <v>0.69</v>
          </cell>
        </row>
        <row r="1215">
          <cell r="C1215">
            <v>0</v>
          </cell>
          <cell r="D1215">
            <v>0</v>
          </cell>
          <cell r="E1215">
            <v>0</v>
          </cell>
          <cell r="F1215">
            <v>0</v>
          </cell>
          <cell r="G1215">
            <v>0</v>
          </cell>
          <cell r="H1215">
            <v>0</v>
          </cell>
          <cell r="I1215">
            <v>0</v>
          </cell>
          <cell r="J1215">
            <v>0</v>
          </cell>
        </row>
        <row r="1216">
          <cell r="C1216" t="str">
            <v>51.01.00U</v>
          </cell>
          <cell r="D1216">
            <v>0</v>
          </cell>
          <cell r="E1216" t="str">
            <v>AMBIENTAL</v>
          </cell>
          <cell r="F1216">
            <v>0</v>
          </cell>
          <cell r="G1216">
            <v>0</v>
          </cell>
          <cell r="H1216">
            <v>0</v>
          </cell>
          <cell r="I1216">
            <v>0</v>
          </cell>
          <cell r="J1216">
            <v>0</v>
          </cell>
        </row>
        <row r="1217">
          <cell r="C1217">
            <v>0</v>
          </cell>
          <cell r="D1217">
            <v>0</v>
          </cell>
          <cell r="E1217">
            <v>0</v>
          </cell>
          <cell r="F1217">
            <v>0</v>
          </cell>
          <cell r="G1217">
            <v>0</v>
          </cell>
          <cell r="H1217">
            <v>0</v>
          </cell>
          <cell r="I1217">
            <v>0</v>
          </cell>
          <cell r="J1217">
            <v>0</v>
          </cell>
        </row>
        <row r="1218">
          <cell r="C1218">
            <v>0</v>
          </cell>
          <cell r="D1218">
            <v>0</v>
          </cell>
          <cell r="E1218" t="str">
            <v>PLANTIO E MANUTENÇÃO DE MUDAS</v>
          </cell>
          <cell r="F1218">
            <v>0</v>
          </cell>
          <cell r="G1218">
            <v>0</v>
          </cell>
          <cell r="H1218">
            <v>0</v>
          </cell>
          <cell r="I1218">
            <v>0</v>
          </cell>
          <cell r="J1218">
            <v>0</v>
          </cell>
        </row>
        <row r="1219">
          <cell r="C1219" t="str">
            <v>51.01.01U</v>
          </cell>
          <cell r="D1219">
            <v>7001310216</v>
          </cell>
          <cell r="E1219" t="str">
            <v>COLETA E PRODUÇÃO DE MUDAS</v>
          </cell>
          <cell r="F1219" t="str">
            <v xml:space="preserve">UN </v>
          </cell>
          <cell r="G1219">
            <v>0</v>
          </cell>
          <cell r="H1219">
            <v>3.39</v>
          </cell>
          <cell r="I1219">
            <v>2.46</v>
          </cell>
          <cell r="J1219">
            <v>5.85</v>
          </cell>
        </row>
        <row r="1220">
          <cell r="C1220" t="str">
            <v>51.01.02U</v>
          </cell>
          <cell r="D1220">
            <v>7001770021</v>
          </cell>
          <cell r="E1220" t="str">
            <v>MANUTENCAO DE MUDAS NATIVAS PLANTADAS INCLUSIVE ADUBACAO, PODAS E CONTROLE DE PRAGAS</v>
          </cell>
          <cell r="F1220" t="str">
            <v>HAXMES</v>
          </cell>
          <cell r="G1220">
            <v>0</v>
          </cell>
          <cell r="H1220">
            <v>1699.95</v>
          </cell>
          <cell r="I1220">
            <v>0</v>
          </cell>
          <cell r="J1220">
            <v>1699.95</v>
          </cell>
        </row>
        <row r="1221">
          <cell r="C1221" t="str">
            <v>51.01.03U</v>
          </cell>
          <cell r="D1221">
            <v>7001770003</v>
          </cell>
          <cell r="E1221" t="str">
            <v>PLANTIO DE MUDA NATIVAS INCLUSIVE COROAMENTO, ABERTURA DA COVA, ADUBACAO DE FUNDACAO E DE COBERTURA, PLANTIO E FIXACAO DE TUTOR</v>
          </cell>
          <cell r="F1221" t="str">
            <v xml:space="preserve">UN </v>
          </cell>
          <cell r="G1221">
            <v>0</v>
          </cell>
          <cell r="H1221">
            <v>9.7100000000000009</v>
          </cell>
          <cell r="I1221">
            <v>3.98</v>
          </cell>
          <cell r="J1221">
            <v>13.69</v>
          </cell>
        </row>
        <row r="1222">
          <cell r="C1222" t="str">
            <v>51.01.04U</v>
          </cell>
          <cell r="D1222">
            <v>7001770020</v>
          </cell>
          <cell r="E1222" t="str">
            <v>ACEIROS COM 3 (TRÊS) METROS DE LARGURA</v>
          </cell>
          <cell r="F1222" t="str">
            <v>M</v>
          </cell>
          <cell r="G1222">
            <v>0</v>
          </cell>
          <cell r="H1222">
            <v>11.67</v>
          </cell>
          <cell r="I1222">
            <v>0</v>
          </cell>
          <cell r="J1222">
            <v>11.67</v>
          </cell>
        </row>
        <row r="1223">
          <cell r="C1223" t="str">
            <v>51.01.05U</v>
          </cell>
          <cell r="D1223">
            <v>7001770019</v>
          </cell>
          <cell r="E1223" t="str">
            <v>MANUTENÇÃO DE MUDAS PARA MANGUE</v>
          </cell>
          <cell r="F1223" t="str">
            <v>HAXMES</v>
          </cell>
          <cell r="G1223">
            <v>0</v>
          </cell>
          <cell r="H1223">
            <v>5439.86</v>
          </cell>
          <cell r="I1223">
            <v>50</v>
          </cell>
          <cell r="J1223">
            <v>5489.86</v>
          </cell>
        </row>
        <row r="1224">
          <cell r="C1224">
            <v>0</v>
          </cell>
          <cell r="D1224">
            <v>0</v>
          </cell>
          <cell r="E1224">
            <v>0</v>
          </cell>
          <cell r="F1224">
            <v>0</v>
          </cell>
          <cell r="G1224">
            <v>0</v>
          </cell>
          <cell r="H1224">
            <v>0</v>
          </cell>
          <cell r="I1224">
            <v>0</v>
          </cell>
          <cell r="J1224">
            <v>0</v>
          </cell>
        </row>
        <row r="1225">
          <cell r="C1225">
            <v>0</v>
          </cell>
          <cell r="D1225">
            <v>0</v>
          </cell>
          <cell r="E1225" t="str">
            <v>OBRAS E SERVIÇOS DE PERFURAÇÃO DE POÇOS TUBULARES (PREÇO FINAL COM BDI INCLUSO)</v>
          </cell>
          <cell r="F1225">
            <v>0</v>
          </cell>
          <cell r="G1225">
            <v>0</v>
          </cell>
          <cell r="H1225">
            <v>0</v>
          </cell>
          <cell r="I1225">
            <v>0</v>
          </cell>
          <cell r="J1225">
            <v>0</v>
          </cell>
        </row>
        <row r="1226">
          <cell r="C1226">
            <v>0</v>
          </cell>
          <cell r="D1226">
            <v>0</v>
          </cell>
          <cell r="E1226">
            <v>0</v>
          </cell>
          <cell r="F1226">
            <v>0</v>
          </cell>
          <cell r="G1226">
            <v>0</v>
          </cell>
          <cell r="H1226">
            <v>0</v>
          </cell>
          <cell r="I1226">
            <v>0</v>
          </cell>
          <cell r="J1226">
            <v>0</v>
          </cell>
        </row>
        <row r="1227">
          <cell r="C1227" t="str">
            <v>70.01.00U</v>
          </cell>
          <cell r="D1227">
            <v>0</v>
          </cell>
          <cell r="E1227" t="str">
            <v>OBRAS E SERVIÇOS DE PERFURAÇÃO DE POÇOS TUBULARES COM REVESTIMENTO EM AÇO NA RMR (PREÇO FINAL COM BDI INCLUSO)</v>
          </cell>
          <cell r="F1227">
            <v>0</v>
          </cell>
          <cell r="G1227">
            <v>0</v>
          </cell>
          <cell r="H1227">
            <v>0</v>
          </cell>
          <cell r="I1227">
            <v>0</v>
          </cell>
          <cell r="J1227">
            <v>0</v>
          </cell>
        </row>
        <row r="1228">
          <cell r="C1228" t="str">
            <v>70.01.01U</v>
          </cell>
          <cell r="D1228">
            <v>7001490124</v>
          </cell>
          <cell r="E1228" t="str">
            <v>MOBILIZACAO, DESMOBILIZACAO E TRANSPORTE DOS EQUIPAMENTOS DE PERFURACAO E ACESSORIOS (INCLUSIVE COMPRESSOR) PARA POCOS TUBULARES COM REVESTIMENTO EM ACO NA RMR</v>
          </cell>
          <cell r="F1228" t="str">
            <v>UN</v>
          </cell>
          <cell r="G1228">
            <v>0</v>
          </cell>
          <cell r="H1228">
            <v>0</v>
          </cell>
          <cell r="I1228">
            <v>30000</v>
          </cell>
          <cell r="J1228">
            <v>30000</v>
          </cell>
        </row>
        <row r="1229">
          <cell r="C1229" t="str">
            <v>70.01.02U</v>
          </cell>
          <cell r="D1229">
            <v>7001020492</v>
          </cell>
          <cell r="E1229" t="str">
            <v>PERFURACAO EM ROCHA SEDIMENTAR NOS DIAMETROS DE 26" PARA POCOS TUBULARES COM REVESTIMENTO EM ACO NA RMR</v>
          </cell>
          <cell r="F1229" t="str">
            <v>M</v>
          </cell>
          <cell r="G1229">
            <v>0</v>
          </cell>
          <cell r="H1229">
            <v>0</v>
          </cell>
          <cell r="I1229">
            <v>1300</v>
          </cell>
          <cell r="J1229">
            <v>1300</v>
          </cell>
        </row>
        <row r="1230">
          <cell r="C1230" t="str">
            <v>70.01.03U</v>
          </cell>
          <cell r="D1230">
            <v>7001210799</v>
          </cell>
          <cell r="E1230" t="str">
            <v>PERFURACAO EM ROCHA SEDIMENTAR NOS DIAMETROS DE 17 1/2" PARA POCOS TUBULARES COM REVESTIMENTO EM ACO NA RMR</v>
          </cell>
          <cell r="F1230" t="str">
            <v>M</v>
          </cell>
          <cell r="G1230">
            <v>0</v>
          </cell>
          <cell r="H1230">
            <v>0</v>
          </cell>
          <cell r="I1230">
            <v>1096</v>
          </cell>
          <cell r="J1230">
            <v>1096</v>
          </cell>
        </row>
        <row r="1231">
          <cell r="C1231" t="str">
            <v>70.01.04U</v>
          </cell>
          <cell r="D1231">
            <v>7001020493</v>
          </cell>
          <cell r="E1231" t="str">
            <v>PERFURACAO EM ROCHA SEDIMENTAR NOS DIAMETROS DE 15" PARA POCOS TUBULARES COM REVESTIMENTO EM ACO NA RMR</v>
          </cell>
          <cell r="F1231" t="str">
            <v>M</v>
          </cell>
          <cell r="G1231">
            <v>0</v>
          </cell>
          <cell r="H1231">
            <v>0</v>
          </cell>
          <cell r="I1231">
            <v>905.5</v>
          </cell>
          <cell r="J1231">
            <v>905.5</v>
          </cell>
        </row>
        <row r="1232">
          <cell r="C1232" t="str">
            <v>70.01.05U</v>
          </cell>
          <cell r="D1232">
            <v>7001210800</v>
          </cell>
          <cell r="E1232" t="str">
            <v>FORNECIMENTO E MONTAGEM-INSTALACAO DE TUBULAO DE ACO 20 X 3/16" ID PARA POCOS TUBULARES COM REVESTIMENTO EM ACO NA RMR</v>
          </cell>
          <cell r="F1232" t="str">
            <v>M</v>
          </cell>
          <cell r="G1232">
            <v>0</v>
          </cell>
          <cell r="H1232">
            <v>0</v>
          </cell>
          <cell r="I1232">
            <v>1397</v>
          </cell>
          <cell r="J1232">
            <v>1397</v>
          </cell>
        </row>
        <row r="1233">
          <cell r="C1233" t="str">
            <v>70.01.06U</v>
          </cell>
          <cell r="D1233">
            <v>7001210801</v>
          </cell>
          <cell r="E1233" t="str">
            <v>FORNECIMENTO E INSTALACAO DE TUBOS DE ACO SCHEDULE 40 DIAMENTRO 10" PARA POCOS TUBULARES COM REVESTIMENTO EM ACO NA RMR</v>
          </cell>
          <cell r="F1233" t="str">
            <v>M</v>
          </cell>
          <cell r="G1233">
            <v>0</v>
          </cell>
          <cell r="H1233">
            <v>0</v>
          </cell>
          <cell r="I1233">
            <v>880</v>
          </cell>
          <cell r="J1233">
            <v>880</v>
          </cell>
        </row>
        <row r="1234">
          <cell r="C1234" t="str">
            <v>70.01.07U</v>
          </cell>
          <cell r="D1234">
            <v>7001210802</v>
          </cell>
          <cell r="E1234" t="str">
            <v>FORNECIMENTO E MONTAGEM DE TUBOS DE ACO GALVANIZADO SHEDULE 40, PONTA LISA, SEM COSTURA, DIAMETRO DE 6" PARA POCOS TUBULARES COM REVESTIMENTO EM ACO NA RMR</v>
          </cell>
          <cell r="F1234" t="str">
            <v>M</v>
          </cell>
          <cell r="G1234">
            <v>0</v>
          </cell>
          <cell r="H1234">
            <v>0</v>
          </cell>
          <cell r="I1234">
            <v>494</v>
          </cell>
          <cell r="J1234">
            <v>494</v>
          </cell>
        </row>
        <row r="1235">
          <cell r="C1235" t="str">
            <v>70.01.08U</v>
          </cell>
          <cell r="D1235">
            <v>7001490125</v>
          </cell>
          <cell r="E1235" t="str">
            <v>FORNECIMENTO E INSTALACAO DE FILTROS DE ACO INOX 304, ABERTURA 0,75 MM, DIAMENTRO DE 6" COM PONTEIRA EM ACO SHEDULE 40 PARA POCOS TUBULARES COM REVESTIMENTO EM ACO NA RMR</v>
          </cell>
          <cell r="F1235" t="str">
            <v>M</v>
          </cell>
          <cell r="G1235">
            <v>0</v>
          </cell>
          <cell r="H1235">
            <v>0</v>
          </cell>
          <cell r="I1235">
            <v>1820</v>
          </cell>
          <cell r="J1235">
            <v>1820</v>
          </cell>
        </row>
        <row r="1236">
          <cell r="C1236" t="str">
            <v>70.01.09U</v>
          </cell>
          <cell r="D1236">
            <v>7001490126</v>
          </cell>
          <cell r="E1236" t="str">
            <v>FORNECIMENTO E MONTAGEM DE VALVULA DE PE DE POCO EM ACO GALVANIZADO, SHEDULE 40 PARA POCOS TUBULARES COM REVESTIMENTO EM ACO NA RMR</v>
          </cell>
          <cell r="F1236" t="str">
            <v>PC</v>
          </cell>
          <cell r="G1236">
            <v>0</v>
          </cell>
          <cell r="H1236">
            <v>0</v>
          </cell>
          <cell r="I1236">
            <v>915</v>
          </cell>
          <cell r="J1236">
            <v>915</v>
          </cell>
        </row>
        <row r="1237">
          <cell r="C1237" t="str">
            <v>70.01.10U</v>
          </cell>
          <cell r="D1237">
            <v>7001490127</v>
          </cell>
          <cell r="E1237" t="str">
            <v>FORNECIMENTO E INSTALACAO DE CENTRALIZADORES DE 15" X 6" PARA POCOS TUBULARES COM REVESTIMENTO EM ACO NA RMR</v>
          </cell>
          <cell r="F1237" t="str">
            <v>PC</v>
          </cell>
          <cell r="G1237">
            <v>0</v>
          </cell>
          <cell r="H1237">
            <v>0</v>
          </cell>
          <cell r="I1237">
            <v>320</v>
          </cell>
          <cell r="J1237">
            <v>320</v>
          </cell>
        </row>
        <row r="1238">
          <cell r="C1238" t="str">
            <v>70.01.11U</v>
          </cell>
          <cell r="D1238">
            <v>7001490128</v>
          </cell>
          <cell r="E1238" t="str">
            <v>FORNECIMENTO E APLICACAO DE PRE-FILTRO SELECIONADO, GRANULOMETRIA DE 1 A 3 MM PARA POCOS TUBULARES COM REVESTIMENTO EM ACO NA RMR</v>
          </cell>
          <cell r="F1238" t="str">
            <v>M3</v>
          </cell>
          <cell r="G1238">
            <v>0</v>
          </cell>
          <cell r="H1238">
            <v>0</v>
          </cell>
          <cell r="I1238">
            <v>1067.5</v>
          </cell>
          <cell r="J1238">
            <v>1067.5</v>
          </cell>
        </row>
        <row r="1239">
          <cell r="C1239" t="str">
            <v>70.01.12U</v>
          </cell>
          <cell r="D1239">
            <v>7001490129</v>
          </cell>
          <cell r="E1239" t="str">
            <v>FORNECIMENTO E APLICACAO DE CIMENTO PARA CIMENTACAO DO ANTE POCO E CAMARA DE BOMBEAMENTO PARA POCOS TUBULARES COM REVESTIMENTO EM ACO NA RMR</v>
          </cell>
          <cell r="F1239" t="str">
            <v>SC</v>
          </cell>
          <cell r="G1239">
            <v>0</v>
          </cell>
          <cell r="H1239">
            <v>0</v>
          </cell>
          <cell r="I1239">
            <v>62.5</v>
          </cell>
          <cell r="J1239">
            <v>62.5</v>
          </cell>
        </row>
        <row r="1240">
          <cell r="C1240" t="str">
            <v>70.01.13U</v>
          </cell>
          <cell r="D1240">
            <v>7001490130</v>
          </cell>
          <cell r="E1240" t="str">
            <v>LIMPEZA E DESENVOLVIMENTO COM COMPRESSOR DE AR PARA POCOS TUBULARES COM REVESTIMENTO EM ACO NA RMR</v>
          </cell>
          <cell r="F1240" t="str">
            <v>H</v>
          </cell>
          <cell r="G1240">
            <v>0</v>
          </cell>
          <cell r="H1240">
            <v>0</v>
          </cell>
          <cell r="I1240">
            <v>425</v>
          </cell>
          <cell r="J1240">
            <v>425</v>
          </cell>
        </row>
        <row r="1241">
          <cell r="C1241" t="str">
            <v>70.01.14U</v>
          </cell>
          <cell r="D1241">
            <v>7001490132</v>
          </cell>
          <cell r="E1241" t="str">
            <v>TESTE DE BOMBEAMENTO COM BOMBA SUBMERSIVEL PARA POCOS TUBULARES COM REVESTIMENTO EM ACO NA RMR</v>
          </cell>
          <cell r="F1241" t="str">
            <v>H</v>
          </cell>
          <cell r="G1241">
            <v>0</v>
          </cell>
          <cell r="H1241">
            <v>0</v>
          </cell>
          <cell r="I1241">
            <v>480</v>
          </cell>
          <cell r="J1241">
            <v>480</v>
          </cell>
        </row>
        <row r="1242">
          <cell r="C1242" t="str">
            <v>70.01.15U</v>
          </cell>
          <cell r="D1242">
            <v>7001490133</v>
          </cell>
          <cell r="E1242" t="str">
            <v>PERFILAGEM GEOFISICA E EMISSAO DE RELATORIO TECNICO PARA POCOS TUBULARES COM REVESTIMENTO EM ACO NA RMR</v>
          </cell>
          <cell r="F1242" t="str">
            <v>M</v>
          </cell>
          <cell r="G1242">
            <v>0</v>
          </cell>
          <cell r="H1242">
            <v>0</v>
          </cell>
          <cell r="I1242">
            <v>125</v>
          </cell>
          <cell r="J1242">
            <v>125</v>
          </cell>
        </row>
        <row r="1243">
          <cell r="C1243" t="str">
            <v>70.01.16U</v>
          </cell>
          <cell r="D1243">
            <v>7001490134</v>
          </cell>
          <cell r="E1243" t="str">
            <v>DESINFECCAO COM HIPOCLORITO DE CALCIO PARA POCOS TUBULARES COM REVESTIMENTO EM ACO NA RMR</v>
          </cell>
          <cell r="F1243" t="str">
            <v>UN</v>
          </cell>
          <cell r="G1243">
            <v>0</v>
          </cell>
          <cell r="H1243">
            <v>0</v>
          </cell>
          <cell r="I1243">
            <v>480</v>
          </cell>
          <cell r="J1243">
            <v>480</v>
          </cell>
        </row>
        <row r="1244">
          <cell r="C1244" t="str">
            <v>70.01.17U</v>
          </cell>
          <cell r="D1244">
            <v>7001490135</v>
          </cell>
          <cell r="E1244" t="str">
            <v>BASE DE PROTECAO DE CIMENTO (1M X 1M X 1M) E COLOCACAO DE FLANGE NO TUBO DE 12", COM 08 FUROS DE 3/4", PARAFUSOS COM PORCA, COM CHAPA DE FERRO NA BITOLA DE 3/4" PARA CONFECCAO DO FLANGE PARA POCOS TUBULARES COM REVESTIMENTO EM ACO NA RMR</v>
          </cell>
          <cell r="F1244" t="str">
            <v>UN</v>
          </cell>
          <cell r="G1244">
            <v>0</v>
          </cell>
          <cell r="H1244">
            <v>0</v>
          </cell>
          <cell r="I1244">
            <v>1650</v>
          </cell>
          <cell r="J1244">
            <v>1650</v>
          </cell>
        </row>
        <row r="1245">
          <cell r="C1245">
            <v>0</v>
          </cell>
          <cell r="D1245">
            <v>0</v>
          </cell>
          <cell r="E1245">
            <v>0</v>
          </cell>
          <cell r="F1245">
            <v>0</v>
          </cell>
          <cell r="G1245">
            <v>0</v>
          </cell>
          <cell r="H1245">
            <v>0</v>
          </cell>
          <cell r="I1245">
            <v>0</v>
          </cell>
          <cell r="J1245">
            <v>0</v>
          </cell>
        </row>
        <row r="1246">
          <cell r="C1246" t="str">
            <v>70.01.00U</v>
          </cell>
          <cell r="D1246">
            <v>0</v>
          </cell>
          <cell r="E1246" t="str">
            <v>OBRAS E SERVIÇOS DE PERFURAÇÃO DE POÇOS TUBULARES COM REVESTIMENTO EM PVC NO INTERIOR DO ESTADO E RMR (PREÇO FINAL COM BDI INCLUSO)</v>
          </cell>
          <cell r="F1246">
            <v>0</v>
          </cell>
          <cell r="G1246">
            <v>0</v>
          </cell>
          <cell r="H1246">
            <v>0</v>
          </cell>
          <cell r="I1246">
            <v>0</v>
          </cell>
          <cell r="J1246">
            <v>0</v>
          </cell>
        </row>
        <row r="1247">
          <cell r="C1247" t="str">
            <v>70.01.18U</v>
          </cell>
          <cell r="D1247">
            <v>7001490136</v>
          </cell>
          <cell r="E1247" t="str">
            <v>MOBILIZACAO, DESMOBILIZACAO E TRANSPORTE DOS EQUIPAMENTOS DE PERFURACAO E ACESSORIOS (INCLUSIVE COMPRESSOR) PARA POCOS TUBULARES COM REVESTIMENTO EM PVC DENTRO DA MESORREGIAO LITORAL - RMR</v>
          </cell>
          <cell r="F1247" t="str">
            <v>UN</v>
          </cell>
          <cell r="G1247">
            <v>0</v>
          </cell>
          <cell r="H1247">
            <v>0</v>
          </cell>
          <cell r="I1247">
            <v>45000</v>
          </cell>
          <cell r="J1247">
            <v>45000</v>
          </cell>
        </row>
        <row r="1248">
          <cell r="C1248" t="str">
            <v>70.01.19U</v>
          </cell>
          <cell r="D1248">
            <v>7001490137</v>
          </cell>
          <cell r="E1248" t="str">
            <v>MOBILIZACAO, DESMOBILIZACAO E TRANSPORTE DOS EQUIPAMENTOS DE PERFURACAO E ACESSORIOS (INCLUSIVE COMPRESSOR) PARA POCOS TUBULARES COM REVESTIMENTO EM PVC DENTRO DA MESORREGIAO SERTAO - INTERIOR DO ESTADO</v>
          </cell>
          <cell r="F1248" t="str">
            <v>UN</v>
          </cell>
          <cell r="G1248">
            <v>0</v>
          </cell>
          <cell r="H1248">
            <v>0</v>
          </cell>
          <cell r="I1248">
            <v>65200</v>
          </cell>
          <cell r="J1248">
            <v>65200</v>
          </cell>
        </row>
        <row r="1249">
          <cell r="C1249" t="str">
            <v>70.01.20U</v>
          </cell>
          <cell r="D1249">
            <v>7001020494</v>
          </cell>
          <cell r="E1249" t="str">
            <v>PERFURACAO EM ROCHA SEDIMENTAR NOS DIAMETROS DE 26" PARA POCOS TUBULARES COM REVESTIMENTO EM PVC NO INTERIOR DO ESTADO E NA RMR</v>
          </cell>
          <cell r="F1249" t="str">
            <v>M</v>
          </cell>
          <cell r="G1249">
            <v>0</v>
          </cell>
          <cell r="H1249">
            <v>0</v>
          </cell>
          <cell r="I1249">
            <v>1747</v>
          </cell>
          <cell r="J1249">
            <v>1747</v>
          </cell>
        </row>
        <row r="1250">
          <cell r="C1250" t="str">
            <v>70.01.21U</v>
          </cell>
          <cell r="D1250">
            <v>7001020495</v>
          </cell>
          <cell r="E1250" t="str">
            <v>PERFURACAO EM ROCHA SEDIMENTAR NOS DIAMETROS DE 14 3/4" PARA POCOS TUBULARES COM REVESTIMENTO EM PVC NO INTERIOR DO ESTADO E NA RMR</v>
          </cell>
          <cell r="F1250" t="str">
            <v>M</v>
          </cell>
          <cell r="G1250">
            <v>0</v>
          </cell>
          <cell r="H1250">
            <v>0</v>
          </cell>
          <cell r="I1250">
            <v>1065</v>
          </cell>
          <cell r="J1250">
            <v>1065</v>
          </cell>
        </row>
        <row r="1251">
          <cell r="C1251" t="str">
            <v>70.01.22U</v>
          </cell>
          <cell r="D1251">
            <v>7001210803</v>
          </cell>
          <cell r="E1251" t="str">
            <v>FORNECIMENTO E MONTAGEM-INSTALACAO DE TUBULAO DE ACO 20 X 3/16" ID PARA POCOS TUBULARES COM REVESTIMENTO EM PVC NO INTERIOR DO ESTADO E NA RMR</v>
          </cell>
          <cell r="F1251" t="str">
            <v>M</v>
          </cell>
          <cell r="G1251">
            <v>0</v>
          </cell>
          <cell r="H1251">
            <v>0</v>
          </cell>
          <cell r="I1251">
            <v>1480</v>
          </cell>
          <cell r="J1251">
            <v>1480</v>
          </cell>
        </row>
        <row r="1252">
          <cell r="C1252" t="str">
            <v>70.01.23U</v>
          </cell>
          <cell r="D1252">
            <v>7001220475</v>
          </cell>
          <cell r="E1252" t="str">
            <v>FORNECIMENTO E INSTALACAO DE TUBOS DE PVC GEOMECANICO 8" ID PARA POCOS TUBULARES COM REVESTIMENTO EM PVC NO INTERIOR DO ESTADO E NA RMR</v>
          </cell>
          <cell r="F1252" t="str">
            <v>M</v>
          </cell>
          <cell r="G1252">
            <v>0</v>
          </cell>
          <cell r="H1252">
            <v>0</v>
          </cell>
          <cell r="I1252">
            <v>350</v>
          </cell>
          <cell r="J1252">
            <v>350</v>
          </cell>
        </row>
        <row r="1253">
          <cell r="C1253" t="str">
            <v>70.01.24U</v>
          </cell>
          <cell r="D1253">
            <v>7001490138</v>
          </cell>
          <cell r="E1253" t="str">
            <v>FORNECIMENTO E INSTALACAO DE FILTROS EM PVC GEOMECANICO (OU SIMILAR), REFORCADO, NO DIAMENTRO DE 8" PARA POCOS TUBULARES COM REVESTIMENTO EM PVC NO INTERIOR DO ESTADO E NA RMR</v>
          </cell>
          <cell r="F1253" t="str">
            <v>M</v>
          </cell>
          <cell r="G1253">
            <v>0</v>
          </cell>
          <cell r="H1253">
            <v>0</v>
          </cell>
          <cell r="I1253">
            <v>450</v>
          </cell>
          <cell r="J1253">
            <v>450</v>
          </cell>
        </row>
        <row r="1254">
          <cell r="C1254" t="str">
            <v>70.01.25U</v>
          </cell>
          <cell r="D1254">
            <v>7001490139</v>
          </cell>
          <cell r="E1254" t="str">
            <v>FORNECIMENTO E INSTALACAO DE CAP FEMEA PVC GEOMECANICO (OU SIMILAR), REFORCADO, NO DIAMETRO DE 8" PARA POCOS TUBULARES COM REVESTIMENTO EM PVC NO INTERIOR DO ESTADO E NA RMR</v>
          </cell>
          <cell r="F1254" t="str">
            <v>PC</v>
          </cell>
          <cell r="G1254">
            <v>0</v>
          </cell>
          <cell r="H1254">
            <v>0</v>
          </cell>
          <cell r="I1254">
            <v>220</v>
          </cell>
          <cell r="J1254">
            <v>220</v>
          </cell>
        </row>
        <row r="1255">
          <cell r="C1255" t="str">
            <v>70.01.26U</v>
          </cell>
          <cell r="D1255">
            <v>7001490140</v>
          </cell>
          <cell r="E1255" t="str">
            <v>FORNECIMENTO E INSTALACAO DE CAP MACHO PVC GEOMECANICO (OU SIMILAR), REFORCADO, NO DIAMETRO DE 8" PARA POCOS TUBULARES COM REVESTIMENTO EM PVC NO INTERIOR DO ESTADO E NA RMR</v>
          </cell>
          <cell r="F1255" t="str">
            <v>PC</v>
          </cell>
          <cell r="G1255">
            <v>0</v>
          </cell>
          <cell r="H1255">
            <v>0</v>
          </cell>
          <cell r="I1255">
            <v>200</v>
          </cell>
          <cell r="J1255">
            <v>200</v>
          </cell>
        </row>
        <row r="1256">
          <cell r="C1256" t="str">
            <v>70.01.27U</v>
          </cell>
          <cell r="D1256">
            <v>7001490141</v>
          </cell>
          <cell r="E1256" t="str">
            <v>FORNECIMENTO E INSTALACAO DE CENTRALIZADORES DE 15" X 8" PARA POCOS TUBULARES COM REVESTIMENTO EM PVC NO INTERIOR DO ESTADO E NA RMR</v>
          </cell>
          <cell r="F1256" t="str">
            <v>PC</v>
          </cell>
          <cell r="G1256">
            <v>0</v>
          </cell>
          <cell r="H1256">
            <v>0</v>
          </cell>
          <cell r="I1256">
            <v>310</v>
          </cell>
          <cell r="J1256">
            <v>310</v>
          </cell>
        </row>
        <row r="1257">
          <cell r="C1257" t="str">
            <v>70.01.28U</v>
          </cell>
          <cell r="D1257">
            <v>7001290069</v>
          </cell>
          <cell r="E1257" t="str">
            <v>FORNECIMENTO E APLICACAO DE PRE-FILTRO SELECIONADO, GRANULOMETRIA DE 1 A 3 MM PARA POCOS TUBULARES COM REVESTIMENTO EM PVC NO INTERIOR DO ESTADO E NA RMR</v>
          </cell>
          <cell r="F1257" t="str">
            <v>M2</v>
          </cell>
          <cell r="G1257">
            <v>0</v>
          </cell>
          <cell r="H1257">
            <v>0</v>
          </cell>
          <cell r="I1257">
            <v>1242.5</v>
          </cell>
          <cell r="J1257">
            <v>1242.5</v>
          </cell>
        </row>
        <row r="1258">
          <cell r="C1258" t="str">
            <v>70.01.29U</v>
          </cell>
          <cell r="D1258">
            <v>7001120312</v>
          </cell>
          <cell r="E1258" t="str">
            <v>FORNECIMENTO E APLICACAO DE CIMENTO PARA CIMENTACAO DO ANTE POCO E CAMARA DE BOMBEAMENTO PARA POCOS TUBULARES COM REVESTIMENTO EM PVC NO INTERIOR DO ESTADO E NA RMR</v>
          </cell>
          <cell r="F1258" t="str">
            <v>SC</v>
          </cell>
          <cell r="G1258">
            <v>0</v>
          </cell>
          <cell r="H1258">
            <v>0</v>
          </cell>
          <cell r="I1258">
            <v>85</v>
          </cell>
          <cell r="J1258">
            <v>85</v>
          </cell>
        </row>
        <row r="1259">
          <cell r="C1259" t="str">
            <v>70.01.30U</v>
          </cell>
          <cell r="D1259">
            <v>7002020615</v>
          </cell>
          <cell r="E1259" t="str">
            <v>LIMPEZA E DESENVOLVIMENTO COM COMPRESSOR DE AR PARA POCOS TUBULARES COM REVESTIMENTO EM PVC NO INTERIOR DO ESTADO E NA RMR</v>
          </cell>
          <cell r="F1259" t="str">
            <v>H</v>
          </cell>
          <cell r="G1259">
            <v>0</v>
          </cell>
          <cell r="H1259">
            <v>0</v>
          </cell>
          <cell r="I1259">
            <v>420</v>
          </cell>
          <cell r="J1259">
            <v>420</v>
          </cell>
        </row>
        <row r="1260">
          <cell r="C1260" t="str">
            <v>70.01.31U</v>
          </cell>
          <cell r="D1260">
            <v>7002020616</v>
          </cell>
          <cell r="E1260" t="str">
            <v>TESTE DE BOMBEAMENTO COM BOMBA SUBMERSIVEL PARA POCOS TUBULARES COM REVESTIMENTO EM PVC NO INTERIOR DO ESTADO E NA RMR</v>
          </cell>
          <cell r="F1260" t="str">
            <v>H</v>
          </cell>
          <cell r="G1260">
            <v>0</v>
          </cell>
          <cell r="H1260">
            <v>0</v>
          </cell>
          <cell r="I1260">
            <v>502.5</v>
          </cell>
          <cell r="J1260">
            <v>502.5</v>
          </cell>
        </row>
        <row r="1261">
          <cell r="C1261" t="str">
            <v>70.01.32U</v>
          </cell>
          <cell r="D1261">
            <v>7001490142</v>
          </cell>
          <cell r="E1261" t="str">
            <v>PERFILAGEM GEOFISICA E EMISSAO DE RELATORIO TECNICO PARA POCOS TUBULARES COM REVESTIMENTO EM PVC NO INTERIOR DO ESTADO E NA RMR</v>
          </cell>
          <cell r="F1261" t="str">
            <v>M</v>
          </cell>
          <cell r="G1261">
            <v>0</v>
          </cell>
          <cell r="H1261">
            <v>0</v>
          </cell>
          <cell r="I1261">
            <v>146</v>
          </cell>
          <cell r="J1261">
            <v>146</v>
          </cell>
        </row>
        <row r="1262">
          <cell r="C1262" t="str">
            <v>70.01.33U</v>
          </cell>
          <cell r="D1262">
            <v>7001490143</v>
          </cell>
          <cell r="E1262" t="str">
            <v>DESINFECCAO COM HIPOCLORITO DE CALCIO PARA POCOS TUBULARES COM REVESTIMENTO EM PVC NO INTERIOR DO ESTADO E NA RMR</v>
          </cell>
          <cell r="F1262" t="str">
            <v>UN</v>
          </cell>
          <cell r="G1262">
            <v>0</v>
          </cell>
          <cell r="H1262">
            <v>0</v>
          </cell>
          <cell r="I1262">
            <v>1100</v>
          </cell>
          <cell r="J1262">
            <v>1100</v>
          </cell>
        </row>
        <row r="1263">
          <cell r="C1263" t="str">
            <v>70.01.34U</v>
          </cell>
          <cell r="D1263">
            <v>7001120313</v>
          </cell>
          <cell r="E1263" t="str">
            <v>BASE DE PROTECAO DE CIMENTO (1M X 1M X 1M) E COLOCACAO DE FLANGE NO TUBO DE 12", COM 08 FUROS DE 3/4", PARAFUSOS COM PORCA, COM CHAPA DE FERRO NA BITOLA 3/4" PARA CONFECCAO DO FLANGE PARA POCOS TUBULARES COM REVESTIMENTO EM PVC NO INTERIOR DO ESTADO E NA RMR</v>
          </cell>
          <cell r="F1263" t="str">
            <v>UN</v>
          </cell>
          <cell r="G1263">
            <v>0</v>
          </cell>
          <cell r="H1263">
            <v>0</v>
          </cell>
          <cell r="I1263">
            <v>2500</v>
          </cell>
          <cell r="J1263">
            <v>2500</v>
          </cell>
        </row>
        <row r="1264">
          <cell r="C1264" t="str">
            <v>70.01.35U</v>
          </cell>
          <cell r="D1264">
            <v>7001010383</v>
          </cell>
          <cell r="E1264" t="str">
            <v>ANALISE FISICO-QUIMICA E BACTERIOLOGICA COMPLETA DE AGUA BRUTA PARA LICENCIAMENTO AMBIENTAL DE POCO TUBULAR PROFUNDIDO COM REVESTIMENTO EM PVC NO INTERIOR DO ESTADO E NA RMR</v>
          </cell>
          <cell r="F1264" t="str">
            <v>UN</v>
          </cell>
          <cell r="G1264">
            <v>0</v>
          </cell>
          <cell r="H1264">
            <v>0</v>
          </cell>
          <cell r="I1264">
            <v>3200</v>
          </cell>
          <cell r="J1264">
            <v>3200</v>
          </cell>
        </row>
        <row r="1265">
          <cell r="C1265">
            <v>0</v>
          </cell>
          <cell r="D1265">
            <v>0</v>
          </cell>
          <cell r="E1265">
            <v>0</v>
          </cell>
          <cell r="F1265">
            <v>0</v>
          </cell>
          <cell r="G1265">
            <v>0</v>
          </cell>
          <cell r="H1265">
            <v>0</v>
          </cell>
          <cell r="I1265">
            <v>0</v>
          </cell>
          <cell r="J1265">
            <v>0</v>
          </cell>
        </row>
        <row r="1266">
          <cell r="C1266">
            <v>0</v>
          </cell>
          <cell r="D1266">
            <v>0</v>
          </cell>
          <cell r="E1266">
            <v>0</v>
          </cell>
          <cell r="F1266">
            <v>0</v>
          </cell>
          <cell r="G1266">
            <v>0</v>
          </cell>
          <cell r="H1266">
            <v>0</v>
          </cell>
          <cell r="I1266">
            <v>0</v>
          </cell>
          <cell r="J1266">
            <v>0</v>
          </cell>
        </row>
        <row r="1267">
          <cell r="C1267">
            <v>0</v>
          </cell>
          <cell r="D1267">
            <v>0</v>
          </cell>
          <cell r="E1267">
            <v>0</v>
          </cell>
          <cell r="F1267">
            <v>0</v>
          </cell>
          <cell r="G1267">
            <v>0</v>
          </cell>
          <cell r="H1267">
            <v>0</v>
          </cell>
          <cell r="I1267">
            <v>0</v>
          </cell>
          <cell r="J1267">
            <v>0</v>
          </cell>
        </row>
        <row r="1268">
          <cell r="C1268">
            <v>0</v>
          </cell>
          <cell r="D1268">
            <v>0</v>
          </cell>
          <cell r="E1268">
            <v>0</v>
          </cell>
          <cell r="F1268">
            <v>0</v>
          </cell>
          <cell r="G1268">
            <v>0</v>
          </cell>
          <cell r="H1268">
            <v>0</v>
          </cell>
          <cell r="I1268">
            <v>0</v>
          </cell>
          <cell r="J1268">
            <v>0</v>
          </cell>
        </row>
        <row r="1269">
          <cell r="C1269">
            <v>0</v>
          </cell>
          <cell r="D1269">
            <v>0</v>
          </cell>
          <cell r="E1269">
            <v>0</v>
          </cell>
          <cell r="G1269">
            <v>0</v>
          </cell>
          <cell r="H1269">
            <v>0</v>
          </cell>
          <cell r="I1269">
            <v>0</v>
          </cell>
          <cell r="J1269">
            <v>0</v>
          </cell>
        </row>
        <row r="1270">
          <cell r="C1270">
            <v>0</v>
          </cell>
          <cell r="D1270">
            <v>0</v>
          </cell>
          <cell r="E1270">
            <v>0</v>
          </cell>
          <cell r="G1270">
            <v>0</v>
          </cell>
          <cell r="H1270">
            <v>0</v>
          </cell>
          <cell r="I1270">
            <v>0</v>
          </cell>
          <cell r="J1270">
            <v>0</v>
          </cell>
        </row>
        <row r="1271">
          <cell r="C1271">
            <v>0</v>
          </cell>
          <cell r="D1271">
            <v>0</v>
          </cell>
          <cell r="E1271">
            <v>0</v>
          </cell>
          <cell r="G1271">
            <v>0</v>
          </cell>
          <cell r="H1271">
            <v>0</v>
          </cell>
          <cell r="I1271">
            <v>0</v>
          </cell>
          <cell r="J1271">
            <v>0</v>
          </cell>
        </row>
        <row r="1272">
          <cell r="C1272">
            <v>0</v>
          </cell>
          <cell r="D1272">
            <v>0</v>
          </cell>
          <cell r="E1272">
            <v>0</v>
          </cell>
          <cell r="G1272">
            <v>0</v>
          </cell>
          <cell r="H1272">
            <v>0</v>
          </cell>
          <cell r="I1272">
            <v>0</v>
          </cell>
          <cell r="J1272">
            <v>0</v>
          </cell>
        </row>
        <row r="1273">
          <cell r="C1273">
            <v>0</v>
          </cell>
          <cell r="D1273">
            <v>0</v>
          </cell>
          <cell r="E1273">
            <v>0</v>
          </cell>
          <cell r="G1273">
            <v>0</v>
          </cell>
          <cell r="H1273">
            <v>0</v>
          </cell>
          <cell r="I1273">
            <v>0</v>
          </cell>
          <cell r="J1273">
            <v>0</v>
          </cell>
        </row>
        <row r="1274">
          <cell r="C1274">
            <v>0</v>
          </cell>
          <cell r="D1274">
            <v>0</v>
          </cell>
          <cell r="E1274">
            <v>0</v>
          </cell>
          <cell r="G1274">
            <v>0</v>
          </cell>
          <cell r="H1274">
            <v>0</v>
          </cell>
          <cell r="I1274">
            <v>0</v>
          </cell>
          <cell r="J1274">
            <v>0</v>
          </cell>
        </row>
        <row r="1275">
          <cell r="C1275">
            <v>0</v>
          </cell>
          <cell r="D1275">
            <v>0</v>
          </cell>
          <cell r="E1275">
            <v>0</v>
          </cell>
          <cell r="G1275">
            <v>0</v>
          </cell>
          <cell r="H1275">
            <v>0</v>
          </cell>
          <cell r="I1275">
            <v>0</v>
          </cell>
          <cell r="J1275">
            <v>0</v>
          </cell>
        </row>
        <row r="1276">
          <cell r="C1276">
            <v>0</v>
          </cell>
          <cell r="D1276">
            <v>0</v>
          </cell>
          <cell r="E1276">
            <v>0</v>
          </cell>
          <cell r="G1276">
            <v>0</v>
          </cell>
          <cell r="H1276">
            <v>0</v>
          </cell>
          <cell r="I1276">
            <v>0</v>
          </cell>
          <cell r="J1276">
            <v>0</v>
          </cell>
        </row>
        <row r="1277">
          <cell r="C1277">
            <v>0</v>
          </cell>
          <cell r="D1277">
            <v>0</v>
          </cell>
          <cell r="E1277">
            <v>0</v>
          </cell>
          <cell r="G1277">
            <v>0</v>
          </cell>
          <cell r="H1277">
            <v>0</v>
          </cell>
          <cell r="I1277">
            <v>0</v>
          </cell>
          <cell r="J1277">
            <v>0</v>
          </cell>
        </row>
        <row r="1278">
          <cell r="C1278">
            <v>0</v>
          </cell>
          <cell r="D1278">
            <v>0</v>
          </cell>
          <cell r="E1278">
            <v>0</v>
          </cell>
          <cell r="G1278">
            <v>0</v>
          </cell>
          <cell r="H1278">
            <v>0</v>
          </cell>
          <cell r="I1278">
            <v>0</v>
          </cell>
          <cell r="J1278">
            <v>0</v>
          </cell>
        </row>
        <row r="1279">
          <cell r="C1279">
            <v>0</v>
          </cell>
          <cell r="D1279">
            <v>0</v>
          </cell>
          <cell r="E1279">
            <v>0</v>
          </cell>
          <cell r="G1279">
            <v>0</v>
          </cell>
          <cell r="H1279">
            <v>0</v>
          </cell>
          <cell r="I1279">
            <v>0</v>
          </cell>
          <cell r="J1279">
            <v>0</v>
          </cell>
        </row>
        <row r="1280">
          <cell r="C1280">
            <v>0</v>
          </cell>
          <cell r="D1280">
            <v>0</v>
          </cell>
          <cell r="E1280">
            <v>0</v>
          </cell>
          <cell r="G1280">
            <v>0</v>
          </cell>
          <cell r="H1280">
            <v>0</v>
          </cell>
          <cell r="I1280">
            <v>0</v>
          </cell>
          <cell r="J1280">
            <v>0</v>
          </cell>
        </row>
        <row r="1281">
          <cell r="C1281">
            <v>0</v>
          </cell>
          <cell r="D1281">
            <v>0</v>
          </cell>
          <cell r="E1281">
            <v>0</v>
          </cell>
          <cell r="G1281">
            <v>0</v>
          </cell>
          <cell r="H1281">
            <v>0</v>
          </cell>
          <cell r="I1281">
            <v>0</v>
          </cell>
          <cell r="J1281">
            <v>0</v>
          </cell>
        </row>
        <row r="1282">
          <cell r="C1282">
            <v>0</v>
          </cell>
          <cell r="D1282">
            <v>0</v>
          </cell>
          <cell r="E1282">
            <v>0</v>
          </cell>
          <cell r="G1282">
            <v>0</v>
          </cell>
          <cell r="H1282">
            <v>0</v>
          </cell>
          <cell r="I1282">
            <v>0</v>
          </cell>
          <cell r="J1282">
            <v>0</v>
          </cell>
        </row>
        <row r="1283">
          <cell r="C1283">
            <v>0</v>
          </cell>
          <cell r="D1283">
            <v>0</v>
          </cell>
          <cell r="E1283">
            <v>0</v>
          </cell>
          <cell r="G1283">
            <v>0</v>
          </cell>
          <cell r="H1283">
            <v>0</v>
          </cell>
          <cell r="I1283">
            <v>0</v>
          </cell>
          <cell r="J1283">
            <v>0</v>
          </cell>
        </row>
        <row r="1284">
          <cell r="C1284">
            <v>0</v>
          </cell>
          <cell r="D1284">
            <v>0</v>
          </cell>
          <cell r="E1284">
            <v>0</v>
          </cell>
          <cell r="G1284">
            <v>0</v>
          </cell>
          <cell r="H1284">
            <v>0</v>
          </cell>
          <cell r="I1284">
            <v>0</v>
          </cell>
          <cell r="J1284">
            <v>0</v>
          </cell>
        </row>
        <row r="1285">
          <cell r="C1285">
            <v>0</v>
          </cell>
          <cell r="D1285">
            <v>0</v>
          </cell>
          <cell r="E1285">
            <v>0</v>
          </cell>
          <cell r="G1285">
            <v>0</v>
          </cell>
          <cell r="H1285">
            <v>0</v>
          </cell>
          <cell r="I1285">
            <v>0</v>
          </cell>
          <cell r="J1285">
            <v>0</v>
          </cell>
        </row>
        <row r="1286">
          <cell r="C1286">
            <v>0</v>
          </cell>
          <cell r="D1286">
            <v>0</v>
          </cell>
          <cell r="E1286">
            <v>0</v>
          </cell>
          <cell r="G1286">
            <v>0</v>
          </cell>
          <cell r="H1286">
            <v>0</v>
          </cell>
          <cell r="I1286">
            <v>0</v>
          </cell>
          <cell r="J1286">
            <v>0</v>
          </cell>
        </row>
        <row r="1287">
          <cell r="C1287">
            <v>0</v>
          </cell>
          <cell r="D1287">
            <v>0</v>
          </cell>
          <cell r="E1287">
            <v>0</v>
          </cell>
          <cell r="G1287">
            <v>0</v>
          </cell>
          <cell r="H1287">
            <v>0</v>
          </cell>
          <cell r="I1287">
            <v>0</v>
          </cell>
          <cell r="J1287">
            <v>0</v>
          </cell>
        </row>
        <row r="1288">
          <cell r="C1288">
            <v>0</v>
          </cell>
          <cell r="D1288">
            <v>0</v>
          </cell>
          <cell r="E1288">
            <v>0</v>
          </cell>
          <cell r="G1288">
            <v>0</v>
          </cell>
          <cell r="H1288">
            <v>0</v>
          </cell>
          <cell r="I1288">
            <v>0</v>
          </cell>
          <cell r="J1288">
            <v>0</v>
          </cell>
        </row>
        <row r="1289">
          <cell r="C1289">
            <v>0</v>
          </cell>
          <cell r="D1289">
            <v>0</v>
          </cell>
          <cell r="E1289">
            <v>0</v>
          </cell>
          <cell r="G1289">
            <v>0</v>
          </cell>
          <cell r="H1289">
            <v>0</v>
          </cell>
          <cell r="I1289">
            <v>0</v>
          </cell>
          <cell r="J1289">
            <v>0</v>
          </cell>
        </row>
        <row r="1290">
          <cell r="C1290">
            <v>0</v>
          </cell>
          <cell r="D1290">
            <v>0</v>
          </cell>
          <cell r="E1290">
            <v>0</v>
          </cell>
          <cell r="G1290">
            <v>0</v>
          </cell>
          <cell r="H1290">
            <v>0</v>
          </cell>
          <cell r="I1290">
            <v>0</v>
          </cell>
          <cell r="J1290">
            <v>0</v>
          </cell>
        </row>
        <row r="1291">
          <cell r="C1291">
            <v>0</v>
          </cell>
          <cell r="D1291">
            <v>0</v>
          </cell>
          <cell r="E1291">
            <v>0</v>
          </cell>
          <cell r="G1291">
            <v>0</v>
          </cell>
          <cell r="H1291">
            <v>0</v>
          </cell>
          <cell r="I1291">
            <v>0</v>
          </cell>
          <cell r="J1291">
            <v>0</v>
          </cell>
        </row>
        <row r="1292">
          <cell r="C1292">
            <v>0</v>
          </cell>
          <cell r="D1292">
            <v>0</v>
          </cell>
          <cell r="E1292">
            <v>0</v>
          </cell>
          <cell r="G1292">
            <v>0</v>
          </cell>
          <cell r="H1292">
            <v>0</v>
          </cell>
          <cell r="I1292">
            <v>0</v>
          </cell>
          <cell r="J1292">
            <v>0</v>
          </cell>
        </row>
        <row r="1293">
          <cell r="C1293">
            <v>0</v>
          </cell>
          <cell r="D1293">
            <v>0</v>
          </cell>
          <cell r="E1293">
            <v>0</v>
          </cell>
          <cell r="G1293">
            <v>0</v>
          </cell>
          <cell r="H1293">
            <v>0</v>
          </cell>
          <cell r="I1293">
            <v>0</v>
          </cell>
          <cell r="J1293">
            <v>0</v>
          </cell>
        </row>
        <row r="1294">
          <cell r="C1294">
            <v>0</v>
          </cell>
          <cell r="D1294">
            <v>0</v>
          </cell>
          <cell r="E1294">
            <v>0</v>
          </cell>
          <cell r="G1294">
            <v>0</v>
          </cell>
          <cell r="H1294">
            <v>0</v>
          </cell>
          <cell r="I1294">
            <v>0</v>
          </cell>
          <cell r="J1294">
            <v>0</v>
          </cell>
        </row>
        <row r="1295">
          <cell r="C1295">
            <v>0</v>
          </cell>
          <cell r="D1295">
            <v>0</v>
          </cell>
          <cell r="E1295">
            <v>0</v>
          </cell>
          <cell r="G1295">
            <v>0</v>
          </cell>
          <cell r="H1295">
            <v>0</v>
          </cell>
          <cell r="I1295">
            <v>0</v>
          </cell>
          <cell r="J1295">
            <v>0</v>
          </cell>
        </row>
        <row r="1296">
          <cell r="C1296">
            <v>0</v>
          </cell>
          <cell r="D1296">
            <v>0</v>
          </cell>
          <cell r="E1296">
            <v>0</v>
          </cell>
          <cell r="G1296">
            <v>0</v>
          </cell>
          <cell r="H1296">
            <v>0</v>
          </cell>
          <cell r="I1296">
            <v>0</v>
          </cell>
          <cell r="J1296">
            <v>0</v>
          </cell>
        </row>
        <row r="1297">
          <cell r="C1297">
            <v>0</v>
          </cell>
          <cell r="D1297">
            <v>0</v>
          </cell>
          <cell r="E1297">
            <v>0</v>
          </cell>
          <cell r="G1297">
            <v>0</v>
          </cell>
          <cell r="H1297">
            <v>0</v>
          </cell>
          <cell r="I1297">
            <v>0</v>
          </cell>
          <cell r="J1297">
            <v>0</v>
          </cell>
        </row>
        <row r="1298">
          <cell r="C1298">
            <v>0</v>
          </cell>
          <cell r="D1298">
            <v>0</v>
          </cell>
          <cell r="E1298">
            <v>0</v>
          </cell>
          <cell r="G1298">
            <v>0</v>
          </cell>
          <cell r="H1298">
            <v>0</v>
          </cell>
          <cell r="I1298">
            <v>0</v>
          </cell>
          <cell r="J1298">
            <v>0</v>
          </cell>
        </row>
        <row r="1299">
          <cell r="C1299">
            <v>0</v>
          </cell>
          <cell r="D1299">
            <v>0</v>
          </cell>
          <cell r="E1299">
            <v>0</v>
          </cell>
          <cell r="G1299">
            <v>0</v>
          </cell>
          <cell r="H1299">
            <v>0</v>
          </cell>
          <cell r="I1299">
            <v>0</v>
          </cell>
          <cell r="J1299">
            <v>0</v>
          </cell>
        </row>
        <row r="1300">
          <cell r="C1300">
            <v>0</v>
          </cell>
          <cell r="D1300">
            <v>0</v>
          </cell>
          <cell r="E1300">
            <v>0</v>
          </cell>
          <cell r="G1300">
            <v>0</v>
          </cell>
          <cell r="H1300">
            <v>0</v>
          </cell>
          <cell r="I1300">
            <v>0</v>
          </cell>
          <cell r="J1300">
            <v>0</v>
          </cell>
        </row>
        <row r="1301">
          <cell r="C1301">
            <v>0</v>
          </cell>
          <cell r="D1301">
            <v>0</v>
          </cell>
          <cell r="E1301">
            <v>0</v>
          </cell>
          <cell r="G1301">
            <v>0</v>
          </cell>
          <cell r="H1301">
            <v>0</v>
          </cell>
          <cell r="I1301">
            <v>0</v>
          </cell>
          <cell r="J1301">
            <v>0</v>
          </cell>
        </row>
        <row r="1302">
          <cell r="C1302">
            <v>0</v>
          </cell>
          <cell r="D1302">
            <v>0</v>
          </cell>
          <cell r="E1302">
            <v>0</v>
          </cell>
          <cell r="G1302">
            <v>0</v>
          </cell>
          <cell r="H1302">
            <v>0</v>
          </cell>
          <cell r="I1302">
            <v>0</v>
          </cell>
          <cell r="J1302">
            <v>0</v>
          </cell>
        </row>
        <row r="1303">
          <cell r="C1303">
            <v>0</v>
          </cell>
          <cell r="D1303">
            <v>0</v>
          </cell>
          <cell r="E1303">
            <v>0</v>
          </cell>
          <cell r="G1303">
            <v>0</v>
          </cell>
          <cell r="H1303">
            <v>0</v>
          </cell>
          <cell r="I1303">
            <v>0</v>
          </cell>
          <cell r="J1303">
            <v>0</v>
          </cell>
        </row>
      </sheetData>
      <sheetData sheetId="1"/>
      <sheetData sheetId="2"/>
      <sheetData sheetId="3"/>
      <sheetData sheetId="4"/>
      <sheetData sheetId="5"/>
      <sheetData sheetId="6"/>
      <sheetData sheetId="7"/>
      <sheetData sheetId="8"/>
      <sheetData sheetId="9">
        <row r="1">
          <cell r="A1" t="str">
            <v>PREFEITURA MUNICIPAL DE OLINDA - PMOSECRETARIA DE INFRAESTRUTURA - SEINFRASECRETARIA EXECUTIVA DE URBANIZAÇÃO INTEGRADA - SEUI</v>
          </cell>
          <cell r="B1">
            <v>0</v>
          </cell>
          <cell r="C1">
            <v>0</v>
          </cell>
          <cell r="D1">
            <v>0</v>
          </cell>
          <cell r="E1">
            <v>0</v>
          </cell>
          <cell r="F1">
            <v>0</v>
          </cell>
          <cell r="G1">
            <v>0</v>
          </cell>
          <cell r="H1">
            <v>0</v>
          </cell>
          <cell r="I1">
            <v>0</v>
          </cell>
        </row>
        <row r="2">
          <cell r="A2" t="str">
            <v>OBJETO:</v>
          </cell>
          <cell r="B2" t="str">
            <v>CONTRATAÇÃO DE EMPRESA DE ENGENHARIA PARA PAVIMENTAÇÃO  EM PARALELEPÍPEDO, DRENAGEM E CONTENÇÕES DA RUA ALTO DA MANGUBA</v>
          </cell>
          <cell r="C2">
            <v>0</v>
          </cell>
          <cell r="D2">
            <v>0</v>
          </cell>
          <cell r="E2">
            <v>0</v>
          </cell>
          <cell r="F2">
            <v>0</v>
          </cell>
          <cell r="G2" t="str">
            <v>BAIRRO:</v>
          </cell>
          <cell r="H2" t="str">
            <v>CAIXA D´ÁGUA</v>
          </cell>
          <cell r="I2">
            <v>0</v>
          </cell>
        </row>
        <row r="3">
          <cell r="A3" t="str">
            <v>EXTENSÃO:</v>
          </cell>
          <cell r="B3" t="str">
            <v>108,10 m</v>
          </cell>
          <cell r="C3">
            <v>0</v>
          </cell>
          <cell r="D3">
            <v>0</v>
          </cell>
          <cell r="E3">
            <v>0</v>
          </cell>
          <cell r="F3">
            <v>0</v>
          </cell>
          <cell r="G3" t="str">
            <v>BDI:</v>
          </cell>
          <cell r="H3">
            <v>0.23380000000000001</v>
          </cell>
          <cell r="I3">
            <v>0</v>
          </cell>
        </row>
        <row r="4">
          <cell r="A4">
            <v>0</v>
          </cell>
          <cell r="B4">
            <v>0</v>
          </cell>
          <cell r="C4">
            <v>0</v>
          </cell>
          <cell r="D4">
            <v>0</v>
          </cell>
          <cell r="E4">
            <v>0</v>
          </cell>
          <cell r="F4">
            <v>0</v>
          </cell>
          <cell r="G4" t="str">
            <v>DATA:</v>
          </cell>
          <cell r="H4">
            <v>43760</v>
          </cell>
          <cell r="I4">
            <v>0</v>
          </cell>
        </row>
        <row r="5">
          <cell r="A5" t="str">
            <v>COMPOSIÇÕES DE SERVIÇOS</v>
          </cell>
          <cell r="B5">
            <v>0</v>
          </cell>
          <cell r="C5">
            <v>0</v>
          </cell>
          <cell r="D5">
            <v>0</v>
          </cell>
          <cell r="E5">
            <v>0</v>
          </cell>
          <cell r="F5">
            <v>0</v>
          </cell>
          <cell r="G5">
            <v>0</v>
          </cell>
          <cell r="H5">
            <v>0</v>
          </cell>
        </row>
        <row r="6">
          <cell r="A6" t="str">
            <v>COMP.01</v>
          </cell>
          <cell r="B6" t="str">
            <v xml:space="preserve">ALVENARIA DE TIJOLOS MACIÇOS PRENSADOS, ASSENTADOS E REJUNTADOS COM ARGAMASSA DE CIMENTO E AREIA NO TRAÇO 1:6 - 1 VEZ. </v>
          </cell>
          <cell r="C6">
            <v>0</v>
          </cell>
          <cell r="D6">
            <v>0</v>
          </cell>
          <cell r="E6">
            <v>0</v>
          </cell>
          <cell r="F6">
            <v>0</v>
          </cell>
          <cell r="G6">
            <v>0</v>
          </cell>
          <cell r="H6" t="str">
            <v>m2</v>
          </cell>
          <cell r="I6">
            <v>123.36</v>
          </cell>
        </row>
        <row r="7">
          <cell r="A7" t="str">
            <v>ITEM</v>
          </cell>
          <cell r="B7" t="str">
            <v>COMPONENTES</v>
          </cell>
          <cell r="C7" t="str">
            <v>FONTE</v>
          </cell>
          <cell r="D7" t="str">
            <v>CÓDIGO</v>
          </cell>
          <cell r="E7" t="str">
            <v>UNID.</v>
          </cell>
          <cell r="F7" t="str">
            <v>CONSUMO</v>
          </cell>
          <cell r="G7" t="str">
            <v>PREÇO UNITÁRIO S/BDI</v>
          </cell>
          <cell r="H7" t="str">
            <v>CUSTO TOTALS/BDI</v>
          </cell>
        </row>
        <row r="8">
          <cell r="A8">
            <v>1</v>
          </cell>
          <cell r="B8" t="str">
            <v>CIMENTO PORTLAND COMPOSTO CP II-32</v>
          </cell>
          <cell r="C8" t="str">
            <v>INSUMO SINAPI-PE  JUN/ 2019</v>
          </cell>
          <cell r="D8">
            <v>1379</v>
          </cell>
          <cell r="E8" t="str">
            <v>kg</v>
          </cell>
          <cell r="F8">
            <v>14.94</v>
          </cell>
          <cell r="G8" t="str">
            <v>0,39</v>
          </cell>
          <cell r="H8">
            <v>5.8266</v>
          </cell>
        </row>
        <row r="9">
          <cell r="A9">
            <v>2</v>
          </cell>
          <cell r="B9" t="str">
            <v>AREIA GROSSA - POSTO JAZIDA/FORNECEDOR (RETIRADO NA JAZIDA, SEM TRANSPORTE)</v>
          </cell>
          <cell r="C9" t="str">
            <v>INSUMO SINAPI-PE  JUN/ 2019</v>
          </cell>
          <cell r="D9">
            <v>367</v>
          </cell>
          <cell r="E9" t="str">
            <v>m3</v>
          </cell>
          <cell r="F9">
            <v>7.3999999999999996E-2</v>
          </cell>
          <cell r="G9" t="str">
            <v>77,00</v>
          </cell>
          <cell r="H9">
            <v>5.6980000000000004</v>
          </cell>
        </row>
        <row r="10">
          <cell r="A10">
            <v>3</v>
          </cell>
          <cell r="B10" t="str">
            <v>TIJOLO CERAMICO MACICO *5 X 10 X 20* CM</v>
          </cell>
          <cell r="C10" t="str">
            <v>INSUMO SINAPI-PE  JUN/ 2019</v>
          </cell>
          <cell r="D10">
            <v>7258</v>
          </cell>
          <cell r="E10" t="str">
            <v>und</v>
          </cell>
          <cell r="F10">
            <v>114</v>
          </cell>
          <cell r="G10" t="str">
            <v>0,25</v>
          </cell>
          <cell r="H10">
            <v>28.5</v>
          </cell>
        </row>
        <row r="11">
          <cell r="A11">
            <v>4</v>
          </cell>
          <cell r="B11" t="str">
            <v>SERVENTE COM ENCARGOS COMPLEMENTARES</v>
          </cell>
          <cell r="C11" t="str">
            <v>SINAPI-PE NÃO DES  JUN/ 2019</v>
          </cell>
          <cell r="D11" t="str">
            <v>88316</v>
          </cell>
          <cell r="E11" t="str">
            <v>h</v>
          </cell>
          <cell r="F11">
            <v>2.64</v>
          </cell>
          <cell r="G11" t="str">
            <v>16,25</v>
          </cell>
          <cell r="H11">
            <v>42.9</v>
          </cell>
        </row>
        <row r="12">
          <cell r="A12">
            <v>5</v>
          </cell>
          <cell r="B12" t="str">
            <v>PEDREIRO COM ENCARGOS COMPLEMENTARES</v>
          </cell>
          <cell r="C12" t="str">
            <v>SINAPI-PE NÃO DES  JUN/ 2019</v>
          </cell>
          <cell r="D12" t="str">
            <v>88309</v>
          </cell>
          <cell r="E12" t="str">
            <v>h</v>
          </cell>
          <cell r="F12">
            <v>2</v>
          </cell>
          <cell r="G12" t="str">
            <v>20,22</v>
          </cell>
          <cell r="H12">
            <v>40.44</v>
          </cell>
        </row>
        <row r="13">
          <cell r="A13" t="str">
            <v>CUSTO TOTAL FINAL (R$) S/BDI</v>
          </cell>
          <cell r="B13">
            <v>0</v>
          </cell>
          <cell r="C13">
            <v>0</v>
          </cell>
          <cell r="D13">
            <v>0</v>
          </cell>
          <cell r="E13">
            <v>0</v>
          </cell>
          <cell r="F13">
            <v>0</v>
          </cell>
          <cell r="G13">
            <v>0</v>
          </cell>
          <cell r="H13">
            <v>123.36</v>
          </cell>
        </row>
        <row r="14">
          <cell r="A14">
            <v>0</v>
          </cell>
          <cell r="C14">
            <v>0</v>
          </cell>
          <cell r="D14">
            <v>0</v>
          </cell>
        </row>
        <row r="15">
          <cell r="A15" t="str">
            <v xml:space="preserve">COMP.02 </v>
          </cell>
          <cell r="B15" t="str">
            <v>REBAIXAMENTO DE PENA D'ÁGUA, INCLUINDO COMPLEMENTO DE TUBULAÇÃO, CONEXÕES, ESCAVAÇÃO E REATERRO.</v>
          </cell>
          <cell r="C15">
            <v>0</v>
          </cell>
          <cell r="D15">
            <v>0</v>
          </cell>
          <cell r="E15">
            <v>0</v>
          </cell>
          <cell r="F15">
            <v>0</v>
          </cell>
          <cell r="G15">
            <v>0</v>
          </cell>
          <cell r="H15" t="str">
            <v>und</v>
          </cell>
          <cell r="I15">
            <v>74.540000000000006</v>
          </cell>
        </row>
        <row r="16">
          <cell r="A16" t="str">
            <v>ITEM</v>
          </cell>
          <cell r="B16" t="str">
            <v>COMPONENTES</v>
          </cell>
          <cell r="C16" t="str">
            <v>FONTE</v>
          </cell>
          <cell r="D16" t="str">
            <v>CÓDIGO</v>
          </cell>
          <cell r="E16" t="str">
            <v>UNID.</v>
          </cell>
          <cell r="F16" t="str">
            <v>CONSUMO</v>
          </cell>
          <cell r="G16" t="str">
            <v>PREÇO UNITÁRIO S/BDI</v>
          </cell>
          <cell r="H16" t="str">
            <v>CUSTO TOTALS/BDI</v>
          </cell>
        </row>
        <row r="17">
          <cell r="A17">
            <v>1</v>
          </cell>
          <cell r="B17" t="str">
            <v>AUXILIAR DE ENCANADOR OU BOMBEIRO HIDRÁULICO COM ENCARGOS COMPLEMENTARES</v>
          </cell>
          <cell r="C17" t="str">
            <v>SINAPI-PE NÃO DES  JUN/ 2019</v>
          </cell>
          <cell r="D17" t="str">
            <v>88248</v>
          </cell>
          <cell r="E17" t="str">
            <v>h</v>
          </cell>
          <cell r="F17">
            <v>1.2</v>
          </cell>
          <cell r="G17" t="str">
            <v>15,26</v>
          </cell>
          <cell r="H17">
            <v>18.312000000000001</v>
          </cell>
        </row>
        <row r="18">
          <cell r="A18">
            <v>2</v>
          </cell>
          <cell r="B18" t="str">
            <v>AJUDANTE ESPECIALIZADO COM ENCARGOS COMPLEMENTARES</v>
          </cell>
          <cell r="C18" t="str">
            <v>SINAPI-PE NÃO DES  JUN/ 2019</v>
          </cell>
          <cell r="D18" t="str">
            <v>88243</v>
          </cell>
          <cell r="E18" t="str">
            <v>h</v>
          </cell>
          <cell r="F18">
            <v>0.68</v>
          </cell>
          <cell r="G18" t="str">
            <v>19,61</v>
          </cell>
          <cell r="H18">
            <v>13.3348</v>
          </cell>
        </row>
        <row r="19">
          <cell r="A19">
            <v>3</v>
          </cell>
          <cell r="B19" t="str">
            <v>AUXILIAR DE ENCANADOR OU BOMBEIRO HIDRÁULICO COM ENCARGOS COMPLEMENTARES</v>
          </cell>
          <cell r="C19" t="str">
            <v>SINAPI-PE NÃO DES  JUN/ 2019</v>
          </cell>
          <cell r="D19" t="str">
            <v>88248</v>
          </cell>
          <cell r="E19" t="str">
            <v>h</v>
          </cell>
          <cell r="F19">
            <v>1.3</v>
          </cell>
          <cell r="G19" t="str">
            <v>15,26</v>
          </cell>
          <cell r="H19">
            <v>19.838000000000001</v>
          </cell>
        </row>
        <row r="20">
          <cell r="A20">
            <v>4</v>
          </cell>
          <cell r="B20" t="str">
            <v>JOELHO, PVC COM ROSCA E BUCHA LATAO, 90 GRAUS,  3/4", PARA AGUA FRIA PREDIAL</v>
          </cell>
          <cell r="C20" t="str">
            <v>INSUMO SINAPI-PE  JUN/ 2019</v>
          </cell>
          <cell r="D20">
            <v>3489</v>
          </cell>
          <cell r="E20" t="str">
            <v>ud</v>
          </cell>
          <cell r="F20">
            <v>1</v>
          </cell>
          <cell r="G20" t="str">
            <v>9,58</v>
          </cell>
          <cell r="H20">
            <v>9.58</v>
          </cell>
        </row>
        <row r="21">
          <cell r="A21">
            <v>5</v>
          </cell>
          <cell r="B21" t="str">
            <v>LUVA DE CORRER PARA TUBO SOLDAVEL, PVC, 25 MM, PARA AGUA FRIA PREDIAL</v>
          </cell>
          <cell r="C21" t="str">
            <v>INSUMO SINAPI-PE  JUN/ 2019</v>
          </cell>
          <cell r="D21">
            <v>3873</v>
          </cell>
          <cell r="E21" t="str">
            <v>ud</v>
          </cell>
          <cell r="F21">
            <v>1</v>
          </cell>
          <cell r="G21" t="str">
            <v>7,34</v>
          </cell>
          <cell r="H21">
            <v>7.34</v>
          </cell>
        </row>
        <row r="22">
          <cell r="A22">
            <v>6</v>
          </cell>
          <cell r="B22" t="str">
            <v>SOLUCAO LIMPADORA PARA PVC, FRASCO COM 1000 CM3</v>
          </cell>
          <cell r="C22" t="str">
            <v>INSUMO SINAPI-PE  JUN/ 2019</v>
          </cell>
          <cell r="D22">
            <v>20083</v>
          </cell>
          <cell r="E22" t="str">
            <v>ud</v>
          </cell>
          <cell r="F22">
            <v>0.02</v>
          </cell>
          <cell r="G22" t="str">
            <v>39,22</v>
          </cell>
          <cell r="H22">
            <v>0.78439999999999999</v>
          </cell>
        </row>
        <row r="23">
          <cell r="A23">
            <v>7</v>
          </cell>
          <cell r="B23" t="str">
            <v>TUBO PVC, SOLDAVEL, DN 25 MM, AGUA FRIA (NBR-5648)</v>
          </cell>
          <cell r="C23" t="str">
            <v>INSUMO SINAPI-PE  JUN/ 2019</v>
          </cell>
          <cell r="D23">
            <v>9868</v>
          </cell>
          <cell r="E23" t="str">
            <v>m</v>
          </cell>
          <cell r="F23">
            <v>2</v>
          </cell>
          <cell r="G23" t="str">
            <v>2,67</v>
          </cell>
          <cell r="H23">
            <v>5.34</v>
          </cell>
        </row>
        <row r="24">
          <cell r="A24">
            <v>8</v>
          </cell>
          <cell r="B24" t="str">
            <v>ADESIVO PARA TUBOS CPVC, *75* G</v>
          </cell>
          <cell r="C24" t="str">
            <v>INSUMO SINAPI-PE  JUN/ 2019</v>
          </cell>
          <cell r="D24">
            <v>21114</v>
          </cell>
          <cell r="E24" t="str">
            <v>ud</v>
          </cell>
          <cell r="F24">
            <v>1E-3</v>
          </cell>
          <cell r="G24" t="str">
            <v>12,67</v>
          </cell>
          <cell r="H24">
            <v>1.26E-2</v>
          </cell>
        </row>
        <row r="25">
          <cell r="A25" t="str">
            <v>CUSTO TOTAL FINAL (R$) S/BDI</v>
          </cell>
          <cell r="B25">
            <v>0</v>
          </cell>
          <cell r="C25">
            <v>0</v>
          </cell>
          <cell r="D25">
            <v>0</v>
          </cell>
          <cell r="E25">
            <v>0</v>
          </cell>
          <cell r="F25">
            <v>0</v>
          </cell>
          <cell r="G25">
            <v>0</v>
          </cell>
          <cell r="H25">
            <v>74.540000000000006</v>
          </cell>
        </row>
        <row r="26">
          <cell r="A26">
            <v>0</v>
          </cell>
          <cell r="B26">
            <v>0</v>
          </cell>
          <cell r="C26">
            <v>0</v>
          </cell>
          <cell r="D26">
            <v>0</v>
          </cell>
          <cell r="E26">
            <v>0</v>
          </cell>
          <cell r="F26">
            <v>0</v>
          </cell>
          <cell r="G26">
            <v>0</v>
          </cell>
          <cell r="H26">
            <v>0</v>
          </cell>
        </row>
        <row r="27">
          <cell r="A27" t="str">
            <v xml:space="preserve">COMP.03 </v>
          </cell>
          <cell r="B27" t="str">
            <v>REBAIXAMENTO DE DISTRIBUIDOR DE 110 MM, INCLUSIVE ESCAVAÇÃO E REATERRO (SEM TUBULAÇÃO E CONEXÕES).</v>
          </cell>
          <cell r="C27">
            <v>0</v>
          </cell>
          <cell r="D27">
            <v>0</v>
          </cell>
          <cell r="E27">
            <v>0</v>
          </cell>
          <cell r="F27">
            <v>0</v>
          </cell>
          <cell r="G27">
            <v>0</v>
          </cell>
          <cell r="H27" t="str">
            <v>und</v>
          </cell>
          <cell r="I27">
            <v>14.79</v>
          </cell>
        </row>
        <row r="28">
          <cell r="A28" t="str">
            <v>ITEM</v>
          </cell>
          <cell r="B28" t="str">
            <v>COMPONENTES</v>
          </cell>
          <cell r="C28" t="str">
            <v>FONTE</v>
          </cell>
          <cell r="D28" t="str">
            <v>CÓDIGO</v>
          </cell>
          <cell r="E28" t="str">
            <v>UNID.</v>
          </cell>
          <cell r="F28" t="str">
            <v>CONSUMO</v>
          </cell>
          <cell r="G28" t="str">
            <v>PREÇO UNITÁRIO S/BDI</v>
          </cell>
          <cell r="H28" t="str">
            <v>CUSTO TOTALS/BDI</v>
          </cell>
        </row>
        <row r="29">
          <cell r="A29">
            <v>1</v>
          </cell>
          <cell r="B29" t="str">
            <v>AUXILIAR DE ENCANADOR OU BOMBEIRO HIDRÁULICO COM ENCARGOS COMPLEMENTARES</v>
          </cell>
          <cell r="C29" t="str">
            <v>SINAPI-PE NÃO DES  JUN/ 2019</v>
          </cell>
          <cell r="D29" t="str">
            <v>88248</v>
          </cell>
          <cell r="E29" t="str">
            <v>h</v>
          </cell>
          <cell r="F29">
            <v>0.1</v>
          </cell>
          <cell r="G29" t="str">
            <v>15,26</v>
          </cell>
          <cell r="H29">
            <v>1.526</v>
          </cell>
        </row>
        <row r="30">
          <cell r="A30">
            <v>2</v>
          </cell>
          <cell r="B30" t="str">
            <v>SERVENTE COM ENCARGOS COMPLEMENTARES</v>
          </cell>
          <cell r="C30" t="str">
            <v>SINAPI-PE NÃO DES  JUN/ 2019</v>
          </cell>
          <cell r="D30" t="str">
            <v>88316</v>
          </cell>
          <cell r="E30" t="str">
            <v>h</v>
          </cell>
          <cell r="F30">
            <v>0.2</v>
          </cell>
          <cell r="G30" t="str">
            <v>16,25</v>
          </cell>
          <cell r="H30">
            <v>3.25</v>
          </cell>
        </row>
        <row r="31">
          <cell r="A31">
            <v>3</v>
          </cell>
          <cell r="B31" t="str">
            <v>AUXILIAR DE ENCANADOR OU BOMBEIRO HIDRÁULICO COM ENCARGOS COMPLEMENTARES</v>
          </cell>
          <cell r="C31" t="str">
            <v>SINAPI-PE NÃO DES  JUN/ 2019</v>
          </cell>
          <cell r="D31" t="str">
            <v>88248</v>
          </cell>
          <cell r="E31" t="str">
            <v>h</v>
          </cell>
          <cell r="F31">
            <v>0.1</v>
          </cell>
          <cell r="G31" t="str">
            <v>15,26</v>
          </cell>
          <cell r="H31">
            <v>1.526</v>
          </cell>
        </row>
        <row r="32">
          <cell r="A32">
            <v>4</v>
          </cell>
          <cell r="B32" t="str">
            <v>TUBO PVC, SOLDAVEL, DN 110 MM, AGUA FRIA (NBR-5648)</v>
          </cell>
          <cell r="C32" t="str">
            <v>INSUMO SINAPI-PE  JUN/ 2019</v>
          </cell>
          <cell r="D32">
            <v>9870</v>
          </cell>
          <cell r="E32" t="str">
            <v>m</v>
          </cell>
          <cell r="F32">
            <v>0.15</v>
          </cell>
          <cell r="G32" t="str">
            <v>56,64</v>
          </cell>
          <cell r="H32">
            <v>8.4960000000000004</v>
          </cell>
        </row>
        <row r="33">
          <cell r="A33" t="str">
            <v>CUSTO TOTAL FINAL (R$) S/BDI</v>
          </cell>
          <cell r="B33">
            <v>0</v>
          </cell>
          <cell r="C33">
            <v>0</v>
          </cell>
          <cell r="D33">
            <v>0</v>
          </cell>
          <cell r="E33">
            <v>0</v>
          </cell>
          <cell r="F33">
            <v>0</v>
          </cell>
          <cell r="G33">
            <v>0</v>
          </cell>
          <cell r="H33">
            <v>14.79</v>
          </cell>
        </row>
        <row r="34">
          <cell r="A34">
            <v>0</v>
          </cell>
          <cell r="C34">
            <v>0</v>
          </cell>
          <cell r="D34">
            <v>0</v>
          </cell>
        </row>
        <row r="35">
          <cell r="A35" t="str">
            <v>COMP.04</v>
          </cell>
          <cell r="B35" t="str">
            <v>DEMOLIÇÃO MANUAL DE CONCRETO SIMPLES .</v>
          </cell>
          <cell r="C35">
            <v>0</v>
          </cell>
          <cell r="D35">
            <v>0</v>
          </cell>
          <cell r="E35">
            <v>0</v>
          </cell>
          <cell r="F35">
            <v>0</v>
          </cell>
          <cell r="G35">
            <v>0</v>
          </cell>
          <cell r="H35" t="str">
            <v>m³</v>
          </cell>
          <cell r="I35">
            <v>209.16</v>
          </cell>
        </row>
        <row r="36">
          <cell r="A36" t="str">
            <v>ITEM</v>
          </cell>
          <cell r="B36" t="str">
            <v>COMPONENTES</v>
          </cell>
          <cell r="C36" t="str">
            <v>FONTE</v>
          </cell>
          <cell r="D36" t="str">
            <v>CÓDIGO</v>
          </cell>
          <cell r="E36" t="str">
            <v>UNID.</v>
          </cell>
          <cell r="F36" t="str">
            <v>CONSUMO</v>
          </cell>
          <cell r="G36" t="str">
            <v>PREÇO UNITÁRIO S/BDI</v>
          </cell>
          <cell r="H36" t="str">
            <v>CUSTO TOTALS/BDI</v>
          </cell>
        </row>
        <row r="37">
          <cell r="A37">
            <v>1</v>
          </cell>
          <cell r="B37" t="str">
            <v>PEDREIRO COM ENCARGOS COMPLEMENTARES</v>
          </cell>
          <cell r="C37" t="str">
            <v>SINAPI-PE NÃO DES  JUN/ 2019</v>
          </cell>
          <cell r="D37" t="str">
            <v>88309</v>
          </cell>
          <cell r="E37" t="str">
            <v>h</v>
          </cell>
          <cell r="F37">
            <v>1.1117999999999999</v>
          </cell>
          <cell r="G37" t="str">
            <v>20,22</v>
          </cell>
          <cell r="H37">
            <v>22.480499999999999</v>
          </cell>
        </row>
        <row r="38">
          <cell r="A38">
            <v>2</v>
          </cell>
          <cell r="B38" t="str">
            <v>SERVENTE COM ENCARGOS COMPLEMENTARES</v>
          </cell>
          <cell r="C38" t="str">
            <v>SINAPI-PE NÃO DES  JUN/ 2019</v>
          </cell>
          <cell r="D38" t="str">
            <v>88316</v>
          </cell>
          <cell r="E38" t="str">
            <v>h</v>
          </cell>
          <cell r="F38">
            <v>11.488200000000001</v>
          </cell>
          <cell r="G38" t="str">
            <v>16,25</v>
          </cell>
          <cell r="H38">
            <v>186.6832</v>
          </cell>
        </row>
        <row r="39">
          <cell r="A39" t="str">
            <v>CUSTO TOTAL FINAL (R$) S/BDI</v>
          </cell>
          <cell r="B39">
            <v>0</v>
          </cell>
          <cell r="C39">
            <v>0</v>
          </cell>
          <cell r="D39">
            <v>0</v>
          </cell>
          <cell r="E39">
            <v>0</v>
          </cell>
          <cell r="F39">
            <v>0</v>
          </cell>
          <cell r="G39">
            <v>0</v>
          </cell>
          <cell r="H39">
            <v>209.16</v>
          </cell>
          <cell r="I39">
            <v>0</v>
          </cell>
        </row>
        <row r="41">
          <cell r="A41" t="str">
            <v>COMP.05</v>
          </cell>
          <cell r="B41" t="str">
            <v>TRANSPORTE COM CARRO DE MÃO DE AREIA, ENTULHOS OU TERRA, ATÉ 100M.</v>
          </cell>
          <cell r="C41">
            <v>0</v>
          </cell>
          <cell r="D41">
            <v>0</v>
          </cell>
          <cell r="E41">
            <v>0</v>
          </cell>
          <cell r="F41">
            <v>0</v>
          </cell>
          <cell r="G41">
            <v>0</v>
          </cell>
          <cell r="H41" t="str">
            <v>m³</v>
          </cell>
          <cell r="I41">
            <v>61.75</v>
          </cell>
        </row>
        <row r="42">
          <cell r="A42" t="str">
            <v>ITEM</v>
          </cell>
          <cell r="B42" t="str">
            <v>COMPONENTES</v>
          </cell>
          <cell r="C42" t="str">
            <v>FONTE</v>
          </cell>
          <cell r="D42" t="str">
            <v>CÓDIGO</v>
          </cell>
          <cell r="E42" t="str">
            <v>UNID.</v>
          </cell>
          <cell r="F42" t="str">
            <v>CONSUMO</v>
          </cell>
          <cell r="G42" t="str">
            <v>PREÇO UNITÁRIO S/BDI</v>
          </cell>
          <cell r="H42" t="str">
            <v>CUSTO TOTALS/BDI</v>
          </cell>
        </row>
        <row r="43">
          <cell r="A43">
            <v>1</v>
          </cell>
          <cell r="B43" t="str">
            <v>SERVENTE COM ENCARGOS COMPLEMENTARES</v>
          </cell>
          <cell r="C43" t="str">
            <v>SINAPI-PE NÃO DES  JUN/ 2019</v>
          </cell>
          <cell r="D43" t="str">
            <v>88316</v>
          </cell>
          <cell r="E43" t="str">
            <v>h</v>
          </cell>
          <cell r="F43">
            <v>3.8</v>
          </cell>
          <cell r="G43" t="str">
            <v>16,25</v>
          </cell>
          <cell r="H43">
            <v>61.75</v>
          </cell>
        </row>
        <row r="44">
          <cell r="A44" t="str">
            <v>CUSTO TOTAL FINAL (R$) S/BDI</v>
          </cell>
          <cell r="B44">
            <v>0</v>
          </cell>
          <cell r="C44">
            <v>0</v>
          </cell>
          <cell r="D44">
            <v>0</v>
          </cell>
          <cell r="E44">
            <v>0</v>
          </cell>
          <cell r="F44">
            <v>0</v>
          </cell>
          <cell r="G44">
            <v>0</v>
          </cell>
          <cell r="H44">
            <v>61.75</v>
          </cell>
        </row>
        <row r="46">
          <cell r="A46" t="str">
            <v xml:space="preserve">COMP.06 </v>
          </cell>
          <cell r="B46" t="str">
            <v>FORMA TÁBUA P/ CONCRETO EM FUNDAÇÃO C/ REAPROVEITAMENTO 10 X.</v>
          </cell>
          <cell r="C46">
            <v>0</v>
          </cell>
          <cell r="D46">
            <v>0</v>
          </cell>
          <cell r="E46">
            <v>0</v>
          </cell>
          <cell r="F46">
            <v>0</v>
          </cell>
          <cell r="G46">
            <v>0</v>
          </cell>
          <cell r="H46" t="str">
            <v>m²</v>
          </cell>
          <cell r="I46">
            <v>88.85</v>
          </cell>
        </row>
        <row r="47">
          <cell r="A47" t="str">
            <v>ITEM</v>
          </cell>
          <cell r="B47" t="str">
            <v>COMPONENTES</v>
          </cell>
          <cell r="C47" t="str">
            <v>FONTE</v>
          </cell>
          <cell r="D47" t="str">
            <v>CÓDIGO</v>
          </cell>
          <cell r="E47" t="str">
            <v>UNID.</v>
          </cell>
          <cell r="F47" t="str">
            <v>CONSUMO</v>
          </cell>
          <cell r="G47" t="str">
            <v>PREÇO UNITÁRIO S/BDI</v>
          </cell>
          <cell r="H47" t="str">
            <v>CUSTO TOTALS/BDI</v>
          </cell>
        </row>
        <row r="48">
          <cell r="A48">
            <v>1</v>
          </cell>
          <cell r="B48" t="str">
            <v>CARPINTEIRO DE FORMAS COM ENCARGOS COMPLEMENTARES</v>
          </cell>
          <cell r="C48" t="str">
            <v>SINAPI-PE NÃO DES  JUN/ 2019</v>
          </cell>
          <cell r="D48" t="str">
            <v>88262</v>
          </cell>
          <cell r="E48" t="str">
            <v>h</v>
          </cell>
          <cell r="F48">
            <v>2.3570000000000002</v>
          </cell>
          <cell r="G48" t="str">
            <v>20,06</v>
          </cell>
          <cell r="H48">
            <v>47.281399999999998</v>
          </cell>
        </row>
        <row r="49">
          <cell r="A49">
            <v>2</v>
          </cell>
          <cell r="B49" t="str">
            <v>AJUDANTE DE CARPINTEIRO COM ENCARGOS COMPLEMENTARES</v>
          </cell>
          <cell r="C49" t="str">
            <v>SINAPI-PE NÃO DES  JUN/ 2019</v>
          </cell>
          <cell r="D49" t="str">
            <v>88239</v>
          </cell>
          <cell r="E49" t="str">
            <v>h</v>
          </cell>
          <cell r="F49">
            <v>1.444</v>
          </cell>
          <cell r="G49" t="str">
            <v>16,79</v>
          </cell>
          <cell r="H49">
            <v>24.244700000000002</v>
          </cell>
        </row>
        <row r="50">
          <cell r="A50">
            <v>3</v>
          </cell>
          <cell r="B50" t="str">
            <v>MADEIRA ROLICA SEM TRATAMENTO, EUCALIPTO OU EQUIVALENTE DA REGIAO, H = 3 M, D = 8 A 11 CM (PARA ESCORAMENTO)</v>
          </cell>
          <cell r="C50" t="str">
            <v>INSUMO SINAPI-PE  JUN/ 2019</v>
          </cell>
          <cell r="D50">
            <v>2745</v>
          </cell>
          <cell r="E50" t="str">
            <v>m</v>
          </cell>
          <cell r="F50">
            <v>0.37</v>
          </cell>
          <cell r="G50" t="str">
            <v>1,78</v>
          </cell>
          <cell r="H50">
            <v>0.65859999999999996</v>
          </cell>
        </row>
        <row r="51">
          <cell r="A51">
            <v>4</v>
          </cell>
          <cell r="B51" t="str">
            <v>SARRAFO DE MADEIRA NAO APARELHADA *2,5 X 7,5* CM (1 X 3 ") PINUS, MISTA OU EQUIVALENTE DA REGIAO</v>
          </cell>
          <cell r="C51" t="str">
            <v>INSUMO SINAPI-PE  JUN/ 2019</v>
          </cell>
          <cell r="D51">
            <v>4517</v>
          </cell>
          <cell r="E51" t="str">
            <v>m</v>
          </cell>
          <cell r="F51" t="str">
            <v>0,4400000</v>
          </cell>
          <cell r="G51" t="str">
            <v>1,95</v>
          </cell>
          <cell r="H51">
            <v>0.85799999999999998</v>
          </cell>
        </row>
        <row r="52">
          <cell r="A52">
            <v>5</v>
          </cell>
          <cell r="B52" t="str">
            <v>PREGO DE ACO POLIDO COM CABECA DUPLA 17 X 27 (2 1/2 X 11)</v>
          </cell>
          <cell r="C52" t="str">
            <v>INSUMO SINAPI-PE  JUN/ 2019</v>
          </cell>
          <cell r="D52">
            <v>40304</v>
          </cell>
          <cell r="E52" t="str">
            <v>kg</v>
          </cell>
          <cell r="F52" t="str">
            <v>0,0390000</v>
          </cell>
          <cell r="G52" t="str">
            <v>12,90</v>
          </cell>
          <cell r="H52">
            <v>0.50309999999999999</v>
          </cell>
        </row>
        <row r="53">
          <cell r="A53">
            <v>6</v>
          </cell>
          <cell r="B53" t="str">
            <v>TABUA DE MADEIRA NAO APARELHADA *2,5 X 30 CM (1 X 12 ") PINUS, MISTA OU EQUIVALENTE DA REGIAO</v>
          </cell>
          <cell r="C53" t="str">
            <v>INSUMO SINAPI-PE  JUN/ 2019</v>
          </cell>
          <cell r="D53">
            <v>6212</v>
          </cell>
          <cell r="E53" t="str">
            <v>m</v>
          </cell>
          <cell r="F53" t="str">
            <v>1,3800000</v>
          </cell>
          <cell r="G53" t="str">
            <v>11,00</v>
          </cell>
          <cell r="H53">
            <v>15.18</v>
          </cell>
        </row>
        <row r="54">
          <cell r="A54">
            <v>7</v>
          </cell>
          <cell r="B54" t="str">
            <v>DESMOLDANTE PROTETOR PARA FORMAS DE MADEIRA, DE BASE OLEOSA EMULSIONADA EM AGUA</v>
          </cell>
          <cell r="C54" t="str">
            <v>INSUMO SINAPI-PE  JUN/ 2019</v>
          </cell>
          <cell r="D54">
            <v>2692</v>
          </cell>
          <cell r="E54" t="str">
            <v>l</v>
          </cell>
          <cell r="F54" t="str">
            <v>0,0170000</v>
          </cell>
          <cell r="G54" t="str">
            <v>7,74</v>
          </cell>
          <cell r="H54">
            <v>0.13150000000000001</v>
          </cell>
        </row>
        <row r="55">
          <cell r="A55" t="str">
            <v>CUSTO TOTAL FINAL (R$) S/BDI</v>
          </cell>
          <cell r="B55">
            <v>0</v>
          </cell>
          <cell r="C55">
            <v>0</v>
          </cell>
          <cell r="D55">
            <v>0</v>
          </cell>
          <cell r="E55">
            <v>0</v>
          </cell>
          <cell r="F55">
            <v>0</v>
          </cell>
          <cell r="G55">
            <v>0</v>
          </cell>
          <cell r="H55">
            <v>88.85</v>
          </cell>
        </row>
        <row r="57">
          <cell r="A57" t="str">
            <v>COMP.07</v>
          </cell>
          <cell r="B57" t="str">
            <v xml:space="preserve">REMOÇÃO DE MATERIAL DE PRIMEIRA CATEGORIA EM CAMINHÃO BASCULANTE, D.M.T. 12 KM, INCLUSIVE CARGA MECÂNICA E DESCARGA. </v>
          </cell>
          <cell r="C57">
            <v>0</v>
          </cell>
          <cell r="D57">
            <v>0</v>
          </cell>
          <cell r="E57">
            <v>0</v>
          </cell>
          <cell r="F57">
            <v>0</v>
          </cell>
          <cell r="G57">
            <v>0</v>
          </cell>
          <cell r="H57" t="str">
            <v>m³</v>
          </cell>
          <cell r="I57">
            <v>30.63</v>
          </cell>
        </row>
        <row r="58">
          <cell r="A58" t="str">
            <v>ITEM</v>
          </cell>
          <cell r="B58" t="str">
            <v>COMPONENTES</v>
          </cell>
          <cell r="C58" t="str">
            <v>FONTE</v>
          </cell>
          <cell r="D58" t="str">
            <v>CÓDIGO</v>
          </cell>
          <cell r="E58" t="str">
            <v>UNID.</v>
          </cell>
          <cell r="F58" t="str">
            <v>CONSUMO</v>
          </cell>
          <cell r="G58" t="str">
            <v>PREÇO UNITÁRIO S/BDI</v>
          </cell>
          <cell r="H58" t="str">
            <v>CUSTO TOTALS/BDI</v>
          </cell>
        </row>
        <row r="59">
          <cell r="A59">
            <v>1</v>
          </cell>
          <cell r="B59" t="str">
            <v>CARGA E DESCARGA MECANICA DE SOLO UTILIZANDO CAMINHAO BASCULANTE 6,0M3/16T E PA CARREGADEIRA SOBRE PNEUS 128 HP, CAPACIDADE DA CAÇAMBA 1,7 A 2,8 M3, PESO OPERACIONAL 11632 KG</v>
          </cell>
          <cell r="C59" t="str">
            <v>SINAPI-PE NÃO DES  JUN/ 2019</v>
          </cell>
          <cell r="D59" t="str">
            <v>74010/1</v>
          </cell>
          <cell r="E59" t="str">
            <v>M3</v>
          </cell>
          <cell r="F59">
            <v>1</v>
          </cell>
          <cell r="G59" t="str">
            <v>1,83</v>
          </cell>
          <cell r="H59">
            <v>1.83</v>
          </cell>
        </row>
        <row r="60">
          <cell r="A60">
            <v>2</v>
          </cell>
          <cell r="B60" t="str">
            <v>TRANSPORTE COM CAMINHÃO BASCULANTE DE 6 M3, EM VIA URBANA EM LEITO NATURAL (UNIDADE: M3XKM). AF_01/2018</v>
          </cell>
          <cell r="C60" t="str">
            <v>SINAPI-PE NÃO DES  JUN/ 2019</v>
          </cell>
          <cell r="D60" t="str">
            <v>97912</v>
          </cell>
          <cell r="E60" t="str">
            <v>M3XKM</v>
          </cell>
          <cell r="F60">
            <v>12</v>
          </cell>
          <cell r="G60" t="str">
            <v>2,40</v>
          </cell>
          <cell r="H60">
            <v>28.8</v>
          </cell>
        </row>
        <row r="61">
          <cell r="A61" t="str">
            <v>CUSTO TOTAL FINAL (R$) S/BDI</v>
          </cell>
          <cell r="B61">
            <v>0</v>
          </cell>
          <cell r="C61">
            <v>0</v>
          </cell>
          <cell r="D61">
            <v>0</v>
          </cell>
          <cell r="E61">
            <v>0</v>
          </cell>
          <cell r="F61">
            <v>0</v>
          </cell>
          <cell r="G61">
            <v>0</v>
          </cell>
          <cell r="H61">
            <v>30.63</v>
          </cell>
        </row>
        <row r="63">
          <cell r="A63" t="str">
            <v>COMP.08</v>
          </cell>
          <cell r="B63" t="str">
            <v>CALHA EM CONCRETO SIMPLES, MEIA CANA DE CONCRETO, DIAMETRO 300 MM</v>
          </cell>
          <cell r="C63">
            <v>0</v>
          </cell>
          <cell r="D63">
            <v>0</v>
          </cell>
          <cell r="E63">
            <v>0</v>
          </cell>
          <cell r="F63">
            <v>0</v>
          </cell>
          <cell r="G63">
            <v>0</v>
          </cell>
          <cell r="H63" t="str">
            <v>m</v>
          </cell>
          <cell r="I63">
            <v>33.29</v>
          </cell>
        </row>
        <row r="64">
          <cell r="A64" t="str">
            <v>ITEM</v>
          </cell>
          <cell r="B64" t="str">
            <v>COMPONENTES</v>
          </cell>
          <cell r="C64" t="str">
            <v>FONTE</v>
          </cell>
          <cell r="D64" t="str">
            <v>CÓDIGO</v>
          </cell>
          <cell r="E64" t="str">
            <v>UNID.</v>
          </cell>
          <cell r="F64" t="str">
            <v>CONSUMO</v>
          </cell>
          <cell r="G64" t="str">
            <v>PREÇO UNITÁRIO S/BDI</v>
          </cell>
          <cell r="H64" t="str">
            <v>CUSTO TOTALS/BDI</v>
          </cell>
        </row>
        <row r="65">
          <cell r="A65">
            <v>1</v>
          </cell>
          <cell r="B65" t="str">
            <v>CALHA/CANALETA DE CONCRETO SIMPLES, TIPO MEIA CANA, D = 30 CM, PARA AGUA PLUVIAL</v>
          </cell>
          <cell r="C65" t="str">
            <v>INSUMO SINAPI-PE  JUN/ 2019</v>
          </cell>
          <cell r="D65">
            <v>10541</v>
          </cell>
          <cell r="E65" t="str">
            <v>m</v>
          </cell>
          <cell r="F65">
            <v>1.03</v>
          </cell>
          <cell r="G65" t="str">
            <v>18,82</v>
          </cell>
          <cell r="H65">
            <v>19.384599999999999</v>
          </cell>
        </row>
        <row r="66">
          <cell r="A66">
            <v>2</v>
          </cell>
          <cell r="B66" t="str">
            <v>ASSENTAMENTO DE TUBO DE CONCRETO PARA REDES COLETORAS DE ESGOTO SANITÁRIO, DIÂMETRO DE 300 MM, JUNTA ELÁSTICA, INSTALADO EM LOCAL COM ALTO NÍVEL DE INTERFERÊNCIAS (NÃO INCLUI FORNECIMENTO). AF_12/2015</v>
          </cell>
          <cell r="C66" t="str">
            <v>SINAPI-PE DES  JUN/ 2019</v>
          </cell>
          <cell r="D66" t="str">
            <v>92850</v>
          </cell>
          <cell r="E66" t="str">
            <v>m</v>
          </cell>
          <cell r="F66">
            <v>1</v>
          </cell>
          <cell r="G66" t="str">
            <v>13,91</v>
          </cell>
          <cell r="H66">
            <v>13.91</v>
          </cell>
        </row>
        <row r="67">
          <cell r="A67" t="str">
            <v>CUSTO TOTAL FINAL (R$) S/BDI</v>
          </cell>
          <cell r="B67">
            <v>0</v>
          </cell>
          <cell r="C67">
            <v>0</v>
          </cell>
          <cell r="D67">
            <v>0</v>
          </cell>
          <cell r="E67">
            <v>0</v>
          </cell>
          <cell r="F67">
            <v>0</v>
          </cell>
          <cell r="G67">
            <v>0</v>
          </cell>
          <cell r="H67">
            <v>33.29</v>
          </cell>
        </row>
        <row r="69">
          <cell r="A69" t="str">
            <v xml:space="preserve">COMP.09 </v>
          </cell>
          <cell r="B69" t="str">
            <v>REMOÇÃO DE MATERIAL DE PRIMEIRA CATEGORIA EM CAMINHÃO BASCULANTE, DMT 12 KM, INCLUSIVE CARGA E DESCARGA MANUAIS.</v>
          </cell>
          <cell r="C69">
            <v>0</v>
          </cell>
          <cell r="D69">
            <v>0</v>
          </cell>
          <cell r="E69">
            <v>0</v>
          </cell>
          <cell r="F69">
            <v>0</v>
          </cell>
          <cell r="G69">
            <v>0</v>
          </cell>
          <cell r="H69" t="str">
            <v>m³</v>
          </cell>
          <cell r="I69">
            <v>99.13</v>
          </cell>
        </row>
        <row r="70">
          <cell r="A70" t="str">
            <v>ITEM</v>
          </cell>
          <cell r="B70" t="str">
            <v>COMPONENTES</v>
          </cell>
          <cell r="C70" t="str">
            <v>FONTE</v>
          </cell>
          <cell r="D70" t="str">
            <v>CÓDIGO</v>
          </cell>
          <cell r="E70" t="str">
            <v>UNID.</v>
          </cell>
          <cell r="F70" t="str">
            <v>CONSUMO</v>
          </cell>
          <cell r="G70" t="str">
            <v>PREÇO UNITÁRIO S/BDI</v>
          </cell>
          <cell r="H70" t="str">
            <v>CUSTO TOTALS/BDI</v>
          </cell>
        </row>
        <row r="71">
          <cell r="A71">
            <v>1</v>
          </cell>
          <cell r="B71" t="str">
            <v>CAMINHÃO TOCO, PBT 14.300 KG, CARGA ÚTIL MÁX. 9.710 KG, DIST. ENTRE EIXOS 3,56 M, POTÊNCIA 185 CV, INCLUSIVE CARROCERIA FIXA ABERTA DE MADEIRA P/ TRANSPORTE GERAL DE CARGA SECA, DIMEN. APROX. 2,50 X 6,50 X 0,50 M - CHP DIURNO. AF_06/2014</v>
          </cell>
          <cell r="C71" t="str">
            <v>SINAPI-PE DES  JUN/ 2019</v>
          </cell>
          <cell r="D71" t="str">
            <v>73467</v>
          </cell>
          <cell r="E71" t="str">
            <v>chp</v>
          </cell>
          <cell r="F71">
            <v>0.56579999999999997</v>
          </cell>
          <cell r="G71" t="str">
            <v>149,37</v>
          </cell>
          <cell r="H71">
            <v>84.513499999999993</v>
          </cell>
        </row>
        <row r="72">
          <cell r="A72">
            <v>2</v>
          </cell>
          <cell r="B72" t="str">
            <v>SERVENTE COM ENCARGOS COMPLEMENTARES</v>
          </cell>
          <cell r="C72" t="str">
            <v>SINAPI-PE DES  JUN/ 2019</v>
          </cell>
          <cell r="D72" t="str">
            <v>88316</v>
          </cell>
          <cell r="E72" t="str">
            <v>h</v>
          </cell>
          <cell r="F72">
            <v>0.9</v>
          </cell>
          <cell r="G72" t="str">
            <v>16,25</v>
          </cell>
          <cell r="H72">
            <v>14.625</v>
          </cell>
        </row>
        <row r="73">
          <cell r="A73" t="str">
            <v>CUSTO TOTAL FINAL (R$) S/BDI</v>
          </cell>
          <cell r="B73">
            <v>0</v>
          </cell>
          <cell r="C73">
            <v>0</v>
          </cell>
          <cell r="D73">
            <v>0</v>
          </cell>
          <cell r="E73">
            <v>0</v>
          </cell>
          <cell r="F73">
            <v>0</v>
          </cell>
          <cell r="G73">
            <v>0</v>
          </cell>
          <cell r="H73">
            <v>99.13</v>
          </cell>
        </row>
        <row r="75">
          <cell r="A75" t="str">
            <v>COMP.10</v>
          </cell>
          <cell r="B75" t="str">
            <v>CONCRETO ARMADO PRONTO, FCK≥15MPA, CONDIÇÃO B (NBR-12655), LANÇADO EM VIGAS E ADENSADO, INCLUSIVE FORMA, ESCORAMENTO E FERRAGEM</v>
          </cell>
          <cell r="C75">
            <v>0</v>
          </cell>
          <cell r="D75">
            <v>0</v>
          </cell>
          <cell r="E75">
            <v>0</v>
          </cell>
          <cell r="F75">
            <v>0</v>
          </cell>
          <cell r="G75">
            <v>0</v>
          </cell>
          <cell r="H75" t="str">
            <v>m³</v>
          </cell>
          <cell r="I75">
            <v>2486.9699999999998</v>
          </cell>
        </row>
        <row r="76">
          <cell r="A76" t="str">
            <v>ITEM</v>
          </cell>
          <cell r="B76" t="str">
            <v>COMPONENTES</v>
          </cell>
          <cell r="C76" t="str">
            <v>FONTE</v>
          </cell>
          <cell r="D76" t="str">
            <v>CÓDIGO</v>
          </cell>
          <cell r="E76" t="str">
            <v>UNID.</v>
          </cell>
          <cell r="F76" t="str">
            <v>CONSUMO</v>
          </cell>
          <cell r="G76" t="str">
            <v>PREÇO UNITÁRIO S/BDI</v>
          </cell>
          <cell r="H76" t="str">
            <v>CUSTO TOTALS/BDI</v>
          </cell>
        </row>
        <row r="77">
          <cell r="A77">
            <v>1</v>
          </cell>
          <cell r="B77" t="str">
            <v>PEDREIRO COM ENCARGOS COMPLEMENTARES</v>
          </cell>
          <cell r="C77" t="str">
            <v>SINAPI-PE NÃO DES  JUN/ 2019</v>
          </cell>
          <cell r="D77" t="str">
            <v>88309</v>
          </cell>
          <cell r="E77" t="str">
            <v>h</v>
          </cell>
          <cell r="F77">
            <v>6</v>
          </cell>
          <cell r="G77" t="str">
            <v>20,22</v>
          </cell>
          <cell r="H77">
            <v>121.32</v>
          </cell>
        </row>
        <row r="78">
          <cell r="A78">
            <v>2</v>
          </cell>
          <cell r="B78" t="str">
            <v>CARPINTEIRO DE FORMAS COM ENCARGOS COMPLEMENTARES</v>
          </cell>
          <cell r="C78" t="str">
            <v>SINAPI-PE NÃO DES  JUN/ 2019</v>
          </cell>
          <cell r="D78" t="str">
            <v>88262</v>
          </cell>
          <cell r="E78" t="str">
            <v>h</v>
          </cell>
          <cell r="F78">
            <v>19.04</v>
          </cell>
          <cell r="G78" t="str">
            <v>20,06</v>
          </cell>
          <cell r="H78">
            <v>381.94</v>
          </cell>
        </row>
        <row r="79">
          <cell r="A79">
            <v>3</v>
          </cell>
          <cell r="B79" t="str">
            <v>SERVENTE COM ENCARGOS COMPLEMENTARES</v>
          </cell>
          <cell r="C79" t="str">
            <v>SINAPI-PE NÃO DES  JUN/ 2019</v>
          </cell>
          <cell r="D79" t="str">
            <v>88316</v>
          </cell>
          <cell r="E79" t="str">
            <v>h</v>
          </cell>
          <cell r="F79">
            <v>37.938699999999997</v>
          </cell>
          <cell r="G79" t="str">
            <v>16,25</v>
          </cell>
          <cell r="H79">
            <v>616.5</v>
          </cell>
        </row>
        <row r="80">
          <cell r="A80">
            <v>4</v>
          </cell>
          <cell r="B80" t="str">
            <v>AJUDANTE DE ARMADOR COM ENCARGOS COMPLEMENTARES</v>
          </cell>
          <cell r="C80" t="str">
            <v>SINAPI-PE NÃO DES  JUN/ 2019</v>
          </cell>
          <cell r="D80" t="str">
            <v>88238</v>
          </cell>
          <cell r="E80" t="str">
            <v>h</v>
          </cell>
          <cell r="F80">
            <v>6.3</v>
          </cell>
          <cell r="G80" t="str">
            <v>15,40</v>
          </cell>
          <cell r="H80">
            <v>97.02</v>
          </cell>
        </row>
        <row r="81">
          <cell r="A81">
            <v>8</v>
          </cell>
          <cell r="B81" t="str">
            <v>ARMADOR COM ENCARGOS COMPLEMENTARES</v>
          </cell>
          <cell r="C81" t="str">
            <v>SINAPI-PE NÃO DES  JUN/ 2019</v>
          </cell>
          <cell r="D81" t="str">
            <v>88245</v>
          </cell>
          <cell r="E81" t="str">
            <v>h</v>
          </cell>
          <cell r="F81">
            <v>6.3</v>
          </cell>
          <cell r="G81" t="str">
            <v>20,10</v>
          </cell>
          <cell r="H81">
            <v>126.63</v>
          </cell>
        </row>
        <row r="82">
          <cell r="A82">
            <v>5</v>
          </cell>
          <cell r="B82" t="str">
            <v>ACO CA-50, 12,5 MM, VERGALHAO</v>
          </cell>
          <cell r="C82" t="str">
            <v>INSUMO SINAPI-PE  JUN/ 2019</v>
          </cell>
          <cell r="D82">
            <v>31</v>
          </cell>
          <cell r="E82" t="str">
            <v>kg</v>
          </cell>
          <cell r="F82">
            <v>80.5</v>
          </cell>
          <cell r="G82" t="str">
            <v>4,58</v>
          </cell>
          <cell r="H82">
            <v>368.69</v>
          </cell>
        </row>
        <row r="83">
          <cell r="A83">
            <v>6</v>
          </cell>
          <cell r="B83" t="str">
            <v>ARAME RECOZIDO 18 BWG, 1,25 MM (0,01 KG/M)</v>
          </cell>
          <cell r="C83" t="str">
            <v>INSUMO SINAPI-PE  JUN/ 2019</v>
          </cell>
          <cell r="D83">
            <v>337</v>
          </cell>
          <cell r="E83" t="str">
            <v>kg</v>
          </cell>
          <cell r="F83">
            <v>1.4</v>
          </cell>
          <cell r="G83" t="str">
            <v>10,33</v>
          </cell>
          <cell r="H83">
            <v>14.46</v>
          </cell>
        </row>
        <row r="84">
          <cell r="A84">
            <v>7</v>
          </cell>
          <cell r="B84" t="str">
            <v>AREIA GROSSA - POSTO JAZIDA/FORNECEDOR (RETIRADO NA JAZIDA, SEM TRANSPORTE)</v>
          </cell>
          <cell r="C84" t="str">
            <v>INSUMO SINAPI-PE  JUN/ 2019</v>
          </cell>
          <cell r="D84">
            <v>367</v>
          </cell>
          <cell r="E84" t="str">
            <v>m³</v>
          </cell>
          <cell r="F84">
            <v>0.64200000000000002</v>
          </cell>
          <cell r="G84" t="str">
            <v>77,00</v>
          </cell>
          <cell r="H84">
            <v>49.43</v>
          </cell>
        </row>
        <row r="85">
          <cell r="A85">
            <v>9</v>
          </cell>
          <cell r="B85" t="str">
            <v>CIMENTO PORTLAND COMPOSTO CP II-32</v>
          </cell>
          <cell r="C85" t="str">
            <v>INSUMO SINAPI-PE  JUN/ 2019</v>
          </cell>
          <cell r="D85">
            <v>1379</v>
          </cell>
          <cell r="E85" t="str">
            <v>kg</v>
          </cell>
          <cell r="F85">
            <v>324</v>
          </cell>
          <cell r="G85" t="str">
            <v>0,39</v>
          </cell>
          <cell r="H85">
            <v>126.36</v>
          </cell>
        </row>
        <row r="86">
          <cell r="A86">
            <v>10</v>
          </cell>
          <cell r="B86" t="str">
            <v>MADEIRA ROLICA SEM TRATAMENTO, EUCALIPTO OU EQUIVALENTE DA REGIAO, H = 3 M, D = 8 A 11 CM (PARA ESCORAMENTO)</v>
          </cell>
          <cell r="C86" t="str">
            <v>INSUMO SINAPI-PE  JUN/ 2019</v>
          </cell>
          <cell r="D86">
            <v>2745</v>
          </cell>
          <cell r="E86" t="str">
            <v>m</v>
          </cell>
          <cell r="F86">
            <v>33.6</v>
          </cell>
          <cell r="G86" t="str">
            <v>1,78</v>
          </cell>
          <cell r="H86">
            <v>59.81</v>
          </cell>
        </row>
        <row r="87">
          <cell r="A87">
            <v>11</v>
          </cell>
          <cell r="B87" t="str">
            <v>TABUA DE MADEIRA NAO APARELHADA *2,5 X 10 CM (1 X 4 ") PINUS, MISTA OU EQUIVALENTE DA REGIAO</v>
          </cell>
          <cell r="C87" t="str">
            <v>INSUMO SINAPI-PE  JUN/ 2019</v>
          </cell>
          <cell r="D87">
            <v>4509</v>
          </cell>
          <cell r="E87" t="str">
            <v>m</v>
          </cell>
          <cell r="F87">
            <v>20.83</v>
          </cell>
          <cell r="G87" t="str">
            <v>2,98</v>
          </cell>
          <cell r="H87">
            <v>62.07</v>
          </cell>
        </row>
        <row r="88">
          <cell r="A88">
            <v>12</v>
          </cell>
          <cell r="B88" t="str">
            <v>PEDRA BRITADA N. 2 (19 A 38 MM) POSTO PEDREIRA/FORNECEDOR, SEM FRETE</v>
          </cell>
          <cell r="C88" t="str">
            <v>INSUMO SINAPI-PE  JUN/ 2019</v>
          </cell>
          <cell r="D88">
            <v>4718</v>
          </cell>
          <cell r="E88" t="str">
            <v>m³</v>
          </cell>
          <cell r="F88">
            <v>0.878</v>
          </cell>
          <cell r="G88" t="str">
            <v>60,68</v>
          </cell>
          <cell r="H88">
            <v>53.28</v>
          </cell>
        </row>
        <row r="89">
          <cell r="A89">
            <v>13</v>
          </cell>
          <cell r="B89" t="str">
            <v>PREGO DE ACO POLIDO COM CABECA DUPLA 17 X 27 (2 1/2 X 11)</v>
          </cell>
          <cell r="C89" t="str">
            <v>INSUMO SINAPI-PE  JUN/ 2019</v>
          </cell>
          <cell r="D89">
            <v>40304</v>
          </cell>
          <cell r="E89" t="str">
            <v>kg</v>
          </cell>
          <cell r="F89">
            <v>2.8</v>
          </cell>
          <cell r="G89" t="str">
            <v>12,90</v>
          </cell>
          <cell r="H89">
            <v>36.119999999999997</v>
          </cell>
        </row>
        <row r="90">
          <cell r="A90">
            <v>14</v>
          </cell>
          <cell r="B90" t="str">
            <v>TABUA DE MADEIRA NAO APARELHADA *2,5 X 30 CM (1 X 12 ") PINUS, MISTA OU EQUIVALENTE DA REGIAO</v>
          </cell>
          <cell r="C90" t="str">
            <v>INSUMO SINAPI-PE  JUN/ 2019</v>
          </cell>
          <cell r="D90">
            <v>6212</v>
          </cell>
          <cell r="E90" t="str">
            <v>m</v>
          </cell>
          <cell r="F90">
            <v>33.94</v>
          </cell>
          <cell r="G90" t="str">
            <v>11,00</v>
          </cell>
          <cell r="H90">
            <v>373.34</v>
          </cell>
        </row>
        <row r="91">
          <cell r="A91" t="str">
            <v>CUSTO TOTAL FINAL (R$) S/BDI</v>
          </cell>
          <cell r="B91">
            <v>0</v>
          </cell>
          <cell r="C91">
            <v>0</v>
          </cell>
          <cell r="D91">
            <v>0</v>
          </cell>
          <cell r="E91">
            <v>0</v>
          </cell>
          <cell r="F91">
            <v>0</v>
          </cell>
          <cell r="G91">
            <v>0</v>
          </cell>
          <cell r="H91">
            <v>2486.9699999999998</v>
          </cell>
        </row>
        <row r="93">
          <cell r="A93" t="str">
            <v>COMP.11</v>
          </cell>
          <cell r="B93" t="str">
            <v>CONCRETO ARMADO PRONTO, FCK≥15MPA, CONDIÇÃO B (NBR-12655), LANÇADO EM PILARES E ADENSADO, INCLUSIVE FORMA, ESCORAMENTO E FERRAGEM.</v>
          </cell>
          <cell r="C93">
            <v>0</v>
          </cell>
          <cell r="D93">
            <v>0</v>
          </cell>
          <cell r="E93">
            <v>0</v>
          </cell>
          <cell r="F93">
            <v>0</v>
          </cell>
          <cell r="G93">
            <v>0</v>
          </cell>
          <cell r="H93" t="str">
            <v>m³</v>
          </cell>
          <cell r="I93">
            <v>2863.82</v>
          </cell>
        </row>
        <row r="94">
          <cell r="A94" t="str">
            <v>ITEM</v>
          </cell>
          <cell r="B94" t="str">
            <v>COMPONENTES</v>
          </cell>
          <cell r="C94" t="str">
            <v>FONTE</v>
          </cell>
          <cell r="D94" t="str">
            <v>CÓDIGO</v>
          </cell>
          <cell r="E94" t="str">
            <v>UNID.</v>
          </cell>
          <cell r="F94" t="str">
            <v>CONSUMO</v>
          </cell>
          <cell r="G94" t="str">
            <v>PREÇO UNITÁRIO S/BDI</v>
          </cell>
          <cell r="H94" t="str">
            <v>CUSTO TOTALS/BDI</v>
          </cell>
        </row>
        <row r="95">
          <cell r="A95">
            <v>4</v>
          </cell>
          <cell r="B95" t="str">
            <v>ARMADOR COM ENCARGOS COMPLEMENTARES</v>
          </cell>
          <cell r="C95" t="str">
            <v>SINAPI-PE NÃO DES  JUN/ 2019</v>
          </cell>
          <cell r="D95" t="str">
            <v>88245</v>
          </cell>
          <cell r="E95" t="str">
            <v>h</v>
          </cell>
          <cell r="F95">
            <v>7.2</v>
          </cell>
          <cell r="G95" t="str">
            <v>20,10</v>
          </cell>
          <cell r="H95">
            <v>144.72</v>
          </cell>
        </row>
        <row r="96">
          <cell r="A96">
            <v>5</v>
          </cell>
          <cell r="B96" t="str">
            <v>CARPINTEIRO DE FORMAS COM ENCARGOS COMPLEMENTARES</v>
          </cell>
          <cell r="C96" t="str">
            <v>SINAPI-PE NÃO DES  JUN/ 2019</v>
          </cell>
          <cell r="D96" t="str">
            <v>88262</v>
          </cell>
          <cell r="E96" t="str">
            <v>h</v>
          </cell>
          <cell r="F96">
            <v>23.2</v>
          </cell>
          <cell r="G96" t="str">
            <v>20,06</v>
          </cell>
          <cell r="H96">
            <v>465.39</v>
          </cell>
        </row>
        <row r="97">
          <cell r="A97">
            <v>10</v>
          </cell>
          <cell r="B97" t="str">
            <v>PEDREIRO COM ENCARGOS COMPLEMENTARES</v>
          </cell>
          <cell r="C97" t="str">
            <v>SINAPI-PE NÃO DES  JUN/ 2019</v>
          </cell>
          <cell r="D97" t="str">
            <v>88309</v>
          </cell>
          <cell r="E97" t="str">
            <v>h</v>
          </cell>
          <cell r="F97">
            <v>6</v>
          </cell>
          <cell r="G97" t="str">
            <v>20,22</v>
          </cell>
          <cell r="H97">
            <v>121.32</v>
          </cell>
        </row>
        <row r="98">
          <cell r="A98">
            <v>12</v>
          </cell>
          <cell r="B98" t="str">
            <v>SERVENTE COM ENCARGOS COMPLEMENTARES</v>
          </cell>
          <cell r="C98" t="str">
            <v>SINAPI-PE NÃO DES  JUN/ 2019</v>
          </cell>
          <cell r="D98" t="str">
            <v>88316</v>
          </cell>
          <cell r="E98" t="str">
            <v>h</v>
          </cell>
          <cell r="F98">
            <v>38.96</v>
          </cell>
          <cell r="G98" t="str">
            <v>16,25</v>
          </cell>
          <cell r="H98">
            <v>633.1</v>
          </cell>
        </row>
        <row r="99">
          <cell r="A99">
            <v>13</v>
          </cell>
          <cell r="B99" t="str">
            <v>AJUDANTE DE ARMADOR COM ENCARGOS COMPLEMENTARES</v>
          </cell>
          <cell r="C99" t="str">
            <v>SINAPI-PE NÃO DES  JUN/ 2019</v>
          </cell>
          <cell r="D99" t="str">
            <v>88238</v>
          </cell>
          <cell r="E99" t="str">
            <v>h</v>
          </cell>
          <cell r="F99">
            <v>7.2</v>
          </cell>
          <cell r="G99" t="str">
            <v>15,40</v>
          </cell>
          <cell r="H99">
            <v>110.88</v>
          </cell>
        </row>
        <row r="100">
          <cell r="A100">
            <v>1</v>
          </cell>
          <cell r="B100" t="str">
            <v>ACO CA-50, 12,5 MM, VERGALHAO</v>
          </cell>
          <cell r="C100" t="str">
            <v>INSUMO SINAPI-PE  JUN/ 2019</v>
          </cell>
          <cell r="D100">
            <v>31</v>
          </cell>
          <cell r="E100" t="str">
            <v>kg</v>
          </cell>
          <cell r="F100">
            <v>92</v>
          </cell>
          <cell r="G100" t="str">
            <v>4,58</v>
          </cell>
          <cell r="H100">
            <v>421.36</v>
          </cell>
        </row>
        <row r="101">
          <cell r="A101">
            <v>2</v>
          </cell>
          <cell r="B101" t="str">
            <v>ARAME RECOZIDO 18 BWG, 1,25 MM (0,01 KG/M)</v>
          </cell>
          <cell r="C101" t="str">
            <v>INSUMO SINAPI-PE  JUN/ 2019</v>
          </cell>
          <cell r="D101">
            <v>337</v>
          </cell>
          <cell r="E101" t="str">
            <v>kg</v>
          </cell>
          <cell r="F101">
            <v>1.6</v>
          </cell>
          <cell r="G101" t="str">
            <v>10,33</v>
          </cell>
          <cell r="H101">
            <v>16.53</v>
          </cell>
        </row>
        <row r="102">
          <cell r="A102">
            <v>3</v>
          </cell>
          <cell r="B102" t="str">
            <v>AREIA GROSSA - POSTO JAZIDA/FORNECEDOR (RETIRADO NA JAZIDA, SEM TRANSPORTE)</v>
          </cell>
          <cell r="C102" t="str">
            <v>INSUMO SINAPI-PE  JUN/ 2019</v>
          </cell>
          <cell r="D102">
            <v>367</v>
          </cell>
          <cell r="E102" t="str">
            <v>m³</v>
          </cell>
          <cell r="F102">
            <v>0.64200000000000002</v>
          </cell>
          <cell r="G102" t="str">
            <v>77,00</v>
          </cell>
          <cell r="H102">
            <v>49.43</v>
          </cell>
        </row>
        <row r="103">
          <cell r="A103">
            <v>6</v>
          </cell>
          <cell r="B103" t="str">
            <v>CIMENTO PORTLAND COMPOSTO CP II-32</v>
          </cell>
          <cell r="C103" t="str">
            <v>INSUMO SINAPI-PE  JUN/ 2019</v>
          </cell>
          <cell r="D103">
            <v>1379</v>
          </cell>
          <cell r="E103" t="str">
            <v>kg</v>
          </cell>
          <cell r="F103">
            <v>324</v>
          </cell>
          <cell r="G103" t="str">
            <v>0,39</v>
          </cell>
          <cell r="H103">
            <v>126.36</v>
          </cell>
        </row>
        <row r="104">
          <cell r="A104">
            <v>7</v>
          </cell>
          <cell r="B104" t="str">
            <v>MADEIRA ROLICA SEM TRATAMENTO, EUCALIPTO OU EQUIVALENTE DA REGIAO, H = 3 M, D = 8 A 11 CM (PARA ESCORAMENTO)</v>
          </cell>
          <cell r="C104" t="str">
            <v>INSUMO SINAPI-PE  JUN/ 2019</v>
          </cell>
          <cell r="D104">
            <v>2745</v>
          </cell>
          <cell r="E104" t="str">
            <v>m</v>
          </cell>
          <cell r="F104">
            <v>14.5</v>
          </cell>
          <cell r="G104" t="str">
            <v>1,78</v>
          </cell>
          <cell r="H104">
            <v>25.81</v>
          </cell>
          <cell r="I104">
            <v>0</v>
          </cell>
        </row>
        <row r="105">
          <cell r="A105">
            <v>8</v>
          </cell>
          <cell r="B105" t="str">
            <v>TABUA DE MADEIRA NAO APARELHADA *2,5 X 10 CM (1 X 4 ") PINUS, MISTA OU EQUIVALENTE DA REGIAO</v>
          </cell>
          <cell r="C105" t="str">
            <v>INSUMO SINAPI-PE  JUN/ 2019</v>
          </cell>
          <cell r="D105">
            <v>4509</v>
          </cell>
          <cell r="E105" t="str">
            <v>m</v>
          </cell>
          <cell r="F105">
            <v>28.86</v>
          </cell>
          <cell r="G105" t="str">
            <v>2,98</v>
          </cell>
          <cell r="H105">
            <v>86</v>
          </cell>
          <cell r="I105">
            <v>0</v>
          </cell>
        </row>
        <row r="106">
          <cell r="A106">
            <v>9</v>
          </cell>
          <cell r="B106" t="str">
            <v>PEDRA BRITADA N. 2 (19 A 38 MM) POSTO PEDREIRA/FORNECEDOR, SEM FRETE</v>
          </cell>
          <cell r="C106" t="str">
            <v>INSUMO SINAPI-PE  JUN/ 2019</v>
          </cell>
          <cell r="D106">
            <v>4718</v>
          </cell>
          <cell r="E106" t="str">
            <v>m³</v>
          </cell>
          <cell r="F106">
            <v>0.878</v>
          </cell>
          <cell r="G106" t="str">
            <v>60,68</v>
          </cell>
          <cell r="H106">
            <v>53.28</v>
          </cell>
        </row>
        <row r="107">
          <cell r="A107">
            <v>11</v>
          </cell>
          <cell r="B107" t="str">
            <v>PREGO DE ACO POLIDO COM CABECA DUPLA 17 X 27 (2 1/2 X 11)</v>
          </cell>
          <cell r="C107" t="str">
            <v>INSUMO SINAPI-PE  JUN/ 2019</v>
          </cell>
          <cell r="D107">
            <v>40304</v>
          </cell>
          <cell r="E107" t="str">
            <v>kg</v>
          </cell>
          <cell r="F107">
            <v>4.3499999999999996</v>
          </cell>
          <cell r="G107" t="str">
            <v>12,90</v>
          </cell>
          <cell r="H107">
            <v>56.12</v>
          </cell>
        </row>
        <row r="108">
          <cell r="A108">
            <v>14</v>
          </cell>
          <cell r="B108" t="str">
            <v>TABUA DE MADEIRA NAO APARELHADA *2,5 X 30 CM (1 X 12 ") PINUS, MISTA OU EQUIVALENTE DA REGIAO</v>
          </cell>
          <cell r="C108" t="str">
            <v>INSUMO SINAPI-PE  JUN/ 2019</v>
          </cell>
          <cell r="D108">
            <v>6212</v>
          </cell>
          <cell r="E108" t="str">
            <v>m</v>
          </cell>
          <cell r="F108">
            <v>50.32</v>
          </cell>
          <cell r="G108" t="str">
            <v>11,00</v>
          </cell>
          <cell r="H108">
            <v>553.52</v>
          </cell>
        </row>
        <row r="109">
          <cell r="A109" t="str">
            <v>CUSTO TOTAL FINAL (R$) S/BDI</v>
          </cell>
          <cell r="B109">
            <v>0</v>
          </cell>
          <cell r="C109">
            <v>0</v>
          </cell>
          <cell r="D109">
            <v>0</v>
          </cell>
          <cell r="E109">
            <v>0</v>
          </cell>
          <cell r="F109">
            <v>0</v>
          </cell>
          <cell r="G109">
            <v>0</v>
          </cell>
          <cell r="H109">
            <v>2863.82</v>
          </cell>
        </row>
        <row r="111">
          <cell r="A111" t="str">
            <v>COMP.12</v>
          </cell>
          <cell r="B111" t="str">
            <v>REBAIXAMENTO DE DISTRIBUIDOR DE 60 MM, INCLUSIVE ESCAVAÇÃO E REATERRO (SEM TUBULAÇÃO E CONEXÕES).</v>
          </cell>
          <cell r="C111">
            <v>0</v>
          </cell>
          <cell r="D111">
            <v>0</v>
          </cell>
          <cell r="E111">
            <v>0</v>
          </cell>
          <cell r="F111">
            <v>0</v>
          </cell>
          <cell r="G111">
            <v>0</v>
          </cell>
          <cell r="H111" t="str">
            <v>und</v>
          </cell>
          <cell r="I111">
            <v>8.8324999999999996</v>
          </cell>
        </row>
        <row r="112">
          <cell r="A112" t="str">
            <v>ITEM</v>
          </cell>
          <cell r="B112" t="str">
            <v>COMPONENTES</v>
          </cell>
          <cell r="C112" t="str">
            <v>FONTE</v>
          </cell>
          <cell r="D112" t="str">
            <v>CÓDIGO</v>
          </cell>
          <cell r="E112" t="str">
            <v>UNID.</v>
          </cell>
          <cell r="F112" t="str">
            <v>CONSUMO</v>
          </cell>
          <cell r="G112" t="str">
            <v>PREÇO UNITÁRIO S/BDI</v>
          </cell>
          <cell r="H112" t="str">
            <v>CUSTO TOTALS/BDI</v>
          </cell>
          <cell r="I112">
            <v>0</v>
          </cell>
        </row>
        <row r="113">
          <cell r="A113">
            <v>1</v>
          </cell>
          <cell r="B113" t="str">
            <v>AUXILIAR DE ENCANADOR OU BOMBEIRO HIDRÁULICO COM ENCARGOS COMPLEMENTARES</v>
          </cell>
          <cell r="C113" t="str">
            <v>SINAPI-PE NÃO DES  JUN/ 2019</v>
          </cell>
          <cell r="D113" t="str">
            <v>88248</v>
          </cell>
          <cell r="E113" t="str">
            <v>h</v>
          </cell>
          <cell r="F113">
            <v>0.1</v>
          </cell>
          <cell r="G113" t="str">
            <v>15,26</v>
          </cell>
          <cell r="H113">
            <v>1.526</v>
          </cell>
          <cell r="I113">
            <v>0</v>
          </cell>
        </row>
        <row r="114">
          <cell r="A114">
            <v>2</v>
          </cell>
          <cell r="B114" t="str">
            <v>SERVENTE COM ENCARGOS COMPLEMENTARES</v>
          </cell>
          <cell r="C114" t="str">
            <v>SINAPI-PE NÃO DES  JUN/ 2019</v>
          </cell>
          <cell r="D114" t="str">
            <v>88316</v>
          </cell>
          <cell r="E114" t="str">
            <v>h</v>
          </cell>
          <cell r="F114">
            <v>0.2</v>
          </cell>
          <cell r="G114" t="str">
            <v>16,25</v>
          </cell>
          <cell r="H114">
            <v>3.25</v>
          </cell>
          <cell r="I114">
            <v>0</v>
          </cell>
        </row>
        <row r="115">
          <cell r="A115">
            <v>3</v>
          </cell>
          <cell r="B115" t="str">
            <v>AUXILIAR DE ENCANADOR OU BOMBEIRO HIDRÁULICO COM ENCARGOS COMPLEMENTARES</v>
          </cell>
          <cell r="C115" t="str">
            <v>SINAPI-PE NÃO DES  JUN/ 2019</v>
          </cell>
          <cell r="D115" t="str">
            <v>88248</v>
          </cell>
          <cell r="E115" t="str">
            <v>h</v>
          </cell>
          <cell r="F115">
            <v>0.1</v>
          </cell>
          <cell r="G115" t="str">
            <v>15,26</v>
          </cell>
          <cell r="H115">
            <v>1.526</v>
          </cell>
          <cell r="I115">
            <v>0</v>
          </cell>
        </row>
        <row r="116">
          <cell r="A116">
            <v>4</v>
          </cell>
          <cell r="B116" t="str">
            <v>TUBO PVC, SOLDAVEL, DN 60 MM, AGUA FRIA (NBR-5648)</v>
          </cell>
          <cell r="C116" t="str">
            <v>INSUMO SINAPI-PE  JUN/ 2019</v>
          </cell>
          <cell r="D116">
            <v>9873</v>
          </cell>
          <cell r="E116" t="str">
            <v>m</v>
          </cell>
          <cell r="F116">
            <v>0.15</v>
          </cell>
          <cell r="G116" t="str">
            <v>16,87</v>
          </cell>
          <cell r="H116">
            <v>2.5305</v>
          </cell>
          <cell r="I116">
            <v>0</v>
          </cell>
        </row>
        <row r="117">
          <cell r="A117" t="str">
            <v>CUSTO TOTAL FINAL (R$) S/BDI</v>
          </cell>
          <cell r="B117">
            <v>0</v>
          </cell>
          <cell r="C117">
            <v>0</v>
          </cell>
          <cell r="D117">
            <v>0</v>
          </cell>
          <cell r="E117">
            <v>0</v>
          </cell>
          <cell r="F117">
            <v>0</v>
          </cell>
          <cell r="G117">
            <v>0</v>
          </cell>
          <cell r="H117">
            <v>8.8324999999999996</v>
          </cell>
          <cell r="I117">
            <v>0</v>
          </cell>
        </row>
      </sheetData>
      <sheetData sheetId="10"/>
      <sheetData sheetId="11">
        <row r="2">
          <cell r="A2" t="str">
            <v>OBJETO:</v>
          </cell>
        </row>
      </sheetData>
      <sheetData sheetId="12"/>
      <sheetData sheetId="13"/>
      <sheetData sheetId="14"/>
      <sheetData sheetId="15"/>
      <sheetData sheetId="16"/>
      <sheetData sheetId="17"/>
      <sheetData sheetId="18"/>
      <sheetData sheetId="19" refreshError="1"/>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 val="CANT_OBRAS"/>
      <sheetName val="AQU TERRENO-"/>
      <sheetName val="ESTA ELEVATÓRIA_"/>
      <sheetName val="EMISSÁRIO_"/>
      <sheetName val="ligação predial"/>
      <sheetName val="REDE COLETORA"/>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DESPESAS INDIRETAS"/>
      <sheetName val="D.I"/>
      <sheetName val="DADOS"/>
      <sheetName val="Cronograma"/>
      <sheetName val="Resumo Geral -Orgão"/>
      <sheetName val="Resumo Geral"/>
      <sheetName val="ETE Areias"/>
      <sheetName val="Dissipador"/>
      <sheetName val="Canteiro"/>
      <sheetName val="Abrigo"/>
      <sheetName val="Guarita"/>
      <sheetName val="Casa Apoio"/>
      <sheetName val="Abrigo UTR"/>
      <sheetName val="ETE Saci"/>
      <sheetName val="Mataburro"/>
      <sheetName val="Laboratório"/>
      <sheetName val="ER PA 1.1A"/>
      <sheetName val="ER PA 1.1B"/>
      <sheetName val="ER PA 22B"/>
      <sheetName val="ER PA 1.2"/>
      <sheetName val="ER EE1.ETE1 Areias"/>
      <sheetName val="ER EE2 ETE 2 Saci"/>
      <sheetName val="EE PA1 1A PV47"/>
      <sheetName val="EE PA1 1B"/>
      <sheetName val="EE PA2 2B"/>
      <sheetName val="EE PA 1 2 PV"/>
      <sheetName val="EE ETE 1 Areias"/>
      <sheetName val="EE ETE 2 Saci"/>
      <sheetName val="Rede PA3"/>
      <sheetName val="Rede PA1 1B"/>
      <sheetName val="Rede PA1 1A"/>
      <sheetName val="Rede PA 2.1 "/>
      <sheetName val="Rede PA 1.2"/>
      <sheetName val="Rede PA 2.3"/>
      <sheetName val="Rede PA 2.4"/>
      <sheetName val="Rede PA2 2A"/>
      <sheetName val="Rede PA2 2B"/>
      <sheetName val="Intercep ETE 1 Areias"/>
      <sheetName val="Intercep ETE 2 Saci"/>
      <sheetName val="Intercep ETE Piraja"/>
      <sheetName val="QCI 60"/>
      <sheetName val="Lista"/>
      <sheetName val="lista serviços"/>
      <sheetName val="lista fornecimento"/>
      <sheetName val="movimento de terra"/>
      <sheetName val="lista de cpu"/>
      <sheetName val="CPU"/>
      <sheetName val="CPU AUX"/>
      <sheetName val="Plan1"/>
      <sheetName val="INSUMOS"/>
      <sheetName val="CurvaAbc de Serviços-Venda"/>
      <sheetName val="Curva Abc de Serviços"/>
      <sheetName val="CS#"/>
      <sheetName val="utr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ow r="2">
          <cell r="A2">
            <v>1</v>
          </cell>
          <cell r="B2" t="str">
            <v>RECOMPOSIÇÃO DE CAPA EM CONCRETO ASFÁLTICA (CBUQ), ESP.= 5CM</v>
          </cell>
          <cell r="C2" t="str">
            <v>M2</v>
          </cell>
          <cell r="D2">
            <v>253497.67</v>
          </cell>
          <cell r="E2">
            <v>30.06</v>
          </cell>
          <cell r="F2">
            <v>-0.26813040585495673</v>
          </cell>
        </row>
        <row r="3">
          <cell r="A3">
            <v>2</v>
          </cell>
          <cell r="B3" t="str">
            <v>REATERRO DE VALAS COMPACT. MECAN.  C/ MAT. DE EMPRÉSTIMO C/ CONTROLE DO GC&gt;=95%</v>
          </cell>
          <cell r="C3" t="str">
            <v>M3</v>
          </cell>
          <cell r="D3">
            <v>119064.57</v>
          </cell>
          <cell r="E3">
            <v>37.54</v>
          </cell>
          <cell r="F3">
            <v>-0.30127863612147043</v>
          </cell>
        </row>
        <row r="4">
          <cell r="A4">
            <v>3</v>
          </cell>
          <cell r="B4" t="str">
            <v>TUBO PVC P/ REDE COLETORA JEI NBR 7362   DN150</v>
          </cell>
          <cell r="C4" t="str">
            <v>M</v>
          </cell>
          <cell r="D4">
            <v>190180</v>
          </cell>
          <cell r="E4">
            <v>23.35</v>
          </cell>
          <cell r="F4">
            <v>-0.47237687366167025</v>
          </cell>
        </row>
        <row r="5">
          <cell r="A5">
            <v>4</v>
          </cell>
          <cell r="B5" t="str">
            <v xml:space="preserve">ESCAVAÇÃO MANUAL EM VALAS DE 1ª CATEGORIA COM PROFUNDIDADE ATÉ 2,0 M </v>
          </cell>
          <cell r="C5" t="str">
            <v>M3</v>
          </cell>
          <cell r="D5">
            <v>191912.63</v>
          </cell>
          <cell r="E5">
            <v>17.25</v>
          </cell>
          <cell r="F5">
            <v>-0.27420289855072466</v>
          </cell>
        </row>
        <row r="6">
          <cell r="A6">
            <v>5</v>
          </cell>
          <cell r="B6" t="str">
            <v>REATERRO DE VALAS COMPACT. MECAN.  C/ MAT. ESCAVADO C/ CONTROLE DO GC&gt;=95%</v>
          </cell>
          <cell r="C6" t="str">
            <v>M3</v>
          </cell>
          <cell r="D6">
            <v>274553.83</v>
          </cell>
          <cell r="E6">
            <v>8.5399999999999991</v>
          </cell>
          <cell r="F6">
            <v>-0.31615925058548</v>
          </cell>
        </row>
        <row r="7">
          <cell r="A7">
            <v>6</v>
          </cell>
          <cell r="B7" t="str">
            <v>TRANSPORTE DE MATERIAL ESCAVADO - SOLO DMT 5KM</v>
          </cell>
          <cell r="C7" t="str">
            <v>M3</v>
          </cell>
          <cell r="D7">
            <v>230388.44</v>
          </cell>
          <cell r="E7">
            <v>7.73</v>
          </cell>
          <cell r="F7">
            <v>-0.32858990944372568</v>
          </cell>
        </row>
        <row r="8">
          <cell r="A8">
            <v>7</v>
          </cell>
          <cell r="B8" t="str">
            <v>TUBO DE CONCRETO CENTRIFUGADO CA 3 DN 700</v>
          </cell>
          <cell r="C8" t="str">
            <v>M</v>
          </cell>
          <cell r="D8">
            <v>5030</v>
          </cell>
          <cell r="E8">
            <v>329.94</v>
          </cell>
          <cell r="F8">
            <v>-0.278111171728193</v>
          </cell>
        </row>
        <row r="9">
          <cell r="A9">
            <v>8</v>
          </cell>
          <cell r="B9" t="str">
            <v xml:space="preserve">REPOSIÇÃO PAV. POLIÉDRICO OU PARALELEPÍPEDO SOBRE COXIM DE AREIA    </v>
          </cell>
          <cell r="C9" t="str">
            <v>M2</v>
          </cell>
          <cell r="D9">
            <v>203585.7</v>
          </cell>
          <cell r="E9">
            <v>8.08</v>
          </cell>
          <cell r="F9">
            <v>-0.36386138613861385</v>
          </cell>
        </row>
        <row r="10">
          <cell r="A10">
            <v>9</v>
          </cell>
          <cell r="B10" t="str">
            <v>ESCAVAÇÃO MECÂNICA DE ÁREA EM SOLO DE 1ª CATEGORIA, COM PROF. ATÉ 2,00M</v>
          </cell>
          <cell r="C10" t="str">
            <v>M3</v>
          </cell>
          <cell r="D10">
            <v>371793.06</v>
          </cell>
          <cell r="E10">
            <v>4.41</v>
          </cell>
          <cell r="F10">
            <v>-0.23809523809523803</v>
          </cell>
        </row>
        <row r="11">
          <cell r="A11">
            <v>10</v>
          </cell>
          <cell r="B11" t="str">
            <v xml:space="preserve">COMPACTAÇÃO MECAN. DE MACIÇO (TALUDES/DIQUES) CAMADAS 20CM COM PN=95% (SOLO SELECIONADO) </v>
          </cell>
          <cell r="C11" t="str">
            <v>M3</v>
          </cell>
          <cell r="D11">
            <v>141670.97</v>
          </cell>
          <cell r="E11">
            <v>11.28</v>
          </cell>
          <cell r="F11">
            <v>-0.40159574468085102</v>
          </cell>
        </row>
        <row r="12">
          <cell r="A12">
            <v>11</v>
          </cell>
          <cell r="B12" t="str">
            <v>POÇO DE VISITA EM ANEL DE CONCRETO D=60CM C/ PROF. ATÉ 2,00M S/ TAMPÃO</v>
          </cell>
          <cell r="C12" t="str">
            <v>UND</v>
          </cell>
          <cell r="D12">
            <v>1927</v>
          </cell>
          <cell r="E12">
            <v>670.81</v>
          </cell>
          <cell r="F12">
            <v>-0.30834364425098004</v>
          </cell>
        </row>
        <row r="13">
          <cell r="A13">
            <v>12</v>
          </cell>
          <cell r="B13" t="str">
            <v xml:space="preserve">ESCAVAÇÃO MECANIZADA EM VALAS DE 2ª CATEGORIA COM PROFUNDIDADE ATÉ 2,0 M </v>
          </cell>
          <cell r="C13" t="str">
            <v>M3</v>
          </cell>
          <cell r="D13">
            <v>85209.46</v>
          </cell>
          <cell r="E13">
            <v>12.11</v>
          </cell>
          <cell r="F13">
            <v>-0.32865400495458308</v>
          </cell>
        </row>
        <row r="14">
          <cell r="A14">
            <v>13</v>
          </cell>
          <cell r="B14" t="str">
            <v>TUBO FºFº JGS CLASSE K-7 DN 700</v>
          </cell>
          <cell r="C14" t="str">
            <v>M</v>
          </cell>
          <cell r="D14">
            <v>659</v>
          </cell>
          <cell r="E14">
            <v>1543.38</v>
          </cell>
          <cell r="F14">
            <v>-0.31440733973486756</v>
          </cell>
        </row>
        <row r="15">
          <cell r="A15">
            <v>14</v>
          </cell>
          <cell r="B15" t="str">
            <v>ESCORAMENTO DESCONTÍNUO COM PRANCHAS DE MADEIRA</v>
          </cell>
          <cell r="C15" t="str">
            <v>M2</v>
          </cell>
          <cell r="D15">
            <v>70607.97</v>
          </cell>
          <cell r="E15">
            <v>13.56</v>
          </cell>
          <cell r="F15">
            <v>-0.26179941002949858</v>
          </cell>
        </row>
        <row r="16">
          <cell r="A16">
            <v>15</v>
          </cell>
          <cell r="B16" t="str">
            <v>TUBO FºFº JGS CLASSE K-7 DN 500</v>
          </cell>
          <cell r="C16" t="str">
            <v>M</v>
          </cell>
          <cell r="D16">
            <v>925</v>
          </cell>
          <cell r="E16">
            <v>983.69</v>
          </cell>
          <cell r="F16">
            <v>-0.43550305482418239</v>
          </cell>
        </row>
        <row r="17">
          <cell r="A17">
            <v>16</v>
          </cell>
          <cell r="B17" t="str">
            <v>ESCORAMENTO TIPO CONTINUO C/PRANCHAS DE MADEIRA</v>
          </cell>
          <cell r="C17" t="str">
            <v>M2</v>
          </cell>
          <cell r="D17">
            <v>50485.95</v>
          </cell>
          <cell r="E17">
            <v>18.010000000000002</v>
          </cell>
          <cell r="F17">
            <v>-0.25596890616324275</v>
          </cell>
        </row>
        <row r="18">
          <cell r="A18">
            <v>17</v>
          </cell>
          <cell r="B18" t="str">
            <v>ESCORAMENTO CONTÍNUO DE VALAS C/PRANCHAS METÁLICAS DE 4.00M</v>
          </cell>
          <cell r="C18" t="str">
            <v>M2</v>
          </cell>
          <cell r="D18">
            <v>30183.03</v>
          </cell>
          <cell r="E18">
            <v>26.04</v>
          </cell>
          <cell r="F18">
            <v>-0.15514592933947757</v>
          </cell>
        </row>
        <row r="19">
          <cell r="A19">
            <v>18</v>
          </cell>
          <cell r="B19" t="str">
            <v>TAMPÃO DE FERRO FUNDIDO P/ POÇO DE VISITA TRÁFEGO MÉDIO (TR&gt;40T) DN 600</v>
          </cell>
          <cell r="C19" t="str">
            <v>UND</v>
          </cell>
          <cell r="D19">
            <v>2733</v>
          </cell>
          <cell r="E19">
            <v>285.01</v>
          </cell>
          <cell r="F19">
            <v>-0.22809725974527206</v>
          </cell>
        </row>
        <row r="20">
          <cell r="A20">
            <v>19</v>
          </cell>
          <cell r="B20" t="str">
            <v>PLACA DE CONCRETO ARMADO PARA PROTEÇÃO DE TALUDES, ESP. 6CM</v>
          </cell>
          <cell r="C20" t="str">
            <v>M2</v>
          </cell>
          <cell r="D20">
            <v>35059.01</v>
          </cell>
          <cell r="E20">
            <v>21</v>
          </cell>
          <cell r="F20">
            <v>-0.14047619047619064</v>
          </cell>
        </row>
        <row r="21">
          <cell r="A21">
            <v>20</v>
          </cell>
          <cell r="B21" t="str">
            <v>CAIXA INSP. EM ANEL DE CONCRETO ARMADO CA1 D=40CM; H=0,50CM P/ RAMAL DE ESGOTO</v>
          </cell>
          <cell r="C21" t="str">
            <v>UND</v>
          </cell>
          <cell r="D21">
            <v>9798</v>
          </cell>
          <cell r="E21">
            <v>72.349999999999994</v>
          </cell>
          <cell r="F21">
            <v>-0.51278507256392536</v>
          </cell>
        </row>
        <row r="22">
          <cell r="A22">
            <v>21</v>
          </cell>
          <cell r="B22" t="str">
            <v>CARGA E DESCARGA - SOLO</v>
          </cell>
          <cell r="C22" t="str">
            <v>M3</v>
          </cell>
          <cell r="D22">
            <v>231056.3</v>
          </cell>
          <cell r="E22">
            <v>3.03</v>
          </cell>
          <cell r="F22">
            <v>-0.35313531353135308</v>
          </cell>
        </row>
        <row r="23">
          <cell r="A23">
            <v>22</v>
          </cell>
          <cell r="B23" t="str">
            <v>TUBO PVC P/ REDE COLETORA JEI NBR 7362   DN300</v>
          </cell>
          <cell r="C23" t="str">
            <v>M</v>
          </cell>
          <cell r="D23">
            <v>6506</v>
          </cell>
          <cell r="E23">
            <v>96.51</v>
          </cell>
          <cell r="F23">
            <v>-0.33809967878976277</v>
          </cell>
        </row>
        <row r="24">
          <cell r="A24">
            <v>23</v>
          </cell>
          <cell r="B24" t="str">
            <v xml:space="preserve">ESCAVAÇÃO MECANIZADA EM VALAS DE 2ª CATEGORIA COM PROFUNDIDADE DE 2,0 A 4,0 M </v>
          </cell>
          <cell r="C24" t="str">
            <v>M3</v>
          </cell>
          <cell r="D24">
            <v>33147.96</v>
          </cell>
          <cell r="E24">
            <v>18.2</v>
          </cell>
          <cell r="F24">
            <v>-0.51703296703296697</v>
          </cell>
        </row>
        <row r="25">
          <cell r="A25">
            <v>24</v>
          </cell>
          <cell r="B25" t="str">
            <v xml:space="preserve">ESPALHAMENTO DE MATERIAL EM BOTA FORA PROVENIENTE DE ESCAVAÇÃO </v>
          </cell>
          <cell r="C25" t="str">
            <v>M3</v>
          </cell>
          <cell r="D25">
            <v>141404.62</v>
          </cell>
          <cell r="E25">
            <v>4.21</v>
          </cell>
          <cell r="F25">
            <v>-0.39667458432304037</v>
          </cell>
        </row>
        <row r="26">
          <cell r="A26">
            <v>25</v>
          </cell>
          <cell r="B26" t="str">
            <v>TUBO PVC P/ REDE COLETORA JEI NBR 7362   DN400</v>
          </cell>
          <cell r="C26" t="str">
            <v>M</v>
          </cell>
          <cell r="D26">
            <v>3704</v>
          </cell>
          <cell r="E26">
            <v>158.18</v>
          </cell>
          <cell r="F26">
            <v>-0.37286635478568719</v>
          </cell>
        </row>
        <row r="27">
          <cell r="A27">
            <v>26</v>
          </cell>
          <cell r="B27" t="str">
            <v xml:space="preserve">COMPACTAÇÃO MECAN. DE LAGOAS (FUNDO) DE ESTABILIZAÇÃO CAMADAS 20CM COM PN=95% (SOLO SELECIONADO) </v>
          </cell>
          <cell r="C27" t="str">
            <v>M3</v>
          </cell>
          <cell r="D27">
            <v>50319.4</v>
          </cell>
          <cell r="E27">
            <v>11.28</v>
          </cell>
          <cell r="F27">
            <v>-0.40159574468085102</v>
          </cell>
        </row>
        <row r="28">
          <cell r="A28">
            <v>27</v>
          </cell>
          <cell r="B28" t="str">
            <v>ESCAVAÇÃO MEC. DE VALAS EM SOLO DE 1ª CAT. COM PROF. DE 2,01M A 4,00M</v>
          </cell>
          <cell r="C28" t="str">
            <v>M3</v>
          </cell>
          <cell r="D28">
            <v>77327.179999999993</v>
          </cell>
          <cell r="E28">
            <v>7.1</v>
          </cell>
          <cell r="F28">
            <v>-0.30563380281690145</v>
          </cell>
        </row>
        <row r="29">
          <cell r="A29">
            <v>28</v>
          </cell>
          <cell r="B29" t="str">
            <v>TUBO PVC P/ REDE COLETORA JEI NBR 7362   DN100</v>
          </cell>
          <cell r="C29" t="str">
            <v>M</v>
          </cell>
          <cell r="D29">
            <v>48990</v>
          </cell>
          <cell r="E29">
            <v>11.14</v>
          </cell>
          <cell r="F29">
            <v>-0.12746858168761233</v>
          </cell>
        </row>
        <row r="30">
          <cell r="A30">
            <v>29</v>
          </cell>
          <cell r="B30" t="str">
            <v>RETIRADA DE PAVIMENTAÇÃO EM PARALELEPÍPEDO OU POLIÉDRICA E ASFALTICA</v>
          </cell>
          <cell r="C30" t="str">
            <v>M2</v>
          </cell>
          <cell r="D30">
            <v>203585.7</v>
          </cell>
          <cell r="E30">
            <v>2.68</v>
          </cell>
          <cell r="F30">
            <v>-0.33208955223880599</v>
          </cell>
        </row>
        <row r="31">
          <cell r="A31">
            <v>30</v>
          </cell>
          <cell r="B31" t="str">
            <v>POÇO DE VISITA EM ANEL DE CONCRETO D=60CM C/ PROF. ATÉ 3,00M C/ CHAMINÉ S/ TAMPÃO</v>
          </cell>
          <cell r="C31" t="str">
            <v>UND</v>
          </cell>
          <cell r="D31">
            <v>401</v>
          </cell>
          <cell r="E31">
            <v>1339.84</v>
          </cell>
          <cell r="F31">
            <v>-0.62758239789825643</v>
          </cell>
        </row>
        <row r="32">
          <cell r="A32">
            <v>31</v>
          </cell>
          <cell r="B32" t="str">
            <v>POÇO DE VISITA EM ANEL DE CONCRETO D=60CM C/ PROF. ATÉ 4,00M C/ CHAMINÉ S/ TAMPÃO</v>
          </cell>
          <cell r="C32" t="str">
            <v>UND</v>
          </cell>
          <cell r="D32">
            <v>269</v>
          </cell>
          <cell r="E32">
            <v>1668.44</v>
          </cell>
          <cell r="F32">
            <v>-0.69293471746062196</v>
          </cell>
        </row>
        <row r="33">
          <cell r="A33">
            <v>32</v>
          </cell>
          <cell r="B33" t="str">
            <v>TUBO PVC P/ REDE COLETORA JEI NBR 7362   DN250</v>
          </cell>
          <cell r="C33" t="str">
            <v>M</v>
          </cell>
          <cell r="D33">
            <v>7288</v>
          </cell>
          <cell r="E33">
            <v>61.54</v>
          </cell>
          <cell r="F33">
            <v>-0.35797855053623662</v>
          </cell>
        </row>
        <row r="34">
          <cell r="A34">
            <v>33</v>
          </cell>
          <cell r="B34" t="str">
            <v>LOCAÇÃO DE REDE DE ESGOTO/EMISSÁRIO/DRENAGEM POR MEIO MAGNÉTICO</v>
          </cell>
          <cell r="C34" t="str">
            <v>M</v>
          </cell>
          <cell r="D34">
            <v>225775</v>
          </cell>
          <cell r="E34">
            <v>1.9</v>
          </cell>
          <cell r="F34">
            <v>-0.39999999999999991</v>
          </cell>
        </row>
        <row r="35">
          <cell r="A35">
            <v>34</v>
          </cell>
          <cell r="B35" t="str">
            <v>ASSENTAMENTO DE TUBOS E CONEXÕES EM PVC JEI, REDE COLETORA DN 150</v>
          </cell>
          <cell r="C35" t="str">
            <v>M</v>
          </cell>
          <cell r="D35">
            <v>190180</v>
          </cell>
          <cell r="E35">
            <v>2.0299999999999998</v>
          </cell>
          <cell r="F35">
            <v>-0.41871921182265992</v>
          </cell>
        </row>
        <row r="36">
          <cell r="A36">
            <v>35</v>
          </cell>
          <cell r="B36" t="str">
            <v>REGULARIZACAO, BERÇO E APILOAMENTO DE FUNDO DE VALAS</v>
          </cell>
          <cell r="C36" t="str">
            <v>M2</v>
          </cell>
          <cell r="D36">
            <v>211484.65</v>
          </cell>
          <cell r="E36">
            <v>1.75</v>
          </cell>
          <cell r="F36">
            <v>-0.2857142857142857</v>
          </cell>
        </row>
        <row r="37">
          <cell r="A37">
            <v>36</v>
          </cell>
          <cell r="B37" t="str">
            <v>CONSTRUÇÃO CIVIL</v>
          </cell>
          <cell r="C37" t="str">
            <v>UND</v>
          </cell>
          <cell r="D37">
            <v>2</v>
          </cell>
          <cell r="E37">
            <v>182852.64409999998</v>
          </cell>
          <cell r="F37">
            <v>-0.3133815449158166</v>
          </cell>
        </row>
        <row r="38">
          <cell r="A38">
            <v>37</v>
          </cell>
          <cell r="B38" t="str">
            <v>EQUIPAMENTO</v>
          </cell>
          <cell r="C38" t="str">
            <v>UND</v>
          </cell>
          <cell r="D38">
            <v>2</v>
          </cell>
          <cell r="E38">
            <v>157508.64089999997</v>
          </cell>
          <cell r="F38">
            <v>-0.30254620081608474</v>
          </cell>
        </row>
        <row r="39">
          <cell r="A39">
            <v>38</v>
          </cell>
          <cell r="B39" t="str">
            <v>SELIM 90 ELAST PVC  VT10 DN150X100</v>
          </cell>
          <cell r="C39" t="str">
            <v>UND</v>
          </cell>
          <cell r="D39">
            <v>9798</v>
          </cell>
          <cell r="E39">
            <v>31.36</v>
          </cell>
          <cell r="F39">
            <v>-0.29846938775510201</v>
          </cell>
        </row>
        <row r="40">
          <cell r="A40">
            <v>39</v>
          </cell>
          <cell r="B40" t="str">
            <v>Concreto armado p/ superestrutura fck=18MPa</v>
          </cell>
          <cell r="C40" t="str">
            <v>m³</v>
          </cell>
          <cell r="D40">
            <v>158.01</v>
          </cell>
          <cell r="E40">
            <v>1846.88</v>
          </cell>
          <cell r="F40">
            <v>-0.33192735857229494</v>
          </cell>
        </row>
        <row r="41">
          <cell r="A41">
            <v>40</v>
          </cell>
          <cell r="B41" t="str">
            <v>TUBO PVC P/ REDE COLETORA JEI NBR 7362   DN200</v>
          </cell>
          <cell r="C41" t="str">
            <v>M</v>
          </cell>
          <cell r="D41">
            <v>8014</v>
          </cell>
          <cell r="E41">
            <v>36.090000000000003</v>
          </cell>
          <cell r="F41">
            <v>-0.34746467165419792</v>
          </cell>
        </row>
        <row r="42">
          <cell r="A42">
            <v>41</v>
          </cell>
          <cell r="B42" t="str">
            <v>GRAMA PARA TALUDE DE LAGOA, CONSERVAÇÃO ATÉ 45 DIAS</v>
          </cell>
          <cell r="C42" t="str">
            <v>M2</v>
          </cell>
          <cell r="D42">
            <v>23974.55</v>
          </cell>
          <cell r="E42">
            <v>10.91</v>
          </cell>
          <cell r="F42">
            <v>-0.39321723189734181</v>
          </cell>
        </row>
        <row r="43">
          <cell r="A43">
            <v>42</v>
          </cell>
          <cell r="B43" t="str">
            <v xml:space="preserve">ESCORAMENTO DE VALAS (PONTALETEAMENTO) </v>
          </cell>
          <cell r="C43" t="str">
            <v>M2</v>
          </cell>
          <cell r="D43">
            <v>50305.05</v>
          </cell>
          <cell r="E43">
            <v>5.03</v>
          </cell>
          <cell r="F43">
            <v>-0.28429423459244541</v>
          </cell>
        </row>
        <row r="44">
          <cell r="A44">
            <v>43</v>
          </cell>
          <cell r="B44" t="str">
            <v>CADASTRO DE REDE DE ESGOTO/EMISSÁRIO/DRENAGEM (MEIO MAGNÉTICO)</v>
          </cell>
          <cell r="C44" t="str">
            <v>M</v>
          </cell>
          <cell r="D44">
            <v>225373</v>
          </cell>
          <cell r="E44">
            <v>1.06</v>
          </cell>
          <cell r="F44">
            <v>-0.31132075471698106</v>
          </cell>
        </row>
        <row r="45">
          <cell r="A45">
            <v>44</v>
          </cell>
          <cell r="B45" t="str">
            <v>EXECUÇÃO DE GUIA OU MEIO FIO</v>
          </cell>
          <cell r="C45" t="str">
            <v>M</v>
          </cell>
          <cell r="D45">
            <v>10519.3</v>
          </cell>
          <cell r="E45">
            <v>22.23</v>
          </cell>
          <cell r="F45">
            <v>-0.27260458839406199</v>
          </cell>
        </row>
        <row r="46">
          <cell r="A46">
            <v>45</v>
          </cell>
          <cell r="B46" t="str">
            <v>TUBO PVC DEFOFO JEI DN500, NBR 7665</v>
          </cell>
          <cell r="C46" t="str">
            <v>M</v>
          </cell>
          <cell r="D46">
            <v>716</v>
          </cell>
          <cell r="E46">
            <v>316.37</v>
          </cell>
          <cell r="F46">
            <v>6.8780225685115548E-2</v>
          </cell>
        </row>
        <row r="47">
          <cell r="A47">
            <v>46</v>
          </cell>
          <cell r="B47" t="str">
            <v>CURVA 45 PVC P/ REDE COLETORA PB JEI CT INJ  DN100</v>
          </cell>
          <cell r="C47" t="str">
            <v>UND</v>
          </cell>
          <cell r="D47">
            <v>9798</v>
          </cell>
          <cell r="E47">
            <v>21.56</v>
          </cell>
          <cell r="F47">
            <v>-0.16512059369202226</v>
          </cell>
        </row>
        <row r="48">
          <cell r="A48">
            <v>47</v>
          </cell>
          <cell r="B48" t="str">
            <v>TESTE DE ESTANQUEIDADE EM TUBULAÇÕES P/ REDE DE ESGOTOS</v>
          </cell>
          <cell r="C48" t="str">
            <v>M</v>
          </cell>
          <cell r="D48">
            <v>279795</v>
          </cell>
          <cell r="E48">
            <v>0.73</v>
          </cell>
          <cell r="F48">
            <v>-0.21917808219178092</v>
          </cell>
        </row>
        <row r="49">
          <cell r="A49">
            <v>48</v>
          </cell>
          <cell r="B49" t="str">
            <v>ASSENTAMENTO DE TUBO DE CONCRETO CENTRIFUGADO CA 3 DN 700</v>
          </cell>
          <cell r="C49" t="str">
            <v>M</v>
          </cell>
          <cell r="D49">
            <v>5030</v>
          </cell>
          <cell r="E49">
            <v>39.69</v>
          </cell>
          <cell r="F49">
            <v>-0.34492315444696398</v>
          </cell>
        </row>
        <row r="50">
          <cell r="A50">
            <v>49</v>
          </cell>
          <cell r="B50" t="str">
            <v>PV EM CONCRETO ARMADO FCK=20MPA, "IN LOCO", D=100CM C/ PROF. DE 3,00M C/ CHAMINÉ S/ TAMPÃO</v>
          </cell>
          <cell r="C50" t="str">
            <v>UND</v>
          </cell>
          <cell r="D50">
            <v>136</v>
          </cell>
          <cell r="E50">
            <v>1419.93</v>
          </cell>
          <cell r="F50">
            <v>-0.31338164557407755</v>
          </cell>
        </row>
        <row r="51">
          <cell r="A51">
            <v>50</v>
          </cell>
          <cell r="B51" t="str">
            <v>BOTA FORA DTM = 5 KM</v>
          </cell>
          <cell r="C51" t="str">
            <v>M3</v>
          </cell>
          <cell r="D51">
            <v>141404.62</v>
          </cell>
          <cell r="E51">
            <v>1.29</v>
          </cell>
          <cell r="F51">
            <v>-0.56589147286821695</v>
          </cell>
        </row>
        <row r="52">
          <cell r="A52">
            <v>51</v>
          </cell>
          <cell r="B52" t="str">
            <v>TRANSPORTE DE MATERIAL - ENTULHO DMT 5KM</v>
          </cell>
          <cell r="C52" t="str">
            <v>M3</v>
          </cell>
          <cell r="D52">
            <v>140683.28</v>
          </cell>
          <cell r="E52">
            <v>1.29</v>
          </cell>
          <cell r="F52">
            <v>-0.56589147286821695</v>
          </cell>
        </row>
        <row r="53">
          <cell r="A53">
            <v>52</v>
          </cell>
          <cell r="B53" t="str">
            <v>MEIA-CANA DE CONCRETO DN 400</v>
          </cell>
          <cell r="C53" t="str">
            <v>M</v>
          </cell>
          <cell r="D53">
            <v>4153.1000000000004</v>
          </cell>
          <cell r="E53">
            <v>38.75</v>
          </cell>
          <cell r="F53">
            <v>-0.3354838709677419</v>
          </cell>
        </row>
        <row r="54">
          <cell r="A54">
            <v>53</v>
          </cell>
          <cell r="B54" t="str">
            <v>CERCA DE ARAME FARPADO C/ MOURÃO DE CONCRETO ARMADO PRÉ-MOLDADO PV A CADA 2,50M COM ALTURA DE 1,80M, 10 FIOS</v>
          </cell>
          <cell r="C54" t="str">
            <v>M</v>
          </cell>
          <cell r="D54">
            <v>5490</v>
          </cell>
          <cell r="E54">
            <v>29.01</v>
          </cell>
          <cell r="F54">
            <v>-0.34160634264046874</v>
          </cell>
        </row>
        <row r="55">
          <cell r="A55">
            <v>54</v>
          </cell>
          <cell r="B55" t="str">
            <v>CASA DE APOIO</v>
          </cell>
          <cell r="C55" t="str">
            <v>UND</v>
          </cell>
          <cell r="D55">
            <v>2</v>
          </cell>
          <cell r="E55">
            <v>77351.810999999987</v>
          </cell>
          <cell r="F55">
            <v>-0.37234824405080824</v>
          </cell>
        </row>
        <row r="56">
          <cell r="A56">
            <v>55</v>
          </cell>
          <cell r="B56" t="str">
            <v>TERMINAL DE INSPEÇÃO E LIMPEZA C/ TAMPÃO QUADRADO EM FºFº (300x300)MM</v>
          </cell>
          <cell r="C56" t="str">
            <v>UND</v>
          </cell>
          <cell r="D56">
            <v>1045</v>
          </cell>
          <cell r="E56">
            <v>137.06</v>
          </cell>
          <cell r="F56">
            <v>-2.0356048445936081E-2</v>
          </cell>
        </row>
        <row r="57">
          <cell r="A57">
            <v>56</v>
          </cell>
          <cell r="B57" t="str">
            <v>ESCAVAÇÃO MEC. DE VALAS EM SOLO DE 3ª CAT. COM PROF. ATÉ 2,00M</v>
          </cell>
          <cell r="C57" t="str">
            <v>M3</v>
          </cell>
          <cell r="D57">
            <v>883.71</v>
          </cell>
          <cell r="E57">
            <v>155.6</v>
          </cell>
          <cell r="F57">
            <v>-0.41516709511568117</v>
          </cell>
        </row>
        <row r="58">
          <cell r="A58">
            <v>57</v>
          </cell>
          <cell r="B58" t="str">
            <v>RECUPERAÇÃO DE CALÇADA EM CONCRETO SIMPLES</v>
          </cell>
          <cell r="C58" t="str">
            <v>M2</v>
          </cell>
          <cell r="D58">
            <v>4899</v>
          </cell>
          <cell r="E58">
            <v>26.1</v>
          </cell>
          <cell r="F58">
            <v>-0.23946360153256707</v>
          </cell>
        </row>
        <row r="59">
          <cell r="A59">
            <v>58</v>
          </cell>
          <cell r="B59" t="str">
            <v>PAINEL ELETRICO C/1 SOFT START 25 CV,380V,60Hz</v>
          </cell>
          <cell r="C59" t="str">
            <v>UN</v>
          </cell>
          <cell r="D59">
            <v>2</v>
          </cell>
          <cell r="E59">
            <v>53703</v>
          </cell>
          <cell r="F59">
            <v>-0.50654525817924512</v>
          </cell>
        </row>
        <row r="60">
          <cell r="A60">
            <v>59</v>
          </cell>
          <cell r="B60" t="str">
            <v>CARGA, TRANSPORTE E DESCARGA DE TUBOS E PEÇAS EM PVC DN 150 ATÉ 10KM</v>
          </cell>
          <cell r="C60" t="str">
            <v>M</v>
          </cell>
          <cell r="D60">
            <v>190180</v>
          </cell>
          <cell r="E60">
            <v>0.53</v>
          </cell>
          <cell r="F60">
            <v>-0.26415094339622647</v>
          </cell>
        </row>
        <row r="61">
          <cell r="A61">
            <v>60</v>
          </cell>
          <cell r="B61" t="str">
            <v>LOCAÇÃO DE OBRAS C/ AUXÍLIO DE EQUIPAMENTO TOPOGRÁFICO</v>
          </cell>
          <cell r="C61" t="str">
            <v>M2</v>
          </cell>
          <cell r="D61">
            <v>358046</v>
          </cell>
          <cell r="E61">
            <v>0.28000000000000003</v>
          </cell>
          <cell r="F61">
            <v>-0.2857142857142857</v>
          </cell>
        </row>
        <row r="62">
          <cell r="A62">
            <v>61</v>
          </cell>
          <cell r="B62" t="str">
            <v>CURVA 90 PVC PB  P/ REDE COLETORA  DN150</v>
          </cell>
          <cell r="C62" t="str">
            <v>UND</v>
          </cell>
          <cell r="D62">
            <v>1249</v>
          </cell>
          <cell r="E62">
            <v>80.03</v>
          </cell>
          <cell r="F62">
            <v>-0.30526052730226161</v>
          </cell>
        </row>
        <row r="63">
          <cell r="A63">
            <v>62</v>
          </cell>
          <cell r="B63" t="str">
            <v>CARGA E DESCARGA - ENTULHO</v>
          </cell>
          <cell r="C63" t="str">
            <v>M3</v>
          </cell>
          <cell r="D63">
            <v>29494.799999999999</v>
          </cell>
          <cell r="E63">
            <v>3.03</v>
          </cell>
          <cell r="F63">
            <v>-0.31353135313531344</v>
          </cell>
        </row>
        <row r="64">
          <cell r="A64">
            <v>63</v>
          </cell>
          <cell r="B64" t="str">
            <v>TAMPAO PVC COMPLETO P/TIL         DN150</v>
          </cell>
          <cell r="C64" t="str">
            <v>UND</v>
          </cell>
          <cell r="D64">
            <v>1052</v>
          </cell>
          <cell r="E64">
            <v>84.78</v>
          </cell>
          <cell r="F64">
            <v>-0.23330974286388295</v>
          </cell>
        </row>
        <row r="65">
          <cell r="A65">
            <v>64</v>
          </cell>
          <cell r="B65" t="str">
            <v>PAVIMENTAÇÃO EM PARALELEPIPEDO</v>
          </cell>
          <cell r="C65" t="str">
            <v>M2</v>
          </cell>
          <cell r="D65">
            <v>2400</v>
          </cell>
          <cell r="E65">
            <v>37.130000000000003</v>
          </cell>
          <cell r="F65">
            <v>-0.68946943172636688</v>
          </cell>
        </row>
        <row r="66">
          <cell r="A66">
            <v>65</v>
          </cell>
          <cell r="B66" t="str">
            <v>TUBO CONCRETO ARMADO CLASSE A-3 PB JE NBR-8890 DN 700MM P/ ESG SANITARIO</v>
          </cell>
          <cell r="C66" t="str">
            <v>M</v>
          </cell>
          <cell r="D66">
            <v>402</v>
          </cell>
          <cell r="E66">
            <v>182.3</v>
          </cell>
          <cell r="F66">
            <v>-0.25639056500274282</v>
          </cell>
        </row>
        <row r="67">
          <cell r="A67">
            <v>66</v>
          </cell>
          <cell r="B67" t="str">
            <v>ASSENTAMENTO DE TUBOS E CONEXÕES EM PVC, JEI DN 100</v>
          </cell>
          <cell r="C67" t="str">
            <v>M</v>
          </cell>
          <cell r="D67">
            <v>48990</v>
          </cell>
          <cell r="E67">
            <v>1.4</v>
          </cell>
          <cell r="F67">
            <v>-0.33571428571428574</v>
          </cell>
        </row>
        <row r="68">
          <cell r="A68">
            <v>67</v>
          </cell>
          <cell r="B68" t="str">
            <v>PAINEL ELETRICO C/1 SOFT START 15 CV,380V,60Hz</v>
          </cell>
          <cell r="C68" t="str">
            <v>UN</v>
          </cell>
          <cell r="D68">
            <v>2</v>
          </cell>
          <cell r="E68">
            <v>31005</v>
          </cell>
          <cell r="F68">
            <v>-0.27431059506531208</v>
          </cell>
        </row>
        <row r="69">
          <cell r="A69">
            <v>68</v>
          </cell>
          <cell r="B69" t="str">
            <v>SUBESTAÇÃO AÉREA DE 45 KVA / 13.800-380/220V COM QUADRO DE MEDIÇÃO E PROTEÇÃO GERAL</v>
          </cell>
          <cell r="C69" t="str">
            <v>UN</v>
          </cell>
          <cell r="D69">
            <v>6</v>
          </cell>
          <cell r="E69">
            <v>9750</v>
          </cell>
          <cell r="F69">
            <v>-0.39497435897435895</v>
          </cell>
        </row>
        <row r="70">
          <cell r="A70">
            <v>69</v>
          </cell>
          <cell r="B70" t="str">
            <v>SINALIZAÇÃO DE TRÂNSITO NOTURNA</v>
          </cell>
          <cell r="C70" t="str">
            <v>M</v>
          </cell>
          <cell r="D70">
            <v>40393.74</v>
          </cell>
          <cell r="E70">
            <v>1.34</v>
          </cell>
          <cell r="F70">
            <v>-0.32089552238805985</v>
          </cell>
        </row>
        <row r="71">
          <cell r="A71">
            <v>70</v>
          </cell>
          <cell r="B71" t="str">
            <v xml:space="preserve">TAPUME </v>
          </cell>
          <cell r="C71" t="str">
            <v>M²</v>
          </cell>
          <cell r="D71">
            <v>1980</v>
          </cell>
          <cell r="E71">
            <v>26.49</v>
          </cell>
          <cell r="F71">
            <v>-0.25066062665156652</v>
          </cell>
        </row>
        <row r="72">
          <cell r="A72">
            <v>71</v>
          </cell>
          <cell r="B72" t="str">
            <v>CARGA, TRANSPORTE E DESCARGA DE TUBOS E PEÇAS CA3 DN 700 ATÉ 10KM</v>
          </cell>
          <cell r="C72" t="str">
            <v>M</v>
          </cell>
          <cell r="D72">
            <v>5030</v>
          </cell>
          <cell r="E72">
            <v>10.4</v>
          </cell>
          <cell r="F72">
            <v>-0.38846153846153841</v>
          </cell>
        </row>
        <row r="73">
          <cell r="A73">
            <v>72</v>
          </cell>
          <cell r="B73" t="str">
            <v>REGISTRO VOLANTE E FLANGE DN 350 PN10</v>
          </cell>
          <cell r="C73" t="str">
            <v>UN</v>
          </cell>
          <cell r="D73">
            <v>4</v>
          </cell>
          <cell r="E73">
            <v>11798.48</v>
          </cell>
          <cell r="F73">
            <v>-0.24007160244370462</v>
          </cell>
        </row>
        <row r="74">
          <cell r="A74">
            <v>73</v>
          </cell>
          <cell r="B74" t="str">
            <v>Dissipador</v>
          </cell>
          <cell r="C74" t="str">
            <v>UM</v>
          </cell>
          <cell r="D74">
            <v>2</v>
          </cell>
          <cell r="E74">
            <v>21428.6705</v>
          </cell>
          <cell r="F74">
            <v>-0.24253816866520017</v>
          </cell>
        </row>
        <row r="75">
          <cell r="A75">
            <v>74</v>
          </cell>
          <cell r="B75" t="str">
            <v>PAINEL ELETRICO C/1 SOFT START 25 CV,380V,60Hz</v>
          </cell>
          <cell r="C75" t="str">
            <v>UN</v>
          </cell>
          <cell r="D75">
            <v>1</v>
          </cell>
          <cell r="E75">
            <v>53703</v>
          </cell>
          <cell r="F75">
            <v>-0.50654525817924512</v>
          </cell>
        </row>
        <row r="76">
          <cell r="A76">
            <v>75</v>
          </cell>
          <cell r="B76" t="str">
            <v>ASSENTAMENTO DE TUBOS E CONEXÕES  EM F°F° JE DN 500</v>
          </cell>
          <cell r="C76" t="str">
            <v>M</v>
          </cell>
          <cell r="D76">
            <v>925</v>
          </cell>
          <cell r="E76">
            <v>39.69</v>
          </cell>
          <cell r="F76">
            <v>-0.49559082892416229</v>
          </cell>
        </row>
        <row r="77">
          <cell r="A77">
            <v>76</v>
          </cell>
          <cell r="B77" t="str">
            <v xml:space="preserve">Barracao para deposito </v>
          </cell>
          <cell r="C77" t="str">
            <v>m²</v>
          </cell>
          <cell r="D77">
            <v>200</v>
          </cell>
          <cell r="E77">
            <v>180.125</v>
          </cell>
          <cell r="F77">
            <v>-0.11172796668979879</v>
          </cell>
        </row>
        <row r="78">
          <cell r="A78">
            <v>77</v>
          </cell>
          <cell r="B78" t="str">
            <v>CONCRETO ARMADO  FCK=20MPA P/ESTRUT. C/LANC. E FORMA DE TABUA</v>
          </cell>
          <cell r="C78" t="str">
            <v>M³</v>
          </cell>
          <cell r="D78">
            <v>33.42</v>
          </cell>
          <cell r="E78">
            <v>1009.55</v>
          </cell>
          <cell r="F78">
            <v>-0.18081323361893908</v>
          </cell>
        </row>
        <row r="79">
          <cell r="A79">
            <v>78</v>
          </cell>
          <cell r="B79" t="str">
            <v xml:space="preserve">PASSADIÇO DE MADEIRA                                                                                                                                                                                </v>
          </cell>
          <cell r="C79" t="str">
            <v>M2</v>
          </cell>
          <cell r="D79">
            <v>1446.57</v>
          </cell>
          <cell r="E79">
            <v>21.55</v>
          </cell>
          <cell r="F79">
            <v>-0.33689095127610214</v>
          </cell>
        </row>
        <row r="80">
          <cell r="A80">
            <v>79</v>
          </cell>
          <cell r="B80" t="str">
            <v xml:space="preserve">ABRIGO PARA GRUPO GERADOR </v>
          </cell>
          <cell r="C80" t="str">
            <v>UND</v>
          </cell>
          <cell r="D80">
            <v>6</v>
          </cell>
          <cell r="E80">
            <v>4817.68</v>
          </cell>
          <cell r="F80">
            <v>-0.3254014380365654</v>
          </cell>
        </row>
        <row r="81">
          <cell r="A81">
            <v>80</v>
          </cell>
          <cell r="B81" t="str">
            <v>Alvenaria de embasamento de pedra argamassada</v>
          </cell>
          <cell r="C81" t="str">
            <v>m³</v>
          </cell>
          <cell r="D81">
            <v>88.72</v>
          </cell>
          <cell r="E81">
            <v>325.74</v>
          </cell>
          <cell r="F81">
            <v>-0.31875115122490327</v>
          </cell>
        </row>
        <row r="82">
          <cell r="A82">
            <v>81</v>
          </cell>
          <cell r="B82" t="str">
            <v>RETIRADA DE PAVIMENTAÇÃO EM PASSEIO CIMENTADO</v>
          </cell>
          <cell r="C82" t="str">
            <v>M2</v>
          </cell>
          <cell r="D82">
            <v>4899</v>
          </cell>
          <cell r="E82">
            <v>5.83</v>
          </cell>
          <cell r="F82">
            <v>-0.27787307032590058</v>
          </cell>
        </row>
        <row r="83">
          <cell r="A83">
            <v>82</v>
          </cell>
          <cell r="B83" t="str">
            <v>ASSENTAMENTO DE TUBOS E CONEXÕES EM PVC JEI, REDE COLETORA DN 300</v>
          </cell>
          <cell r="C83" t="str">
            <v>M</v>
          </cell>
          <cell r="D83">
            <v>6506</v>
          </cell>
          <cell r="E83">
            <v>4.2</v>
          </cell>
          <cell r="F83">
            <v>-0.38333333333333341</v>
          </cell>
        </row>
        <row r="84">
          <cell r="A84">
            <v>83</v>
          </cell>
          <cell r="B84" t="str">
            <v>Refeitorios</v>
          </cell>
          <cell r="C84" t="str">
            <v>m²</v>
          </cell>
          <cell r="D84">
            <v>150</v>
          </cell>
          <cell r="E84">
            <v>180.125</v>
          </cell>
          <cell r="F84">
            <v>-1.7349063150589816E-2</v>
          </cell>
        </row>
        <row r="85">
          <cell r="A85">
            <v>84</v>
          </cell>
          <cell r="B85" t="str">
            <v>PAINEL ELETRICO C/1 SOFT START 3 CV,380V,60Hz</v>
          </cell>
          <cell r="C85" t="str">
            <v>UN</v>
          </cell>
          <cell r="D85">
            <v>1</v>
          </cell>
          <cell r="E85">
            <v>26325</v>
          </cell>
          <cell r="F85">
            <v>6.647673314339908E-3</v>
          </cell>
        </row>
        <row r="86">
          <cell r="A86">
            <v>85</v>
          </cell>
          <cell r="B86" t="str">
            <v>MUDAS DE ARVORES</v>
          </cell>
          <cell r="C86" t="str">
            <v>UND</v>
          </cell>
          <cell r="D86">
            <v>300</v>
          </cell>
          <cell r="E86">
            <v>87.5</v>
          </cell>
          <cell r="F86">
            <v>-0.25142857142857145</v>
          </cell>
        </row>
        <row r="87">
          <cell r="A87">
            <v>86</v>
          </cell>
          <cell r="B87" t="str">
            <v>ASSENTAMENTO DE TUBOS E CONEXÕES  EM F°F° JGS CL K-7 DN 700</v>
          </cell>
          <cell r="C87" t="str">
            <v>M</v>
          </cell>
          <cell r="D87">
            <v>659</v>
          </cell>
          <cell r="E87">
            <v>39.69</v>
          </cell>
          <cell r="F87">
            <v>-0.34769463340891893</v>
          </cell>
        </row>
        <row r="88">
          <cell r="A88">
            <v>87</v>
          </cell>
          <cell r="B88" t="str">
            <v>ESCAVAÇÃO MEC. DE VALAS EM SOLO DE 1ª CAT. COM PROF. DE 4,01M A 6,00M</v>
          </cell>
          <cell r="C88" t="str">
            <v>M3</v>
          </cell>
          <cell r="D88">
            <v>2207.6370000000002</v>
          </cell>
          <cell r="E88">
            <v>11.81</v>
          </cell>
          <cell r="F88">
            <v>-0.59525825571549529</v>
          </cell>
        </row>
        <row r="89">
          <cell r="A89">
            <v>88</v>
          </cell>
          <cell r="B89" t="str">
            <v>EXECUÇÃO DE SARJETA EM CONCRETO SIMPLES</v>
          </cell>
          <cell r="C89" t="str">
            <v>M3</v>
          </cell>
          <cell r="D89">
            <v>58.79</v>
          </cell>
          <cell r="E89">
            <v>443</v>
          </cell>
          <cell r="F89">
            <v>-0.34629796839729121</v>
          </cell>
        </row>
        <row r="90">
          <cell r="A90">
            <v>89</v>
          </cell>
          <cell r="B90" t="str">
            <v>ASSENTAMENTO DE TUBOS E CONEXÕES EM PVC JEI, REDE COLETORA DN 250</v>
          </cell>
          <cell r="C90" t="str">
            <v>M</v>
          </cell>
          <cell r="D90">
            <v>7288</v>
          </cell>
          <cell r="E90">
            <v>3.43</v>
          </cell>
          <cell r="F90">
            <v>-0.34985422740524785</v>
          </cell>
        </row>
        <row r="91">
          <cell r="A91">
            <v>90</v>
          </cell>
          <cell r="B91" t="str">
            <v>ASSENTAMENTO DE TUBO CONCRETO ARMADO CLASSE A-3 PB JE NBR-8890 DN 700MM P/ ESG SANITARIO</v>
          </cell>
          <cell r="C91" t="str">
            <v>M</v>
          </cell>
          <cell r="D91">
            <v>402</v>
          </cell>
          <cell r="E91">
            <v>61.94</v>
          </cell>
          <cell r="F91">
            <v>-0.50403616402970619</v>
          </cell>
        </row>
        <row r="92">
          <cell r="A92">
            <v>91</v>
          </cell>
          <cell r="B92" t="str">
            <v>CURVA FoFo 90 FF DN 700 PN10</v>
          </cell>
          <cell r="C92" t="str">
            <v>UN</v>
          </cell>
          <cell r="D92">
            <v>3</v>
          </cell>
          <cell r="E92">
            <v>8196.68</v>
          </cell>
          <cell r="F92">
            <v>-2.8623784263872687E-2</v>
          </cell>
        </row>
        <row r="93">
          <cell r="A93">
            <v>92</v>
          </cell>
          <cell r="B93" t="str">
            <v>LASTRO DE BRITA OU SEIXO</v>
          </cell>
          <cell r="C93" t="str">
            <v>M3</v>
          </cell>
          <cell r="D93">
            <v>255.9</v>
          </cell>
          <cell r="E93">
            <v>93.73</v>
          </cell>
          <cell r="F93">
            <v>-0.25466766243465278</v>
          </cell>
        </row>
        <row r="94">
          <cell r="A94">
            <v>93</v>
          </cell>
          <cell r="B94" t="str">
            <v>POSTE DE AÇO CONTINUO CURVO CONICO SIMPLES SEM BASE COM JANELA DE INSPEÇÃO DE 9M</v>
          </cell>
          <cell r="D94">
            <v>24</v>
          </cell>
          <cell r="E94">
            <v>949.1</v>
          </cell>
          <cell r="F94">
            <v>-0.24928879991570962</v>
          </cell>
        </row>
        <row r="95">
          <cell r="A95">
            <v>94</v>
          </cell>
          <cell r="B95" t="str">
            <v>MEIO FIO</v>
          </cell>
          <cell r="C95" t="str">
            <v>M</v>
          </cell>
          <cell r="D95">
            <v>960</v>
          </cell>
          <cell r="E95">
            <v>22.23</v>
          </cell>
          <cell r="F95">
            <v>-0.38191632928475039</v>
          </cell>
        </row>
        <row r="96">
          <cell r="A96">
            <v>95</v>
          </cell>
          <cell r="B96" t="str">
            <v>ASSENTAMENTO DE TUBOS E CONEXÕES EM PVC JEI, REDE COLETORA DN 200</v>
          </cell>
          <cell r="C96" t="str">
            <v>M</v>
          </cell>
          <cell r="D96">
            <v>8014</v>
          </cell>
          <cell r="E96">
            <v>2.66</v>
          </cell>
          <cell r="F96">
            <v>-0.31203007518796988</v>
          </cell>
        </row>
        <row r="97">
          <cell r="A97">
            <v>96</v>
          </cell>
          <cell r="B97" t="str">
            <v>Reboco com argamassa mista</v>
          </cell>
          <cell r="C97" t="str">
            <v>m²</v>
          </cell>
          <cell r="D97">
            <v>1445.72</v>
          </cell>
          <cell r="E97">
            <v>14.45</v>
          </cell>
          <cell r="F97">
            <v>-0.27266435986159154</v>
          </cell>
        </row>
        <row r="98">
          <cell r="A98">
            <v>97</v>
          </cell>
          <cell r="B98" t="str">
            <v>TUBO PVC DEFOFO JE 1 MPA DN 200MM</v>
          </cell>
          <cell r="C98" t="str">
            <v>M</v>
          </cell>
          <cell r="D98">
            <v>571</v>
          </cell>
          <cell r="E98">
            <v>36.090000000000003</v>
          </cell>
          <cell r="F98">
            <v>0.53643668606262107</v>
          </cell>
        </row>
        <row r="99">
          <cell r="A99">
            <v>98</v>
          </cell>
          <cell r="B99" t="str">
            <v>Instalações hidrossanitárias</v>
          </cell>
          <cell r="C99" t="str">
            <v>und</v>
          </cell>
          <cell r="D99">
            <v>1</v>
          </cell>
          <cell r="E99">
            <v>20602.78</v>
          </cell>
          <cell r="F99">
            <v>-0.29524073935653339</v>
          </cell>
        </row>
        <row r="100">
          <cell r="A100">
            <v>99</v>
          </cell>
          <cell r="B100" t="str">
            <v>Alvenaria de tijolo cerâmico furado c/ argamassa mista de cal hidratada e=10cm</v>
          </cell>
          <cell r="C100" t="str">
            <v>m²</v>
          </cell>
          <cell r="D100">
            <v>691.56</v>
          </cell>
          <cell r="E100">
            <v>29.04</v>
          </cell>
          <cell r="F100">
            <v>-0.44077134986225885</v>
          </cell>
        </row>
        <row r="101">
          <cell r="A101">
            <v>100</v>
          </cell>
          <cell r="B101" t="str">
            <v>ASSENTAMENTO DE TUBOS E CONEXÕES EM PVC JEI, REDE COLETORA DN 400</v>
          </cell>
          <cell r="C101" t="str">
            <v>M</v>
          </cell>
          <cell r="D101">
            <v>3704</v>
          </cell>
          <cell r="E101">
            <v>5.3</v>
          </cell>
          <cell r="F101">
            <v>-0.28301886792452835</v>
          </cell>
        </row>
        <row r="102">
          <cell r="A102">
            <v>101</v>
          </cell>
          <cell r="B102" t="str">
            <v>Alojamento</v>
          </cell>
          <cell r="C102" t="str">
            <v>m²</v>
          </cell>
          <cell r="D102">
            <v>100</v>
          </cell>
          <cell r="E102">
            <v>180.125</v>
          </cell>
          <cell r="F102">
            <v>-1.7349063150589816E-2</v>
          </cell>
        </row>
        <row r="103">
          <cell r="A103">
            <v>102</v>
          </cell>
          <cell r="B103" t="str">
            <v>Barracao para escritorio</v>
          </cell>
          <cell r="C103" t="str">
            <v>m²</v>
          </cell>
          <cell r="D103">
            <v>100</v>
          </cell>
          <cell r="E103">
            <v>180.125</v>
          </cell>
          <cell r="F103">
            <v>-1.7349063150589816E-2</v>
          </cell>
        </row>
        <row r="104">
          <cell r="A104">
            <v>103</v>
          </cell>
          <cell r="B104" t="str">
            <v>CARGA, TRANSPORTE E DESCARGA DE TUBOS E PEÇAS EM PVC DN 100 ATÉ 10KM</v>
          </cell>
          <cell r="C104" t="str">
            <v>M</v>
          </cell>
          <cell r="D104">
            <v>48990</v>
          </cell>
          <cell r="E104">
            <v>0.34</v>
          </cell>
          <cell r="F104">
            <v>-0.17647058823529405</v>
          </cell>
        </row>
        <row r="105">
          <cell r="A105">
            <v>104</v>
          </cell>
          <cell r="B105" t="str">
            <v>GUARITA</v>
          </cell>
          <cell r="C105" t="str">
            <v>UND</v>
          </cell>
          <cell r="D105">
            <v>2</v>
          </cell>
          <cell r="E105">
            <v>8180.5677800000003</v>
          </cell>
          <cell r="F105">
            <v>-0.43157979677542624</v>
          </cell>
        </row>
        <row r="106">
          <cell r="A106">
            <v>105</v>
          </cell>
          <cell r="B106" t="str">
            <v>Instalações elétricas</v>
          </cell>
          <cell r="C106" t="str">
            <v>und</v>
          </cell>
          <cell r="D106">
            <v>1</v>
          </cell>
          <cell r="E106">
            <v>16105.86</v>
          </cell>
          <cell r="F106">
            <v>-0.22667898516440599</v>
          </cell>
        </row>
        <row r="107">
          <cell r="A107">
            <v>106</v>
          </cell>
          <cell r="B107" t="str">
            <v>ESGOTAMENTO DE VALAS C/ BOMBA ELÉTRICA DE IMERSÃO DE 1 A 2 HP, ATÉ 8,00M</v>
          </cell>
          <cell r="C107" t="str">
            <v>M3</v>
          </cell>
          <cell r="D107">
            <v>2335.79</v>
          </cell>
          <cell r="E107">
            <v>6.88</v>
          </cell>
          <cell r="F107">
            <v>-0.30500000000000016</v>
          </cell>
        </row>
        <row r="108">
          <cell r="A108">
            <v>107</v>
          </cell>
          <cell r="B108" t="str">
            <v>CURVA FoFo 90 FF DN 350 PN10</v>
          </cell>
          <cell r="C108" t="str">
            <v>UN</v>
          </cell>
          <cell r="D108">
            <v>11</v>
          </cell>
          <cell r="E108">
            <v>1460.64</v>
          </cell>
          <cell r="F108">
            <v>-7.5453225983130756E-2</v>
          </cell>
        </row>
        <row r="109">
          <cell r="A109">
            <v>108</v>
          </cell>
          <cell r="B109" t="str">
            <v>TUBO PVC DEFOFO JE 1 MPA DN 100MM</v>
          </cell>
          <cell r="C109" t="str">
            <v>M</v>
          </cell>
          <cell r="D109">
            <v>1308</v>
          </cell>
          <cell r="E109">
            <v>11.14</v>
          </cell>
          <cell r="F109">
            <v>0.43626570915619389</v>
          </cell>
        </row>
        <row r="110">
          <cell r="A110">
            <v>109</v>
          </cell>
          <cell r="B110" t="str">
            <v>MONTAGEM DE CONJ. ELETROBOMBA DE 100A 150 CV</v>
          </cell>
          <cell r="C110" t="str">
            <v>UN</v>
          </cell>
          <cell r="D110">
            <v>4</v>
          </cell>
          <cell r="E110">
            <v>3562.5</v>
          </cell>
          <cell r="F110">
            <v>-0.27149999999999996</v>
          </cell>
        </row>
        <row r="111">
          <cell r="A111">
            <v>110</v>
          </cell>
          <cell r="B111" t="str">
            <v>PV EM CONCRETO ARMADO FCK=20MPA, "IN LOCO", D=100CM C/ PROF. DE 3,00M C/ CHAMINÉ S/ TAMPÃO</v>
          </cell>
          <cell r="C111" t="str">
            <v>UND</v>
          </cell>
          <cell r="D111">
            <v>10</v>
          </cell>
          <cell r="E111">
            <v>1419.93</v>
          </cell>
          <cell r="F111">
            <v>-0.28431499999999998</v>
          </cell>
        </row>
        <row r="112">
          <cell r="A112">
            <v>111</v>
          </cell>
          <cell r="B112" t="str">
            <v>Estrutura de madeira para telhas cerâmicas</v>
          </cell>
          <cell r="C112" t="str">
            <v>m²</v>
          </cell>
          <cell r="D112">
            <v>395.08</v>
          </cell>
          <cell r="E112">
            <v>35.61</v>
          </cell>
          <cell r="F112">
            <v>-0.33024431339511373</v>
          </cell>
        </row>
        <row r="113">
          <cell r="A113">
            <v>112</v>
          </cell>
          <cell r="B113" t="str">
            <v>Laje pré-moldada em lajota cerâmica para forro</v>
          </cell>
          <cell r="C113" t="str">
            <v>m²</v>
          </cell>
          <cell r="D113">
            <v>289.95</v>
          </cell>
          <cell r="E113">
            <v>48.49</v>
          </cell>
          <cell r="F113">
            <v>-0.32415000000000005</v>
          </cell>
        </row>
        <row r="114">
          <cell r="A114">
            <v>113</v>
          </cell>
          <cell r="B114" t="str">
            <v>ESCAVAÇÃO MEC. DE VALAS EM SOLO DE 1ª CAT. COM PROF. ATÉ 2,00M</v>
          </cell>
          <cell r="C114" t="str">
            <v>M3</v>
          </cell>
          <cell r="D114">
            <v>3187.23</v>
          </cell>
          <cell r="E114">
            <v>4.41</v>
          </cell>
          <cell r="F114">
            <v>-0.23809523809523803</v>
          </cell>
        </row>
        <row r="115">
          <cell r="A115">
            <v>114</v>
          </cell>
          <cell r="B115" t="str">
            <v>Baldrame em tijolo comum de 1 vez</v>
          </cell>
          <cell r="C115" t="str">
            <v>m²</v>
          </cell>
          <cell r="D115">
            <v>47.04</v>
          </cell>
          <cell r="E115">
            <v>295.05</v>
          </cell>
          <cell r="F115">
            <v>-0.35095746483646839</v>
          </cell>
        </row>
        <row r="116">
          <cell r="A116">
            <v>115</v>
          </cell>
          <cell r="B116" t="str">
            <v>Janelas em esquadrias de alumínio com vidro</v>
          </cell>
          <cell r="C116" t="str">
            <v>m²</v>
          </cell>
          <cell r="D116">
            <v>24.03</v>
          </cell>
          <cell r="E116">
            <v>541.6</v>
          </cell>
          <cell r="F116">
            <v>-0.31314623338257019</v>
          </cell>
        </row>
        <row r="117">
          <cell r="A117">
            <v>116</v>
          </cell>
          <cell r="B117" t="str">
            <v>TUBO FoFo COM FLANGES DN 700 PN10 - L=1500</v>
          </cell>
          <cell r="C117" t="str">
            <v>UN</v>
          </cell>
          <cell r="D117">
            <v>2</v>
          </cell>
          <cell r="E117">
            <v>6412.1</v>
          </cell>
          <cell r="F117">
            <v>1.3374713432416696E-2</v>
          </cell>
        </row>
        <row r="118">
          <cell r="A118">
            <v>117</v>
          </cell>
          <cell r="B118" t="str">
            <v>Telha cerâmica tipo canal</v>
          </cell>
          <cell r="C118" t="str">
            <v>m²</v>
          </cell>
          <cell r="D118">
            <v>395.08</v>
          </cell>
          <cell r="E118">
            <v>31.05</v>
          </cell>
          <cell r="F118">
            <v>-0.28470209339774555</v>
          </cell>
        </row>
        <row r="119">
          <cell r="A119">
            <v>118</v>
          </cell>
          <cell r="B119" t="str">
            <v>JUNTA DE DESMONTAGEM TRAVADA AXIALMENTE PN10 DN200</v>
          </cell>
          <cell r="C119" t="str">
            <v>UN</v>
          </cell>
          <cell r="D119">
            <v>4</v>
          </cell>
          <cell r="E119">
            <v>3042</v>
          </cell>
          <cell r="F119">
            <v>0.47318869165022992</v>
          </cell>
        </row>
        <row r="120">
          <cell r="A120">
            <v>119</v>
          </cell>
          <cell r="B120" t="str">
            <v>REGULARIZAÇÃO DE TALUDES</v>
          </cell>
          <cell r="C120" t="str">
            <v>M2</v>
          </cell>
          <cell r="D120">
            <v>48578</v>
          </cell>
          <cell r="E120">
            <v>0.25</v>
          </cell>
          <cell r="F120">
            <v>-0.24</v>
          </cell>
        </row>
        <row r="121">
          <cell r="A121">
            <v>120</v>
          </cell>
          <cell r="B121" t="str">
            <v>JUNTA DE DESMONTAGEM TRAVADA AXIALMENTE PN10 DN150</v>
          </cell>
          <cell r="C121" t="str">
            <v>UN</v>
          </cell>
          <cell r="D121">
            <v>4</v>
          </cell>
          <cell r="E121">
            <v>2925</v>
          </cell>
          <cell r="F121">
            <v>-0.11282393162393167</v>
          </cell>
        </row>
        <row r="122">
          <cell r="A122">
            <v>121</v>
          </cell>
          <cell r="B122" t="str">
            <v>TUBO FoFo COM FLANGES DN 350 PN10 - L=1800</v>
          </cell>
          <cell r="C122" t="str">
            <v>UN</v>
          </cell>
          <cell r="D122">
            <v>6</v>
          </cell>
          <cell r="E122">
            <v>1938.61</v>
          </cell>
          <cell r="F122">
            <v>-0.11574788121385937</v>
          </cell>
        </row>
        <row r="123">
          <cell r="A123">
            <v>122</v>
          </cell>
          <cell r="B123" t="str">
            <v>VALVULA RETENÇÃO PORT. DUPLA FLANGE DN 350 PN16</v>
          </cell>
          <cell r="C123" t="str">
            <v>UN</v>
          </cell>
          <cell r="D123">
            <v>4</v>
          </cell>
          <cell r="E123">
            <v>2831.4</v>
          </cell>
          <cell r="F123">
            <v>0.81005509641873275</v>
          </cell>
        </row>
        <row r="124">
          <cell r="A124">
            <v>123</v>
          </cell>
          <cell r="B124" t="str">
            <v>CURVA 45 PVC P/ REDE COLETORA PB         DN150</v>
          </cell>
          <cell r="C124" t="str">
            <v>UND</v>
          </cell>
          <cell r="D124">
            <v>141</v>
          </cell>
          <cell r="E124">
            <v>79.72</v>
          </cell>
          <cell r="F124">
            <v>-0.33414999999999995</v>
          </cell>
        </row>
        <row r="125">
          <cell r="A125">
            <v>124</v>
          </cell>
          <cell r="B125" t="str">
            <v>SONDAGEM DE RECONHECIMENTO A TRADO MANUAL COM DIAMETRO DE 100MM</v>
          </cell>
          <cell r="C125" t="str">
            <v>M</v>
          </cell>
          <cell r="D125">
            <v>140</v>
          </cell>
          <cell r="E125">
            <v>78.75</v>
          </cell>
          <cell r="F125">
            <v>-0.35414999999999996</v>
          </cell>
        </row>
        <row r="126">
          <cell r="A126">
            <v>125</v>
          </cell>
          <cell r="B126" t="str">
            <v>TUBO PVC DEFOFO JE 1 MPA DN 150MM</v>
          </cell>
          <cell r="C126" t="str">
            <v>M</v>
          </cell>
          <cell r="D126">
            <v>472</v>
          </cell>
          <cell r="E126">
            <v>23.35</v>
          </cell>
          <cell r="F126">
            <v>0.40856531049250533</v>
          </cell>
        </row>
        <row r="127">
          <cell r="A127">
            <v>126</v>
          </cell>
          <cell r="B127" t="str">
            <v>IMPERMEABILIZAÇÃO C/ARGAMASSA DE  CIMENTO E AREIA 1:3 ADITIVADA, ESP.= 2.50cm</v>
          </cell>
          <cell r="C127" t="str">
            <v>M2</v>
          </cell>
          <cell r="D127">
            <v>549.41999999999996</v>
          </cell>
          <cell r="E127">
            <v>19.899999999999999</v>
          </cell>
          <cell r="F127">
            <v>-0.30500000000000005</v>
          </cell>
        </row>
        <row r="128">
          <cell r="A128">
            <v>127</v>
          </cell>
          <cell r="B128" t="str">
            <v>JUNÇÃO FoFo FF DN 350 x 350 PN10</v>
          </cell>
          <cell r="C128" t="str">
            <v>UN</v>
          </cell>
          <cell r="D128">
            <v>4</v>
          </cell>
          <cell r="E128">
            <v>2730.78</v>
          </cell>
          <cell r="F128">
            <v>-0.28500000000000003</v>
          </cell>
        </row>
        <row r="129">
          <cell r="A129">
            <v>128</v>
          </cell>
          <cell r="B129" t="str">
            <v>REDUÇÃO FoFo FF DN 700 x 500 PN11</v>
          </cell>
          <cell r="C129" t="str">
            <v>UN</v>
          </cell>
          <cell r="D129">
            <v>2</v>
          </cell>
          <cell r="E129">
            <v>4840.17</v>
          </cell>
          <cell r="F129">
            <v>-0.30500000000000005</v>
          </cell>
        </row>
        <row r="130">
          <cell r="A130">
            <v>129</v>
          </cell>
          <cell r="B130" t="str">
            <v>Lastro de concreto impermeabilizado e=6cm</v>
          </cell>
          <cell r="C130" t="str">
            <v>m²</v>
          </cell>
          <cell r="D130">
            <v>312.67</v>
          </cell>
          <cell r="E130">
            <v>29.13</v>
          </cell>
          <cell r="F130">
            <v>-0.27149999999999996</v>
          </cell>
        </row>
        <row r="131">
          <cell r="A131">
            <v>130</v>
          </cell>
          <cell r="B131" t="str">
            <v>DEMOLIÇÃO DE SARJETA OU SARJETÃO DE CONCRETO</v>
          </cell>
          <cell r="C131" t="str">
            <v>M2</v>
          </cell>
          <cell r="D131">
            <v>1567.68</v>
          </cell>
          <cell r="E131">
            <v>5.4</v>
          </cell>
          <cell r="F131">
            <v>-0.28431499999999998</v>
          </cell>
        </row>
        <row r="132">
          <cell r="A132">
            <v>131</v>
          </cell>
          <cell r="B132" t="str">
            <v xml:space="preserve">Azulejo </v>
          </cell>
          <cell r="C132" t="str">
            <v>m²</v>
          </cell>
          <cell r="D132">
            <v>378.76</v>
          </cell>
          <cell r="E132">
            <v>21.99</v>
          </cell>
          <cell r="F132">
            <v>-0.31499999999999995</v>
          </cell>
        </row>
        <row r="133">
          <cell r="A133">
            <v>132</v>
          </cell>
          <cell r="B133" t="str">
            <v>Cerâmica 30x30 cl-4</v>
          </cell>
          <cell r="C133" t="str">
            <v>m²</v>
          </cell>
          <cell r="D133">
            <v>263.20999999999998</v>
          </cell>
          <cell r="E133">
            <v>29.23</v>
          </cell>
          <cell r="F133">
            <v>-0.32415000000000005</v>
          </cell>
        </row>
        <row r="134">
          <cell r="A134">
            <v>133</v>
          </cell>
          <cell r="B134" t="str">
            <v>Janela e basculantes em esquadrias de aluminio</v>
          </cell>
          <cell r="C134" t="str">
            <v>UND</v>
          </cell>
          <cell r="D134">
            <v>13.32</v>
          </cell>
          <cell r="E134">
            <v>564.59</v>
          </cell>
          <cell r="F134">
            <v>-0.33414999999999995</v>
          </cell>
        </row>
        <row r="135">
          <cell r="A135">
            <v>134</v>
          </cell>
          <cell r="B135" t="str">
            <v>INSTALAÇÕES HIDRO-SANITÁRIAS</v>
          </cell>
          <cell r="C135" t="str">
            <v>UND</v>
          </cell>
          <cell r="D135">
            <v>1</v>
          </cell>
          <cell r="E135">
            <v>7375</v>
          </cell>
          <cell r="F135">
            <v>-0.35414999999999996</v>
          </cell>
        </row>
        <row r="136">
          <cell r="A136">
            <v>135</v>
          </cell>
          <cell r="B136" t="str">
            <v>MATABURRO</v>
          </cell>
          <cell r="C136" t="str">
            <v>UND</v>
          </cell>
          <cell r="D136">
            <v>2</v>
          </cell>
          <cell r="E136">
            <v>3609.3025000000002</v>
          </cell>
          <cell r="F136">
            <v>-0.31499999999999995</v>
          </cell>
        </row>
        <row r="137">
          <cell r="A137">
            <v>136</v>
          </cell>
          <cell r="B137" t="str">
            <v>SINALIZAÇÃO EM TAPUME COM INDICATIVO DE FLUXO</v>
          </cell>
          <cell r="C137" t="str">
            <v>M2</v>
          </cell>
          <cell r="D137">
            <v>1989.4</v>
          </cell>
          <cell r="E137">
            <v>3.56</v>
          </cell>
          <cell r="F137">
            <v>-0.30500000000000005</v>
          </cell>
        </row>
        <row r="138">
          <cell r="A138">
            <v>137</v>
          </cell>
          <cell r="B138" t="str">
            <v>CARGA, TRANSPORTE E DESCARGA DE TUBOS E PEÇAS F°F° DN 700 ATÉ 10KM</v>
          </cell>
          <cell r="C138" t="str">
            <v>M</v>
          </cell>
          <cell r="D138">
            <v>659</v>
          </cell>
          <cell r="E138">
            <v>10.4</v>
          </cell>
          <cell r="F138">
            <v>-0.28500000000000003</v>
          </cell>
        </row>
        <row r="139">
          <cell r="A139">
            <v>138</v>
          </cell>
          <cell r="B139" t="str">
            <v>CARGA, TRANSPORTE E DESCARGA DE TUBOS E PEÇAS EM PVC DN 300 ATÉ 10KM</v>
          </cell>
          <cell r="C139" t="str">
            <v>M</v>
          </cell>
          <cell r="D139">
            <v>6506</v>
          </cell>
          <cell r="E139">
            <v>1.04</v>
          </cell>
          <cell r="F139">
            <v>-0.30500000000000005</v>
          </cell>
        </row>
        <row r="140">
          <cell r="A140">
            <v>139</v>
          </cell>
          <cell r="B140" t="str">
            <v>CURVA FoFo 90 FF DN 500 PN10</v>
          </cell>
          <cell r="C140" t="str">
            <v>UN</v>
          </cell>
          <cell r="D140">
            <v>2</v>
          </cell>
          <cell r="E140">
            <v>3378.95</v>
          </cell>
          <cell r="F140">
            <v>0.17324020775684756</v>
          </cell>
        </row>
        <row r="141">
          <cell r="A141">
            <v>140</v>
          </cell>
          <cell r="B141" t="str">
            <v>Cerca de estaca de concreto com arame farpado</v>
          </cell>
          <cell r="C141" t="str">
            <v>m</v>
          </cell>
          <cell r="D141">
            <v>400</v>
          </cell>
          <cell r="E141">
            <v>16.837499999999999</v>
          </cell>
          <cell r="F141">
            <v>-0.28431499999999998</v>
          </cell>
        </row>
        <row r="142">
          <cell r="A142">
            <v>141</v>
          </cell>
          <cell r="B142" t="str">
            <v>INSTALAÇÕES ELÉTERICAS</v>
          </cell>
          <cell r="C142" t="str">
            <v>UND</v>
          </cell>
          <cell r="D142">
            <v>1</v>
          </cell>
          <cell r="E142">
            <v>6588.68</v>
          </cell>
          <cell r="F142">
            <v>-0.31499999999999995</v>
          </cell>
        </row>
        <row r="143">
          <cell r="A143">
            <v>142</v>
          </cell>
          <cell r="B143" t="str">
            <v>Aterro</v>
          </cell>
          <cell r="C143" t="str">
            <v>m³</v>
          </cell>
          <cell r="D143">
            <v>104.27</v>
          </cell>
          <cell r="E143">
            <v>62.86</v>
          </cell>
          <cell r="F143">
            <v>-0.32415000000000005</v>
          </cell>
        </row>
        <row r="144">
          <cell r="A144">
            <v>143</v>
          </cell>
          <cell r="B144" t="str">
            <v>LUMINÁRIA FECHADA, BRAÇO, LENTE DE VIDRO E LÂMPADA DE VAPOR DE MERCÚRIO 250W</v>
          </cell>
          <cell r="C144" t="str">
            <v>UN</v>
          </cell>
          <cell r="D144">
            <v>24</v>
          </cell>
          <cell r="E144">
            <v>270</v>
          </cell>
          <cell r="F144">
            <v>-0.33414999999999995</v>
          </cell>
        </row>
        <row r="145">
          <cell r="A145">
            <v>144</v>
          </cell>
          <cell r="B145" t="str">
            <v>CARGA, TRANSPORTE E DESCARGA DE TUBOS E PEÇAS EM PVC DN 250 ATÉ 10KM</v>
          </cell>
          <cell r="C145" t="str">
            <v>M</v>
          </cell>
          <cell r="D145">
            <v>7288</v>
          </cell>
          <cell r="E145">
            <v>0.88</v>
          </cell>
          <cell r="F145">
            <v>-0.35414999999999996</v>
          </cell>
        </row>
        <row r="146">
          <cell r="A146">
            <v>145</v>
          </cell>
          <cell r="B146" t="str">
            <v>REGISTRO C/ VOLANTE E FLANGE DN 200 PN10</v>
          </cell>
          <cell r="C146" t="str">
            <v>UN</v>
          </cell>
          <cell r="D146">
            <v>4</v>
          </cell>
          <cell r="E146">
            <v>1579.5</v>
          </cell>
          <cell r="F146">
            <v>-0.31500000000000006</v>
          </cell>
        </row>
        <row r="147">
          <cell r="A147">
            <v>146</v>
          </cell>
          <cell r="B147" t="str">
            <v>MONTAGEM S/FORN. VÁLVULA DE GAVETA, DE RETENÇÃO, VENTOSA, HIDRANTE, ETC, C/FLANGE, CLASSE PN-10, DN 200 MMCONJ. MOTOR-BOMBA DE 100 A 150 CV</v>
          </cell>
          <cell r="C147" t="str">
            <v>UN</v>
          </cell>
          <cell r="D147">
            <v>4</v>
          </cell>
          <cell r="E147">
            <v>1437.5</v>
          </cell>
          <cell r="F147">
            <v>-0.30500000000000005</v>
          </cell>
        </row>
        <row r="148">
          <cell r="A148">
            <v>147</v>
          </cell>
          <cell r="B148" t="str">
            <v>CURVA FoFo 45 FF DN 350 PN10</v>
          </cell>
          <cell r="C148" t="str">
            <v>UN</v>
          </cell>
          <cell r="D148">
            <v>4</v>
          </cell>
          <cell r="E148">
            <v>1434.75</v>
          </cell>
          <cell r="F148">
            <v>0.1080188186095139</v>
          </cell>
        </row>
        <row r="149">
          <cell r="A149">
            <v>148</v>
          </cell>
          <cell r="B149" t="str">
            <v>ESGOTAMENTO COM CONJUNTO MOTOBOMBA</v>
          </cell>
          <cell r="C149" t="str">
            <v>H</v>
          </cell>
          <cell r="D149">
            <v>818</v>
          </cell>
          <cell r="E149">
            <v>6.88</v>
          </cell>
          <cell r="F149">
            <v>-0.30500000000000016</v>
          </cell>
        </row>
        <row r="150">
          <cell r="A150">
            <v>149</v>
          </cell>
          <cell r="B150" t="str">
            <v>CARGA, TRANSPORTE E DESCARGA DE TUBOS E PEÇAS EM PVC DN 200 ATÉ 10KM</v>
          </cell>
          <cell r="C150" t="str">
            <v>M</v>
          </cell>
          <cell r="D150">
            <v>8014</v>
          </cell>
          <cell r="E150">
            <v>0.7</v>
          </cell>
          <cell r="F150">
            <v>-0.27149999999999996</v>
          </cell>
        </row>
        <row r="151">
          <cell r="A151">
            <v>150</v>
          </cell>
          <cell r="B151" t="str">
            <v>CARGA, TRANSPORTE E DESCARGA DE TUBOS E PEÇAS EM PVC DN 400 ATÉ 10KM</v>
          </cell>
          <cell r="C151" t="str">
            <v>M</v>
          </cell>
          <cell r="D151">
            <v>3704</v>
          </cell>
          <cell r="E151">
            <v>1.39</v>
          </cell>
          <cell r="F151">
            <v>-0.28431499999999998</v>
          </cell>
        </row>
        <row r="152">
          <cell r="A152">
            <v>151</v>
          </cell>
          <cell r="B152" t="str">
            <v>SINALIZAÇÃO DE ADVERTÊNCIA (CAVALETE)</v>
          </cell>
          <cell r="C152" t="str">
            <v>UND</v>
          </cell>
          <cell r="D152">
            <v>144.04</v>
          </cell>
          <cell r="E152">
            <v>35.630000000000003</v>
          </cell>
          <cell r="F152">
            <v>-0.31499999999999995</v>
          </cell>
        </row>
        <row r="153">
          <cell r="A153">
            <v>152</v>
          </cell>
          <cell r="B153" t="str">
            <v>ASSENTAMENTO DE TUBOS E CONEXÕES EM PVC DEFOFO, JEI DN 500</v>
          </cell>
          <cell r="C153" t="str">
            <v>M</v>
          </cell>
          <cell r="D153">
            <v>716</v>
          </cell>
          <cell r="E153">
            <v>7.04</v>
          </cell>
          <cell r="F153">
            <v>-0.23437499999999989</v>
          </cell>
        </row>
        <row r="154">
          <cell r="A154">
            <v>153</v>
          </cell>
          <cell r="B154" t="str">
            <v>DESMATAMENTO DE JAZIDA</v>
          </cell>
          <cell r="C154" t="str">
            <v>M2</v>
          </cell>
          <cell r="D154">
            <v>14240</v>
          </cell>
          <cell r="E154">
            <v>0.35</v>
          </cell>
          <cell r="F154">
            <v>-0.33414999999999995</v>
          </cell>
        </row>
        <row r="155">
          <cell r="A155">
            <v>154</v>
          </cell>
          <cell r="B155" t="str">
            <v>REDUÇÃO FoFo FF RJM PN10 DN 700X600 PN10</v>
          </cell>
          <cell r="C155" t="str">
            <v>UN</v>
          </cell>
          <cell r="D155">
            <v>1</v>
          </cell>
          <cell r="E155">
            <v>4839.87</v>
          </cell>
          <cell r="F155">
            <v>-0.35414999999999996</v>
          </cell>
        </row>
        <row r="156">
          <cell r="A156">
            <v>155</v>
          </cell>
          <cell r="B156" t="str">
            <v>Chapisco de aderência</v>
          </cell>
          <cell r="C156" t="str">
            <v>m²</v>
          </cell>
          <cell r="D156">
            <v>1445.72</v>
          </cell>
          <cell r="E156">
            <v>3.31</v>
          </cell>
          <cell r="F156">
            <v>-0.31499999999999984</v>
          </cell>
        </row>
        <row r="157">
          <cell r="A157">
            <v>156</v>
          </cell>
          <cell r="B157" t="str">
            <v>GRELHA DE FERRO P/CANALETAS</v>
          </cell>
          <cell r="C157" t="str">
            <v>M2</v>
          </cell>
          <cell r="D157">
            <v>27.85</v>
          </cell>
          <cell r="E157">
            <v>154.18</v>
          </cell>
          <cell r="F157">
            <v>-0.30500000000000005</v>
          </cell>
        </row>
        <row r="158">
          <cell r="A158">
            <v>157</v>
          </cell>
          <cell r="B158" t="str">
            <v>TUBO CONCRETO ARMADO CLASSE A-3 PB JE NBR-8890 DN 700MM P/ ESG SANITARIO</v>
          </cell>
          <cell r="C158" t="str">
            <v>M</v>
          </cell>
          <cell r="D158">
            <v>402</v>
          </cell>
          <cell r="E158">
            <v>182.3</v>
          </cell>
          <cell r="F158">
            <v>-0.28500000000000003</v>
          </cell>
        </row>
        <row r="159">
          <cell r="A159">
            <v>158</v>
          </cell>
          <cell r="B159" t="str">
            <v xml:space="preserve">PASSADIÇO METÁLICO                                                                                                                                                                        </v>
          </cell>
          <cell r="C159" t="str">
            <v>M2</v>
          </cell>
          <cell r="D159">
            <v>578.02</v>
          </cell>
          <cell r="E159">
            <v>7.11</v>
          </cell>
          <cell r="F159">
            <v>-0.30500000000000005</v>
          </cell>
        </row>
        <row r="160">
          <cell r="A160">
            <v>159</v>
          </cell>
          <cell r="B160" t="str">
            <v>REDUÇÃO FoFo FF DN 500 x 350 PN10</v>
          </cell>
          <cell r="C160" t="str">
            <v>UN</v>
          </cell>
          <cell r="D160">
            <v>2</v>
          </cell>
          <cell r="E160">
            <v>1964.14</v>
          </cell>
          <cell r="F160">
            <v>-5.4619324488071164E-2</v>
          </cell>
        </row>
        <row r="161">
          <cell r="A161">
            <v>160</v>
          </cell>
          <cell r="B161" t="str">
            <v>CABO EM PVC 1000V  16MM2</v>
          </cell>
          <cell r="C161" t="str">
            <v>M</v>
          </cell>
          <cell r="D161">
            <v>1140</v>
          </cell>
          <cell r="E161">
            <v>3.35</v>
          </cell>
          <cell r="F161">
            <v>-0.28431499999999998</v>
          </cell>
        </row>
        <row r="162">
          <cell r="A162">
            <v>161</v>
          </cell>
          <cell r="B162" t="str">
            <v>EXPURGO DE JAZIDA</v>
          </cell>
          <cell r="C162" t="str">
            <v>M3</v>
          </cell>
          <cell r="D162">
            <v>2848</v>
          </cell>
          <cell r="E162">
            <v>1.33</v>
          </cell>
          <cell r="F162">
            <v>-0.31499999999999995</v>
          </cell>
        </row>
        <row r="163">
          <cell r="A163">
            <v>162</v>
          </cell>
          <cell r="B163" t="str">
            <v>TUBO FoFo C/ FLANGES DN 200 PN10 - L=1300</v>
          </cell>
          <cell r="C163" t="str">
            <v>UN</v>
          </cell>
          <cell r="D163">
            <v>8</v>
          </cell>
          <cell r="E163">
            <v>467.31</v>
          </cell>
          <cell r="F163">
            <v>0.63469645417388887</v>
          </cell>
        </row>
        <row r="164">
          <cell r="A164">
            <v>163</v>
          </cell>
          <cell r="B164" t="str">
            <v>TUBO FoFo C/ FLANGES DN 100 PN10 - L=1300</v>
          </cell>
          <cell r="C164" t="str">
            <v>UN</v>
          </cell>
          <cell r="D164">
            <v>8</v>
          </cell>
          <cell r="E164">
            <v>438.95</v>
          </cell>
          <cell r="F164">
            <v>-0.33414999999999995</v>
          </cell>
        </row>
        <row r="165">
          <cell r="A165">
            <v>164</v>
          </cell>
          <cell r="B165" t="str">
            <v>REGISTRO C/ VOLANTE E FLANGE DN 100 PN10</v>
          </cell>
          <cell r="C165" t="str">
            <v>UN</v>
          </cell>
          <cell r="D165">
            <v>4</v>
          </cell>
          <cell r="E165">
            <v>877.5</v>
          </cell>
          <cell r="F165">
            <v>-0.35414999999999996</v>
          </cell>
        </row>
        <row r="166">
          <cell r="A166">
            <v>165</v>
          </cell>
          <cell r="B166" t="str">
            <v>VALVULA RETENÇÃO PORT. DUPLA FLANGE DN 100 PN16</v>
          </cell>
          <cell r="C166" t="str">
            <v>UN</v>
          </cell>
          <cell r="D166">
            <v>4</v>
          </cell>
          <cell r="E166">
            <v>877.5</v>
          </cell>
          <cell r="F166">
            <v>-0.50327065527065529</v>
          </cell>
        </row>
        <row r="167">
          <cell r="A167">
            <v>166</v>
          </cell>
          <cell r="B167" t="str">
            <v>VALVULA RETENÇÃO PORT. DUPLA FLANGE DN 200 PN16</v>
          </cell>
          <cell r="C167" t="str">
            <v>UN</v>
          </cell>
          <cell r="D167">
            <v>4</v>
          </cell>
          <cell r="E167">
            <v>877.5</v>
          </cell>
          <cell r="F167">
            <v>0.44362393162393166</v>
          </cell>
        </row>
        <row r="168">
          <cell r="A168">
            <v>167</v>
          </cell>
          <cell r="B168" t="str">
            <v>Revest. parede Cerâmica 30x30 cl-4</v>
          </cell>
          <cell r="C168" t="str">
            <v>m²</v>
          </cell>
          <cell r="D168">
            <v>118.6</v>
          </cell>
          <cell r="E168">
            <v>29.23</v>
          </cell>
          <cell r="F168">
            <v>-0.28500000000000003</v>
          </cell>
        </row>
        <row r="169">
          <cell r="A169">
            <v>168</v>
          </cell>
          <cell r="B169" t="str">
            <v>CAIXA P/REGISTRO OU VENTOSA EM ALVENARIA DE TIJOLO MACIÇO, 60X60X100</v>
          </cell>
          <cell r="C169" t="str">
            <v>UN</v>
          </cell>
          <cell r="D169">
            <v>8</v>
          </cell>
          <cell r="E169">
            <v>402.35</v>
          </cell>
          <cell r="F169">
            <v>-0.30500000000000005</v>
          </cell>
        </row>
        <row r="170">
          <cell r="A170">
            <v>169</v>
          </cell>
          <cell r="B170" t="str">
            <v>Pintura em paredes látex duas demãos</v>
          </cell>
          <cell r="C170" t="str">
            <v>m²</v>
          </cell>
          <cell r="D170">
            <v>469.35</v>
          </cell>
          <cell r="E170">
            <v>6.76</v>
          </cell>
          <cell r="F170">
            <v>-0.27149999999999996</v>
          </cell>
        </row>
        <row r="171">
          <cell r="A171">
            <v>170</v>
          </cell>
          <cell r="B171" t="str">
            <v>REDUÇÃO FoFo FF RJM PN10 DN 600X500 PN10</v>
          </cell>
          <cell r="C171" t="str">
            <v>UN</v>
          </cell>
          <cell r="D171">
            <v>1</v>
          </cell>
          <cell r="E171">
            <v>3085.06</v>
          </cell>
          <cell r="F171">
            <v>-0.28431499999999998</v>
          </cell>
        </row>
        <row r="172">
          <cell r="A172">
            <v>171</v>
          </cell>
          <cell r="B172" t="str">
            <v>ARMADURA CA-50A MÉDIA D= 6,3 A 10,0MM</v>
          </cell>
          <cell r="C172" t="str">
            <v>KG</v>
          </cell>
          <cell r="D172">
            <v>490</v>
          </cell>
          <cell r="E172">
            <v>6.28</v>
          </cell>
          <cell r="F172">
            <v>-0.31500000000000006</v>
          </cell>
        </row>
        <row r="173">
          <cell r="A173">
            <v>172</v>
          </cell>
          <cell r="B173" t="str">
            <v>Concreto armado para bancadas e jardineira</v>
          </cell>
          <cell r="C173" t="str">
            <v>m³</v>
          </cell>
          <cell r="D173">
            <v>1.64</v>
          </cell>
          <cell r="E173">
            <v>1846.88</v>
          </cell>
          <cell r="F173">
            <v>-0.27784154899073032</v>
          </cell>
        </row>
        <row r="174">
          <cell r="A174">
            <v>173</v>
          </cell>
          <cell r="B174" t="str">
            <v>ESCAVCAO MECANICA DE VALAS EM SOLO 1ª CAT COM PROF. DE 2 A 4M</v>
          </cell>
          <cell r="C174" t="str">
            <v>M3</v>
          </cell>
          <cell r="D174">
            <v>420.67</v>
          </cell>
          <cell r="E174">
            <v>7.1</v>
          </cell>
          <cell r="F174">
            <v>-0.30563380281690145</v>
          </cell>
        </row>
        <row r="175">
          <cell r="A175">
            <v>174</v>
          </cell>
          <cell r="B175" t="str">
            <v>PORTÃO EM TELA TIPO ALAMBRADO COM MOLDURA DE AÇO GALVANIZADO 2", (3,50X2,10)M</v>
          </cell>
          <cell r="C175" t="str">
            <v>UND</v>
          </cell>
          <cell r="D175">
            <v>2</v>
          </cell>
          <cell r="E175">
            <v>1409.55</v>
          </cell>
          <cell r="F175">
            <v>-0.35414999999999996</v>
          </cell>
        </row>
        <row r="176">
          <cell r="A176">
            <v>175</v>
          </cell>
          <cell r="B176" t="str">
            <v>Bebedouro</v>
          </cell>
          <cell r="C176" t="str">
            <v>UNID</v>
          </cell>
          <cell r="D176">
            <v>3</v>
          </cell>
          <cell r="E176">
            <v>850</v>
          </cell>
          <cell r="F176">
            <v>-0.31499999999999995</v>
          </cell>
        </row>
        <row r="177">
          <cell r="A177">
            <v>176</v>
          </cell>
          <cell r="B177" t="str">
            <v xml:space="preserve">CONCRETO ESTRUTURAL FCK= 18,0 MPA - 1:2:4, INCLUSIVE LANÇAMENTO NA ESTRUTURA                                           </v>
          </cell>
          <cell r="C177" t="str">
            <v>M3</v>
          </cell>
          <cell r="D177">
            <v>7</v>
          </cell>
          <cell r="E177">
            <v>363.94</v>
          </cell>
          <cell r="F177">
            <v>-0.2863384074297961</v>
          </cell>
        </row>
        <row r="178">
          <cell r="A178">
            <v>177</v>
          </cell>
          <cell r="B178" t="str">
            <v>Instalação provisoria de luz</v>
          </cell>
          <cell r="C178" t="str">
            <v>vb</v>
          </cell>
          <cell r="D178">
            <v>1</v>
          </cell>
          <cell r="E178">
            <v>2500</v>
          </cell>
          <cell r="F178">
            <v>-0.28500000000000003</v>
          </cell>
        </row>
        <row r="179">
          <cell r="A179">
            <v>178</v>
          </cell>
          <cell r="B179" t="str">
            <v>SINALIZAÇÃO DE ADVERTÊNCIA (CAVALETE)</v>
          </cell>
          <cell r="C179" t="str">
            <v>UND</v>
          </cell>
          <cell r="D179">
            <v>276</v>
          </cell>
          <cell r="E179">
            <v>35.630000000000003</v>
          </cell>
          <cell r="F179">
            <v>-0.30500000000000005</v>
          </cell>
        </row>
        <row r="180">
          <cell r="A180">
            <v>179</v>
          </cell>
          <cell r="B180" t="str">
            <v>REDUÇÃO FoFo FF RJM PN10 DN 500X350 PN10</v>
          </cell>
          <cell r="C180" t="str">
            <v>UN</v>
          </cell>
          <cell r="D180">
            <v>1</v>
          </cell>
          <cell r="E180">
            <v>2304.61</v>
          </cell>
          <cell r="F180">
            <v>-0.27149999999999996</v>
          </cell>
        </row>
        <row r="181">
          <cell r="A181">
            <v>180</v>
          </cell>
          <cell r="B181" t="str">
            <v>CABO EM PVC 1000V 2,5 mm²</v>
          </cell>
          <cell r="C181" t="str">
            <v>M</v>
          </cell>
          <cell r="D181">
            <v>1800</v>
          </cell>
          <cell r="E181">
            <v>1.25</v>
          </cell>
          <cell r="F181">
            <v>-0.28431499999999998</v>
          </cell>
        </row>
        <row r="182">
          <cell r="A182">
            <v>181</v>
          </cell>
          <cell r="B182" t="str">
            <v>FORMA PLANA CHAPA COMPENSADA RESINADA, ESP.= 10MM</v>
          </cell>
          <cell r="C182" t="str">
            <v>M2</v>
          </cell>
          <cell r="D182">
            <v>56</v>
          </cell>
          <cell r="E182">
            <v>39.159999999999997</v>
          </cell>
          <cell r="F182">
            <v>-0.31499999999999995</v>
          </cell>
        </row>
        <row r="183">
          <cell r="A183">
            <v>182</v>
          </cell>
          <cell r="B183" t="str">
            <v>Locação da obra</v>
          </cell>
          <cell r="C183" t="str">
            <v>m²</v>
          </cell>
          <cell r="D183">
            <v>412.6</v>
          </cell>
          <cell r="E183">
            <v>5.2</v>
          </cell>
          <cell r="F183">
            <v>-0.32415000000000005</v>
          </cell>
        </row>
        <row r="184">
          <cell r="A184">
            <v>183</v>
          </cell>
          <cell r="B184" t="str">
            <v>Pintura em paredes internas látex duas demãos</v>
          </cell>
          <cell r="C184" t="str">
            <v>m²</v>
          </cell>
          <cell r="D184">
            <v>310.06</v>
          </cell>
          <cell r="E184">
            <v>6.76</v>
          </cell>
          <cell r="F184">
            <v>-0.33414999999999995</v>
          </cell>
        </row>
        <row r="185">
          <cell r="A185">
            <v>184</v>
          </cell>
          <cell r="B185" t="str">
            <v>ELETRODUTO PVC ROSC. D= 40mm (1 1/4")</v>
          </cell>
          <cell r="C185" t="str">
            <v>M</v>
          </cell>
          <cell r="D185">
            <v>468</v>
          </cell>
          <cell r="E185">
            <v>4.46</v>
          </cell>
          <cell r="F185">
            <v>-0.35414999999999996</v>
          </cell>
        </row>
        <row r="186">
          <cell r="A186">
            <v>185</v>
          </cell>
          <cell r="B186" t="str">
            <v>JUNCAO 45 PVC JEI  P/ REDE COLETORA  DN150X150</v>
          </cell>
          <cell r="C186" t="str">
            <v>UND</v>
          </cell>
          <cell r="D186">
            <v>141</v>
          </cell>
          <cell r="E186">
            <v>14.68</v>
          </cell>
          <cell r="F186">
            <v>-0.31499999999999984</v>
          </cell>
        </row>
        <row r="187">
          <cell r="A187">
            <v>186</v>
          </cell>
          <cell r="B187" t="str">
            <v>TUBO CA 2 PB JE DN 700 NBR 8890</v>
          </cell>
          <cell r="C187" t="str">
            <v>M</v>
          </cell>
          <cell r="D187">
            <v>12</v>
          </cell>
          <cell r="E187">
            <v>171.63</v>
          </cell>
          <cell r="F187">
            <v>-0.30500000000000005</v>
          </cell>
        </row>
        <row r="188">
          <cell r="A188">
            <v>187</v>
          </cell>
          <cell r="B188" t="str">
            <v>Emassamento de paredes internas 2 demãos com massa de PVA</v>
          </cell>
          <cell r="C188" t="str">
            <v>m²</v>
          </cell>
          <cell r="D188">
            <v>310.06</v>
          </cell>
          <cell r="E188">
            <v>6.3</v>
          </cell>
          <cell r="F188">
            <v>-0.28500000000000014</v>
          </cell>
        </row>
        <row r="189">
          <cell r="A189">
            <v>188</v>
          </cell>
          <cell r="B189" t="str">
            <v>Placa</v>
          </cell>
          <cell r="C189" t="str">
            <v>m²</v>
          </cell>
          <cell r="D189">
            <v>20</v>
          </cell>
          <cell r="E189">
            <v>97.15</v>
          </cell>
          <cell r="F189">
            <v>-0.30500000000000005</v>
          </cell>
        </row>
        <row r="190">
          <cell r="A190">
            <v>189</v>
          </cell>
          <cell r="B190" t="str">
            <v>Textura</v>
          </cell>
          <cell r="C190" t="str">
            <v>m²</v>
          </cell>
          <cell r="D190">
            <v>208.15</v>
          </cell>
          <cell r="E190">
            <v>8.8800000000000008</v>
          </cell>
          <cell r="F190">
            <v>-0.27149999999999996</v>
          </cell>
        </row>
        <row r="191">
          <cell r="A191">
            <v>190</v>
          </cell>
          <cell r="B191" t="str">
            <v>ASSENTAMENTO DE TUBOS E CONEXÕES  EM PVC JE DN 100MM</v>
          </cell>
          <cell r="C191" t="str">
            <v>M</v>
          </cell>
          <cell r="D191">
            <v>1308</v>
          </cell>
          <cell r="E191">
            <v>1.4</v>
          </cell>
          <cell r="F191">
            <v>-0.33571428571428574</v>
          </cell>
        </row>
        <row r="192">
          <cell r="A192">
            <v>191</v>
          </cell>
          <cell r="B192" t="str">
            <v>Vidro liso e=4mm colocado</v>
          </cell>
          <cell r="C192" t="str">
            <v>m²</v>
          </cell>
          <cell r="D192">
            <v>24.03</v>
          </cell>
          <cell r="E192">
            <v>75.69</v>
          </cell>
          <cell r="F192">
            <v>-0.31499999999999995</v>
          </cell>
        </row>
        <row r="193">
          <cell r="A193">
            <v>192</v>
          </cell>
          <cell r="B193" t="str">
            <v>CONCRETO NÃO ESTRUTURAL, CONSUMO MÍNIMO 150KG/M³</v>
          </cell>
          <cell r="C193" t="str">
            <v>M3</v>
          </cell>
          <cell r="D193">
            <v>4.96</v>
          </cell>
          <cell r="E193">
            <v>348.74</v>
          </cell>
          <cell r="F193">
            <v>-0.26291793313069911</v>
          </cell>
        </row>
        <row r="194">
          <cell r="A194">
            <v>193</v>
          </cell>
          <cell r="B194" t="str">
            <v>TUBO FoFo COM FLANGES DN 350 PN10 - L=800</v>
          </cell>
          <cell r="C194" t="str">
            <v>UN</v>
          </cell>
          <cell r="D194">
            <v>2</v>
          </cell>
          <cell r="E194">
            <v>861.61</v>
          </cell>
          <cell r="F194">
            <v>0.42673599424333508</v>
          </cell>
        </row>
        <row r="195">
          <cell r="A195">
            <v>194</v>
          </cell>
          <cell r="B195" t="str">
            <v>TOCO C/ FLANGES FºFº -TOFAV 10 DN 200 - 0,25m</v>
          </cell>
          <cell r="C195" t="str">
            <v>UN</v>
          </cell>
          <cell r="D195">
            <v>4</v>
          </cell>
          <cell r="E195">
            <v>427.87</v>
          </cell>
          <cell r="F195">
            <v>3.0875265851777414</v>
          </cell>
        </row>
        <row r="196">
          <cell r="A196">
            <v>195</v>
          </cell>
          <cell r="B196" t="str">
            <v>TOCO C/ FLANGES FºFº -TOFAV 10 DN 100 - 0,25m</v>
          </cell>
          <cell r="C196" t="str">
            <v>UN</v>
          </cell>
          <cell r="D196">
            <v>4</v>
          </cell>
          <cell r="E196">
            <v>427.17</v>
          </cell>
          <cell r="F196">
            <v>-0.27820305733080508</v>
          </cell>
        </row>
        <row r="197">
          <cell r="A197">
            <v>196</v>
          </cell>
          <cell r="B197" t="str">
            <v>CALÇADA DE CONTORNO EM CONCRETO SIMPLES, INCL. ATERRO, BALDRAME E JUNTA DE DILATAÇÃO</v>
          </cell>
          <cell r="C197" t="str">
            <v>M2</v>
          </cell>
          <cell r="D197">
            <v>63.9</v>
          </cell>
          <cell r="E197">
            <v>26.1</v>
          </cell>
          <cell r="F197">
            <v>-0.30500000000000016</v>
          </cell>
        </row>
        <row r="198">
          <cell r="A198">
            <v>197</v>
          </cell>
          <cell r="B198" t="str">
            <v>MONTAGEM DE CONJ. ELETROBOMBA DE 15,1 A 40 CV</v>
          </cell>
          <cell r="C198" t="str">
            <v>UN</v>
          </cell>
          <cell r="D198">
            <v>4</v>
          </cell>
          <cell r="E198">
            <v>410.13</v>
          </cell>
          <cell r="F198">
            <v>-0.28499999999999992</v>
          </cell>
        </row>
        <row r="199">
          <cell r="A199">
            <v>198</v>
          </cell>
          <cell r="B199" t="str">
            <v>CARGA, TRANSPORTE E DESCARGA DE TUBOS E PEÇAS F°F° DN 500 ATÉ 10KM</v>
          </cell>
          <cell r="C199" t="str">
            <v>M</v>
          </cell>
          <cell r="D199">
            <v>925</v>
          </cell>
          <cell r="E199">
            <v>1.76</v>
          </cell>
          <cell r="F199">
            <v>-0.30500000000000005</v>
          </cell>
        </row>
        <row r="200">
          <cell r="A200">
            <v>199</v>
          </cell>
          <cell r="B200" t="str">
            <v>MONTAGEM DE PAINEL DE PARTIDA P/CONJ. ELETROBOMBA DE 100 A 150 CV</v>
          </cell>
          <cell r="C200" t="str">
            <v>UN</v>
          </cell>
          <cell r="D200">
            <v>2</v>
          </cell>
          <cell r="E200">
            <v>812.5</v>
          </cell>
          <cell r="F200">
            <v>-0.27149999999999996</v>
          </cell>
        </row>
        <row r="201">
          <cell r="A201">
            <v>200</v>
          </cell>
          <cell r="B201" t="str">
            <v>REVESTIMENTO COM IMPERMEABILIZANTE PARA RESERVATÓRIOS</v>
          </cell>
          <cell r="C201" t="str">
            <v>M3</v>
          </cell>
          <cell r="D201">
            <v>56.4</v>
          </cell>
          <cell r="E201">
            <v>27.34</v>
          </cell>
          <cell r="F201">
            <v>-0.28431499999999998</v>
          </cell>
        </row>
        <row r="202">
          <cell r="A202">
            <v>201</v>
          </cell>
          <cell r="B202" t="str">
            <v>Escavação manual solo de 1ª categoria profundidade até 1,50m</v>
          </cell>
          <cell r="C202" t="str">
            <v>m³</v>
          </cell>
          <cell r="D202">
            <v>88.97</v>
          </cell>
          <cell r="E202">
            <v>17.25</v>
          </cell>
          <cell r="F202">
            <v>-0.31499999999999995</v>
          </cell>
        </row>
        <row r="203">
          <cell r="A203">
            <v>202</v>
          </cell>
          <cell r="B203" t="str">
            <v>ESCADA DE MARINHEIRO EM FERRO GALVANIZADO</v>
          </cell>
          <cell r="C203" t="str">
            <v>M2</v>
          </cell>
          <cell r="D203">
            <v>10</v>
          </cell>
          <cell r="E203">
            <v>152.93</v>
          </cell>
          <cell r="F203">
            <v>-0.32415000000000005</v>
          </cell>
        </row>
        <row r="204">
          <cell r="A204">
            <v>203</v>
          </cell>
          <cell r="B204" t="str">
            <v>ASSENTAMENTO DE TUBOS E CONEXÕES  EM PVC JE DN 200MM</v>
          </cell>
          <cell r="C204" t="str">
            <v>M</v>
          </cell>
          <cell r="D204">
            <v>571</v>
          </cell>
          <cell r="E204">
            <v>2.66</v>
          </cell>
          <cell r="F204">
            <v>-0.31203007518796988</v>
          </cell>
        </row>
        <row r="205">
          <cell r="A205">
            <v>204</v>
          </cell>
          <cell r="B205" t="str">
            <v>VENTOSA SIMPLES C/ ROSCA DN 2"</v>
          </cell>
          <cell r="C205" t="str">
            <v>UN</v>
          </cell>
          <cell r="D205">
            <v>6</v>
          </cell>
          <cell r="E205">
            <v>248.86</v>
          </cell>
          <cell r="F205">
            <v>-0.35414999999999996</v>
          </cell>
        </row>
        <row r="206">
          <cell r="A206">
            <v>205</v>
          </cell>
          <cell r="B206" t="str">
            <v>Porta (0,80x2,10), compensado completa</v>
          </cell>
          <cell r="C206" t="str">
            <v>und</v>
          </cell>
          <cell r="D206">
            <v>6</v>
          </cell>
          <cell r="E206">
            <v>238.69</v>
          </cell>
          <cell r="F206">
            <v>-0.31499999999999995</v>
          </cell>
        </row>
        <row r="207">
          <cell r="A207">
            <v>206</v>
          </cell>
          <cell r="B207" t="str">
            <v>LOCAÇÃO DA OBRA - EXECUÇÃO DE GABARITO</v>
          </cell>
          <cell r="C207" t="str">
            <v>M2</v>
          </cell>
          <cell r="D207">
            <v>273.35000000000002</v>
          </cell>
          <cell r="E207">
            <v>5.2</v>
          </cell>
          <cell r="F207">
            <v>-0.30500000000000005</v>
          </cell>
        </row>
        <row r="208">
          <cell r="A208">
            <v>207</v>
          </cell>
          <cell r="B208" t="str">
            <v>BLOCO DE ANCORAGEM EM CONCRETO SIMPLES FCK=10MPa</v>
          </cell>
          <cell r="C208" t="str">
            <v>M³</v>
          </cell>
          <cell r="D208">
            <v>4</v>
          </cell>
          <cell r="E208">
            <v>350.85</v>
          </cell>
          <cell r="F208">
            <v>-0.28500000000000003</v>
          </cell>
        </row>
        <row r="209">
          <cell r="A209">
            <v>208</v>
          </cell>
          <cell r="B209" t="str">
            <v>Porta P2(0,80x2,10), compensado completa</v>
          </cell>
          <cell r="C209" t="str">
            <v>und</v>
          </cell>
          <cell r="D209">
            <v>8</v>
          </cell>
          <cell r="E209">
            <v>173.98</v>
          </cell>
          <cell r="F209">
            <v>-0.30500000000000005</v>
          </cell>
        </row>
        <row r="210">
          <cell r="A210">
            <v>209</v>
          </cell>
          <cell r="B210" t="str">
            <v>MONTAGEM S/FORN. DE JUNTA DE DESMONTAGEM TRAVADA AXIALMENTE DN 200 MM</v>
          </cell>
          <cell r="C210" t="str">
            <v>UN</v>
          </cell>
          <cell r="D210">
            <v>4</v>
          </cell>
          <cell r="E210">
            <v>333.75</v>
          </cell>
          <cell r="F210">
            <v>-0.27149999999999996</v>
          </cell>
        </row>
        <row r="211">
          <cell r="A211">
            <v>210</v>
          </cell>
          <cell r="B211" t="str">
            <v>REATOR P/LAMPADA DE VAPOR DE SÓDIO, DE 220V X 250W</v>
          </cell>
          <cell r="C211" t="str">
            <v>UN</v>
          </cell>
          <cell r="D211">
            <v>24</v>
          </cell>
          <cell r="E211">
            <v>54.49</v>
          </cell>
          <cell r="F211">
            <v>-0.28431499999999998</v>
          </cell>
        </row>
        <row r="212">
          <cell r="A212">
            <v>211</v>
          </cell>
          <cell r="B212" t="str">
            <v>CURVA FoFo 90 FF DN 200 PN10</v>
          </cell>
          <cell r="C212" t="str">
            <v>UN</v>
          </cell>
          <cell r="D212">
            <v>6</v>
          </cell>
          <cell r="E212">
            <v>212.37</v>
          </cell>
          <cell r="F212">
            <v>1.1238875547393699</v>
          </cell>
        </row>
        <row r="213">
          <cell r="A213">
            <v>212</v>
          </cell>
          <cell r="B213" t="str">
            <v>Divisória em granilite para vestiário</v>
          </cell>
          <cell r="C213" t="str">
            <v>m²</v>
          </cell>
          <cell r="D213">
            <v>6.8</v>
          </cell>
          <cell r="E213">
            <v>184.01</v>
          </cell>
          <cell r="F213">
            <v>-0.32415000000000005</v>
          </cell>
        </row>
        <row r="214">
          <cell r="A214">
            <v>213</v>
          </cell>
          <cell r="B214" t="str">
            <v>CARGA, TRANSPORTE E DESCARGA DE TUBOS E PEÇAS EM PVC DN 500 ATÉ 10KM</v>
          </cell>
          <cell r="C214" t="str">
            <v>M</v>
          </cell>
          <cell r="D214">
            <v>710</v>
          </cell>
          <cell r="E214">
            <v>1.76</v>
          </cell>
          <cell r="F214">
            <v>-0.33414999999999995</v>
          </cell>
        </row>
        <row r="215">
          <cell r="A215">
            <v>214</v>
          </cell>
          <cell r="B215" t="str">
            <v>TE FoFo BBB JUNTA ELÁSTICA DN 100 x 50</v>
          </cell>
          <cell r="C215" t="str">
            <v>UN</v>
          </cell>
          <cell r="D215">
            <v>4</v>
          </cell>
          <cell r="E215">
            <v>307.77</v>
          </cell>
          <cell r="F215">
            <v>-0.35414999999999996</v>
          </cell>
        </row>
        <row r="216">
          <cell r="A216">
            <v>215</v>
          </cell>
          <cell r="B216" t="str">
            <v>REBAIXAMENTO DE LENÇOL FREÁTICO EM VALAS</v>
          </cell>
          <cell r="C216" t="str">
            <v>M</v>
          </cell>
          <cell r="D216">
            <v>49</v>
          </cell>
          <cell r="E216">
            <v>24.79</v>
          </cell>
          <cell r="F216">
            <v>-0.31499999999999995</v>
          </cell>
        </row>
        <row r="217">
          <cell r="A217">
            <v>216</v>
          </cell>
          <cell r="B217" t="str">
            <v>Viga em concreto -3350x20x8</v>
          </cell>
          <cell r="C217" t="str">
            <v>und</v>
          </cell>
          <cell r="D217">
            <v>10</v>
          </cell>
          <cell r="E217">
            <v>112.5</v>
          </cell>
          <cell r="F217">
            <v>-0.30500000000000005</v>
          </cell>
        </row>
        <row r="218">
          <cell r="A218">
            <v>217</v>
          </cell>
          <cell r="B218" t="str">
            <v>MONTAGEM S/FORN. VÁLVULA DE GAVETA, DE RETENÇÃO, VENTOSA, HIDRANTE, ETC, C/FLANGE, CLASSE PN-10, DN 200 MMCONJ. MOTOR-BOMBA DE 15,1 A 40 CV</v>
          </cell>
          <cell r="C218" t="str">
            <v>UN</v>
          </cell>
          <cell r="D218">
            <v>4</v>
          </cell>
          <cell r="E218">
            <v>275.63</v>
          </cell>
          <cell r="F218">
            <v>-0.28500000000000003</v>
          </cell>
        </row>
        <row r="219">
          <cell r="A219">
            <v>218</v>
          </cell>
          <cell r="B219" t="str">
            <v>Esmalte duas demãos em esquadria de madeira</v>
          </cell>
          <cell r="C219" t="str">
            <v>m²</v>
          </cell>
          <cell r="D219">
            <v>82.92</v>
          </cell>
          <cell r="E219">
            <v>12.35</v>
          </cell>
          <cell r="F219">
            <v>-0.30500000000000005</v>
          </cell>
        </row>
        <row r="220">
          <cell r="A220">
            <v>219</v>
          </cell>
          <cell r="B220" t="str">
            <v>fossa sumidouro</v>
          </cell>
          <cell r="C220" t="str">
            <v>vb</v>
          </cell>
          <cell r="D220">
            <v>1</v>
          </cell>
          <cell r="E220">
            <v>1000</v>
          </cell>
          <cell r="F220">
            <v>-0.27149999999999996</v>
          </cell>
        </row>
        <row r="221">
          <cell r="A221">
            <v>220</v>
          </cell>
          <cell r="B221" t="str">
            <v>ELETRODUTO PVC ROSC. D= 25mm (3/4")</v>
          </cell>
          <cell r="C221" t="str">
            <v>M</v>
          </cell>
          <cell r="D221">
            <v>324</v>
          </cell>
          <cell r="E221">
            <v>3.01</v>
          </cell>
          <cell r="F221">
            <v>-0.28431499999999998</v>
          </cell>
        </row>
        <row r="222">
          <cell r="A222">
            <v>221</v>
          </cell>
          <cell r="B222" t="str">
            <v>Porta P3(0,70x2,10), compensado completa</v>
          </cell>
          <cell r="C222" t="str">
            <v>und</v>
          </cell>
          <cell r="D222">
            <v>6</v>
          </cell>
          <cell r="E222">
            <v>161.68</v>
          </cell>
          <cell r="F222">
            <v>-0.31499999999999995</v>
          </cell>
        </row>
        <row r="223">
          <cell r="A223">
            <v>222</v>
          </cell>
          <cell r="B223" t="str">
            <v>ASSENTAMENTO DE TUBOS E CONEXÕES  EM PVC JE DN 150MM</v>
          </cell>
          <cell r="C223" t="str">
            <v>M</v>
          </cell>
          <cell r="D223">
            <v>472</v>
          </cell>
          <cell r="E223">
            <v>2.0299999999999998</v>
          </cell>
          <cell r="F223">
            <v>-0.31527093596059097</v>
          </cell>
        </row>
        <row r="224">
          <cell r="A224">
            <v>223</v>
          </cell>
          <cell r="B224" t="str">
            <v>CURVA 45 FoFo BB JUNTA ELÁSTICA DN 200</v>
          </cell>
          <cell r="C224" t="str">
            <v>UN</v>
          </cell>
          <cell r="D224">
            <v>2</v>
          </cell>
          <cell r="E224">
            <v>450.38</v>
          </cell>
          <cell r="F224">
            <v>-6.6410586615746614E-2</v>
          </cell>
        </row>
        <row r="225">
          <cell r="A225">
            <v>224</v>
          </cell>
          <cell r="B225" t="str">
            <v>FLANGE CEGO FoFo DN 350 PN10</v>
          </cell>
          <cell r="C225" t="str">
            <v>UN</v>
          </cell>
          <cell r="D225">
            <v>2</v>
          </cell>
          <cell r="E225">
            <v>440.9</v>
          </cell>
          <cell r="F225">
            <v>-7.8249036062598698E-3</v>
          </cell>
        </row>
        <row r="226">
          <cell r="A226">
            <v>225</v>
          </cell>
          <cell r="B226" t="str">
            <v>Instalação provisoria de agua</v>
          </cell>
          <cell r="C226" t="str">
            <v>vb</v>
          </cell>
          <cell r="D226">
            <v>1</v>
          </cell>
          <cell r="E226">
            <v>850</v>
          </cell>
          <cell r="F226">
            <v>-0.31499999999999995</v>
          </cell>
        </row>
        <row r="227">
          <cell r="A227">
            <v>226</v>
          </cell>
          <cell r="B227" t="str">
            <v>CURVA FoFo 90 FF DN 100 PN10</v>
          </cell>
          <cell r="C227" t="str">
            <v>UN</v>
          </cell>
          <cell r="D227">
            <v>6</v>
          </cell>
          <cell r="E227">
            <v>137.13999999999999</v>
          </cell>
          <cell r="F227">
            <v>0.40498760390841504</v>
          </cell>
        </row>
        <row r="228">
          <cell r="A228">
            <v>227</v>
          </cell>
          <cell r="B228" t="str">
            <v>MONTAGEM DE CONJ. ELETROBOMBA DE 3,1 A 15 CV</v>
          </cell>
          <cell r="C228" t="str">
            <v>UN</v>
          </cell>
          <cell r="D228">
            <v>2</v>
          </cell>
          <cell r="E228">
            <v>410.13</v>
          </cell>
          <cell r="F228">
            <v>-0.28499999999999992</v>
          </cell>
        </row>
        <row r="229">
          <cell r="A229">
            <v>228</v>
          </cell>
          <cell r="B229" t="str">
            <v>MONTAGEM DE CONJ. ELETROBOMBA DE 5,1 A 15 CV</v>
          </cell>
          <cell r="C229" t="str">
            <v>UN</v>
          </cell>
          <cell r="D229">
            <v>2</v>
          </cell>
          <cell r="E229">
            <v>410.13</v>
          </cell>
          <cell r="F229">
            <v>-0.30500000000000005</v>
          </cell>
        </row>
        <row r="230">
          <cell r="A230">
            <v>229</v>
          </cell>
          <cell r="B230" t="str">
            <v>Logomarca AGESPISA</v>
          </cell>
          <cell r="C230" t="str">
            <v>m2</v>
          </cell>
          <cell r="D230">
            <v>4</v>
          </cell>
          <cell r="E230">
            <v>200</v>
          </cell>
          <cell r="F230">
            <v>-0.27149999999999996</v>
          </cell>
        </row>
        <row r="231">
          <cell r="A231">
            <v>230</v>
          </cell>
          <cell r="B231" t="str">
            <v>ANEL BORRACHA P/ TUBO PVC DE FOFO EB-1208 DN 200</v>
          </cell>
          <cell r="C231" t="str">
            <v>UN</v>
          </cell>
          <cell r="D231">
            <v>95</v>
          </cell>
          <cell r="E231">
            <v>8.3800000000000008</v>
          </cell>
          <cell r="F231">
            <v>-0.28431499999999998</v>
          </cell>
        </row>
        <row r="232">
          <cell r="A232">
            <v>231</v>
          </cell>
          <cell r="B232" t="str">
            <v>CONCRETO CICLOPICO COM 30% DE PEDRA DE MÃO</v>
          </cell>
          <cell r="C232" t="str">
            <v>M3</v>
          </cell>
          <cell r="D232">
            <v>3.44</v>
          </cell>
          <cell r="E232">
            <v>231.29</v>
          </cell>
          <cell r="F232">
            <v>-0.30221799472523658</v>
          </cell>
        </row>
        <row r="233">
          <cell r="A233">
            <v>232</v>
          </cell>
          <cell r="B233" t="str">
            <v>Porta P4(0,60x2,10), compensado completa</v>
          </cell>
          <cell r="C233" t="str">
            <v>und</v>
          </cell>
          <cell r="D233">
            <v>5</v>
          </cell>
          <cell r="E233">
            <v>158.71</v>
          </cell>
          <cell r="F233">
            <v>-0.32415000000000005</v>
          </cell>
        </row>
        <row r="234">
          <cell r="A234">
            <v>233</v>
          </cell>
          <cell r="B234" t="str">
            <v>Divisoria de granilite</v>
          </cell>
          <cell r="C234" t="str">
            <v>m2</v>
          </cell>
          <cell r="D234">
            <v>3.2</v>
          </cell>
          <cell r="E234">
            <v>247.5</v>
          </cell>
          <cell r="F234">
            <v>-0.33414999999999995</v>
          </cell>
        </row>
        <row r="235">
          <cell r="A235">
            <v>234</v>
          </cell>
          <cell r="B235" t="str">
            <v>ANEL BORRACHA P/ TUBO PVC DE FOFO EB-1208 DN 100,</v>
          </cell>
          <cell r="C235" t="str">
            <v>UN</v>
          </cell>
          <cell r="D235">
            <v>222</v>
          </cell>
          <cell r="E235">
            <v>3.49</v>
          </cell>
          <cell r="F235">
            <v>-0.35414999999999996</v>
          </cell>
        </row>
        <row r="236">
          <cell r="A236">
            <v>235</v>
          </cell>
          <cell r="B236" t="str">
            <v>MONTAGEM S/FORN. VÁLVULA DE GAVETA, DE RETENÇÃO, VENTOSA, HIDRANTE, ETC, C/FLANGE, CLASSE PN-10, DN 50 MM</v>
          </cell>
          <cell r="C236" t="str">
            <v>UN</v>
          </cell>
          <cell r="D236">
            <v>6</v>
          </cell>
          <cell r="E236">
            <v>125</v>
          </cell>
          <cell r="F236">
            <v>-0.31499999999999995</v>
          </cell>
        </row>
        <row r="237">
          <cell r="A237">
            <v>236</v>
          </cell>
          <cell r="B237" t="str">
            <v>Baldrame tijolo ceramico</v>
          </cell>
          <cell r="C237" t="str">
            <v>M3</v>
          </cell>
          <cell r="D237">
            <v>36.99</v>
          </cell>
          <cell r="E237">
            <v>20</v>
          </cell>
          <cell r="F237">
            <v>-0.30500000000000005</v>
          </cell>
        </row>
        <row r="238">
          <cell r="A238">
            <v>237</v>
          </cell>
          <cell r="B238" t="str">
            <v>ASSENTAMENTO S/FORNN. DE TUBO OU CONEXÃO DE F°F° OU AÇO, C/FLANGES, CLASSE PN-10, DN 350</v>
          </cell>
          <cell r="C238" t="str">
            <v>UN</v>
          </cell>
          <cell r="D238">
            <v>50</v>
          </cell>
          <cell r="E238">
            <v>14.49</v>
          </cell>
          <cell r="F238">
            <v>-0.27812284334023463</v>
          </cell>
        </row>
        <row r="239">
          <cell r="A239">
            <v>238</v>
          </cell>
          <cell r="B239" t="str">
            <v>TUBO FoFo C/FLANGE E PONTA DN 200 PN10 - L=1000</v>
          </cell>
          <cell r="C239" t="str">
            <v>UN</v>
          </cell>
          <cell r="D239">
            <v>2</v>
          </cell>
          <cell r="E239">
            <v>359.47</v>
          </cell>
          <cell r="F239">
            <v>1.2456115948479707</v>
          </cell>
        </row>
        <row r="240">
          <cell r="A240">
            <v>239</v>
          </cell>
          <cell r="B240" t="str">
            <v>CURVA 90 FoFo BB JUNTA ELÁSTICA DN200</v>
          </cell>
          <cell r="C240" t="str">
            <v>UN</v>
          </cell>
          <cell r="D240">
            <v>2</v>
          </cell>
          <cell r="E240">
            <v>358.36</v>
          </cell>
          <cell r="F240">
            <v>0.34124902332849638</v>
          </cell>
        </row>
        <row r="241">
          <cell r="A241">
            <v>240</v>
          </cell>
          <cell r="B241" t="str">
            <v>TE FoFo FF DN 200 x 200 PN10</v>
          </cell>
          <cell r="C241" t="str">
            <v>UN</v>
          </cell>
          <cell r="D241">
            <v>2</v>
          </cell>
          <cell r="E241">
            <v>347.95</v>
          </cell>
          <cell r="F241">
            <v>0.72415576950711302</v>
          </cell>
        </row>
        <row r="242">
          <cell r="A242">
            <v>241</v>
          </cell>
          <cell r="B242" t="str">
            <v>CAIXA DE MED. TRIFASICA P/MEDICAO, POT. 23,2 E 33KWA, LIGADO SUBTER., DISJ. 3 X 90A</v>
          </cell>
          <cell r="C242" t="str">
            <v>UN</v>
          </cell>
          <cell r="D242">
            <v>6</v>
          </cell>
          <cell r="E242">
            <v>115.6</v>
          </cell>
          <cell r="F242">
            <v>-0.31499999999999995</v>
          </cell>
        </row>
        <row r="243">
          <cell r="A243">
            <v>242</v>
          </cell>
          <cell r="B243" t="str">
            <v>TUBO FoFo C/FLANGE E PONTA DN 100 PN10 - L=1000</v>
          </cell>
          <cell r="C243" t="str">
            <v>UN</v>
          </cell>
          <cell r="D243">
            <v>2</v>
          </cell>
          <cell r="E243">
            <v>338.24</v>
          </cell>
          <cell r="F243">
            <v>0.57819891201513696</v>
          </cell>
        </row>
        <row r="244">
          <cell r="A244">
            <v>243</v>
          </cell>
          <cell r="B244" t="str">
            <v>MONTAGEM S/FORN. VÁLVULA DE GAVETA, DE RETENÇÃO, VENTOSA, HIDRANTE, ETC, C/FLANGE, CLASSE PN-10, DN 200 MMCONJ. MOTOR-BOMBA DE 5,1 A 15 CV</v>
          </cell>
          <cell r="C244" t="str">
            <v>UN</v>
          </cell>
          <cell r="D244">
            <v>4</v>
          </cell>
          <cell r="E244">
            <v>160.1</v>
          </cell>
          <cell r="F244">
            <v>-0.33414999999999995</v>
          </cell>
        </row>
        <row r="245">
          <cell r="A245">
            <v>244</v>
          </cell>
          <cell r="B245" t="str">
            <v>RELE FOTOELETRICO, P/COMANDO DE ILUMINAÇÃO EXT., NA TENSÃO DE 220V E CARGA MÁXIMA DE 1000W</v>
          </cell>
          <cell r="C245" t="str">
            <v>UN</v>
          </cell>
          <cell r="D245">
            <v>24</v>
          </cell>
          <cell r="E245">
            <v>26.19</v>
          </cell>
          <cell r="F245">
            <v>-0.35414999999999996</v>
          </cell>
        </row>
        <row r="246">
          <cell r="A246">
            <v>245</v>
          </cell>
          <cell r="B246" t="str">
            <v>CURVA 22 30' FoFo BB JUNTA ELÁSTICA DN 150</v>
          </cell>
          <cell r="C246" t="str">
            <v>UN</v>
          </cell>
          <cell r="D246">
            <v>3</v>
          </cell>
          <cell r="E246">
            <v>207.94</v>
          </cell>
          <cell r="F246">
            <v>0.22929691257093388</v>
          </cell>
        </row>
        <row r="247">
          <cell r="A247">
            <v>246</v>
          </cell>
          <cell r="B247" t="str">
            <v>LÂMPADA VAPOR DE SÓDIO ATE 250W  (SUBSTITUIÇÃO)</v>
          </cell>
          <cell r="C247" t="str">
            <v>UN</v>
          </cell>
          <cell r="D247">
            <v>24</v>
          </cell>
          <cell r="E247">
            <v>25.24</v>
          </cell>
          <cell r="F247">
            <v>-0.30500000000000005</v>
          </cell>
        </row>
        <row r="248">
          <cell r="A248">
            <v>247</v>
          </cell>
          <cell r="B248" t="str">
            <v>CONCRETO NÃO ESTRUTURAL, CONSUMO MÍNIMO 210KG/M³ - 1:3:5</v>
          </cell>
          <cell r="C248" t="str">
            <v>M3</v>
          </cell>
          <cell r="D248">
            <v>1.72</v>
          </cell>
          <cell r="E248">
            <v>348.74</v>
          </cell>
          <cell r="F248">
            <v>-0.2609680564317256</v>
          </cell>
        </row>
        <row r="249">
          <cell r="A249">
            <v>248</v>
          </cell>
          <cell r="B249" t="str">
            <v>FIO ISOLADO PVC P/750V 1.5 MM2</v>
          </cell>
          <cell r="C249" t="str">
            <v>M</v>
          </cell>
          <cell r="D249">
            <v>1440</v>
          </cell>
          <cell r="E249">
            <v>0.41</v>
          </cell>
          <cell r="F249">
            <v>-0.30500000000000005</v>
          </cell>
        </row>
        <row r="250">
          <cell r="A250">
            <v>249</v>
          </cell>
          <cell r="B250" t="str">
            <v>ESCAVAÇÃO DE MATERIAL DE 3A. CAT A FOGO</v>
          </cell>
          <cell r="C250" t="str">
            <v>M³</v>
          </cell>
          <cell r="D250">
            <v>3.78</v>
          </cell>
          <cell r="E250">
            <v>155.6</v>
          </cell>
          <cell r="F250">
            <v>-0.27149999999999996</v>
          </cell>
        </row>
        <row r="251">
          <cell r="A251">
            <v>250</v>
          </cell>
          <cell r="B251" t="str">
            <v>CURVA 45 FoFo BB JUNTA ELÁSTICA DN 150</v>
          </cell>
          <cell r="C251" t="str">
            <v>UN</v>
          </cell>
          <cell r="D251">
            <v>3</v>
          </cell>
          <cell r="E251">
            <v>195.85</v>
          </cell>
          <cell r="F251">
            <v>0.42701046719428137</v>
          </cell>
        </row>
        <row r="252">
          <cell r="A252">
            <v>251</v>
          </cell>
          <cell r="B252" t="str">
            <v>Poste de Concreto DT 11x300</v>
          </cell>
          <cell r="C252" t="str">
            <v>und</v>
          </cell>
          <cell r="D252">
            <v>1</v>
          </cell>
          <cell r="E252">
            <v>570</v>
          </cell>
          <cell r="F252">
            <v>-0.31499999999999995</v>
          </cell>
        </row>
        <row r="253">
          <cell r="A253">
            <v>252</v>
          </cell>
          <cell r="B253" t="str">
            <v>Poste de concreto DT 11x300, assentado em base de pedra argamassada</v>
          </cell>
          <cell r="C253" t="str">
            <v>un</v>
          </cell>
          <cell r="D253">
            <v>1</v>
          </cell>
          <cell r="E253">
            <v>570</v>
          </cell>
          <cell r="F253">
            <v>-0.32415000000000005</v>
          </cell>
        </row>
        <row r="254">
          <cell r="A254">
            <v>253</v>
          </cell>
          <cell r="B254" t="str">
            <v>Rufo de comcreto armado e=4cm</v>
          </cell>
          <cell r="C254" t="str">
            <v>m2</v>
          </cell>
          <cell r="D254">
            <v>5.8</v>
          </cell>
          <cell r="E254">
            <v>92.04</v>
          </cell>
          <cell r="F254">
            <v>-0.33414999999999995</v>
          </cell>
        </row>
        <row r="255">
          <cell r="A255">
            <v>254</v>
          </cell>
          <cell r="B255" t="str">
            <v>Limpeza e raspagem do terreno</v>
          </cell>
          <cell r="C255" t="str">
            <v>m²</v>
          </cell>
          <cell r="D255">
            <v>300</v>
          </cell>
          <cell r="E255">
            <v>1.66</v>
          </cell>
          <cell r="F255">
            <v>-0.35414999999999996</v>
          </cell>
        </row>
        <row r="256">
          <cell r="A256">
            <v>255</v>
          </cell>
          <cell r="B256" t="str">
            <v>MONTAGEM S/FORN. DE JUNTA DE DESMONTAGEM TRAVADA AXIALMENTE DN 100 MM</v>
          </cell>
          <cell r="C256" t="str">
            <v>UN</v>
          </cell>
          <cell r="D256">
            <v>2</v>
          </cell>
          <cell r="E256">
            <v>243.93</v>
          </cell>
          <cell r="F256">
            <v>-0.31499999999999995</v>
          </cell>
        </row>
        <row r="257">
          <cell r="A257">
            <v>256</v>
          </cell>
          <cell r="B257" t="str">
            <v>TE FoFo BBB JUNTA ELÁSTICA DN 150 x 100</v>
          </cell>
          <cell r="C257" t="str">
            <v>UN</v>
          </cell>
          <cell r="D257">
            <v>2</v>
          </cell>
          <cell r="E257">
            <v>237.1</v>
          </cell>
          <cell r="F257">
            <v>0.64010965837199496</v>
          </cell>
        </row>
        <row r="258">
          <cell r="A258">
            <v>257</v>
          </cell>
          <cell r="B258" t="str">
            <v>vidro 4mm</v>
          </cell>
          <cell r="C258" t="str">
            <v>m2</v>
          </cell>
          <cell r="D258">
            <v>9.92</v>
          </cell>
          <cell r="E258">
            <v>47.5</v>
          </cell>
          <cell r="F258">
            <v>-0.28500000000000003</v>
          </cell>
        </row>
        <row r="259">
          <cell r="A259">
            <v>258</v>
          </cell>
          <cell r="B259" t="str">
            <v>Logomarca AGESPISA</v>
          </cell>
          <cell r="C259" t="str">
            <v>m²</v>
          </cell>
          <cell r="D259">
            <v>20</v>
          </cell>
          <cell r="E259">
            <v>200</v>
          </cell>
          <cell r="F259">
            <v>-0.30500000000000005</v>
          </cell>
        </row>
        <row r="260">
          <cell r="A260">
            <v>259</v>
          </cell>
          <cell r="B260" t="str">
            <v>ANEL BORRACHA P/ TUBO PVC DE FOFO EB-1208 DN 150</v>
          </cell>
          <cell r="C260" t="str">
            <v>UN</v>
          </cell>
          <cell r="D260">
            <v>79</v>
          </cell>
          <cell r="E260">
            <v>5.78</v>
          </cell>
          <cell r="F260">
            <v>-0.27149999999999985</v>
          </cell>
        </row>
        <row r="261">
          <cell r="A261">
            <v>260</v>
          </cell>
          <cell r="B261" t="str">
            <v>RASPAGEM E LIMPEZA DO TERRENO</v>
          </cell>
          <cell r="C261" t="str">
            <v>M2</v>
          </cell>
          <cell r="D261">
            <v>273.35000000000002</v>
          </cell>
          <cell r="E261">
            <v>1.66</v>
          </cell>
          <cell r="F261">
            <v>-0.28431499999999987</v>
          </cell>
        </row>
        <row r="262">
          <cell r="A262">
            <v>261</v>
          </cell>
          <cell r="B262" t="str">
            <v>CARGA, TRANSPORTE E DESCARGA DE TUBOS E PEÇASPVC JE DN 100MM ATÉ 10KM</v>
          </cell>
          <cell r="C262" t="str">
            <v>M</v>
          </cell>
          <cell r="D262">
            <v>1308</v>
          </cell>
          <cell r="E262">
            <v>0.34</v>
          </cell>
          <cell r="F262">
            <v>-0.31499999999999995</v>
          </cell>
        </row>
        <row r="263">
          <cell r="A263">
            <v>262</v>
          </cell>
          <cell r="B263" t="str">
            <v>TAMPA DE INPEÇÃO PARA BOMBA EM CHAPA DE AÇO (1,50*1,50)*2</v>
          </cell>
          <cell r="C263" t="str">
            <v>M2</v>
          </cell>
          <cell r="D263">
            <v>9</v>
          </cell>
          <cell r="E263">
            <v>48.6</v>
          </cell>
          <cell r="F263">
            <v>-0.32415000000000016</v>
          </cell>
        </row>
        <row r="264">
          <cell r="A264">
            <v>263</v>
          </cell>
          <cell r="B264" t="str">
            <v>Placa padrão de obra</v>
          </cell>
          <cell r="C264" t="str">
            <v>um</v>
          </cell>
          <cell r="D264">
            <v>4.5</v>
          </cell>
          <cell r="E264">
            <v>96.4</v>
          </cell>
          <cell r="F264">
            <v>-0.33414999999999995</v>
          </cell>
        </row>
        <row r="265">
          <cell r="A265">
            <v>264</v>
          </cell>
          <cell r="B265" t="str">
            <v>REDUÇÃO FoFo FF DN 100 x 75 PN10</v>
          </cell>
          <cell r="C265" t="str">
            <v>UN</v>
          </cell>
          <cell r="D265">
            <v>4</v>
          </cell>
          <cell r="E265">
            <v>101.49</v>
          </cell>
          <cell r="F265">
            <v>-0.35415000000000008</v>
          </cell>
        </row>
        <row r="266">
          <cell r="A266">
            <v>265</v>
          </cell>
          <cell r="B266" t="str">
            <v>PISO CIMENTADO LISO TRAÇO 1:3, ESP = 1,50CM</v>
          </cell>
          <cell r="C266" t="str">
            <v>M2</v>
          </cell>
          <cell r="D266">
            <v>39</v>
          </cell>
          <cell r="E266">
            <v>10.28</v>
          </cell>
          <cell r="F266">
            <v>-0.31499999999999995</v>
          </cell>
        </row>
        <row r="267">
          <cell r="A267">
            <v>266</v>
          </cell>
          <cell r="B267" t="str">
            <v>CARGA, TRANSPORTE E DESCARGA DE TUBOS E PEÇASPVC JE DN 200MM ATÉ 10KM</v>
          </cell>
          <cell r="C267" t="str">
            <v>M</v>
          </cell>
          <cell r="D267">
            <v>571</v>
          </cell>
          <cell r="E267">
            <v>0.7</v>
          </cell>
          <cell r="F267">
            <v>-0.30500000000000005</v>
          </cell>
        </row>
        <row r="268">
          <cell r="A268">
            <v>267</v>
          </cell>
          <cell r="B268" t="str">
            <v>ESCAVAÇÃO MANUAL SOLO DE 1A.CAT. PROF. ATÉ 2m</v>
          </cell>
          <cell r="C268" t="str">
            <v>M³</v>
          </cell>
          <cell r="D268">
            <v>22.68</v>
          </cell>
          <cell r="E268">
            <v>17.25</v>
          </cell>
          <cell r="F268">
            <v>-0.28500000000000003</v>
          </cell>
        </row>
        <row r="269">
          <cell r="A269">
            <v>268</v>
          </cell>
          <cell r="B269" t="str">
            <v>TE FoFo FF DN 100 x 100 PN10</v>
          </cell>
          <cell r="C269" t="str">
            <v>UN</v>
          </cell>
          <cell r="D269">
            <v>2</v>
          </cell>
          <cell r="E269">
            <v>190.2</v>
          </cell>
          <cell r="F269">
            <v>0.36813880126182985</v>
          </cell>
        </row>
        <row r="270">
          <cell r="A270">
            <v>269</v>
          </cell>
          <cell r="B270" t="str">
            <v>CURVA 90 FoFo BB JUNTA ELÁSTICA DN 150</v>
          </cell>
          <cell r="C270" t="str">
            <v>UN</v>
          </cell>
          <cell r="D270">
            <v>2</v>
          </cell>
          <cell r="E270">
            <v>188.67</v>
          </cell>
          <cell r="F270">
            <v>0.73853818837123031</v>
          </cell>
        </row>
        <row r="271">
          <cell r="A271">
            <v>270</v>
          </cell>
          <cell r="B271" t="str">
            <v>PINTURA ESMALTE, 2 DEMÃOS, P/ FERRO</v>
          </cell>
          <cell r="C271" t="str">
            <v>M2</v>
          </cell>
          <cell r="D271">
            <v>29.4</v>
          </cell>
          <cell r="E271">
            <v>12.35</v>
          </cell>
          <cell r="F271">
            <v>-0.28431499999999998</v>
          </cell>
        </row>
        <row r="272">
          <cell r="A272">
            <v>271</v>
          </cell>
          <cell r="B272" t="str">
            <v>Porta P1(1,20x2,10), compensado completa</v>
          </cell>
          <cell r="C272" t="str">
            <v>und</v>
          </cell>
          <cell r="D272">
            <v>1</v>
          </cell>
          <cell r="E272">
            <v>357.05</v>
          </cell>
          <cell r="F272">
            <v>-0.31499999999999995</v>
          </cell>
        </row>
        <row r="273">
          <cell r="A273">
            <v>272</v>
          </cell>
          <cell r="B273" t="str">
            <v>TRANSPORTE DE MATERIAL - ENTULHO</v>
          </cell>
          <cell r="C273" t="str">
            <v>M3</v>
          </cell>
          <cell r="D273">
            <v>270.22000000000003</v>
          </cell>
          <cell r="E273">
            <v>1.29</v>
          </cell>
          <cell r="F273">
            <v>-0.32415000000000005</v>
          </cell>
        </row>
        <row r="274">
          <cell r="A274">
            <v>273</v>
          </cell>
          <cell r="B274" t="str">
            <v>CONC. SIMPLES C/BETONEIRA FCK=10MPA, CONT. TIPO B</v>
          </cell>
          <cell r="C274" t="str">
            <v>M³</v>
          </cell>
          <cell r="D274">
            <v>1.02</v>
          </cell>
          <cell r="E274">
            <v>340.79</v>
          </cell>
          <cell r="F274">
            <v>-0.41623873939963041</v>
          </cell>
        </row>
        <row r="275">
          <cell r="A275">
            <v>274</v>
          </cell>
          <cell r="B275" t="str">
            <v>Porta (1,0x2,10), compensado completa</v>
          </cell>
          <cell r="C275" t="str">
            <v>und</v>
          </cell>
          <cell r="D275">
            <v>1</v>
          </cell>
          <cell r="E275">
            <v>346.43</v>
          </cell>
          <cell r="F275">
            <v>-0.35414999999999996</v>
          </cell>
        </row>
        <row r="276">
          <cell r="A276">
            <v>275</v>
          </cell>
          <cell r="B276" t="str">
            <v>REDUÇÃO FoFo FF DN 200 x 100 PN10</v>
          </cell>
          <cell r="C276" t="str">
            <v>UN</v>
          </cell>
          <cell r="D276">
            <v>4</v>
          </cell>
          <cell r="E276">
            <v>83.83</v>
          </cell>
          <cell r="F276">
            <v>9.1617559346296087</v>
          </cell>
        </row>
        <row r="277">
          <cell r="A277">
            <v>276</v>
          </cell>
          <cell r="B277" t="str">
            <v>CAIXA DE LIGAÇÃO DE ALUMÍNIO SILICO, TIPO CONDULETE, NO FORMATO LB, DIAM. DE 1" OU 1 1/4"</v>
          </cell>
          <cell r="C277" t="str">
            <v>UN</v>
          </cell>
          <cell r="D277">
            <v>18</v>
          </cell>
          <cell r="E277">
            <v>18.14</v>
          </cell>
          <cell r="F277">
            <v>-0.30500000000000005</v>
          </cell>
        </row>
        <row r="278">
          <cell r="A278">
            <v>277</v>
          </cell>
          <cell r="B278" t="str">
            <v>Laje premoldada para forro</v>
          </cell>
          <cell r="C278" t="str">
            <v>m²</v>
          </cell>
          <cell r="D278">
            <v>7.5</v>
          </cell>
          <cell r="E278">
            <v>42.65</v>
          </cell>
          <cell r="F278">
            <v>-0.28500000000000003</v>
          </cell>
        </row>
        <row r="279">
          <cell r="A279">
            <v>278</v>
          </cell>
          <cell r="B279" t="str">
            <v>Emassamento esquadria de madeira 2 demãos</v>
          </cell>
          <cell r="C279" t="str">
            <v>m²</v>
          </cell>
          <cell r="D279">
            <v>46.2</v>
          </cell>
          <cell r="E279">
            <v>6.78</v>
          </cell>
          <cell r="F279">
            <v>-0.30500000000000005</v>
          </cell>
        </row>
        <row r="280">
          <cell r="A280">
            <v>279</v>
          </cell>
          <cell r="B280" t="str">
            <v>Instalação Elétrica</v>
          </cell>
          <cell r="C280" t="str">
            <v>vb</v>
          </cell>
          <cell r="D280">
            <v>1</v>
          </cell>
          <cell r="E280">
            <v>300</v>
          </cell>
          <cell r="F280">
            <v>-0.27149999999999996</v>
          </cell>
        </row>
        <row r="281">
          <cell r="A281">
            <v>280</v>
          </cell>
          <cell r="B281" t="str">
            <v>INSTALAÇÕES ELÉTRICAS</v>
          </cell>
          <cell r="C281" t="str">
            <v>UND</v>
          </cell>
          <cell r="D281">
            <v>1</v>
          </cell>
          <cell r="E281">
            <v>16105.86</v>
          </cell>
          <cell r="F281">
            <v>-0.28431499999999998</v>
          </cell>
        </row>
        <row r="282">
          <cell r="A282">
            <v>281</v>
          </cell>
          <cell r="B282" t="str">
            <v>Limpeza do terreno</v>
          </cell>
          <cell r="C282" t="str">
            <v>m2</v>
          </cell>
          <cell r="D282">
            <v>200</v>
          </cell>
          <cell r="E282">
            <v>1.5</v>
          </cell>
          <cell r="F282">
            <v>-0.31499999999999995</v>
          </cell>
        </row>
        <row r="283">
          <cell r="A283">
            <v>282</v>
          </cell>
          <cell r="B283" t="str">
            <v>REDUÇÃO FoFo FF DN 100 x 50 PN10</v>
          </cell>
          <cell r="C283" t="str">
            <v>UN</v>
          </cell>
          <cell r="D283">
            <v>2</v>
          </cell>
          <cell r="E283">
            <v>148.01</v>
          </cell>
          <cell r="F283">
            <v>0.18464968583203856</v>
          </cell>
        </row>
        <row r="284">
          <cell r="A284">
            <v>283</v>
          </cell>
          <cell r="B284" t="str">
            <v>LIMPEZA FINAL DA OBRA (EDIFICAÇÕES)</v>
          </cell>
          <cell r="C284" t="str">
            <v>M2</v>
          </cell>
          <cell r="D284">
            <v>111.9</v>
          </cell>
          <cell r="E284">
            <v>2.4900000000000002</v>
          </cell>
          <cell r="F284">
            <v>-0.33414999999999995</v>
          </cell>
        </row>
        <row r="285">
          <cell r="A285">
            <v>284</v>
          </cell>
          <cell r="B285" t="str">
            <v>Esq.de Ferro chapa metalon c/ferragens p/portas 0,80x2,10m</v>
          </cell>
          <cell r="C285" t="str">
            <v>un</v>
          </cell>
          <cell r="D285">
            <v>1</v>
          </cell>
          <cell r="E285">
            <v>275</v>
          </cell>
          <cell r="F285">
            <v>-0.35414999999999996</v>
          </cell>
        </row>
        <row r="286">
          <cell r="A286">
            <v>285</v>
          </cell>
          <cell r="B286" t="str">
            <v>Reboco (traço 1:6)</v>
          </cell>
          <cell r="C286" t="str">
            <v>m²</v>
          </cell>
          <cell r="D286">
            <v>30.7</v>
          </cell>
          <cell r="E286">
            <v>8.4600000000000009</v>
          </cell>
          <cell r="F286">
            <v>-0.31499999999999995</v>
          </cell>
        </row>
        <row r="287">
          <cell r="A287">
            <v>286</v>
          </cell>
          <cell r="B287" t="str">
            <v>CARGA, TRANSPORTE E DESCARGA DE TUBOS E PEÇASPVC JE DN 150MM ATÉ 10KM</v>
          </cell>
          <cell r="C287" t="str">
            <v>M</v>
          </cell>
          <cell r="D287">
            <v>472</v>
          </cell>
          <cell r="E287">
            <v>0.53</v>
          </cell>
          <cell r="F287">
            <v>-0.30500000000000005</v>
          </cell>
        </row>
        <row r="288">
          <cell r="A288">
            <v>287</v>
          </cell>
          <cell r="B288" t="str">
            <v>Alvenaria de elevação com tijolo 6 furos</v>
          </cell>
          <cell r="C288" t="str">
            <v>m²</v>
          </cell>
          <cell r="D288">
            <v>15.35</v>
          </cell>
          <cell r="E288">
            <v>16.059999999999999</v>
          </cell>
          <cell r="F288">
            <v>-0.28500000000000003</v>
          </cell>
        </row>
        <row r="289">
          <cell r="A289">
            <v>288</v>
          </cell>
          <cell r="B289" t="str">
            <v>Passeio traço 1:6 c/junta de dilatação placa 7,0cm</v>
          </cell>
          <cell r="C289" t="str">
            <v>m²</v>
          </cell>
          <cell r="D289">
            <v>11</v>
          </cell>
          <cell r="E289">
            <v>22.2</v>
          </cell>
          <cell r="F289">
            <v>-0.30500000000000005</v>
          </cell>
        </row>
        <row r="290">
          <cell r="A290">
            <v>289</v>
          </cell>
          <cell r="B290" t="str">
            <v>Porta P5(0,50x2,00), compensado completa</v>
          </cell>
          <cell r="C290" t="str">
            <v>und</v>
          </cell>
          <cell r="D290">
            <v>2</v>
          </cell>
          <cell r="E290">
            <v>118.75</v>
          </cell>
          <cell r="F290">
            <v>-0.27149999999999996</v>
          </cell>
        </row>
        <row r="291">
          <cell r="A291">
            <v>290</v>
          </cell>
          <cell r="B291" t="str">
            <v>INSTALAÇÕES HIDRO-SANITÁRIAS</v>
          </cell>
          <cell r="C291" t="str">
            <v>UND</v>
          </cell>
          <cell r="D291">
            <v>1</v>
          </cell>
          <cell r="E291">
            <v>7375</v>
          </cell>
          <cell r="F291">
            <v>-0.28431499999999998</v>
          </cell>
        </row>
        <row r="292">
          <cell r="A292">
            <v>291</v>
          </cell>
          <cell r="B292" t="str">
            <v>vidro 4mm fume</v>
          </cell>
          <cell r="C292" t="str">
            <v>m2</v>
          </cell>
          <cell r="D292">
            <v>3.4</v>
          </cell>
          <cell r="E292">
            <v>65</v>
          </cell>
          <cell r="F292">
            <v>-0.31499999999999995</v>
          </cell>
        </row>
        <row r="293">
          <cell r="A293">
            <v>292</v>
          </cell>
          <cell r="B293" t="str">
            <v>Alvenaria de pedra argamassa para fundação</v>
          </cell>
          <cell r="C293" t="str">
            <v>m³</v>
          </cell>
          <cell r="D293">
            <v>1.3</v>
          </cell>
          <cell r="E293">
            <v>155.4</v>
          </cell>
          <cell r="F293">
            <v>-0.32415000000000005</v>
          </cell>
        </row>
        <row r="294">
          <cell r="A294">
            <v>293</v>
          </cell>
          <cell r="B294" t="str">
            <v>GRADE EM FERRO CHATO 1 1/2" X 1/2" CONF. PROJETO</v>
          </cell>
          <cell r="C294" t="str">
            <v>M2</v>
          </cell>
          <cell r="D294">
            <v>1.2</v>
          </cell>
          <cell r="E294">
            <v>162.46</v>
          </cell>
          <cell r="F294">
            <v>-0.33414999999999995</v>
          </cell>
        </row>
        <row r="295">
          <cell r="A295">
            <v>294</v>
          </cell>
          <cell r="B295" t="str">
            <v>ASSENTAMENTO S/FORNN. DE TUBO OU CONEXÃO DE F°F° OU AÇO, C/FLANGES, CLASSE PN-10, DN 100</v>
          </cell>
          <cell r="C295" t="str">
            <v>UN</v>
          </cell>
          <cell r="D295">
            <v>30</v>
          </cell>
          <cell r="E295">
            <v>6.49</v>
          </cell>
          <cell r="F295">
            <v>-0.38505392912172565</v>
          </cell>
        </row>
        <row r="296">
          <cell r="A296">
            <v>295</v>
          </cell>
          <cell r="B296" t="str">
            <v>ASSENTAMENTO S/FORNN. DE TUBO OU CONEXÃO DE F°F° OU AÇO, C/FLANGES, CLASSE PN-10, DN 200</v>
          </cell>
          <cell r="C296" t="str">
            <v>UN</v>
          </cell>
          <cell r="D296">
            <v>30</v>
          </cell>
          <cell r="E296">
            <v>6.49</v>
          </cell>
          <cell r="F296">
            <v>-0.52696456086286592</v>
          </cell>
        </row>
        <row r="297">
          <cell r="A297">
            <v>296</v>
          </cell>
          <cell r="B297" t="str">
            <v>INSTALAÇÕES ELÉTRICAS</v>
          </cell>
          <cell r="C297" t="str">
            <v>UND</v>
          </cell>
          <cell r="D297">
            <v>1</v>
          </cell>
          <cell r="E297">
            <v>16105.86</v>
          </cell>
          <cell r="F297">
            <v>-0.30500000000000005</v>
          </cell>
        </row>
        <row r="298">
          <cell r="A298">
            <v>297</v>
          </cell>
          <cell r="B298" t="str">
            <v>MONTAGEM DE PAINEL DE PARTIDA P/CONJ. ELETROBOMBA DE 15,1 A 40 CV</v>
          </cell>
          <cell r="C298" t="str">
            <v>UN</v>
          </cell>
          <cell r="D298">
            <v>2</v>
          </cell>
          <cell r="E298">
            <v>91.08</v>
          </cell>
          <cell r="F298">
            <v>-0.28500000000000003</v>
          </cell>
        </row>
        <row r="299">
          <cell r="A299">
            <v>298</v>
          </cell>
          <cell r="B299" t="str">
            <v>Cobertura completa com telha cerâmica canal</v>
          </cell>
          <cell r="C299" t="str">
            <v>m²</v>
          </cell>
          <cell r="D299">
            <v>7.5</v>
          </cell>
          <cell r="E299">
            <v>22.64</v>
          </cell>
          <cell r="F299">
            <v>-0.30500000000000005</v>
          </cell>
        </row>
        <row r="300">
          <cell r="A300">
            <v>299</v>
          </cell>
          <cell r="B300" t="str">
            <v>ASSENTAMENTO DE TUBO CA 2 PB JE DN 700 NBR 8890</v>
          </cell>
          <cell r="C300" t="str">
            <v>M</v>
          </cell>
          <cell r="D300">
            <v>12</v>
          </cell>
          <cell r="E300">
            <v>13.31</v>
          </cell>
          <cell r="F300">
            <v>-0.3117956423741548</v>
          </cell>
        </row>
        <row r="301">
          <cell r="A301">
            <v>300</v>
          </cell>
          <cell r="B301" t="str">
            <v>Bancada de granilite</v>
          </cell>
          <cell r="C301" t="str">
            <v>m2</v>
          </cell>
          <cell r="D301">
            <v>0.6</v>
          </cell>
          <cell r="E301">
            <v>247.5</v>
          </cell>
          <cell r="F301">
            <v>-0.28431499999999998</v>
          </cell>
        </row>
        <row r="302">
          <cell r="A302">
            <v>301</v>
          </cell>
          <cell r="B302" t="str">
            <v>CARGA MECANIZADA DE TERRA EM CAMINHÃO BASCULANTE</v>
          </cell>
          <cell r="C302" t="str">
            <v>M³</v>
          </cell>
          <cell r="D302">
            <v>48.6</v>
          </cell>
          <cell r="E302">
            <v>3.03</v>
          </cell>
          <cell r="F302">
            <v>-0.31499999999999984</v>
          </cell>
        </row>
        <row r="303">
          <cell r="A303">
            <v>302</v>
          </cell>
          <cell r="B303" t="str">
            <v>ESCAVAÇÃO MECÂNICA SOLO DE 2A.CAT. PROF. ATÉ 2.00m</v>
          </cell>
          <cell r="C303" t="str">
            <v>M³</v>
          </cell>
          <cell r="D303">
            <v>10.8</v>
          </cell>
          <cell r="E303">
            <v>12.11</v>
          </cell>
          <cell r="F303">
            <v>-0.32415000000000005</v>
          </cell>
        </row>
        <row r="304">
          <cell r="A304">
            <v>303</v>
          </cell>
          <cell r="B304" t="str">
            <v>MONTAGEM DE PAINEL DE PARTIDA P/CONJ. ELETROBOMBA DE 3,1 A 15 CV</v>
          </cell>
          <cell r="C304" t="str">
            <v>UN</v>
          </cell>
          <cell r="D304">
            <v>1</v>
          </cell>
          <cell r="E304">
            <v>91.08</v>
          </cell>
          <cell r="F304">
            <v>-0.33414999999999995</v>
          </cell>
        </row>
        <row r="305">
          <cell r="A305">
            <v>304</v>
          </cell>
          <cell r="B305" t="str">
            <v>MONTAGEM DE PAINEL DE PARTIDA P/CONJ. ELETROBOMBA DE 5,1 A 15 CV</v>
          </cell>
          <cell r="C305" t="str">
            <v>UN</v>
          </cell>
          <cell r="D305">
            <v>1</v>
          </cell>
          <cell r="E305">
            <v>91.08</v>
          </cell>
          <cell r="F305">
            <v>-0.35414999999999996</v>
          </cell>
        </row>
        <row r="306">
          <cell r="A306">
            <v>305</v>
          </cell>
          <cell r="B306" t="str">
            <v>Placas de concreto armado para prateleira e=5cm ( 1,20x,50)</v>
          </cell>
          <cell r="C306" t="str">
            <v>m2</v>
          </cell>
          <cell r="D306">
            <v>1.56</v>
          </cell>
          <cell r="E306">
            <v>56.25</v>
          </cell>
          <cell r="F306">
            <v>-0.31499999999999995</v>
          </cell>
        </row>
        <row r="307">
          <cell r="A307">
            <v>306</v>
          </cell>
          <cell r="B307" t="str">
            <v>ESCAVAÇÃO Mec SOLO DE 1A.CAT. PROF. DE 2 a 4m</v>
          </cell>
          <cell r="C307" t="str">
            <v>M³</v>
          </cell>
          <cell r="D307">
            <v>11.34</v>
          </cell>
          <cell r="E307">
            <v>7.1</v>
          </cell>
          <cell r="F307">
            <v>-0.30500000000000016</v>
          </cell>
        </row>
        <row r="308">
          <cell r="A308">
            <v>307</v>
          </cell>
          <cell r="B308" t="str">
            <v>Limpeza do terreno</v>
          </cell>
          <cell r="C308" t="str">
            <v>m2</v>
          </cell>
          <cell r="D308">
            <v>80</v>
          </cell>
          <cell r="E308">
            <v>1.5</v>
          </cell>
          <cell r="F308">
            <v>-0.28500000000000003</v>
          </cell>
        </row>
        <row r="309">
          <cell r="A309">
            <v>308</v>
          </cell>
          <cell r="B309" t="str">
            <v>Piso em cerâmica esmaltada</v>
          </cell>
          <cell r="C309" t="str">
            <v>m²</v>
          </cell>
          <cell r="D309">
            <v>3</v>
          </cell>
          <cell r="E309">
            <v>26.56</v>
          </cell>
          <cell r="F309">
            <v>-0.30500000000000005</v>
          </cell>
        </row>
        <row r="310">
          <cell r="A310">
            <v>309</v>
          </cell>
          <cell r="B310" t="str">
            <v>TAMPA DE INPEÇÃO EM CHAPA DE AÇO (0,70*0,70)</v>
          </cell>
          <cell r="C310" t="str">
            <v>M2</v>
          </cell>
          <cell r="D310">
            <v>0.98</v>
          </cell>
          <cell r="E310">
            <v>73.599999999999994</v>
          </cell>
          <cell r="F310">
            <v>-0.27149999999999996</v>
          </cell>
        </row>
        <row r="311">
          <cell r="A311">
            <v>310</v>
          </cell>
          <cell r="B311" t="str">
            <v>Concreto armado para cinta</v>
          </cell>
          <cell r="C311" t="str">
            <v>m³</v>
          </cell>
          <cell r="D311">
            <v>0.11</v>
          </cell>
          <cell r="E311">
            <v>601</v>
          </cell>
          <cell r="F311">
            <v>-0.35925124792013308</v>
          </cell>
        </row>
        <row r="312">
          <cell r="A312">
            <v>311</v>
          </cell>
          <cell r="B312" t="str">
            <v>Chapisco no traço 1:3 (cimento e areia grossa)</v>
          </cell>
          <cell r="C312" t="str">
            <v>m²</v>
          </cell>
          <cell r="D312">
            <v>30.7</v>
          </cell>
          <cell r="E312">
            <v>2.11</v>
          </cell>
          <cell r="F312">
            <v>-0.31499999999999995</v>
          </cell>
        </row>
        <row r="313">
          <cell r="A313">
            <v>312</v>
          </cell>
          <cell r="B313" t="str">
            <v>Baldrame 1 vez</v>
          </cell>
          <cell r="C313" t="str">
            <v>m²</v>
          </cell>
          <cell r="D313">
            <v>1.95</v>
          </cell>
          <cell r="E313">
            <v>32.44</v>
          </cell>
          <cell r="F313">
            <v>-0.32415000000000005</v>
          </cell>
        </row>
        <row r="314">
          <cell r="A314">
            <v>313</v>
          </cell>
          <cell r="B314" t="str">
            <v>Caiação de parede c/ 3 demãos</v>
          </cell>
          <cell r="C314" t="str">
            <v>m²</v>
          </cell>
          <cell r="D314">
            <v>30.7</v>
          </cell>
          <cell r="E314">
            <v>1.99</v>
          </cell>
          <cell r="F314">
            <v>-0.33414999999999995</v>
          </cell>
        </row>
        <row r="315">
          <cell r="A315">
            <v>314</v>
          </cell>
          <cell r="B315" t="str">
            <v>LOCAÇÃO DA OBRA - EXECUÇÃO DE GABARITO</v>
          </cell>
          <cell r="C315" t="str">
            <v>M²</v>
          </cell>
          <cell r="D315">
            <v>27</v>
          </cell>
          <cell r="E315">
            <v>5.2</v>
          </cell>
          <cell r="F315">
            <v>-0.35414999999999996</v>
          </cell>
        </row>
        <row r="316">
          <cell r="A316">
            <v>315</v>
          </cell>
          <cell r="B316" t="str">
            <v>Esmalte sintetico em porta de chapa</v>
          </cell>
          <cell r="C316" t="str">
            <v>m²</v>
          </cell>
          <cell r="D316">
            <v>4</v>
          </cell>
          <cell r="E316">
            <v>10</v>
          </cell>
          <cell r="F316">
            <v>-0.31499999999999995</v>
          </cell>
        </row>
        <row r="317">
          <cell r="A317">
            <v>316</v>
          </cell>
          <cell r="B317" t="str">
            <v>Piso de regularização em concreto simples</v>
          </cell>
          <cell r="C317" t="str">
            <v>m²</v>
          </cell>
          <cell r="D317">
            <v>3</v>
          </cell>
          <cell r="E317">
            <v>12.94</v>
          </cell>
          <cell r="F317">
            <v>-0.30500000000000005</v>
          </cell>
        </row>
        <row r="318">
          <cell r="A318">
            <v>317</v>
          </cell>
          <cell r="B318" t="str">
            <v>Aterro apiloado</v>
          </cell>
          <cell r="C318" t="str">
            <v>m³</v>
          </cell>
          <cell r="D318">
            <v>0.7</v>
          </cell>
          <cell r="E318">
            <v>30.32</v>
          </cell>
          <cell r="F318">
            <v>-0.2579155672823219</v>
          </cell>
        </row>
        <row r="319">
          <cell r="A319">
            <v>318</v>
          </cell>
          <cell r="B319" t="str">
            <v>CARGA TRANSPORTE E DESCARGA DE TUBO CA 2 PB JE DN 700 NBR 8890 ATE 10KM</v>
          </cell>
          <cell r="C319" t="str">
            <v>M</v>
          </cell>
          <cell r="D319">
            <v>12</v>
          </cell>
          <cell r="E319">
            <v>1.76</v>
          </cell>
          <cell r="F319">
            <v>-0.30500000000000005</v>
          </cell>
        </row>
        <row r="320">
          <cell r="A320">
            <v>319</v>
          </cell>
          <cell r="B320" t="str">
            <v>Limpeza da obra</v>
          </cell>
          <cell r="C320" t="str">
            <v>m²</v>
          </cell>
          <cell r="D320">
            <v>6</v>
          </cell>
          <cell r="E320">
            <v>2.98</v>
          </cell>
          <cell r="F320">
            <v>-0.24496644295302017</v>
          </cell>
        </row>
        <row r="321">
          <cell r="A321">
            <v>320</v>
          </cell>
          <cell r="B321" t="str">
            <v>TUBO DE PVC D=50MM</v>
          </cell>
          <cell r="C321" t="str">
            <v>M</v>
          </cell>
          <cell r="D321">
            <v>2.4</v>
          </cell>
          <cell r="E321">
            <v>7.14</v>
          </cell>
          <cell r="F321">
            <v>-0.28431499999999998</v>
          </cell>
        </row>
        <row r="322">
          <cell r="A322">
            <v>321</v>
          </cell>
          <cell r="B322" t="str">
            <v>Limpeza do terreno</v>
          </cell>
          <cell r="C322" t="str">
            <v>m²</v>
          </cell>
          <cell r="D322">
            <v>36</v>
          </cell>
          <cell r="E322">
            <v>1.5</v>
          </cell>
          <cell r="F322">
            <v>-0.30666666666666664</v>
          </cell>
        </row>
        <row r="323">
          <cell r="A323">
            <v>322</v>
          </cell>
          <cell r="B323" t="str">
            <v>Escavação Manual</v>
          </cell>
          <cell r="C323" t="str">
            <v>m³</v>
          </cell>
          <cell r="D323">
            <v>1.3</v>
          </cell>
          <cell r="E323">
            <v>10.66</v>
          </cell>
          <cell r="F323">
            <v>-0.32415000000000005</v>
          </cell>
        </row>
        <row r="324">
          <cell r="A324">
            <v>323</v>
          </cell>
          <cell r="B324" t="str">
            <v>CAIXA INSP. EM ANEL DE CONCRETO ARMADO CA1 D=40CM; H=0,50CM P/ RAMAL DE ESGOTO</v>
          </cell>
          <cell r="C324" t="str">
            <v>UND</v>
          </cell>
          <cell r="D324">
            <v>0</v>
          </cell>
          <cell r="E324">
            <v>72.349999999999994</v>
          </cell>
          <cell r="F324">
            <v>-0.31582584657912915</v>
          </cell>
        </row>
        <row r="325">
          <cell r="A325">
            <v>324</v>
          </cell>
          <cell r="B325" t="str">
            <v>ESCAVAÇÃO MECÂNICA DE ÁREA EM SOLO DE 1ª CATEGORIA, COM PROF. DE 2,00M A 4M</v>
          </cell>
          <cell r="C325" t="str">
            <v>M3</v>
          </cell>
          <cell r="D325">
            <v>0</v>
          </cell>
          <cell r="E325">
            <v>7.1</v>
          </cell>
          <cell r="F325">
            <v>-0.30563380281690145</v>
          </cell>
        </row>
        <row r="326">
          <cell r="A326">
            <v>325</v>
          </cell>
          <cell r="B326" t="str">
            <v>TRANSPORTE DE MATERIAL - ENTULHO</v>
          </cell>
          <cell r="C326" t="str">
            <v>M3 X KM</v>
          </cell>
          <cell r="D326">
            <v>0</v>
          </cell>
          <cell r="E326">
            <v>1.29</v>
          </cell>
          <cell r="F326">
            <v>-0.24031007751937983</v>
          </cell>
        </row>
      </sheetData>
      <sheetData sheetId="46">
        <row r="1">
          <cell r="C1" t="str">
            <v>AGESPISA - AREAIS</v>
          </cell>
        </row>
        <row r="3">
          <cell r="C3" t="str">
            <v>COMPOSIÇÃO DE PREÇO UNITÁRIO</v>
          </cell>
        </row>
        <row r="5">
          <cell r="B5">
            <v>1</v>
          </cell>
          <cell r="C5">
            <v>1</v>
          </cell>
          <cell r="D5" t="str">
            <v>RECOMPOSIÇÃO DE CAPA EM CONCRETO ASFÁLTICA (CBUQ), ESP.= 5CM</v>
          </cell>
          <cell r="I5" t="str">
            <v>M2</v>
          </cell>
          <cell r="K5">
            <v>30.06</v>
          </cell>
        </row>
        <row r="7">
          <cell r="C7" t="str">
            <v>CÓDIGO</v>
          </cell>
          <cell r="D7" t="str">
            <v>DESCRIÇÃO DO SERVIÇO</v>
          </cell>
          <cell r="F7" t="str">
            <v>UNIDADE</v>
          </cell>
          <cell r="G7" t="str">
            <v>COEF.</v>
          </cell>
          <cell r="H7" t="str">
            <v>PR. UNITÁRIO</v>
          </cell>
          <cell r="I7" t="str">
            <v>PR. TOTAL</v>
          </cell>
        </row>
        <row r="8">
          <cell r="C8" t="str">
            <v>IE0316</v>
          </cell>
          <cell r="D8" t="str">
            <v>COMPACTADOR DE PLACA           VIBRATËRIA HP 4 (CHP)</v>
          </cell>
          <cell r="F8" t="str">
            <v>H</v>
          </cell>
          <cell r="G8">
            <v>5.3800000000000001E-2</v>
          </cell>
          <cell r="H8">
            <v>16.46</v>
          </cell>
          <cell r="I8">
            <v>0.89</v>
          </cell>
          <cell r="K8" t="str">
            <v>IE0316</v>
          </cell>
          <cell r="L8">
            <v>5.3800000000000001E-2</v>
          </cell>
          <cell r="M8">
            <v>30.06</v>
          </cell>
          <cell r="N8">
            <v>1.6172279999999999</v>
          </cell>
        </row>
        <row r="9">
          <cell r="C9" t="str">
            <v>IH0006</v>
          </cell>
          <cell r="D9" t="str">
            <v>SERVENTE</v>
          </cell>
          <cell r="F9" t="str">
            <v>H</v>
          </cell>
          <cell r="G9">
            <v>0.1</v>
          </cell>
          <cell r="H9">
            <v>4.4723219814241482</v>
          </cell>
          <cell r="I9">
            <v>0.45</v>
          </cell>
          <cell r="K9" t="str">
            <v>IH0006</v>
          </cell>
          <cell r="L9">
            <v>0.1</v>
          </cell>
          <cell r="M9">
            <v>30.06</v>
          </cell>
          <cell r="N9">
            <v>3.0060000000000002</v>
          </cell>
        </row>
        <row r="10">
          <cell r="C10" t="str">
            <v>IM4922</v>
          </cell>
          <cell r="D10" t="str">
            <v>CONCRETO BETUMINOSO USINADO A  QUENTE - CBUQ</v>
          </cell>
          <cell r="F10" t="str">
            <v>T</v>
          </cell>
          <cell r="G10">
            <v>0.12</v>
          </cell>
          <cell r="H10">
            <v>160</v>
          </cell>
          <cell r="I10">
            <v>19.2</v>
          </cell>
          <cell r="K10" t="str">
            <v>IM4922</v>
          </cell>
          <cell r="L10">
            <v>0.12</v>
          </cell>
          <cell r="M10">
            <v>30.06</v>
          </cell>
          <cell r="N10">
            <v>3.6071999999999997</v>
          </cell>
        </row>
        <row r="11">
          <cell r="C11" t="str">
            <v>IN0642</v>
          </cell>
          <cell r="D11" t="str">
            <v>CAMINH+O BASCULANTE 6 M3 (CHP)</v>
          </cell>
          <cell r="F11" t="str">
            <v>H</v>
          </cell>
          <cell r="G11">
            <v>5.1999999999999998E-2</v>
          </cell>
          <cell r="H11">
            <v>28</v>
          </cell>
          <cell r="I11">
            <v>1.46</v>
          </cell>
          <cell r="K11" t="str">
            <v>IN0642</v>
          </cell>
          <cell r="L11">
            <v>5.1999999999999998E-2</v>
          </cell>
          <cell r="M11">
            <v>30.06</v>
          </cell>
          <cell r="N11">
            <v>1.5631199999999998</v>
          </cell>
        </row>
        <row r="12">
          <cell r="C12">
            <v>0</v>
          </cell>
          <cell r="D12">
            <v>0</v>
          </cell>
          <cell r="F12">
            <v>0</v>
          </cell>
          <cell r="G12">
            <v>0</v>
          </cell>
          <cell r="H12">
            <v>0</v>
          </cell>
          <cell r="I12">
            <v>0</v>
          </cell>
          <cell r="M12">
            <v>30.06</v>
          </cell>
          <cell r="N12">
            <v>0</v>
          </cell>
        </row>
        <row r="13">
          <cell r="C13">
            <v>0</v>
          </cell>
          <cell r="D13">
            <v>0</v>
          </cell>
          <cell r="F13">
            <v>0</v>
          </cell>
          <cell r="G13">
            <v>0</v>
          </cell>
          <cell r="H13">
            <v>0</v>
          </cell>
          <cell r="I13">
            <v>0</v>
          </cell>
          <cell r="M13">
            <v>30.06</v>
          </cell>
          <cell r="N13">
            <v>0</v>
          </cell>
        </row>
        <row r="14">
          <cell r="C14">
            <v>0</v>
          </cell>
          <cell r="D14">
            <v>0</v>
          </cell>
          <cell r="F14">
            <v>0</v>
          </cell>
          <cell r="G14">
            <v>0</v>
          </cell>
          <cell r="H14">
            <v>0</v>
          </cell>
          <cell r="I14">
            <v>0</v>
          </cell>
          <cell r="M14">
            <v>30.06</v>
          </cell>
          <cell r="N14">
            <v>0</v>
          </cell>
        </row>
        <row r="15">
          <cell r="C15">
            <v>0</v>
          </cell>
          <cell r="D15">
            <v>0</v>
          </cell>
          <cell r="F15">
            <v>0</v>
          </cell>
          <cell r="G15">
            <v>0</v>
          </cell>
          <cell r="H15">
            <v>0</v>
          </cell>
          <cell r="I15">
            <v>0</v>
          </cell>
          <cell r="M15">
            <v>30.06</v>
          </cell>
          <cell r="N15">
            <v>0</v>
          </cell>
        </row>
        <row r="16">
          <cell r="C16">
            <v>0</v>
          </cell>
          <cell r="D16">
            <v>0</v>
          </cell>
          <cell r="F16">
            <v>0</v>
          </cell>
          <cell r="G16">
            <v>0</v>
          </cell>
          <cell r="H16">
            <v>0</v>
          </cell>
          <cell r="I16">
            <v>0</v>
          </cell>
          <cell r="M16">
            <v>30.06</v>
          </cell>
          <cell r="N16">
            <v>0</v>
          </cell>
        </row>
        <row r="17">
          <cell r="C17">
            <v>0</v>
          </cell>
          <cell r="D17">
            <v>0</v>
          </cell>
          <cell r="F17">
            <v>0</v>
          </cell>
          <cell r="G17">
            <v>0</v>
          </cell>
          <cell r="H17">
            <v>0</v>
          </cell>
          <cell r="I17">
            <v>0</v>
          </cell>
          <cell r="M17">
            <v>30.06</v>
          </cell>
          <cell r="N17">
            <v>0</v>
          </cell>
        </row>
        <row r="18">
          <cell r="C18">
            <v>0</v>
          </cell>
          <cell r="D18">
            <v>0</v>
          </cell>
          <cell r="F18">
            <v>0</v>
          </cell>
          <cell r="G18">
            <v>0</v>
          </cell>
          <cell r="H18">
            <v>0</v>
          </cell>
          <cell r="I18">
            <v>0</v>
          </cell>
          <cell r="M18">
            <v>30.06</v>
          </cell>
          <cell r="N18">
            <v>0</v>
          </cell>
        </row>
        <row r="19">
          <cell r="C19">
            <v>0</v>
          </cell>
          <cell r="D19">
            <v>0</v>
          </cell>
          <cell r="F19">
            <v>0</v>
          </cell>
          <cell r="G19">
            <v>0</v>
          </cell>
          <cell r="H19">
            <v>0</v>
          </cell>
          <cell r="I19">
            <v>0</v>
          </cell>
          <cell r="M19">
            <v>30.06</v>
          </cell>
          <cell r="N19">
            <v>0</v>
          </cell>
        </row>
        <row r="20">
          <cell r="C20">
            <v>0</v>
          </cell>
          <cell r="D20">
            <v>0</v>
          </cell>
          <cell r="F20">
            <v>0</v>
          </cell>
          <cell r="G20">
            <v>0</v>
          </cell>
          <cell r="H20">
            <v>0</v>
          </cell>
          <cell r="I20">
            <v>0</v>
          </cell>
          <cell r="M20">
            <v>30.06</v>
          </cell>
          <cell r="N20">
            <v>0</v>
          </cell>
        </row>
        <row r="21">
          <cell r="C21">
            <v>0</v>
          </cell>
          <cell r="D21">
            <v>0</v>
          </cell>
          <cell r="F21">
            <v>0</v>
          </cell>
          <cell r="G21">
            <v>0</v>
          </cell>
          <cell r="H21">
            <v>0</v>
          </cell>
          <cell r="I21">
            <v>0</v>
          </cell>
          <cell r="M21">
            <v>30.06</v>
          </cell>
          <cell r="N21">
            <v>0</v>
          </cell>
        </row>
        <row r="22">
          <cell r="C22">
            <v>0</v>
          </cell>
          <cell r="D22">
            <v>0</v>
          </cell>
          <cell r="F22">
            <v>0</v>
          </cell>
          <cell r="G22">
            <v>0</v>
          </cell>
          <cell r="H22">
            <v>0</v>
          </cell>
          <cell r="I22">
            <v>0</v>
          </cell>
          <cell r="M22">
            <v>30.06</v>
          </cell>
          <cell r="N22">
            <v>0</v>
          </cell>
        </row>
        <row r="23">
          <cell r="C23">
            <v>0</v>
          </cell>
          <cell r="D23">
            <v>0</v>
          </cell>
          <cell r="F23">
            <v>0</v>
          </cell>
          <cell r="G23">
            <v>0</v>
          </cell>
          <cell r="H23">
            <v>0</v>
          </cell>
          <cell r="I23">
            <v>0</v>
          </cell>
          <cell r="M23">
            <v>30.06</v>
          </cell>
          <cell r="N23">
            <v>0</v>
          </cell>
        </row>
        <row r="24">
          <cell r="C24">
            <v>0</v>
          </cell>
          <cell r="D24">
            <v>0</v>
          </cell>
          <cell r="F24">
            <v>0</v>
          </cell>
          <cell r="G24">
            <v>0</v>
          </cell>
          <cell r="H24">
            <v>0</v>
          </cell>
          <cell r="I24">
            <v>0</v>
          </cell>
          <cell r="M24">
            <v>30.06</v>
          </cell>
          <cell r="N24">
            <v>0</v>
          </cell>
        </row>
        <row r="25">
          <cell r="C25">
            <v>0</v>
          </cell>
          <cell r="D25">
            <v>0</v>
          </cell>
          <cell r="F25">
            <v>0</v>
          </cell>
          <cell r="G25">
            <v>0</v>
          </cell>
          <cell r="H25">
            <v>0</v>
          </cell>
          <cell r="I25">
            <v>0</v>
          </cell>
          <cell r="M25">
            <v>30.06</v>
          </cell>
          <cell r="N25">
            <v>0</v>
          </cell>
        </row>
        <row r="26">
          <cell r="C26">
            <v>0</v>
          </cell>
          <cell r="D26">
            <v>0</v>
          </cell>
          <cell r="F26">
            <v>0</v>
          </cell>
          <cell r="G26">
            <v>0</v>
          </cell>
          <cell r="H26">
            <v>0</v>
          </cell>
          <cell r="I26">
            <v>0</v>
          </cell>
          <cell r="M26">
            <v>30.06</v>
          </cell>
          <cell r="N26">
            <v>0</v>
          </cell>
        </row>
        <row r="27">
          <cell r="C27">
            <v>0</v>
          </cell>
          <cell r="D27">
            <v>0</v>
          </cell>
          <cell r="F27">
            <v>0</v>
          </cell>
          <cell r="G27">
            <v>0</v>
          </cell>
          <cell r="H27">
            <v>0</v>
          </cell>
          <cell r="I27">
            <v>0</v>
          </cell>
          <cell r="M27">
            <v>30.06</v>
          </cell>
          <cell r="N27">
            <v>0</v>
          </cell>
        </row>
        <row r="28">
          <cell r="C28">
            <v>0</v>
          </cell>
          <cell r="D28">
            <v>0</v>
          </cell>
          <cell r="F28">
            <v>0</v>
          </cell>
          <cell r="G28">
            <v>0</v>
          </cell>
          <cell r="H28">
            <v>0</v>
          </cell>
          <cell r="I28">
            <v>0</v>
          </cell>
          <cell r="M28">
            <v>30.06</v>
          </cell>
          <cell r="N28">
            <v>0</v>
          </cell>
        </row>
        <row r="29">
          <cell r="C29" t="str">
            <v xml:space="preserve">TOTAL </v>
          </cell>
          <cell r="I29">
            <v>22</v>
          </cell>
        </row>
        <row r="30">
          <cell r="C30" t="str">
            <v>BDI %</v>
          </cell>
          <cell r="H30">
            <v>0</v>
          </cell>
          <cell r="I30">
            <v>0</v>
          </cell>
        </row>
        <row r="31">
          <cell r="A31">
            <v>1</v>
          </cell>
          <cell r="C31" t="str">
            <v>TOTAL DO SERVIÇO</v>
          </cell>
          <cell r="I31">
            <v>22</v>
          </cell>
          <cell r="K31">
            <v>30.06</v>
          </cell>
          <cell r="L31">
            <v>-0.26813040585495673</v>
          </cell>
        </row>
        <row r="32">
          <cell r="C32" t="str">
            <v>AGESPISA - AREAIS</v>
          </cell>
        </row>
        <row r="34">
          <cell r="C34" t="str">
            <v>COMPOSIÇÃO DE PREÇO UNITÁRIO</v>
          </cell>
        </row>
        <row r="36">
          <cell r="B36">
            <v>2</v>
          </cell>
          <cell r="C36">
            <v>2</v>
          </cell>
          <cell r="D36" t="str">
            <v>REATERRO DE VALAS COMPACT. MECAN.  C/ MAT. DE EMPRÉSTIMO C/ CONTROLE DO GC&gt;=95%</v>
          </cell>
          <cell r="I36" t="str">
            <v>M3</v>
          </cell>
          <cell r="K36">
            <v>37.54</v>
          </cell>
        </row>
        <row r="38">
          <cell r="C38" t="str">
            <v>CÓDIGO</v>
          </cell>
          <cell r="D38" t="str">
            <v>DESCRIÇÃO DO SERVIÇO</v>
          </cell>
          <cell r="F38" t="str">
            <v>UNIDADE</v>
          </cell>
          <cell r="G38" t="str">
            <v>COEF.</v>
          </cell>
          <cell r="H38" t="str">
            <v>PR. UNITÁRIO</v>
          </cell>
          <cell r="I38" t="str">
            <v>PR. TOTAL</v>
          </cell>
        </row>
        <row r="39">
          <cell r="C39" t="str">
            <v>IH0006</v>
          </cell>
          <cell r="D39" t="str">
            <v>SERVENTE</v>
          </cell>
          <cell r="F39" t="str">
            <v>H</v>
          </cell>
          <cell r="G39">
            <v>1.05</v>
          </cell>
          <cell r="H39">
            <v>4.4723219814241482</v>
          </cell>
          <cell r="I39">
            <v>4.7</v>
          </cell>
          <cell r="K39" t="str">
            <v>IH0006</v>
          </cell>
          <cell r="L39">
            <v>1.05</v>
          </cell>
          <cell r="M39">
            <v>37.54</v>
          </cell>
          <cell r="N39">
            <v>39.417000000000002</v>
          </cell>
        </row>
        <row r="40">
          <cell r="C40" t="str">
            <v>IM6299</v>
          </cell>
          <cell r="D40" t="str">
            <v>INDENIZAÃ+O DE JAZIDA</v>
          </cell>
          <cell r="F40" t="str">
            <v>M3</v>
          </cell>
          <cell r="G40">
            <v>1.3</v>
          </cell>
          <cell r="H40">
            <v>15</v>
          </cell>
          <cell r="I40">
            <v>19.5</v>
          </cell>
          <cell r="K40" t="str">
            <v>IM6299</v>
          </cell>
          <cell r="L40">
            <v>1.3</v>
          </cell>
          <cell r="M40">
            <v>37.54</v>
          </cell>
          <cell r="N40">
            <v>48.802</v>
          </cell>
        </row>
        <row r="41">
          <cell r="C41" t="str">
            <v>IN0645</v>
          </cell>
          <cell r="D41" t="str">
            <v>CAMINH+O TANQUE 6.000 l (CHP)</v>
          </cell>
          <cell r="F41" t="str">
            <v>H</v>
          </cell>
          <cell r="G41">
            <v>3.5000000000000003E-2</v>
          </cell>
          <cell r="H41">
            <v>32</v>
          </cell>
          <cell r="I41">
            <v>1.1200000000000001</v>
          </cell>
          <cell r="K41" t="str">
            <v>IN0645</v>
          </cell>
          <cell r="L41">
            <v>3.5000000000000003E-2</v>
          </cell>
          <cell r="M41">
            <v>37.54</v>
          </cell>
          <cell r="N41">
            <v>1.3139000000000001</v>
          </cell>
        </row>
        <row r="42">
          <cell r="C42" t="str">
            <v>IN0649</v>
          </cell>
          <cell r="D42" t="str">
            <v>COMPACTADOR DE PLACA           VIBRATËRIA HP 7 (CHP)</v>
          </cell>
          <cell r="F42" t="str">
            <v>H</v>
          </cell>
          <cell r="G42">
            <v>3.5000000000000003E-2</v>
          </cell>
          <cell r="H42">
            <v>26</v>
          </cell>
          <cell r="I42">
            <v>0.91</v>
          </cell>
          <cell r="K42" t="str">
            <v>IN0649</v>
          </cell>
          <cell r="L42">
            <v>3.5000000000000003E-2</v>
          </cell>
          <cell r="M42">
            <v>37.54</v>
          </cell>
          <cell r="N42">
            <v>1.3139000000000001</v>
          </cell>
        </row>
        <row r="43">
          <cell r="C43">
            <v>0</v>
          </cell>
          <cell r="D43">
            <v>0</v>
          </cell>
          <cell r="F43">
            <v>0</v>
          </cell>
          <cell r="G43">
            <v>0</v>
          </cell>
          <cell r="H43">
            <v>0</v>
          </cell>
          <cell r="I43">
            <v>0</v>
          </cell>
          <cell r="M43">
            <v>37.54</v>
          </cell>
          <cell r="N43">
            <v>0</v>
          </cell>
        </row>
        <row r="44">
          <cell r="C44">
            <v>0</v>
          </cell>
          <cell r="D44">
            <v>0</v>
          </cell>
          <cell r="F44">
            <v>0</v>
          </cell>
          <cell r="G44">
            <v>0</v>
          </cell>
          <cell r="H44">
            <v>0</v>
          </cell>
          <cell r="I44">
            <v>0</v>
          </cell>
          <cell r="M44">
            <v>37.54</v>
          </cell>
          <cell r="N44">
            <v>0</v>
          </cell>
        </row>
        <row r="45">
          <cell r="C45">
            <v>0</v>
          </cell>
          <cell r="D45">
            <v>0</v>
          </cell>
          <cell r="F45">
            <v>0</v>
          </cell>
          <cell r="G45">
            <v>0</v>
          </cell>
          <cell r="H45">
            <v>0</v>
          </cell>
          <cell r="I45">
            <v>0</v>
          </cell>
          <cell r="M45">
            <v>37.54</v>
          </cell>
          <cell r="N45">
            <v>0</v>
          </cell>
        </row>
        <row r="46">
          <cell r="C46">
            <v>0</v>
          </cell>
          <cell r="D46">
            <v>0</v>
          </cell>
          <cell r="F46">
            <v>0</v>
          </cell>
          <cell r="G46">
            <v>0</v>
          </cell>
          <cell r="H46">
            <v>0</v>
          </cell>
          <cell r="I46">
            <v>0</v>
          </cell>
          <cell r="M46">
            <v>37.54</v>
          </cell>
          <cell r="N46">
            <v>0</v>
          </cell>
        </row>
        <row r="47">
          <cell r="C47">
            <v>0</v>
          </cell>
          <cell r="D47">
            <v>0</v>
          </cell>
          <cell r="F47">
            <v>0</v>
          </cell>
          <cell r="G47">
            <v>0</v>
          </cell>
          <cell r="H47">
            <v>0</v>
          </cell>
          <cell r="I47">
            <v>0</v>
          </cell>
          <cell r="M47">
            <v>37.54</v>
          </cell>
          <cell r="N47">
            <v>0</v>
          </cell>
        </row>
        <row r="48">
          <cell r="C48">
            <v>0</v>
          </cell>
          <cell r="D48">
            <v>0</v>
          </cell>
          <cell r="F48">
            <v>0</v>
          </cell>
          <cell r="G48">
            <v>0</v>
          </cell>
          <cell r="H48">
            <v>0</v>
          </cell>
          <cell r="I48">
            <v>0</v>
          </cell>
          <cell r="M48">
            <v>37.54</v>
          </cell>
          <cell r="N48">
            <v>0</v>
          </cell>
        </row>
        <row r="49">
          <cell r="C49">
            <v>0</v>
          </cell>
          <cell r="D49">
            <v>0</v>
          </cell>
          <cell r="F49">
            <v>0</v>
          </cell>
          <cell r="G49">
            <v>0</v>
          </cell>
          <cell r="H49">
            <v>0</v>
          </cell>
          <cell r="I49">
            <v>0</v>
          </cell>
          <cell r="M49">
            <v>37.54</v>
          </cell>
          <cell r="N49">
            <v>0</v>
          </cell>
        </row>
        <row r="50">
          <cell r="C50">
            <v>0</v>
          </cell>
          <cell r="D50">
            <v>0</v>
          </cell>
          <cell r="F50">
            <v>0</v>
          </cell>
          <cell r="G50">
            <v>0</v>
          </cell>
          <cell r="H50">
            <v>0</v>
          </cell>
          <cell r="I50">
            <v>0</v>
          </cell>
          <cell r="M50">
            <v>37.54</v>
          </cell>
          <cell r="N50">
            <v>0</v>
          </cell>
        </row>
        <row r="51">
          <cell r="C51">
            <v>0</v>
          </cell>
          <cell r="D51">
            <v>0</v>
          </cell>
          <cell r="F51">
            <v>0</v>
          </cell>
          <cell r="G51">
            <v>0</v>
          </cell>
          <cell r="H51">
            <v>0</v>
          </cell>
          <cell r="I51">
            <v>0</v>
          </cell>
          <cell r="M51">
            <v>37.54</v>
          </cell>
          <cell r="N51">
            <v>0</v>
          </cell>
        </row>
        <row r="52">
          <cell r="C52">
            <v>0</v>
          </cell>
          <cell r="D52">
            <v>0</v>
          </cell>
          <cell r="F52">
            <v>0</v>
          </cell>
          <cell r="G52">
            <v>0</v>
          </cell>
          <cell r="H52">
            <v>0</v>
          </cell>
          <cell r="I52">
            <v>0</v>
          </cell>
          <cell r="M52">
            <v>37.54</v>
          </cell>
          <cell r="N52">
            <v>0</v>
          </cell>
        </row>
        <row r="53">
          <cell r="C53">
            <v>0</v>
          </cell>
          <cell r="D53">
            <v>0</v>
          </cell>
          <cell r="F53">
            <v>0</v>
          </cell>
          <cell r="G53">
            <v>0</v>
          </cell>
          <cell r="H53">
            <v>0</v>
          </cell>
          <cell r="I53">
            <v>0</v>
          </cell>
          <cell r="M53">
            <v>37.54</v>
          </cell>
          <cell r="N53">
            <v>0</v>
          </cell>
        </row>
        <row r="54">
          <cell r="C54">
            <v>0</v>
          </cell>
          <cell r="D54">
            <v>0</v>
          </cell>
          <cell r="F54">
            <v>0</v>
          </cell>
          <cell r="G54">
            <v>0</v>
          </cell>
          <cell r="H54">
            <v>0</v>
          </cell>
          <cell r="I54">
            <v>0</v>
          </cell>
          <cell r="M54">
            <v>37.54</v>
          </cell>
          <cell r="N54">
            <v>0</v>
          </cell>
        </row>
        <row r="55">
          <cell r="C55">
            <v>0</v>
          </cell>
          <cell r="D55">
            <v>0</v>
          </cell>
          <cell r="F55">
            <v>0</v>
          </cell>
          <cell r="G55">
            <v>0</v>
          </cell>
          <cell r="H55">
            <v>0</v>
          </cell>
          <cell r="I55">
            <v>0</v>
          </cell>
          <cell r="M55">
            <v>37.54</v>
          </cell>
          <cell r="N55">
            <v>0</v>
          </cell>
        </row>
        <row r="56">
          <cell r="C56">
            <v>0</v>
          </cell>
          <cell r="D56">
            <v>0</v>
          </cell>
          <cell r="F56">
            <v>0</v>
          </cell>
          <cell r="G56">
            <v>0</v>
          </cell>
          <cell r="H56">
            <v>0</v>
          </cell>
          <cell r="I56">
            <v>0</v>
          </cell>
          <cell r="M56">
            <v>37.54</v>
          </cell>
          <cell r="N56">
            <v>0</v>
          </cell>
        </row>
        <row r="57">
          <cell r="C57">
            <v>0</v>
          </cell>
          <cell r="D57">
            <v>0</v>
          </cell>
          <cell r="F57">
            <v>0</v>
          </cell>
          <cell r="G57">
            <v>0</v>
          </cell>
          <cell r="H57">
            <v>0</v>
          </cell>
          <cell r="I57">
            <v>0</v>
          </cell>
          <cell r="M57">
            <v>37.54</v>
          </cell>
          <cell r="N57">
            <v>0</v>
          </cell>
        </row>
        <row r="58">
          <cell r="C58">
            <v>0</v>
          </cell>
          <cell r="D58">
            <v>0</v>
          </cell>
          <cell r="F58">
            <v>0</v>
          </cell>
          <cell r="G58">
            <v>0</v>
          </cell>
          <cell r="H58">
            <v>0</v>
          </cell>
          <cell r="I58">
            <v>0</v>
          </cell>
          <cell r="M58">
            <v>37.54</v>
          </cell>
          <cell r="N58">
            <v>0</v>
          </cell>
        </row>
        <row r="59">
          <cell r="C59">
            <v>0</v>
          </cell>
          <cell r="D59">
            <v>0</v>
          </cell>
          <cell r="F59">
            <v>0</v>
          </cell>
          <cell r="G59">
            <v>0</v>
          </cell>
          <cell r="H59">
            <v>0</v>
          </cell>
          <cell r="I59">
            <v>0</v>
          </cell>
          <cell r="M59">
            <v>37.54</v>
          </cell>
          <cell r="N59">
            <v>0</v>
          </cell>
        </row>
        <row r="60">
          <cell r="C60" t="str">
            <v xml:space="preserve">TOTAL </v>
          </cell>
          <cell r="I60">
            <v>26.23</v>
          </cell>
        </row>
        <row r="61">
          <cell r="C61" t="str">
            <v>BDI %</v>
          </cell>
          <cell r="H61">
            <v>0</v>
          </cell>
          <cell r="I61">
            <v>0</v>
          </cell>
        </row>
        <row r="62">
          <cell r="A62">
            <v>2</v>
          </cell>
          <cell r="C62" t="str">
            <v>TOTAL DO SERVIÇO</v>
          </cell>
          <cell r="I62">
            <v>26.23</v>
          </cell>
          <cell r="K62" t="e">
            <v>#REF!</v>
          </cell>
          <cell r="L62" t="e">
            <v>#REF!</v>
          </cell>
        </row>
        <row r="63">
          <cell r="C63" t="str">
            <v>AGESPISA - AREAIS</v>
          </cell>
        </row>
        <row r="65">
          <cell r="C65" t="str">
            <v>COMPOSIÇÃO DE PREÇO UNITÁRIO</v>
          </cell>
        </row>
        <row r="67">
          <cell r="B67">
            <v>3</v>
          </cell>
          <cell r="C67">
            <v>3</v>
          </cell>
          <cell r="D67" t="str">
            <v>TUBO PVC P/ REDE COLETORA JEI NBR 7362   DN150</v>
          </cell>
          <cell r="I67" t="str">
            <v>M</v>
          </cell>
          <cell r="K67">
            <v>23.35</v>
          </cell>
        </row>
        <row r="69">
          <cell r="C69" t="str">
            <v>CÓDIGO</v>
          </cell>
          <cell r="D69" t="str">
            <v>DESCRIÇÃO DO SERVIÇO</v>
          </cell>
          <cell r="F69" t="str">
            <v>UNIDADE</v>
          </cell>
          <cell r="G69" t="str">
            <v>COEF.</v>
          </cell>
          <cell r="H69" t="str">
            <v>PR. UNITÁRIO</v>
          </cell>
          <cell r="I69" t="str">
            <v>PR. TOTAL</v>
          </cell>
        </row>
        <row r="70">
          <cell r="C70" t="str">
            <v>IM6164</v>
          </cell>
          <cell r="D70" t="str">
            <v>TUBO PVC R-GIDO PARA ESGOTO -  150MM (6')</v>
          </cell>
          <cell r="F70" t="str">
            <v>M</v>
          </cell>
          <cell r="G70">
            <v>1.01</v>
          </cell>
          <cell r="H70">
            <v>12.2</v>
          </cell>
          <cell r="I70">
            <v>12.32</v>
          </cell>
          <cell r="K70" t="str">
            <v>IM6164</v>
          </cell>
          <cell r="L70">
            <v>1.01</v>
          </cell>
          <cell r="M70">
            <v>23.35</v>
          </cell>
          <cell r="N70">
            <v>23.583500000000001</v>
          </cell>
        </row>
        <row r="71">
          <cell r="C71">
            <v>0</v>
          </cell>
          <cell r="D71">
            <v>0</v>
          </cell>
          <cell r="F71">
            <v>0</v>
          </cell>
          <cell r="G71">
            <v>0</v>
          </cell>
          <cell r="H71">
            <v>0</v>
          </cell>
          <cell r="I71">
            <v>0</v>
          </cell>
          <cell r="M71">
            <v>23.35</v>
          </cell>
          <cell r="N71">
            <v>0</v>
          </cell>
        </row>
        <row r="72">
          <cell r="C72">
            <v>0</v>
          </cell>
          <cell r="D72">
            <v>0</v>
          </cell>
          <cell r="F72">
            <v>0</v>
          </cell>
          <cell r="G72">
            <v>0</v>
          </cell>
          <cell r="H72">
            <v>0</v>
          </cell>
          <cell r="I72">
            <v>0</v>
          </cell>
          <cell r="M72">
            <v>23.35</v>
          </cell>
          <cell r="N72">
            <v>0</v>
          </cell>
        </row>
        <row r="73">
          <cell r="C73">
            <v>0</v>
          </cell>
          <cell r="D73">
            <v>0</v>
          </cell>
          <cell r="F73">
            <v>0</v>
          </cell>
          <cell r="G73">
            <v>0</v>
          </cell>
          <cell r="H73">
            <v>0</v>
          </cell>
          <cell r="I73">
            <v>0</v>
          </cell>
          <cell r="M73">
            <v>23.35</v>
          </cell>
          <cell r="N73">
            <v>0</v>
          </cell>
        </row>
        <row r="74">
          <cell r="C74">
            <v>0</v>
          </cell>
          <cell r="D74">
            <v>0</v>
          </cell>
          <cell r="F74">
            <v>0</v>
          </cell>
          <cell r="G74">
            <v>0</v>
          </cell>
          <cell r="H74">
            <v>0</v>
          </cell>
          <cell r="I74">
            <v>0</v>
          </cell>
          <cell r="M74">
            <v>23.35</v>
          </cell>
          <cell r="N74">
            <v>0</v>
          </cell>
        </row>
        <row r="75">
          <cell r="C75">
            <v>0</v>
          </cell>
          <cell r="D75">
            <v>0</v>
          </cell>
          <cell r="F75">
            <v>0</v>
          </cell>
          <cell r="G75">
            <v>0</v>
          </cell>
          <cell r="H75">
            <v>0</v>
          </cell>
          <cell r="I75">
            <v>0</v>
          </cell>
          <cell r="M75">
            <v>23.35</v>
          </cell>
          <cell r="N75">
            <v>0</v>
          </cell>
        </row>
        <row r="76">
          <cell r="C76">
            <v>0</v>
          </cell>
          <cell r="D76">
            <v>0</v>
          </cell>
          <cell r="F76">
            <v>0</v>
          </cell>
          <cell r="G76">
            <v>0</v>
          </cell>
          <cell r="H76">
            <v>0</v>
          </cell>
          <cell r="I76">
            <v>0</v>
          </cell>
          <cell r="M76">
            <v>23.35</v>
          </cell>
          <cell r="N76">
            <v>0</v>
          </cell>
        </row>
        <row r="77">
          <cell r="C77">
            <v>0</v>
          </cell>
          <cell r="D77">
            <v>0</v>
          </cell>
          <cell r="F77">
            <v>0</v>
          </cell>
          <cell r="G77">
            <v>0</v>
          </cell>
          <cell r="H77">
            <v>0</v>
          </cell>
          <cell r="I77">
            <v>0</v>
          </cell>
          <cell r="M77">
            <v>23.35</v>
          </cell>
          <cell r="N77">
            <v>0</v>
          </cell>
        </row>
        <row r="78">
          <cell r="C78">
            <v>0</v>
          </cell>
          <cell r="D78">
            <v>0</v>
          </cell>
          <cell r="F78">
            <v>0</v>
          </cell>
          <cell r="G78">
            <v>0</v>
          </cell>
          <cell r="H78">
            <v>0</v>
          </cell>
          <cell r="I78">
            <v>0</v>
          </cell>
          <cell r="M78">
            <v>23.35</v>
          </cell>
          <cell r="N78">
            <v>0</v>
          </cell>
        </row>
        <row r="79">
          <cell r="C79">
            <v>0</v>
          </cell>
          <cell r="D79">
            <v>0</v>
          </cell>
          <cell r="F79">
            <v>0</v>
          </cell>
          <cell r="G79">
            <v>0</v>
          </cell>
          <cell r="H79">
            <v>0</v>
          </cell>
          <cell r="I79">
            <v>0</v>
          </cell>
          <cell r="M79">
            <v>23.35</v>
          </cell>
          <cell r="N79">
            <v>0</v>
          </cell>
        </row>
        <row r="80">
          <cell r="C80">
            <v>0</v>
          </cell>
          <cell r="D80">
            <v>0</v>
          </cell>
          <cell r="F80">
            <v>0</v>
          </cell>
          <cell r="G80">
            <v>0</v>
          </cell>
          <cell r="H80">
            <v>0</v>
          </cell>
          <cell r="I80">
            <v>0</v>
          </cell>
          <cell r="M80">
            <v>23.35</v>
          </cell>
          <cell r="N80">
            <v>0</v>
          </cell>
        </row>
        <row r="81">
          <cell r="C81">
            <v>0</v>
          </cell>
          <cell r="D81">
            <v>0</v>
          </cell>
          <cell r="F81">
            <v>0</v>
          </cell>
          <cell r="G81">
            <v>0</v>
          </cell>
          <cell r="H81">
            <v>0</v>
          </cell>
          <cell r="I81">
            <v>0</v>
          </cell>
          <cell r="M81">
            <v>23.35</v>
          </cell>
          <cell r="N81">
            <v>0</v>
          </cell>
        </row>
        <row r="82">
          <cell r="C82">
            <v>0</v>
          </cell>
          <cell r="D82">
            <v>0</v>
          </cell>
          <cell r="F82">
            <v>0</v>
          </cell>
          <cell r="G82">
            <v>0</v>
          </cell>
          <cell r="H82">
            <v>0</v>
          </cell>
          <cell r="I82">
            <v>0</v>
          </cell>
          <cell r="M82">
            <v>23.35</v>
          </cell>
          <cell r="N82">
            <v>0</v>
          </cell>
        </row>
        <row r="83">
          <cell r="C83">
            <v>0</v>
          </cell>
          <cell r="D83">
            <v>0</v>
          </cell>
          <cell r="F83">
            <v>0</v>
          </cell>
          <cell r="G83">
            <v>0</v>
          </cell>
          <cell r="H83">
            <v>0</v>
          </cell>
          <cell r="I83">
            <v>0</v>
          </cell>
          <cell r="M83">
            <v>23.35</v>
          </cell>
          <cell r="N83">
            <v>0</v>
          </cell>
        </row>
        <row r="84">
          <cell r="C84">
            <v>0</v>
          </cell>
          <cell r="D84">
            <v>0</v>
          </cell>
          <cell r="F84">
            <v>0</v>
          </cell>
          <cell r="G84">
            <v>0</v>
          </cell>
          <cell r="H84">
            <v>0</v>
          </cell>
          <cell r="I84">
            <v>0</v>
          </cell>
          <cell r="M84">
            <v>23.35</v>
          </cell>
          <cell r="N84">
            <v>0</v>
          </cell>
        </row>
        <row r="85">
          <cell r="C85">
            <v>0</v>
          </cell>
          <cell r="D85">
            <v>0</v>
          </cell>
          <cell r="F85">
            <v>0</v>
          </cell>
          <cell r="G85">
            <v>0</v>
          </cell>
          <cell r="H85">
            <v>0</v>
          </cell>
          <cell r="I85">
            <v>0</v>
          </cell>
          <cell r="M85">
            <v>23.35</v>
          </cell>
          <cell r="N85">
            <v>0</v>
          </cell>
        </row>
        <row r="86">
          <cell r="C86">
            <v>0</v>
          </cell>
          <cell r="D86">
            <v>0</v>
          </cell>
          <cell r="F86">
            <v>0</v>
          </cell>
          <cell r="G86">
            <v>0</v>
          </cell>
          <cell r="H86">
            <v>0</v>
          </cell>
          <cell r="I86">
            <v>0</v>
          </cell>
          <cell r="M86">
            <v>23.35</v>
          </cell>
          <cell r="N86">
            <v>0</v>
          </cell>
        </row>
        <row r="87">
          <cell r="C87">
            <v>0</v>
          </cell>
          <cell r="D87">
            <v>0</v>
          </cell>
          <cell r="F87">
            <v>0</v>
          </cell>
          <cell r="G87">
            <v>0</v>
          </cell>
          <cell r="H87">
            <v>0</v>
          </cell>
          <cell r="I87">
            <v>0</v>
          </cell>
          <cell r="M87">
            <v>23.35</v>
          </cell>
          <cell r="N87">
            <v>0</v>
          </cell>
        </row>
        <row r="88">
          <cell r="C88">
            <v>0</v>
          </cell>
          <cell r="D88">
            <v>0</v>
          </cell>
          <cell r="F88">
            <v>0</v>
          </cell>
          <cell r="G88">
            <v>0</v>
          </cell>
          <cell r="H88">
            <v>0</v>
          </cell>
          <cell r="I88">
            <v>0</v>
          </cell>
          <cell r="M88">
            <v>23.35</v>
          </cell>
          <cell r="N88">
            <v>0</v>
          </cell>
        </row>
        <row r="89">
          <cell r="C89">
            <v>0</v>
          </cell>
          <cell r="D89">
            <v>0</v>
          </cell>
          <cell r="F89">
            <v>0</v>
          </cell>
          <cell r="G89">
            <v>0</v>
          </cell>
          <cell r="H89">
            <v>0</v>
          </cell>
          <cell r="I89">
            <v>0</v>
          </cell>
          <cell r="M89">
            <v>23.35</v>
          </cell>
          <cell r="N89">
            <v>0</v>
          </cell>
        </row>
        <row r="90">
          <cell r="C90">
            <v>0</v>
          </cell>
          <cell r="D90">
            <v>0</v>
          </cell>
          <cell r="F90">
            <v>0</v>
          </cell>
          <cell r="G90">
            <v>0</v>
          </cell>
          <cell r="H90">
            <v>0</v>
          </cell>
          <cell r="I90">
            <v>0</v>
          </cell>
          <cell r="M90">
            <v>23.35</v>
          </cell>
          <cell r="N90">
            <v>0</v>
          </cell>
        </row>
        <row r="91">
          <cell r="C91" t="str">
            <v xml:space="preserve">TOTAL </v>
          </cell>
          <cell r="I91">
            <v>12.32</v>
          </cell>
        </row>
        <row r="92">
          <cell r="C92" t="str">
            <v>BDI %</v>
          </cell>
          <cell r="H92">
            <v>0</v>
          </cell>
          <cell r="I92">
            <v>0</v>
          </cell>
        </row>
        <row r="93">
          <cell r="A93">
            <v>3</v>
          </cell>
          <cell r="C93" t="str">
            <v>TOTAL DO SERVIÇO</v>
          </cell>
          <cell r="I93">
            <v>12.32</v>
          </cell>
          <cell r="K93" t="e">
            <v>#REF!</v>
          </cell>
          <cell r="L93" t="e">
            <v>#REF!</v>
          </cell>
        </row>
        <row r="94">
          <cell r="C94" t="str">
            <v>AGESPISA - AREAIS</v>
          </cell>
        </row>
        <row r="96">
          <cell r="C96" t="str">
            <v>COMPOSIÇÃO DE PREÇO UNITÁRIO</v>
          </cell>
        </row>
        <row r="98">
          <cell r="B98">
            <v>4</v>
          </cell>
          <cell r="C98">
            <v>4</v>
          </cell>
          <cell r="D98" t="str">
            <v xml:space="preserve">ESCAVAÇÃO MANUAL EM VALAS DE 1ª CATEGORIA COM PROFUNDIDADE ATÉ 2,0 M </v>
          </cell>
          <cell r="I98" t="str">
            <v>M3</v>
          </cell>
          <cell r="K98">
            <v>17.25</v>
          </cell>
        </row>
        <row r="100">
          <cell r="C100" t="str">
            <v>CÓDIGO</v>
          </cell>
          <cell r="D100" t="str">
            <v>DESCRIÇÃO DO SERVIÇO</v>
          </cell>
          <cell r="F100" t="str">
            <v>UNIDADE</v>
          </cell>
          <cell r="G100" t="str">
            <v>COEF.</v>
          </cell>
          <cell r="H100" t="str">
            <v>PR. UNITÁRIO</v>
          </cell>
          <cell r="I100" t="str">
            <v>PR. TOTAL</v>
          </cell>
        </row>
        <row r="101">
          <cell r="C101" t="str">
            <v>IH0006</v>
          </cell>
          <cell r="D101" t="str">
            <v>SERVENTE</v>
          </cell>
          <cell r="F101" t="str">
            <v>H</v>
          </cell>
          <cell r="G101">
            <v>2.8</v>
          </cell>
          <cell r="H101">
            <v>4.4723219814241482</v>
          </cell>
          <cell r="I101">
            <v>12.52</v>
          </cell>
          <cell r="K101" t="str">
            <v>IH0006</v>
          </cell>
          <cell r="L101">
            <v>2.8</v>
          </cell>
          <cell r="M101">
            <v>17.25</v>
          </cell>
          <cell r="N101">
            <v>48.3</v>
          </cell>
        </row>
        <row r="102">
          <cell r="C102">
            <v>0</v>
          </cell>
          <cell r="D102">
            <v>0</v>
          </cell>
          <cell r="F102">
            <v>0</v>
          </cell>
          <cell r="G102">
            <v>0</v>
          </cell>
          <cell r="H102">
            <v>0</v>
          </cell>
          <cell r="I102">
            <v>0</v>
          </cell>
          <cell r="M102">
            <v>17.25</v>
          </cell>
          <cell r="N102">
            <v>0</v>
          </cell>
        </row>
        <row r="103">
          <cell r="C103">
            <v>0</v>
          </cell>
          <cell r="D103">
            <v>0</v>
          </cell>
          <cell r="F103">
            <v>0</v>
          </cell>
          <cell r="G103">
            <v>0</v>
          </cell>
          <cell r="H103">
            <v>0</v>
          </cell>
          <cell r="I103">
            <v>0</v>
          </cell>
          <cell r="M103">
            <v>17.25</v>
          </cell>
          <cell r="N103">
            <v>0</v>
          </cell>
        </row>
        <row r="104">
          <cell r="C104">
            <v>0</v>
          </cell>
          <cell r="D104">
            <v>0</v>
          </cell>
          <cell r="F104">
            <v>0</v>
          </cell>
          <cell r="G104">
            <v>0</v>
          </cell>
          <cell r="H104">
            <v>0</v>
          </cell>
          <cell r="I104">
            <v>0</v>
          </cell>
          <cell r="M104">
            <v>17.25</v>
          </cell>
          <cell r="N104">
            <v>0</v>
          </cell>
        </row>
        <row r="105">
          <cell r="C105">
            <v>0</v>
          </cell>
          <cell r="D105">
            <v>0</v>
          </cell>
          <cell r="F105">
            <v>0</v>
          </cell>
          <cell r="G105">
            <v>0</v>
          </cell>
          <cell r="H105">
            <v>0</v>
          </cell>
          <cell r="I105">
            <v>0</v>
          </cell>
          <cell r="M105">
            <v>17.25</v>
          </cell>
          <cell r="N105">
            <v>0</v>
          </cell>
        </row>
        <row r="106">
          <cell r="C106">
            <v>0</v>
          </cell>
          <cell r="D106">
            <v>0</v>
          </cell>
          <cell r="F106">
            <v>0</v>
          </cell>
          <cell r="G106">
            <v>0</v>
          </cell>
          <cell r="H106">
            <v>0</v>
          </cell>
          <cell r="I106">
            <v>0</v>
          </cell>
          <cell r="M106">
            <v>17.25</v>
          </cell>
          <cell r="N106">
            <v>0</v>
          </cell>
        </row>
        <row r="107">
          <cell r="C107">
            <v>0</v>
          </cell>
          <cell r="D107">
            <v>0</v>
          </cell>
          <cell r="F107">
            <v>0</v>
          </cell>
          <cell r="G107">
            <v>0</v>
          </cell>
          <cell r="H107">
            <v>0</v>
          </cell>
          <cell r="I107">
            <v>0</v>
          </cell>
          <cell r="M107">
            <v>17.25</v>
          </cell>
          <cell r="N107">
            <v>0</v>
          </cell>
        </row>
        <row r="108">
          <cell r="C108">
            <v>0</v>
          </cell>
          <cell r="D108">
            <v>0</v>
          </cell>
          <cell r="F108">
            <v>0</v>
          </cell>
          <cell r="G108">
            <v>0</v>
          </cell>
          <cell r="H108">
            <v>0</v>
          </cell>
          <cell r="I108">
            <v>0</v>
          </cell>
          <cell r="M108">
            <v>17.25</v>
          </cell>
          <cell r="N108">
            <v>0</v>
          </cell>
        </row>
        <row r="109">
          <cell r="C109">
            <v>0</v>
          </cell>
          <cell r="D109">
            <v>0</v>
          </cell>
          <cell r="F109">
            <v>0</v>
          </cell>
          <cell r="G109">
            <v>0</v>
          </cell>
          <cell r="H109">
            <v>0</v>
          </cell>
          <cell r="I109">
            <v>0</v>
          </cell>
          <cell r="M109">
            <v>17.25</v>
          </cell>
          <cell r="N109">
            <v>0</v>
          </cell>
        </row>
        <row r="110">
          <cell r="C110">
            <v>0</v>
          </cell>
          <cell r="D110">
            <v>0</v>
          </cell>
          <cell r="F110">
            <v>0</v>
          </cell>
          <cell r="G110">
            <v>0</v>
          </cell>
          <cell r="H110">
            <v>0</v>
          </cell>
          <cell r="I110">
            <v>0</v>
          </cell>
          <cell r="M110">
            <v>17.25</v>
          </cell>
          <cell r="N110">
            <v>0</v>
          </cell>
        </row>
        <row r="111">
          <cell r="C111">
            <v>0</v>
          </cell>
          <cell r="D111">
            <v>0</v>
          </cell>
          <cell r="F111">
            <v>0</v>
          </cell>
          <cell r="G111">
            <v>0</v>
          </cell>
          <cell r="H111">
            <v>0</v>
          </cell>
          <cell r="I111">
            <v>0</v>
          </cell>
          <cell r="M111">
            <v>17.25</v>
          </cell>
          <cell r="N111">
            <v>0</v>
          </cell>
        </row>
        <row r="112">
          <cell r="C112">
            <v>0</v>
          </cell>
          <cell r="D112">
            <v>0</v>
          </cell>
          <cell r="F112">
            <v>0</v>
          </cell>
          <cell r="G112">
            <v>0</v>
          </cell>
          <cell r="H112">
            <v>0</v>
          </cell>
          <cell r="I112">
            <v>0</v>
          </cell>
          <cell r="M112">
            <v>17.25</v>
          </cell>
          <cell r="N112">
            <v>0</v>
          </cell>
        </row>
        <row r="113">
          <cell r="C113">
            <v>0</v>
          </cell>
          <cell r="D113">
            <v>0</v>
          </cell>
          <cell r="F113">
            <v>0</v>
          </cell>
          <cell r="G113">
            <v>0</v>
          </cell>
          <cell r="H113">
            <v>0</v>
          </cell>
          <cell r="I113">
            <v>0</v>
          </cell>
          <cell r="M113">
            <v>17.25</v>
          </cell>
          <cell r="N113">
            <v>0</v>
          </cell>
        </row>
        <row r="114">
          <cell r="C114">
            <v>0</v>
          </cell>
          <cell r="D114">
            <v>0</v>
          </cell>
          <cell r="F114">
            <v>0</v>
          </cell>
          <cell r="G114">
            <v>0</v>
          </cell>
          <cell r="H114">
            <v>0</v>
          </cell>
          <cell r="I114">
            <v>0</v>
          </cell>
          <cell r="M114">
            <v>17.25</v>
          </cell>
          <cell r="N114">
            <v>0</v>
          </cell>
        </row>
        <row r="115">
          <cell r="C115">
            <v>0</v>
          </cell>
          <cell r="D115">
            <v>0</v>
          </cell>
          <cell r="F115">
            <v>0</v>
          </cell>
          <cell r="G115">
            <v>0</v>
          </cell>
          <cell r="H115">
            <v>0</v>
          </cell>
          <cell r="I115">
            <v>0</v>
          </cell>
          <cell r="M115">
            <v>17.25</v>
          </cell>
          <cell r="N115">
            <v>0</v>
          </cell>
        </row>
        <row r="116">
          <cell r="C116">
            <v>0</v>
          </cell>
          <cell r="D116">
            <v>0</v>
          </cell>
          <cell r="F116">
            <v>0</v>
          </cell>
          <cell r="G116">
            <v>0</v>
          </cell>
          <cell r="H116">
            <v>0</v>
          </cell>
          <cell r="I116">
            <v>0</v>
          </cell>
          <cell r="M116">
            <v>17.25</v>
          </cell>
          <cell r="N116">
            <v>0</v>
          </cell>
        </row>
        <row r="117">
          <cell r="C117">
            <v>0</v>
          </cell>
          <cell r="D117">
            <v>0</v>
          </cell>
          <cell r="F117">
            <v>0</v>
          </cell>
          <cell r="G117">
            <v>0</v>
          </cell>
          <cell r="H117">
            <v>0</v>
          </cell>
          <cell r="I117">
            <v>0</v>
          </cell>
          <cell r="M117">
            <v>17.25</v>
          </cell>
          <cell r="N117">
            <v>0</v>
          </cell>
        </row>
        <row r="118">
          <cell r="C118">
            <v>0</v>
          </cell>
          <cell r="D118">
            <v>0</v>
          </cell>
          <cell r="F118">
            <v>0</v>
          </cell>
          <cell r="G118">
            <v>0</v>
          </cell>
          <cell r="H118">
            <v>0</v>
          </cell>
          <cell r="I118">
            <v>0</v>
          </cell>
          <cell r="M118">
            <v>17.25</v>
          </cell>
          <cell r="N118">
            <v>0</v>
          </cell>
        </row>
        <row r="119">
          <cell r="C119">
            <v>0</v>
          </cell>
          <cell r="D119">
            <v>0</v>
          </cell>
          <cell r="F119">
            <v>0</v>
          </cell>
          <cell r="G119">
            <v>0</v>
          </cell>
          <cell r="H119">
            <v>0</v>
          </cell>
          <cell r="I119">
            <v>0</v>
          </cell>
          <cell r="M119">
            <v>17.25</v>
          </cell>
          <cell r="N119">
            <v>0</v>
          </cell>
        </row>
        <row r="120">
          <cell r="C120">
            <v>0</v>
          </cell>
          <cell r="D120">
            <v>0</v>
          </cell>
          <cell r="F120">
            <v>0</v>
          </cell>
          <cell r="G120">
            <v>0</v>
          </cell>
          <cell r="H120">
            <v>0</v>
          </cell>
          <cell r="I120">
            <v>0</v>
          </cell>
          <cell r="M120">
            <v>17.25</v>
          </cell>
          <cell r="N120">
            <v>0</v>
          </cell>
        </row>
        <row r="121">
          <cell r="C121">
            <v>0</v>
          </cell>
          <cell r="D121">
            <v>0</v>
          </cell>
          <cell r="F121">
            <v>0</v>
          </cell>
          <cell r="G121">
            <v>0</v>
          </cell>
          <cell r="H121">
            <v>0</v>
          </cell>
          <cell r="I121">
            <v>0</v>
          </cell>
          <cell r="M121">
            <v>17.25</v>
          </cell>
          <cell r="N121">
            <v>0</v>
          </cell>
        </row>
        <row r="122">
          <cell r="C122" t="str">
            <v xml:space="preserve">TOTAL </v>
          </cell>
          <cell r="I122">
            <v>12.52</v>
          </cell>
        </row>
        <row r="123">
          <cell r="C123" t="str">
            <v>BDI %</v>
          </cell>
          <cell r="H123">
            <v>0</v>
          </cell>
          <cell r="I123">
            <v>0</v>
          </cell>
        </row>
        <row r="124">
          <cell r="A124">
            <v>4</v>
          </cell>
          <cell r="C124" t="str">
            <v>TOTAL DO SERVIÇO</v>
          </cell>
          <cell r="I124">
            <v>12.52</v>
          </cell>
          <cell r="K124">
            <v>17.25</v>
          </cell>
          <cell r="L124">
            <v>-0.27420289855072466</v>
          </cell>
        </row>
        <row r="125">
          <cell r="C125" t="str">
            <v>AGESPISA - AREAIS</v>
          </cell>
        </row>
        <row r="127">
          <cell r="C127" t="str">
            <v>COMPOSIÇÃO DE PREÇO UNITÁRIO</v>
          </cell>
        </row>
        <row r="129">
          <cell r="B129">
            <v>5</v>
          </cell>
          <cell r="C129">
            <v>5</v>
          </cell>
          <cell r="D129" t="str">
            <v>REATERRO DE VALAS COMPACT. MECAN.  C/ MAT. ESCAVADO C/ CONTROLE DO GC&gt;=95%</v>
          </cell>
          <cell r="I129" t="str">
            <v>M3</v>
          </cell>
          <cell r="K129">
            <v>8.5399999999999991</v>
          </cell>
        </row>
        <row r="131">
          <cell r="C131" t="str">
            <v>CÓDIGO</v>
          </cell>
          <cell r="D131" t="str">
            <v>DESCRIÇÃO DO SERVIÇO</v>
          </cell>
          <cell r="F131" t="str">
            <v>UNIDADE</v>
          </cell>
          <cell r="G131" t="str">
            <v>COEF.</v>
          </cell>
          <cell r="H131" t="str">
            <v>PR. UNITÁRIO</v>
          </cell>
          <cell r="I131" t="str">
            <v>PR. TOTAL</v>
          </cell>
        </row>
        <row r="132">
          <cell r="C132" t="str">
            <v>IH0006</v>
          </cell>
          <cell r="D132" t="str">
            <v>SERVENTE</v>
          </cell>
          <cell r="F132" t="str">
            <v>H</v>
          </cell>
          <cell r="G132">
            <v>0.22500000000000001</v>
          </cell>
          <cell r="H132">
            <v>4.4723219814241482</v>
          </cell>
          <cell r="I132">
            <v>1.01</v>
          </cell>
          <cell r="K132" t="str">
            <v>IH0006</v>
          </cell>
          <cell r="L132">
            <v>0.22500000000000001</v>
          </cell>
          <cell r="M132">
            <v>8.5399999999999991</v>
          </cell>
          <cell r="N132">
            <v>1.9214999999999998</v>
          </cell>
        </row>
        <row r="133">
          <cell r="C133" t="str">
            <v>IH0228</v>
          </cell>
          <cell r="D133" t="str">
            <v>FEITOR</v>
          </cell>
          <cell r="F133" t="str">
            <v>hs</v>
          </cell>
          <cell r="G133">
            <v>2.1999999999999999E-2</v>
          </cell>
          <cell r="H133">
            <v>6.7616099071207429</v>
          </cell>
          <cell r="I133">
            <v>0.15</v>
          </cell>
          <cell r="K133" t="str">
            <v>IH0228</v>
          </cell>
          <cell r="L133">
            <v>2.1999999999999999E-2</v>
          </cell>
          <cell r="M133">
            <v>8.5399999999999991</v>
          </cell>
          <cell r="N133">
            <v>0.18787999999999996</v>
          </cell>
        </row>
        <row r="134">
          <cell r="C134" t="str">
            <v>IN0649</v>
          </cell>
          <cell r="D134" t="str">
            <v>COMPACTADOR DE PLACA           VIBRATËRIA HP 7 (CHP)</v>
          </cell>
          <cell r="F134" t="str">
            <v>H</v>
          </cell>
          <cell r="G134">
            <v>0.18</v>
          </cell>
          <cell r="H134">
            <v>26</v>
          </cell>
          <cell r="I134">
            <v>4.68</v>
          </cell>
          <cell r="K134" t="str">
            <v>IN0649</v>
          </cell>
          <cell r="L134">
            <v>0.18</v>
          </cell>
          <cell r="M134">
            <v>8.5399999999999991</v>
          </cell>
          <cell r="N134">
            <v>1.5371999999999999</v>
          </cell>
        </row>
        <row r="135">
          <cell r="C135">
            <v>0</v>
          </cell>
          <cell r="D135">
            <v>0</v>
          </cell>
          <cell r="F135">
            <v>0</v>
          </cell>
          <cell r="G135">
            <v>0</v>
          </cell>
          <cell r="H135">
            <v>0</v>
          </cell>
          <cell r="I135">
            <v>0</v>
          </cell>
          <cell r="M135">
            <v>8.5399999999999991</v>
          </cell>
          <cell r="N135">
            <v>0</v>
          </cell>
        </row>
        <row r="136">
          <cell r="C136">
            <v>0</v>
          </cell>
          <cell r="D136">
            <v>0</v>
          </cell>
          <cell r="F136">
            <v>0</v>
          </cell>
          <cell r="G136">
            <v>0</v>
          </cell>
          <cell r="H136">
            <v>0</v>
          </cell>
          <cell r="I136">
            <v>0</v>
          </cell>
          <cell r="M136">
            <v>8.5399999999999991</v>
          </cell>
          <cell r="N136">
            <v>0</v>
          </cell>
        </row>
        <row r="137">
          <cell r="C137">
            <v>0</v>
          </cell>
          <cell r="D137">
            <v>0</v>
          </cell>
          <cell r="F137">
            <v>0</v>
          </cell>
          <cell r="G137">
            <v>0</v>
          </cell>
          <cell r="H137">
            <v>0</v>
          </cell>
          <cell r="I137">
            <v>0</v>
          </cell>
          <cell r="M137">
            <v>8.5399999999999991</v>
          </cell>
          <cell r="N137">
            <v>0</v>
          </cell>
        </row>
        <row r="138">
          <cell r="C138">
            <v>0</v>
          </cell>
          <cell r="D138">
            <v>0</v>
          </cell>
          <cell r="F138">
            <v>0</v>
          </cell>
          <cell r="G138">
            <v>0</v>
          </cell>
          <cell r="H138">
            <v>0</v>
          </cell>
          <cell r="I138">
            <v>0</v>
          </cell>
          <cell r="M138">
            <v>8.5399999999999991</v>
          </cell>
          <cell r="N138">
            <v>0</v>
          </cell>
        </row>
        <row r="139">
          <cell r="C139">
            <v>0</v>
          </cell>
          <cell r="D139">
            <v>0</v>
          </cell>
          <cell r="F139">
            <v>0</v>
          </cell>
          <cell r="G139">
            <v>0</v>
          </cell>
          <cell r="H139">
            <v>0</v>
          </cell>
          <cell r="I139">
            <v>0</v>
          </cell>
          <cell r="M139">
            <v>8.5399999999999991</v>
          </cell>
          <cell r="N139">
            <v>0</v>
          </cell>
        </row>
        <row r="140">
          <cell r="C140">
            <v>0</v>
          </cell>
          <cell r="D140">
            <v>0</v>
          </cell>
          <cell r="F140">
            <v>0</v>
          </cell>
          <cell r="G140">
            <v>0</v>
          </cell>
          <cell r="H140">
            <v>0</v>
          </cell>
          <cell r="I140">
            <v>0</v>
          </cell>
          <cell r="M140">
            <v>8.5399999999999991</v>
          </cell>
          <cell r="N140">
            <v>0</v>
          </cell>
        </row>
        <row r="141">
          <cell r="C141">
            <v>0</v>
          </cell>
          <cell r="D141">
            <v>0</v>
          </cell>
          <cell r="F141">
            <v>0</v>
          </cell>
          <cell r="G141">
            <v>0</v>
          </cell>
          <cell r="H141">
            <v>0</v>
          </cell>
          <cell r="I141">
            <v>0</v>
          </cell>
          <cell r="M141">
            <v>8.5399999999999991</v>
          </cell>
          <cell r="N141">
            <v>0</v>
          </cell>
        </row>
        <row r="142">
          <cell r="C142">
            <v>0</v>
          </cell>
          <cell r="D142">
            <v>0</v>
          </cell>
          <cell r="F142">
            <v>0</v>
          </cell>
          <cell r="G142">
            <v>0</v>
          </cell>
          <cell r="H142">
            <v>0</v>
          </cell>
          <cell r="I142">
            <v>0</v>
          </cell>
          <cell r="M142">
            <v>8.5399999999999991</v>
          </cell>
          <cell r="N142">
            <v>0</v>
          </cell>
        </row>
        <row r="143">
          <cell r="C143">
            <v>0</v>
          </cell>
          <cell r="D143">
            <v>0</v>
          </cell>
          <cell r="F143">
            <v>0</v>
          </cell>
          <cell r="G143">
            <v>0</v>
          </cell>
          <cell r="H143">
            <v>0</v>
          </cell>
          <cell r="I143">
            <v>0</v>
          </cell>
          <cell r="M143">
            <v>8.5399999999999991</v>
          </cell>
          <cell r="N143">
            <v>0</v>
          </cell>
        </row>
        <row r="144">
          <cell r="C144">
            <v>0</v>
          </cell>
          <cell r="D144">
            <v>0</v>
          </cell>
          <cell r="F144">
            <v>0</v>
          </cell>
          <cell r="G144">
            <v>0</v>
          </cell>
          <cell r="H144">
            <v>0</v>
          </cell>
          <cell r="I144">
            <v>0</v>
          </cell>
          <cell r="M144">
            <v>8.5399999999999991</v>
          </cell>
          <cell r="N144">
            <v>0</v>
          </cell>
        </row>
        <row r="145">
          <cell r="C145">
            <v>0</v>
          </cell>
          <cell r="D145">
            <v>0</v>
          </cell>
          <cell r="F145">
            <v>0</v>
          </cell>
          <cell r="G145">
            <v>0</v>
          </cell>
          <cell r="H145">
            <v>0</v>
          </cell>
          <cell r="I145">
            <v>0</v>
          </cell>
          <cell r="M145">
            <v>8.5399999999999991</v>
          </cell>
          <cell r="N145">
            <v>0</v>
          </cell>
        </row>
        <row r="146">
          <cell r="C146">
            <v>0</v>
          </cell>
          <cell r="D146">
            <v>0</v>
          </cell>
          <cell r="F146">
            <v>0</v>
          </cell>
          <cell r="G146">
            <v>0</v>
          </cell>
          <cell r="H146">
            <v>0</v>
          </cell>
          <cell r="I146">
            <v>0</v>
          </cell>
          <cell r="M146">
            <v>8.5399999999999991</v>
          </cell>
          <cell r="N146">
            <v>0</v>
          </cell>
        </row>
        <row r="147">
          <cell r="C147">
            <v>0</v>
          </cell>
          <cell r="D147">
            <v>0</v>
          </cell>
          <cell r="F147">
            <v>0</v>
          </cell>
          <cell r="G147">
            <v>0</v>
          </cell>
          <cell r="H147">
            <v>0</v>
          </cell>
          <cell r="I147">
            <v>0</v>
          </cell>
          <cell r="M147">
            <v>8.5399999999999991</v>
          </cell>
          <cell r="N147">
            <v>0</v>
          </cell>
        </row>
        <row r="148">
          <cell r="C148">
            <v>0</v>
          </cell>
          <cell r="D148">
            <v>0</v>
          </cell>
          <cell r="F148">
            <v>0</v>
          </cell>
          <cell r="G148">
            <v>0</v>
          </cell>
          <cell r="H148">
            <v>0</v>
          </cell>
          <cell r="I148">
            <v>0</v>
          </cell>
          <cell r="M148">
            <v>8.5399999999999991</v>
          </cell>
          <cell r="N148">
            <v>0</v>
          </cell>
        </row>
        <row r="149">
          <cell r="C149">
            <v>0</v>
          </cell>
          <cell r="D149">
            <v>0</v>
          </cell>
          <cell r="F149">
            <v>0</v>
          </cell>
          <cell r="G149">
            <v>0</v>
          </cell>
          <cell r="H149">
            <v>0</v>
          </cell>
          <cell r="I149">
            <v>0</v>
          </cell>
          <cell r="M149">
            <v>8.5399999999999991</v>
          </cell>
          <cell r="N149">
            <v>0</v>
          </cell>
        </row>
        <row r="150">
          <cell r="C150">
            <v>0</v>
          </cell>
          <cell r="D150">
            <v>0</v>
          </cell>
          <cell r="F150">
            <v>0</v>
          </cell>
          <cell r="G150">
            <v>0</v>
          </cell>
          <cell r="H150">
            <v>0</v>
          </cell>
          <cell r="I150">
            <v>0</v>
          </cell>
          <cell r="M150">
            <v>8.5399999999999991</v>
          </cell>
          <cell r="N150">
            <v>0</v>
          </cell>
        </row>
        <row r="151">
          <cell r="C151">
            <v>0</v>
          </cell>
          <cell r="D151">
            <v>0</v>
          </cell>
          <cell r="F151">
            <v>0</v>
          </cell>
          <cell r="G151">
            <v>0</v>
          </cell>
          <cell r="H151">
            <v>0</v>
          </cell>
          <cell r="I151">
            <v>0</v>
          </cell>
          <cell r="M151">
            <v>8.5399999999999991</v>
          </cell>
          <cell r="N151">
            <v>0</v>
          </cell>
        </row>
        <row r="152">
          <cell r="C152">
            <v>0</v>
          </cell>
          <cell r="D152">
            <v>0</v>
          </cell>
          <cell r="F152">
            <v>0</v>
          </cell>
          <cell r="G152">
            <v>0</v>
          </cell>
          <cell r="H152">
            <v>0</v>
          </cell>
          <cell r="I152">
            <v>0</v>
          </cell>
          <cell r="M152">
            <v>8.5399999999999991</v>
          </cell>
          <cell r="N152">
            <v>0</v>
          </cell>
        </row>
        <row r="153">
          <cell r="C153" t="str">
            <v xml:space="preserve">TOTAL </v>
          </cell>
          <cell r="I153">
            <v>5.84</v>
          </cell>
        </row>
        <row r="154">
          <cell r="C154" t="str">
            <v>BDI %</v>
          </cell>
          <cell r="H154">
            <v>0</v>
          </cell>
          <cell r="I154">
            <v>0</v>
          </cell>
        </row>
        <row r="155">
          <cell r="A155">
            <v>5</v>
          </cell>
          <cell r="C155" t="str">
            <v>TOTAL DO SERVIÇO</v>
          </cell>
          <cell r="I155">
            <v>5.84</v>
          </cell>
          <cell r="K155" t="e">
            <v>#REF!</v>
          </cell>
          <cell r="L155" t="e">
            <v>#REF!</v>
          </cell>
        </row>
        <row r="156">
          <cell r="C156" t="str">
            <v>AGESPISA - AREAIS</v>
          </cell>
        </row>
        <row r="158">
          <cell r="C158" t="str">
            <v>COMPOSIÇÃO DE PREÇO UNITÁRIO</v>
          </cell>
        </row>
        <row r="160">
          <cell r="B160">
            <v>6</v>
          </cell>
          <cell r="C160">
            <v>6</v>
          </cell>
          <cell r="D160" t="str">
            <v>TRANSPORTE DE MATERIAL ESCAVADO - SOLO DMT 5KM</v>
          </cell>
          <cell r="I160" t="str">
            <v>M3</v>
          </cell>
          <cell r="K160">
            <v>7.73</v>
          </cell>
        </row>
        <row r="162">
          <cell r="C162" t="str">
            <v>CÓDIGO</v>
          </cell>
          <cell r="D162" t="str">
            <v>DESCRIÇÃO DO SERVIÇO</v>
          </cell>
          <cell r="F162" t="str">
            <v>UNIDADE</v>
          </cell>
          <cell r="G162" t="str">
            <v>COEF.</v>
          </cell>
          <cell r="H162" t="str">
            <v>PR. UNITÁRIO</v>
          </cell>
          <cell r="I162" t="str">
            <v>PR. TOTAL</v>
          </cell>
        </row>
        <row r="163">
          <cell r="C163" t="str">
            <v>IN0642</v>
          </cell>
          <cell r="D163" t="str">
            <v>CAMINH+O BASCULANTE 6 M3 (CHP)</v>
          </cell>
          <cell r="F163" t="str">
            <v>H</v>
          </cell>
          <cell r="G163">
            <v>0.1852</v>
          </cell>
          <cell r="H163">
            <v>28</v>
          </cell>
          <cell r="I163">
            <v>5.19</v>
          </cell>
          <cell r="K163" t="str">
            <v>IN0642</v>
          </cell>
          <cell r="L163">
            <v>0.1852</v>
          </cell>
          <cell r="M163">
            <v>7.73</v>
          </cell>
          <cell r="N163">
            <v>1.4315960000000001</v>
          </cell>
        </row>
        <row r="164">
          <cell r="C164">
            <v>0</v>
          </cell>
          <cell r="D164">
            <v>0</v>
          </cell>
          <cell r="F164">
            <v>0</v>
          </cell>
          <cell r="G164">
            <v>0</v>
          </cell>
          <cell r="H164">
            <v>0</v>
          </cell>
          <cell r="I164">
            <v>0</v>
          </cell>
          <cell r="M164">
            <v>7.73</v>
          </cell>
          <cell r="N164">
            <v>0</v>
          </cell>
        </row>
        <row r="165">
          <cell r="C165">
            <v>0</v>
          </cell>
          <cell r="D165">
            <v>0</v>
          </cell>
          <cell r="F165">
            <v>0</v>
          </cell>
          <cell r="G165">
            <v>0</v>
          </cell>
          <cell r="H165">
            <v>0</v>
          </cell>
          <cell r="I165">
            <v>0</v>
          </cell>
          <cell r="M165">
            <v>7.73</v>
          </cell>
          <cell r="N165">
            <v>0</v>
          </cell>
        </row>
        <row r="166">
          <cell r="C166">
            <v>0</v>
          </cell>
          <cell r="D166">
            <v>0</v>
          </cell>
          <cell r="F166">
            <v>0</v>
          </cell>
          <cell r="G166">
            <v>0</v>
          </cell>
          <cell r="H166">
            <v>0</v>
          </cell>
          <cell r="I166">
            <v>0</v>
          </cell>
          <cell r="M166">
            <v>7.73</v>
          </cell>
          <cell r="N166">
            <v>0</v>
          </cell>
        </row>
        <row r="167">
          <cell r="C167">
            <v>0</v>
          </cell>
          <cell r="D167">
            <v>0</v>
          </cell>
          <cell r="F167">
            <v>0</v>
          </cell>
          <cell r="G167">
            <v>0</v>
          </cell>
          <cell r="H167">
            <v>0</v>
          </cell>
          <cell r="I167">
            <v>0</v>
          </cell>
          <cell r="M167">
            <v>7.73</v>
          </cell>
          <cell r="N167">
            <v>0</v>
          </cell>
        </row>
        <row r="168">
          <cell r="C168">
            <v>0</v>
          </cell>
          <cell r="D168">
            <v>0</v>
          </cell>
          <cell r="F168">
            <v>0</v>
          </cell>
          <cell r="G168">
            <v>0</v>
          </cell>
          <cell r="H168">
            <v>0</v>
          </cell>
          <cell r="I168">
            <v>0</v>
          </cell>
          <cell r="M168">
            <v>7.73</v>
          </cell>
          <cell r="N168">
            <v>0</v>
          </cell>
        </row>
        <row r="169">
          <cell r="C169">
            <v>0</v>
          </cell>
          <cell r="D169">
            <v>0</v>
          </cell>
          <cell r="F169">
            <v>0</v>
          </cell>
          <cell r="G169">
            <v>0</v>
          </cell>
          <cell r="H169">
            <v>0</v>
          </cell>
          <cell r="I169">
            <v>0</v>
          </cell>
          <cell r="M169">
            <v>7.73</v>
          </cell>
          <cell r="N169">
            <v>0</v>
          </cell>
        </row>
        <row r="170">
          <cell r="C170">
            <v>0</v>
          </cell>
          <cell r="D170">
            <v>0</v>
          </cell>
          <cell r="F170">
            <v>0</v>
          </cell>
          <cell r="G170">
            <v>0</v>
          </cell>
          <cell r="H170">
            <v>0</v>
          </cell>
          <cell r="I170">
            <v>0</v>
          </cell>
          <cell r="M170">
            <v>7.73</v>
          </cell>
          <cell r="N170">
            <v>0</v>
          </cell>
        </row>
        <row r="171">
          <cell r="C171">
            <v>0</v>
          </cell>
          <cell r="D171">
            <v>0</v>
          </cell>
          <cell r="F171">
            <v>0</v>
          </cell>
          <cell r="G171">
            <v>0</v>
          </cell>
          <cell r="H171">
            <v>0</v>
          </cell>
          <cell r="I171">
            <v>0</v>
          </cell>
          <cell r="M171">
            <v>7.73</v>
          </cell>
          <cell r="N171">
            <v>0</v>
          </cell>
        </row>
        <row r="172">
          <cell r="C172">
            <v>0</v>
          </cell>
          <cell r="D172">
            <v>0</v>
          </cell>
          <cell r="F172">
            <v>0</v>
          </cell>
          <cell r="G172">
            <v>0</v>
          </cell>
          <cell r="H172">
            <v>0</v>
          </cell>
          <cell r="I172">
            <v>0</v>
          </cell>
          <cell r="M172">
            <v>7.73</v>
          </cell>
          <cell r="N172">
            <v>0</v>
          </cell>
        </row>
        <row r="173">
          <cell r="C173">
            <v>0</v>
          </cell>
          <cell r="D173">
            <v>0</v>
          </cell>
          <cell r="F173">
            <v>0</v>
          </cell>
          <cell r="G173">
            <v>0</v>
          </cell>
          <cell r="H173">
            <v>0</v>
          </cell>
          <cell r="I173">
            <v>0</v>
          </cell>
          <cell r="M173">
            <v>7.73</v>
          </cell>
          <cell r="N173">
            <v>0</v>
          </cell>
        </row>
        <row r="174">
          <cell r="C174">
            <v>0</v>
          </cell>
          <cell r="D174">
            <v>0</v>
          </cell>
          <cell r="F174">
            <v>0</v>
          </cell>
          <cell r="G174">
            <v>0</v>
          </cell>
          <cell r="H174">
            <v>0</v>
          </cell>
          <cell r="I174">
            <v>0</v>
          </cell>
          <cell r="M174">
            <v>7.73</v>
          </cell>
          <cell r="N174">
            <v>0</v>
          </cell>
        </row>
        <row r="175">
          <cell r="C175">
            <v>0</v>
          </cell>
          <cell r="D175">
            <v>0</v>
          </cell>
          <cell r="F175">
            <v>0</v>
          </cell>
          <cell r="G175">
            <v>0</v>
          </cell>
          <cell r="H175">
            <v>0</v>
          </cell>
          <cell r="I175">
            <v>0</v>
          </cell>
          <cell r="M175">
            <v>7.73</v>
          </cell>
          <cell r="N175">
            <v>0</v>
          </cell>
        </row>
        <row r="176">
          <cell r="C176">
            <v>0</v>
          </cell>
          <cell r="D176">
            <v>0</v>
          </cell>
          <cell r="F176">
            <v>0</v>
          </cell>
          <cell r="G176">
            <v>0</v>
          </cell>
          <cell r="H176">
            <v>0</v>
          </cell>
          <cell r="I176">
            <v>0</v>
          </cell>
          <cell r="M176">
            <v>7.73</v>
          </cell>
          <cell r="N176">
            <v>0</v>
          </cell>
        </row>
        <row r="177">
          <cell r="C177">
            <v>0</v>
          </cell>
          <cell r="D177">
            <v>0</v>
          </cell>
          <cell r="F177">
            <v>0</v>
          </cell>
          <cell r="G177">
            <v>0</v>
          </cell>
          <cell r="H177">
            <v>0</v>
          </cell>
          <cell r="I177">
            <v>0</v>
          </cell>
          <cell r="M177">
            <v>7.73</v>
          </cell>
          <cell r="N177">
            <v>0</v>
          </cell>
        </row>
        <row r="178">
          <cell r="C178">
            <v>0</v>
          </cell>
          <cell r="D178">
            <v>0</v>
          </cell>
          <cell r="F178">
            <v>0</v>
          </cell>
          <cell r="G178">
            <v>0</v>
          </cell>
          <cell r="H178">
            <v>0</v>
          </cell>
          <cell r="I178">
            <v>0</v>
          </cell>
          <cell r="M178">
            <v>7.73</v>
          </cell>
          <cell r="N178">
            <v>0</v>
          </cell>
        </row>
        <row r="179">
          <cell r="C179">
            <v>0</v>
          </cell>
          <cell r="D179">
            <v>0</v>
          </cell>
          <cell r="F179">
            <v>0</v>
          </cell>
          <cell r="G179">
            <v>0</v>
          </cell>
          <cell r="H179">
            <v>0</v>
          </cell>
          <cell r="I179">
            <v>0</v>
          </cell>
          <cell r="M179">
            <v>7.73</v>
          </cell>
          <cell r="N179">
            <v>0</v>
          </cell>
        </row>
        <row r="180">
          <cell r="C180">
            <v>0</v>
          </cell>
          <cell r="D180">
            <v>0</v>
          </cell>
          <cell r="F180">
            <v>0</v>
          </cell>
          <cell r="G180">
            <v>0</v>
          </cell>
          <cell r="H180">
            <v>0</v>
          </cell>
          <cell r="I180">
            <v>0</v>
          </cell>
          <cell r="M180">
            <v>7.73</v>
          </cell>
          <cell r="N180">
            <v>0</v>
          </cell>
        </row>
        <row r="181">
          <cell r="C181">
            <v>0</v>
          </cell>
          <cell r="D181">
            <v>0</v>
          </cell>
          <cell r="F181">
            <v>0</v>
          </cell>
          <cell r="G181">
            <v>0</v>
          </cell>
          <cell r="H181">
            <v>0</v>
          </cell>
          <cell r="I181">
            <v>0</v>
          </cell>
          <cell r="M181">
            <v>7.73</v>
          </cell>
          <cell r="N181">
            <v>0</v>
          </cell>
        </row>
        <row r="182">
          <cell r="C182">
            <v>0</v>
          </cell>
          <cell r="D182">
            <v>0</v>
          </cell>
          <cell r="F182">
            <v>0</v>
          </cell>
          <cell r="G182">
            <v>0</v>
          </cell>
          <cell r="H182">
            <v>0</v>
          </cell>
          <cell r="I182">
            <v>0</v>
          </cell>
          <cell r="M182">
            <v>7.73</v>
          </cell>
          <cell r="N182">
            <v>0</v>
          </cell>
        </row>
        <row r="183">
          <cell r="C183">
            <v>0</v>
          </cell>
          <cell r="D183">
            <v>0</v>
          </cell>
          <cell r="F183">
            <v>0</v>
          </cell>
          <cell r="G183">
            <v>0</v>
          </cell>
          <cell r="H183">
            <v>0</v>
          </cell>
          <cell r="I183">
            <v>0</v>
          </cell>
          <cell r="M183">
            <v>7.73</v>
          </cell>
          <cell r="N183">
            <v>0</v>
          </cell>
        </row>
        <row r="184">
          <cell r="C184" t="str">
            <v xml:space="preserve">TOTAL </v>
          </cell>
          <cell r="I184">
            <v>5.19</v>
          </cell>
        </row>
        <row r="185">
          <cell r="C185" t="str">
            <v>BDI %</v>
          </cell>
          <cell r="H185">
            <v>0</v>
          </cell>
          <cell r="I185">
            <v>0</v>
          </cell>
        </row>
        <row r="186">
          <cell r="A186">
            <v>6</v>
          </cell>
          <cell r="C186" t="str">
            <v>TOTAL DO SERVIÇO</v>
          </cell>
          <cell r="I186">
            <v>5.19</v>
          </cell>
          <cell r="K186" t="e">
            <v>#REF!</v>
          </cell>
          <cell r="L186" t="e">
            <v>#REF!</v>
          </cell>
        </row>
        <row r="187">
          <cell r="C187" t="str">
            <v>AGESPISA - AREAIS</v>
          </cell>
        </row>
        <row r="189">
          <cell r="C189" t="str">
            <v>COMPOSIÇÃO DE PREÇO UNITÁRIO</v>
          </cell>
        </row>
        <row r="191">
          <cell r="B191">
            <v>7</v>
          </cell>
          <cell r="C191">
            <v>7</v>
          </cell>
          <cell r="D191" t="str">
            <v>TUBO DE CONCRETO CENTRIFUGADO CA 3 DN 700</v>
          </cell>
          <cell r="I191" t="str">
            <v>M</v>
          </cell>
          <cell r="K191">
            <v>329.94</v>
          </cell>
        </row>
        <row r="193">
          <cell r="C193" t="str">
            <v>CÓDIGO</v>
          </cell>
          <cell r="D193" t="str">
            <v>DESCRIÇÃO DO SERVIÇO</v>
          </cell>
          <cell r="F193" t="str">
            <v>UNIDADE</v>
          </cell>
          <cell r="G193" t="str">
            <v>COEF.</v>
          </cell>
          <cell r="H193" t="str">
            <v>PR. UNITÁRIO</v>
          </cell>
          <cell r="I193" t="str">
            <v>PR. TOTAL</v>
          </cell>
        </row>
        <row r="194">
          <cell r="C194" t="str">
            <v>IM0611</v>
          </cell>
          <cell r="D194" t="str">
            <v>AREIA</v>
          </cell>
          <cell r="F194" t="str">
            <v>M3</v>
          </cell>
          <cell r="G194">
            <v>6.0000000000000001E-3</v>
          </cell>
          <cell r="H194">
            <v>26</v>
          </cell>
          <cell r="I194">
            <v>0.16</v>
          </cell>
          <cell r="K194" t="str">
            <v>IM0611</v>
          </cell>
          <cell r="L194">
            <v>6.0000000000000001E-3</v>
          </cell>
          <cell r="M194">
            <v>329.94</v>
          </cell>
          <cell r="N194">
            <v>1.9796400000000001</v>
          </cell>
        </row>
        <row r="195">
          <cell r="C195" t="str">
            <v>IM3691</v>
          </cell>
          <cell r="D195" t="str">
            <v>CIMENTO PORTLAND</v>
          </cell>
          <cell r="F195" t="str">
            <v>KG</v>
          </cell>
          <cell r="G195">
            <v>2.72</v>
          </cell>
          <cell r="H195">
            <v>0.35</v>
          </cell>
          <cell r="I195">
            <v>0.95</v>
          </cell>
          <cell r="K195" t="str">
            <v>IM3691</v>
          </cell>
          <cell r="L195">
            <v>2.72</v>
          </cell>
          <cell r="M195">
            <v>329.94</v>
          </cell>
          <cell r="N195">
            <v>897.43680000000006</v>
          </cell>
        </row>
        <row r="196">
          <cell r="C196" t="str">
            <v>IN1720</v>
          </cell>
          <cell r="D196" t="str">
            <v>TUBO E CONCRETO CENTRIFUFADO   CA-3</v>
          </cell>
          <cell r="F196" t="str">
            <v>M3</v>
          </cell>
          <cell r="G196">
            <v>1</v>
          </cell>
          <cell r="H196">
            <v>237.07236</v>
          </cell>
          <cell r="I196">
            <v>237.07</v>
          </cell>
          <cell r="K196" t="str">
            <v>IN1720</v>
          </cell>
          <cell r="L196">
            <v>1</v>
          </cell>
          <cell r="M196">
            <v>329.94</v>
          </cell>
          <cell r="N196">
            <v>329.94</v>
          </cell>
        </row>
        <row r="197">
          <cell r="C197">
            <v>0</v>
          </cell>
          <cell r="D197">
            <v>0</v>
          </cell>
          <cell r="F197">
            <v>0</v>
          </cell>
          <cell r="G197">
            <v>0</v>
          </cell>
          <cell r="H197">
            <v>0</v>
          </cell>
          <cell r="I197">
            <v>0</v>
          </cell>
          <cell r="M197">
            <v>329.94</v>
          </cell>
          <cell r="N197">
            <v>0</v>
          </cell>
        </row>
        <row r="198">
          <cell r="C198">
            <v>0</v>
          </cell>
          <cell r="D198">
            <v>0</v>
          </cell>
          <cell r="F198">
            <v>0</v>
          </cell>
          <cell r="G198">
            <v>0</v>
          </cell>
          <cell r="H198">
            <v>0</v>
          </cell>
          <cell r="I198">
            <v>0</v>
          </cell>
          <cell r="M198">
            <v>329.94</v>
          </cell>
          <cell r="N198">
            <v>0</v>
          </cell>
        </row>
        <row r="199">
          <cell r="C199">
            <v>0</v>
          </cell>
          <cell r="D199">
            <v>0</v>
          </cell>
          <cell r="F199">
            <v>0</v>
          </cell>
          <cell r="G199">
            <v>0</v>
          </cell>
          <cell r="H199">
            <v>0</v>
          </cell>
          <cell r="I199">
            <v>0</v>
          </cell>
          <cell r="M199">
            <v>329.94</v>
          </cell>
          <cell r="N199">
            <v>0</v>
          </cell>
        </row>
        <row r="200">
          <cell r="C200">
            <v>0</v>
          </cell>
          <cell r="D200">
            <v>0</v>
          </cell>
          <cell r="F200">
            <v>0</v>
          </cell>
          <cell r="G200">
            <v>0</v>
          </cell>
          <cell r="H200">
            <v>0</v>
          </cell>
          <cell r="I200">
            <v>0</v>
          </cell>
          <cell r="M200">
            <v>329.94</v>
          </cell>
          <cell r="N200">
            <v>0</v>
          </cell>
        </row>
        <row r="201">
          <cell r="C201">
            <v>0</v>
          </cell>
          <cell r="D201">
            <v>0</v>
          </cell>
          <cell r="F201">
            <v>0</v>
          </cell>
          <cell r="G201">
            <v>0</v>
          </cell>
          <cell r="H201">
            <v>0</v>
          </cell>
          <cell r="I201">
            <v>0</v>
          </cell>
          <cell r="M201">
            <v>329.94</v>
          </cell>
          <cell r="N201">
            <v>0</v>
          </cell>
        </row>
        <row r="202">
          <cell r="C202">
            <v>0</v>
          </cell>
          <cell r="D202">
            <v>0</v>
          </cell>
          <cell r="F202">
            <v>0</v>
          </cell>
          <cell r="G202">
            <v>0</v>
          </cell>
          <cell r="H202">
            <v>0</v>
          </cell>
          <cell r="I202">
            <v>0</v>
          </cell>
          <cell r="M202">
            <v>329.94</v>
          </cell>
          <cell r="N202">
            <v>0</v>
          </cell>
        </row>
        <row r="203">
          <cell r="C203">
            <v>0</v>
          </cell>
          <cell r="D203">
            <v>0</v>
          </cell>
          <cell r="F203">
            <v>0</v>
          </cell>
          <cell r="G203">
            <v>0</v>
          </cell>
          <cell r="H203">
            <v>0</v>
          </cell>
          <cell r="I203">
            <v>0</v>
          </cell>
          <cell r="M203">
            <v>329.94</v>
          </cell>
          <cell r="N203">
            <v>0</v>
          </cell>
        </row>
        <row r="204">
          <cell r="C204">
            <v>0</v>
          </cell>
          <cell r="D204">
            <v>0</v>
          </cell>
          <cell r="F204">
            <v>0</v>
          </cell>
          <cell r="G204">
            <v>0</v>
          </cell>
          <cell r="H204">
            <v>0</v>
          </cell>
          <cell r="I204">
            <v>0</v>
          </cell>
          <cell r="M204">
            <v>329.94</v>
          </cell>
          <cell r="N204">
            <v>0</v>
          </cell>
        </row>
        <row r="205">
          <cell r="C205">
            <v>0</v>
          </cell>
          <cell r="D205">
            <v>0</v>
          </cell>
          <cell r="F205">
            <v>0</v>
          </cell>
          <cell r="G205">
            <v>0</v>
          </cell>
          <cell r="H205">
            <v>0</v>
          </cell>
          <cell r="I205">
            <v>0</v>
          </cell>
          <cell r="M205">
            <v>329.94</v>
          </cell>
          <cell r="N205">
            <v>0</v>
          </cell>
        </row>
        <row r="206">
          <cell r="C206">
            <v>0</v>
          </cell>
          <cell r="D206">
            <v>0</v>
          </cell>
          <cell r="F206">
            <v>0</v>
          </cell>
          <cell r="G206">
            <v>0</v>
          </cell>
          <cell r="H206">
            <v>0</v>
          </cell>
          <cell r="I206">
            <v>0</v>
          </cell>
          <cell r="M206">
            <v>329.94</v>
          </cell>
          <cell r="N206">
            <v>0</v>
          </cell>
        </row>
        <row r="207">
          <cell r="C207">
            <v>0</v>
          </cell>
          <cell r="D207">
            <v>0</v>
          </cell>
          <cell r="F207">
            <v>0</v>
          </cell>
          <cell r="G207">
            <v>0</v>
          </cell>
          <cell r="H207">
            <v>0</v>
          </cell>
          <cell r="I207">
            <v>0</v>
          </cell>
          <cell r="M207">
            <v>329.94</v>
          </cell>
          <cell r="N207">
            <v>0</v>
          </cell>
        </row>
        <row r="208">
          <cell r="C208">
            <v>0</v>
          </cell>
          <cell r="D208">
            <v>0</v>
          </cell>
          <cell r="F208">
            <v>0</v>
          </cell>
          <cell r="G208">
            <v>0</v>
          </cell>
          <cell r="H208">
            <v>0</v>
          </cell>
          <cell r="I208">
            <v>0</v>
          </cell>
          <cell r="M208">
            <v>329.94</v>
          </cell>
          <cell r="N208">
            <v>0</v>
          </cell>
        </row>
        <row r="209">
          <cell r="C209">
            <v>0</v>
          </cell>
          <cell r="D209">
            <v>0</v>
          </cell>
          <cell r="F209">
            <v>0</v>
          </cell>
          <cell r="G209">
            <v>0</v>
          </cell>
          <cell r="H209">
            <v>0</v>
          </cell>
          <cell r="I209">
            <v>0</v>
          </cell>
          <cell r="M209">
            <v>329.94</v>
          </cell>
          <cell r="N209">
            <v>0</v>
          </cell>
        </row>
        <row r="210">
          <cell r="C210">
            <v>0</v>
          </cell>
          <cell r="D210">
            <v>0</v>
          </cell>
          <cell r="F210">
            <v>0</v>
          </cell>
          <cell r="G210">
            <v>0</v>
          </cell>
          <cell r="H210">
            <v>0</v>
          </cell>
          <cell r="I210">
            <v>0</v>
          </cell>
          <cell r="M210">
            <v>329.94</v>
          </cell>
          <cell r="N210">
            <v>0</v>
          </cell>
        </row>
        <row r="211">
          <cell r="C211">
            <v>0</v>
          </cell>
          <cell r="D211">
            <v>0</v>
          </cell>
          <cell r="F211">
            <v>0</v>
          </cell>
          <cell r="G211">
            <v>0</v>
          </cell>
          <cell r="H211">
            <v>0</v>
          </cell>
          <cell r="I211">
            <v>0</v>
          </cell>
          <cell r="M211">
            <v>329.94</v>
          </cell>
          <cell r="N211">
            <v>0</v>
          </cell>
        </row>
        <row r="212">
          <cell r="C212">
            <v>0</v>
          </cell>
          <cell r="D212">
            <v>0</v>
          </cell>
          <cell r="F212">
            <v>0</v>
          </cell>
          <cell r="G212">
            <v>0</v>
          </cell>
          <cell r="H212">
            <v>0</v>
          </cell>
          <cell r="I212">
            <v>0</v>
          </cell>
          <cell r="M212">
            <v>329.94</v>
          </cell>
          <cell r="N212">
            <v>0</v>
          </cell>
        </row>
        <row r="213">
          <cell r="C213">
            <v>0</v>
          </cell>
          <cell r="D213">
            <v>0</v>
          </cell>
          <cell r="F213">
            <v>0</v>
          </cell>
          <cell r="G213">
            <v>0</v>
          </cell>
          <cell r="H213">
            <v>0</v>
          </cell>
          <cell r="I213">
            <v>0</v>
          </cell>
          <cell r="M213">
            <v>329.94</v>
          </cell>
          <cell r="N213">
            <v>0</v>
          </cell>
        </row>
        <row r="214">
          <cell r="C214">
            <v>0</v>
          </cell>
          <cell r="D214">
            <v>0</v>
          </cell>
          <cell r="F214">
            <v>0</v>
          </cell>
          <cell r="G214">
            <v>0</v>
          </cell>
          <cell r="H214">
            <v>0</v>
          </cell>
          <cell r="I214">
            <v>0</v>
          </cell>
          <cell r="M214">
            <v>329.94</v>
          </cell>
          <cell r="N214">
            <v>0</v>
          </cell>
        </row>
        <row r="215">
          <cell r="C215" t="str">
            <v xml:space="preserve">TOTAL </v>
          </cell>
          <cell r="I215">
            <v>238.18</v>
          </cell>
        </row>
        <row r="216">
          <cell r="C216" t="str">
            <v>BDI %</v>
          </cell>
          <cell r="H216">
            <v>0</v>
          </cell>
          <cell r="I216">
            <v>0</v>
          </cell>
        </row>
        <row r="217">
          <cell r="A217">
            <v>7</v>
          </cell>
          <cell r="C217" t="str">
            <v>TOTAL DO SERVIÇO</v>
          </cell>
          <cell r="I217">
            <v>238.18</v>
          </cell>
          <cell r="K217" t="e">
            <v>#REF!</v>
          </cell>
          <cell r="L217" t="e">
            <v>#REF!</v>
          </cell>
        </row>
        <row r="218">
          <cell r="C218" t="str">
            <v>AGESPISA - AREAIS</v>
          </cell>
        </row>
        <row r="220">
          <cell r="C220" t="str">
            <v>COMPOSIÇÃO DE PREÇO UNITÁRIO</v>
          </cell>
        </row>
        <row r="222">
          <cell r="B222">
            <v>8</v>
          </cell>
          <cell r="C222">
            <v>8</v>
          </cell>
          <cell r="D222" t="str">
            <v xml:space="preserve">REPOSIÇÃO PAV. POLIÉDRICO OU PARALELEPÍPEDO SOBRE COXIM DE AREIA    </v>
          </cell>
          <cell r="I222" t="str">
            <v>M2</v>
          </cell>
          <cell r="K222">
            <v>8.08</v>
          </cell>
        </row>
        <row r="224">
          <cell r="C224" t="str">
            <v>CÓDIGO</v>
          </cell>
          <cell r="D224" t="str">
            <v>DESCRIÇÃO DO SERVIÇO</v>
          </cell>
          <cell r="F224" t="str">
            <v>UNIDADE</v>
          </cell>
          <cell r="G224" t="str">
            <v>COEF.</v>
          </cell>
          <cell r="H224" t="str">
            <v>PR. UNITÁRIO</v>
          </cell>
          <cell r="I224" t="str">
            <v>PR. TOTAL</v>
          </cell>
        </row>
        <row r="225">
          <cell r="C225" t="str">
            <v>IH0006</v>
          </cell>
          <cell r="D225" t="str">
            <v>SERVENTE</v>
          </cell>
          <cell r="F225" t="str">
            <v>H</v>
          </cell>
          <cell r="G225">
            <v>0.25</v>
          </cell>
          <cell r="H225">
            <v>4.4723219814241482</v>
          </cell>
          <cell r="I225">
            <v>1.1200000000000001</v>
          </cell>
          <cell r="K225" t="str">
            <v>IH0006</v>
          </cell>
          <cell r="L225">
            <v>0.25</v>
          </cell>
          <cell r="M225">
            <v>8.08</v>
          </cell>
          <cell r="N225">
            <v>2.02</v>
          </cell>
        </row>
        <row r="226">
          <cell r="C226" t="str">
            <v>IH0128</v>
          </cell>
          <cell r="D226" t="str">
            <v>CALCETEIRO</v>
          </cell>
          <cell r="F226" t="str">
            <v>H</v>
          </cell>
          <cell r="G226">
            <v>0.25</v>
          </cell>
          <cell r="H226">
            <v>6.2786377708978325</v>
          </cell>
          <cell r="I226">
            <v>1.57</v>
          </cell>
          <cell r="K226" t="str">
            <v>IH0128</v>
          </cell>
          <cell r="L226">
            <v>0.25</v>
          </cell>
          <cell r="M226">
            <v>8.08</v>
          </cell>
          <cell r="N226">
            <v>2.02</v>
          </cell>
        </row>
        <row r="227">
          <cell r="C227" t="str">
            <v>IM3691</v>
          </cell>
          <cell r="D227" t="str">
            <v>CIMENTO PORTLAND</v>
          </cell>
          <cell r="F227" t="str">
            <v>KG</v>
          </cell>
          <cell r="G227">
            <v>2.68</v>
          </cell>
          <cell r="H227">
            <v>0.35</v>
          </cell>
          <cell r="I227">
            <v>0.94</v>
          </cell>
          <cell r="K227" t="str">
            <v>IM3691</v>
          </cell>
          <cell r="L227">
            <v>2.68</v>
          </cell>
          <cell r="M227">
            <v>8.08</v>
          </cell>
          <cell r="N227">
            <v>21.654400000000003</v>
          </cell>
        </row>
        <row r="228">
          <cell r="C228" t="str">
            <v>IM4496</v>
          </cell>
          <cell r="D228" t="str">
            <v>AREIA GROSSA</v>
          </cell>
          <cell r="F228" t="str">
            <v>M3</v>
          </cell>
          <cell r="G228">
            <v>7.1999999999999998E-3</v>
          </cell>
          <cell r="H228">
            <v>26</v>
          </cell>
          <cell r="I228">
            <v>0.19</v>
          </cell>
          <cell r="K228" t="str">
            <v>IM4496</v>
          </cell>
          <cell r="L228">
            <v>7.1999999999999998E-3</v>
          </cell>
          <cell r="M228">
            <v>8.08</v>
          </cell>
          <cell r="N228">
            <v>5.8175999999999999E-2</v>
          </cell>
        </row>
        <row r="229">
          <cell r="C229" t="str">
            <v>IM4499</v>
          </cell>
          <cell r="D229" t="str">
            <v>AREIA VERMELHA</v>
          </cell>
          <cell r="F229" t="str">
            <v>M3</v>
          </cell>
          <cell r="G229">
            <v>0.04</v>
          </cell>
          <cell r="H229">
            <v>26</v>
          </cell>
          <cell r="I229">
            <v>1.04</v>
          </cell>
          <cell r="K229" t="str">
            <v>IM4499</v>
          </cell>
          <cell r="L229">
            <v>0.04</v>
          </cell>
          <cell r="M229">
            <v>8.08</v>
          </cell>
          <cell r="N229">
            <v>0.32319999999999999</v>
          </cell>
        </row>
        <row r="230">
          <cell r="C230" t="str">
            <v>IM6428</v>
          </cell>
          <cell r="D230" t="str">
            <v>PARALELEPIPEDO (11 X 18 CM)</v>
          </cell>
          <cell r="F230" t="str">
            <v>UN</v>
          </cell>
          <cell r="G230">
            <v>2</v>
          </cell>
          <cell r="H230">
            <v>0.14000000000000001</v>
          </cell>
          <cell r="I230">
            <v>0.28000000000000003</v>
          </cell>
          <cell r="K230" t="str">
            <v>IM6428</v>
          </cell>
          <cell r="L230">
            <v>2</v>
          </cell>
          <cell r="M230">
            <v>8.08</v>
          </cell>
          <cell r="N230">
            <v>16.16</v>
          </cell>
        </row>
        <row r="231">
          <cell r="C231">
            <v>0</v>
          </cell>
          <cell r="D231">
            <v>0</v>
          </cell>
          <cell r="F231">
            <v>0</v>
          </cell>
          <cell r="G231">
            <v>0</v>
          </cell>
          <cell r="H231">
            <v>0</v>
          </cell>
          <cell r="I231">
            <v>0</v>
          </cell>
          <cell r="M231">
            <v>8.08</v>
          </cell>
          <cell r="N231">
            <v>0</v>
          </cell>
        </row>
        <row r="232">
          <cell r="C232">
            <v>0</v>
          </cell>
          <cell r="D232">
            <v>0</v>
          </cell>
          <cell r="F232">
            <v>0</v>
          </cell>
          <cell r="G232">
            <v>0</v>
          </cell>
          <cell r="H232">
            <v>0</v>
          </cell>
          <cell r="I232">
            <v>0</v>
          </cell>
          <cell r="M232">
            <v>8.08</v>
          </cell>
          <cell r="N232">
            <v>0</v>
          </cell>
        </row>
        <row r="233">
          <cell r="C233">
            <v>0</v>
          </cell>
          <cell r="D233">
            <v>0</v>
          </cell>
          <cell r="F233">
            <v>0</v>
          </cell>
          <cell r="G233">
            <v>0</v>
          </cell>
          <cell r="H233">
            <v>0</v>
          </cell>
          <cell r="I233">
            <v>0</v>
          </cell>
          <cell r="M233">
            <v>8.08</v>
          </cell>
          <cell r="N233">
            <v>0</v>
          </cell>
        </row>
        <row r="234">
          <cell r="C234">
            <v>0</v>
          </cell>
          <cell r="D234">
            <v>0</v>
          </cell>
          <cell r="F234">
            <v>0</v>
          </cell>
          <cell r="G234">
            <v>0</v>
          </cell>
          <cell r="H234">
            <v>0</v>
          </cell>
          <cell r="I234">
            <v>0</v>
          </cell>
          <cell r="M234">
            <v>8.08</v>
          </cell>
          <cell r="N234">
            <v>0</v>
          </cell>
        </row>
        <row r="235">
          <cell r="C235">
            <v>0</v>
          </cell>
          <cell r="D235">
            <v>0</v>
          </cell>
          <cell r="F235">
            <v>0</v>
          </cell>
          <cell r="G235">
            <v>0</v>
          </cell>
          <cell r="H235">
            <v>0</v>
          </cell>
          <cell r="I235">
            <v>0</v>
          </cell>
          <cell r="M235">
            <v>8.08</v>
          </cell>
          <cell r="N235">
            <v>0</v>
          </cell>
        </row>
        <row r="236">
          <cell r="C236">
            <v>0</v>
          </cell>
          <cell r="D236">
            <v>0</v>
          </cell>
          <cell r="F236">
            <v>0</v>
          </cell>
          <cell r="G236">
            <v>0</v>
          </cell>
          <cell r="H236">
            <v>0</v>
          </cell>
          <cell r="I236">
            <v>0</v>
          </cell>
          <cell r="M236">
            <v>8.08</v>
          </cell>
          <cell r="N236">
            <v>0</v>
          </cell>
        </row>
        <row r="237">
          <cell r="C237">
            <v>0</v>
          </cell>
          <cell r="D237">
            <v>0</v>
          </cell>
          <cell r="F237">
            <v>0</v>
          </cell>
          <cell r="G237">
            <v>0</v>
          </cell>
          <cell r="H237">
            <v>0</v>
          </cell>
          <cell r="I237">
            <v>0</v>
          </cell>
          <cell r="M237">
            <v>8.08</v>
          </cell>
          <cell r="N237">
            <v>0</v>
          </cell>
        </row>
        <row r="238">
          <cell r="C238">
            <v>0</v>
          </cell>
          <cell r="D238">
            <v>0</v>
          </cell>
          <cell r="F238">
            <v>0</v>
          </cell>
          <cell r="G238">
            <v>0</v>
          </cell>
          <cell r="H238">
            <v>0</v>
          </cell>
          <cell r="I238">
            <v>0</v>
          </cell>
          <cell r="M238">
            <v>8.08</v>
          </cell>
          <cell r="N238">
            <v>0</v>
          </cell>
        </row>
        <row r="239">
          <cell r="C239">
            <v>0</v>
          </cell>
          <cell r="D239">
            <v>0</v>
          </cell>
          <cell r="F239">
            <v>0</v>
          </cell>
          <cell r="G239">
            <v>0</v>
          </cell>
          <cell r="H239">
            <v>0</v>
          </cell>
          <cell r="I239">
            <v>0</v>
          </cell>
          <cell r="M239">
            <v>8.08</v>
          </cell>
          <cell r="N239">
            <v>0</v>
          </cell>
        </row>
        <row r="240">
          <cell r="C240">
            <v>0</v>
          </cell>
          <cell r="D240">
            <v>0</v>
          </cell>
          <cell r="F240">
            <v>0</v>
          </cell>
          <cell r="G240">
            <v>0</v>
          </cell>
          <cell r="H240">
            <v>0</v>
          </cell>
          <cell r="I240">
            <v>0</v>
          </cell>
          <cell r="M240">
            <v>8.08</v>
          </cell>
          <cell r="N240">
            <v>0</v>
          </cell>
        </row>
        <row r="241">
          <cell r="C241">
            <v>0</v>
          </cell>
          <cell r="D241">
            <v>0</v>
          </cell>
          <cell r="F241">
            <v>0</v>
          </cell>
          <cell r="G241">
            <v>0</v>
          </cell>
          <cell r="H241">
            <v>0</v>
          </cell>
          <cell r="I241">
            <v>0</v>
          </cell>
          <cell r="M241">
            <v>8.08</v>
          </cell>
          <cell r="N241">
            <v>0</v>
          </cell>
        </row>
        <row r="242">
          <cell r="C242">
            <v>0</v>
          </cell>
          <cell r="D242">
            <v>0</v>
          </cell>
          <cell r="F242">
            <v>0</v>
          </cell>
          <cell r="G242">
            <v>0</v>
          </cell>
          <cell r="H242">
            <v>0</v>
          </cell>
          <cell r="I242">
            <v>0</v>
          </cell>
          <cell r="M242">
            <v>8.08</v>
          </cell>
          <cell r="N242">
            <v>0</v>
          </cell>
        </row>
        <row r="243">
          <cell r="C243">
            <v>0</v>
          </cell>
          <cell r="D243">
            <v>0</v>
          </cell>
          <cell r="F243">
            <v>0</v>
          </cell>
          <cell r="G243">
            <v>0</v>
          </cell>
          <cell r="H243">
            <v>0</v>
          </cell>
          <cell r="I243">
            <v>0</v>
          </cell>
          <cell r="M243">
            <v>8.08</v>
          </cell>
          <cell r="N243">
            <v>0</v>
          </cell>
        </row>
        <row r="244">
          <cell r="C244">
            <v>0</v>
          </cell>
          <cell r="D244">
            <v>0</v>
          </cell>
          <cell r="F244">
            <v>0</v>
          </cell>
          <cell r="G244">
            <v>0</v>
          </cell>
          <cell r="H244">
            <v>0</v>
          </cell>
          <cell r="I244">
            <v>0</v>
          </cell>
          <cell r="M244">
            <v>8.08</v>
          </cell>
          <cell r="N244">
            <v>0</v>
          </cell>
        </row>
        <row r="245">
          <cell r="C245">
            <v>0</v>
          </cell>
          <cell r="D245">
            <v>0</v>
          </cell>
          <cell r="F245">
            <v>0</v>
          </cell>
          <cell r="G245">
            <v>0</v>
          </cell>
          <cell r="H245">
            <v>0</v>
          </cell>
          <cell r="I245">
            <v>0</v>
          </cell>
          <cell r="M245">
            <v>8.08</v>
          </cell>
          <cell r="N245">
            <v>0</v>
          </cell>
        </row>
        <row r="246">
          <cell r="C246" t="str">
            <v xml:space="preserve">TOTAL </v>
          </cell>
          <cell r="I246">
            <v>5.1400000000000006</v>
          </cell>
        </row>
        <row r="247">
          <cell r="C247" t="str">
            <v>BDI %</v>
          </cell>
          <cell r="H247">
            <v>0</v>
          </cell>
          <cell r="I247">
            <v>0</v>
          </cell>
        </row>
        <row r="248">
          <cell r="A248">
            <v>8</v>
          </cell>
          <cell r="C248" t="str">
            <v>TOTAL DO SERVIÇO</v>
          </cell>
          <cell r="I248">
            <v>5.1400000000000006</v>
          </cell>
          <cell r="K248" t="e">
            <v>#REF!</v>
          </cell>
          <cell r="L248" t="e">
            <v>#REF!</v>
          </cell>
        </row>
        <row r="249">
          <cell r="C249" t="str">
            <v>AGESPISA - AREAIS</v>
          </cell>
        </row>
        <row r="251">
          <cell r="C251" t="str">
            <v>COMPOSIÇÃO DE PREÇO UNITÁRIO</v>
          </cell>
        </row>
        <row r="253">
          <cell r="B253">
            <v>9</v>
          </cell>
          <cell r="C253">
            <v>9</v>
          </cell>
          <cell r="D253" t="str">
            <v>ESCAVAÇÃO MECÂNICA DE ÁREA EM SOLO DE 1ª CATEGORIA, COM PROF. ATÉ 2,00M</v>
          </cell>
          <cell r="I253" t="str">
            <v>M3</v>
          </cell>
          <cell r="K253">
            <v>4.41</v>
          </cell>
        </row>
        <row r="255">
          <cell r="C255" t="str">
            <v>CÓDIGO</v>
          </cell>
          <cell r="D255" t="str">
            <v>DESCRIÇÃO DO SERVIÇO</v>
          </cell>
          <cell r="F255" t="str">
            <v>UNIDADE</v>
          </cell>
          <cell r="G255" t="str">
            <v>COEF.</v>
          </cell>
          <cell r="H255" t="str">
            <v>PR. UNITÁRIO</v>
          </cell>
          <cell r="I255" t="str">
            <v>PR. TOTAL</v>
          </cell>
        </row>
        <row r="256">
          <cell r="C256" t="str">
            <v>IH0006</v>
          </cell>
          <cell r="D256" t="str">
            <v>SERVENTE</v>
          </cell>
          <cell r="F256" t="str">
            <v>H</v>
          </cell>
          <cell r="G256">
            <v>0.04</v>
          </cell>
          <cell r="H256">
            <v>4.4723219814241482</v>
          </cell>
          <cell r="I256">
            <v>0.18</v>
          </cell>
          <cell r="K256" t="str">
            <v>IH0006</v>
          </cell>
          <cell r="L256">
            <v>0.04</v>
          </cell>
          <cell r="M256">
            <v>4.41</v>
          </cell>
          <cell r="N256">
            <v>0.1764</v>
          </cell>
        </row>
        <row r="257">
          <cell r="C257" t="str">
            <v>IN0654</v>
          </cell>
          <cell r="D257" t="str">
            <v>ESCAVADEIRA HIDR-ULICA (CHP)</v>
          </cell>
          <cell r="F257" t="str">
            <v>H</v>
          </cell>
          <cell r="G257">
            <v>2.5499999999999998E-2</v>
          </cell>
          <cell r="H257">
            <v>124.62374613003095</v>
          </cell>
          <cell r="I257">
            <v>3.18</v>
          </cell>
          <cell r="K257" t="str">
            <v>IN0654</v>
          </cell>
          <cell r="L257">
            <v>2.5499999999999998E-2</v>
          </cell>
          <cell r="M257">
            <v>4.41</v>
          </cell>
          <cell r="N257">
            <v>0.112455</v>
          </cell>
        </row>
        <row r="258">
          <cell r="C258">
            <v>0</v>
          </cell>
          <cell r="D258">
            <v>0</v>
          </cell>
          <cell r="F258">
            <v>0</v>
          </cell>
          <cell r="G258">
            <v>0</v>
          </cell>
          <cell r="H258">
            <v>0</v>
          </cell>
          <cell r="I258">
            <v>0</v>
          </cell>
          <cell r="M258">
            <v>4.41</v>
          </cell>
          <cell r="N258">
            <v>0</v>
          </cell>
        </row>
        <row r="259">
          <cell r="C259">
            <v>0</v>
          </cell>
          <cell r="D259">
            <v>0</v>
          </cell>
          <cell r="F259">
            <v>0</v>
          </cell>
          <cell r="G259">
            <v>0</v>
          </cell>
          <cell r="H259">
            <v>0</v>
          </cell>
          <cell r="I259">
            <v>0</v>
          </cell>
          <cell r="M259">
            <v>4.41</v>
          </cell>
          <cell r="N259">
            <v>0</v>
          </cell>
        </row>
        <row r="260">
          <cell r="C260">
            <v>0</v>
          </cell>
          <cell r="D260">
            <v>0</v>
          </cell>
          <cell r="F260">
            <v>0</v>
          </cell>
          <cell r="G260">
            <v>0</v>
          </cell>
          <cell r="H260">
            <v>0</v>
          </cell>
          <cell r="I260">
            <v>0</v>
          </cell>
          <cell r="M260">
            <v>4.41</v>
          </cell>
          <cell r="N260">
            <v>0</v>
          </cell>
        </row>
        <row r="261">
          <cell r="C261">
            <v>0</v>
          </cell>
          <cell r="D261">
            <v>0</v>
          </cell>
          <cell r="F261">
            <v>0</v>
          </cell>
          <cell r="G261">
            <v>0</v>
          </cell>
          <cell r="H261">
            <v>0</v>
          </cell>
          <cell r="I261">
            <v>0</v>
          </cell>
          <cell r="M261">
            <v>4.41</v>
          </cell>
          <cell r="N261">
            <v>0</v>
          </cell>
        </row>
        <row r="262">
          <cell r="C262">
            <v>0</v>
          </cell>
          <cell r="D262">
            <v>0</v>
          </cell>
          <cell r="F262">
            <v>0</v>
          </cell>
          <cell r="G262">
            <v>0</v>
          </cell>
          <cell r="H262">
            <v>0</v>
          </cell>
          <cell r="I262">
            <v>0</v>
          </cell>
          <cell r="M262">
            <v>4.41</v>
          </cell>
          <cell r="N262">
            <v>0</v>
          </cell>
        </row>
        <row r="263">
          <cell r="C263">
            <v>0</v>
          </cell>
          <cell r="D263">
            <v>0</v>
          </cell>
          <cell r="F263">
            <v>0</v>
          </cell>
          <cell r="G263">
            <v>0</v>
          </cell>
          <cell r="H263">
            <v>0</v>
          </cell>
          <cell r="I263">
            <v>0</v>
          </cell>
          <cell r="M263">
            <v>4.41</v>
          </cell>
          <cell r="N263">
            <v>0</v>
          </cell>
        </row>
        <row r="264">
          <cell r="C264">
            <v>0</v>
          </cell>
          <cell r="D264">
            <v>0</v>
          </cell>
          <cell r="F264">
            <v>0</v>
          </cell>
          <cell r="G264">
            <v>0</v>
          </cell>
          <cell r="H264">
            <v>0</v>
          </cell>
          <cell r="I264">
            <v>0</v>
          </cell>
          <cell r="M264">
            <v>4.41</v>
          </cell>
          <cell r="N264">
            <v>0</v>
          </cell>
        </row>
        <row r="265">
          <cell r="C265">
            <v>0</v>
          </cell>
          <cell r="D265">
            <v>0</v>
          </cell>
          <cell r="F265">
            <v>0</v>
          </cell>
          <cell r="G265">
            <v>0</v>
          </cell>
          <cell r="H265">
            <v>0</v>
          </cell>
          <cell r="I265">
            <v>0</v>
          </cell>
          <cell r="M265">
            <v>4.41</v>
          </cell>
          <cell r="N265">
            <v>0</v>
          </cell>
        </row>
        <row r="266">
          <cell r="C266">
            <v>0</v>
          </cell>
          <cell r="D266">
            <v>0</v>
          </cell>
          <cell r="F266">
            <v>0</v>
          </cell>
          <cell r="G266">
            <v>0</v>
          </cell>
          <cell r="H266">
            <v>0</v>
          </cell>
          <cell r="I266">
            <v>0</v>
          </cell>
          <cell r="M266">
            <v>4.41</v>
          </cell>
          <cell r="N266">
            <v>0</v>
          </cell>
        </row>
        <row r="267">
          <cell r="C267">
            <v>0</v>
          </cell>
          <cell r="D267">
            <v>0</v>
          </cell>
          <cell r="F267">
            <v>0</v>
          </cell>
          <cell r="G267">
            <v>0</v>
          </cell>
          <cell r="H267">
            <v>0</v>
          </cell>
          <cell r="I267">
            <v>0</v>
          </cell>
          <cell r="M267">
            <v>4.41</v>
          </cell>
          <cell r="N267">
            <v>0</v>
          </cell>
        </row>
        <row r="268">
          <cell r="C268">
            <v>0</v>
          </cell>
          <cell r="D268">
            <v>0</v>
          </cell>
          <cell r="F268">
            <v>0</v>
          </cell>
          <cell r="G268">
            <v>0</v>
          </cell>
          <cell r="H268">
            <v>0</v>
          </cell>
          <cell r="I268">
            <v>0</v>
          </cell>
          <cell r="M268">
            <v>4.41</v>
          </cell>
          <cell r="N268">
            <v>0</v>
          </cell>
        </row>
        <row r="269">
          <cell r="C269">
            <v>0</v>
          </cell>
          <cell r="D269">
            <v>0</v>
          </cell>
          <cell r="F269">
            <v>0</v>
          </cell>
          <cell r="G269">
            <v>0</v>
          </cell>
          <cell r="H269">
            <v>0</v>
          </cell>
          <cell r="I269">
            <v>0</v>
          </cell>
          <cell r="M269">
            <v>4.41</v>
          </cell>
          <cell r="N269">
            <v>0</v>
          </cell>
        </row>
        <row r="270">
          <cell r="C270">
            <v>0</v>
          </cell>
          <cell r="D270">
            <v>0</v>
          </cell>
          <cell r="F270">
            <v>0</v>
          </cell>
          <cell r="G270">
            <v>0</v>
          </cell>
          <cell r="H270">
            <v>0</v>
          </cell>
          <cell r="I270">
            <v>0</v>
          </cell>
          <cell r="M270">
            <v>4.41</v>
          </cell>
          <cell r="N270">
            <v>0</v>
          </cell>
        </row>
        <row r="271">
          <cell r="C271">
            <v>0</v>
          </cell>
          <cell r="D271">
            <v>0</v>
          </cell>
          <cell r="F271">
            <v>0</v>
          </cell>
          <cell r="G271">
            <v>0</v>
          </cell>
          <cell r="H271">
            <v>0</v>
          </cell>
          <cell r="I271">
            <v>0</v>
          </cell>
          <cell r="M271">
            <v>4.41</v>
          </cell>
          <cell r="N271">
            <v>0</v>
          </cell>
        </row>
        <row r="272">
          <cell r="C272">
            <v>0</v>
          </cell>
          <cell r="D272">
            <v>0</v>
          </cell>
          <cell r="F272">
            <v>0</v>
          </cell>
          <cell r="G272">
            <v>0</v>
          </cell>
          <cell r="H272">
            <v>0</v>
          </cell>
          <cell r="I272">
            <v>0</v>
          </cell>
          <cell r="M272">
            <v>4.41</v>
          </cell>
          <cell r="N272">
            <v>0</v>
          </cell>
        </row>
        <row r="273">
          <cell r="C273">
            <v>0</v>
          </cell>
          <cell r="D273">
            <v>0</v>
          </cell>
          <cell r="F273">
            <v>0</v>
          </cell>
          <cell r="G273">
            <v>0</v>
          </cell>
          <cell r="H273">
            <v>0</v>
          </cell>
          <cell r="I273">
            <v>0</v>
          </cell>
          <cell r="M273">
            <v>4.41</v>
          </cell>
          <cell r="N273">
            <v>0</v>
          </cell>
        </row>
        <row r="274">
          <cell r="C274">
            <v>0</v>
          </cell>
          <cell r="D274">
            <v>0</v>
          </cell>
          <cell r="F274">
            <v>0</v>
          </cell>
          <cell r="G274">
            <v>0</v>
          </cell>
          <cell r="H274">
            <v>0</v>
          </cell>
          <cell r="I274">
            <v>0</v>
          </cell>
          <cell r="M274">
            <v>4.41</v>
          </cell>
          <cell r="N274">
            <v>0</v>
          </cell>
        </row>
        <row r="275">
          <cell r="C275">
            <v>0</v>
          </cell>
          <cell r="D275">
            <v>0</v>
          </cell>
          <cell r="F275">
            <v>0</v>
          </cell>
          <cell r="G275">
            <v>0</v>
          </cell>
          <cell r="H275">
            <v>0</v>
          </cell>
          <cell r="I275">
            <v>0</v>
          </cell>
          <cell r="M275">
            <v>4.41</v>
          </cell>
          <cell r="N275">
            <v>0</v>
          </cell>
        </row>
        <row r="276">
          <cell r="C276">
            <v>0</v>
          </cell>
          <cell r="D276">
            <v>0</v>
          </cell>
          <cell r="F276">
            <v>0</v>
          </cell>
          <cell r="G276">
            <v>0</v>
          </cell>
          <cell r="H276">
            <v>0</v>
          </cell>
          <cell r="I276">
            <v>0</v>
          </cell>
          <cell r="M276">
            <v>4.41</v>
          </cell>
          <cell r="N276">
            <v>0</v>
          </cell>
        </row>
        <row r="277">
          <cell r="C277" t="str">
            <v xml:space="preserve">TOTAL </v>
          </cell>
          <cell r="I277">
            <v>3.3600000000000003</v>
          </cell>
        </row>
        <row r="278">
          <cell r="C278" t="str">
            <v>BDI %</v>
          </cell>
          <cell r="H278">
            <v>0</v>
          </cell>
          <cell r="I278">
            <v>0</v>
          </cell>
        </row>
        <row r="279">
          <cell r="A279">
            <v>9</v>
          </cell>
          <cell r="C279" t="str">
            <v>TOTAL DO SERVIÇO</v>
          </cell>
          <cell r="I279">
            <v>3.3600000000000003</v>
          </cell>
          <cell r="K279">
            <v>4.41</v>
          </cell>
          <cell r="L279">
            <v>-0.23809523809523803</v>
          </cell>
        </row>
        <row r="280">
          <cell r="C280" t="str">
            <v>AGESPISA - AREAIS</v>
          </cell>
        </row>
        <row r="282">
          <cell r="C282" t="str">
            <v>COMPOSIÇÃO DE PREÇO UNITÁRIO</v>
          </cell>
        </row>
        <row r="284">
          <cell r="B284">
            <v>10</v>
          </cell>
          <cell r="C284">
            <v>10</v>
          </cell>
          <cell r="D284" t="str">
            <v xml:space="preserve">COMPACTAÇÃO MECAN. DE MACIÇO (TALUDES/DIQUES) CAMADAS 20CM COM PN=95% (SOLO SELECIONADO) </v>
          </cell>
          <cell r="I284" t="str">
            <v>M3</v>
          </cell>
          <cell r="K284">
            <v>11.28</v>
          </cell>
        </row>
        <row r="286">
          <cell r="C286" t="str">
            <v>CÓDIGO</v>
          </cell>
          <cell r="D286" t="str">
            <v>DESCRIÇÃO DO SERVIÇO</v>
          </cell>
          <cell r="F286" t="str">
            <v>UNIDADE</v>
          </cell>
          <cell r="G286" t="str">
            <v>COEF.</v>
          </cell>
          <cell r="H286" t="str">
            <v>PR. UNITÁRIO</v>
          </cell>
          <cell r="I286" t="str">
            <v>PR. TOTAL</v>
          </cell>
        </row>
        <row r="287">
          <cell r="C287" t="str">
            <v>IE0190</v>
          </cell>
          <cell r="D287" t="str">
            <v>CAMINHAO IRRIGADOR - 6000 L -  F 11000</v>
          </cell>
          <cell r="F287" t="str">
            <v>H</v>
          </cell>
          <cell r="G287">
            <v>5.0000000000000001E-4</v>
          </cell>
          <cell r="H287">
            <v>38</v>
          </cell>
          <cell r="I287">
            <v>0.02</v>
          </cell>
          <cell r="K287" t="str">
            <v>IE0190</v>
          </cell>
          <cell r="L287">
            <v>5.0000000000000001E-4</v>
          </cell>
          <cell r="M287">
            <v>11.28</v>
          </cell>
          <cell r="N287">
            <v>5.64E-3</v>
          </cell>
        </row>
        <row r="288">
          <cell r="C288" t="str">
            <v>IE0191</v>
          </cell>
          <cell r="D288" t="str">
            <v>MOTONIVELADORA 173 CV 140S</v>
          </cell>
          <cell r="F288" t="str">
            <v>H</v>
          </cell>
          <cell r="G288">
            <v>5.1000000000000004E-3</v>
          </cell>
          <cell r="H288">
            <v>75</v>
          </cell>
          <cell r="I288">
            <v>0.38</v>
          </cell>
          <cell r="K288" t="str">
            <v>IE0191</v>
          </cell>
          <cell r="L288">
            <v>5.1000000000000004E-3</v>
          </cell>
          <cell r="M288">
            <v>11.28</v>
          </cell>
          <cell r="N288">
            <v>5.7528000000000003E-2</v>
          </cell>
        </row>
        <row r="289">
          <cell r="C289" t="str">
            <v>IE0192</v>
          </cell>
          <cell r="D289" t="str">
            <v>ROLO COMP.ACO                  VIB.AUTOPR-PO-11.1T D-CA-2</v>
          </cell>
          <cell r="F289" t="str">
            <v>H</v>
          </cell>
          <cell r="G289">
            <v>1.66E-2</v>
          </cell>
          <cell r="H289">
            <v>60</v>
          </cell>
          <cell r="I289">
            <v>1</v>
          </cell>
          <cell r="K289" t="str">
            <v>IE0192</v>
          </cell>
          <cell r="L289">
            <v>1.66E-2</v>
          </cell>
          <cell r="M289">
            <v>11.28</v>
          </cell>
          <cell r="N289">
            <v>0.187248</v>
          </cell>
        </row>
        <row r="290">
          <cell r="C290" t="str">
            <v>IE0193</v>
          </cell>
          <cell r="D290" t="str">
            <v>ROLO COMPAC. ACO VIB.-PO       5.6T-SO DYN-CF</v>
          </cell>
          <cell r="F290" t="str">
            <v>H</v>
          </cell>
          <cell r="G290">
            <v>1.66E-2</v>
          </cell>
          <cell r="H290">
            <v>60</v>
          </cell>
          <cell r="I290">
            <v>1</v>
          </cell>
          <cell r="K290" t="str">
            <v>IE0193</v>
          </cell>
          <cell r="L290">
            <v>1.66E-2</v>
          </cell>
          <cell r="M290">
            <v>11.28</v>
          </cell>
          <cell r="N290">
            <v>0.187248</v>
          </cell>
        </row>
        <row r="291">
          <cell r="C291" t="str">
            <v>IE0194</v>
          </cell>
          <cell r="D291" t="str">
            <v>TRATOR AGRICOLA SOBRE PNEUS -  108 CV CBT</v>
          </cell>
          <cell r="F291" t="str">
            <v>H</v>
          </cell>
          <cell r="G291">
            <v>1.6500000000000001E-2</v>
          </cell>
          <cell r="H291">
            <v>35</v>
          </cell>
          <cell r="I291">
            <v>0.57999999999999996</v>
          </cell>
          <cell r="K291" t="str">
            <v>IE0194</v>
          </cell>
          <cell r="L291">
            <v>1.6500000000000001E-2</v>
          </cell>
          <cell r="M291">
            <v>11.28</v>
          </cell>
          <cell r="N291">
            <v>0.18612000000000001</v>
          </cell>
        </row>
        <row r="292">
          <cell r="C292" t="str">
            <v>IE0195</v>
          </cell>
          <cell r="D292" t="str">
            <v>GRADE DE DISCO 20 X 18 POL P/  ATRITO GVU</v>
          </cell>
          <cell r="F292" t="str">
            <v>H</v>
          </cell>
          <cell r="G292">
            <v>1.6500000000000001E-2</v>
          </cell>
          <cell r="H292">
            <v>4.92</v>
          </cell>
          <cell r="I292">
            <v>0.08</v>
          </cell>
          <cell r="K292" t="str">
            <v>IE0195</v>
          </cell>
          <cell r="L292">
            <v>1.6500000000000001E-2</v>
          </cell>
          <cell r="M292">
            <v>11.28</v>
          </cell>
          <cell r="N292">
            <v>0.18612000000000001</v>
          </cell>
        </row>
        <row r="293">
          <cell r="C293" t="str">
            <v>IH0006</v>
          </cell>
          <cell r="D293" t="str">
            <v>SERVENTE</v>
          </cell>
          <cell r="F293" t="str">
            <v>H</v>
          </cell>
          <cell r="G293">
            <v>4.2599999999999999E-2</v>
          </cell>
          <cell r="H293">
            <v>4.4723219814241482</v>
          </cell>
          <cell r="I293">
            <v>0.19</v>
          </cell>
          <cell r="K293" t="str">
            <v>IH0006</v>
          </cell>
          <cell r="L293">
            <v>4.2599999999999999E-2</v>
          </cell>
          <cell r="M293">
            <v>11.28</v>
          </cell>
          <cell r="N293">
            <v>0.48052799999999996</v>
          </cell>
        </row>
        <row r="294">
          <cell r="C294" t="str">
            <v>IN0642</v>
          </cell>
          <cell r="D294" t="str">
            <v>CAMINH+O BASCULANTE 6 M3 (CHP)</v>
          </cell>
          <cell r="F294" t="str">
            <v>H</v>
          </cell>
          <cell r="G294">
            <v>0.125</v>
          </cell>
          <cell r="H294">
            <v>28</v>
          </cell>
          <cell r="I294">
            <v>3.5</v>
          </cell>
          <cell r="K294" t="str">
            <v>IN0642</v>
          </cell>
          <cell r="L294">
            <v>0.125</v>
          </cell>
          <cell r="M294">
            <v>11.28</v>
          </cell>
          <cell r="N294">
            <v>1.41</v>
          </cell>
        </row>
        <row r="295">
          <cell r="C295">
            <v>0</v>
          </cell>
          <cell r="D295">
            <v>0</v>
          </cell>
          <cell r="F295">
            <v>0</v>
          </cell>
          <cell r="G295">
            <v>0</v>
          </cell>
          <cell r="H295">
            <v>0</v>
          </cell>
          <cell r="I295">
            <v>0</v>
          </cell>
          <cell r="M295">
            <v>11.28</v>
          </cell>
          <cell r="N295">
            <v>0</v>
          </cell>
        </row>
        <row r="296">
          <cell r="C296">
            <v>0</v>
          </cell>
          <cell r="D296">
            <v>0</v>
          </cell>
          <cell r="F296">
            <v>0</v>
          </cell>
          <cell r="G296">
            <v>0</v>
          </cell>
          <cell r="H296">
            <v>0</v>
          </cell>
          <cell r="I296">
            <v>0</v>
          </cell>
          <cell r="M296">
            <v>11.28</v>
          </cell>
          <cell r="N296">
            <v>0</v>
          </cell>
        </row>
        <row r="297">
          <cell r="C297">
            <v>0</v>
          </cell>
          <cell r="D297">
            <v>0</v>
          </cell>
          <cell r="F297">
            <v>0</v>
          </cell>
          <cell r="G297">
            <v>0</v>
          </cell>
          <cell r="H297">
            <v>0</v>
          </cell>
          <cell r="I297">
            <v>0</v>
          </cell>
          <cell r="M297">
            <v>11.28</v>
          </cell>
          <cell r="N297">
            <v>0</v>
          </cell>
        </row>
        <row r="298">
          <cell r="C298">
            <v>0</v>
          </cell>
          <cell r="D298">
            <v>0</v>
          </cell>
          <cell r="F298">
            <v>0</v>
          </cell>
          <cell r="G298">
            <v>0</v>
          </cell>
          <cell r="H298">
            <v>0</v>
          </cell>
          <cell r="I298">
            <v>0</v>
          </cell>
          <cell r="M298">
            <v>11.28</v>
          </cell>
          <cell r="N298">
            <v>0</v>
          </cell>
        </row>
        <row r="299">
          <cell r="C299">
            <v>0</v>
          </cell>
          <cell r="D299">
            <v>0</v>
          </cell>
          <cell r="F299">
            <v>0</v>
          </cell>
          <cell r="G299">
            <v>0</v>
          </cell>
          <cell r="H299">
            <v>0</v>
          </cell>
          <cell r="I299">
            <v>0</v>
          </cell>
          <cell r="M299">
            <v>11.28</v>
          </cell>
          <cell r="N299">
            <v>0</v>
          </cell>
        </row>
        <row r="300">
          <cell r="C300">
            <v>0</v>
          </cell>
          <cell r="D300">
            <v>0</v>
          </cell>
          <cell r="F300">
            <v>0</v>
          </cell>
          <cell r="G300">
            <v>0</v>
          </cell>
          <cell r="H300">
            <v>0</v>
          </cell>
          <cell r="I300">
            <v>0</v>
          </cell>
          <cell r="M300">
            <v>11.28</v>
          </cell>
          <cell r="N300">
            <v>0</v>
          </cell>
        </row>
        <row r="301">
          <cell r="C301">
            <v>0</v>
          </cell>
          <cell r="D301">
            <v>0</v>
          </cell>
          <cell r="F301">
            <v>0</v>
          </cell>
          <cell r="G301">
            <v>0</v>
          </cell>
          <cell r="H301">
            <v>0</v>
          </cell>
          <cell r="I301">
            <v>0</v>
          </cell>
          <cell r="M301">
            <v>11.28</v>
          </cell>
          <cell r="N301">
            <v>0</v>
          </cell>
        </row>
        <row r="302">
          <cell r="C302">
            <v>0</v>
          </cell>
          <cell r="D302">
            <v>0</v>
          </cell>
          <cell r="F302">
            <v>0</v>
          </cell>
          <cell r="G302">
            <v>0</v>
          </cell>
          <cell r="H302">
            <v>0</v>
          </cell>
          <cell r="I302">
            <v>0</v>
          </cell>
          <cell r="M302">
            <v>11.28</v>
          </cell>
          <cell r="N302">
            <v>0</v>
          </cell>
        </row>
        <row r="303">
          <cell r="C303">
            <v>0</v>
          </cell>
          <cell r="D303">
            <v>0</v>
          </cell>
          <cell r="F303">
            <v>0</v>
          </cell>
          <cell r="G303">
            <v>0</v>
          </cell>
          <cell r="H303">
            <v>0</v>
          </cell>
          <cell r="I303">
            <v>0</v>
          </cell>
          <cell r="M303">
            <v>11.28</v>
          </cell>
          <cell r="N303">
            <v>0</v>
          </cell>
        </row>
        <row r="304">
          <cell r="C304">
            <v>0</v>
          </cell>
          <cell r="D304">
            <v>0</v>
          </cell>
          <cell r="F304">
            <v>0</v>
          </cell>
          <cell r="G304">
            <v>0</v>
          </cell>
          <cell r="H304">
            <v>0</v>
          </cell>
          <cell r="I304">
            <v>0</v>
          </cell>
          <cell r="M304">
            <v>11.28</v>
          </cell>
          <cell r="N304">
            <v>0</v>
          </cell>
        </row>
        <row r="305">
          <cell r="C305">
            <v>0</v>
          </cell>
          <cell r="D305">
            <v>0</v>
          </cell>
          <cell r="F305">
            <v>0</v>
          </cell>
          <cell r="G305">
            <v>0</v>
          </cell>
          <cell r="H305">
            <v>0</v>
          </cell>
          <cell r="I305">
            <v>0</v>
          </cell>
          <cell r="M305">
            <v>11.28</v>
          </cell>
          <cell r="N305">
            <v>0</v>
          </cell>
        </row>
        <row r="306">
          <cell r="C306">
            <v>0</v>
          </cell>
          <cell r="D306">
            <v>0</v>
          </cell>
          <cell r="F306">
            <v>0</v>
          </cell>
          <cell r="G306">
            <v>0</v>
          </cell>
          <cell r="H306">
            <v>0</v>
          </cell>
          <cell r="I306">
            <v>0</v>
          </cell>
          <cell r="M306">
            <v>11.28</v>
          </cell>
          <cell r="N306">
            <v>0</v>
          </cell>
        </row>
        <row r="307">
          <cell r="C307">
            <v>0</v>
          </cell>
          <cell r="D307">
            <v>0</v>
          </cell>
          <cell r="F307">
            <v>0</v>
          </cell>
          <cell r="G307">
            <v>0</v>
          </cell>
          <cell r="H307">
            <v>0</v>
          </cell>
          <cell r="I307">
            <v>0</v>
          </cell>
          <cell r="M307">
            <v>11.28</v>
          </cell>
          <cell r="N307">
            <v>0</v>
          </cell>
        </row>
        <row r="308">
          <cell r="C308" t="str">
            <v xml:space="preserve">TOTAL </v>
          </cell>
          <cell r="I308">
            <v>6.75</v>
          </cell>
        </row>
        <row r="309">
          <cell r="C309" t="str">
            <v>BDI %</v>
          </cell>
          <cell r="H309">
            <v>0</v>
          </cell>
          <cell r="I309">
            <v>0</v>
          </cell>
        </row>
        <row r="310">
          <cell r="A310">
            <v>10</v>
          </cell>
          <cell r="C310" t="str">
            <v>TOTAL DO SERVIÇO</v>
          </cell>
          <cell r="I310">
            <v>6.75</v>
          </cell>
          <cell r="K310" t="e">
            <v>#REF!</v>
          </cell>
          <cell r="L310" t="e">
            <v>#REF!</v>
          </cell>
        </row>
        <row r="311">
          <cell r="C311" t="str">
            <v>AGESPISA - AREAIS</v>
          </cell>
        </row>
        <row r="313">
          <cell r="C313" t="str">
            <v>COMPOSIÇÃO DE PREÇO UNITÁRIO</v>
          </cell>
        </row>
        <row r="315">
          <cell r="B315">
            <v>12</v>
          </cell>
          <cell r="C315">
            <v>12</v>
          </cell>
          <cell r="D315" t="str">
            <v xml:space="preserve">ESCAVAÇÃO MECANIZADA EM VALAS DE 2ª CATEGORIA COM PROFUNDIDADE ATÉ 2,0 M </v>
          </cell>
          <cell r="I315" t="str">
            <v>M3</v>
          </cell>
          <cell r="K315">
            <v>12.11</v>
          </cell>
        </row>
        <row r="317">
          <cell r="C317" t="str">
            <v>CÓDIGO</v>
          </cell>
          <cell r="D317" t="str">
            <v>DESCRIÇÃO DO SERVIÇO</v>
          </cell>
          <cell r="F317" t="str">
            <v>UNIDADE</v>
          </cell>
          <cell r="G317" t="str">
            <v>COEF.</v>
          </cell>
          <cell r="H317" t="str">
            <v>PR. UNITÁRIO</v>
          </cell>
          <cell r="I317" t="str">
            <v>PR. TOTAL</v>
          </cell>
        </row>
        <row r="318">
          <cell r="C318" t="str">
            <v>CC4297</v>
          </cell>
          <cell r="D318" t="str">
            <v>ESCAVADEIRA HIDR-ULICA (CHP)</v>
          </cell>
          <cell r="F318" t="str">
            <v>H</v>
          </cell>
          <cell r="G318">
            <v>6.3E-2</v>
          </cell>
          <cell r="H318">
            <v>124.62374613003095</v>
          </cell>
          <cell r="I318">
            <v>7.85</v>
          </cell>
          <cell r="K318" t="str">
            <v>CC4297</v>
          </cell>
          <cell r="L318">
            <v>6.3E-2</v>
          </cell>
          <cell r="M318">
            <v>12.11</v>
          </cell>
          <cell r="N318">
            <v>0.76293</v>
          </cell>
        </row>
        <row r="319">
          <cell r="C319" t="str">
            <v>IH0006</v>
          </cell>
          <cell r="D319" t="str">
            <v>SERVENTE</v>
          </cell>
          <cell r="F319" t="str">
            <v>H</v>
          </cell>
          <cell r="G319">
            <v>6.3E-2</v>
          </cell>
          <cell r="H319">
            <v>4.4723219814241482</v>
          </cell>
          <cell r="I319">
            <v>0.28000000000000003</v>
          </cell>
          <cell r="K319" t="str">
            <v>IH0006</v>
          </cell>
          <cell r="L319">
            <v>6.3E-2</v>
          </cell>
          <cell r="M319">
            <v>12.11</v>
          </cell>
          <cell r="N319">
            <v>0.76293</v>
          </cell>
        </row>
        <row r="320">
          <cell r="C320">
            <v>0</v>
          </cell>
          <cell r="D320">
            <v>0</v>
          </cell>
          <cell r="F320">
            <v>0</v>
          </cell>
          <cell r="G320">
            <v>0</v>
          </cell>
          <cell r="H320">
            <v>0</v>
          </cell>
          <cell r="I320">
            <v>0</v>
          </cell>
          <cell r="M320">
            <v>12.11</v>
          </cell>
          <cell r="N320">
            <v>0</v>
          </cell>
        </row>
        <row r="321">
          <cell r="C321">
            <v>0</v>
          </cell>
          <cell r="D321">
            <v>0</v>
          </cell>
          <cell r="F321">
            <v>0</v>
          </cell>
          <cell r="G321">
            <v>0</v>
          </cell>
          <cell r="H321">
            <v>0</v>
          </cell>
          <cell r="I321">
            <v>0</v>
          </cell>
          <cell r="M321">
            <v>12.11</v>
          </cell>
          <cell r="N321">
            <v>0</v>
          </cell>
        </row>
        <row r="322">
          <cell r="C322">
            <v>0</v>
          </cell>
          <cell r="D322">
            <v>0</v>
          </cell>
          <cell r="F322">
            <v>0</v>
          </cell>
          <cell r="G322">
            <v>0</v>
          </cell>
          <cell r="H322">
            <v>0</v>
          </cell>
          <cell r="I322">
            <v>0</v>
          </cell>
          <cell r="M322">
            <v>12.11</v>
          </cell>
          <cell r="N322">
            <v>0</v>
          </cell>
        </row>
        <row r="323">
          <cell r="C323">
            <v>0</v>
          </cell>
          <cell r="D323">
            <v>0</v>
          </cell>
          <cell r="F323">
            <v>0</v>
          </cell>
          <cell r="G323">
            <v>0</v>
          </cell>
          <cell r="H323">
            <v>0</v>
          </cell>
          <cell r="I323">
            <v>0</v>
          </cell>
          <cell r="M323">
            <v>12.11</v>
          </cell>
          <cell r="N323">
            <v>0</v>
          </cell>
        </row>
        <row r="324">
          <cell r="C324">
            <v>0</v>
          </cell>
          <cell r="D324">
            <v>0</v>
          </cell>
          <cell r="F324">
            <v>0</v>
          </cell>
          <cell r="G324">
            <v>0</v>
          </cell>
          <cell r="H324">
            <v>0</v>
          </cell>
          <cell r="I324">
            <v>0</v>
          </cell>
          <cell r="M324">
            <v>12.11</v>
          </cell>
          <cell r="N324">
            <v>0</v>
          </cell>
        </row>
        <row r="325">
          <cell r="C325">
            <v>0</v>
          </cell>
          <cell r="D325">
            <v>0</v>
          </cell>
          <cell r="F325">
            <v>0</v>
          </cell>
          <cell r="G325">
            <v>0</v>
          </cell>
          <cell r="H325">
            <v>0</v>
          </cell>
          <cell r="I325">
            <v>0</v>
          </cell>
          <cell r="M325">
            <v>12.11</v>
          </cell>
          <cell r="N325">
            <v>0</v>
          </cell>
        </row>
        <row r="326">
          <cell r="C326">
            <v>0</v>
          </cell>
          <cell r="D326">
            <v>0</v>
          </cell>
          <cell r="F326">
            <v>0</v>
          </cell>
          <cell r="G326">
            <v>0</v>
          </cell>
          <cell r="H326">
            <v>0</v>
          </cell>
          <cell r="I326">
            <v>0</v>
          </cell>
          <cell r="M326">
            <v>12.11</v>
          </cell>
          <cell r="N326">
            <v>0</v>
          </cell>
        </row>
        <row r="327">
          <cell r="C327">
            <v>0</v>
          </cell>
          <cell r="D327">
            <v>0</v>
          </cell>
          <cell r="F327">
            <v>0</v>
          </cell>
          <cell r="G327">
            <v>0</v>
          </cell>
          <cell r="H327">
            <v>0</v>
          </cell>
          <cell r="I327">
            <v>0</v>
          </cell>
          <cell r="M327">
            <v>12.11</v>
          </cell>
          <cell r="N327">
            <v>0</v>
          </cell>
        </row>
        <row r="328">
          <cell r="C328">
            <v>0</v>
          </cell>
          <cell r="D328">
            <v>0</v>
          </cell>
          <cell r="F328">
            <v>0</v>
          </cell>
          <cell r="G328">
            <v>0</v>
          </cell>
          <cell r="H328">
            <v>0</v>
          </cell>
          <cell r="I328">
            <v>0</v>
          </cell>
          <cell r="M328">
            <v>12.11</v>
          </cell>
          <cell r="N328">
            <v>0</v>
          </cell>
        </row>
        <row r="329">
          <cell r="C329">
            <v>0</v>
          </cell>
          <cell r="D329">
            <v>0</v>
          </cell>
          <cell r="F329">
            <v>0</v>
          </cell>
          <cell r="G329">
            <v>0</v>
          </cell>
          <cell r="H329">
            <v>0</v>
          </cell>
          <cell r="I329">
            <v>0</v>
          </cell>
          <cell r="M329">
            <v>12.11</v>
          </cell>
          <cell r="N329">
            <v>0</v>
          </cell>
        </row>
        <row r="330">
          <cell r="C330">
            <v>0</v>
          </cell>
          <cell r="D330">
            <v>0</v>
          </cell>
          <cell r="F330">
            <v>0</v>
          </cell>
          <cell r="G330">
            <v>0</v>
          </cell>
          <cell r="H330">
            <v>0</v>
          </cell>
          <cell r="I330">
            <v>0</v>
          </cell>
          <cell r="M330">
            <v>12.11</v>
          </cell>
          <cell r="N330">
            <v>0</v>
          </cell>
        </row>
        <row r="331">
          <cell r="C331">
            <v>0</v>
          </cell>
          <cell r="D331">
            <v>0</v>
          </cell>
          <cell r="F331">
            <v>0</v>
          </cell>
          <cell r="G331">
            <v>0</v>
          </cell>
          <cell r="H331">
            <v>0</v>
          </cell>
          <cell r="I331">
            <v>0</v>
          </cell>
          <cell r="M331">
            <v>12.11</v>
          </cell>
          <cell r="N331">
            <v>0</v>
          </cell>
        </row>
        <row r="332">
          <cell r="C332">
            <v>0</v>
          </cell>
          <cell r="D332">
            <v>0</v>
          </cell>
          <cell r="F332">
            <v>0</v>
          </cell>
          <cell r="G332">
            <v>0</v>
          </cell>
          <cell r="H332">
            <v>0</v>
          </cell>
          <cell r="I332">
            <v>0</v>
          </cell>
          <cell r="M332">
            <v>12.11</v>
          </cell>
          <cell r="N332">
            <v>0</v>
          </cell>
        </row>
        <row r="333">
          <cell r="C333">
            <v>0</v>
          </cell>
          <cell r="D333">
            <v>0</v>
          </cell>
          <cell r="F333">
            <v>0</v>
          </cell>
          <cell r="G333">
            <v>0</v>
          </cell>
          <cell r="H333">
            <v>0</v>
          </cell>
          <cell r="I333">
            <v>0</v>
          </cell>
          <cell r="M333">
            <v>12.11</v>
          </cell>
          <cell r="N333">
            <v>0</v>
          </cell>
        </row>
        <row r="334">
          <cell r="C334">
            <v>0</v>
          </cell>
          <cell r="D334">
            <v>0</v>
          </cell>
          <cell r="F334">
            <v>0</v>
          </cell>
          <cell r="G334">
            <v>0</v>
          </cell>
          <cell r="H334">
            <v>0</v>
          </cell>
          <cell r="I334">
            <v>0</v>
          </cell>
          <cell r="M334">
            <v>12.11</v>
          </cell>
          <cell r="N334">
            <v>0</v>
          </cell>
        </row>
        <row r="335">
          <cell r="C335">
            <v>0</v>
          </cell>
          <cell r="D335">
            <v>0</v>
          </cell>
          <cell r="F335">
            <v>0</v>
          </cell>
          <cell r="G335">
            <v>0</v>
          </cell>
          <cell r="H335">
            <v>0</v>
          </cell>
          <cell r="I335">
            <v>0</v>
          </cell>
          <cell r="M335">
            <v>12.11</v>
          </cell>
          <cell r="N335">
            <v>0</v>
          </cell>
        </row>
        <row r="336">
          <cell r="C336">
            <v>0</v>
          </cell>
          <cell r="D336">
            <v>0</v>
          </cell>
          <cell r="F336">
            <v>0</v>
          </cell>
          <cell r="G336">
            <v>0</v>
          </cell>
          <cell r="H336">
            <v>0</v>
          </cell>
          <cell r="I336">
            <v>0</v>
          </cell>
          <cell r="M336">
            <v>12.11</v>
          </cell>
          <cell r="N336">
            <v>0</v>
          </cell>
        </row>
        <row r="337">
          <cell r="C337">
            <v>0</v>
          </cell>
          <cell r="D337">
            <v>0</v>
          </cell>
          <cell r="F337">
            <v>0</v>
          </cell>
          <cell r="G337">
            <v>0</v>
          </cell>
          <cell r="H337">
            <v>0</v>
          </cell>
          <cell r="I337">
            <v>0</v>
          </cell>
          <cell r="M337">
            <v>12.11</v>
          </cell>
          <cell r="N337">
            <v>0</v>
          </cell>
        </row>
        <row r="338">
          <cell r="C338">
            <v>0</v>
          </cell>
          <cell r="D338">
            <v>0</v>
          </cell>
          <cell r="F338">
            <v>0</v>
          </cell>
          <cell r="G338">
            <v>0</v>
          </cell>
          <cell r="H338">
            <v>0</v>
          </cell>
          <cell r="I338">
            <v>0</v>
          </cell>
          <cell r="M338">
            <v>12.11</v>
          </cell>
          <cell r="N338">
            <v>0</v>
          </cell>
        </row>
        <row r="339">
          <cell r="C339" t="str">
            <v xml:space="preserve">TOTAL </v>
          </cell>
          <cell r="I339">
            <v>8.129999999999999</v>
          </cell>
        </row>
        <row r="340">
          <cell r="C340" t="str">
            <v>BDI %</v>
          </cell>
          <cell r="H340">
            <v>0</v>
          </cell>
          <cell r="I340">
            <v>0</v>
          </cell>
        </row>
        <row r="341">
          <cell r="A341">
            <v>12</v>
          </cell>
          <cell r="C341" t="str">
            <v>TOTAL DO SERVIÇO</v>
          </cell>
          <cell r="I341">
            <v>8.129999999999999</v>
          </cell>
          <cell r="K341" t="e">
            <v>#REF!</v>
          </cell>
          <cell r="L341" t="e">
            <v>#REF!</v>
          </cell>
        </row>
        <row r="342">
          <cell r="C342" t="str">
            <v>AGESPISA - AREAIS</v>
          </cell>
        </row>
        <row r="344">
          <cell r="C344" t="str">
            <v>COMPOSIÇÃO DE PREÇO UNITÁRIO</v>
          </cell>
        </row>
        <row r="346">
          <cell r="B346">
            <v>13</v>
          </cell>
          <cell r="C346">
            <v>13</v>
          </cell>
          <cell r="D346" t="str">
            <v>TUBO FºFº JGS CLASSE K-7 DN 700</v>
          </cell>
          <cell r="I346" t="str">
            <v>M</v>
          </cell>
          <cell r="K346">
            <v>1543.38</v>
          </cell>
        </row>
        <row r="348">
          <cell r="C348" t="str">
            <v>CÓDIGO</v>
          </cell>
          <cell r="D348" t="str">
            <v>DESCRIÇÃO DO SERVIÇO</v>
          </cell>
          <cell r="F348" t="str">
            <v>UNIDADE</v>
          </cell>
          <cell r="G348" t="str">
            <v>COEF.</v>
          </cell>
          <cell r="H348" t="str">
            <v>PR. UNITÁRIO</v>
          </cell>
          <cell r="I348" t="str">
            <v>PR. TOTAL</v>
          </cell>
        </row>
        <row r="349">
          <cell r="C349" t="str">
            <v>IN1278</v>
          </cell>
          <cell r="D349" t="str">
            <v>LUBRIFICANTE P/ANEL DE         NEOPRENE</v>
          </cell>
          <cell r="F349" t="str">
            <v>kg</v>
          </cell>
          <cell r="G349">
            <v>0.02</v>
          </cell>
          <cell r="H349">
            <v>9.32</v>
          </cell>
          <cell r="I349">
            <v>0.19</v>
          </cell>
          <cell r="K349" t="str">
            <v>IN1278</v>
          </cell>
          <cell r="L349">
            <v>0.02</v>
          </cell>
          <cell r="M349">
            <v>1543.38</v>
          </cell>
          <cell r="N349">
            <v>30.867600000000003</v>
          </cell>
        </row>
        <row r="350">
          <cell r="C350" t="str">
            <v>IN1721</v>
          </cell>
          <cell r="D350" t="str">
            <v>Tubo de Fº Fº classe k-7 700mm</v>
          </cell>
          <cell r="F350" t="str">
            <v>m</v>
          </cell>
          <cell r="G350">
            <v>1.02</v>
          </cell>
          <cell r="H350">
            <v>1027.2</v>
          </cell>
          <cell r="I350">
            <v>1047.74</v>
          </cell>
          <cell r="K350" t="str">
            <v>IN1721</v>
          </cell>
          <cell r="L350">
            <v>1.2</v>
          </cell>
          <cell r="M350">
            <v>1543.38</v>
          </cell>
          <cell r="N350">
            <v>1852.056</v>
          </cell>
        </row>
        <row r="351">
          <cell r="C351" t="str">
            <v>IN1722</v>
          </cell>
          <cell r="D351" t="str">
            <v>ANEL LABIAL NEOPRENE 700MM</v>
          </cell>
          <cell r="F351" t="str">
            <v>un</v>
          </cell>
          <cell r="G351">
            <v>1</v>
          </cell>
          <cell r="H351">
            <v>10.199999999999999</v>
          </cell>
          <cell r="I351">
            <v>10.199999999999999</v>
          </cell>
          <cell r="K351" t="str">
            <v>IN1722</v>
          </cell>
          <cell r="L351">
            <v>1</v>
          </cell>
          <cell r="M351">
            <v>1543.38</v>
          </cell>
          <cell r="N351">
            <v>1543.38</v>
          </cell>
        </row>
        <row r="352">
          <cell r="C352">
            <v>0</v>
          </cell>
          <cell r="D352">
            <v>0</v>
          </cell>
          <cell r="F352">
            <v>0</v>
          </cell>
          <cell r="G352">
            <v>0</v>
          </cell>
          <cell r="H352">
            <v>0</v>
          </cell>
          <cell r="I352">
            <v>0</v>
          </cell>
          <cell r="M352">
            <v>1543.38</v>
          </cell>
          <cell r="N352">
            <v>0</v>
          </cell>
        </row>
        <row r="353">
          <cell r="C353">
            <v>0</v>
          </cell>
          <cell r="D353">
            <v>0</v>
          </cell>
          <cell r="F353">
            <v>0</v>
          </cell>
          <cell r="G353">
            <v>0</v>
          </cell>
          <cell r="H353">
            <v>0</v>
          </cell>
          <cell r="I353">
            <v>0</v>
          </cell>
          <cell r="M353">
            <v>1543.38</v>
          </cell>
          <cell r="N353">
            <v>0</v>
          </cell>
        </row>
        <row r="354">
          <cell r="C354">
            <v>0</v>
          </cell>
          <cell r="D354">
            <v>0</v>
          </cell>
          <cell r="F354">
            <v>0</v>
          </cell>
          <cell r="G354">
            <v>0</v>
          </cell>
          <cell r="H354">
            <v>0</v>
          </cell>
          <cell r="I354">
            <v>0</v>
          </cell>
          <cell r="M354">
            <v>1543.38</v>
          </cell>
          <cell r="N354">
            <v>0</v>
          </cell>
        </row>
        <row r="355">
          <cell r="C355">
            <v>0</v>
          </cell>
          <cell r="D355">
            <v>0</v>
          </cell>
          <cell r="F355">
            <v>0</v>
          </cell>
          <cell r="G355">
            <v>0</v>
          </cell>
          <cell r="H355">
            <v>0</v>
          </cell>
          <cell r="I355">
            <v>0</v>
          </cell>
          <cell r="M355">
            <v>1543.38</v>
          </cell>
          <cell r="N355">
            <v>0</v>
          </cell>
        </row>
        <row r="356">
          <cell r="C356">
            <v>0</v>
          </cell>
          <cell r="D356">
            <v>0</v>
          </cell>
          <cell r="F356">
            <v>0</v>
          </cell>
          <cell r="G356">
            <v>0</v>
          </cell>
          <cell r="H356">
            <v>0</v>
          </cell>
          <cell r="I356">
            <v>0</v>
          </cell>
          <cell r="M356">
            <v>1543.38</v>
          </cell>
          <cell r="N356">
            <v>0</v>
          </cell>
        </row>
        <row r="357">
          <cell r="C357">
            <v>0</v>
          </cell>
          <cell r="D357">
            <v>0</v>
          </cell>
          <cell r="F357">
            <v>0</v>
          </cell>
          <cell r="G357">
            <v>0</v>
          </cell>
          <cell r="H357">
            <v>0</v>
          </cell>
          <cell r="I357">
            <v>0</v>
          </cell>
          <cell r="M357">
            <v>1543.38</v>
          </cell>
          <cell r="N357">
            <v>0</v>
          </cell>
        </row>
        <row r="358">
          <cell r="C358">
            <v>0</v>
          </cell>
          <cell r="D358">
            <v>0</v>
          </cell>
          <cell r="F358">
            <v>0</v>
          </cell>
          <cell r="G358">
            <v>0</v>
          </cell>
          <cell r="H358">
            <v>0</v>
          </cell>
          <cell r="I358">
            <v>0</v>
          </cell>
          <cell r="M358">
            <v>1543.38</v>
          </cell>
          <cell r="N358">
            <v>0</v>
          </cell>
        </row>
        <row r="359">
          <cell r="C359">
            <v>0</v>
          </cell>
          <cell r="D359">
            <v>0</v>
          </cell>
          <cell r="F359">
            <v>0</v>
          </cell>
          <cell r="G359">
            <v>0</v>
          </cell>
          <cell r="H359">
            <v>0</v>
          </cell>
          <cell r="I359">
            <v>0</v>
          </cell>
          <cell r="M359">
            <v>1543.38</v>
          </cell>
          <cell r="N359">
            <v>0</v>
          </cell>
        </row>
        <row r="360">
          <cell r="C360">
            <v>0</v>
          </cell>
          <cell r="D360">
            <v>0</v>
          </cell>
          <cell r="F360">
            <v>0</v>
          </cell>
          <cell r="G360">
            <v>0</v>
          </cell>
          <cell r="H360">
            <v>0</v>
          </cell>
          <cell r="I360">
            <v>0</v>
          </cell>
          <cell r="M360">
            <v>1543.38</v>
          </cell>
          <cell r="N360">
            <v>0</v>
          </cell>
        </row>
        <row r="361">
          <cell r="C361">
            <v>0</v>
          </cell>
          <cell r="D361">
            <v>0</v>
          </cell>
          <cell r="F361">
            <v>0</v>
          </cell>
          <cell r="G361">
            <v>0</v>
          </cell>
          <cell r="H361">
            <v>0</v>
          </cell>
          <cell r="I361">
            <v>0</v>
          </cell>
          <cell r="M361">
            <v>1543.38</v>
          </cell>
          <cell r="N361">
            <v>0</v>
          </cell>
        </row>
        <row r="362">
          <cell r="C362">
            <v>0</v>
          </cell>
          <cell r="D362">
            <v>0</v>
          </cell>
          <cell r="F362">
            <v>0</v>
          </cell>
          <cell r="G362">
            <v>0</v>
          </cell>
          <cell r="H362">
            <v>0</v>
          </cell>
          <cell r="I362">
            <v>0</v>
          </cell>
          <cell r="M362">
            <v>1543.38</v>
          </cell>
          <cell r="N362">
            <v>0</v>
          </cell>
        </row>
        <row r="363">
          <cell r="C363">
            <v>0</v>
          </cell>
          <cell r="D363">
            <v>0</v>
          </cell>
          <cell r="F363">
            <v>0</v>
          </cell>
          <cell r="G363">
            <v>0</v>
          </cell>
          <cell r="H363">
            <v>0</v>
          </cell>
          <cell r="I363">
            <v>0</v>
          </cell>
          <cell r="M363">
            <v>1543.38</v>
          </cell>
          <cell r="N363">
            <v>0</v>
          </cell>
        </row>
        <row r="364">
          <cell r="C364">
            <v>0</v>
          </cell>
          <cell r="D364">
            <v>0</v>
          </cell>
          <cell r="F364">
            <v>0</v>
          </cell>
          <cell r="G364">
            <v>0</v>
          </cell>
          <cell r="H364">
            <v>0</v>
          </cell>
          <cell r="I364">
            <v>0</v>
          </cell>
          <cell r="M364">
            <v>1543.38</v>
          </cell>
          <cell r="N364">
            <v>0</v>
          </cell>
        </row>
        <row r="365">
          <cell r="C365">
            <v>0</v>
          </cell>
          <cell r="D365">
            <v>0</v>
          </cell>
          <cell r="F365">
            <v>0</v>
          </cell>
          <cell r="G365">
            <v>0</v>
          </cell>
          <cell r="H365">
            <v>0</v>
          </cell>
          <cell r="I365">
            <v>0</v>
          </cell>
          <cell r="M365">
            <v>1543.38</v>
          </cell>
          <cell r="N365">
            <v>0</v>
          </cell>
        </row>
        <row r="366">
          <cell r="C366">
            <v>0</v>
          </cell>
          <cell r="D366">
            <v>0</v>
          </cell>
          <cell r="F366">
            <v>0</v>
          </cell>
          <cell r="G366">
            <v>0</v>
          </cell>
          <cell r="H366">
            <v>0</v>
          </cell>
          <cell r="I366">
            <v>0</v>
          </cell>
          <cell r="M366">
            <v>1543.38</v>
          </cell>
          <cell r="N366">
            <v>0</v>
          </cell>
        </row>
        <row r="367">
          <cell r="C367">
            <v>0</v>
          </cell>
          <cell r="D367">
            <v>0</v>
          </cell>
          <cell r="F367">
            <v>0</v>
          </cell>
          <cell r="G367">
            <v>0</v>
          </cell>
          <cell r="H367">
            <v>0</v>
          </cell>
          <cell r="I367">
            <v>0</v>
          </cell>
          <cell r="M367">
            <v>1543.38</v>
          </cell>
          <cell r="N367">
            <v>0</v>
          </cell>
        </row>
        <row r="368">
          <cell r="C368">
            <v>0</v>
          </cell>
          <cell r="D368">
            <v>0</v>
          </cell>
          <cell r="F368">
            <v>0</v>
          </cell>
          <cell r="G368">
            <v>0</v>
          </cell>
          <cell r="H368">
            <v>0</v>
          </cell>
          <cell r="I368">
            <v>0</v>
          </cell>
          <cell r="M368">
            <v>1543.38</v>
          </cell>
          <cell r="N368">
            <v>0</v>
          </cell>
        </row>
        <row r="369">
          <cell r="C369">
            <v>0</v>
          </cell>
          <cell r="D369">
            <v>0</v>
          </cell>
          <cell r="F369">
            <v>0</v>
          </cell>
          <cell r="G369">
            <v>0</v>
          </cell>
          <cell r="H369">
            <v>0</v>
          </cell>
          <cell r="I369">
            <v>0</v>
          </cell>
          <cell r="M369">
            <v>1543.38</v>
          </cell>
          <cell r="N369">
            <v>0</v>
          </cell>
        </row>
        <row r="370">
          <cell r="C370" t="str">
            <v xml:space="preserve">TOTAL </v>
          </cell>
          <cell r="I370">
            <v>1058.1300000000001</v>
          </cell>
        </row>
        <row r="371">
          <cell r="C371" t="str">
            <v>BDI %</v>
          </cell>
          <cell r="H371">
            <v>0</v>
          </cell>
          <cell r="I371">
            <v>0</v>
          </cell>
        </row>
        <row r="372">
          <cell r="A372">
            <v>13</v>
          </cell>
          <cell r="C372" t="str">
            <v>TOTAL DO SERVIÇO</v>
          </cell>
          <cell r="I372">
            <v>1058.1300000000001</v>
          </cell>
          <cell r="K372" t="e">
            <v>#REF!</v>
          </cell>
          <cell r="L372" t="e">
            <v>#REF!</v>
          </cell>
        </row>
        <row r="373">
          <cell r="C373" t="str">
            <v>AGESPISA - AREAIS</v>
          </cell>
        </row>
        <row r="375">
          <cell r="C375" t="str">
            <v>COMPOSIÇÃO DE PREÇO UNITÁRIO</v>
          </cell>
        </row>
        <row r="377">
          <cell r="B377">
            <v>14</v>
          </cell>
          <cell r="C377">
            <v>14</v>
          </cell>
          <cell r="D377" t="str">
            <v>ESCORAMENTO DESCONTÍNUO COM PRANCHAS DE MADEIRA</v>
          </cell>
          <cell r="I377" t="str">
            <v>M2</v>
          </cell>
          <cell r="K377">
            <v>13.56</v>
          </cell>
        </row>
        <row r="379">
          <cell r="C379" t="str">
            <v>CÓDIGO</v>
          </cell>
          <cell r="D379" t="str">
            <v>DESCRIÇÃO DO SERVIÇO</v>
          </cell>
          <cell r="F379" t="str">
            <v>UNIDADE</v>
          </cell>
          <cell r="G379" t="str">
            <v>COEF.</v>
          </cell>
          <cell r="H379" t="str">
            <v>PR. UNITÁRIO</v>
          </cell>
          <cell r="I379" t="str">
            <v>PR. TOTAL</v>
          </cell>
        </row>
        <row r="380">
          <cell r="C380" t="str">
            <v>IH0006</v>
          </cell>
          <cell r="D380" t="str">
            <v>SERVENTE</v>
          </cell>
          <cell r="F380" t="str">
            <v>H</v>
          </cell>
          <cell r="G380">
            <v>0.69330000000000003</v>
          </cell>
          <cell r="H380">
            <v>4.4723219814241482</v>
          </cell>
          <cell r="I380">
            <v>3.1</v>
          </cell>
          <cell r="K380" t="str">
            <v>IH0006</v>
          </cell>
          <cell r="L380">
            <v>0.69330000000000003</v>
          </cell>
          <cell r="M380">
            <v>13.56</v>
          </cell>
          <cell r="N380">
            <v>9.4011480000000009</v>
          </cell>
        </row>
        <row r="381">
          <cell r="C381" t="str">
            <v>IH0070</v>
          </cell>
          <cell r="D381" t="str">
            <v>CARPINTEIRO</v>
          </cell>
          <cell r="F381" t="str">
            <v>H</v>
          </cell>
          <cell r="G381">
            <v>0.34660000000000002</v>
          </cell>
          <cell r="H381">
            <v>6.2786377708978325</v>
          </cell>
          <cell r="I381">
            <v>2.1800000000000002</v>
          </cell>
          <cell r="K381" t="str">
            <v>IH0070</v>
          </cell>
          <cell r="L381">
            <v>0.34660000000000002</v>
          </cell>
          <cell r="M381">
            <v>13.56</v>
          </cell>
          <cell r="N381">
            <v>4.6998960000000007</v>
          </cell>
        </row>
        <row r="382">
          <cell r="C382" t="str">
            <v>IM3680</v>
          </cell>
          <cell r="D382" t="str">
            <v>VIGA DE PEROBA 6 x 16 cm</v>
          </cell>
          <cell r="F382" t="str">
            <v>M</v>
          </cell>
          <cell r="G382">
            <v>0.1</v>
          </cell>
          <cell r="H382">
            <v>12.2</v>
          </cell>
          <cell r="I382">
            <v>1.22</v>
          </cell>
          <cell r="K382" t="str">
            <v>IM3680</v>
          </cell>
          <cell r="L382">
            <v>0.1</v>
          </cell>
          <cell r="M382">
            <v>13.56</v>
          </cell>
          <cell r="N382">
            <v>1.3560000000000001</v>
          </cell>
        </row>
        <row r="383">
          <cell r="C383" t="str">
            <v>IM3697</v>
          </cell>
          <cell r="D383" t="str">
            <v>ESTRONCA DE EUCALIPTO 20 cm    COM CASCA</v>
          </cell>
          <cell r="F383" t="str">
            <v>M</v>
          </cell>
          <cell r="G383">
            <v>7.6999999999999999E-2</v>
          </cell>
          <cell r="H383">
            <v>5.81</v>
          </cell>
          <cell r="I383">
            <v>0.45</v>
          </cell>
          <cell r="K383" t="str">
            <v>IM3697</v>
          </cell>
          <cell r="L383">
            <v>7.6999999999999999E-2</v>
          </cell>
          <cell r="M383">
            <v>13.56</v>
          </cell>
          <cell r="N383">
            <v>1.0441199999999999</v>
          </cell>
        </row>
        <row r="384">
          <cell r="C384" t="str">
            <v>IM3698</v>
          </cell>
          <cell r="D384" t="str">
            <v>PRANCHA DE PEROBA 2.7 X 30 CM</v>
          </cell>
          <cell r="F384" t="str">
            <v>M</v>
          </cell>
          <cell r="G384">
            <v>0.3</v>
          </cell>
          <cell r="H384">
            <v>10.199999999999999</v>
          </cell>
          <cell r="I384">
            <v>3.06</v>
          </cell>
          <cell r="K384" t="str">
            <v>IM3698</v>
          </cell>
          <cell r="L384">
            <v>0.3</v>
          </cell>
          <cell r="M384">
            <v>13.56</v>
          </cell>
          <cell r="N384">
            <v>4.0679999999999996</v>
          </cell>
        </row>
        <row r="385">
          <cell r="C385">
            <v>0</v>
          </cell>
          <cell r="D385">
            <v>0</v>
          </cell>
          <cell r="F385">
            <v>0</v>
          </cell>
          <cell r="G385">
            <v>0</v>
          </cell>
          <cell r="H385">
            <v>0</v>
          </cell>
          <cell r="I385">
            <v>0</v>
          </cell>
          <cell r="M385">
            <v>13.56</v>
          </cell>
          <cell r="N385">
            <v>0</v>
          </cell>
        </row>
        <row r="386">
          <cell r="C386">
            <v>0</v>
          </cell>
          <cell r="D386">
            <v>0</v>
          </cell>
          <cell r="F386">
            <v>0</v>
          </cell>
          <cell r="G386">
            <v>0</v>
          </cell>
          <cell r="H386">
            <v>0</v>
          </cell>
          <cell r="I386">
            <v>0</v>
          </cell>
          <cell r="M386">
            <v>13.56</v>
          </cell>
          <cell r="N386">
            <v>0</v>
          </cell>
        </row>
        <row r="387">
          <cell r="C387">
            <v>0</v>
          </cell>
          <cell r="D387">
            <v>0</v>
          </cell>
          <cell r="F387">
            <v>0</v>
          </cell>
          <cell r="G387">
            <v>0</v>
          </cell>
          <cell r="H387">
            <v>0</v>
          </cell>
          <cell r="I387">
            <v>0</v>
          </cell>
          <cell r="M387">
            <v>13.56</v>
          </cell>
          <cell r="N387">
            <v>0</v>
          </cell>
        </row>
        <row r="388">
          <cell r="C388">
            <v>0</v>
          </cell>
          <cell r="D388">
            <v>0</v>
          </cell>
          <cell r="F388">
            <v>0</v>
          </cell>
          <cell r="G388">
            <v>0</v>
          </cell>
          <cell r="H388">
            <v>0</v>
          </cell>
          <cell r="I388">
            <v>0</v>
          </cell>
          <cell r="M388">
            <v>13.56</v>
          </cell>
          <cell r="N388">
            <v>0</v>
          </cell>
        </row>
        <row r="389">
          <cell r="C389">
            <v>0</v>
          </cell>
          <cell r="D389">
            <v>0</v>
          </cell>
          <cell r="F389">
            <v>0</v>
          </cell>
          <cell r="G389">
            <v>0</v>
          </cell>
          <cell r="H389">
            <v>0</v>
          </cell>
          <cell r="I389">
            <v>0</v>
          </cell>
          <cell r="M389">
            <v>13.56</v>
          </cell>
          <cell r="N389">
            <v>0</v>
          </cell>
        </row>
        <row r="390">
          <cell r="C390">
            <v>0</v>
          </cell>
          <cell r="D390">
            <v>0</v>
          </cell>
          <cell r="F390">
            <v>0</v>
          </cell>
          <cell r="G390">
            <v>0</v>
          </cell>
          <cell r="H390">
            <v>0</v>
          </cell>
          <cell r="I390">
            <v>0</v>
          </cell>
          <cell r="M390">
            <v>13.56</v>
          </cell>
          <cell r="N390">
            <v>0</v>
          </cell>
        </row>
        <row r="391">
          <cell r="C391">
            <v>0</v>
          </cell>
          <cell r="D391">
            <v>0</v>
          </cell>
          <cell r="F391">
            <v>0</v>
          </cell>
          <cell r="G391">
            <v>0</v>
          </cell>
          <cell r="H391">
            <v>0</v>
          </cell>
          <cell r="I391">
            <v>0</v>
          </cell>
          <cell r="M391">
            <v>13.56</v>
          </cell>
          <cell r="N391">
            <v>0</v>
          </cell>
        </row>
        <row r="392">
          <cell r="C392">
            <v>0</v>
          </cell>
          <cell r="D392">
            <v>0</v>
          </cell>
          <cell r="F392">
            <v>0</v>
          </cell>
          <cell r="G392">
            <v>0</v>
          </cell>
          <cell r="H392">
            <v>0</v>
          </cell>
          <cell r="I392">
            <v>0</v>
          </cell>
          <cell r="M392">
            <v>13.56</v>
          </cell>
          <cell r="N392">
            <v>0</v>
          </cell>
        </row>
        <row r="393">
          <cell r="C393">
            <v>0</v>
          </cell>
          <cell r="D393">
            <v>0</v>
          </cell>
          <cell r="F393">
            <v>0</v>
          </cell>
          <cell r="G393">
            <v>0</v>
          </cell>
          <cell r="H393">
            <v>0</v>
          </cell>
          <cell r="I393">
            <v>0</v>
          </cell>
          <cell r="M393">
            <v>13.56</v>
          </cell>
          <cell r="N393">
            <v>0</v>
          </cell>
        </row>
        <row r="394">
          <cell r="C394">
            <v>0</v>
          </cell>
          <cell r="D394">
            <v>0</v>
          </cell>
          <cell r="F394">
            <v>0</v>
          </cell>
          <cell r="G394">
            <v>0</v>
          </cell>
          <cell r="H394">
            <v>0</v>
          </cell>
          <cell r="I394">
            <v>0</v>
          </cell>
          <cell r="M394">
            <v>13.56</v>
          </cell>
          <cell r="N394">
            <v>0</v>
          </cell>
        </row>
        <row r="395">
          <cell r="C395">
            <v>0</v>
          </cell>
          <cell r="D395">
            <v>0</v>
          </cell>
          <cell r="F395">
            <v>0</v>
          </cell>
          <cell r="G395">
            <v>0</v>
          </cell>
          <cell r="H395">
            <v>0</v>
          </cell>
          <cell r="I395">
            <v>0</v>
          </cell>
          <cell r="M395">
            <v>13.56</v>
          </cell>
          <cell r="N395">
            <v>0</v>
          </cell>
        </row>
        <row r="396">
          <cell r="C396">
            <v>0</v>
          </cell>
          <cell r="D396">
            <v>0</v>
          </cell>
          <cell r="F396">
            <v>0</v>
          </cell>
          <cell r="G396">
            <v>0</v>
          </cell>
          <cell r="H396">
            <v>0</v>
          </cell>
          <cell r="I396">
            <v>0</v>
          </cell>
          <cell r="M396">
            <v>13.56</v>
          </cell>
          <cell r="N396">
            <v>0</v>
          </cell>
        </row>
        <row r="397">
          <cell r="C397">
            <v>0</v>
          </cell>
          <cell r="D397">
            <v>0</v>
          </cell>
          <cell r="F397">
            <v>0</v>
          </cell>
          <cell r="G397">
            <v>0</v>
          </cell>
          <cell r="H397">
            <v>0</v>
          </cell>
          <cell r="I397">
            <v>0</v>
          </cell>
          <cell r="M397">
            <v>13.56</v>
          </cell>
          <cell r="N397">
            <v>0</v>
          </cell>
        </row>
        <row r="398">
          <cell r="C398">
            <v>0</v>
          </cell>
          <cell r="D398">
            <v>0</v>
          </cell>
          <cell r="F398">
            <v>0</v>
          </cell>
          <cell r="G398">
            <v>0</v>
          </cell>
          <cell r="H398">
            <v>0</v>
          </cell>
          <cell r="I398">
            <v>0</v>
          </cell>
          <cell r="M398">
            <v>13.56</v>
          </cell>
          <cell r="N398">
            <v>0</v>
          </cell>
        </row>
        <row r="399">
          <cell r="C399">
            <v>0</v>
          </cell>
          <cell r="D399">
            <v>0</v>
          </cell>
          <cell r="F399">
            <v>0</v>
          </cell>
          <cell r="G399">
            <v>0</v>
          </cell>
          <cell r="H399">
            <v>0</v>
          </cell>
          <cell r="I399">
            <v>0</v>
          </cell>
          <cell r="M399">
            <v>13.56</v>
          </cell>
          <cell r="N399">
            <v>0</v>
          </cell>
        </row>
        <row r="400">
          <cell r="C400">
            <v>0</v>
          </cell>
          <cell r="D400">
            <v>0</v>
          </cell>
          <cell r="F400">
            <v>0</v>
          </cell>
          <cell r="G400">
            <v>0</v>
          </cell>
          <cell r="H400">
            <v>0</v>
          </cell>
          <cell r="I400">
            <v>0</v>
          </cell>
          <cell r="M400">
            <v>13.56</v>
          </cell>
          <cell r="N400">
            <v>0</v>
          </cell>
        </row>
        <row r="401">
          <cell r="C401" t="str">
            <v xml:space="preserve">TOTAL </v>
          </cell>
          <cell r="I401">
            <v>10.01</v>
          </cell>
        </row>
        <row r="402">
          <cell r="C402" t="str">
            <v>BDI %</v>
          </cell>
          <cell r="H402">
            <v>0</v>
          </cell>
          <cell r="I402">
            <v>0</v>
          </cell>
        </row>
        <row r="403">
          <cell r="A403">
            <v>14</v>
          </cell>
          <cell r="C403" t="str">
            <v>TOTAL DO SERVIÇO</v>
          </cell>
          <cell r="I403">
            <v>10.01</v>
          </cell>
          <cell r="K403">
            <v>13.56</v>
          </cell>
          <cell r="L403">
            <v>-0.26179941002949858</v>
          </cell>
        </row>
        <row r="404">
          <cell r="C404" t="str">
            <v>AGESPISA - AREAIS</v>
          </cell>
        </row>
        <row r="406">
          <cell r="C406" t="str">
            <v>COMPOSIÇÃO DE PREÇO UNITÁRIO</v>
          </cell>
        </row>
        <row r="408">
          <cell r="B408">
            <v>15</v>
          </cell>
          <cell r="C408">
            <v>15</v>
          </cell>
          <cell r="D408" t="str">
            <v>TUBO FºFº JGS CLASSE K-7 DN 500</v>
          </cell>
          <cell r="I408" t="str">
            <v>M</v>
          </cell>
          <cell r="K408">
            <v>983.69</v>
          </cell>
        </row>
        <row r="410">
          <cell r="C410" t="str">
            <v>CÓDIGO</v>
          </cell>
          <cell r="D410" t="str">
            <v>DESCRIÇÃO DO SERVIÇO</v>
          </cell>
          <cell r="F410" t="str">
            <v>UNIDADE</v>
          </cell>
          <cell r="G410" t="str">
            <v>COEF.</v>
          </cell>
          <cell r="H410" t="str">
            <v>PR. UNITÁRIO</v>
          </cell>
          <cell r="I410" t="str">
            <v>PR. TOTAL</v>
          </cell>
        </row>
        <row r="411">
          <cell r="C411" t="str">
            <v>IN1278</v>
          </cell>
          <cell r="D411" t="str">
            <v>LUBRIFICANTE P/ANEL DE         NEOPRENE</v>
          </cell>
          <cell r="F411" t="str">
            <v>kg</v>
          </cell>
          <cell r="G411">
            <v>1.4999999999999999E-2</v>
          </cell>
          <cell r="H411">
            <v>9.32</v>
          </cell>
          <cell r="I411">
            <v>0.14000000000000001</v>
          </cell>
          <cell r="K411" t="str">
            <v>IN1278</v>
          </cell>
          <cell r="L411">
            <v>1.4999999999999999E-2</v>
          </cell>
          <cell r="M411">
            <v>983.69</v>
          </cell>
          <cell r="N411">
            <v>14.75535</v>
          </cell>
        </row>
        <row r="412">
          <cell r="C412" t="str">
            <v>IN1723</v>
          </cell>
          <cell r="D412" t="str">
            <v>Tubo de Fº Fº classe k-7 500mm</v>
          </cell>
          <cell r="F412" t="str">
            <v>m</v>
          </cell>
          <cell r="G412">
            <v>1.02</v>
          </cell>
          <cell r="H412">
            <v>534.26</v>
          </cell>
          <cell r="I412">
            <v>544.95000000000005</v>
          </cell>
          <cell r="K412" t="str">
            <v>IN1723</v>
          </cell>
          <cell r="L412">
            <v>1.2</v>
          </cell>
          <cell r="M412">
            <v>983.69</v>
          </cell>
          <cell r="N412">
            <v>1180.4280000000001</v>
          </cell>
        </row>
        <row r="413">
          <cell r="C413" t="str">
            <v>IN1724</v>
          </cell>
          <cell r="D413" t="str">
            <v>ANEL LABIAL NEOPRENE 500MM</v>
          </cell>
          <cell r="F413" t="str">
            <v>un</v>
          </cell>
          <cell r="G413">
            <v>1</v>
          </cell>
          <cell r="H413">
            <v>10.199999999999999</v>
          </cell>
          <cell r="I413">
            <v>10.199999999999999</v>
          </cell>
          <cell r="K413" t="str">
            <v>IN1724</v>
          </cell>
          <cell r="L413">
            <v>1</v>
          </cell>
          <cell r="M413">
            <v>983.69</v>
          </cell>
          <cell r="N413">
            <v>983.69</v>
          </cell>
        </row>
        <row r="414">
          <cell r="C414">
            <v>0</v>
          </cell>
          <cell r="D414">
            <v>0</v>
          </cell>
          <cell r="F414">
            <v>0</v>
          </cell>
          <cell r="G414">
            <v>0</v>
          </cell>
          <cell r="H414">
            <v>0</v>
          </cell>
          <cell r="I414">
            <v>0</v>
          </cell>
          <cell r="M414">
            <v>983.69</v>
          </cell>
          <cell r="N414">
            <v>0</v>
          </cell>
        </row>
        <row r="415">
          <cell r="C415">
            <v>0</v>
          </cell>
          <cell r="D415">
            <v>0</v>
          </cell>
          <cell r="F415">
            <v>0</v>
          </cell>
          <cell r="G415">
            <v>0</v>
          </cell>
          <cell r="H415">
            <v>0</v>
          </cell>
          <cell r="I415">
            <v>0</v>
          </cell>
          <cell r="M415">
            <v>983.69</v>
          </cell>
          <cell r="N415">
            <v>0</v>
          </cell>
        </row>
        <row r="416">
          <cell r="C416">
            <v>0</v>
          </cell>
          <cell r="D416">
            <v>0</v>
          </cell>
          <cell r="F416">
            <v>0</v>
          </cell>
          <cell r="G416">
            <v>0</v>
          </cell>
          <cell r="H416">
            <v>0</v>
          </cell>
          <cell r="I416">
            <v>0</v>
          </cell>
          <cell r="M416">
            <v>983.69</v>
          </cell>
          <cell r="N416">
            <v>0</v>
          </cell>
        </row>
        <row r="417">
          <cell r="C417">
            <v>0</v>
          </cell>
          <cell r="D417">
            <v>0</v>
          </cell>
          <cell r="F417">
            <v>0</v>
          </cell>
          <cell r="G417">
            <v>0</v>
          </cell>
          <cell r="H417">
            <v>0</v>
          </cell>
          <cell r="I417">
            <v>0</v>
          </cell>
          <cell r="M417">
            <v>983.69</v>
          </cell>
          <cell r="N417">
            <v>0</v>
          </cell>
        </row>
        <row r="418">
          <cell r="C418">
            <v>0</v>
          </cell>
          <cell r="D418">
            <v>0</v>
          </cell>
          <cell r="F418">
            <v>0</v>
          </cell>
          <cell r="G418">
            <v>0</v>
          </cell>
          <cell r="H418">
            <v>0</v>
          </cell>
          <cell r="I418">
            <v>0</v>
          </cell>
          <cell r="M418">
            <v>983.69</v>
          </cell>
          <cell r="N418">
            <v>0</v>
          </cell>
        </row>
        <row r="419">
          <cell r="C419">
            <v>0</v>
          </cell>
          <cell r="D419">
            <v>0</v>
          </cell>
          <cell r="F419">
            <v>0</v>
          </cell>
          <cell r="G419">
            <v>0</v>
          </cell>
          <cell r="H419">
            <v>0</v>
          </cell>
          <cell r="I419">
            <v>0</v>
          </cell>
          <cell r="M419">
            <v>983.69</v>
          </cell>
          <cell r="N419">
            <v>0</v>
          </cell>
        </row>
        <row r="420">
          <cell r="C420">
            <v>0</v>
          </cell>
          <cell r="D420">
            <v>0</v>
          </cell>
          <cell r="F420">
            <v>0</v>
          </cell>
          <cell r="G420">
            <v>0</v>
          </cell>
          <cell r="H420">
            <v>0</v>
          </cell>
          <cell r="I420">
            <v>0</v>
          </cell>
          <cell r="M420">
            <v>983.69</v>
          </cell>
          <cell r="N420">
            <v>0</v>
          </cell>
        </row>
        <row r="421">
          <cell r="C421">
            <v>0</v>
          </cell>
          <cell r="D421">
            <v>0</v>
          </cell>
          <cell r="F421">
            <v>0</v>
          </cell>
          <cell r="G421">
            <v>0</v>
          </cell>
          <cell r="H421">
            <v>0</v>
          </cell>
          <cell r="I421">
            <v>0</v>
          </cell>
          <cell r="M421">
            <v>983.69</v>
          </cell>
          <cell r="N421">
            <v>0</v>
          </cell>
        </row>
        <row r="422">
          <cell r="C422">
            <v>0</v>
          </cell>
          <cell r="D422">
            <v>0</v>
          </cell>
          <cell r="F422">
            <v>0</v>
          </cell>
          <cell r="G422">
            <v>0</v>
          </cell>
          <cell r="H422">
            <v>0</v>
          </cell>
          <cell r="I422">
            <v>0</v>
          </cell>
          <cell r="M422">
            <v>983.69</v>
          </cell>
          <cell r="N422">
            <v>0</v>
          </cell>
        </row>
        <row r="423">
          <cell r="C423">
            <v>0</v>
          </cell>
          <cell r="D423">
            <v>0</v>
          </cell>
          <cell r="F423">
            <v>0</v>
          </cell>
          <cell r="G423">
            <v>0</v>
          </cell>
          <cell r="H423">
            <v>0</v>
          </cell>
          <cell r="I423">
            <v>0</v>
          </cell>
          <cell r="M423">
            <v>983.69</v>
          </cell>
          <cell r="N423">
            <v>0</v>
          </cell>
        </row>
        <row r="424">
          <cell r="C424">
            <v>0</v>
          </cell>
          <cell r="D424">
            <v>0</v>
          </cell>
          <cell r="F424">
            <v>0</v>
          </cell>
          <cell r="G424">
            <v>0</v>
          </cell>
          <cell r="H424">
            <v>0</v>
          </cell>
          <cell r="I424">
            <v>0</v>
          </cell>
          <cell r="M424">
            <v>983.69</v>
          </cell>
          <cell r="N424">
            <v>0</v>
          </cell>
        </row>
        <row r="425">
          <cell r="C425">
            <v>0</v>
          </cell>
          <cell r="D425">
            <v>0</v>
          </cell>
          <cell r="F425">
            <v>0</v>
          </cell>
          <cell r="G425">
            <v>0</v>
          </cell>
          <cell r="H425">
            <v>0</v>
          </cell>
          <cell r="I425">
            <v>0</v>
          </cell>
          <cell r="M425">
            <v>983.69</v>
          </cell>
          <cell r="N425">
            <v>0</v>
          </cell>
        </row>
        <row r="426">
          <cell r="C426">
            <v>0</v>
          </cell>
          <cell r="D426">
            <v>0</v>
          </cell>
          <cell r="F426">
            <v>0</v>
          </cell>
          <cell r="G426">
            <v>0</v>
          </cell>
          <cell r="H426">
            <v>0</v>
          </cell>
          <cell r="I426">
            <v>0</v>
          </cell>
          <cell r="M426">
            <v>983.69</v>
          </cell>
          <cell r="N426">
            <v>0</v>
          </cell>
        </row>
        <row r="427">
          <cell r="C427">
            <v>0</v>
          </cell>
          <cell r="D427">
            <v>0</v>
          </cell>
          <cell r="F427">
            <v>0</v>
          </cell>
          <cell r="G427">
            <v>0</v>
          </cell>
          <cell r="H427">
            <v>0</v>
          </cell>
          <cell r="I427">
            <v>0</v>
          </cell>
          <cell r="M427">
            <v>983.69</v>
          </cell>
          <cell r="N427">
            <v>0</v>
          </cell>
        </row>
        <row r="428">
          <cell r="C428">
            <v>0</v>
          </cell>
          <cell r="D428">
            <v>0</v>
          </cell>
          <cell r="F428">
            <v>0</v>
          </cell>
          <cell r="G428">
            <v>0</v>
          </cell>
          <cell r="H428">
            <v>0</v>
          </cell>
          <cell r="I428">
            <v>0</v>
          </cell>
          <cell r="M428">
            <v>983.69</v>
          </cell>
          <cell r="N428">
            <v>0</v>
          </cell>
        </row>
        <row r="429">
          <cell r="C429">
            <v>0</v>
          </cell>
          <cell r="D429">
            <v>0</v>
          </cell>
          <cell r="F429">
            <v>0</v>
          </cell>
          <cell r="G429">
            <v>0</v>
          </cell>
          <cell r="H429">
            <v>0</v>
          </cell>
          <cell r="I429">
            <v>0</v>
          </cell>
          <cell r="M429">
            <v>983.69</v>
          </cell>
          <cell r="N429">
            <v>0</v>
          </cell>
        </row>
        <row r="430">
          <cell r="C430">
            <v>0</v>
          </cell>
          <cell r="D430">
            <v>0</v>
          </cell>
          <cell r="F430">
            <v>0</v>
          </cell>
          <cell r="G430">
            <v>0</v>
          </cell>
          <cell r="H430">
            <v>0</v>
          </cell>
          <cell r="I430">
            <v>0</v>
          </cell>
          <cell r="M430">
            <v>983.69</v>
          </cell>
          <cell r="N430">
            <v>0</v>
          </cell>
        </row>
        <row r="431">
          <cell r="C431">
            <v>0</v>
          </cell>
          <cell r="D431">
            <v>0</v>
          </cell>
          <cell r="F431">
            <v>0</v>
          </cell>
          <cell r="G431">
            <v>0</v>
          </cell>
          <cell r="H431">
            <v>0</v>
          </cell>
          <cell r="I431">
            <v>0</v>
          </cell>
          <cell r="M431">
            <v>983.69</v>
          </cell>
          <cell r="N431">
            <v>0</v>
          </cell>
        </row>
        <row r="432">
          <cell r="C432" t="str">
            <v xml:space="preserve">TOTAL </v>
          </cell>
          <cell r="I432">
            <v>555.29000000000008</v>
          </cell>
        </row>
        <row r="433">
          <cell r="C433" t="str">
            <v>BDI %</v>
          </cell>
          <cell r="H433">
            <v>0</v>
          </cell>
          <cell r="I433">
            <v>0</v>
          </cell>
        </row>
        <row r="434">
          <cell r="A434">
            <v>15</v>
          </cell>
          <cell r="C434" t="str">
            <v>TOTAL DO SERVIÇO</v>
          </cell>
          <cell r="I434">
            <v>555.29000000000008</v>
          </cell>
          <cell r="K434" t="e">
            <v>#REF!</v>
          </cell>
          <cell r="L434" t="e">
            <v>#REF!</v>
          </cell>
        </row>
        <row r="435">
          <cell r="C435" t="str">
            <v>AGESPISA - AREAIS</v>
          </cell>
        </row>
        <row r="437">
          <cell r="C437" t="str">
            <v>COMPOSIÇÃO DE PREÇO UNITÁRIO</v>
          </cell>
        </row>
        <row r="439">
          <cell r="B439">
            <v>16</v>
          </cell>
          <cell r="C439">
            <v>16</v>
          </cell>
          <cell r="D439" t="str">
            <v>ESCORAMENTO TIPO CONTINUO C/PRANCHAS DE MADEIRA</v>
          </cell>
          <cell r="I439" t="str">
            <v>M2</v>
          </cell>
          <cell r="K439">
            <v>18.010000000000002</v>
          </cell>
        </row>
        <row r="441">
          <cell r="C441" t="str">
            <v>CÓDIGO</v>
          </cell>
          <cell r="D441" t="str">
            <v>DESCRIÇÃO DO SERVIÇO</v>
          </cell>
          <cell r="F441" t="str">
            <v>UNIDADE</v>
          </cell>
          <cell r="G441" t="str">
            <v>COEF.</v>
          </cell>
          <cell r="H441" t="str">
            <v>PR. UNITÁRIO</v>
          </cell>
          <cell r="I441" t="str">
            <v>PR. TOTAL</v>
          </cell>
        </row>
        <row r="442">
          <cell r="C442" t="str">
            <v>IH0006</v>
          </cell>
          <cell r="D442" t="str">
            <v>SERVENTE</v>
          </cell>
          <cell r="F442" t="str">
            <v>H</v>
          </cell>
          <cell r="G442">
            <v>0.8</v>
          </cell>
          <cell r="H442">
            <v>4.4723219814241482</v>
          </cell>
          <cell r="I442">
            <v>3.58</v>
          </cell>
          <cell r="K442" t="str">
            <v>IH0006</v>
          </cell>
          <cell r="L442">
            <v>0.8</v>
          </cell>
          <cell r="M442">
            <v>18.010000000000002</v>
          </cell>
          <cell r="N442">
            <v>14.408000000000001</v>
          </cell>
        </row>
        <row r="443">
          <cell r="C443" t="str">
            <v>IH0070</v>
          </cell>
          <cell r="D443" t="str">
            <v>CARPINTEIRO</v>
          </cell>
          <cell r="F443" t="str">
            <v>H</v>
          </cell>
          <cell r="G443">
            <v>0.4</v>
          </cell>
          <cell r="H443">
            <v>6.2786377708978325</v>
          </cell>
          <cell r="I443">
            <v>2.5099999999999998</v>
          </cell>
          <cell r="K443" t="str">
            <v>IH0070</v>
          </cell>
          <cell r="L443">
            <v>0.4</v>
          </cell>
          <cell r="M443">
            <v>18.010000000000002</v>
          </cell>
          <cell r="N443">
            <v>7.2040000000000006</v>
          </cell>
        </row>
        <row r="444">
          <cell r="C444" t="str">
            <v>IM3680</v>
          </cell>
          <cell r="D444" t="str">
            <v>VIGA DE PEROBA 6 x 16 cm</v>
          </cell>
          <cell r="F444" t="str">
            <v>M</v>
          </cell>
          <cell r="G444">
            <v>0.1</v>
          </cell>
          <cell r="H444">
            <v>12.2</v>
          </cell>
          <cell r="I444">
            <v>1.22</v>
          </cell>
          <cell r="K444" t="str">
            <v>IM3680</v>
          </cell>
          <cell r="L444">
            <v>0.1</v>
          </cell>
          <cell r="M444">
            <v>18.010000000000002</v>
          </cell>
          <cell r="N444">
            <v>1.8010000000000002</v>
          </cell>
        </row>
        <row r="445">
          <cell r="C445" t="str">
            <v>IM3697</v>
          </cell>
          <cell r="D445" t="str">
            <v>ESTRONCA DE EUCALIPTO 20 cm    COM CASCA</v>
          </cell>
          <cell r="F445" t="str">
            <v>M</v>
          </cell>
          <cell r="G445">
            <v>8.2900000000000001E-2</v>
          </cell>
          <cell r="H445">
            <v>5.81</v>
          </cell>
          <cell r="I445">
            <v>0.48</v>
          </cell>
          <cell r="K445" t="str">
            <v>IM3697</v>
          </cell>
          <cell r="L445">
            <v>8.2900000000000001E-2</v>
          </cell>
          <cell r="M445">
            <v>18.010000000000002</v>
          </cell>
          <cell r="N445">
            <v>1.4930290000000002</v>
          </cell>
        </row>
        <row r="446">
          <cell r="C446" t="str">
            <v>IM3698</v>
          </cell>
          <cell r="D446" t="str">
            <v>PRANCHA DE PEROBA 2.7 X 30 CM</v>
          </cell>
          <cell r="F446" t="str">
            <v>M</v>
          </cell>
          <cell r="G446">
            <v>0.55000000000000004</v>
          </cell>
          <cell r="H446">
            <v>10.199999999999999</v>
          </cell>
          <cell r="I446">
            <v>5.61</v>
          </cell>
          <cell r="K446" t="str">
            <v>IM3698</v>
          </cell>
          <cell r="L446">
            <v>0.55000000000000004</v>
          </cell>
          <cell r="M446">
            <v>18.010000000000002</v>
          </cell>
          <cell r="N446">
            <v>9.9055000000000017</v>
          </cell>
        </row>
        <row r="447">
          <cell r="C447">
            <v>0</v>
          </cell>
          <cell r="D447">
            <v>0</v>
          </cell>
          <cell r="F447">
            <v>0</v>
          </cell>
          <cell r="G447">
            <v>0</v>
          </cell>
          <cell r="H447">
            <v>0</v>
          </cell>
          <cell r="I447">
            <v>0</v>
          </cell>
          <cell r="M447">
            <v>18.010000000000002</v>
          </cell>
          <cell r="N447">
            <v>0</v>
          </cell>
        </row>
        <row r="448">
          <cell r="C448">
            <v>0</v>
          </cell>
          <cell r="D448">
            <v>0</v>
          </cell>
          <cell r="F448">
            <v>0</v>
          </cell>
          <cell r="G448">
            <v>0</v>
          </cell>
          <cell r="H448">
            <v>0</v>
          </cell>
          <cell r="I448">
            <v>0</v>
          </cell>
          <cell r="M448">
            <v>18.010000000000002</v>
          </cell>
          <cell r="N448">
            <v>0</v>
          </cell>
        </row>
        <row r="449">
          <cell r="C449">
            <v>0</v>
          </cell>
          <cell r="D449">
            <v>0</v>
          </cell>
          <cell r="F449">
            <v>0</v>
          </cell>
          <cell r="G449">
            <v>0</v>
          </cell>
          <cell r="H449">
            <v>0</v>
          </cell>
          <cell r="I449">
            <v>0</v>
          </cell>
          <cell r="M449">
            <v>18.010000000000002</v>
          </cell>
          <cell r="N449">
            <v>0</v>
          </cell>
        </row>
        <row r="450">
          <cell r="C450">
            <v>0</v>
          </cell>
          <cell r="D450">
            <v>0</v>
          </cell>
          <cell r="F450">
            <v>0</v>
          </cell>
          <cell r="G450">
            <v>0</v>
          </cell>
          <cell r="H450">
            <v>0</v>
          </cell>
          <cell r="I450">
            <v>0</v>
          </cell>
          <cell r="M450">
            <v>18.010000000000002</v>
          </cell>
          <cell r="N450">
            <v>0</v>
          </cell>
        </row>
        <row r="451">
          <cell r="C451">
            <v>0</v>
          </cell>
          <cell r="D451">
            <v>0</v>
          </cell>
          <cell r="F451">
            <v>0</v>
          </cell>
          <cell r="G451">
            <v>0</v>
          </cell>
          <cell r="H451">
            <v>0</v>
          </cell>
          <cell r="I451">
            <v>0</v>
          </cell>
          <cell r="M451">
            <v>18.010000000000002</v>
          </cell>
          <cell r="N451">
            <v>0</v>
          </cell>
        </row>
        <row r="452">
          <cell r="C452">
            <v>0</v>
          </cell>
          <cell r="D452">
            <v>0</v>
          </cell>
          <cell r="F452">
            <v>0</v>
          </cell>
          <cell r="G452">
            <v>0</v>
          </cell>
          <cell r="H452">
            <v>0</v>
          </cell>
          <cell r="I452">
            <v>0</v>
          </cell>
          <cell r="M452">
            <v>18.010000000000002</v>
          </cell>
          <cell r="N452">
            <v>0</v>
          </cell>
        </row>
        <row r="453">
          <cell r="C453">
            <v>0</v>
          </cell>
          <cell r="D453">
            <v>0</v>
          </cell>
          <cell r="F453">
            <v>0</v>
          </cell>
          <cell r="G453">
            <v>0</v>
          </cell>
          <cell r="H453">
            <v>0</v>
          </cell>
          <cell r="I453">
            <v>0</v>
          </cell>
          <cell r="M453">
            <v>18.010000000000002</v>
          </cell>
          <cell r="N453">
            <v>0</v>
          </cell>
        </row>
        <row r="454">
          <cell r="C454">
            <v>0</v>
          </cell>
          <cell r="D454">
            <v>0</v>
          </cell>
          <cell r="F454">
            <v>0</v>
          </cell>
          <cell r="G454">
            <v>0</v>
          </cell>
          <cell r="H454">
            <v>0</v>
          </cell>
          <cell r="I454">
            <v>0</v>
          </cell>
          <cell r="M454">
            <v>18.010000000000002</v>
          </cell>
          <cell r="N454">
            <v>0</v>
          </cell>
        </row>
        <row r="455">
          <cell r="C455">
            <v>0</v>
          </cell>
          <cell r="D455">
            <v>0</v>
          </cell>
          <cell r="F455">
            <v>0</v>
          </cell>
          <cell r="G455">
            <v>0</v>
          </cell>
          <cell r="H455">
            <v>0</v>
          </cell>
          <cell r="I455">
            <v>0</v>
          </cell>
          <cell r="M455">
            <v>18.010000000000002</v>
          </cell>
          <cell r="N455">
            <v>0</v>
          </cell>
        </row>
        <row r="456">
          <cell r="C456">
            <v>0</v>
          </cell>
          <cell r="D456">
            <v>0</v>
          </cell>
          <cell r="F456">
            <v>0</v>
          </cell>
          <cell r="G456">
            <v>0</v>
          </cell>
          <cell r="H456">
            <v>0</v>
          </cell>
          <cell r="I456">
            <v>0</v>
          </cell>
          <cell r="M456">
            <v>18.010000000000002</v>
          </cell>
          <cell r="N456">
            <v>0</v>
          </cell>
        </row>
        <row r="457">
          <cell r="C457">
            <v>0</v>
          </cell>
          <cell r="D457">
            <v>0</v>
          </cell>
          <cell r="F457">
            <v>0</v>
          </cell>
          <cell r="G457">
            <v>0</v>
          </cell>
          <cell r="H457">
            <v>0</v>
          </cell>
          <cell r="I457">
            <v>0</v>
          </cell>
          <cell r="M457">
            <v>18.010000000000002</v>
          </cell>
          <cell r="N457">
            <v>0</v>
          </cell>
        </row>
        <row r="458">
          <cell r="C458">
            <v>0</v>
          </cell>
          <cell r="D458">
            <v>0</v>
          </cell>
          <cell r="F458">
            <v>0</v>
          </cell>
          <cell r="G458">
            <v>0</v>
          </cell>
          <cell r="H458">
            <v>0</v>
          </cell>
          <cell r="I458">
            <v>0</v>
          </cell>
          <cell r="M458">
            <v>18.010000000000002</v>
          </cell>
          <cell r="N458">
            <v>0</v>
          </cell>
        </row>
        <row r="459">
          <cell r="C459">
            <v>0</v>
          </cell>
          <cell r="D459">
            <v>0</v>
          </cell>
          <cell r="F459">
            <v>0</v>
          </cell>
          <cell r="G459">
            <v>0</v>
          </cell>
          <cell r="H459">
            <v>0</v>
          </cell>
          <cell r="I459">
            <v>0</v>
          </cell>
          <cell r="M459">
            <v>18.010000000000002</v>
          </cell>
          <cell r="N459">
            <v>0</v>
          </cell>
        </row>
        <row r="460">
          <cell r="C460">
            <v>0</v>
          </cell>
          <cell r="D460">
            <v>0</v>
          </cell>
          <cell r="F460">
            <v>0</v>
          </cell>
          <cell r="G460">
            <v>0</v>
          </cell>
          <cell r="H460">
            <v>0</v>
          </cell>
          <cell r="I460">
            <v>0</v>
          </cell>
          <cell r="M460">
            <v>18.010000000000002</v>
          </cell>
          <cell r="N460">
            <v>0</v>
          </cell>
        </row>
        <row r="461">
          <cell r="C461">
            <v>0</v>
          </cell>
          <cell r="D461">
            <v>0</v>
          </cell>
          <cell r="F461">
            <v>0</v>
          </cell>
          <cell r="G461">
            <v>0</v>
          </cell>
          <cell r="H461">
            <v>0</v>
          </cell>
          <cell r="I461">
            <v>0</v>
          </cell>
          <cell r="M461">
            <v>18.010000000000002</v>
          </cell>
          <cell r="N461">
            <v>0</v>
          </cell>
        </row>
        <row r="462">
          <cell r="C462">
            <v>0</v>
          </cell>
          <cell r="D462">
            <v>0</v>
          </cell>
          <cell r="F462">
            <v>0</v>
          </cell>
          <cell r="G462">
            <v>0</v>
          </cell>
          <cell r="H462">
            <v>0</v>
          </cell>
          <cell r="I462">
            <v>0</v>
          </cell>
          <cell r="M462">
            <v>18.010000000000002</v>
          </cell>
          <cell r="N462">
            <v>0</v>
          </cell>
        </row>
        <row r="463">
          <cell r="C463" t="str">
            <v xml:space="preserve">TOTAL </v>
          </cell>
          <cell r="I463">
            <v>13.399999999999999</v>
          </cell>
        </row>
        <row r="464">
          <cell r="C464" t="str">
            <v>BDI %</v>
          </cell>
          <cell r="H464">
            <v>0</v>
          </cell>
          <cell r="I464">
            <v>0</v>
          </cell>
        </row>
        <row r="465">
          <cell r="A465">
            <v>16</v>
          </cell>
          <cell r="C465" t="str">
            <v>TOTAL DO SERVIÇO</v>
          </cell>
          <cell r="I465">
            <v>13.399999999999999</v>
          </cell>
          <cell r="K465">
            <v>18.010000000000002</v>
          </cell>
          <cell r="L465">
            <v>-0.25596890616324275</v>
          </cell>
        </row>
        <row r="466">
          <cell r="C466" t="str">
            <v>AGESPISA - AREAIS</v>
          </cell>
        </row>
        <row r="468">
          <cell r="C468" t="str">
            <v>COMPOSIÇÃO DE PREÇO UNITÁRIO</v>
          </cell>
        </row>
        <row r="470">
          <cell r="B470">
            <v>17</v>
          </cell>
          <cell r="C470">
            <v>17</v>
          </cell>
          <cell r="D470" t="str">
            <v>ESCORAMENTO CONTÍNUO DE VALAS C/PRANCHAS METÁLICAS DE 4.00M</v>
          </cell>
          <cell r="I470" t="str">
            <v>M2</v>
          </cell>
          <cell r="K470">
            <v>26.04</v>
          </cell>
          <cell r="M470">
            <v>0.12</v>
          </cell>
        </row>
        <row r="472">
          <cell r="C472" t="str">
            <v>CÓDIGO</v>
          </cell>
          <cell r="D472" t="str">
            <v>DESCRIÇÃO DO SERVIÇO</v>
          </cell>
          <cell r="F472" t="str">
            <v>UNIDADE</v>
          </cell>
          <cell r="G472" t="str">
            <v>COEF.</v>
          </cell>
          <cell r="H472" t="str">
            <v>PR. UNITÁRIO</v>
          </cell>
          <cell r="I472" t="str">
            <v>PR. TOTAL</v>
          </cell>
        </row>
        <row r="473">
          <cell r="C473" t="str">
            <v>IE0179</v>
          </cell>
          <cell r="D473" t="str">
            <v>PA/RETRO ESCAVADEIRA           0,7M3x0,2M3 580H mA</v>
          </cell>
          <cell r="F473" t="str">
            <v>H</v>
          </cell>
          <cell r="G473">
            <v>0.3</v>
          </cell>
          <cell r="H473">
            <v>47.23</v>
          </cell>
          <cell r="I473">
            <v>14.17</v>
          </cell>
          <cell r="K473" t="str">
            <v>IE0179</v>
          </cell>
          <cell r="L473">
            <v>0.02</v>
          </cell>
          <cell r="M473">
            <v>26.04</v>
          </cell>
          <cell r="N473">
            <v>0.52080000000000004</v>
          </cell>
        </row>
        <row r="474">
          <cell r="C474" t="str">
            <v>CA1163</v>
          </cell>
          <cell r="D474" t="str">
            <v>RETIFICADOR DE SOLDA ELÉTRICA  500A, COM DIODO GRANDE, MODELO</v>
          </cell>
          <cell r="F474" t="str">
            <v>H</v>
          </cell>
          <cell r="G474">
            <v>0.6724</v>
          </cell>
          <cell r="H474">
            <v>0.66878118000000009</v>
          </cell>
          <cell r="I474">
            <v>0.45</v>
          </cell>
          <cell r="K474" t="str">
            <v>CA1163</v>
          </cell>
          <cell r="L474">
            <v>0.6724</v>
          </cell>
          <cell r="M474">
            <v>26.04</v>
          </cell>
          <cell r="N474">
            <v>17.509295999999999</v>
          </cell>
        </row>
        <row r="475">
          <cell r="C475" t="str">
            <v>CA1165</v>
          </cell>
          <cell r="D475" t="str">
            <v>MAÇARICO</v>
          </cell>
          <cell r="F475" t="str">
            <v>H</v>
          </cell>
          <cell r="G475">
            <v>0.06</v>
          </cell>
          <cell r="H475">
            <v>7.4211390000000002E-2</v>
          </cell>
          <cell r="I475">
            <v>0</v>
          </cell>
          <cell r="K475" t="str">
            <v>CA1165</v>
          </cell>
          <cell r="L475">
            <v>0.06</v>
          </cell>
          <cell r="M475">
            <v>26.04</v>
          </cell>
          <cell r="N475">
            <v>1.5623999999999998</v>
          </cell>
        </row>
        <row r="476">
          <cell r="C476" t="str">
            <v>IH0006</v>
          </cell>
          <cell r="D476" t="str">
            <v>SERVENTE</v>
          </cell>
          <cell r="F476" t="str">
            <v>H</v>
          </cell>
          <cell r="G476">
            <v>0.2</v>
          </cell>
          <cell r="H476">
            <v>4.4723219814241482</v>
          </cell>
          <cell r="I476">
            <v>0.89</v>
          </cell>
          <cell r="K476" t="str">
            <v>IH0006</v>
          </cell>
          <cell r="L476">
            <v>0.2</v>
          </cell>
          <cell r="M476">
            <v>26.04</v>
          </cell>
          <cell r="N476">
            <v>5.2080000000000002</v>
          </cell>
        </row>
        <row r="477">
          <cell r="C477" t="str">
            <v>IH0074</v>
          </cell>
          <cell r="D477" t="str">
            <v>PEDREIRO</v>
          </cell>
          <cell r="F477" t="str">
            <v>H</v>
          </cell>
          <cell r="G477">
            <v>0.2</v>
          </cell>
          <cell r="H477">
            <v>6.2786377708978325</v>
          </cell>
          <cell r="I477">
            <v>1.26</v>
          </cell>
          <cell r="K477" t="str">
            <v>IH0074</v>
          </cell>
          <cell r="L477">
            <v>0.2</v>
          </cell>
          <cell r="M477">
            <v>26.04</v>
          </cell>
          <cell r="N477">
            <v>5.2080000000000002</v>
          </cell>
        </row>
        <row r="478">
          <cell r="C478" t="str">
            <v>IM0022</v>
          </cell>
          <cell r="D478" t="str">
            <v>ESTACA PRANCHA DE AÇO, SEÇÃO   Z, TIPO BZ - 300 A, DIMENSÕES:</v>
          </cell>
          <cell r="F478" t="str">
            <v>KG</v>
          </cell>
          <cell r="G478">
            <v>1.8</v>
          </cell>
          <cell r="H478">
            <v>2.2000000000000002</v>
          </cell>
          <cell r="I478">
            <v>3.96</v>
          </cell>
          <cell r="K478" t="str">
            <v>IM0022</v>
          </cell>
          <cell r="L478">
            <v>1.8</v>
          </cell>
          <cell r="M478">
            <v>26.04</v>
          </cell>
          <cell r="N478">
            <v>46.872</v>
          </cell>
        </row>
        <row r="479">
          <cell r="C479" t="str">
            <v>IM0051</v>
          </cell>
          <cell r="D479" t="str">
            <v>ELETRODO PARA AÇOS DE BAIXO E  MÉDIO TEOR DE CARBONO,</v>
          </cell>
          <cell r="F479" t="str">
            <v>KG</v>
          </cell>
          <cell r="G479">
            <v>0.04</v>
          </cell>
          <cell r="H479">
            <v>6.5</v>
          </cell>
          <cell r="I479">
            <v>0.26</v>
          </cell>
          <cell r="K479" t="str">
            <v>IM0051</v>
          </cell>
          <cell r="L479">
            <v>0.04</v>
          </cell>
          <cell r="M479">
            <v>26.04</v>
          </cell>
          <cell r="N479">
            <v>1.0416000000000001</v>
          </cell>
        </row>
        <row r="480">
          <cell r="C480" t="str">
            <v>IM0655</v>
          </cell>
          <cell r="D480" t="str">
            <v>VIGA I DE 12"" - 1. ALMA       (60,71 KG/M)"</v>
          </cell>
          <cell r="F480" t="str">
            <v>KG</v>
          </cell>
          <cell r="G480">
            <v>0.24</v>
          </cell>
          <cell r="H480">
            <v>4.2</v>
          </cell>
          <cell r="I480">
            <v>1.01</v>
          </cell>
          <cell r="K480" t="str">
            <v>IM0655</v>
          </cell>
          <cell r="L480">
            <v>0.24</v>
          </cell>
          <cell r="M480">
            <v>26.04</v>
          </cell>
          <cell r="N480">
            <v>6.2495999999999992</v>
          </cell>
        </row>
        <row r="481">
          <cell r="C481">
            <v>0</v>
          </cell>
          <cell r="D481">
            <v>0</v>
          </cell>
          <cell r="F481">
            <v>0</v>
          </cell>
          <cell r="G481">
            <v>0</v>
          </cell>
          <cell r="H481">
            <v>0</v>
          </cell>
          <cell r="I481">
            <v>0</v>
          </cell>
          <cell r="M481">
            <v>26.04</v>
          </cell>
          <cell r="N481">
            <v>0</v>
          </cell>
        </row>
        <row r="482">
          <cell r="C482">
            <v>0</v>
          </cell>
          <cell r="D482">
            <v>0</v>
          </cell>
          <cell r="F482">
            <v>0</v>
          </cell>
          <cell r="G482">
            <v>0</v>
          </cell>
          <cell r="H482">
            <v>0</v>
          </cell>
          <cell r="I482">
            <v>0</v>
          </cell>
          <cell r="M482">
            <v>26.04</v>
          </cell>
          <cell r="N482">
            <v>0</v>
          </cell>
        </row>
        <row r="483">
          <cell r="C483">
            <v>0</v>
          </cell>
          <cell r="D483">
            <v>0</v>
          </cell>
          <cell r="F483">
            <v>0</v>
          </cell>
          <cell r="G483">
            <v>0</v>
          </cell>
          <cell r="H483">
            <v>0</v>
          </cell>
          <cell r="I483">
            <v>0</v>
          </cell>
          <cell r="M483">
            <v>26.04</v>
          </cell>
          <cell r="N483">
            <v>0</v>
          </cell>
        </row>
        <row r="484">
          <cell r="C484">
            <v>0</v>
          </cell>
          <cell r="D484">
            <v>0</v>
          </cell>
          <cell r="F484">
            <v>0</v>
          </cell>
          <cell r="G484">
            <v>0</v>
          </cell>
          <cell r="H484">
            <v>0</v>
          </cell>
          <cell r="I484">
            <v>0</v>
          </cell>
          <cell r="M484">
            <v>26.04</v>
          </cell>
          <cell r="N484">
            <v>0</v>
          </cell>
        </row>
        <row r="485">
          <cell r="C485">
            <v>0</v>
          </cell>
          <cell r="D485">
            <v>0</v>
          </cell>
          <cell r="F485">
            <v>0</v>
          </cell>
          <cell r="G485">
            <v>0</v>
          </cell>
          <cell r="H485">
            <v>0</v>
          </cell>
          <cell r="I485">
            <v>0</v>
          </cell>
          <cell r="M485">
            <v>26.04</v>
          </cell>
          <cell r="N485">
            <v>0</v>
          </cell>
        </row>
        <row r="486">
          <cell r="C486">
            <v>0</v>
          </cell>
          <cell r="D486">
            <v>0</v>
          </cell>
          <cell r="F486">
            <v>0</v>
          </cell>
          <cell r="G486">
            <v>0</v>
          </cell>
          <cell r="H486">
            <v>0</v>
          </cell>
          <cell r="I486">
            <v>0</v>
          </cell>
          <cell r="M486">
            <v>26.04</v>
          </cell>
          <cell r="N486">
            <v>0</v>
          </cell>
        </row>
        <row r="487">
          <cell r="C487">
            <v>0</v>
          </cell>
          <cell r="D487">
            <v>0</v>
          </cell>
          <cell r="F487">
            <v>0</v>
          </cell>
          <cell r="G487">
            <v>0</v>
          </cell>
          <cell r="H487">
            <v>0</v>
          </cell>
          <cell r="I487">
            <v>0</v>
          </cell>
          <cell r="M487">
            <v>26.04</v>
          </cell>
          <cell r="N487">
            <v>0</v>
          </cell>
        </row>
        <row r="488">
          <cell r="C488">
            <v>0</v>
          </cell>
          <cell r="D488">
            <v>0</v>
          </cell>
          <cell r="F488">
            <v>0</v>
          </cell>
          <cell r="G488">
            <v>0</v>
          </cell>
          <cell r="H488">
            <v>0</v>
          </cell>
          <cell r="I488">
            <v>0</v>
          </cell>
          <cell r="M488">
            <v>26.04</v>
          </cell>
          <cell r="N488">
            <v>0</v>
          </cell>
        </row>
        <row r="489">
          <cell r="C489">
            <v>0</v>
          </cell>
          <cell r="D489">
            <v>0</v>
          </cell>
          <cell r="F489">
            <v>0</v>
          </cell>
          <cell r="G489">
            <v>0</v>
          </cell>
          <cell r="H489">
            <v>0</v>
          </cell>
          <cell r="I489">
            <v>0</v>
          </cell>
          <cell r="M489">
            <v>26.04</v>
          </cell>
          <cell r="N489">
            <v>0</v>
          </cell>
        </row>
        <row r="490">
          <cell r="C490">
            <v>0</v>
          </cell>
          <cell r="D490">
            <v>0</v>
          </cell>
          <cell r="F490">
            <v>0</v>
          </cell>
          <cell r="G490">
            <v>0</v>
          </cell>
          <cell r="H490">
            <v>0</v>
          </cell>
          <cell r="I490">
            <v>0</v>
          </cell>
          <cell r="M490">
            <v>26.04</v>
          </cell>
          <cell r="N490">
            <v>0</v>
          </cell>
        </row>
        <row r="491">
          <cell r="C491">
            <v>0</v>
          </cell>
          <cell r="D491">
            <v>0</v>
          </cell>
          <cell r="F491">
            <v>0</v>
          </cell>
          <cell r="G491">
            <v>0</v>
          </cell>
          <cell r="H491">
            <v>0</v>
          </cell>
          <cell r="I491">
            <v>0</v>
          </cell>
          <cell r="M491">
            <v>26.04</v>
          </cell>
          <cell r="N491">
            <v>0</v>
          </cell>
        </row>
        <row r="492">
          <cell r="C492">
            <v>0</v>
          </cell>
          <cell r="D492">
            <v>0</v>
          </cell>
          <cell r="F492">
            <v>0</v>
          </cell>
          <cell r="G492">
            <v>0</v>
          </cell>
          <cell r="H492">
            <v>0</v>
          </cell>
          <cell r="I492">
            <v>0</v>
          </cell>
          <cell r="M492">
            <v>26.04</v>
          </cell>
          <cell r="N492">
            <v>0</v>
          </cell>
        </row>
        <row r="493">
          <cell r="C493" t="str">
            <v xml:space="preserve">TOTAL </v>
          </cell>
          <cell r="I493">
            <v>22.000000000000004</v>
          </cell>
        </row>
        <row r="494">
          <cell r="C494" t="str">
            <v>BDI %</v>
          </cell>
          <cell r="H494">
            <v>0</v>
          </cell>
          <cell r="I494">
            <v>0</v>
          </cell>
        </row>
        <row r="495">
          <cell r="A495">
            <v>17</v>
          </cell>
          <cell r="C495" t="str">
            <v>TOTAL DO SERVIÇO</v>
          </cell>
          <cell r="I495">
            <v>22.000000000000004</v>
          </cell>
          <cell r="K495">
            <v>26.04</v>
          </cell>
          <cell r="L495">
            <v>-0.15514592933947757</v>
          </cell>
        </row>
        <row r="496">
          <cell r="C496" t="str">
            <v>AGESPISA - AREAIS</v>
          </cell>
        </row>
        <row r="498">
          <cell r="C498" t="str">
            <v>COMPOSIÇÃO DE PREÇO UNITÁRIO</v>
          </cell>
        </row>
        <row r="500">
          <cell r="B500">
            <v>19</v>
          </cell>
          <cell r="C500">
            <v>19</v>
          </cell>
          <cell r="D500" t="str">
            <v>PLACA DE CONCRETO ARMADO PARA PROTEÇÃO DE TALUDES, ESP. 6CM</v>
          </cell>
          <cell r="I500" t="str">
            <v>M2</v>
          </cell>
          <cell r="K500">
            <v>21</v>
          </cell>
        </row>
        <row r="502">
          <cell r="C502" t="str">
            <v>CÓDIGO</v>
          </cell>
          <cell r="D502" t="str">
            <v>DESCRIÇÃO DO SERVIÇO</v>
          </cell>
          <cell r="F502" t="str">
            <v>UNIDADE</v>
          </cell>
          <cell r="G502" t="str">
            <v>COEF.</v>
          </cell>
          <cell r="H502" t="str">
            <v>PR. UNITÁRIO</v>
          </cell>
          <cell r="I502" t="str">
            <v>PR. TOTAL</v>
          </cell>
        </row>
        <row r="503">
          <cell r="C503" t="str">
            <v>CC0808</v>
          </cell>
          <cell r="D503" t="str">
            <v>ARMADURA DE TELA DE AÃO</v>
          </cell>
          <cell r="F503" t="str">
            <v>M2</v>
          </cell>
          <cell r="G503">
            <v>1</v>
          </cell>
          <cell r="H503">
            <v>5.7084656346749236</v>
          </cell>
          <cell r="I503">
            <v>5.71</v>
          </cell>
          <cell r="K503" t="str">
            <v>CC0808</v>
          </cell>
          <cell r="L503">
            <v>1</v>
          </cell>
          <cell r="M503">
            <v>21</v>
          </cell>
          <cell r="N503">
            <v>21</v>
          </cell>
        </row>
        <row r="504">
          <cell r="C504" t="str">
            <v>CC0844</v>
          </cell>
          <cell r="D504" t="str">
            <v>CONCRETO PRE-MISTURADO FCK 10  MPa</v>
          </cell>
          <cell r="F504" t="str">
            <v>M3</v>
          </cell>
          <cell r="G504">
            <v>5.5E-2</v>
          </cell>
          <cell r="H504">
            <v>201.04156346749227</v>
          </cell>
          <cell r="I504">
            <v>11.06</v>
          </cell>
          <cell r="K504" t="str">
            <v>CC0844</v>
          </cell>
          <cell r="L504">
            <v>5.5E-2</v>
          </cell>
          <cell r="M504">
            <v>21</v>
          </cell>
          <cell r="N504">
            <v>1.155</v>
          </cell>
        </row>
        <row r="505">
          <cell r="C505" t="str">
            <v>IH0006</v>
          </cell>
          <cell r="D505" t="str">
            <v>SERVENTE</v>
          </cell>
          <cell r="F505" t="str">
            <v>H</v>
          </cell>
          <cell r="G505">
            <v>0.1</v>
          </cell>
          <cell r="H505">
            <v>4.4723219814241482</v>
          </cell>
          <cell r="I505">
            <v>0.45</v>
          </cell>
          <cell r="K505" t="str">
            <v>IH0006</v>
          </cell>
          <cell r="L505">
            <v>0.1</v>
          </cell>
          <cell r="M505">
            <v>21</v>
          </cell>
          <cell r="N505">
            <v>2.1</v>
          </cell>
        </row>
        <row r="506">
          <cell r="C506" t="str">
            <v>IH0074</v>
          </cell>
          <cell r="D506" t="str">
            <v>PEDREIRO</v>
          </cell>
          <cell r="F506" t="str">
            <v>H</v>
          </cell>
          <cell r="G506">
            <v>0.1</v>
          </cell>
          <cell r="H506">
            <v>6.2786377708978325</v>
          </cell>
          <cell r="I506">
            <v>0.63</v>
          </cell>
          <cell r="K506" t="str">
            <v>IH0074</v>
          </cell>
          <cell r="L506">
            <v>0.1</v>
          </cell>
          <cell r="M506">
            <v>21</v>
          </cell>
          <cell r="N506">
            <v>2.1</v>
          </cell>
        </row>
        <row r="507">
          <cell r="C507" t="str">
            <v>IM5834</v>
          </cell>
          <cell r="D507" t="str">
            <v>SARRAFO DE 1"X4"</v>
          </cell>
          <cell r="F507" t="str">
            <v>M</v>
          </cell>
          <cell r="G507">
            <v>0.1</v>
          </cell>
          <cell r="H507">
            <v>2</v>
          </cell>
          <cell r="I507">
            <v>0.2</v>
          </cell>
          <cell r="K507" t="str">
            <v>IM5834</v>
          </cell>
          <cell r="L507">
            <v>0.1</v>
          </cell>
          <cell r="M507">
            <v>21</v>
          </cell>
          <cell r="N507">
            <v>2.1</v>
          </cell>
        </row>
        <row r="508">
          <cell r="C508">
            <v>0</v>
          </cell>
          <cell r="D508">
            <v>0</v>
          </cell>
          <cell r="F508">
            <v>0</v>
          </cell>
          <cell r="G508">
            <v>0</v>
          </cell>
          <cell r="H508">
            <v>0</v>
          </cell>
          <cell r="I508">
            <v>0</v>
          </cell>
          <cell r="M508">
            <v>21</v>
          </cell>
          <cell r="N508">
            <v>0</v>
          </cell>
        </row>
        <row r="509">
          <cell r="C509">
            <v>0</v>
          </cell>
          <cell r="D509">
            <v>0</v>
          </cell>
          <cell r="F509">
            <v>0</v>
          </cell>
          <cell r="G509">
            <v>0</v>
          </cell>
          <cell r="H509">
            <v>0</v>
          </cell>
          <cell r="I509">
            <v>0</v>
          </cell>
          <cell r="M509">
            <v>21</v>
          </cell>
          <cell r="N509">
            <v>0</v>
          </cell>
        </row>
        <row r="510">
          <cell r="C510">
            <v>0</v>
          </cell>
          <cell r="D510">
            <v>0</v>
          </cell>
          <cell r="F510">
            <v>0</v>
          </cell>
          <cell r="G510">
            <v>0</v>
          </cell>
          <cell r="H510">
            <v>0</v>
          </cell>
          <cell r="I510">
            <v>0</v>
          </cell>
          <cell r="M510">
            <v>21</v>
          </cell>
          <cell r="N510">
            <v>0</v>
          </cell>
        </row>
        <row r="511">
          <cell r="C511">
            <v>0</v>
          </cell>
          <cell r="D511">
            <v>0</v>
          </cell>
          <cell r="F511">
            <v>0</v>
          </cell>
          <cell r="G511">
            <v>0</v>
          </cell>
          <cell r="H511">
            <v>0</v>
          </cell>
          <cell r="I511">
            <v>0</v>
          </cell>
          <cell r="M511">
            <v>21</v>
          </cell>
          <cell r="N511">
            <v>0</v>
          </cell>
        </row>
        <row r="512">
          <cell r="C512">
            <v>0</v>
          </cell>
          <cell r="D512">
            <v>0</v>
          </cell>
          <cell r="F512">
            <v>0</v>
          </cell>
          <cell r="G512">
            <v>0</v>
          </cell>
          <cell r="H512">
            <v>0</v>
          </cell>
          <cell r="I512">
            <v>0</v>
          </cell>
          <cell r="M512">
            <v>21</v>
          </cell>
          <cell r="N512">
            <v>0</v>
          </cell>
        </row>
        <row r="513">
          <cell r="C513">
            <v>0</v>
          </cell>
          <cell r="D513">
            <v>0</v>
          </cell>
          <cell r="F513">
            <v>0</v>
          </cell>
          <cell r="G513">
            <v>0</v>
          </cell>
          <cell r="H513">
            <v>0</v>
          </cell>
          <cell r="I513">
            <v>0</v>
          </cell>
          <cell r="M513">
            <v>21</v>
          </cell>
          <cell r="N513">
            <v>0</v>
          </cell>
        </row>
        <row r="514">
          <cell r="C514">
            <v>0</v>
          </cell>
          <cell r="D514">
            <v>0</v>
          </cell>
          <cell r="F514">
            <v>0</v>
          </cell>
          <cell r="G514">
            <v>0</v>
          </cell>
          <cell r="H514">
            <v>0</v>
          </cell>
          <cell r="I514">
            <v>0</v>
          </cell>
          <cell r="M514">
            <v>21</v>
          </cell>
          <cell r="N514">
            <v>0</v>
          </cell>
        </row>
        <row r="515">
          <cell r="C515">
            <v>0</v>
          </cell>
          <cell r="D515">
            <v>0</v>
          </cell>
          <cell r="F515">
            <v>0</v>
          </cell>
          <cell r="G515">
            <v>0</v>
          </cell>
          <cell r="H515">
            <v>0</v>
          </cell>
          <cell r="I515">
            <v>0</v>
          </cell>
          <cell r="M515">
            <v>21</v>
          </cell>
          <cell r="N515">
            <v>0</v>
          </cell>
        </row>
        <row r="516">
          <cell r="C516">
            <v>0</v>
          </cell>
          <cell r="D516">
            <v>0</v>
          </cell>
          <cell r="F516">
            <v>0</v>
          </cell>
          <cell r="G516">
            <v>0</v>
          </cell>
          <cell r="H516">
            <v>0</v>
          </cell>
          <cell r="I516">
            <v>0</v>
          </cell>
          <cell r="M516">
            <v>21</v>
          </cell>
          <cell r="N516">
            <v>0</v>
          </cell>
        </row>
        <row r="517">
          <cell r="C517">
            <v>0</v>
          </cell>
          <cell r="D517">
            <v>0</v>
          </cell>
          <cell r="F517">
            <v>0</v>
          </cell>
          <cell r="G517">
            <v>0</v>
          </cell>
          <cell r="H517">
            <v>0</v>
          </cell>
          <cell r="I517">
            <v>0</v>
          </cell>
          <cell r="M517">
            <v>21</v>
          </cell>
          <cell r="N517">
            <v>0</v>
          </cell>
        </row>
        <row r="518">
          <cell r="C518">
            <v>0</v>
          </cell>
          <cell r="D518">
            <v>0</v>
          </cell>
          <cell r="F518">
            <v>0</v>
          </cell>
          <cell r="G518">
            <v>0</v>
          </cell>
          <cell r="H518">
            <v>0</v>
          </cell>
          <cell r="I518">
            <v>0</v>
          </cell>
          <cell r="M518">
            <v>21</v>
          </cell>
          <cell r="N518">
            <v>0</v>
          </cell>
        </row>
        <row r="519">
          <cell r="C519">
            <v>0</v>
          </cell>
          <cell r="D519">
            <v>0</v>
          </cell>
          <cell r="F519">
            <v>0</v>
          </cell>
          <cell r="G519">
            <v>0</v>
          </cell>
          <cell r="H519">
            <v>0</v>
          </cell>
          <cell r="I519">
            <v>0</v>
          </cell>
          <cell r="M519">
            <v>21</v>
          </cell>
          <cell r="N519">
            <v>0</v>
          </cell>
        </row>
        <row r="520">
          <cell r="C520">
            <v>0</v>
          </cell>
          <cell r="D520">
            <v>0</v>
          </cell>
          <cell r="F520">
            <v>0</v>
          </cell>
          <cell r="G520">
            <v>0</v>
          </cell>
          <cell r="H520">
            <v>0</v>
          </cell>
          <cell r="I520">
            <v>0</v>
          </cell>
          <cell r="M520">
            <v>21</v>
          </cell>
          <cell r="N520">
            <v>0</v>
          </cell>
        </row>
        <row r="521">
          <cell r="C521">
            <v>0</v>
          </cell>
          <cell r="D521">
            <v>0</v>
          </cell>
          <cell r="F521">
            <v>0</v>
          </cell>
          <cell r="G521">
            <v>0</v>
          </cell>
          <cell r="H521">
            <v>0</v>
          </cell>
          <cell r="I521">
            <v>0</v>
          </cell>
          <cell r="M521">
            <v>21</v>
          </cell>
          <cell r="N521">
            <v>0</v>
          </cell>
        </row>
        <row r="522">
          <cell r="C522">
            <v>0</v>
          </cell>
          <cell r="D522">
            <v>0</v>
          </cell>
          <cell r="F522">
            <v>0</v>
          </cell>
          <cell r="G522">
            <v>0</v>
          </cell>
          <cell r="H522">
            <v>0</v>
          </cell>
          <cell r="I522">
            <v>0</v>
          </cell>
          <cell r="M522">
            <v>21</v>
          </cell>
          <cell r="N522">
            <v>0</v>
          </cell>
        </row>
        <row r="523">
          <cell r="C523">
            <v>0</v>
          </cell>
          <cell r="D523">
            <v>0</v>
          </cell>
          <cell r="F523">
            <v>0</v>
          </cell>
          <cell r="G523">
            <v>0</v>
          </cell>
          <cell r="H523">
            <v>0</v>
          </cell>
          <cell r="I523">
            <v>0</v>
          </cell>
          <cell r="M523">
            <v>21</v>
          </cell>
          <cell r="N523">
            <v>0</v>
          </cell>
        </row>
        <row r="524">
          <cell r="C524" t="str">
            <v xml:space="preserve">TOTAL </v>
          </cell>
          <cell r="I524">
            <v>18.049999999999997</v>
          </cell>
        </row>
        <row r="525">
          <cell r="C525" t="str">
            <v>BDI %</v>
          </cell>
          <cell r="H525">
            <v>0</v>
          </cell>
          <cell r="I525">
            <v>0</v>
          </cell>
        </row>
        <row r="526">
          <cell r="A526">
            <v>19</v>
          </cell>
          <cell r="C526" t="str">
            <v>TOTAL DO SERVIÇO</v>
          </cell>
          <cell r="I526">
            <v>18.049999999999997</v>
          </cell>
          <cell r="K526" t="e">
            <v>#REF!</v>
          </cell>
          <cell r="L526" t="e">
            <v>#REF!</v>
          </cell>
        </row>
        <row r="527">
          <cell r="C527" t="str">
            <v>AGESPISA - AREAIS</v>
          </cell>
        </row>
        <row r="529">
          <cell r="C529" t="str">
            <v>COMPOSIÇÃO DE PREÇO UNITÁRIO</v>
          </cell>
        </row>
        <row r="531">
          <cell r="B531">
            <v>20</v>
          </cell>
          <cell r="C531">
            <v>20</v>
          </cell>
          <cell r="D531" t="str">
            <v>CAIXA INSP. EM ANEL DE CONCRETO ARMADO CA1 D=40CM; H=0,50CM P/ RAMAL DE ESGOTO</v>
          </cell>
          <cell r="I531" t="str">
            <v>UND</v>
          </cell>
          <cell r="K531">
            <v>72.349999999999994</v>
          </cell>
        </row>
        <row r="533">
          <cell r="C533" t="str">
            <v>CÓDIGO</v>
          </cell>
          <cell r="D533" t="str">
            <v>DESCRIÇÃO DO SERVIÇO</v>
          </cell>
          <cell r="F533" t="str">
            <v>UNIDADE</v>
          </cell>
          <cell r="G533" t="str">
            <v>COEF.</v>
          </cell>
          <cell r="H533" t="str">
            <v>PR. UNITÁRIO</v>
          </cell>
          <cell r="I533" t="str">
            <v>PR. TOTAL</v>
          </cell>
        </row>
        <row r="534">
          <cell r="C534" t="str">
            <v>IH0006</v>
          </cell>
          <cell r="D534" t="str">
            <v>SERVENTE</v>
          </cell>
          <cell r="F534" t="str">
            <v>H</v>
          </cell>
          <cell r="G534">
            <v>1</v>
          </cell>
          <cell r="H534">
            <v>4.4723219814241482</v>
          </cell>
          <cell r="I534">
            <v>4.47</v>
          </cell>
          <cell r="K534" t="str">
            <v>IH0006</v>
          </cell>
          <cell r="L534">
            <v>0.5</v>
          </cell>
          <cell r="M534">
            <v>72.349999999999994</v>
          </cell>
          <cell r="N534">
            <v>36.174999999999997</v>
          </cell>
        </row>
        <row r="535">
          <cell r="C535" t="str">
            <v>IH0074</v>
          </cell>
          <cell r="D535" t="str">
            <v>PEDREIRO</v>
          </cell>
          <cell r="F535" t="str">
            <v>H</v>
          </cell>
          <cell r="G535">
            <v>1</v>
          </cell>
          <cell r="H535">
            <v>6.2786377708978325</v>
          </cell>
          <cell r="I535">
            <v>6.28</v>
          </cell>
          <cell r="K535" t="str">
            <v>IH0074</v>
          </cell>
          <cell r="L535">
            <v>0.5</v>
          </cell>
          <cell r="M535">
            <v>72.349999999999994</v>
          </cell>
          <cell r="N535">
            <v>36.174999999999997</v>
          </cell>
        </row>
        <row r="536">
          <cell r="C536" t="str">
            <v>IN1725</v>
          </cell>
          <cell r="D536" t="str">
            <v>ANEL PRE-MOLDADO DE CONCRETO   D=0.40M, h = 0.50M</v>
          </cell>
          <cell r="F536" t="str">
            <v>UN</v>
          </cell>
          <cell r="G536">
            <v>1</v>
          </cell>
          <cell r="H536">
            <v>17.5</v>
          </cell>
          <cell r="I536">
            <v>17.5</v>
          </cell>
          <cell r="K536" t="str">
            <v>IN1725</v>
          </cell>
          <cell r="L536">
            <v>1</v>
          </cell>
          <cell r="M536">
            <v>72.349999999999994</v>
          </cell>
          <cell r="N536">
            <v>72.349999999999994</v>
          </cell>
        </row>
        <row r="537">
          <cell r="C537">
            <v>0</v>
          </cell>
          <cell r="D537" t="str">
            <v>TAMPA CONCRETO PREM DN 48 X 4</v>
          </cell>
          <cell r="F537" t="str">
            <v>UND</v>
          </cell>
          <cell r="G537">
            <v>1</v>
          </cell>
          <cell r="H537">
            <v>7</v>
          </cell>
          <cell r="I537">
            <v>7</v>
          </cell>
          <cell r="M537">
            <v>72.349999999999994</v>
          </cell>
          <cell r="N537">
            <v>0</v>
          </cell>
        </row>
        <row r="538">
          <cell r="C538">
            <v>0</v>
          </cell>
          <cell r="D538">
            <v>0</v>
          </cell>
          <cell r="F538">
            <v>0</v>
          </cell>
          <cell r="G538">
            <v>0</v>
          </cell>
          <cell r="H538">
            <v>0</v>
          </cell>
          <cell r="I538">
            <v>0</v>
          </cell>
          <cell r="M538">
            <v>72.349999999999994</v>
          </cell>
          <cell r="N538">
            <v>0</v>
          </cell>
        </row>
        <row r="539">
          <cell r="C539">
            <v>0</v>
          </cell>
          <cell r="D539">
            <v>0</v>
          </cell>
          <cell r="F539">
            <v>0</v>
          </cell>
          <cell r="G539">
            <v>0</v>
          </cell>
          <cell r="H539">
            <v>0</v>
          </cell>
          <cell r="I539">
            <v>0</v>
          </cell>
          <cell r="M539">
            <v>72.349999999999994</v>
          </cell>
          <cell r="N539">
            <v>0</v>
          </cell>
        </row>
        <row r="540">
          <cell r="C540">
            <v>0</v>
          </cell>
          <cell r="D540">
            <v>0</v>
          </cell>
          <cell r="F540">
            <v>0</v>
          </cell>
          <cell r="G540">
            <v>0</v>
          </cell>
          <cell r="H540">
            <v>0</v>
          </cell>
          <cell r="I540">
            <v>0</v>
          </cell>
          <cell r="M540">
            <v>72.349999999999994</v>
          </cell>
          <cell r="N540">
            <v>0</v>
          </cell>
        </row>
        <row r="541">
          <cell r="C541">
            <v>0</v>
          </cell>
          <cell r="D541">
            <v>0</v>
          </cell>
          <cell r="F541">
            <v>0</v>
          </cell>
          <cell r="G541">
            <v>0</v>
          </cell>
          <cell r="H541">
            <v>0</v>
          </cell>
          <cell r="I541">
            <v>0</v>
          </cell>
          <cell r="M541">
            <v>72.349999999999994</v>
          </cell>
          <cell r="N541">
            <v>0</v>
          </cell>
        </row>
        <row r="542">
          <cell r="C542">
            <v>0</v>
          </cell>
          <cell r="D542">
            <v>0</v>
          </cell>
          <cell r="F542">
            <v>0</v>
          </cell>
          <cell r="G542">
            <v>0</v>
          </cell>
          <cell r="H542">
            <v>0</v>
          </cell>
          <cell r="I542">
            <v>0</v>
          </cell>
          <cell r="M542">
            <v>72.349999999999994</v>
          </cell>
          <cell r="N542">
            <v>0</v>
          </cell>
        </row>
        <row r="543">
          <cell r="C543">
            <v>0</v>
          </cell>
          <cell r="D543">
            <v>0</v>
          </cell>
          <cell r="F543">
            <v>0</v>
          </cell>
          <cell r="G543">
            <v>0</v>
          </cell>
          <cell r="H543">
            <v>0</v>
          </cell>
          <cell r="I543">
            <v>0</v>
          </cell>
          <cell r="M543">
            <v>72.349999999999994</v>
          </cell>
          <cell r="N543">
            <v>0</v>
          </cell>
        </row>
        <row r="544">
          <cell r="C544">
            <v>0</v>
          </cell>
          <cell r="D544">
            <v>0</v>
          </cell>
          <cell r="F544">
            <v>0</v>
          </cell>
          <cell r="G544">
            <v>0</v>
          </cell>
          <cell r="H544">
            <v>0</v>
          </cell>
          <cell r="I544">
            <v>0</v>
          </cell>
          <cell r="M544">
            <v>72.349999999999994</v>
          </cell>
          <cell r="N544">
            <v>0</v>
          </cell>
        </row>
        <row r="545">
          <cell r="C545">
            <v>0</v>
          </cell>
          <cell r="D545">
            <v>0</v>
          </cell>
          <cell r="F545">
            <v>0</v>
          </cell>
          <cell r="G545">
            <v>0</v>
          </cell>
          <cell r="H545">
            <v>0</v>
          </cell>
          <cell r="I545">
            <v>0</v>
          </cell>
          <cell r="M545">
            <v>72.349999999999994</v>
          </cell>
          <cell r="N545">
            <v>0</v>
          </cell>
        </row>
        <row r="546">
          <cell r="C546">
            <v>0</v>
          </cell>
          <cell r="D546">
            <v>0</v>
          </cell>
          <cell r="F546">
            <v>0</v>
          </cell>
          <cell r="G546">
            <v>0</v>
          </cell>
          <cell r="H546">
            <v>0</v>
          </cell>
          <cell r="I546">
            <v>0</v>
          </cell>
          <cell r="M546">
            <v>72.349999999999994</v>
          </cell>
          <cell r="N546">
            <v>0</v>
          </cell>
        </row>
        <row r="547">
          <cell r="C547">
            <v>0</v>
          </cell>
          <cell r="D547">
            <v>0</v>
          </cell>
          <cell r="F547">
            <v>0</v>
          </cell>
          <cell r="G547">
            <v>0</v>
          </cell>
          <cell r="H547">
            <v>0</v>
          </cell>
          <cell r="I547">
            <v>0</v>
          </cell>
          <cell r="M547">
            <v>72.349999999999994</v>
          </cell>
          <cell r="N547">
            <v>0</v>
          </cell>
        </row>
        <row r="548">
          <cell r="C548">
            <v>0</v>
          </cell>
          <cell r="D548">
            <v>0</v>
          </cell>
          <cell r="F548">
            <v>0</v>
          </cell>
          <cell r="G548">
            <v>0</v>
          </cell>
          <cell r="H548">
            <v>0</v>
          </cell>
          <cell r="I548">
            <v>0</v>
          </cell>
          <cell r="M548">
            <v>72.349999999999994</v>
          </cell>
          <cell r="N548">
            <v>0</v>
          </cell>
        </row>
        <row r="549">
          <cell r="C549">
            <v>0</v>
          </cell>
          <cell r="D549">
            <v>0</v>
          </cell>
          <cell r="F549">
            <v>0</v>
          </cell>
          <cell r="G549">
            <v>0</v>
          </cell>
          <cell r="H549">
            <v>0</v>
          </cell>
          <cell r="I549">
            <v>0</v>
          </cell>
          <cell r="M549">
            <v>72.349999999999994</v>
          </cell>
          <cell r="N549">
            <v>0</v>
          </cell>
        </row>
        <row r="550">
          <cell r="C550">
            <v>0</v>
          </cell>
          <cell r="D550">
            <v>0</v>
          </cell>
          <cell r="F550">
            <v>0</v>
          </cell>
          <cell r="G550">
            <v>0</v>
          </cell>
          <cell r="H550">
            <v>0</v>
          </cell>
          <cell r="I550">
            <v>0</v>
          </cell>
          <cell r="M550">
            <v>72.349999999999994</v>
          </cell>
          <cell r="N550">
            <v>0</v>
          </cell>
        </row>
        <row r="551">
          <cell r="C551">
            <v>0</v>
          </cell>
          <cell r="D551">
            <v>0</v>
          </cell>
          <cell r="F551">
            <v>0</v>
          </cell>
          <cell r="G551">
            <v>0</v>
          </cell>
          <cell r="H551">
            <v>0</v>
          </cell>
          <cell r="I551">
            <v>0</v>
          </cell>
          <cell r="M551">
            <v>72.349999999999994</v>
          </cell>
          <cell r="N551">
            <v>0</v>
          </cell>
        </row>
        <row r="552">
          <cell r="C552">
            <v>0</v>
          </cell>
          <cell r="D552">
            <v>0</v>
          </cell>
          <cell r="F552">
            <v>0</v>
          </cell>
          <cell r="G552">
            <v>0</v>
          </cell>
          <cell r="H552">
            <v>0</v>
          </cell>
          <cell r="I552">
            <v>0</v>
          </cell>
          <cell r="M552">
            <v>72.349999999999994</v>
          </cell>
          <cell r="N552">
            <v>0</v>
          </cell>
        </row>
        <row r="553">
          <cell r="C553">
            <v>0</v>
          </cell>
          <cell r="D553">
            <v>0</v>
          </cell>
          <cell r="F553">
            <v>0</v>
          </cell>
          <cell r="G553">
            <v>0</v>
          </cell>
          <cell r="H553">
            <v>0</v>
          </cell>
          <cell r="I553">
            <v>0</v>
          </cell>
          <cell r="M553">
            <v>72.349999999999994</v>
          </cell>
          <cell r="N553">
            <v>0</v>
          </cell>
        </row>
        <row r="554">
          <cell r="C554">
            <v>0</v>
          </cell>
          <cell r="D554">
            <v>0</v>
          </cell>
          <cell r="F554">
            <v>0</v>
          </cell>
          <cell r="G554">
            <v>0</v>
          </cell>
          <cell r="H554">
            <v>0</v>
          </cell>
          <cell r="I554">
            <v>0</v>
          </cell>
          <cell r="M554">
            <v>72.349999999999994</v>
          </cell>
          <cell r="N554">
            <v>0</v>
          </cell>
        </row>
        <row r="555">
          <cell r="C555" t="str">
            <v xml:space="preserve">TOTAL </v>
          </cell>
          <cell r="I555">
            <v>35.25</v>
          </cell>
        </row>
        <row r="556">
          <cell r="C556" t="str">
            <v>BDI %</v>
          </cell>
          <cell r="H556">
            <v>0</v>
          </cell>
          <cell r="I556">
            <v>0</v>
          </cell>
        </row>
        <row r="557">
          <cell r="A557">
            <v>20</v>
          </cell>
          <cell r="C557" t="str">
            <v>TOTAL DO SERVIÇO</v>
          </cell>
          <cell r="I557">
            <v>35.25</v>
          </cell>
          <cell r="K557" t="e">
            <v>#REF!</v>
          </cell>
          <cell r="L557" t="e">
            <v>#REF!</v>
          </cell>
        </row>
        <row r="558">
          <cell r="C558" t="str">
            <v>AGESPISA - AREAIS</v>
          </cell>
        </row>
        <row r="560">
          <cell r="C560" t="str">
            <v>COMPOSIÇÃO DE PREÇO UNITÁRIO</v>
          </cell>
        </row>
        <row r="562">
          <cell r="B562">
            <v>21</v>
          </cell>
          <cell r="C562">
            <v>21</v>
          </cell>
          <cell r="D562" t="str">
            <v>CARGA E DESCARGA - SOLO</v>
          </cell>
          <cell r="I562" t="str">
            <v>M3</v>
          </cell>
          <cell r="K562">
            <v>3.03</v>
          </cell>
        </row>
        <row r="564">
          <cell r="C564" t="str">
            <v>CÓDIGO</v>
          </cell>
          <cell r="D564" t="str">
            <v>DESCRIÇÃO DO SERVIÇO</v>
          </cell>
          <cell r="F564" t="str">
            <v>UNIDADE</v>
          </cell>
          <cell r="G564" t="str">
            <v>COEF.</v>
          </cell>
          <cell r="H564" t="str">
            <v>PR. UNITÁRIO</v>
          </cell>
          <cell r="I564" t="str">
            <v>PR. TOTAL</v>
          </cell>
        </row>
        <row r="565">
          <cell r="C565" t="str">
            <v>IE0179</v>
          </cell>
          <cell r="D565" t="str">
            <v>PA/RETRO ESCAVADEIRA           0,7M3x0,2M3 580H mA</v>
          </cell>
          <cell r="F565" t="str">
            <v>H</v>
          </cell>
          <cell r="G565">
            <v>2.7900000000000001E-2</v>
          </cell>
          <cell r="H565">
            <v>47.23</v>
          </cell>
          <cell r="I565">
            <v>1.32</v>
          </cell>
          <cell r="K565" t="str">
            <v>IE0179</v>
          </cell>
          <cell r="L565">
            <v>2.7900000000000001E-2</v>
          </cell>
          <cell r="M565">
            <v>3.03</v>
          </cell>
          <cell r="N565">
            <v>8.4537000000000001E-2</v>
          </cell>
        </row>
        <row r="566">
          <cell r="C566" t="str">
            <v>IE0181</v>
          </cell>
          <cell r="D566" t="str">
            <v>CAMINHAO BASCULANTE - 4 m3</v>
          </cell>
          <cell r="F566" t="str">
            <v>DP</v>
          </cell>
          <cell r="G566">
            <v>0.02</v>
          </cell>
          <cell r="H566">
            <v>26</v>
          </cell>
          <cell r="I566">
            <v>0.52</v>
          </cell>
          <cell r="K566" t="str">
            <v>IE0181</v>
          </cell>
          <cell r="L566">
            <v>0.02</v>
          </cell>
          <cell r="M566">
            <v>3.03</v>
          </cell>
          <cell r="N566">
            <v>6.0599999999999994E-2</v>
          </cell>
        </row>
        <row r="567">
          <cell r="C567" t="str">
            <v>IH0006</v>
          </cell>
          <cell r="D567" t="str">
            <v>SERVENTE</v>
          </cell>
          <cell r="F567" t="str">
            <v>H</v>
          </cell>
          <cell r="G567">
            <v>2.7900000000000001E-2</v>
          </cell>
          <cell r="H567">
            <v>4.4723219814241482</v>
          </cell>
          <cell r="I567">
            <v>0.12</v>
          </cell>
          <cell r="K567" t="str">
            <v>IH0006</v>
          </cell>
          <cell r="L567">
            <v>2.7900000000000001E-2</v>
          </cell>
          <cell r="M567">
            <v>3.03</v>
          </cell>
          <cell r="N567">
            <v>8.4537000000000001E-2</v>
          </cell>
        </row>
        <row r="568">
          <cell r="C568">
            <v>0</v>
          </cell>
          <cell r="D568">
            <v>0</v>
          </cell>
          <cell r="F568">
            <v>0</v>
          </cell>
          <cell r="G568">
            <v>0</v>
          </cell>
          <cell r="H568">
            <v>0</v>
          </cell>
          <cell r="I568">
            <v>0</v>
          </cell>
          <cell r="M568">
            <v>3.03</v>
          </cell>
          <cell r="N568">
            <v>0</v>
          </cell>
        </row>
        <row r="569">
          <cell r="C569">
            <v>0</v>
          </cell>
          <cell r="D569">
            <v>0</v>
          </cell>
          <cell r="F569">
            <v>0</v>
          </cell>
          <cell r="G569">
            <v>0</v>
          </cell>
          <cell r="H569">
            <v>0</v>
          </cell>
          <cell r="I569">
            <v>0</v>
          </cell>
          <cell r="M569">
            <v>3.03</v>
          </cell>
          <cell r="N569">
            <v>0</v>
          </cell>
        </row>
        <row r="570">
          <cell r="C570">
            <v>0</v>
          </cell>
          <cell r="D570">
            <v>0</v>
          </cell>
          <cell r="F570">
            <v>0</v>
          </cell>
          <cell r="G570">
            <v>0</v>
          </cell>
          <cell r="H570">
            <v>0</v>
          </cell>
          <cell r="I570">
            <v>0</v>
          </cell>
          <cell r="M570">
            <v>3.03</v>
          </cell>
          <cell r="N570">
            <v>0</v>
          </cell>
        </row>
        <row r="571">
          <cell r="C571">
            <v>0</v>
          </cell>
          <cell r="D571">
            <v>0</v>
          </cell>
          <cell r="F571">
            <v>0</v>
          </cell>
          <cell r="G571">
            <v>0</v>
          </cell>
          <cell r="H571">
            <v>0</v>
          </cell>
          <cell r="I571">
            <v>0</v>
          </cell>
          <cell r="M571">
            <v>3.03</v>
          </cell>
          <cell r="N571">
            <v>0</v>
          </cell>
        </row>
        <row r="572">
          <cell r="C572">
            <v>0</v>
          </cell>
          <cell r="D572">
            <v>0</v>
          </cell>
          <cell r="F572">
            <v>0</v>
          </cell>
          <cell r="G572">
            <v>0</v>
          </cell>
          <cell r="H572">
            <v>0</v>
          </cell>
          <cell r="I572">
            <v>0</v>
          </cell>
          <cell r="M572">
            <v>3.03</v>
          </cell>
          <cell r="N572">
            <v>0</v>
          </cell>
        </row>
        <row r="573">
          <cell r="C573">
            <v>0</v>
          </cell>
          <cell r="D573">
            <v>0</v>
          </cell>
          <cell r="F573">
            <v>0</v>
          </cell>
          <cell r="G573">
            <v>0</v>
          </cell>
          <cell r="H573">
            <v>0</v>
          </cell>
          <cell r="I573">
            <v>0</v>
          </cell>
          <cell r="M573">
            <v>3.03</v>
          </cell>
          <cell r="N573">
            <v>0</v>
          </cell>
        </row>
        <row r="574">
          <cell r="C574">
            <v>0</v>
          </cell>
          <cell r="D574">
            <v>0</v>
          </cell>
          <cell r="F574">
            <v>0</v>
          </cell>
          <cell r="G574">
            <v>0</v>
          </cell>
          <cell r="H574">
            <v>0</v>
          </cell>
          <cell r="I574">
            <v>0</v>
          </cell>
          <cell r="M574">
            <v>3.03</v>
          </cell>
          <cell r="N574">
            <v>0</v>
          </cell>
        </row>
        <row r="575">
          <cell r="C575">
            <v>0</v>
          </cell>
          <cell r="D575">
            <v>0</v>
          </cell>
          <cell r="F575">
            <v>0</v>
          </cell>
          <cell r="G575">
            <v>0</v>
          </cell>
          <cell r="H575">
            <v>0</v>
          </cell>
          <cell r="I575">
            <v>0</v>
          </cell>
          <cell r="M575">
            <v>3.03</v>
          </cell>
          <cell r="N575">
            <v>0</v>
          </cell>
        </row>
        <row r="576">
          <cell r="C576">
            <v>0</v>
          </cell>
          <cell r="D576">
            <v>0</v>
          </cell>
          <cell r="F576">
            <v>0</v>
          </cell>
          <cell r="G576">
            <v>0</v>
          </cell>
          <cell r="H576">
            <v>0</v>
          </cell>
          <cell r="I576">
            <v>0</v>
          </cell>
          <cell r="M576">
            <v>3.03</v>
          </cell>
          <cell r="N576">
            <v>0</v>
          </cell>
        </row>
        <row r="577">
          <cell r="C577">
            <v>0</v>
          </cell>
          <cell r="D577">
            <v>0</v>
          </cell>
          <cell r="F577">
            <v>0</v>
          </cell>
          <cell r="G577">
            <v>0</v>
          </cell>
          <cell r="H577">
            <v>0</v>
          </cell>
          <cell r="I577">
            <v>0</v>
          </cell>
          <cell r="M577">
            <v>3.03</v>
          </cell>
          <cell r="N577">
            <v>0</v>
          </cell>
        </row>
        <row r="578">
          <cell r="C578">
            <v>0</v>
          </cell>
          <cell r="D578">
            <v>0</v>
          </cell>
          <cell r="F578">
            <v>0</v>
          </cell>
          <cell r="G578">
            <v>0</v>
          </cell>
          <cell r="H578">
            <v>0</v>
          </cell>
          <cell r="I578">
            <v>0</v>
          </cell>
          <cell r="M578">
            <v>3.03</v>
          </cell>
          <cell r="N578">
            <v>0</v>
          </cell>
        </row>
        <row r="579">
          <cell r="C579">
            <v>0</v>
          </cell>
          <cell r="D579">
            <v>0</v>
          </cell>
          <cell r="F579">
            <v>0</v>
          </cell>
          <cell r="G579">
            <v>0</v>
          </cell>
          <cell r="H579">
            <v>0</v>
          </cell>
          <cell r="I579">
            <v>0</v>
          </cell>
          <cell r="M579">
            <v>3.03</v>
          </cell>
          <cell r="N579">
            <v>0</v>
          </cell>
        </row>
        <row r="580">
          <cell r="C580">
            <v>0</v>
          </cell>
          <cell r="D580">
            <v>0</v>
          </cell>
          <cell r="F580">
            <v>0</v>
          </cell>
          <cell r="G580">
            <v>0</v>
          </cell>
          <cell r="H580">
            <v>0</v>
          </cell>
          <cell r="I580">
            <v>0</v>
          </cell>
          <cell r="M580">
            <v>3.03</v>
          </cell>
          <cell r="N580">
            <v>0</v>
          </cell>
        </row>
        <row r="581">
          <cell r="C581">
            <v>0</v>
          </cell>
          <cell r="D581">
            <v>0</v>
          </cell>
          <cell r="F581">
            <v>0</v>
          </cell>
          <cell r="G581">
            <v>0</v>
          </cell>
          <cell r="H581">
            <v>0</v>
          </cell>
          <cell r="I581">
            <v>0</v>
          </cell>
          <cell r="M581">
            <v>3.03</v>
          </cell>
          <cell r="N581">
            <v>0</v>
          </cell>
        </row>
        <row r="582">
          <cell r="C582">
            <v>0</v>
          </cell>
          <cell r="D582">
            <v>0</v>
          </cell>
          <cell r="F582">
            <v>0</v>
          </cell>
          <cell r="G582">
            <v>0</v>
          </cell>
          <cell r="H582">
            <v>0</v>
          </cell>
          <cell r="I582">
            <v>0</v>
          </cell>
          <cell r="M582">
            <v>3.03</v>
          </cell>
          <cell r="N582">
            <v>0</v>
          </cell>
        </row>
        <row r="583">
          <cell r="C583">
            <v>0</v>
          </cell>
          <cell r="D583">
            <v>0</v>
          </cell>
          <cell r="F583">
            <v>0</v>
          </cell>
          <cell r="G583">
            <v>0</v>
          </cell>
          <cell r="H583">
            <v>0</v>
          </cell>
          <cell r="I583">
            <v>0</v>
          </cell>
          <cell r="M583">
            <v>3.03</v>
          </cell>
          <cell r="N583">
            <v>0</v>
          </cell>
        </row>
        <row r="584">
          <cell r="C584">
            <v>0</v>
          </cell>
          <cell r="D584">
            <v>0</v>
          </cell>
          <cell r="F584">
            <v>0</v>
          </cell>
          <cell r="G584">
            <v>0</v>
          </cell>
          <cell r="H584">
            <v>0</v>
          </cell>
          <cell r="I584">
            <v>0</v>
          </cell>
          <cell r="M584">
            <v>3.03</v>
          </cell>
          <cell r="N584">
            <v>0</v>
          </cell>
        </row>
        <row r="585">
          <cell r="C585">
            <v>0</v>
          </cell>
          <cell r="D585">
            <v>0</v>
          </cell>
          <cell r="F585">
            <v>0</v>
          </cell>
          <cell r="G585">
            <v>0</v>
          </cell>
          <cell r="H585">
            <v>0</v>
          </cell>
          <cell r="I585">
            <v>0</v>
          </cell>
          <cell r="M585">
            <v>3.03</v>
          </cell>
          <cell r="N585">
            <v>0</v>
          </cell>
        </row>
        <row r="586">
          <cell r="C586" t="str">
            <v xml:space="preserve">TOTAL </v>
          </cell>
          <cell r="I586">
            <v>1.96</v>
          </cell>
        </row>
        <row r="587">
          <cell r="C587" t="str">
            <v>BDI %</v>
          </cell>
          <cell r="H587">
            <v>0</v>
          </cell>
          <cell r="I587">
            <v>0</v>
          </cell>
        </row>
        <row r="588">
          <cell r="A588">
            <v>21</v>
          </cell>
          <cell r="C588" t="str">
            <v>TOTAL DO SERVIÇO</v>
          </cell>
          <cell r="I588">
            <v>1.96</v>
          </cell>
          <cell r="K588" t="e">
            <v>#REF!</v>
          </cell>
          <cell r="L588" t="e">
            <v>#REF!</v>
          </cell>
        </row>
        <row r="589">
          <cell r="C589" t="str">
            <v>AGESPISA - AREAIS</v>
          </cell>
        </row>
        <row r="591">
          <cell r="C591" t="str">
            <v>COMPOSIÇÃO DE PREÇO UNITÁRIO</v>
          </cell>
        </row>
        <row r="593">
          <cell r="B593">
            <v>22</v>
          </cell>
          <cell r="C593">
            <v>22</v>
          </cell>
          <cell r="D593" t="str">
            <v>TUBO PVC P/ REDE COLETORA JEI NBR 7362   DN300</v>
          </cell>
          <cell r="I593" t="str">
            <v>M</v>
          </cell>
          <cell r="K593">
            <v>96.51</v>
          </cell>
        </row>
        <row r="595">
          <cell r="C595" t="str">
            <v>CÓDIGO</v>
          </cell>
          <cell r="D595" t="str">
            <v>DESCRIÇÃO DO SERVIÇO</v>
          </cell>
          <cell r="F595" t="str">
            <v>UNIDADE</v>
          </cell>
          <cell r="G595" t="str">
            <v>COEF.</v>
          </cell>
          <cell r="H595" t="str">
            <v>PR. UNITÁRIO</v>
          </cell>
          <cell r="I595" t="str">
            <v>PR. TOTAL</v>
          </cell>
        </row>
        <row r="596">
          <cell r="C596" t="str">
            <v>IM6177</v>
          </cell>
          <cell r="D596" t="str">
            <v>TUBO PVC BRANCO R-GIDO ESGOTO  D=300MM (12')</v>
          </cell>
          <cell r="F596" t="str">
            <v>M</v>
          </cell>
          <cell r="G596">
            <v>1.01</v>
          </cell>
          <cell r="H596">
            <v>63.25</v>
          </cell>
          <cell r="I596">
            <v>63.88</v>
          </cell>
          <cell r="K596" t="str">
            <v>IM6177</v>
          </cell>
          <cell r="L596">
            <v>1.01</v>
          </cell>
          <cell r="M596">
            <v>96.51</v>
          </cell>
          <cell r="N596">
            <v>97.475100000000012</v>
          </cell>
        </row>
        <row r="597">
          <cell r="C597">
            <v>0</v>
          </cell>
          <cell r="D597">
            <v>0</v>
          </cell>
          <cell r="F597">
            <v>0</v>
          </cell>
          <cell r="G597">
            <v>0</v>
          </cell>
          <cell r="H597">
            <v>0</v>
          </cell>
          <cell r="I597">
            <v>0</v>
          </cell>
          <cell r="M597">
            <v>96.51</v>
          </cell>
          <cell r="N597">
            <v>0</v>
          </cell>
        </row>
        <row r="598">
          <cell r="C598">
            <v>0</v>
          </cell>
          <cell r="D598">
            <v>0</v>
          </cell>
          <cell r="F598">
            <v>0</v>
          </cell>
          <cell r="G598">
            <v>0</v>
          </cell>
          <cell r="H598">
            <v>0</v>
          </cell>
          <cell r="I598">
            <v>0</v>
          </cell>
          <cell r="M598">
            <v>96.51</v>
          </cell>
          <cell r="N598">
            <v>0</v>
          </cell>
        </row>
        <row r="599">
          <cell r="C599">
            <v>0</v>
          </cell>
          <cell r="D599">
            <v>0</v>
          </cell>
          <cell r="F599">
            <v>0</v>
          </cell>
          <cell r="G599">
            <v>0</v>
          </cell>
          <cell r="H599">
            <v>0</v>
          </cell>
          <cell r="I599">
            <v>0</v>
          </cell>
          <cell r="M599">
            <v>96.51</v>
          </cell>
          <cell r="N599">
            <v>0</v>
          </cell>
        </row>
        <row r="600">
          <cell r="C600">
            <v>0</v>
          </cell>
          <cell r="D600">
            <v>0</v>
          </cell>
          <cell r="F600">
            <v>0</v>
          </cell>
          <cell r="G600">
            <v>0</v>
          </cell>
          <cell r="H600">
            <v>0</v>
          </cell>
          <cell r="I600">
            <v>0</v>
          </cell>
          <cell r="M600">
            <v>96.51</v>
          </cell>
          <cell r="N600">
            <v>0</v>
          </cell>
        </row>
        <row r="601">
          <cell r="C601">
            <v>0</v>
          </cell>
          <cell r="D601">
            <v>0</v>
          </cell>
          <cell r="F601">
            <v>0</v>
          </cell>
          <cell r="G601">
            <v>0</v>
          </cell>
          <cell r="H601">
            <v>0</v>
          </cell>
          <cell r="I601">
            <v>0</v>
          </cell>
          <cell r="M601">
            <v>96.51</v>
          </cell>
          <cell r="N601">
            <v>0</v>
          </cell>
        </row>
        <row r="602">
          <cell r="C602">
            <v>0</v>
          </cell>
          <cell r="D602">
            <v>0</v>
          </cell>
          <cell r="F602">
            <v>0</v>
          </cell>
          <cell r="G602">
            <v>0</v>
          </cell>
          <cell r="H602">
            <v>0</v>
          </cell>
          <cell r="I602">
            <v>0</v>
          </cell>
          <cell r="M602">
            <v>96.51</v>
          </cell>
          <cell r="N602">
            <v>0</v>
          </cell>
        </row>
        <row r="603">
          <cell r="C603">
            <v>0</v>
          </cell>
          <cell r="D603">
            <v>0</v>
          </cell>
          <cell r="F603">
            <v>0</v>
          </cell>
          <cell r="G603">
            <v>0</v>
          </cell>
          <cell r="H603">
            <v>0</v>
          </cell>
          <cell r="I603">
            <v>0</v>
          </cell>
          <cell r="M603">
            <v>96.51</v>
          </cell>
          <cell r="N603">
            <v>0</v>
          </cell>
        </row>
        <row r="604">
          <cell r="C604">
            <v>0</v>
          </cell>
          <cell r="D604">
            <v>0</v>
          </cell>
          <cell r="F604">
            <v>0</v>
          </cell>
          <cell r="G604">
            <v>0</v>
          </cell>
          <cell r="H604">
            <v>0</v>
          </cell>
          <cell r="I604">
            <v>0</v>
          </cell>
          <cell r="M604">
            <v>96.51</v>
          </cell>
          <cell r="N604">
            <v>0</v>
          </cell>
        </row>
        <row r="605">
          <cell r="C605">
            <v>0</v>
          </cell>
          <cell r="D605">
            <v>0</v>
          </cell>
          <cell r="F605">
            <v>0</v>
          </cell>
          <cell r="G605">
            <v>0</v>
          </cell>
          <cell r="H605">
            <v>0</v>
          </cell>
          <cell r="I605">
            <v>0</v>
          </cell>
          <cell r="M605">
            <v>96.51</v>
          </cell>
          <cell r="N605">
            <v>0</v>
          </cell>
        </row>
        <row r="606">
          <cell r="C606">
            <v>0</v>
          </cell>
          <cell r="D606">
            <v>0</v>
          </cell>
          <cell r="F606">
            <v>0</v>
          </cell>
          <cell r="G606">
            <v>0</v>
          </cell>
          <cell r="H606">
            <v>0</v>
          </cell>
          <cell r="I606">
            <v>0</v>
          </cell>
          <cell r="M606">
            <v>96.51</v>
          </cell>
          <cell r="N606">
            <v>0</v>
          </cell>
        </row>
        <row r="607">
          <cell r="C607">
            <v>0</v>
          </cell>
          <cell r="D607">
            <v>0</v>
          </cell>
          <cell r="F607">
            <v>0</v>
          </cell>
          <cell r="G607">
            <v>0</v>
          </cell>
          <cell r="H607">
            <v>0</v>
          </cell>
          <cell r="I607">
            <v>0</v>
          </cell>
          <cell r="M607">
            <v>96.51</v>
          </cell>
          <cell r="N607">
            <v>0</v>
          </cell>
        </row>
        <row r="608">
          <cell r="C608">
            <v>0</v>
          </cell>
          <cell r="D608">
            <v>0</v>
          </cell>
          <cell r="F608">
            <v>0</v>
          </cell>
          <cell r="G608">
            <v>0</v>
          </cell>
          <cell r="H608">
            <v>0</v>
          </cell>
          <cell r="I608">
            <v>0</v>
          </cell>
          <cell r="M608">
            <v>96.51</v>
          </cell>
          <cell r="N608">
            <v>0</v>
          </cell>
        </row>
        <row r="609">
          <cell r="C609">
            <v>0</v>
          </cell>
          <cell r="D609">
            <v>0</v>
          </cell>
          <cell r="F609">
            <v>0</v>
          </cell>
          <cell r="G609">
            <v>0</v>
          </cell>
          <cell r="H609">
            <v>0</v>
          </cell>
          <cell r="I609">
            <v>0</v>
          </cell>
          <cell r="M609">
            <v>96.51</v>
          </cell>
          <cell r="N609">
            <v>0</v>
          </cell>
        </row>
        <row r="610">
          <cell r="C610">
            <v>0</v>
          </cell>
          <cell r="D610">
            <v>0</v>
          </cell>
          <cell r="F610">
            <v>0</v>
          </cell>
          <cell r="G610">
            <v>0</v>
          </cell>
          <cell r="H610">
            <v>0</v>
          </cell>
          <cell r="I610">
            <v>0</v>
          </cell>
          <cell r="M610">
            <v>96.51</v>
          </cell>
          <cell r="N610">
            <v>0</v>
          </cell>
        </row>
        <row r="611">
          <cell r="C611">
            <v>0</v>
          </cell>
          <cell r="D611">
            <v>0</v>
          </cell>
          <cell r="F611">
            <v>0</v>
          </cell>
          <cell r="G611">
            <v>0</v>
          </cell>
          <cell r="H611">
            <v>0</v>
          </cell>
          <cell r="I611">
            <v>0</v>
          </cell>
          <cell r="M611">
            <v>96.51</v>
          </cell>
          <cell r="N611">
            <v>0</v>
          </cell>
        </row>
        <row r="612">
          <cell r="C612">
            <v>0</v>
          </cell>
          <cell r="D612">
            <v>0</v>
          </cell>
          <cell r="F612">
            <v>0</v>
          </cell>
          <cell r="G612">
            <v>0</v>
          </cell>
          <cell r="H612">
            <v>0</v>
          </cell>
          <cell r="I612">
            <v>0</v>
          </cell>
          <cell r="M612">
            <v>96.51</v>
          </cell>
          <cell r="N612">
            <v>0</v>
          </cell>
        </row>
        <row r="613">
          <cell r="C613">
            <v>0</v>
          </cell>
          <cell r="D613">
            <v>0</v>
          </cell>
          <cell r="F613">
            <v>0</v>
          </cell>
          <cell r="G613">
            <v>0</v>
          </cell>
          <cell r="H613">
            <v>0</v>
          </cell>
          <cell r="I613">
            <v>0</v>
          </cell>
          <cell r="M613">
            <v>96.51</v>
          </cell>
          <cell r="N613">
            <v>0</v>
          </cell>
        </row>
        <row r="614">
          <cell r="C614">
            <v>0</v>
          </cell>
          <cell r="D614">
            <v>0</v>
          </cell>
          <cell r="F614">
            <v>0</v>
          </cell>
          <cell r="G614">
            <v>0</v>
          </cell>
          <cell r="H614">
            <v>0</v>
          </cell>
          <cell r="I614">
            <v>0</v>
          </cell>
          <cell r="M614">
            <v>96.51</v>
          </cell>
          <cell r="N614">
            <v>0</v>
          </cell>
        </row>
        <row r="615">
          <cell r="C615">
            <v>0</v>
          </cell>
          <cell r="D615">
            <v>0</v>
          </cell>
          <cell r="F615">
            <v>0</v>
          </cell>
          <cell r="G615">
            <v>0</v>
          </cell>
          <cell r="H615">
            <v>0</v>
          </cell>
          <cell r="I615">
            <v>0</v>
          </cell>
          <cell r="M615">
            <v>96.51</v>
          </cell>
          <cell r="N615">
            <v>0</v>
          </cell>
        </row>
        <row r="616">
          <cell r="C616">
            <v>0</v>
          </cell>
          <cell r="D616">
            <v>0</v>
          </cell>
          <cell r="F616">
            <v>0</v>
          </cell>
          <cell r="G616">
            <v>0</v>
          </cell>
          <cell r="H616">
            <v>0</v>
          </cell>
          <cell r="I616">
            <v>0</v>
          </cell>
          <cell r="M616">
            <v>96.51</v>
          </cell>
          <cell r="N616">
            <v>0</v>
          </cell>
        </row>
        <row r="617">
          <cell r="C617" t="str">
            <v xml:space="preserve">TOTAL </v>
          </cell>
          <cell r="I617">
            <v>63.88</v>
          </cell>
        </row>
        <row r="618">
          <cell r="C618" t="str">
            <v>BDI %</v>
          </cell>
          <cell r="H618">
            <v>0</v>
          </cell>
          <cell r="I618">
            <v>0</v>
          </cell>
        </row>
        <row r="619">
          <cell r="A619">
            <v>22</v>
          </cell>
          <cell r="C619" t="str">
            <v>TOTAL DO SERVIÇO</v>
          </cell>
          <cell r="I619">
            <v>63.88</v>
          </cell>
          <cell r="K619" t="e">
            <v>#REF!</v>
          </cell>
          <cell r="L619" t="e">
            <v>#REF!</v>
          </cell>
        </row>
        <row r="620">
          <cell r="C620" t="str">
            <v>AGESPISA - AREAIS</v>
          </cell>
        </row>
        <row r="622">
          <cell r="C622" t="str">
            <v>COMPOSIÇÃO DE PREÇO UNITÁRIO</v>
          </cell>
        </row>
        <row r="624">
          <cell r="B624">
            <v>23</v>
          </cell>
          <cell r="C624">
            <v>23</v>
          </cell>
          <cell r="D624" t="str">
            <v xml:space="preserve">ESCAVAÇÃO MECANIZADA EM VALAS DE 2ª CATEGORIA COM PROFUNDIDADE DE 2,0 A 4,0 M </v>
          </cell>
          <cell r="I624" t="str">
            <v>M3</v>
          </cell>
          <cell r="K624">
            <v>18.2</v>
          </cell>
        </row>
        <row r="626">
          <cell r="C626" t="str">
            <v>CÓDIGO</v>
          </cell>
          <cell r="D626" t="str">
            <v>DESCRIÇÃO DO SERVIÇO</v>
          </cell>
          <cell r="F626" t="str">
            <v>UNIDADE</v>
          </cell>
          <cell r="G626" t="str">
            <v>COEF.</v>
          </cell>
          <cell r="H626" t="str">
            <v>PR. UNITÁRIO</v>
          </cell>
          <cell r="I626" t="str">
            <v>PR. TOTAL</v>
          </cell>
        </row>
        <row r="627">
          <cell r="C627" t="str">
            <v>IH0006</v>
          </cell>
          <cell r="D627" t="str">
            <v>SERVENTE</v>
          </cell>
          <cell r="F627" t="str">
            <v>H</v>
          </cell>
          <cell r="G627">
            <v>0.126</v>
          </cell>
          <cell r="H627">
            <v>4.4723219814241482</v>
          </cell>
          <cell r="I627">
            <v>0.56000000000000005</v>
          </cell>
          <cell r="K627" t="str">
            <v>IH0006</v>
          </cell>
          <cell r="L627">
            <v>0.126</v>
          </cell>
          <cell r="M627">
            <v>18.2</v>
          </cell>
          <cell r="N627">
            <v>2.2932000000000001</v>
          </cell>
        </row>
        <row r="628">
          <cell r="C628" t="str">
            <v>IN0654</v>
          </cell>
          <cell r="D628" t="str">
            <v>ESCAVADEIRA HIDR-ULICA (CHP)</v>
          </cell>
          <cell r="F628" t="str">
            <v>H</v>
          </cell>
          <cell r="G628">
            <v>6.6000000000000003E-2</v>
          </cell>
          <cell r="H628">
            <v>124.62374613003095</v>
          </cell>
          <cell r="I628">
            <v>8.23</v>
          </cell>
          <cell r="K628" t="str">
            <v>IN0654</v>
          </cell>
          <cell r="L628">
            <v>6.6000000000000003E-2</v>
          </cell>
          <cell r="M628">
            <v>18.2</v>
          </cell>
          <cell r="N628">
            <v>1.2012</v>
          </cell>
        </row>
        <row r="629">
          <cell r="C629">
            <v>0</v>
          </cell>
          <cell r="D629">
            <v>0</v>
          </cell>
          <cell r="F629">
            <v>0</v>
          </cell>
          <cell r="G629">
            <v>0</v>
          </cell>
          <cell r="H629">
            <v>0</v>
          </cell>
          <cell r="I629">
            <v>0</v>
          </cell>
          <cell r="M629">
            <v>18.2</v>
          </cell>
          <cell r="N629">
            <v>0</v>
          </cell>
        </row>
        <row r="630">
          <cell r="C630">
            <v>0</v>
          </cell>
          <cell r="D630">
            <v>0</v>
          </cell>
          <cell r="F630">
            <v>0</v>
          </cell>
          <cell r="G630">
            <v>0</v>
          </cell>
          <cell r="H630">
            <v>0</v>
          </cell>
          <cell r="I630">
            <v>0</v>
          </cell>
          <cell r="M630">
            <v>18.2</v>
          </cell>
          <cell r="N630">
            <v>0</v>
          </cell>
        </row>
        <row r="631">
          <cell r="C631">
            <v>0</v>
          </cell>
          <cell r="D631">
            <v>0</v>
          </cell>
          <cell r="F631">
            <v>0</v>
          </cell>
          <cell r="G631">
            <v>0</v>
          </cell>
          <cell r="H631">
            <v>0</v>
          </cell>
          <cell r="I631">
            <v>0</v>
          </cell>
          <cell r="M631">
            <v>18.2</v>
          </cell>
          <cell r="N631">
            <v>0</v>
          </cell>
        </row>
        <row r="632">
          <cell r="C632">
            <v>0</v>
          </cell>
          <cell r="D632">
            <v>0</v>
          </cell>
          <cell r="F632">
            <v>0</v>
          </cell>
          <cell r="G632">
            <v>0</v>
          </cell>
          <cell r="H632">
            <v>0</v>
          </cell>
          <cell r="I632">
            <v>0</v>
          </cell>
          <cell r="M632">
            <v>18.2</v>
          </cell>
          <cell r="N632">
            <v>0</v>
          </cell>
        </row>
        <row r="633">
          <cell r="C633">
            <v>0</v>
          </cell>
          <cell r="D633">
            <v>0</v>
          </cell>
          <cell r="F633">
            <v>0</v>
          </cell>
          <cell r="G633">
            <v>0</v>
          </cell>
          <cell r="H633">
            <v>0</v>
          </cell>
          <cell r="I633">
            <v>0</v>
          </cell>
          <cell r="M633">
            <v>18.2</v>
          </cell>
          <cell r="N633">
            <v>0</v>
          </cell>
        </row>
        <row r="634">
          <cell r="C634">
            <v>0</v>
          </cell>
          <cell r="D634">
            <v>0</v>
          </cell>
          <cell r="F634">
            <v>0</v>
          </cell>
          <cell r="G634">
            <v>0</v>
          </cell>
          <cell r="H634">
            <v>0</v>
          </cell>
          <cell r="I634">
            <v>0</v>
          </cell>
          <cell r="M634">
            <v>18.2</v>
          </cell>
          <cell r="N634">
            <v>0</v>
          </cell>
        </row>
        <row r="635">
          <cell r="C635">
            <v>0</v>
          </cell>
          <cell r="D635">
            <v>0</v>
          </cell>
          <cell r="F635">
            <v>0</v>
          </cell>
          <cell r="G635">
            <v>0</v>
          </cell>
          <cell r="H635">
            <v>0</v>
          </cell>
          <cell r="I635">
            <v>0</v>
          </cell>
          <cell r="M635">
            <v>18.2</v>
          </cell>
          <cell r="N635">
            <v>0</v>
          </cell>
        </row>
        <row r="636">
          <cell r="C636">
            <v>0</v>
          </cell>
          <cell r="D636">
            <v>0</v>
          </cell>
          <cell r="F636">
            <v>0</v>
          </cell>
          <cell r="G636">
            <v>0</v>
          </cell>
          <cell r="H636">
            <v>0</v>
          </cell>
          <cell r="I636">
            <v>0</v>
          </cell>
          <cell r="M636">
            <v>18.2</v>
          </cell>
          <cell r="N636">
            <v>0</v>
          </cell>
        </row>
        <row r="637">
          <cell r="C637">
            <v>0</v>
          </cell>
          <cell r="D637">
            <v>0</v>
          </cell>
          <cell r="F637">
            <v>0</v>
          </cell>
          <cell r="G637">
            <v>0</v>
          </cell>
          <cell r="H637">
            <v>0</v>
          </cell>
          <cell r="I637">
            <v>0</v>
          </cell>
          <cell r="M637">
            <v>18.2</v>
          </cell>
          <cell r="N637">
            <v>0</v>
          </cell>
        </row>
        <row r="638">
          <cell r="C638">
            <v>0</v>
          </cell>
          <cell r="D638">
            <v>0</v>
          </cell>
          <cell r="F638">
            <v>0</v>
          </cell>
          <cell r="G638">
            <v>0</v>
          </cell>
          <cell r="H638">
            <v>0</v>
          </cell>
          <cell r="I638">
            <v>0</v>
          </cell>
          <cell r="M638">
            <v>18.2</v>
          </cell>
          <cell r="N638">
            <v>0</v>
          </cell>
        </row>
        <row r="639">
          <cell r="C639">
            <v>0</v>
          </cell>
          <cell r="D639">
            <v>0</v>
          </cell>
          <cell r="F639">
            <v>0</v>
          </cell>
          <cell r="G639">
            <v>0</v>
          </cell>
          <cell r="H639">
            <v>0</v>
          </cell>
          <cell r="I639">
            <v>0</v>
          </cell>
          <cell r="M639">
            <v>18.2</v>
          </cell>
          <cell r="N639">
            <v>0</v>
          </cell>
        </row>
        <row r="640">
          <cell r="C640">
            <v>0</v>
          </cell>
          <cell r="D640">
            <v>0</v>
          </cell>
          <cell r="F640">
            <v>0</v>
          </cell>
          <cell r="G640">
            <v>0</v>
          </cell>
          <cell r="H640">
            <v>0</v>
          </cell>
          <cell r="I640">
            <v>0</v>
          </cell>
          <cell r="M640">
            <v>18.2</v>
          </cell>
          <cell r="N640">
            <v>0</v>
          </cell>
        </row>
        <row r="641">
          <cell r="C641">
            <v>0</v>
          </cell>
          <cell r="D641">
            <v>0</v>
          </cell>
          <cell r="F641">
            <v>0</v>
          </cell>
          <cell r="G641">
            <v>0</v>
          </cell>
          <cell r="H641">
            <v>0</v>
          </cell>
          <cell r="I641">
            <v>0</v>
          </cell>
          <cell r="M641">
            <v>18.2</v>
          </cell>
          <cell r="N641">
            <v>0</v>
          </cell>
        </row>
        <row r="642">
          <cell r="C642">
            <v>0</v>
          </cell>
          <cell r="D642">
            <v>0</v>
          </cell>
          <cell r="F642">
            <v>0</v>
          </cell>
          <cell r="G642">
            <v>0</v>
          </cell>
          <cell r="H642">
            <v>0</v>
          </cell>
          <cell r="I642">
            <v>0</v>
          </cell>
          <cell r="M642">
            <v>18.2</v>
          </cell>
          <cell r="N642">
            <v>0</v>
          </cell>
        </row>
        <row r="643">
          <cell r="C643">
            <v>0</v>
          </cell>
          <cell r="D643">
            <v>0</v>
          </cell>
          <cell r="F643">
            <v>0</v>
          </cell>
          <cell r="G643">
            <v>0</v>
          </cell>
          <cell r="H643">
            <v>0</v>
          </cell>
          <cell r="I643">
            <v>0</v>
          </cell>
          <cell r="M643">
            <v>18.2</v>
          </cell>
          <cell r="N643">
            <v>0</v>
          </cell>
        </row>
        <row r="644">
          <cell r="C644">
            <v>0</v>
          </cell>
          <cell r="D644">
            <v>0</v>
          </cell>
          <cell r="F644">
            <v>0</v>
          </cell>
          <cell r="G644">
            <v>0</v>
          </cell>
          <cell r="H644">
            <v>0</v>
          </cell>
          <cell r="I644">
            <v>0</v>
          </cell>
          <cell r="M644">
            <v>18.2</v>
          </cell>
          <cell r="N644">
            <v>0</v>
          </cell>
        </row>
        <row r="645">
          <cell r="C645">
            <v>0</v>
          </cell>
          <cell r="D645">
            <v>0</v>
          </cell>
          <cell r="F645">
            <v>0</v>
          </cell>
          <cell r="G645">
            <v>0</v>
          </cell>
          <cell r="H645">
            <v>0</v>
          </cell>
          <cell r="I645">
            <v>0</v>
          </cell>
          <cell r="M645">
            <v>18.2</v>
          </cell>
          <cell r="N645">
            <v>0</v>
          </cell>
        </row>
        <row r="646">
          <cell r="C646">
            <v>0</v>
          </cell>
          <cell r="D646">
            <v>0</v>
          </cell>
          <cell r="F646">
            <v>0</v>
          </cell>
          <cell r="G646">
            <v>0</v>
          </cell>
          <cell r="H646">
            <v>0</v>
          </cell>
          <cell r="I646">
            <v>0</v>
          </cell>
          <cell r="M646">
            <v>18.2</v>
          </cell>
          <cell r="N646">
            <v>0</v>
          </cell>
        </row>
        <row r="647">
          <cell r="C647">
            <v>0</v>
          </cell>
          <cell r="D647">
            <v>0</v>
          </cell>
          <cell r="F647">
            <v>0</v>
          </cell>
          <cell r="G647">
            <v>0</v>
          </cell>
          <cell r="H647">
            <v>0</v>
          </cell>
          <cell r="I647">
            <v>0</v>
          </cell>
          <cell r="M647">
            <v>18.2</v>
          </cell>
          <cell r="N647">
            <v>0</v>
          </cell>
        </row>
        <row r="648">
          <cell r="C648" t="str">
            <v xml:space="preserve">TOTAL </v>
          </cell>
          <cell r="I648">
            <v>8.7900000000000009</v>
          </cell>
        </row>
        <row r="649">
          <cell r="C649" t="str">
            <v>BDI %</v>
          </cell>
          <cell r="H649">
            <v>0</v>
          </cell>
          <cell r="I649">
            <v>0</v>
          </cell>
        </row>
        <row r="650">
          <cell r="A650">
            <v>23</v>
          </cell>
          <cell r="C650" t="str">
            <v>TOTAL DO SERVIÇO</v>
          </cell>
          <cell r="I650">
            <v>8.7900000000000009</v>
          </cell>
          <cell r="K650" t="e">
            <v>#REF!</v>
          </cell>
          <cell r="L650" t="e">
            <v>#REF!</v>
          </cell>
        </row>
        <row r="651">
          <cell r="C651" t="str">
            <v>AGESPISA - AREAIS</v>
          </cell>
        </row>
        <row r="653">
          <cell r="C653" t="str">
            <v>COMPOSIÇÃO DE PREÇO UNITÁRIO</v>
          </cell>
        </row>
        <row r="655">
          <cell r="B655">
            <v>24</v>
          </cell>
          <cell r="C655">
            <v>24</v>
          </cell>
          <cell r="D655" t="str">
            <v xml:space="preserve">ESPALHAMENTO DE MATERIAL EM BOTA FORA PROVENIENTE DE ESCAVAÇÃO </v>
          </cell>
          <cell r="I655" t="str">
            <v>M3</v>
          </cell>
          <cell r="K655">
            <v>4.21</v>
          </cell>
        </row>
        <row r="657">
          <cell r="C657" t="str">
            <v>CÓDIGO</v>
          </cell>
          <cell r="D657" t="str">
            <v>DESCRIÇÃO DO SERVIÇO</v>
          </cell>
          <cell r="F657" t="str">
            <v>UNIDADE</v>
          </cell>
          <cell r="G657" t="str">
            <v>COEF.</v>
          </cell>
          <cell r="H657" t="str">
            <v>PR. UNITÁRIO</v>
          </cell>
          <cell r="I657" t="str">
            <v>PR. TOTAL</v>
          </cell>
        </row>
        <row r="658">
          <cell r="C658" t="str">
            <v>IN0666</v>
          </cell>
          <cell r="D658" t="str">
            <v>TRATOR DE ESTEIRAS C/L-MINA E  ESC. HP 155 (CHP)</v>
          </cell>
          <cell r="F658" t="str">
            <v>H</v>
          </cell>
          <cell r="G658">
            <v>1.4999999999999999E-2</v>
          </cell>
          <cell r="H658">
            <v>169.63</v>
          </cell>
          <cell r="I658">
            <v>2.54</v>
          </cell>
          <cell r="K658" t="str">
            <v>IN0666</v>
          </cell>
          <cell r="L658">
            <v>1.4999999999999999E-2</v>
          </cell>
          <cell r="M658">
            <v>4.21</v>
          </cell>
          <cell r="N658">
            <v>6.3149999999999998E-2</v>
          </cell>
        </row>
        <row r="659">
          <cell r="C659">
            <v>0</v>
          </cell>
          <cell r="D659">
            <v>0</v>
          </cell>
          <cell r="F659">
            <v>0</v>
          </cell>
          <cell r="G659">
            <v>0</v>
          </cell>
          <cell r="H659">
            <v>0</v>
          </cell>
          <cell r="I659">
            <v>0</v>
          </cell>
          <cell r="M659">
            <v>4.21</v>
          </cell>
          <cell r="N659">
            <v>0</v>
          </cell>
        </row>
        <row r="660">
          <cell r="C660">
            <v>0</v>
          </cell>
          <cell r="D660">
            <v>0</v>
          </cell>
          <cell r="F660">
            <v>0</v>
          </cell>
          <cell r="G660">
            <v>0</v>
          </cell>
          <cell r="H660">
            <v>0</v>
          </cell>
          <cell r="I660">
            <v>0</v>
          </cell>
          <cell r="M660">
            <v>4.21</v>
          </cell>
          <cell r="N660">
            <v>0</v>
          </cell>
        </row>
        <row r="661">
          <cell r="C661">
            <v>0</v>
          </cell>
          <cell r="D661">
            <v>0</v>
          </cell>
          <cell r="F661">
            <v>0</v>
          </cell>
          <cell r="G661">
            <v>0</v>
          </cell>
          <cell r="H661">
            <v>0</v>
          </cell>
          <cell r="I661">
            <v>0</v>
          </cell>
          <cell r="M661">
            <v>4.21</v>
          </cell>
          <cell r="N661">
            <v>0</v>
          </cell>
        </row>
        <row r="662">
          <cell r="C662">
            <v>0</v>
          </cell>
          <cell r="D662">
            <v>0</v>
          </cell>
          <cell r="F662">
            <v>0</v>
          </cell>
          <cell r="G662">
            <v>0</v>
          </cell>
          <cell r="H662">
            <v>0</v>
          </cell>
          <cell r="I662">
            <v>0</v>
          </cell>
          <cell r="M662">
            <v>4.21</v>
          </cell>
          <cell r="N662">
            <v>0</v>
          </cell>
        </row>
        <row r="663">
          <cell r="C663">
            <v>0</v>
          </cell>
          <cell r="D663">
            <v>0</v>
          </cell>
          <cell r="F663">
            <v>0</v>
          </cell>
          <cell r="G663">
            <v>0</v>
          </cell>
          <cell r="H663">
            <v>0</v>
          </cell>
          <cell r="I663">
            <v>0</v>
          </cell>
          <cell r="M663">
            <v>4.21</v>
          </cell>
          <cell r="N663">
            <v>0</v>
          </cell>
        </row>
        <row r="664">
          <cell r="C664">
            <v>0</v>
          </cell>
          <cell r="D664">
            <v>0</v>
          </cell>
          <cell r="F664">
            <v>0</v>
          </cell>
          <cell r="G664">
            <v>0</v>
          </cell>
          <cell r="H664">
            <v>0</v>
          </cell>
          <cell r="I664">
            <v>0</v>
          </cell>
          <cell r="M664">
            <v>4.21</v>
          </cell>
          <cell r="N664">
            <v>0</v>
          </cell>
        </row>
        <row r="665">
          <cell r="C665">
            <v>0</v>
          </cell>
          <cell r="D665">
            <v>0</v>
          </cell>
          <cell r="F665">
            <v>0</v>
          </cell>
          <cell r="G665">
            <v>0</v>
          </cell>
          <cell r="H665">
            <v>0</v>
          </cell>
          <cell r="I665">
            <v>0</v>
          </cell>
          <cell r="M665">
            <v>4.21</v>
          </cell>
          <cell r="N665">
            <v>0</v>
          </cell>
        </row>
        <row r="666">
          <cell r="C666">
            <v>0</v>
          </cell>
          <cell r="D666">
            <v>0</v>
          </cell>
          <cell r="F666">
            <v>0</v>
          </cell>
          <cell r="G666">
            <v>0</v>
          </cell>
          <cell r="H666">
            <v>0</v>
          </cell>
          <cell r="I666">
            <v>0</v>
          </cell>
          <cell r="M666">
            <v>4.21</v>
          </cell>
          <cell r="N666">
            <v>0</v>
          </cell>
        </row>
        <row r="667">
          <cell r="C667">
            <v>0</v>
          </cell>
          <cell r="D667">
            <v>0</v>
          </cell>
          <cell r="F667">
            <v>0</v>
          </cell>
          <cell r="G667">
            <v>0</v>
          </cell>
          <cell r="H667">
            <v>0</v>
          </cell>
          <cell r="I667">
            <v>0</v>
          </cell>
          <cell r="M667">
            <v>4.21</v>
          </cell>
          <cell r="N667">
            <v>0</v>
          </cell>
        </row>
        <row r="668">
          <cell r="C668">
            <v>0</v>
          </cell>
          <cell r="D668">
            <v>0</v>
          </cell>
          <cell r="F668">
            <v>0</v>
          </cell>
          <cell r="G668">
            <v>0</v>
          </cell>
          <cell r="H668">
            <v>0</v>
          </cell>
          <cell r="I668">
            <v>0</v>
          </cell>
          <cell r="M668">
            <v>4.21</v>
          </cell>
          <cell r="N668">
            <v>0</v>
          </cell>
        </row>
        <row r="669">
          <cell r="C669">
            <v>0</v>
          </cell>
          <cell r="D669">
            <v>0</v>
          </cell>
          <cell r="F669">
            <v>0</v>
          </cell>
          <cell r="G669">
            <v>0</v>
          </cell>
          <cell r="H669">
            <v>0</v>
          </cell>
          <cell r="I669">
            <v>0</v>
          </cell>
          <cell r="M669">
            <v>4.21</v>
          </cell>
          <cell r="N669">
            <v>0</v>
          </cell>
        </row>
        <row r="670">
          <cell r="C670">
            <v>0</v>
          </cell>
          <cell r="D670">
            <v>0</v>
          </cell>
          <cell r="F670">
            <v>0</v>
          </cell>
          <cell r="G670">
            <v>0</v>
          </cell>
          <cell r="H670">
            <v>0</v>
          </cell>
          <cell r="I670">
            <v>0</v>
          </cell>
          <cell r="M670">
            <v>4.21</v>
          </cell>
          <cell r="N670">
            <v>0</v>
          </cell>
        </row>
        <row r="671">
          <cell r="C671">
            <v>0</v>
          </cell>
          <cell r="D671">
            <v>0</v>
          </cell>
          <cell r="F671">
            <v>0</v>
          </cell>
          <cell r="G671">
            <v>0</v>
          </cell>
          <cell r="H671">
            <v>0</v>
          </cell>
          <cell r="I671">
            <v>0</v>
          </cell>
          <cell r="M671">
            <v>4.21</v>
          </cell>
          <cell r="N671">
            <v>0</v>
          </cell>
        </row>
        <row r="672">
          <cell r="C672">
            <v>0</v>
          </cell>
          <cell r="D672">
            <v>0</v>
          </cell>
          <cell r="F672">
            <v>0</v>
          </cell>
          <cell r="G672">
            <v>0</v>
          </cell>
          <cell r="H672">
            <v>0</v>
          </cell>
          <cell r="I672">
            <v>0</v>
          </cell>
          <cell r="M672">
            <v>4.21</v>
          </cell>
          <cell r="N672">
            <v>0</v>
          </cell>
        </row>
        <row r="673">
          <cell r="C673">
            <v>0</v>
          </cell>
          <cell r="D673">
            <v>0</v>
          </cell>
          <cell r="F673">
            <v>0</v>
          </cell>
          <cell r="G673">
            <v>0</v>
          </cell>
          <cell r="H673">
            <v>0</v>
          </cell>
          <cell r="I673">
            <v>0</v>
          </cell>
          <cell r="M673">
            <v>4.21</v>
          </cell>
          <cell r="N673">
            <v>0</v>
          </cell>
        </row>
        <row r="674">
          <cell r="C674">
            <v>0</v>
          </cell>
          <cell r="D674">
            <v>0</v>
          </cell>
          <cell r="F674">
            <v>0</v>
          </cell>
          <cell r="G674">
            <v>0</v>
          </cell>
          <cell r="H674">
            <v>0</v>
          </cell>
          <cell r="I674">
            <v>0</v>
          </cell>
          <cell r="M674">
            <v>4.21</v>
          </cell>
          <cell r="N674">
            <v>0</v>
          </cell>
        </row>
        <row r="675">
          <cell r="C675">
            <v>0</v>
          </cell>
          <cell r="D675">
            <v>0</v>
          </cell>
          <cell r="F675">
            <v>0</v>
          </cell>
          <cell r="G675">
            <v>0</v>
          </cell>
          <cell r="H675">
            <v>0</v>
          </cell>
          <cell r="I675">
            <v>0</v>
          </cell>
          <cell r="M675">
            <v>4.21</v>
          </cell>
          <cell r="N675">
            <v>0</v>
          </cell>
        </row>
        <row r="676">
          <cell r="C676">
            <v>0</v>
          </cell>
          <cell r="D676">
            <v>0</v>
          </cell>
          <cell r="F676">
            <v>0</v>
          </cell>
          <cell r="G676">
            <v>0</v>
          </cell>
          <cell r="H676">
            <v>0</v>
          </cell>
          <cell r="I676">
            <v>0</v>
          </cell>
          <cell r="M676">
            <v>4.21</v>
          </cell>
          <cell r="N676">
            <v>0</v>
          </cell>
        </row>
        <row r="677">
          <cell r="C677">
            <v>0</v>
          </cell>
          <cell r="D677">
            <v>0</v>
          </cell>
          <cell r="F677">
            <v>0</v>
          </cell>
          <cell r="G677">
            <v>0</v>
          </cell>
          <cell r="H677">
            <v>0</v>
          </cell>
          <cell r="I677">
            <v>0</v>
          </cell>
          <cell r="M677">
            <v>4.21</v>
          </cell>
          <cell r="N677">
            <v>0</v>
          </cell>
        </row>
        <row r="678">
          <cell r="C678">
            <v>0</v>
          </cell>
          <cell r="D678">
            <v>0</v>
          </cell>
          <cell r="F678">
            <v>0</v>
          </cell>
          <cell r="G678">
            <v>0</v>
          </cell>
          <cell r="H678">
            <v>0</v>
          </cell>
          <cell r="I678">
            <v>0</v>
          </cell>
          <cell r="M678">
            <v>4.21</v>
          </cell>
          <cell r="N678">
            <v>0</v>
          </cell>
        </row>
        <row r="679">
          <cell r="C679" t="str">
            <v xml:space="preserve">TOTAL </v>
          </cell>
          <cell r="I679">
            <v>2.54</v>
          </cell>
        </row>
        <row r="680">
          <cell r="C680" t="str">
            <v>BDI %</v>
          </cell>
          <cell r="H680">
            <v>0</v>
          </cell>
          <cell r="I680">
            <v>0</v>
          </cell>
        </row>
        <row r="681">
          <cell r="A681">
            <v>24</v>
          </cell>
          <cell r="C681" t="str">
            <v>TOTAL DO SERVIÇO</v>
          </cell>
          <cell r="I681">
            <v>2.54</v>
          </cell>
          <cell r="K681" t="e">
            <v>#REF!</v>
          </cell>
          <cell r="L681" t="e">
            <v>#REF!</v>
          </cell>
        </row>
        <row r="682">
          <cell r="C682" t="str">
            <v>AGESPISA - AREAIS</v>
          </cell>
        </row>
        <row r="684">
          <cell r="C684" t="str">
            <v>COMPOSIÇÃO DE PREÇO UNITÁRIO</v>
          </cell>
        </row>
        <row r="686">
          <cell r="B686">
            <v>25</v>
          </cell>
          <cell r="C686">
            <v>25</v>
          </cell>
          <cell r="D686" t="str">
            <v>TUBO PVC P/ REDE COLETORA JEI NBR 7362   DN400</v>
          </cell>
          <cell r="I686" t="str">
            <v>M</v>
          </cell>
          <cell r="K686">
            <v>158.18</v>
          </cell>
        </row>
        <row r="688">
          <cell r="C688" t="str">
            <v>CÓDIGO</v>
          </cell>
          <cell r="D688" t="str">
            <v>DESCRIÇÃO DO SERVIÇO</v>
          </cell>
          <cell r="F688" t="str">
            <v>UNIDADE</v>
          </cell>
          <cell r="G688" t="str">
            <v>COEF.</v>
          </cell>
          <cell r="H688" t="str">
            <v>PR. UNITÁRIO</v>
          </cell>
          <cell r="I688" t="str">
            <v>PR. TOTAL</v>
          </cell>
        </row>
        <row r="689">
          <cell r="C689" t="str">
            <v>IN1726</v>
          </cell>
          <cell r="D689" t="str">
            <v>TUBO PVC BRANCO R-GIDO ESGOTO  D=400MM</v>
          </cell>
          <cell r="F689" t="str">
            <v>M</v>
          </cell>
          <cell r="G689">
            <v>1.01</v>
          </cell>
          <cell r="H689">
            <v>98.22</v>
          </cell>
          <cell r="I689">
            <v>99.2</v>
          </cell>
          <cell r="K689" t="str">
            <v>IN1726</v>
          </cell>
          <cell r="L689">
            <v>1.01</v>
          </cell>
          <cell r="M689">
            <v>158.18</v>
          </cell>
          <cell r="N689">
            <v>159.76180000000002</v>
          </cell>
        </row>
        <row r="690">
          <cell r="C690">
            <v>0</v>
          </cell>
          <cell r="D690">
            <v>0</v>
          </cell>
          <cell r="F690">
            <v>0</v>
          </cell>
          <cell r="G690">
            <v>0</v>
          </cell>
          <cell r="H690">
            <v>0</v>
          </cell>
          <cell r="I690">
            <v>0</v>
          </cell>
          <cell r="M690">
            <v>158.18</v>
          </cell>
          <cell r="N690">
            <v>0</v>
          </cell>
        </row>
        <row r="691">
          <cell r="C691">
            <v>0</v>
          </cell>
          <cell r="D691">
            <v>0</v>
          </cell>
          <cell r="F691">
            <v>0</v>
          </cell>
          <cell r="G691">
            <v>0</v>
          </cell>
          <cell r="H691">
            <v>0</v>
          </cell>
          <cell r="I691">
            <v>0</v>
          </cell>
          <cell r="M691">
            <v>158.18</v>
          </cell>
          <cell r="N691">
            <v>0</v>
          </cell>
        </row>
        <row r="692">
          <cell r="C692">
            <v>0</v>
          </cell>
          <cell r="D692">
            <v>0</v>
          </cell>
          <cell r="F692">
            <v>0</v>
          </cell>
          <cell r="G692">
            <v>0</v>
          </cell>
          <cell r="H692">
            <v>0</v>
          </cell>
          <cell r="I692">
            <v>0</v>
          </cell>
          <cell r="M692">
            <v>158.18</v>
          </cell>
          <cell r="N692">
            <v>0</v>
          </cell>
        </row>
        <row r="693">
          <cell r="C693">
            <v>0</v>
          </cell>
          <cell r="D693">
            <v>0</v>
          </cell>
          <cell r="F693">
            <v>0</v>
          </cell>
          <cell r="G693">
            <v>0</v>
          </cell>
          <cell r="H693">
            <v>0</v>
          </cell>
          <cell r="I693">
            <v>0</v>
          </cell>
          <cell r="M693">
            <v>158.18</v>
          </cell>
          <cell r="N693">
            <v>0</v>
          </cell>
        </row>
        <row r="694">
          <cell r="C694">
            <v>0</v>
          </cell>
          <cell r="D694">
            <v>0</v>
          </cell>
          <cell r="F694">
            <v>0</v>
          </cell>
          <cell r="G694">
            <v>0</v>
          </cell>
          <cell r="H694">
            <v>0</v>
          </cell>
          <cell r="I694">
            <v>0</v>
          </cell>
          <cell r="M694">
            <v>158.18</v>
          </cell>
          <cell r="N694">
            <v>0</v>
          </cell>
        </row>
        <row r="695">
          <cell r="C695">
            <v>0</v>
          </cell>
          <cell r="D695">
            <v>0</v>
          </cell>
          <cell r="F695">
            <v>0</v>
          </cell>
          <cell r="G695">
            <v>0</v>
          </cell>
          <cell r="H695">
            <v>0</v>
          </cell>
          <cell r="I695">
            <v>0</v>
          </cell>
          <cell r="M695">
            <v>158.18</v>
          </cell>
          <cell r="N695">
            <v>0</v>
          </cell>
        </row>
        <row r="696">
          <cell r="C696">
            <v>0</v>
          </cell>
          <cell r="D696">
            <v>0</v>
          </cell>
          <cell r="F696">
            <v>0</v>
          </cell>
          <cell r="G696">
            <v>0</v>
          </cell>
          <cell r="H696">
            <v>0</v>
          </cell>
          <cell r="I696">
            <v>0</v>
          </cell>
          <cell r="M696">
            <v>158.18</v>
          </cell>
          <cell r="N696">
            <v>0</v>
          </cell>
        </row>
        <row r="697">
          <cell r="C697">
            <v>0</v>
          </cell>
          <cell r="D697">
            <v>0</v>
          </cell>
          <cell r="F697">
            <v>0</v>
          </cell>
          <cell r="G697">
            <v>0</v>
          </cell>
          <cell r="H697">
            <v>0</v>
          </cell>
          <cell r="I697">
            <v>0</v>
          </cell>
          <cell r="M697">
            <v>158.18</v>
          </cell>
          <cell r="N697">
            <v>0</v>
          </cell>
        </row>
        <row r="698">
          <cell r="C698">
            <v>0</v>
          </cell>
          <cell r="D698">
            <v>0</v>
          </cell>
          <cell r="F698">
            <v>0</v>
          </cell>
          <cell r="G698">
            <v>0</v>
          </cell>
          <cell r="H698">
            <v>0</v>
          </cell>
          <cell r="I698">
            <v>0</v>
          </cell>
          <cell r="M698">
            <v>158.18</v>
          </cell>
          <cell r="N698">
            <v>0</v>
          </cell>
        </row>
        <row r="699">
          <cell r="C699">
            <v>0</v>
          </cell>
          <cell r="D699">
            <v>0</v>
          </cell>
          <cell r="F699">
            <v>0</v>
          </cell>
          <cell r="G699">
            <v>0</v>
          </cell>
          <cell r="H699">
            <v>0</v>
          </cell>
          <cell r="I699">
            <v>0</v>
          </cell>
          <cell r="M699">
            <v>158.18</v>
          </cell>
          <cell r="N699">
            <v>0</v>
          </cell>
        </row>
        <row r="700">
          <cell r="C700">
            <v>0</v>
          </cell>
          <cell r="D700">
            <v>0</v>
          </cell>
          <cell r="F700">
            <v>0</v>
          </cell>
          <cell r="G700">
            <v>0</v>
          </cell>
          <cell r="H700">
            <v>0</v>
          </cell>
          <cell r="I700">
            <v>0</v>
          </cell>
          <cell r="M700">
            <v>158.18</v>
          </cell>
          <cell r="N700">
            <v>0</v>
          </cell>
        </row>
        <row r="701">
          <cell r="C701">
            <v>0</v>
          </cell>
          <cell r="D701">
            <v>0</v>
          </cell>
          <cell r="F701">
            <v>0</v>
          </cell>
          <cell r="G701">
            <v>0</v>
          </cell>
          <cell r="H701">
            <v>0</v>
          </cell>
          <cell r="I701">
            <v>0</v>
          </cell>
          <cell r="M701">
            <v>158.18</v>
          </cell>
          <cell r="N701">
            <v>0</v>
          </cell>
        </row>
        <row r="702">
          <cell r="C702">
            <v>0</v>
          </cell>
          <cell r="D702">
            <v>0</v>
          </cell>
          <cell r="F702">
            <v>0</v>
          </cell>
          <cell r="G702">
            <v>0</v>
          </cell>
          <cell r="H702">
            <v>0</v>
          </cell>
          <cell r="I702">
            <v>0</v>
          </cell>
          <cell r="M702">
            <v>158.18</v>
          </cell>
          <cell r="N702">
            <v>0</v>
          </cell>
        </row>
        <row r="703">
          <cell r="C703">
            <v>0</v>
          </cell>
          <cell r="D703">
            <v>0</v>
          </cell>
          <cell r="F703">
            <v>0</v>
          </cell>
          <cell r="G703">
            <v>0</v>
          </cell>
          <cell r="H703">
            <v>0</v>
          </cell>
          <cell r="I703">
            <v>0</v>
          </cell>
          <cell r="M703">
            <v>158.18</v>
          </cell>
          <cell r="N703">
            <v>0</v>
          </cell>
        </row>
        <row r="704">
          <cell r="C704">
            <v>0</v>
          </cell>
          <cell r="D704">
            <v>0</v>
          </cell>
          <cell r="F704">
            <v>0</v>
          </cell>
          <cell r="G704">
            <v>0</v>
          </cell>
          <cell r="H704">
            <v>0</v>
          </cell>
          <cell r="I704">
            <v>0</v>
          </cell>
          <cell r="M704">
            <v>158.18</v>
          </cell>
          <cell r="N704">
            <v>0</v>
          </cell>
        </row>
        <row r="705">
          <cell r="C705">
            <v>0</v>
          </cell>
          <cell r="D705">
            <v>0</v>
          </cell>
          <cell r="F705">
            <v>0</v>
          </cell>
          <cell r="G705">
            <v>0</v>
          </cell>
          <cell r="H705">
            <v>0</v>
          </cell>
          <cell r="I705">
            <v>0</v>
          </cell>
          <cell r="M705">
            <v>158.18</v>
          </cell>
          <cell r="N705">
            <v>0</v>
          </cell>
        </row>
        <row r="706">
          <cell r="C706">
            <v>0</v>
          </cell>
          <cell r="D706">
            <v>0</v>
          </cell>
          <cell r="F706">
            <v>0</v>
          </cell>
          <cell r="G706">
            <v>0</v>
          </cell>
          <cell r="H706">
            <v>0</v>
          </cell>
          <cell r="I706">
            <v>0</v>
          </cell>
          <cell r="M706">
            <v>158.18</v>
          </cell>
          <cell r="N706">
            <v>0</v>
          </cell>
        </row>
        <row r="707">
          <cell r="C707">
            <v>0</v>
          </cell>
          <cell r="D707">
            <v>0</v>
          </cell>
          <cell r="F707">
            <v>0</v>
          </cell>
          <cell r="G707">
            <v>0</v>
          </cell>
          <cell r="H707">
            <v>0</v>
          </cell>
          <cell r="I707">
            <v>0</v>
          </cell>
          <cell r="M707">
            <v>158.18</v>
          </cell>
          <cell r="N707">
            <v>0</v>
          </cell>
        </row>
        <row r="708">
          <cell r="C708">
            <v>0</v>
          </cell>
          <cell r="D708">
            <v>0</v>
          </cell>
          <cell r="F708">
            <v>0</v>
          </cell>
          <cell r="G708">
            <v>0</v>
          </cell>
          <cell r="H708">
            <v>0</v>
          </cell>
          <cell r="I708">
            <v>0</v>
          </cell>
          <cell r="M708">
            <v>158.18</v>
          </cell>
          <cell r="N708">
            <v>0</v>
          </cell>
        </row>
        <row r="709">
          <cell r="C709">
            <v>0</v>
          </cell>
          <cell r="D709">
            <v>0</v>
          </cell>
          <cell r="F709">
            <v>0</v>
          </cell>
          <cell r="G709">
            <v>0</v>
          </cell>
          <cell r="H709">
            <v>0</v>
          </cell>
          <cell r="I709">
            <v>0</v>
          </cell>
          <cell r="M709">
            <v>158.18</v>
          </cell>
          <cell r="N709">
            <v>0</v>
          </cell>
        </row>
        <row r="710">
          <cell r="C710" t="str">
            <v xml:space="preserve">TOTAL </v>
          </cell>
          <cell r="I710">
            <v>99.2</v>
          </cell>
        </row>
        <row r="711">
          <cell r="C711" t="str">
            <v>BDI %</v>
          </cell>
          <cell r="H711">
            <v>0</v>
          </cell>
          <cell r="I711">
            <v>0</v>
          </cell>
        </row>
        <row r="712">
          <cell r="A712">
            <v>25</v>
          </cell>
          <cell r="C712" t="str">
            <v>TOTAL DO SERVIÇO</v>
          </cell>
          <cell r="I712">
            <v>99.2</v>
          </cell>
          <cell r="K712" t="e">
            <v>#REF!</v>
          </cell>
          <cell r="L712" t="e">
            <v>#REF!</v>
          </cell>
        </row>
        <row r="713">
          <cell r="C713" t="str">
            <v>AGESPISA - AREAIS</v>
          </cell>
        </row>
        <row r="715">
          <cell r="C715" t="str">
            <v>COMPOSIÇÃO DE PREÇO UNITÁRIO</v>
          </cell>
        </row>
        <row r="717">
          <cell r="B717">
            <v>26</v>
          </cell>
          <cell r="C717">
            <v>26</v>
          </cell>
          <cell r="D717" t="str">
            <v xml:space="preserve">COMPACTAÇÃO MECAN. DE LAGOAS (FUNDO) DE ESTABILIZAÇÃO CAMADAS 20CM COM PN=95% (SOLO SELECIONADO) </v>
          </cell>
          <cell r="I717" t="str">
            <v>M3</v>
          </cell>
          <cell r="K717">
            <v>11.28</v>
          </cell>
        </row>
        <row r="719">
          <cell r="C719" t="str">
            <v>CÓDIGO</v>
          </cell>
          <cell r="D719" t="str">
            <v>DESCRIÇÃO DO SERVIÇO</v>
          </cell>
          <cell r="F719" t="str">
            <v>UNIDADE</v>
          </cell>
          <cell r="G719" t="str">
            <v>COEF.</v>
          </cell>
          <cell r="H719" t="str">
            <v>PR. UNITÁRIO</v>
          </cell>
          <cell r="I719" t="str">
            <v>PR. TOTAL</v>
          </cell>
        </row>
        <row r="720">
          <cell r="C720" t="str">
            <v>IH0006</v>
          </cell>
          <cell r="D720" t="str">
            <v>SERVENTE</v>
          </cell>
          <cell r="F720" t="str">
            <v>H</v>
          </cell>
          <cell r="G720">
            <v>2.2200000000000001E-2</v>
          </cell>
          <cell r="H720">
            <v>4.4723219814241482</v>
          </cell>
          <cell r="I720">
            <v>0.1</v>
          </cell>
          <cell r="K720" t="str">
            <v>IH0006</v>
          </cell>
          <cell r="L720">
            <v>2.2200000000000001E-2</v>
          </cell>
          <cell r="M720">
            <v>11.28</v>
          </cell>
          <cell r="N720">
            <v>0.25041599999999997</v>
          </cell>
        </row>
        <row r="721">
          <cell r="C721" t="str">
            <v>IN0624</v>
          </cell>
          <cell r="D721" t="str">
            <v>COMPAC. P+ DE CARNEIRO VIBRAT. AUTOPROP. (CHI)</v>
          </cell>
          <cell r="F721" t="str">
            <v>H</v>
          </cell>
          <cell r="G721">
            <v>2.7000000000000001E-3</v>
          </cell>
          <cell r="H721">
            <v>60</v>
          </cell>
          <cell r="I721">
            <v>0.16</v>
          </cell>
          <cell r="K721" t="str">
            <v>IN0624</v>
          </cell>
          <cell r="L721">
            <v>2.7000000000000001E-3</v>
          </cell>
          <cell r="M721">
            <v>11.28</v>
          </cell>
          <cell r="N721">
            <v>3.0456E-2</v>
          </cell>
        </row>
        <row r="722">
          <cell r="C722" t="str">
            <v>IN0627</v>
          </cell>
          <cell r="D722" t="str">
            <v>GRADE DE DISCOS (CHI)</v>
          </cell>
          <cell r="F722" t="str">
            <v>H</v>
          </cell>
          <cell r="G722">
            <v>6.9999999999999999E-4</v>
          </cell>
          <cell r="H722">
            <v>2.69</v>
          </cell>
          <cell r="I722">
            <v>0</v>
          </cell>
          <cell r="K722" t="str">
            <v>IN0627</v>
          </cell>
          <cell r="L722">
            <v>6.9999999999999999E-4</v>
          </cell>
          <cell r="M722">
            <v>11.28</v>
          </cell>
          <cell r="N722">
            <v>7.8960000000000002E-3</v>
          </cell>
        </row>
        <row r="723">
          <cell r="C723" t="str">
            <v>IN0636</v>
          </cell>
          <cell r="D723" t="str">
            <v>TRATOR DE PNEUS (CHI)</v>
          </cell>
          <cell r="F723" t="str">
            <v>H</v>
          </cell>
          <cell r="G723">
            <v>6.9999999999999999E-4</v>
          </cell>
          <cell r="H723">
            <v>78</v>
          </cell>
          <cell r="I723">
            <v>0.05</v>
          </cell>
          <cell r="K723" t="str">
            <v>IN0636</v>
          </cell>
          <cell r="L723">
            <v>6.9999999999999999E-4</v>
          </cell>
          <cell r="M723">
            <v>11.28</v>
          </cell>
          <cell r="N723">
            <v>7.8960000000000002E-3</v>
          </cell>
        </row>
        <row r="724">
          <cell r="C724" t="str">
            <v>IN0637</v>
          </cell>
          <cell r="D724" t="str">
            <v>CAMINH+O TANQUE 8.000 l (CHP)</v>
          </cell>
          <cell r="F724" t="str">
            <v>H</v>
          </cell>
          <cell r="G724">
            <v>8.8000000000000005E-3</v>
          </cell>
          <cell r="H724">
            <v>32</v>
          </cell>
          <cell r="I724">
            <v>0.28000000000000003</v>
          </cell>
          <cell r="K724" t="str">
            <v>IN0637</v>
          </cell>
          <cell r="L724">
            <v>8.8000000000000005E-3</v>
          </cell>
          <cell r="M724">
            <v>11.28</v>
          </cell>
          <cell r="N724">
            <v>9.9264000000000005E-2</v>
          </cell>
        </row>
        <row r="725">
          <cell r="C725" t="str">
            <v>IN0642</v>
          </cell>
          <cell r="D725" t="str">
            <v>CAMINH+O BASCULANTE 6 M3 (CHP)</v>
          </cell>
          <cell r="F725" t="str">
            <v>H</v>
          </cell>
          <cell r="G725">
            <v>0.125</v>
          </cell>
          <cell r="H725">
            <v>28</v>
          </cell>
          <cell r="I725">
            <v>3.5</v>
          </cell>
          <cell r="K725" t="str">
            <v>IN0642</v>
          </cell>
          <cell r="L725">
            <v>0.125</v>
          </cell>
          <cell r="M725">
            <v>11.28</v>
          </cell>
          <cell r="N725">
            <v>1.41</v>
          </cell>
        </row>
        <row r="726">
          <cell r="C726" t="str">
            <v>IN0648</v>
          </cell>
          <cell r="D726" t="str">
            <v>COMPAC. P+ DE CARNEIRO VIBRAT. AUTOPROP. (CHP)</v>
          </cell>
          <cell r="F726" t="str">
            <v>H</v>
          </cell>
          <cell r="G726">
            <v>1.6999999999999999E-3</v>
          </cell>
          <cell r="H726">
            <v>65</v>
          </cell>
          <cell r="I726">
            <v>0.11</v>
          </cell>
          <cell r="K726" t="str">
            <v>IN0648</v>
          </cell>
          <cell r="L726">
            <v>1.6999999999999999E-3</v>
          </cell>
          <cell r="M726">
            <v>11.28</v>
          </cell>
          <cell r="N726">
            <v>1.9175999999999999E-2</v>
          </cell>
        </row>
        <row r="727">
          <cell r="C727" t="str">
            <v>IN0654</v>
          </cell>
          <cell r="D727" t="str">
            <v>ESCAVADEIRA HIDR-ULICA (CHP)</v>
          </cell>
          <cell r="F727" t="str">
            <v>H</v>
          </cell>
          <cell r="G727">
            <v>1.2500000000000001E-2</v>
          </cell>
          <cell r="H727">
            <v>124.62374613003095</v>
          </cell>
          <cell r="I727">
            <v>1.56</v>
          </cell>
          <cell r="K727" t="str">
            <v>IN0654</v>
          </cell>
          <cell r="L727">
            <v>1.2500000000000001E-2</v>
          </cell>
          <cell r="M727">
            <v>11.28</v>
          </cell>
          <cell r="N727">
            <v>0.14099999999999999</v>
          </cell>
        </row>
        <row r="728">
          <cell r="C728" t="str">
            <v>IN0655</v>
          </cell>
          <cell r="D728" t="str">
            <v>GRADE DE DISCOS (CHP)</v>
          </cell>
          <cell r="F728" t="str">
            <v>H</v>
          </cell>
          <cell r="G728">
            <v>3.5999999999999999E-3</v>
          </cell>
          <cell r="H728">
            <v>4.33</v>
          </cell>
          <cell r="I728">
            <v>0.02</v>
          </cell>
          <cell r="K728" t="str">
            <v>IN0655</v>
          </cell>
          <cell r="L728">
            <v>3.5999999999999999E-3</v>
          </cell>
          <cell r="M728">
            <v>11.28</v>
          </cell>
          <cell r="N728">
            <v>4.0607999999999998E-2</v>
          </cell>
        </row>
        <row r="729">
          <cell r="C729" t="str">
            <v>IN0657</v>
          </cell>
          <cell r="D729" t="str">
            <v>MOTO NIVELADORA (CHP)</v>
          </cell>
          <cell r="F729" t="str">
            <v>H</v>
          </cell>
          <cell r="G729">
            <v>4.4000000000000003E-3</v>
          </cell>
          <cell r="H729">
            <v>120</v>
          </cell>
          <cell r="I729">
            <v>0.53</v>
          </cell>
          <cell r="K729" t="str">
            <v>IN0657</v>
          </cell>
          <cell r="L729">
            <v>4.4000000000000003E-3</v>
          </cell>
          <cell r="M729">
            <v>11.28</v>
          </cell>
          <cell r="N729">
            <v>4.9632000000000003E-2</v>
          </cell>
        </row>
        <row r="730">
          <cell r="C730" t="str">
            <v>IN0667</v>
          </cell>
          <cell r="D730" t="str">
            <v>TRATOR DE PNEUS (CHP)</v>
          </cell>
          <cell r="F730" t="str">
            <v>H</v>
          </cell>
          <cell r="G730">
            <v>3.5999999999999999E-3</v>
          </cell>
          <cell r="H730">
            <v>57.63</v>
          </cell>
          <cell r="I730">
            <v>0.21</v>
          </cell>
          <cell r="K730" t="str">
            <v>IN0667</v>
          </cell>
          <cell r="L730">
            <v>3.5999999999999999E-3</v>
          </cell>
          <cell r="M730">
            <v>11.28</v>
          </cell>
          <cell r="N730">
            <v>4.0607999999999998E-2</v>
          </cell>
        </row>
        <row r="731">
          <cell r="C731">
            <v>0</v>
          </cell>
          <cell r="D731">
            <v>0</v>
          </cell>
          <cell r="F731">
            <v>0</v>
          </cell>
          <cell r="G731">
            <v>0</v>
          </cell>
          <cell r="H731">
            <v>0</v>
          </cell>
          <cell r="I731">
            <v>0</v>
          </cell>
          <cell r="M731">
            <v>11.28</v>
          </cell>
          <cell r="N731">
            <v>0</v>
          </cell>
        </row>
        <row r="732">
          <cell r="C732">
            <v>0</v>
          </cell>
          <cell r="D732">
            <v>0</v>
          </cell>
          <cell r="F732">
            <v>0</v>
          </cell>
          <cell r="G732">
            <v>0</v>
          </cell>
          <cell r="H732">
            <v>0</v>
          </cell>
          <cell r="I732">
            <v>0</v>
          </cell>
          <cell r="M732">
            <v>11.28</v>
          </cell>
          <cell r="N732">
            <v>0</v>
          </cell>
        </row>
        <row r="733">
          <cell r="C733">
            <v>0</v>
          </cell>
          <cell r="D733">
            <v>0</v>
          </cell>
          <cell r="F733">
            <v>0</v>
          </cell>
          <cell r="G733">
            <v>0</v>
          </cell>
          <cell r="H733">
            <v>0</v>
          </cell>
          <cell r="I733">
            <v>0</v>
          </cell>
          <cell r="M733">
            <v>11.28</v>
          </cell>
          <cell r="N733">
            <v>0</v>
          </cell>
        </row>
        <row r="734">
          <cell r="C734">
            <v>0</v>
          </cell>
          <cell r="D734">
            <v>0</v>
          </cell>
          <cell r="F734">
            <v>0</v>
          </cell>
          <cell r="G734">
            <v>0</v>
          </cell>
          <cell r="H734">
            <v>0</v>
          </cell>
          <cell r="I734">
            <v>0</v>
          </cell>
          <cell r="M734">
            <v>11.28</v>
          </cell>
          <cell r="N734">
            <v>0</v>
          </cell>
        </row>
        <row r="735">
          <cell r="C735">
            <v>0</v>
          </cell>
          <cell r="D735">
            <v>0</v>
          </cell>
          <cell r="F735">
            <v>0</v>
          </cell>
          <cell r="G735">
            <v>0</v>
          </cell>
          <cell r="H735">
            <v>0</v>
          </cell>
          <cell r="I735">
            <v>0</v>
          </cell>
          <cell r="M735">
            <v>11.28</v>
          </cell>
          <cell r="N735">
            <v>0</v>
          </cell>
        </row>
        <row r="736">
          <cell r="C736">
            <v>0</v>
          </cell>
          <cell r="D736">
            <v>0</v>
          </cell>
          <cell r="F736">
            <v>0</v>
          </cell>
          <cell r="G736">
            <v>0</v>
          </cell>
          <cell r="H736">
            <v>0</v>
          </cell>
          <cell r="I736">
            <v>0</v>
          </cell>
          <cell r="M736">
            <v>11.28</v>
          </cell>
          <cell r="N736">
            <v>0</v>
          </cell>
        </row>
        <row r="737">
          <cell r="C737">
            <v>0</v>
          </cell>
          <cell r="D737">
            <v>0</v>
          </cell>
          <cell r="F737">
            <v>0</v>
          </cell>
          <cell r="G737">
            <v>0</v>
          </cell>
          <cell r="H737">
            <v>0</v>
          </cell>
          <cell r="I737">
            <v>0</v>
          </cell>
          <cell r="M737">
            <v>11.28</v>
          </cell>
          <cell r="N737">
            <v>0</v>
          </cell>
        </row>
        <row r="738">
          <cell r="C738">
            <v>0</v>
          </cell>
          <cell r="D738">
            <v>0</v>
          </cell>
          <cell r="F738">
            <v>0</v>
          </cell>
          <cell r="G738">
            <v>0</v>
          </cell>
          <cell r="H738">
            <v>0</v>
          </cell>
          <cell r="I738">
            <v>0</v>
          </cell>
          <cell r="M738">
            <v>11.28</v>
          </cell>
          <cell r="N738">
            <v>0</v>
          </cell>
        </row>
        <row r="739">
          <cell r="C739">
            <v>0</v>
          </cell>
          <cell r="D739">
            <v>0</v>
          </cell>
          <cell r="F739">
            <v>0</v>
          </cell>
          <cell r="G739">
            <v>0</v>
          </cell>
          <cell r="H739">
            <v>0</v>
          </cell>
          <cell r="I739">
            <v>0</v>
          </cell>
          <cell r="M739">
            <v>11.28</v>
          </cell>
          <cell r="N739">
            <v>0</v>
          </cell>
        </row>
        <row r="740">
          <cell r="C740">
            <v>0</v>
          </cell>
          <cell r="D740">
            <v>0</v>
          </cell>
          <cell r="F740">
            <v>0</v>
          </cell>
          <cell r="G740">
            <v>0</v>
          </cell>
          <cell r="H740">
            <v>0</v>
          </cell>
          <cell r="I740">
            <v>0</v>
          </cell>
          <cell r="M740">
            <v>11.28</v>
          </cell>
          <cell r="N740">
            <v>0</v>
          </cell>
        </row>
        <row r="741">
          <cell r="C741" t="str">
            <v xml:space="preserve">TOTAL </v>
          </cell>
          <cell r="I741">
            <v>6.52</v>
          </cell>
        </row>
        <row r="742">
          <cell r="C742" t="str">
            <v>BDI %</v>
          </cell>
          <cell r="H742">
            <v>0</v>
          </cell>
          <cell r="I742">
            <v>0</v>
          </cell>
        </row>
        <row r="743">
          <cell r="A743">
            <v>26</v>
          </cell>
          <cell r="C743" t="str">
            <v>TOTAL DO SERVIÇO</v>
          </cell>
          <cell r="I743">
            <v>6.52</v>
          </cell>
          <cell r="K743" t="e">
            <v>#REF!</v>
          </cell>
          <cell r="L743" t="e">
            <v>#REF!</v>
          </cell>
        </row>
        <row r="744">
          <cell r="C744" t="str">
            <v>AGESPISA - AREAIS</v>
          </cell>
        </row>
        <row r="746">
          <cell r="C746" t="str">
            <v>COMPOSIÇÃO DE PREÇO UNITÁRIO</v>
          </cell>
        </row>
        <row r="748">
          <cell r="B748">
            <v>27</v>
          </cell>
          <cell r="C748">
            <v>27</v>
          </cell>
          <cell r="D748" t="str">
            <v>ESCAVAÇÃO MEC. DE VALAS EM SOLO DE 1ª CAT. COM PROF. DE 2,01M A 4,00M</v>
          </cell>
          <cell r="I748" t="str">
            <v>M3</v>
          </cell>
          <cell r="K748">
            <v>7.1</v>
          </cell>
        </row>
        <row r="750">
          <cell r="C750" t="str">
            <v>CÓDIGO</v>
          </cell>
          <cell r="D750" t="str">
            <v>DESCRIÇÃO DO SERVIÇO</v>
          </cell>
          <cell r="F750" t="str">
            <v>UNIDADE</v>
          </cell>
          <cell r="G750" t="str">
            <v>COEF.</v>
          </cell>
          <cell r="H750" t="str">
            <v>PR. UNITÁRIO</v>
          </cell>
          <cell r="I750" t="str">
            <v>PR. TOTAL</v>
          </cell>
        </row>
        <row r="751">
          <cell r="C751" t="str">
            <v>IH0006</v>
          </cell>
          <cell r="D751" t="str">
            <v>SERVENTE</v>
          </cell>
          <cell r="F751" t="str">
            <v>H</v>
          </cell>
          <cell r="G751">
            <v>7.4999999999999997E-2</v>
          </cell>
          <cell r="H751">
            <v>4.4723219814241482</v>
          </cell>
          <cell r="I751">
            <v>0.34</v>
          </cell>
          <cell r="K751" t="str">
            <v>IH0006</v>
          </cell>
          <cell r="L751">
            <v>7.4999999999999997E-2</v>
          </cell>
          <cell r="M751">
            <v>7.1</v>
          </cell>
          <cell r="N751">
            <v>0.53249999999999997</v>
          </cell>
        </row>
        <row r="752">
          <cell r="C752" t="str">
            <v>IN0654</v>
          </cell>
          <cell r="D752" t="str">
            <v>ESCAVADEIRA HIDR-ULICA (CHP)</v>
          </cell>
          <cell r="F752" t="str">
            <v>H</v>
          </cell>
          <cell r="G752">
            <v>3.5000000000000003E-2</v>
          </cell>
          <cell r="H752">
            <v>124.62374613003095</v>
          </cell>
          <cell r="I752">
            <v>4.3600000000000003</v>
          </cell>
          <cell r="K752" t="str">
            <v>IN0654</v>
          </cell>
          <cell r="L752">
            <v>3.5000000000000003E-2</v>
          </cell>
          <cell r="M752">
            <v>7.1</v>
          </cell>
          <cell r="N752">
            <v>0.2485</v>
          </cell>
        </row>
        <row r="753">
          <cell r="C753">
            <v>0</v>
          </cell>
          <cell r="D753">
            <v>0</v>
          </cell>
          <cell r="F753">
            <v>0</v>
          </cell>
          <cell r="G753">
            <v>0</v>
          </cell>
          <cell r="H753">
            <v>0</v>
          </cell>
          <cell r="I753">
            <v>0</v>
          </cell>
          <cell r="M753">
            <v>7.1</v>
          </cell>
          <cell r="N753">
            <v>0</v>
          </cell>
        </row>
        <row r="754">
          <cell r="C754">
            <v>0</v>
          </cell>
          <cell r="D754">
            <v>0</v>
          </cell>
          <cell r="F754">
            <v>0</v>
          </cell>
          <cell r="G754">
            <v>0</v>
          </cell>
          <cell r="H754">
            <v>0</v>
          </cell>
          <cell r="I754">
            <v>0</v>
          </cell>
          <cell r="M754">
            <v>7.1</v>
          </cell>
          <cell r="N754">
            <v>0</v>
          </cell>
        </row>
        <row r="755">
          <cell r="C755">
            <v>0</v>
          </cell>
          <cell r="D755">
            <v>0</v>
          </cell>
          <cell r="F755">
            <v>0</v>
          </cell>
          <cell r="G755">
            <v>0</v>
          </cell>
          <cell r="H755">
            <v>0</v>
          </cell>
          <cell r="I755">
            <v>0</v>
          </cell>
          <cell r="M755">
            <v>7.1</v>
          </cell>
          <cell r="N755">
            <v>0</v>
          </cell>
        </row>
        <row r="756">
          <cell r="C756">
            <v>0</v>
          </cell>
          <cell r="D756">
            <v>0</v>
          </cell>
          <cell r="F756">
            <v>0</v>
          </cell>
          <cell r="G756">
            <v>0</v>
          </cell>
          <cell r="H756">
            <v>0</v>
          </cell>
          <cell r="I756">
            <v>0</v>
          </cell>
          <cell r="M756">
            <v>7.1</v>
          </cell>
          <cell r="N756">
            <v>0</v>
          </cell>
        </row>
        <row r="757">
          <cell r="C757">
            <v>0</v>
          </cell>
          <cell r="D757">
            <v>0</v>
          </cell>
          <cell r="F757">
            <v>0</v>
          </cell>
          <cell r="G757">
            <v>0</v>
          </cell>
          <cell r="H757">
            <v>0</v>
          </cell>
          <cell r="I757">
            <v>0</v>
          </cell>
          <cell r="M757">
            <v>7.1</v>
          </cell>
          <cell r="N757">
            <v>0</v>
          </cell>
        </row>
        <row r="758">
          <cell r="C758">
            <v>0</v>
          </cell>
          <cell r="D758">
            <v>0</v>
          </cell>
          <cell r="F758">
            <v>0</v>
          </cell>
          <cell r="G758">
            <v>0</v>
          </cell>
          <cell r="H758">
            <v>0</v>
          </cell>
          <cell r="I758">
            <v>0</v>
          </cell>
          <cell r="M758">
            <v>7.1</v>
          </cell>
          <cell r="N758">
            <v>0</v>
          </cell>
        </row>
        <row r="759">
          <cell r="C759">
            <v>0</v>
          </cell>
          <cell r="D759">
            <v>0</v>
          </cell>
          <cell r="F759">
            <v>0</v>
          </cell>
          <cell r="G759">
            <v>0</v>
          </cell>
          <cell r="H759">
            <v>0</v>
          </cell>
          <cell r="I759">
            <v>0</v>
          </cell>
          <cell r="M759">
            <v>7.1</v>
          </cell>
          <cell r="N759">
            <v>0</v>
          </cell>
        </row>
        <row r="760">
          <cell r="C760">
            <v>0</v>
          </cell>
          <cell r="D760">
            <v>0</v>
          </cell>
          <cell r="F760">
            <v>0</v>
          </cell>
          <cell r="G760">
            <v>0</v>
          </cell>
          <cell r="H760">
            <v>0</v>
          </cell>
          <cell r="I760">
            <v>0</v>
          </cell>
          <cell r="M760">
            <v>7.1</v>
          </cell>
          <cell r="N760">
            <v>0</v>
          </cell>
        </row>
        <row r="761">
          <cell r="C761">
            <v>0</v>
          </cell>
          <cell r="D761">
            <v>0</v>
          </cell>
          <cell r="F761">
            <v>0</v>
          </cell>
          <cell r="G761">
            <v>0</v>
          </cell>
          <cell r="H761">
            <v>0</v>
          </cell>
          <cell r="I761">
            <v>0</v>
          </cell>
          <cell r="M761">
            <v>7.1</v>
          </cell>
          <cell r="N761">
            <v>0</v>
          </cell>
        </row>
        <row r="762">
          <cell r="C762">
            <v>0</v>
          </cell>
          <cell r="D762">
            <v>0</v>
          </cell>
          <cell r="F762">
            <v>0</v>
          </cell>
          <cell r="G762">
            <v>0</v>
          </cell>
          <cell r="H762">
            <v>0</v>
          </cell>
          <cell r="I762">
            <v>0</v>
          </cell>
          <cell r="M762">
            <v>7.1</v>
          </cell>
          <cell r="N762">
            <v>0</v>
          </cell>
        </row>
        <row r="763">
          <cell r="C763">
            <v>0</v>
          </cell>
          <cell r="D763">
            <v>0</v>
          </cell>
          <cell r="F763">
            <v>0</v>
          </cell>
          <cell r="G763">
            <v>0</v>
          </cell>
          <cell r="H763">
            <v>0</v>
          </cell>
          <cell r="I763">
            <v>0</v>
          </cell>
          <cell r="M763">
            <v>7.1</v>
          </cell>
          <cell r="N763">
            <v>0</v>
          </cell>
        </row>
        <row r="764">
          <cell r="C764">
            <v>0</v>
          </cell>
          <cell r="D764">
            <v>0</v>
          </cell>
          <cell r="F764">
            <v>0</v>
          </cell>
          <cell r="G764">
            <v>0</v>
          </cell>
          <cell r="H764">
            <v>0</v>
          </cell>
          <cell r="I764">
            <v>0</v>
          </cell>
          <cell r="M764">
            <v>7.1</v>
          </cell>
          <cell r="N764">
            <v>0</v>
          </cell>
        </row>
        <row r="765">
          <cell r="C765">
            <v>0</v>
          </cell>
          <cell r="D765">
            <v>0</v>
          </cell>
          <cell r="F765">
            <v>0</v>
          </cell>
          <cell r="G765">
            <v>0</v>
          </cell>
          <cell r="H765">
            <v>0</v>
          </cell>
          <cell r="I765">
            <v>0</v>
          </cell>
          <cell r="M765">
            <v>7.1</v>
          </cell>
          <cell r="N765">
            <v>0</v>
          </cell>
        </row>
        <row r="766">
          <cell r="C766">
            <v>0</v>
          </cell>
          <cell r="D766">
            <v>0</v>
          </cell>
          <cell r="F766">
            <v>0</v>
          </cell>
          <cell r="G766">
            <v>0</v>
          </cell>
          <cell r="H766">
            <v>0</v>
          </cell>
          <cell r="I766">
            <v>0</v>
          </cell>
          <cell r="M766">
            <v>7.1</v>
          </cell>
          <cell r="N766">
            <v>0</v>
          </cell>
        </row>
        <row r="767">
          <cell r="C767">
            <v>0</v>
          </cell>
          <cell r="D767">
            <v>0</v>
          </cell>
          <cell r="F767">
            <v>0</v>
          </cell>
          <cell r="G767">
            <v>0</v>
          </cell>
          <cell r="H767">
            <v>0</v>
          </cell>
          <cell r="I767">
            <v>0</v>
          </cell>
          <cell r="M767">
            <v>7.1</v>
          </cell>
          <cell r="N767">
            <v>0</v>
          </cell>
        </row>
        <row r="768">
          <cell r="C768">
            <v>0</v>
          </cell>
          <cell r="D768">
            <v>0</v>
          </cell>
          <cell r="F768">
            <v>0</v>
          </cell>
          <cell r="G768">
            <v>0</v>
          </cell>
          <cell r="H768">
            <v>0</v>
          </cell>
          <cell r="I768">
            <v>0</v>
          </cell>
          <cell r="M768">
            <v>7.1</v>
          </cell>
          <cell r="N768">
            <v>0</v>
          </cell>
        </row>
        <row r="769">
          <cell r="C769">
            <v>0</v>
          </cell>
          <cell r="D769">
            <v>0</v>
          </cell>
          <cell r="F769">
            <v>0</v>
          </cell>
          <cell r="G769">
            <v>0</v>
          </cell>
          <cell r="H769">
            <v>0</v>
          </cell>
          <cell r="I769">
            <v>0</v>
          </cell>
          <cell r="M769">
            <v>7.1</v>
          </cell>
          <cell r="N769">
            <v>0</v>
          </cell>
        </row>
        <row r="770">
          <cell r="C770">
            <v>0</v>
          </cell>
          <cell r="D770">
            <v>0</v>
          </cell>
          <cell r="F770">
            <v>0</v>
          </cell>
          <cell r="G770">
            <v>0</v>
          </cell>
          <cell r="H770">
            <v>0</v>
          </cell>
          <cell r="I770">
            <v>0</v>
          </cell>
          <cell r="M770">
            <v>7.1</v>
          </cell>
          <cell r="N770">
            <v>0</v>
          </cell>
        </row>
        <row r="771">
          <cell r="C771">
            <v>0</v>
          </cell>
          <cell r="D771">
            <v>0</v>
          </cell>
          <cell r="F771">
            <v>0</v>
          </cell>
          <cell r="G771">
            <v>0</v>
          </cell>
          <cell r="H771">
            <v>0</v>
          </cell>
          <cell r="I771">
            <v>0</v>
          </cell>
          <cell r="M771">
            <v>7.1</v>
          </cell>
          <cell r="N771">
            <v>0</v>
          </cell>
        </row>
        <row r="772">
          <cell r="C772" t="str">
            <v xml:space="preserve">TOTAL </v>
          </cell>
          <cell r="I772">
            <v>4.7</v>
          </cell>
        </row>
        <row r="773">
          <cell r="C773" t="str">
            <v>BDI %</v>
          </cell>
          <cell r="H773">
            <v>0</v>
          </cell>
          <cell r="I773">
            <v>0</v>
          </cell>
        </row>
        <row r="774">
          <cell r="A774">
            <v>27</v>
          </cell>
          <cell r="C774" t="str">
            <v>TOTAL DO SERVIÇO</v>
          </cell>
          <cell r="I774">
            <v>4.7</v>
          </cell>
          <cell r="K774">
            <v>7.1</v>
          </cell>
          <cell r="L774">
            <v>-0.3380281690140845</v>
          </cell>
        </row>
        <row r="775">
          <cell r="C775" t="str">
            <v>AGESPISA - AREAIS</v>
          </cell>
        </row>
        <row r="777">
          <cell r="C777" t="str">
            <v>COMPOSIÇÃO DE PREÇO UNITÁRIO</v>
          </cell>
        </row>
        <row r="779">
          <cell r="B779">
            <v>28</v>
          </cell>
          <cell r="C779">
            <v>28</v>
          </cell>
          <cell r="D779" t="str">
            <v>TUBO PVC P/ REDE COLETORA JEI NBR 7362   DN100</v>
          </cell>
          <cell r="I779" t="str">
            <v>M</v>
          </cell>
          <cell r="K779">
            <v>11.14</v>
          </cell>
        </row>
        <row r="781">
          <cell r="C781" t="str">
            <v>CÓDIGO</v>
          </cell>
          <cell r="D781" t="str">
            <v>DESCRIÇÃO DO SERVIÇO</v>
          </cell>
          <cell r="F781" t="str">
            <v>UNIDADE</v>
          </cell>
          <cell r="G781" t="str">
            <v>COEF.</v>
          </cell>
          <cell r="H781" t="str">
            <v>PR. UNITÁRIO</v>
          </cell>
          <cell r="I781" t="str">
            <v>PR. TOTAL</v>
          </cell>
        </row>
        <row r="782">
          <cell r="C782" t="str">
            <v>IM4469</v>
          </cell>
          <cell r="D782" t="str">
            <v>ANEL DE BORRACHA P/TUBO PVC    REFORÃADO DE 100MM</v>
          </cell>
          <cell r="F782" t="str">
            <v>UN</v>
          </cell>
          <cell r="G782">
            <v>0.33</v>
          </cell>
          <cell r="H782">
            <v>5.0599999999999996</v>
          </cell>
          <cell r="I782">
            <v>1.67</v>
          </cell>
          <cell r="K782" t="str">
            <v>IM4469</v>
          </cell>
          <cell r="L782">
            <v>0.33</v>
          </cell>
          <cell r="M782">
            <v>11.14</v>
          </cell>
          <cell r="N782">
            <v>3.6762000000000006</v>
          </cell>
        </row>
        <row r="783">
          <cell r="C783" t="str">
            <v>IM5389</v>
          </cell>
          <cell r="D783" t="str">
            <v>LUBRIFICANTE PARA TUBO DE PVC</v>
          </cell>
          <cell r="F783" t="str">
            <v>KG</v>
          </cell>
          <cell r="G783">
            <v>2.3E-2</v>
          </cell>
          <cell r="H783">
            <v>23.54</v>
          </cell>
          <cell r="I783">
            <v>0.54</v>
          </cell>
          <cell r="K783" t="str">
            <v>IM5389</v>
          </cell>
          <cell r="L783">
            <v>2.3E-2</v>
          </cell>
          <cell r="M783">
            <v>11.14</v>
          </cell>
          <cell r="N783">
            <v>0.25622</v>
          </cell>
        </row>
        <row r="784">
          <cell r="C784" t="str">
            <v>IM6160</v>
          </cell>
          <cell r="D784" t="str">
            <v>TUBO PVC PARA ESGOTO DE 100MM  (4')</v>
          </cell>
          <cell r="F784" t="str">
            <v>M</v>
          </cell>
          <cell r="G784">
            <v>1.01</v>
          </cell>
          <cell r="H784">
            <v>7.44</v>
          </cell>
          <cell r="I784">
            <v>7.51</v>
          </cell>
          <cell r="K784" t="str">
            <v>IM6160</v>
          </cell>
          <cell r="L784">
            <v>1.01</v>
          </cell>
          <cell r="M784">
            <v>11.14</v>
          </cell>
          <cell r="N784">
            <v>11.2514</v>
          </cell>
        </row>
        <row r="785">
          <cell r="C785">
            <v>0</v>
          </cell>
          <cell r="D785">
            <v>0</v>
          </cell>
          <cell r="F785">
            <v>0</v>
          </cell>
          <cell r="G785">
            <v>0</v>
          </cell>
          <cell r="H785">
            <v>0</v>
          </cell>
          <cell r="I785">
            <v>0</v>
          </cell>
          <cell r="M785">
            <v>11.14</v>
          </cell>
          <cell r="N785">
            <v>0</v>
          </cell>
        </row>
        <row r="786">
          <cell r="C786">
            <v>0</v>
          </cell>
          <cell r="D786">
            <v>0</v>
          </cell>
          <cell r="F786">
            <v>0</v>
          </cell>
          <cell r="G786">
            <v>0</v>
          </cell>
          <cell r="H786">
            <v>0</v>
          </cell>
          <cell r="I786">
            <v>0</v>
          </cell>
          <cell r="M786">
            <v>11.14</v>
          </cell>
          <cell r="N786">
            <v>0</v>
          </cell>
        </row>
        <row r="787">
          <cell r="C787">
            <v>0</v>
          </cell>
          <cell r="D787">
            <v>0</v>
          </cell>
          <cell r="F787">
            <v>0</v>
          </cell>
          <cell r="G787">
            <v>0</v>
          </cell>
          <cell r="H787">
            <v>0</v>
          </cell>
          <cell r="I787">
            <v>0</v>
          </cell>
          <cell r="M787">
            <v>11.14</v>
          </cell>
          <cell r="N787">
            <v>0</v>
          </cell>
        </row>
        <row r="788">
          <cell r="C788">
            <v>0</v>
          </cell>
          <cell r="D788">
            <v>0</v>
          </cell>
          <cell r="F788">
            <v>0</v>
          </cell>
          <cell r="G788">
            <v>0</v>
          </cell>
          <cell r="H788">
            <v>0</v>
          </cell>
          <cell r="I788">
            <v>0</v>
          </cell>
          <cell r="M788">
            <v>11.14</v>
          </cell>
          <cell r="N788">
            <v>0</v>
          </cell>
        </row>
        <row r="789">
          <cell r="C789">
            <v>0</v>
          </cell>
          <cell r="D789">
            <v>0</v>
          </cell>
          <cell r="F789">
            <v>0</v>
          </cell>
          <cell r="G789">
            <v>0</v>
          </cell>
          <cell r="H789">
            <v>0</v>
          </cell>
          <cell r="I789">
            <v>0</v>
          </cell>
          <cell r="M789">
            <v>11.14</v>
          </cell>
          <cell r="N789">
            <v>0</v>
          </cell>
        </row>
        <row r="790">
          <cell r="C790">
            <v>0</v>
          </cell>
          <cell r="D790">
            <v>0</v>
          </cell>
          <cell r="F790">
            <v>0</v>
          </cell>
          <cell r="G790">
            <v>0</v>
          </cell>
          <cell r="H790">
            <v>0</v>
          </cell>
          <cell r="I790">
            <v>0</v>
          </cell>
          <cell r="M790">
            <v>11.14</v>
          </cell>
          <cell r="N790">
            <v>0</v>
          </cell>
        </row>
        <row r="791">
          <cell r="C791">
            <v>0</v>
          </cell>
          <cell r="D791">
            <v>0</v>
          </cell>
          <cell r="F791">
            <v>0</v>
          </cell>
          <cell r="G791">
            <v>0</v>
          </cell>
          <cell r="H791">
            <v>0</v>
          </cell>
          <cell r="I791">
            <v>0</v>
          </cell>
          <cell r="M791">
            <v>11.14</v>
          </cell>
          <cell r="N791">
            <v>0</v>
          </cell>
        </row>
        <row r="792">
          <cell r="C792">
            <v>0</v>
          </cell>
          <cell r="D792">
            <v>0</v>
          </cell>
          <cell r="F792">
            <v>0</v>
          </cell>
          <cell r="G792">
            <v>0</v>
          </cell>
          <cell r="H792">
            <v>0</v>
          </cell>
          <cell r="I792">
            <v>0</v>
          </cell>
          <cell r="M792">
            <v>11.14</v>
          </cell>
          <cell r="N792">
            <v>0</v>
          </cell>
        </row>
        <row r="793">
          <cell r="C793">
            <v>0</v>
          </cell>
          <cell r="D793">
            <v>0</v>
          </cell>
          <cell r="F793">
            <v>0</v>
          </cell>
          <cell r="G793">
            <v>0</v>
          </cell>
          <cell r="H793">
            <v>0</v>
          </cell>
          <cell r="I793">
            <v>0</v>
          </cell>
          <cell r="M793">
            <v>11.14</v>
          </cell>
          <cell r="N793">
            <v>0</v>
          </cell>
        </row>
        <row r="794">
          <cell r="C794">
            <v>0</v>
          </cell>
          <cell r="D794">
            <v>0</v>
          </cell>
          <cell r="F794">
            <v>0</v>
          </cell>
          <cell r="G794">
            <v>0</v>
          </cell>
          <cell r="H794">
            <v>0</v>
          </cell>
          <cell r="I794">
            <v>0</v>
          </cell>
          <cell r="M794">
            <v>11.14</v>
          </cell>
          <cell r="N794">
            <v>0</v>
          </cell>
        </row>
        <row r="795">
          <cell r="C795">
            <v>0</v>
          </cell>
          <cell r="D795">
            <v>0</v>
          </cell>
          <cell r="F795">
            <v>0</v>
          </cell>
          <cell r="G795">
            <v>0</v>
          </cell>
          <cell r="H795">
            <v>0</v>
          </cell>
          <cell r="I795">
            <v>0</v>
          </cell>
          <cell r="M795">
            <v>11.14</v>
          </cell>
          <cell r="N795">
            <v>0</v>
          </cell>
        </row>
        <row r="796">
          <cell r="C796">
            <v>0</v>
          </cell>
          <cell r="D796">
            <v>0</v>
          </cell>
          <cell r="F796">
            <v>0</v>
          </cell>
          <cell r="G796">
            <v>0</v>
          </cell>
          <cell r="H796">
            <v>0</v>
          </cell>
          <cell r="I796">
            <v>0</v>
          </cell>
          <cell r="M796">
            <v>11.14</v>
          </cell>
          <cell r="N796">
            <v>0</v>
          </cell>
        </row>
        <row r="797">
          <cell r="C797">
            <v>0</v>
          </cell>
          <cell r="D797">
            <v>0</v>
          </cell>
          <cell r="F797">
            <v>0</v>
          </cell>
          <cell r="G797">
            <v>0</v>
          </cell>
          <cell r="H797">
            <v>0</v>
          </cell>
          <cell r="I797">
            <v>0</v>
          </cell>
          <cell r="M797">
            <v>11.14</v>
          </cell>
          <cell r="N797">
            <v>0</v>
          </cell>
        </row>
        <row r="798">
          <cell r="C798">
            <v>0</v>
          </cell>
          <cell r="D798">
            <v>0</v>
          </cell>
          <cell r="F798">
            <v>0</v>
          </cell>
          <cell r="G798">
            <v>0</v>
          </cell>
          <cell r="H798">
            <v>0</v>
          </cell>
          <cell r="I798">
            <v>0</v>
          </cell>
          <cell r="M798">
            <v>11.14</v>
          </cell>
          <cell r="N798">
            <v>0</v>
          </cell>
        </row>
        <row r="799">
          <cell r="C799">
            <v>0</v>
          </cell>
          <cell r="D799">
            <v>0</v>
          </cell>
          <cell r="F799">
            <v>0</v>
          </cell>
          <cell r="G799">
            <v>0</v>
          </cell>
          <cell r="H799">
            <v>0</v>
          </cell>
          <cell r="I799">
            <v>0</v>
          </cell>
          <cell r="M799">
            <v>11.14</v>
          </cell>
          <cell r="N799">
            <v>0</v>
          </cell>
        </row>
        <row r="800">
          <cell r="C800">
            <v>0</v>
          </cell>
          <cell r="D800">
            <v>0</v>
          </cell>
          <cell r="F800">
            <v>0</v>
          </cell>
          <cell r="G800">
            <v>0</v>
          </cell>
          <cell r="H800">
            <v>0</v>
          </cell>
          <cell r="I800">
            <v>0</v>
          </cell>
          <cell r="M800">
            <v>11.14</v>
          </cell>
          <cell r="N800">
            <v>0</v>
          </cell>
        </row>
        <row r="801">
          <cell r="C801">
            <v>0</v>
          </cell>
          <cell r="D801">
            <v>0</v>
          </cell>
          <cell r="F801">
            <v>0</v>
          </cell>
          <cell r="G801">
            <v>0</v>
          </cell>
          <cell r="H801">
            <v>0</v>
          </cell>
          <cell r="I801">
            <v>0</v>
          </cell>
          <cell r="M801">
            <v>11.14</v>
          </cell>
          <cell r="N801">
            <v>0</v>
          </cell>
        </row>
        <row r="802">
          <cell r="C802">
            <v>0</v>
          </cell>
          <cell r="D802">
            <v>0</v>
          </cell>
          <cell r="F802">
            <v>0</v>
          </cell>
          <cell r="G802">
            <v>0</v>
          </cell>
          <cell r="H802">
            <v>0</v>
          </cell>
          <cell r="I802">
            <v>0</v>
          </cell>
          <cell r="M802">
            <v>11.14</v>
          </cell>
          <cell r="N802">
            <v>0</v>
          </cell>
        </row>
        <row r="803">
          <cell r="C803" t="str">
            <v xml:space="preserve">TOTAL </v>
          </cell>
          <cell r="I803">
            <v>9.7199999999999989</v>
          </cell>
        </row>
        <row r="804">
          <cell r="C804" t="str">
            <v>BDI %</v>
          </cell>
          <cell r="H804">
            <v>0</v>
          </cell>
          <cell r="I804">
            <v>0</v>
          </cell>
        </row>
        <row r="805">
          <cell r="A805">
            <v>28</v>
          </cell>
          <cell r="C805" t="str">
            <v>TOTAL DO SERVIÇO</v>
          </cell>
          <cell r="I805">
            <v>9.7199999999999989</v>
          </cell>
          <cell r="K805" t="e">
            <v>#REF!</v>
          </cell>
          <cell r="L805" t="e">
            <v>#REF!</v>
          </cell>
        </row>
        <row r="806">
          <cell r="C806" t="str">
            <v>AGESPISA - AREAIS</v>
          </cell>
        </row>
        <row r="808">
          <cell r="C808" t="str">
            <v>COMPOSIÇÃO DE PREÇO UNITÁRIO</v>
          </cell>
        </row>
        <row r="810">
          <cell r="B810">
            <v>29</v>
          </cell>
          <cell r="C810">
            <v>29</v>
          </cell>
          <cell r="D810" t="str">
            <v>RETIRADA DE PAVIMENTAÇÃO EM PARALELEPÍPEDO OU POLIÉDRICA E ASFALTICA</v>
          </cell>
          <cell r="I810" t="str">
            <v>M2</v>
          </cell>
          <cell r="K810">
            <v>2.68</v>
          </cell>
        </row>
        <row r="812">
          <cell r="C812" t="str">
            <v>CÓDIGO</v>
          </cell>
          <cell r="D812" t="str">
            <v>DESCRIÇÃO DO SERVIÇO</v>
          </cell>
          <cell r="F812" t="str">
            <v>UNIDADE</v>
          </cell>
          <cell r="G812" t="str">
            <v>COEF.</v>
          </cell>
          <cell r="H812" t="str">
            <v>PR. UNITÁRIO</v>
          </cell>
          <cell r="I812" t="str">
            <v>PR. TOTAL</v>
          </cell>
        </row>
        <row r="813">
          <cell r="C813" t="str">
            <v>IH0006</v>
          </cell>
          <cell r="D813" t="str">
            <v>SERVENTE</v>
          </cell>
          <cell r="F813" t="str">
            <v>H</v>
          </cell>
          <cell r="G813">
            <v>0.4</v>
          </cell>
          <cell r="H813">
            <v>4.4723219814241482</v>
          </cell>
          <cell r="I813">
            <v>1.79</v>
          </cell>
          <cell r="K813" t="str">
            <v>IH0006</v>
          </cell>
          <cell r="L813">
            <v>0.4</v>
          </cell>
          <cell r="M813">
            <v>2.68</v>
          </cell>
          <cell r="N813">
            <v>1.0720000000000001</v>
          </cell>
        </row>
        <row r="814">
          <cell r="C814">
            <v>0</v>
          </cell>
          <cell r="D814">
            <v>0</v>
          </cell>
          <cell r="F814">
            <v>0</v>
          </cell>
          <cell r="G814">
            <v>0</v>
          </cell>
          <cell r="H814">
            <v>0</v>
          </cell>
          <cell r="I814">
            <v>0</v>
          </cell>
          <cell r="M814">
            <v>2.68</v>
          </cell>
          <cell r="N814">
            <v>0</v>
          </cell>
        </row>
        <row r="815">
          <cell r="C815">
            <v>0</v>
          </cell>
          <cell r="D815">
            <v>0</v>
          </cell>
          <cell r="F815">
            <v>0</v>
          </cell>
          <cell r="G815">
            <v>0</v>
          </cell>
          <cell r="H815">
            <v>0</v>
          </cell>
          <cell r="I815">
            <v>0</v>
          </cell>
          <cell r="M815">
            <v>2.68</v>
          </cell>
          <cell r="N815">
            <v>0</v>
          </cell>
        </row>
        <row r="816">
          <cell r="C816">
            <v>0</v>
          </cell>
          <cell r="D816">
            <v>0</v>
          </cell>
          <cell r="F816">
            <v>0</v>
          </cell>
          <cell r="G816">
            <v>0</v>
          </cell>
          <cell r="H816">
            <v>0</v>
          </cell>
          <cell r="I816">
            <v>0</v>
          </cell>
          <cell r="M816">
            <v>2.68</v>
          </cell>
          <cell r="N816">
            <v>0</v>
          </cell>
        </row>
        <row r="817">
          <cell r="C817">
            <v>0</v>
          </cell>
          <cell r="D817">
            <v>0</v>
          </cell>
          <cell r="F817">
            <v>0</v>
          </cell>
          <cell r="G817">
            <v>0</v>
          </cell>
          <cell r="H817">
            <v>0</v>
          </cell>
          <cell r="I817">
            <v>0</v>
          </cell>
          <cell r="M817">
            <v>2.68</v>
          </cell>
          <cell r="N817">
            <v>0</v>
          </cell>
        </row>
        <row r="818">
          <cell r="C818">
            <v>0</v>
          </cell>
          <cell r="D818">
            <v>0</v>
          </cell>
          <cell r="F818">
            <v>0</v>
          </cell>
          <cell r="G818">
            <v>0</v>
          </cell>
          <cell r="H818">
            <v>0</v>
          </cell>
          <cell r="I818">
            <v>0</v>
          </cell>
          <cell r="M818">
            <v>2.68</v>
          </cell>
          <cell r="N818">
            <v>0</v>
          </cell>
        </row>
        <row r="819">
          <cell r="C819">
            <v>0</v>
          </cell>
          <cell r="D819">
            <v>0</v>
          </cell>
          <cell r="F819">
            <v>0</v>
          </cell>
          <cell r="G819">
            <v>0</v>
          </cell>
          <cell r="H819">
            <v>0</v>
          </cell>
          <cell r="I819">
            <v>0</v>
          </cell>
          <cell r="M819">
            <v>2.68</v>
          </cell>
          <cell r="N819">
            <v>0</v>
          </cell>
        </row>
        <row r="820">
          <cell r="C820">
            <v>0</v>
          </cell>
          <cell r="D820">
            <v>0</v>
          </cell>
          <cell r="F820">
            <v>0</v>
          </cell>
          <cell r="G820">
            <v>0</v>
          </cell>
          <cell r="H820">
            <v>0</v>
          </cell>
          <cell r="I820">
            <v>0</v>
          </cell>
          <cell r="M820">
            <v>2.68</v>
          </cell>
          <cell r="N820">
            <v>0</v>
          </cell>
        </row>
        <row r="821">
          <cell r="C821">
            <v>0</v>
          </cell>
          <cell r="D821">
            <v>0</v>
          </cell>
          <cell r="F821">
            <v>0</v>
          </cell>
          <cell r="G821">
            <v>0</v>
          </cell>
          <cell r="H821">
            <v>0</v>
          </cell>
          <cell r="I821">
            <v>0</v>
          </cell>
          <cell r="M821">
            <v>2.68</v>
          </cell>
          <cell r="N821">
            <v>0</v>
          </cell>
        </row>
        <row r="822">
          <cell r="C822">
            <v>0</v>
          </cell>
          <cell r="D822">
            <v>0</v>
          </cell>
          <cell r="F822">
            <v>0</v>
          </cell>
          <cell r="G822">
            <v>0</v>
          </cell>
          <cell r="H822">
            <v>0</v>
          </cell>
          <cell r="I822">
            <v>0</v>
          </cell>
          <cell r="M822">
            <v>2.68</v>
          </cell>
          <cell r="N822">
            <v>0</v>
          </cell>
        </row>
        <row r="823">
          <cell r="C823">
            <v>0</v>
          </cell>
          <cell r="D823">
            <v>0</v>
          </cell>
          <cell r="F823">
            <v>0</v>
          </cell>
          <cell r="G823">
            <v>0</v>
          </cell>
          <cell r="H823">
            <v>0</v>
          </cell>
          <cell r="I823">
            <v>0</v>
          </cell>
          <cell r="M823">
            <v>2.68</v>
          </cell>
          <cell r="N823">
            <v>0</v>
          </cell>
        </row>
        <row r="824">
          <cell r="C824">
            <v>0</v>
          </cell>
          <cell r="D824">
            <v>0</v>
          </cell>
          <cell r="F824">
            <v>0</v>
          </cell>
          <cell r="G824">
            <v>0</v>
          </cell>
          <cell r="H824">
            <v>0</v>
          </cell>
          <cell r="I824">
            <v>0</v>
          </cell>
          <cell r="M824">
            <v>2.68</v>
          </cell>
          <cell r="N824">
            <v>0</v>
          </cell>
        </row>
        <row r="825">
          <cell r="C825">
            <v>0</v>
          </cell>
          <cell r="D825">
            <v>0</v>
          </cell>
          <cell r="F825">
            <v>0</v>
          </cell>
          <cell r="G825">
            <v>0</v>
          </cell>
          <cell r="H825">
            <v>0</v>
          </cell>
          <cell r="I825">
            <v>0</v>
          </cell>
          <cell r="M825">
            <v>2.68</v>
          </cell>
          <cell r="N825">
            <v>0</v>
          </cell>
        </row>
        <row r="826">
          <cell r="C826">
            <v>0</v>
          </cell>
          <cell r="D826">
            <v>0</v>
          </cell>
          <cell r="F826">
            <v>0</v>
          </cell>
          <cell r="G826">
            <v>0</v>
          </cell>
          <cell r="H826">
            <v>0</v>
          </cell>
          <cell r="I826">
            <v>0</v>
          </cell>
          <cell r="M826">
            <v>2.68</v>
          </cell>
          <cell r="N826">
            <v>0</v>
          </cell>
        </row>
        <row r="827">
          <cell r="C827">
            <v>0</v>
          </cell>
          <cell r="D827">
            <v>0</v>
          </cell>
          <cell r="F827">
            <v>0</v>
          </cell>
          <cell r="G827">
            <v>0</v>
          </cell>
          <cell r="H827">
            <v>0</v>
          </cell>
          <cell r="I827">
            <v>0</v>
          </cell>
          <cell r="M827">
            <v>2.68</v>
          </cell>
          <cell r="N827">
            <v>0</v>
          </cell>
        </row>
        <row r="828">
          <cell r="C828">
            <v>0</v>
          </cell>
          <cell r="D828">
            <v>0</v>
          </cell>
          <cell r="F828">
            <v>0</v>
          </cell>
          <cell r="G828">
            <v>0</v>
          </cell>
          <cell r="H828">
            <v>0</v>
          </cell>
          <cell r="I828">
            <v>0</v>
          </cell>
          <cell r="M828">
            <v>2.68</v>
          </cell>
          <cell r="N828">
            <v>0</v>
          </cell>
        </row>
        <row r="829">
          <cell r="C829">
            <v>0</v>
          </cell>
          <cell r="D829">
            <v>0</v>
          </cell>
          <cell r="F829">
            <v>0</v>
          </cell>
          <cell r="G829">
            <v>0</v>
          </cell>
          <cell r="H829">
            <v>0</v>
          </cell>
          <cell r="I829">
            <v>0</v>
          </cell>
          <cell r="M829">
            <v>2.68</v>
          </cell>
          <cell r="N829">
            <v>0</v>
          </cell>
        </row>
        <row r="830">
          <cell r="C830">
            <v>0</v>
          </cell>
          <cell r="D830">
            <v>0</v>
          </cell>
          <cell r="F830">
            <v>0</v>
          </cell>
          <cell r="G830">
            <v>0</v>
          </cell>
          <cell r="H830">
            <v>0</v>
          </cell>
          <cell r="I830">
            <v>0</v>
          </cell>
          <cell r="M830">
            <v>2.68</v>
          </cell>
          <cell r="N830">
            <v>0</v>
          </cell>
        </row>
        <row r="831">
          <cell r="C831">
            <v>0</v>
          </cell>
          <cell r="D831">
            <v>0</v>
          </cell>
          <cell r="F831">
            <v>0</v>
          </cell>
          <cell r="G831">
            <v>0</v>
          </cell>
          <cell r="H831">
            <v>0</v>
          </cell>
          <cell r="I831">
            <v>0</v>
          </cell>
          <cell r="M831">
            <v>2.68</v>
          </cell>
          <cell r="N831">
            <v>0</v>
          </cell>
        </row>
        <row r="832">
          <cell r="C832">
            <v>0</v>
          </cell>
          <cell r="D832">
            <v>0</v>
          </cell>
          <cell r="F832">
            <v>0</v>
          </cell>
          <cell r="G832">
            <v>0</v>
          </cell>
          <cell r="H832">
            <v>0</v>
          </cell>
          <cell r="I832">
            <v>0</v>
          </cell>
          <cell r="M832">
            <v>2.68</v>
          </cell>
          <cell r="N832">
            <v>0</v>
          </cell>
        </row>
        <row r="833">
          <cell r="C833">
            <v>0</v>
          </cell>
          <cell r="D833">
            <v>0</v>
          </cell>
          <cell r="F833">
            <v>0</v>
          </cell>
          <cell r="G833">
            <v>0</v>
          </cell>
          <cell r="H833">
            <v>0</v>
          </cell>
          <cell r="I833">
            <v>0</v>
          </cell>
          <cell r="M833">
            <v>2.68</v>
          </cell>
          <cell r="N833">
            <v>0</v>
          </cell>
        </row>
        <row r="834">
          <cell r="C834" t="str">
            <v xml:space="preserve">TOTAL </v>
          </cell>
          <cell r="I834">
            <v>1.79</v>
          </cell>
        </row>
        <row r="835">
          <cell r="C835" t="str">
            <v>BDI %</v>
          </cell>
          <cell r="H835">
            <v>0</v>
          </cell>
          <cell r="I835">
            <v>0</v>
          </cell>
        </row>
        <row r="836">
          <cell r="A836">
            <v>29</v>
          </cell>
          <cell r="C836" t="str">
            <v>TOTAL DO SERVIÇO</v>
          </cell>
          <cell r="I836">
            <v>1.79</v>
          </cell>
          <cell r="K836" t="e">
            <v>#REF!</v>
          </cell>
          <cell r="L836" t="e">
            <v>#REF!</v>
          </cell>
        </row>
        <row r="837">
          <cell r="C837" t="str">
            <v>AGESPISA - AREAIS</v>
          </cell>
        </row>
        <row r="839">
          <cell r="C839" t="str">
            <v>COMPOSIÇÃO DE PREÇO UNITÁRIO</v>
          </cell>
        </row>
        <row r="841">
          <cell r="B841">
            <v>30</v>
          </cell>
          <cell r="C841">
            <v>30</v>
          </cell>
          <cell r="D841" t="str">
            <v>POÇO DE VISITA EM ANEL DE CONCRETO D=60CM C/ PROF. ATÉ 3,00M C/ CHAMINÉ S/ TAMPÃO</v>
          </cell>
          <cell r="I841" t="str">
            <v>UND</v>
          </cell>
          <cell r="K841">
            <v>1339.84</v>
          </cell>
        </row>
        <row r="843">
          <cell r="C843" t="str">
            <v>CÓDIGO</v>
          </cell>
          <cell r="D843" t="str">
            <v>DESCRIÇÃO DO SERVIÇO</v>
          </cell>
          <cell r="F843" t="str">
            <v>UNIDADE</v>
          </cell>
          <cell r="G843" t="str">
            <v>COEF.</v>
          </cell>
          <cell r="H843" t="str">
            <v>PR. UNITÁRIO</v>
          </cell>
          <cell r="I843" t="str">
            <v>PR. TOTAL</v>
          </cell>
        </row>
        <row r="844">
          <cell r="C844" t="str">
            <v>CA0158</v>
          </cell>
          <cell r="D844" t="str">
            <v>CONCRETO MAGRO (CONSUMO MÍNIMO DE CIMENTO 150 KG/M3) -</v>
          </cell>
          <cell r="F844" t="str">
            <v>M3</v>
          </cell>
          <cell r="G844">
            <v>0.2</v>
          </cell>
          <cell r="H844">
            <v>151.15605588854487</v>
          </cell>
          <cell r="I844">
            <v>30.23</v>
          </cell>
          <cell r="K844" t="str">
            <v>CA0158</v>
          </cell>
          <cell r="L844">
            <v>0.2</v>
          </cell>
          <cell r="M844">
            <v>1339.84</v>
          </cell>
          <cell r="N844">
            <v>267.96800000000002</v>
          </cell>
        </row>
        <row r="845">
          <cell r="C845" t="str">
            <v>CA0167</v>
          </cell>
          <cell r="D845" t="str">
            <v>LANÇAMENTO OU BOMBEAMENTO E    ADENSAMENTO DE CONCRETO-ALTURA</v>
          </cell>
          <cell r="F845" t="str">
            <v>M3</v>
          </cell>
          <cell r="G845">
            <v>0.2</v>
          </cell>
          <cell r="H845">
            <v>37.374913467492263</v>
          </cell>
          <cell r="I845">
            <v>7.47</v>
          </cell>
          <cell r="K845" t="str">
            <v>CA0167</v>
          </cell>
          <cell r="L845">
            <v>0.2</v>
          </cell>
          <cell r="M845">
            <v>1339.84</v>
          </cell>
          <cell r="N845">
            <v>267.96800000000002</v>
          </cell>
        </row>
        <row r="846">
          <cell r="C846" t="str">
            <v>CA0834</v>
          </cell>
          <cell r="D846" t="str">
            <v>ARGAMASSA DE CIMENTO E AREIA,  TRAÇO 1:3</v>
          </cell>
          <cell r="F846" t="str">
            <v>M3</v>
          </cell>
          <cell r="G846">
            <v>0.06</v>
          </cell>
          <cell r="H846">
            <v>229.52321981424149</v>
          </cell>
          <cell r="I846">
            <v>13.77</v>
          </cell>
          <cell r="K846" t="str">
            <v>CA0834</v>
          </cell>
          <cell r="L846">
            <v>0.06</v>
          </cell>
          <cell r="M846">
            <v>1339.84</v>
          </cell>
          <cell r="N846">
            <v>80.390399999999985</v>
          </cell>
        </row>
        <row r="847">
          <cell r="C847" t="str">
            <v>IH0006</v>
          </cell>
          <cell r="D847" t="str">
            <v>SERVENTE</v>
          </cell>
          <cell r="F847" t="str">
            <v>H</v>
          </cell>
          <cell r="G847">
            <v>15</v>
          </cell>
          <cell r="H847">
            <v>4.4723219814241482</v>
          </cell>
          <cell r="I847">
            <v>67.08</v>
          </cell>
          <cell r="K847" t="str">
            <v>IH0006</v>
          </cell>
          <cell r="L847">
            <v>15</v>
          </cell>
          <cell r="M847">
            <v>1339.84</v>
          </cell>
          <cell r="N847">
            <v>20097.599999999999</v>
          </cell>
        </row>
        <row r="848">
          <cell r="C848" t="str">
            <v>IH0074</v>
          </cell>
          <cell r="D848" t="str">
            <v>PEDREIRO</v>
          </cell>
          <cell r="F848" t="str">
            <v>H</v>
          </cell>
          <cell r="G848">
            <v>15</v>
          </cell>
          <cell r="H848">
            <v>6.2786377708978325</v>
          </cell>
          <cell r="I848">
            <v>94.18</v>
          </cell>
          <cell r="K848" t="str">
            <v>IH0074</v>
          </cell>
          <cell r="L848">
            <v>15</v>
          </cell>
          <cell r="M848">
            <v>1339.84</v>
          </cell>
          <cell r="N848">
            <v>20097.599999999999</v>
          </cell>
        </row>
        <row r="849">
          <cell r="C849" t="str">
            <v>IM0122</v>
          </cell>
          <cell r="D849" t="str">
            <v>ANEL PRÉ-MOLDADO DE CONCRETO DN 60,  C/ ARMAÇÃO E ALÇA, FABRICADO</v>
          </cell>
          <cell r="F849" t="str">
            <v>U</v>
          </cell>
          <cell r="G849">
            <v>6.5</v>
          </cell>
          <cell r="H849">
            <v>20.5</v>
          </cell>
          <cell r="I849">
            <v>133.25</v>
          </cell>
          <cell r="K849" t="str">
            <v>IM0122</v>
          </cell>
          <cell r="L849">
            <v>6.5</v>
          </cell>
          <cell r="M849">
            <v>1339.84</v>
          </cell>
          <cell r="N849">
            <v>8708.9599999999991</v>
          </cell>
        </row>
        <row r="850">
          <cell r="C850">
            <v>0</v>
          </cell>
          <cell r="D850" t="str">
            <v>TAMPA EXCENTRICA 116 X 10</v>
          </cell>
          <cell r="F850" t="str">
            <v>U</v>
          </cell>
          <cell r="G850">
            <v>1</v>
          </cell>
          <cell r="H850">
            <v>153</v>
          </cell>
          <cell r="I850">
            <v>153</v>
          </cell>
          <cell r="M850">
            <v>1339.84</v>
          </cell>
          <cell r="N850">
            <v>0</v>
          </cell>
        </row>
        <row r="851">
          <cell r="C851">
            <v>0</v>
          </cell>
          <cell r="D851">
            <v>0</v>
          </cell>
          <cell r="F851">
            <v>0</v>
          </cell>
          <cell r="G851">
            <v>0</v>
          </cell>
          <cell r="H851">
            <v>0</v>
          </cell>
          <cell r="I851">
            <v>0</v>
          </cell>
          <cell r="M851">
            <v>1339.84</v>
          </cell>
          <cell r="N851">
            <v>0</v>
          </cell>
        </row>
        <row r="852">
          <cell r="C852">
            <v>0</v>
          </cell>
          <cell r="D852">
            <v>0</v>
          </cell>
          <cell r="F852">
            <v>0</v>
          </cell>
          <cell r="G852">
            <v>0</v>
          </cell>
          <cell r="H852">
            <v>0</v>
          </cell>
          <cell r="I852">
            <v>0</v>
          </cell>
          <cell r="M852">
            <v>1339.84</v>
          </cell>
          <cell r="N852">
            <v>0</v>
          </cell>
        </row>
        <row r="853">
          <cell r="C853">
            <v>0</v>
          </cell>
          <cell r="D853">
            <v>0</v>
          </cell>
          <cell r="F853">
            <v>0</v>
          </cell>
          <cell r="G853">
            <v>0</v>
          </cell>
          <cell r="H853">
            <v>0</v>
          </cell>
          <cell r="I853">
            <v>0</v>
          </cell>
          <cell r="M853">
            <v>1339.84</v>
          </cell>
          <cell r="N853">
            <v>0</v>
          </cell>
        </row>
        <row r="854">
          <cell r="C854">
            <v>0</v>
          </cell>
          <cell r="D854">
            <v>0</v>
          </cell>
          <cell r="F854">
            <v>0</v>
          </cell>
          <cell r="G854">
            <v>0</v>
          </cell>
          <cell r="H854">
            <v>0</v>
          </cell>
          <cell r="I854">
            <v>0</v>
          </cell>
          <cell r="M854">
            <v>1339.84</v>
          </cell>
          <cell r="N854">
            <v>0</v>
          </cell>
        </row>
        <row r="855">
          <cell r="C855">
            <v>0</v>
          </cell>
          <cell r="D855">
            <v>0</v>
          </cell>
          <cell r="F855">
            <v>0</v>
          </cell>
          <cell r="G855">
            <v>0</v>
          </cell>
          <cell r="H855">
            <v>0</v>
          </cell>
          <cell r="I855">
            <v>0</v>
          </cell>
          <cell r="M855">
            <v>1339.84</v>
          </cell>
          <cell r="N855">
            <v>0</v>
          </cell>
        </row>
        <row r="856">
          <cell r="C856">
            <v>0</v>
          </cell>
          <cell r="D856">
            <v>0</v>
          </cell>
          <cell r="F856">
            <v>0</v>
          </cell>
          <cell r="G856">
            <v>0</v>
          </cell>
          <cell r="H856">
            <v>0</v>
          </cell>
          <cell r="I856">
            <v>0</v>
          </cell>
          <cell r="M856">
            <v>1339.84</v>
          </cell>
          <cell r="N856">
            <v>0</v>
          </cell>
        </row>
        <row r="857">
          <cell r="C857">
            <v>0</v>
          </cell>
          <cell r="D857">
            <v>0</v>
          </cell>
          <cell r="F857">
            <v>0</v>
          </cell>
          <cell r="G857">
            <v>0</v>
          </cell>
          <cell r="H857">
            <v>0</v>
          </cell>
          <cell r="I857">
            <v>0</v>
          </cell>
          <cell r="M857">
            <v>1339.84</v>
          </cell>
          <cell r="N857">
            <v>0</v>
          </cell>
        </row>
        <row r="858">
          <cell r="C858">
            <v>0</v>
          </cell>
          <cell r="D858">
            <v>0</v>
          </cell>
          <cell r="F858">
            <v>0</v>
          </cell>
          <cell r="G858">
            <v>0</v>
          </cell>
          <cell r="H858">
            <v>0</v>
          </cell>
          <cell r="I858">
            <v>0</v>
          </cell>
          <cell r="M858">
            <v>1339.84</v>
          </cell>
          <cell r="N858">
            <v>0</v>
          </cell>
        </row>
        <row r="859">
          <cell r="C859">
            <v>0</v>
          </cell>
          <cell r="D859">
            <v>0</v>
          </cell>
          <cell r="F859">
            <v>0</v>
          </cell>
          <cell r="G859">
            <v>0</v>
          </cell>
          <cell r="H859">
            <v>0</v>
          </cell>
          <cell r="I859">
            <v>0</v>
          </cell>
          <cell r="M859">
            <v>1339.84</v>
          </cell>
          <cell r="N859">
            <v>0</v>
          </cell>
        </row>
        <row r="860">
          <cell r="C860">
            <v>0</v>
          </cell>
          <cell r="D860">
            <v>0</v>
          </cell>
          <cell r="F860">
            <v>0</v>
          </cell>
          <cell r="G860">
            <v>0</v>
          </cell>
          <cell r="H860">
            <v>0</v>
          </cell>
          <cell r="I860">
            <v>0</v>
          </cell>
          <cell r="M860">
            <v>1339.84</v>
          </cell>
          <cell r="N860">
            <v>0</v>
          </cell>
        </row>
        <row r="861">
          <cell r="C861">
            <v>0</v>
          </cell>
          <cell r="D861">
            <v>0</v>
          </cell>
          <cell r="F861">
            <v>0</v>
          </cell>
          <cell r="G861">
            <v>0</v>
          </cell>
          <cell r="H861">
            <v>0</v>
          </cell>
          <cell r="I861">
            <v>0</v>
          </cell>
          <cell r="M861">
            <v>1339.84</v>
          </cell>
          <cell r="N861">
            <v>0</v>
          </cell>
        </row>
        <row r="862">
          <cell r="C862">
            <v>0</v>
          </cell>
          <cell r="D862">
            <v>0</v>
          </cell>
          <cell r="F862">
            <v>0</v>
          </cell>
          <cell r="G862">
            <v>0</v>
          </cell>
          <cell r="H862">
            <v>0</v>
          </cell>
          <cell r="I862">
            <v>0</v>
          </cell>
          <cell r="M862">
            <v>1339.84</v>
          </cell>
          <cell r="N862">
            <v>0</v>
          </cell>
        </row>
        <row r="863">
          <cell r="C863">
            <v>0</v>
          </cell>
          <cell r="D863">
            <v>0</v>
          </cell>
          <cell r="F863">
            <v>0</v>
          </cell>
          <cell r="G863">
            <v>0</v>
          </cell>
          <cell r="H863">
            <v>0</v>
          </cell>
          <cell r="I863">
            <v>0</v>
          </cell>
          <cell r="M863">
            <v>1339.84</v>
          </cell>
          <cell r="N863">
            <v>0</v>
          </cell>
        </row>
        <row r="864">
          <cell r="C864">
            <v>0</v>
          </cell>
          <cell r="D864">
            <v>0</v>
          </cell>
          <cell r="F864">
            <v>0</v>
          </cell>
          <cell r="G864">
            <v>0</v>
          </cell>
          <cell r="H864">
            <v>0</v>
          </cell>
          <cell r="I864">
            <v>0</v>
          </cell>
          <cell r="M864">
            <v>1339.84</v>
          </cell>
          <cell r="N864">
            <v>0</v>
          </cell>
        </row>
        <row r="865">
          <cell r="C865" t="str">
            <v xml:space="preserve">TOTAL </v>
          </cell>
          <cell r="I865">
            <v>498.98</v>
          </cell>
        </row>
        <row r="866">
          <cell r="C866" t="str">
            <v>BDI %</v>
          </cell>
          <cell r="H866">
            <v>0</v>
          </cell>
          <cell r="I866">
            <v>0</v>
          </cell>
        </row>
        <row r="867">
          <cell r="A867">
            <v>30</v>
          </cell>
          <cell r="C867" t="str">
            <v>TOTAL DO SERVIÇO</v>
          </cell>
          <cell r="I867">
            <v>498.98</v>
          </cell>
          <cell r="K867" t="e">
            <v>#REF!</v>
          </cell>
          <cell r="L867" t="e">
            <v>#REF!</v>
          </cell>
        </row>
        <row r="868">
          <cell r="C868" t="str">
            <v>AGESPISA - AREAIS</v>
          </cell>
        </row>
        <row r="870">
          <cell r="C870" t="str">
            <v>COMPOSIÇÃO DE PREÇO UNITÁRIO</v>
          </cell>
        </row>
        <row r="872">
          <cell r="B872">
            <v>31</v>
          </cell>
          <cell r="C872">
            <v>31</v>
          </cell>
          <cell r="D872" t="str">
            <v>POÇO DE VISITA EM ANEL DE CONCRETO D=60CM C/ PROF. ATÉ 4,00M C/ CHAMINÉ S/ TAMPÃO</v>
          </cell>
          <cell r="I872" t="str">
            <v>UND</v>
          </cell>
          <cell r="K872">
            <v>1668.44</v>
          </cell>
        </row>
        <row r="874">
          <cell r="C874" t="str">
            <v>CÓDIGO</v>
          </cell>
          <cell r="D874" t="str">
            <v>DESCRIÇÃO DO SERVIÇO</v>
          </cell>
          <cell r="F874" t="str">
            <v>UNIDADE</v>
          </cell>
          <cell r="G874" t="str">
            <v>COEF.</v>
          </cell>
          <cell r="H874" t="str">
            <v>PR. UNITÁRIO</v>
          </cell>
          <cell r="I874" t="str">
            <v>PR. TOTAL</v>
          </cell>
        </row>
        <row r="875">
          <cell r="C875" t="str">
            <v>CA0158</v>
          </cell>
          <cell r="D875" t="str">
            <v>CONCRETO MAGRO (CONSUMO MÍNIMO DE CIMENTO 150 KG/M3) -</v>
          </cell>
          <cell r="F875" t="str">
            <v>M3</v>
          </cell>
          <cell r="G875">
            <v>0.2</v>
          </cell>
          <cell r="H875">
            <v>151.15605588854487</v>
          </cell>
          <cell r="I875">
            <v>30.23</v>
          </cell>
          <cell r="K875" t="str">
            <v>CA0158</v>
          </cell>
          <cell r="L875">
            <v>0.2</v>
          </cell>
          <cell r="M875">
            <v>1668.44</v>
          </cell>
          <cell r="N875">
            <v>333.68800000000005</v>
          </cell>
        </row>
        <row r="876">
          <cell r="C876" t="str">
            <v>CA0167</v>
          </cell>
          <cell r="D876" t="str">
            <v>LANÇAMENTO OU BOMBEAMENTO E    ADENSAMENTO DE CONCRETO-ALTURA</v>
          </cell>
          <cell r="F876" t="str">
            <v>M3</v>
          </cell>
          <cell r="G876">
            <v>0.2</v>
          </cell>
          <cell r="H876">
            <v>37.374913467492263</v>
          </cell>
          <cell r="I876">
            <v>7.47</v>
          </cell>
          <cell r="K876" t="str">
            <v>CA0167</v>
          </cell>
          <cell r="L876">
            <v>0.2</v>
          </cell>
          <cell r="M876">
            <v>1668.44</v>
          </cell>
          <cell r="N876">
            <v>333.68800000000005</v>
          </cell>
        </row>
        <row r="877">
          <cell r="C877" t="str">
            <v>CA0834</v>
          </cell>
          <cell r="D877" t="str">
            <v>ARGAMASSA DE CIMENTO E AREIA,  TRAÇO 1:3</v>
          </cell>
          <cell r="F877" t="str">
            <v>M3</v>
          </cell>
          <cell r="G877">
            <v>0.08</v>
          </cell>
          <cell r="H877">
            <v>229.52321981424149</v>
          </cell>
          <cell r="I877">
            <v>18.36</v>
          </cell>
          <cell r="K877" t="str">
            <v>CA0834</v>
          </cell>
          <cell r="L877">
            <v>0.08</v>
          </cell>
          <cell r="M877">
            <v>1668.44</v>
          </cell>
          <cell r="N877">
            <v>133.4752</v>
          </cell>
        </row>
        <row r="878">
          <cell r="C878" t="str">
            <v>IH0006</v>
          </cell>
          <cell r="D878" t="str">
            <v>SERVENTE</v>
          </cell>
          <cell r="F878" t="str">
            <v>H</v>
          </cell>
          <cell r="G878">
            <v>12</v>
          </cell>
          <cell r="H878">
            <v>4.4723219814241482</v>
          </cell>
          <cell r="I878">
            <v>53.67</v>
          </cell>
          <cell r="K878" t="str">
            <v>IH0006</v>
          </cell>
          <cell r="L878">
            <v>12</v>
          </cell>
          <cell r="M878">
            <v>1668.44</v>
          </cell>
          <cell r="N878">
            <v>20021.28</v>
          </cell>
        </row>
        <row r="879">
          <cell r="C879" t="str">
            <v>IH0074</v>
          </cell>
          <cell r="D879" t="str">
            <v>PEDREIRO</v>
          </cell>
          <cell r="F879" t="str">
            <v>H</v>
          </cell>
          <cell r="G879">
            <v>12</v>
          </cell>
          <cell r="H879">
            <v>6.2786377708978325</v>
          </cell>
          <cell r="I879">
            <v>75.34</v>
          </cell>
          <cell r="K879" t="str">
            <v>IH0074</v>
          </cell>
          <cell r="L879">
            <v>12</v>
          </cell>
          <cell r="M879">
            <v>1668.44</v>
          </cell>
          <cell r="N879">
            <v>20021.28</v>
          </cell>
        </row>
        <row r="880">
          <cell r="C880" t="str">
            <v>IM0122</v>
          </cell>
          <cell r="D880" t="str">
            <v>ANEL PRÉ-MOLDADO DE CONCRETO DN 60,  C/ ARMAÇÃO E ALÇA, FABRICADO</v>
          </cell>
          <cell r="F880" t="str">
            <v>U</v>
          </cell>
          <cell r="G880">
            <v>8.5</v>
          </cell>
          <cell r="H880">
            <v>20.5</v>
          </cell>
          <cell r="I880">
            <v>174.25</v>
          </cell>
          <cell r="K880" t="str">
            <v>IM0122</v>
          </cell>
          <cell r="L880">
            <v>8.5</v>
          </cell>
          <cell r="M880">
            <v>1668.44</v>
          </cell>
          <cell r="N880">
            <v>14181.74</v>
          </cell>
        </row>
        <row r="881">
          <cell r="C881">
            <v>0</v>
          </cell>
          <cell r="D881" t="str">
            <v>TAMPA EXCENTRICA 116 X 10</v>
          </cell>
          <cell r="F881" t="str">
            <v>U</v>
          </cell>
          <cell r="G881">
            <v>1</v>
          </cell>
          <cell r="H881">
            <v>153</v>
          </cell>
          <cell r="I881">
            <v>153</v>
          </cell>
          <cell r="M881">
            <v>1668.44</v>
          </cell>
          <cell r="N881">
            <v>0</v>
          </cell>
        </row>
        <row r="882">
          <cell r="C882">
            <v>0</v>
          </cell>
          <cell r="D882">
            <v>0</v>
          </cell>
          <cell r="F882">
            <v>0</v>
          </cell>
          <cell r="G882">
            <v>0</v>
          </cell>
          <cell r="H882">
            <v>0</v>
          </cell>
          <cell r="I882">
            <v>0</v>
          </cell>
          <cell r="M882">
            <v>1668.44</v>
          </cell>
          <cell r="N882">
            <v>0</v>
          </cell>
        </row>
        <row r="883">
          <cell r="C883">
            <v>0</v>
          </cell>
          <cell r="D883">
            <v>0</v>
          </cell>
          <cell r="F883">
            <v>0</v>
          </cell>
          <cell r="G883">
            <v>0</v>
          </cell>
          <cell r="H883">
            <v>0</v>
          </cell>
          <cell r="I883">
            <v>0</v>
          </cell>
          <cell r="M883">
            <v>1668.44</v>
          </cell>
          <cell r="N883">
            <v>0</v>
          </cell>
        </row>
        <row r="884">
          <cell r="C884">
            <v>0</v>
          </cell>
          <cell r="D884">
            <v>0</v>
          </cell>
          <cell r="F884">
            <v>0</v>
          </cell>
          <cell r="G884">
            <v>0</v>
          </cell>
          <cell r="H884">
            <v>0</v>
          </cell>
          <cell r="I884">
            <v>0</v>
          </cell>
          <cell r="M884">
            <v>1668.44</v>
          </cell>
          <cell r="N884">
            <v>0</v>
          </cell>
        </row>
        <row r="885">
          <cell r="C885">
            <v>0</v>
          </cell>
          <cell r="D885">
            <v>0</v>
          </cell>
          <cell r="F885">
            <v>0</v>
          </cell>
          <cell r="G885">
            <v>0</v>
          </cell>
          <cell r="H885">
            <v>0</v>
          </cell>
          <cell r="I885">
            <v>0</v>
          </cell>
          <cell r="M885">
            <v>1668.44</v>
          </cell>
          <cell r="N885">
            <v>0</v>
          </cell>
        </row>
        <row r="886">
          <cell r="C886">
            <v>0</v>
          </cell>
          <cell r="D886">
            <v>0</v>
          </cell>
          <cell r="F886">
            <v>0</v>
          </cell>
          <cell r="G886">
            <v>0</v>
          </cell>
          <cell r="H886">
            <v>0</v>
          </cell>
          <cell r="I886">
            <v>0</v>
          </cell>
          <cell r="M886">
            <v>1668.44</v>
          </cell>
          <cell r="N886">
            <v>0</v>
          </cell>
        </row>
        <row r="887">
          <cell r="C887">
            <v>0</v>
          </cell>
          <cell r="D887">
            <v>0</v>
          </cell>
          <cell r="F887">
            <v>0</v>
          </cell>
          <cell r="G887">
            <v>0</v>
          </cell>
          <cell r="H887">
            <v>0</v>
          </cell>
          <cell r="I887">
            <v>0</v>
          </cell>
          <cell r="M887">
            <v>1668.44</v>
          </cell>
          <cell r="N887">
            <v>0</v>
          </cell>
        </row>
        <row r="888">
          <cell r="C888">
            <v>0</v>
          </cell>
          <cell r="D888">
            <v>0</v>
          </cell>
          <cell r="F888">
            <v>0</v>
          </cell>
          <cell r="G888">
            <v>0</v>
          </cell>
          <cell r="H888">
            <v>0</v>
          </cell>
          <cell r="I888">
            <v>0</v>
          </cell>
          <cell r="M888">
            <v>1668.44</v>
          </cell>
          <cell r="N888">
            <v>0</v>
          </cell>
        </row>
        <row r="889">
          <cell r="C889">
            <v>0</v>
          </cell>
          <cell r="D889">
            <v>0</v>
          </cell>
          <cell r="F889">
            <v>0</v>
          </cell>
          <cell r="G889">
            <v>0</v>
          </cell>
          <cell r="H889">
            <v>0</v>
          </cell>
          <cell r="I889">
            <v>0</v>
          </cell>
          <cell r="M889">
            <v>1668.44</v>
          </cell>
          <cell r="N889">
            <v>0</v>
          </cell>
        </row>
        <row r="890">
          <cell r="C890">
            <v>0</v>
          </cell>
          <cell r="D890">
            <v>0</v>
          </cell>
          <cell r="F890">
            <v>0</v>
          </cell>
          <cell r="G890">
            <v>0</v>
          </cell>
          <cell r="H890">
            <v>0</v>
          </cell>
          <cell r="I890">
            <v>0</v>
          </cell>
          <cell r="M890">
            <v>1668.44</v>
          </cell>
          <cell r="N890">
            <v>0</v>
          </cell>
        </row>
        <row r="891">
          <cell r="C891">
            <v>0</v>
          </cell>
          <cell r="D891">
            <v>0</v>
          </cell>
          <cell r="F891">
            <v>0</v>
          </cell>
          <cell r="G891">
            <v>0</v>
          </cell>
          <cell r="H891">
            <v>0</v>
          </cell>
          <cell r="I891">
            <v>0</v>
          </cell>
          <cell r="M891">
            <v>1668.44</v>
          </cell>
          <cell r="N891">
            <v>0</v>
          </cell>
        </row>
        <row r="892">
          <cell r="C892">
            <v>0</v>
          </cell>
          <cell r="D892">
            <v>0</v>
          </cell>
          <cell r="F892">
            <v>0</v>
          </cell>
          <cell r="G892">
            <v>0</v>
          </cell>
          <cell r="H892">
            <v>0</v>
          </cell>
          <cell r="I892">
            <v>0</v>
          </cell>
          <cell r="M892">
            <v>1668.44</v>
          </cell>
          <cell r="N892">
            <v>0</v>
          </cell>
        </row>
        <row r="893">
          <cell r="C893">
            <v>0</v>
          </cell>
          <cell r="D893">
            <v>0</v>
          </cell>
          <cell r="F893">
            <v>0</v>
          </cell>
          <cell r="G893">
            <v>0</v>
          </cell>
          <cell r="H893">
            <v>0</v>
          </cell>
          <cell r="I893">
            <v>0</v>
          </cell>
          <cell r="M893">
            <v>1668.44</v>
          </cell>
          <cell r="N893">
            <v>0</v>
          </cell>
        </row>
        <row r="894">
          <cell r="C894">
            <v>0</v>
          </cell>
          <cell r="D894">
            <v>0</v>
          </cell>
          <cell r="F894">
            <v>0</v>
          </cell>
          <cell r="G894">
            <v>0</v>
          </cell>
          <cell r="H894">
            <v>0</v>
          </cell>
          <cell r="I894">
            <v>0</v>
          </cell>
          <cell r="M894">
            <v>1668.44</v>
          </cell>
          <cell r="N894">
            <v>0</v>
          </cell>
        </row>
        <row r="895">
          <cell r="C895">
            <v>0</v>
          </cell>
          <cell r="D895">
            <v>0</v>
          </cell>
          <cell r="F895">
            <v>0</v>
          </cell>
          <cell r="G895">
            <v>0</v>
          </cell>
          <cell r="H895">
            <v>0</v>
          </cell>
          <cell r="I895">
            <v>0</v>
          </cell>
          <cell r="M895">
            <v>1668.44</v>
          </cell>
          <cell r="N895">
            <v>0</v>
          </cell>
        </row>
        <row r="896">
          <cell r="C896" t="str">
            <v xml:space="preserve">TOTAL </v>
          </cell>
          <cell r="I896">
            <v>512.31999999999994</v>
          </cell>
        </row>
        <row r="897">
          <cell r="C897" t="str">
            <v>BDI %</v>
          </cell>
          <cell r="H897">
            <v>0</v>
          </cell>
          <cell r="I897">
            <v>0</v>
          </cell>
        </row>
        <row r="898">
          <cell r="A898">
            <v>31</v>
          </cell>
          <cell r="C898" t="str">
            <v>TOTAL DO SERVIÇO</v>
          </cell>
          <cell r="I898">
            <v>512.31999999999994</v>
          </cell>
          <cell r="K898" t="e">
            <v>#REF!</v>
          </cell>
          <cell r="L898" t="e">
            <v>#REF!</v>
          </cell>
        </row>
        <row r="899">
          <cell r="C899" t="str">
            <v>AGESPISA - AREAIS</v>
          </cell>
        </row>
        <row r="901">
          <cell r="C901" t="str">
            <v>COMPOSIÇÃO DE PREÇO UNITÁRIO</v>
          </cell>
        </row>
        <row r="903">
          <cell r="B903">
            <v>32</v>
          </cell>
          <cell r="C903">
            <v>32</v>
          </cell>
          <cell r="D903" t="str">
            <v>TUBO PVC P/ REDE COLETORA JEI NBR 7362   DN250</v>
          </cell>
          <cell r="I903" t="str">
            <v>M</v>
          </cell>
          <cell r="K903">
            <v>61.54</v>
          </cell>
        </row>
        <row r="905">
          <cell r="C905" t="str">
            <v>CÓDIGO</v>
          </cell>
          <cell r="D905" t="str">
            <v>DESCRIÇÃO DO SERVIÇO</v>
          </cell>
          <cell r="F905" t="str">
            <v>UNIDADE</v>
          </cell>
          <cell r="G905" t="str">
            <v>COEF.</v>
          </cell>
          <cell r="H905" t="str">
            <v>PR. UNITÁRIO</v>
          </cell>
          <cell r="I905" t="str">
            <v>PR. TOTAL</v>
          </cell>
        </row>
        <row r="906">
          <cell r="C906" t="str">
            <v>IM6176</v>
          </cell>
          <cell r="D906" t="str">
            <v>TUBO PVC BRANCO R-GIDO ESGOTO  D=250MM (10')</v>
          </cell>
          <cell r="F906" t="str">
            <v>M</v>
          </cell>
          <cell r="G906">
            <v>1.01</v>
          </cell>
          <cell r="H906">
            <v>39.119999999999997</v>
          </cell>
          <cell r="I906">
            <v>39.51</v>
          </cell>
          <cell r="K906" t="str">
            <v>IM6176</v>
          </cell>
          <cell r="L906">
            <v>1.01</v>
          </cell>
          <cell r="M906">
            <v>61.54</v>
          </cell>
          <cell r="N906">
            <v>62.1554</v>
          </cell>
        </row>
        <row r="907">
          <cell r="C907">
            <v>0</v>
          </cell>
          <cell r="D907">
            <v>0</v>
          </cell>
          <cell r="F907">
            <v>0</v>
          </cell>
          <cell r="G907">
            <v>0</v>
          </cell>
          <cell r="H907">
            <v>0</v>
          </cell>
          <cell r="I907">
            <v>0</v>
          </cell>
          <cell r="M907">
            <v>61.54</v>
          </cell>
          <cell r="N907">
            <v>0</v>
          </cell>
        </row>
        <row r="908">
          <cell r="C908">
            <v>0</v>
          </cell>
          <cell r="D908">
            <v>0</v>
          </cell>
          <cell r="F908">
            <v>0</v>
          </cell>
          <cell r="G908">
            <v>0</v>
          </cell>
          <cell r="H908">
            <v>0</v>
          </cell>
          <cell r="I908">
            <v>0</v>
          </cell>
          <cell r="M908">
            <v>61.54</v>
          </cell>
          <cell r="N908">
            <v>0</v>
          </cell>
        </row>
        <row r="909">
          <cell r="C909">
            <v>0</v>
          </cell>
          <cell r="D909">
            <v>0</v>
          </cell>
          <cell r="F909">
            <v>0</v>
          </cell>
          <cell r="G909">
            <v>0</v>
          </cell>
          <cell r="H909">
            <v>0</v>
          </cell>
          <cell r="I909">
            <v>0</v>
          </cell>
          <cell r="M909">
            <v>61.54</v>
          </cell>
          <cell r="N909">
            <v>0</v>
          </cell>
        </row>
        <row r="910">
          <cell r="C910">
            <v>0</v>
          </cell>
          <cell r="D910">
            <v>0</v>
          </cell>
          <cell r="F910">
            <v>0</v>
          </cell>
          <cell r="G910">
            <v>0</v>
          </cell>
          <cell r="H910">
            <v>0</v>
          </cell>
          <cell r="I910">
            <v>0</v>
          </cell>
          <cell r="M910">
            <v>61.54</v>
          </cell>
          <cell r="N910">
            <v>0</v>
          </cell>
        </row>
        <row r="911">
          <cell r="C911">
            <v>0</v>
          </cell>
          <cell r="D911">
            <v>0</v>
          </cell>
          <cell r="F911">
            <v>0</v>
          </cell>
          <cell r="G911">
            <v>0</v>
          </cell>
          <cell r="H911">
            <v>0</v>
          </cell>
          <cell r="I911">
            <v>0</v>
          </cell>
          <cell r="M911">
            <v>61.54</v>
          </cell>
          <cell r="N911">
            <v>0</v>
          </cell>
        </row>
        <row r="912">
          <cell r="C912">
            <v>0</v>
          </cell>
          <cell r="D912">
            <v>0</v>
          </cell>
          <cell r="F912">
            <v>0</v>
          </cell>
          <cell r="G912">
            <v>0</v>
          </cell>
          <cell r="H912">
            <v>0</v>
          </cell>
          <cell r="I912">
            <v>0</v>
          </cell>
          <cell r="M912">
            <v>61.54</v>
          </cell>
          <cell r="N912">
            <v>0</v>
          </cell>
        </row>
        <row r="913">
          <cell r="C913">
            <v>0</v>
          </cell>
          <cell r="D913">
            <v>0</v>
          </cell>
          <cell r="F913">
            <v>0</v>
          </cell>
          <cell r="G913">
            <v>0</v>
          </cell>
          <cell r="H913">
            <v>0</v>
          </cell>
          <cell r="I913">
            <v>0</v>
          </cell>
          <cell r="M913">
            <v>61.54</v>
          </cell>
          <cell r="N913">
            <v>0</v>
          </cell>
        </row>
        <row r="914">
          <cell r="C914">
            <v>0</v>
          </cell>
          <cell r="D914">
            <v>0</v>
          </cell>
          <cell r="F914">
            <v>0</v>
          </cell>
          <cell r="G914">
            <v>0</v>
          </cell>
          <cell r="H914">
            <v>0</v>
          </cell>
          <cell r="I914">
            <v>0</v>
          </cell>
          <cell r="M914">
            <v>61.54</v>
          </cell>
          <cell r="N914">
            <v>0</v>
          </cell>
        </row>
        <row r="915">
          <cell r="C915">
            <v>0</v>
          </cell>
          <cell r="D915">
            <v>0</v>
          </cell>
          <cell r="F915">
            <v>0</v>
          </cell>
          <cell r="G915">
            <v>0</v>
          </cell>
          <cell r="H915">
            <v>0</v>
          </cell>
          <cell r="I915">
            <v>0</v>
          </cell>
          <cell r="M915">
            <v>61.54</v>
          </cell>
          <cell r="N915">
            <v>0</v>
          </cell>
        </row>
        <row r="916">
          <cell r="C916">
            <v>0</v>
          </cell>
          <cell r="D916">
            <v>0</v>
          </cell>
          <cell r="F916">
            <v>0</v>
          </cell>
          <cell r="G916">
            <v>0</v>
          </cell>
          <cell r="H916">
            <v>0</v>
          </cell>
          <cell r="I916">
            <v>0</v>
          </cell>
          <cell r="M916">
            <v>61.54</v>
          </cell>
          <cell r="N916">
            <v>0</v>
          </cell>
        </row>
        <row r="917">
          <cell r="C917">
            <v>0</v>
          </cell>
          <cell r="D917">
            <v>0</v>
          </cell>
          <cell r="F917">
            <v>0</v>
          </cell>
          <cell r="G917">
            <v>0</v>
          </cell>
          <cell r="H917">
            <v>0</v>
          </cell>
          <cell r="I917">
            <v>0</v>
          </cell>
          <cell r="M917">
            <v>61.54</v>
          </cell>
          <cell r="N917">
            <v>0</v>
          </cell>
        </row>
        <row r="918">
          <cell r="C918">
            <v>0</v>
          </cell>
          <cell r="D918">
            <v>0</v>
          </cell>
          <cell r="F918">
            <v>0</v>
          </cell>
          <cell r="G918">
            <v>0</v>
          </cell>
          <cell r="H918">
            <v>0</v>
          </cell>
          <cell r="I918">
            <v>0</v>
          </cell>
          <cell r="M918">
            <v>61.54</v>
          </cell>
          <cell r="N918">
            <v>0</v>
          </cell>
        </row>
        <row r="919">
          <cell r="C919">
            <v>0</v>
          </cell>
          <cell r="D919">
            <v>0</v>
          </cell>
          <cell r="F919">
            <v>0</v>
          </cell>
          <cell r="G919">
            <v>0</v>
          </cell>
          <cell r="H919">
            <v>0</v>
          </cell>
          <cell r="I919">
            <v>0</v>
          </cell>
          <cell r="M919">
            <v>61.54</v>
          </cell>
          <cell r="N919">
            <v>0</v>
          </cell>
        </row>
        <row r="920">
          <cell r="C920">
            <v>0</v>
          </cell>
          <cell r="D920">
            <v>0</v>
          </cell>
          <cell r="F920">
            <v>0</v>
          </cell>
          <cell r="G920">
            <v>0</v>
          </cell>
          <cell r="H920">
            <v>0</v>
          </cell>
          <cell r="I920">
            <v>0</v>
          </cell>
          <cell r="M920">
            <v>61.54</v>
          </cell>
          <cell r="N920">
            <v>0</v>
          </cell>
        </row>
        <row r="921">
          <cell r="C921">
            <v>0</v>
          </cell>
          <cell r="D921">
            <v>0</v>
          </cell>
          <cell r="F921">
            <v>0</v>
          </cell>
          <cell r="G921">
            <v>0</v>
          </cell>
          <cell r="H921">
            <v>0</v>
          </cell>
          <cell r="I921">
            <v>0</v>
          </cell>
          <cell r="M921">
            <v>61.54</v>
          </cell>
          <cell r="N921">
            <v>0</v>
          </cell>
        </row>
        <row r="922">
          <cell r="C922">
            <v>0</v>
          </cell>
          <cell r="D922">
            <v>0</v>
          </cell>
          <cell r="F922">
            <v>0</v>
          </cell>
          <cell r="G922">
            <v>0</v>
          </cell>
          <cell r="H922">
            <v>0</v>
          </cell>
          <cell r="I922">
            <v>0</v>
          </cell>
          <cell r="M922">
            <v>61.54</v>
          </cell>
          <cell r="N922">
            <v>0</v>
          </cell>
        </row>
        <row r="923">
          <cell r="C923">
            <v>0</v>
          </cell>
          <cell r="D923">
            <v>0</v>
          </cell>
          <cell r="F923">
            <v>0</v>
          </cell>
          <cell r="G923">
            <v>0</v>
          </cell>
          <cell r="H923">
            <v>0</v>
          </cell>
          <cell r="I923">
            <v>0</v>
          </cell>
          <cell r="M923">
            <v>61.54</v>
          </cell>
          <cell r="N923">
            <v>0</v>
          </cell>
        </row>
        <row r="924">
          <cell r="C924">
            <v>0</v>
          </cell>
          <cell r="D924">
            <v>0</v>
          </cell>
          <cell r="F924">
            <v>0</v>
          </cell>
          <cell r="G924">
            <v>0</v>
          </cell>
          <cell r="H924">
            <v>0</v>
          </cell>
          <cell r="I924">
            <v>0</v>
          </cell>
          <cell r="M924">
            <v>61.54</v>
          </cell>
          <cell r="N924">
            <v>0</v>
          </cell>
        </row>
        <row r="925">
          <cell r="C925">
            <v>0</v>
          </cell>
          <cell r="D925">
            <v>0</v>
          </cell>
          <cell r="F925">
            <v>0</v>
          </cell>
          <cell r="G925">
            <v>0</v>
          </cell>
          <cell r="H925">
            <v>0</v>
          </cell>
          <cell r="I925">
            <v>0</v>
          </cell>
          <cell r="M925">
            <v>61.54</v>
          </cell>
          <cell r="N925">
            <v>0</v>
          </cell>
        </row>
        <row r="926">
          <cell r="C926">
            <v>0</v>
          </cell>
          <cell r="D926">
            <v>0</v>
          </cell>
          <cell r="F926">
            <v>0</v>
          </cell>
          <cell r="G926">
            <v>0</v>
          </cell>
          <cell r="H926">
            <v>0</v>
          </cell>
          <cell r="I926">
            <v>0</v>
          </cell>
          <cell r="M926">
            <v>61.54</v>
          </cell>
          <cell r="N926">
            <v>0</v>
          </cell>
        </row>
        <row r="927">
          <cell r="C927" t="str">
            <v xml:space="preserve">TOTAL </v>
          </cell>
          <cell r="I927">
            <v>39.51</v>
          </cell>
        </row>
        <row r="928">
          <cell r="C928" t="str">
            <v>BDI %</v>
          </cell>
          <cell r="H928">
            <v>0</v>
          </cell>
          <cell r="I928">
            <v>0</v>
          </cell>
        </row>
        <row r="929">
          <cell r="A929">
            <v>32</v>
          </cell>
          <cell r="C929" t="str">
            <v>TOTAL DO SERVIÇO</v>
          </cell>
          <cell r="I929">
            <v>39.51</v>
          </cell>
          <cell r="K929" t="e">
            <v>#REF!</v>
          </cell>
          <cell r="L929" t="e">
            <v>#REF!</v>
          </cell>
        </row>
        <row r="930">
          <cell r="C930" t="str">
            <v>AGESPISA - AREAIS</v>
          </cell>
        </row>
        <row r="932">
          <cell r="C932" t="str">
            <v>COMPOSIÇÃO DE PREÇO UNITÁRIO</v>
          </cell>
        </row>
        <row r="934">
          <cell r="B934">
            <v>33</v>
          </cell>
          <cell r="C934">
            <v>33</v>
          </cell>
          <cell r="D934" t="str">
            <v>LOCAÇÃO DE REDE DE ESGOTO/EMISSÁRIO/DRENAGEM POR MEIO MAGNÉTICO</v>
          </cell>
          <cell r="I934" t="str">
            <v>M</v>
          </cell>
          <cell r="K934">
            <v>1.9</v>
          </cell>
        </row>
        <row r="936">
          <cell r="C936" t="str">
            <v>CÓDIGO</v>
          </cell>
          <cell r="D936" t="str">
            <v>DESCRIÇÃO DO SERVIÇO</v>
          </cell>
          <cell r="F936" t="str">
            <v>UNIDADE</v>
          </cell>
          <cell r="G936" t="str">
            <v>COEF.</v>
          </cell>
          <cell r="H936" t="str">
            <v>PR. UNITÁRIO</v>
          </cell>
          <cell r="I936" t="str">
            <v>PR. TOTAL</v>
          </cell>
        </row>
        <row r="937">
          <cell r="C937" t="str">
            <v>CA1109</v>
          </cell>
          <cell r="D937" t="str">
            <v>FURGÃO OU UTILITÁRIO, MOTOR    GASOLINA 86 HP (INCLUSIVE</v>
          </cell>
          <cell r="F937" t="str">
            <v>H</v>
          </cell>
          <cell r="G937">
            <v>1.47E-2</v>
          </cell>
          <cell r="H937">
            <v>36.588582043343649</v>
          </cell>
          <cell r="I937">
            <v>0.54</v>
          </cell>
          <cell r="K937" t="str">
            <v>CA1109</v>
          </cell>
          <cell r="L937">
            <v>1.47E-2</v>
          </cell>
          <cell r="M937">
            <v>1.9</v>
          </cell>
          <cell r="N937">
            <v>2.7929999999999996E-2</v>
          </cell>
        </row>
        <row r="938">
          <cell r="C938" t="str">
            <v>CA1180</v>
          </cell>
          <cell r="D938" t="str">
            <v>TEODOLITO AUTOMÁTICO C/ TRIPÉ, WILD MODELO T- 1 (PRECISÃO DE</v>
          </cell>
          <cell r="F938" t="str">
            <v>MÊS</v>
          </cell>
          <cell r="G938">
            <v>8.2999999999999998E-5</v>
          </cell>
          <cell r="H938">
            <v>450</v>
          </cell>
          <cell r="I938">
            <v>0.04</v>
          </cell>
          <cell r="K938" t="str">
            <v>CA1180</v>
          </cell>
          <cell r="L938">
            <v>8.2999999999999998E-5</v>
          </cell>
          <cell r="M938">
            <v>1.9</v>
          </cell>
          <cell r="N938">
            <v>1.5769999999999998E-4</v>
          </cell>
        </row>
        <row r="939">
          <cell r="C939" t="str">
            <v>IE0035</v>
          </cell>
          <cell r="D939" t="str">
            <v>NÍVEL WILD NA-2, PRECISÃO MAIS OU MENOS 0,7 MM OU SIMILAR</v>
          </cell>
          <cell r="F939" t="str">
            <v>MÊS</v>
          </cell>
          <cell r="G939">
            <v>8.2999999999999998E-5</v>
          </cell>
          <cell r="H939">
            <v>300</v>
          </cell>
          <cell r="I939">
            <v>0.02</v>
          </cell>
          <cell r="K939" t="str">
            <v>IE0035</v>
          </cell>
          <cell r="L939">
            <v>8.2999999999999998E-5</v>
          </cell>
          <cell r="M939">
            <v>1.9</v>
          </cell>
          <cell r="N939">
            <v>1.5769999999999998E-4</v>
          </cell>
        </row>
        <row r="940">
          <cell r="C940" t="str">
            <v>IH0003</v>
          </cell>
          <cell r="D940" t="str">
            <v>NIVELADOR</v>
          </cell>
          <cell r="F940" t="str">
            <v>H</v>
          </cell>
          <cell r="G940">
            <v>2.1000000000000001E-2</v>
          </cell>
          <cell r="H940">
            <v>6.2786377708978325</v>
          </cell>
          <cell r="I940">
            <v>0.13</v>
          </cell>
          <cell r="K940" t="str">
            <v>IH0003</v>
          </cell>
          <cell r="L940">
            <v>2.1000000000000001E-2</v>
          </cell>
          <cell r="M940">
            <v>1.9</v>
          </cell>
          <cell r="N940">
            <v>3.9899999999999998E-2</v>
          </cell>
        </row>
        <row r="941">
          <cell r="C941" t="str">
            <v>IH0007</v>
          </cell>
          <cell r="D941" t="str">
            <v>TOPÓGRAFO</v>
          </cell>
          <cell r="F941" t="str">
            <v>H</v>
          </cell>
          <cell r="G941">
            <v>2.1000000000000001E-2</v>
          </cell>
          <cell r="H941">
            <v>9.8236532507739955</v>
          </cell>
          <cell r="I941">
            <v>0.21</v>
          </cell>
          <cell r="K941" t="str">
            <v>IH0007</v>
          </cell>
          <cell r="L941">
            <v>2.1000000000000001E-2</v>
          </cell>
          <cell r="M941">
            <v>1.9</v>
          </cell>
          <cell r="N941">
            <v>3.9899999999999998E-2</v>
          </cell>
        </row>
        <row r="942">
          <cell r="C942" t="str">
            <v>IH0008</v>
          </cell>
          <cell r="D942" t="str">
            <v>AUXILIAR DETOPÓGRAFO</v>
          </cell>
          <cell r="F942" t="str">
            <v>H</v>
          </cell>
          <cell r="G942">
            <v>4.2000000000000003E-2</v>
          </cell>
          <cell r="H942">
            <v>4.7138080495356025</v>
          </cell>
          <cell r="I942">
            <v>0.2</v>
          </cell>
          <cell r="K942" t="str">
            <v>IH0008</v>
          </cell>
          <cell r="L942">
            <v>4.2000000000000003E-2</v>
          </cell>
          <cell r="M942">
            <v>1.9</v>
          </cell>
          <cell r="N942">
            <v>7.9799999999999996E-2</v>
          </cell>
        </row>
        <row r="943">
          <cell r="C943">
            <v>0</v>
          </cell>
          <cell r="D943">
            <v>0</v>
          </cell>
          <cell r="F943">
            <v>0</v>
          </cell>
          <cell r="G943">
            <v>0</v>
          </cell>
          <cell r="H943">
            <v>0</v>
          </cell>
          <cell r="I943">
            <v>0</v>
          </cell>
          <cell r="M943">
            <v>1.9</v>
          </cell>
          <cell r="N943">
            <v>0</v>
          </cell>
        </row>
        <row r="944">
          <cell r="C944">
            <v>0</v>
          </cell>
          <cell r="D944">
            <v>0</v>
          </cell>
          <cell r="F944">
            <v>0</v>
          </cell>
          <cell r="G944">
            <v>0</v>
          </cell>
          <cell r="H944">
            <v>0</v>
          </cell>
          <cell r="I944">
            <v>0</v>
          </cell>
          <cell r="M944">
            <v>1.9</v>
          </cell>
          <cell r="N944">
            <v>0</v>
          </cell>
        </row>
        <row r="945">
          <cell r="C945">
            <v>0</v>
          </cell>
          <cell r="D945">
            <v>0</v>
          </cell>
          <cell r="F945">
            <v>0</v>
          </cell>
          <cell r="G945">
            <v>0</v>
          </cell>
          <cell r="H945">
            <v>0</v>
          </cell>
          <cell r="I945">
            <v>0</v>
          </cell>
          <cell r="M945">
            <v>1.9</v>
          </cell>
          <cell r="N945">
            <v>0</v>
          </cell>
        </row>
        <row r="946">
          <cell r="C946">
            <v>0</v>
          </cell>
          <cell r="D946">
            <v>0</v>
          </cell>
          <cell r="F946">
            <v>0</v>
          </cell>
          <cell r="G946">
            <v>0</v>
          </cell>
          <cell r="H946">
            <v>0</v>
          </cell>
          <cell r="I946">
            <v>0</v>
          </cell>
          <cell r="M946">
            <v>1.9</v>
          </cell>
          <cell r="N946">
            <v>0</v>
          </cell>
        </row>
        <row r="947">
          <cell r="C947">
            <v>0</v>
          </cell>
          <cell r="D947">
            <v>0</v>
          </cell>
          <cell r="F947">
            <v>0</v>
          </cell>
          <cell r="G947">
            <v>0</v>
          </cell>
          <cell r="H947">
            <v>0</v>
          </cell>
          <cell r="I947">
            <v>0</v>
          </cell>
          <cell r="M947">
            <v>1.9</v>
          </cell>
          <cell r="N947">
            <v>0</v>
          </cell>
        </row>
        <row r="948">
          <cell r="C948">
            <v>0</v>
          </cell>
          <cell r="D948">
            <v>0</v>
          </cell>
          <cell r="F948">
            <v>0</v>
          </cell>
          <cell r="G948">
            <v>0</v>
          </cell>
          <cell r="H948">
            <v>0</v>
          </cell>
          <cell r="I948">
            <v>0</v>
          </cell>
          <cell r="M948">
            <v>1.9</v>
          </cell>
          <cell r="N948">
            <v>0</v>
          </cell>
        </row>
        <row r="949">
          <cell r="C949">
            <v>0</v>
          </cell>
          <cell r="D949">
            <v>0</v>
          </cell>
          <cell r="F949">
            <v>0</v>
          </cell>
          <cell r="G949">
            <v>0</v>
          </cell>
          <cell r="H949">
            <v>0</v>
          </cell>
          <cell r="I949">
            <v>0</v>
          </cell>
          <cell r="M949">
            <v>1.9</v>
          </cell>
          <cell r="N949">
            <v>0</v>
          </cell>
        </row>
        <row r="950">
          <cell r="C950">
            <v>0</v>
          </cell>
          <cell r="D950">
            <v>0</v>
          </cell>
          <cell r="F950">
            <v>0</v>
          </cell>
          <cell r="G950">
            <v>0</v>
          </cell>
          <cell r="H950">
            <v>0</v>
          </cell>
          <cell r="I950">
            <v>0</v>
          </cell>
          <cell r="M950">
            <v>1.9</v>
          </cell>
          <cell r="N950">
            <v>0</v>
          </cell>
        </row>
        <row r="951">
          <cell r="C951">
            <v>0</v>
          </cell>
          <cell r="D951">
            <v>0</v>
          </cell>
          <cell r="F951">
            <v>0</v>
          </cell>
          <cell r="G951">
            <v>0</v>
          </cell>
          <cell r="H951">
            <v>0</v>
          </cell>
          <cell r="I951">
            <v>0</v>
          </cell>
          <cell r="M951">
            <v>1.9</v>
          </cell>
          <cell r="N951">
            <v>0</v>
          </cell>
        </row>
        <row r="952">
          <cell r="C952">
            <v>0</v>
          </cell>
          <cell r="D952">
            <v>0</v>
          </cell>
          <cell r="F952">
            <v>0</v>
          </cell>
          <cell r="G952">
            <v>0</v>
          </cell>
          <cell r="H952">
            <v>0</v>
          </cell>
          <cell r="I952">
            <v>0</v>
          </cell>
          <cell r="M952">
            <v>1.9</v>
          </cell>
          <cell r="N952">
            <v>0</v>
          </cell>
        </row>
        <row r="953">
          <cell r="C953">
            <v>0</v>
          </cell>
          <cell r="D953">
            <v>0</v>
          </cell>
          <cell r="F953">
            <v>0</v>
          </cell>
          <cell r="G953">
            <v>0</v>
          </cell>
          <cell r="H953">
            <v>0</v>
          </cell>
          <cell r="I953">
            <v>0</v>
          </cell>
          <cell r="M953">
            <v>1.9</v>
          </cell>
          <cell r="N953">
            <v>0</v>
          </cell>
        </row>
        <row r="954">
          <cell r="C954">
            <v>0</v>
          </cell>
          <cell r="D954">
            <v>0</v>
          </cell>
          <cell r="F954">
            <v>0</v>
          </cell>
          <cell r="G954">
            <v>0</v>
          </cell>
          <cell r="H954">
            <v>0</v>
          </cell>
          <cell r="I954">
            <v>0</v>
          </cell>
          <cell r="M954">
            <v>1.9</v>
          </cell>
          <cell r="N954">
            <v>0</v>
          </cell>
        </row>
        <row r="955">
          <cell r="C955">
            <v>0</v>
          </cell>
          <cell r="D955">
            <v>0</v>
          </cell>
          <cell r="F955">
            <v>0</v>
          </cell>
          <cell r="G955">
            <v>0</v>
          </cell>
          <cell r="H955">
            <v>0</v>
          </cell>
          <cell r="I955">
            <v>0</v>
          </cell>
          <cell r="M955">
            <v>1.9</v>
          </cell>
          <cell r="N955">
            <v>0</v>
          </cell>
        </row>
        <row r="956">
          <cell r="C956">
            <v>0</v>
          </cell>
          <cell r="D956">
            <v>0</v>
          </cell>
          <cell r="F956">
            <v>0</v>
          </cell>
          <cell r="G956">
            <v>0</v>
          </cell>
          <cell r="H956">
            <v>0</v>
          </cell>
          <cell r="I956">
            <v>0</v>
          </cell>
          <cell r="M956">
            <v>1.9</v>
          </cell>
          <cell r="N956">
            <v>0</v>
          </cell>
        </row>
        <row r="957">
          <cell r="C957">
            <v>0</v>
          </cell>
          <cell r="D957">
            <v>0</v>
          </cell>
          <cell r="F957">
            <v>0</v>
          </cell>
          <cell r="G957">
            <v>0</v>
          </cell>
          <cell r="H957">
            <v>0</v>
          </cell>
          <cell r="I957">
            <v>0</v>
          </cell>
          <cell r="M957">
            <v>1.9</v>
          </cell>
          <cell r="N957">
            <v>0</v>
          </cell>
        </row>
        <row r="958">
          <cell r="C958" t="str">
            <v xml:space="preserve">TOTAL </v>
          </cell>
          <cell r="I958">
            <v>1.1400000000000001</v>
          </cell>
        </row>
        <row r="959">
          <cell r="C959" t="str">
            <v>BDI %</v>
          </cell>
          <cell r="H959">
            <v>0</v>
          </cell>
          <cell r="I959">
            <v>0</v>
          </cell>
        </row>
        <row r="960">
          <cell r="A960">
            <v>33</v>
          </cell>
          <cell r="C960" t="str">
            <v>TOTAL DO SERVIÇO</v>
          </cell>
          <cell r="I960">
            <v>1.1400000000000001</v>
          </cell>
          <cell r="K960" t="e">
            <v>#REF!</v>
          </cell>
          <cell r="L960" t="e">
            <v>#REF!</v>
          </cell>
        </row>
        <row r="961">
          <cell r="C961" t="str">
            <v>AGESPISA - AREAIS</v>
          </cell>
        </row>
        <row r="963">
          <cell r="C963" t="str">
            <v>COMPOSIÇÃO DE PREÇO UNITÁRIO</v>
          </cell>
        </row>
        <row r="965">
          <cell r="B965">
            <v>34</v>
          </cell>
          <cell r="C965">
            <v>34</v>
          </cell>
          <cell r="D965" t="str">
            <v>ASSENTAMENTO DE TUBOS E CONEXÕES EM PVC JEI, REDE COLETORA DN 150</v>
          </cell>
          <cell r="I965" t="str">
            <v>M</v>
          </cell>
          <cell r="K965">
            <v>2.0299999999999998</v>
          </cell>
        </row>
        <row r="967">
          <cell r="C967" t="str">
            <v>CÓDIGO</v>
          </cell>
          <cell r="D967" t="str">
            <v>DESCRIÇÃO DO SERVIÇO</v>
          </cell>
          <cell r="F967" t="str">
            <v>UNIDADE</v>
          </cell>
          <cell r="G967" t="str">
            <v>COEF.</v>
          </cell>
          <cell r="H967" t="str">
            <v>PR. UNITÁRIO</v>
          </cell>
          <cell r="I967" t="str">
            <v>PR. TOTAL</v>
          </cell>
        </row>
        <row r="968">
          <cell r="C968" t="str">
            <v>IH0074</v>
          </cell>
          <cell r="D968" t="str">
            <v>PEDREIRO</v>
          </cell>
          <cell r="F968" t="str">
            <v>H</v>
          </cell>
          <cell r="G968">
            <v>0.1</v>
          </cell>
          <cell r="H968">
            <v>6.2786377708978325</v>
          </cell>
          <cell r="I968">
            <v>0.63</v>
          </cell>
          <cell r="K968" t="str">
            <v>IH0074</v>
          </cell>
          <cell r="L968">
            <v>0.1</v>
          </cell>
          <cell r="M968">
            <v>2.0299999999999998</v>
          </cell>
          <cell r="N968">
            <v>0.20299999999999999</v>
          </cell>
        </row>
        <row r="969">
          <cell r="C969" t="str">
            <v>IH0107</v>
          </cell>
          <cell r="D969" t="str">
            <v>AJUDANTE</v>
          </cell>
          <cell r="F969" t="str">
            <v>H</v>
          </cell>
          <cell r="G969">
            <v>0.1</v>
          </cell>
          <cell r="H969">
            <v>4.4723219814241482</v>
          </cell>
          <cell r="I969">
            <v>0.45</v>
          </cell>
          <cell r="K969" t="str">
            <v>IH0107</v>
          </cell>
          <cell r="L969">
            <v>0.1</v>
          </cell>
          <cell r="M969">
            <v>2.0299999999999998</v>
          </cell>
          <cell r="N969">
            <v>0.20299999999999999</v>
          </cell>
        </row>
        <row r="970">
          <cell r="C970" t="str">
            <v>IM3221</v>
          </cell>
          <cell r="D970" t="str">
            <v>PASTA LUBRIFICANTE</v>
          </cell>
          <cell r="F970" t="str">
            <v>KG</v>
          </cell>
          <cell r="G970">
            <v>1.0999999999999999E-2</v>
          </cell>
          <cell r="H970">
            <v>9.0500000000000007</v>
          </cell>
          <cell r="I970">
            <v>0.1</v>
          </cell>
          <cell r="K970" t="str">
            <v>IM3221</v>
          </cell>
          <cell r="L970">
            <v>1.0999999999999999E-2</v>
          </cell>
          <cell r="M970">
            <v>2.0299999999999998</v>
          </cell>
          <cell r="N970">
            <v>2.2329999999999996E-2</v>
          </cell>
        </row>
        <row r="971">
          <cell r="C971">
            <v>0</v>
          </cell>
          <cell r="D971">
            <v>0</v>
          </cell>
          <cell r="F971">
            <v>0</v>
          </cell>
          <cell r="G971">
            <v>0</v>
          </cell>
          <cell r="H971">
            <v>0</v>
          </cell>
          <cell r="I971">
            <v>0</v>
          </cell>
          <cell r="M971">
            <v>2.0299999999999998</v>
          </cell>
          <cell r="N971">
            <v>0</v>
          </cell>
        </row>
        <row r="972">
          <cell r="C972">
            <v>0</v>
          </cell>
          <cell r="D972">
            <v>0</v>
          </cell>
          <cell r="F972">
            <v>0</v>
          </cell>
          <cell r="G972">
            <v>0</v>
          </cell>
          <cell r="H972">
            <v>0</v>
          </cell>
          <cell r="I972">
            <v>0</v>
          </cell>
          <cell r="M972">
            <v>2.0299999999999998</v>
          </cell>
          <cell r="N972">
            <v>0</v>
          </cell>
        </row>
        <row r="973">
          <cell r="C973">
            <v>0</v>
          </cell>
          <cell r="D973">
            <v>0</v>
          </cell>
          <cell r="F973">
            <v>0</v>
          </cell>
          <cell r="G973">
            <v>0</v>
          </cell>
          <cell r="H973">
            <v>0</v>
          </cell>
          <cell r="I973">
            <v>0</v>
          </cell>
          <cell r="M973">
            <v>2.0299999999999998</v>
          </cell>
          <cell r="N973">
            <v>0</v>
          </cell>
        </row>
        <row r="974">
          <cell r="C974">
            <v>0</v>
          </cell>
          <cell r="D974">
            <v>0</v>
          </cell>
          <cell r="F974">
            <v>0</v>
          </cell>
          <cell r="G974">
            <v>0</v>
          </cell>
          <cell r="H974">
            <v>0</v>
          </cell>
          <cell r="I974">
            <v>0</v>
          </cell>
          <cell r="M974">
            <v>2.0299999999999998</v>
          </cell>
          <cell r="N974">
            <v>0</v>
          </cell>
        </row>
        <row r="975">
          <cell r="C975">
            <v>0</v>
          </cell>
          <cell r="D975">
            <v>0</v>
          </cell>
          <cell r="F975">
            <v>0</v>
          </cell>
          <cell r="G975">
            <v>0</v>
          </cell>
          <cell r="H975">
            <v>0</v>
          </cell>
          <cell r="I975">
            <v>0</v>
          </cell>
          <cell r="M975">
            <v>2.0299999999999998</v>
          </cell>
          <cell r="N975">
            <v>0</v>
          </cell>
        </row>
        <row r="976">
          <cell r="C976">
            <v>0</v>
          </cell>
          <cell r="D976">
            <v>0</v>
          </cell>
          <cell r="F976">
            <v>0</v>
          </cell>
          <cell r="G976">
            <v>0</v>
          </cell>
          <cell r="H976">
            <v>0</v>
          </cell>
          <cell r="I976">
            <v>0</v>
          </cell>
          <cell r="M976">
            <v>2.0299999999999998</v>
          </cell>
          <cell r="N976">
            <v>0</v>
          </cell>
        </row>
        <row r="977">
          <cell r="C977">
            <v>0</v>
          </cell>
          <cell r="D977">
            <v>0</v>
          </cell>
          <cell r="F977">
            <v>0</v>
          </cell>
          <cell r="G977">
            <v>0</v>
          </cell>
          <cell r="H977">
            <v>0</v>
          </cell>
          <cell r="I977">
            <v>0</v>
          </cell>
          <cell r="M977">
            <v>2.0299999999999998</v>
          </cell>
          <cell r="N977">
            <v>0</v>
          </cell>
        </row>
        <row r="978">
          <cell r="C978">
            <v>0</v>
          </cell>
          <cell r="D978">
            <v>0</v>
          </cell>
          <cell r="F978">
            <v>0</v>
          </cell>
          <cell r="G978">
            <v>0</v>
          </cell>
          <cell r="H978">
            <v>0</v>
          </cell>
          <cell r="I978">
            <v>0</v>
          </cell>
          <cell r="M978">
            <v>2.0299999999999998</v>
          </cell>
          <cell r="N978">
            <v>0</v>
          </cell>
        </row>
        <row r="979">
          <cell r="C979">
            <v>0</v>
          </cell>
          <cell r="D979">
            <v>0</v>
          </cell>
          <cell r="F979">
            <v>0</v>
          </cell>
          <cell r="G979">
            <v>0</v>
          </cell>
          <cell r="H979">
            <v>0</v>
          </cell>
          <cell r="I979">
            <v>0</v>
          </cell>
          <cell r="M979">
            <v>2.0299999999999998</v>
          </cell>
          <cell r="N979">
            <v>0</v>
          </cell>
        </row>
        <row r="980">
          <cell r="C980">
            <v>0</v>
          </cell>
          <cell r="D980">
            <v>0</v>
          </cell>
          <cell r="F980">
            <v>0</v>
          </cell>
          <cell r="G980">
            <v>0</v>
          </cell>
          <cell r="H980">
            <v>0</v>
          </cell>
          <cell r="I980">
            <v>0</v>
          </cell>
          <cell r="M980">
            <v>2.0299999999999998</v>
          </cell>
          <cell r="N980">
            <v>0</v>
          </cell>
        </row>
        <row r="981">
          <cell r="C981">
            <v>0</v>
          </cell>
          <cell r="D981">
            <v>0</v>
          </cell>
          <cell r="F981">
            <v>0</v>
          </cell>
          <cell r="G981">
            <v>0</v>
          </cell>
          <cell r="H981">
            <v>0</v>
          </cell>
          <cell r="I981">
            <v>0</v>
          </cell>
          <cell r="M981">
            <v>2.0299999999999998</v>
          </cell>
          <cell r="N981">
            <v>0</v>
          </cell>
        </row>
        <row r="982">
          <cell r="C982">
            <v>0</v>
          </cell>
          <cell r="D982">
            <v>0</v>
          </cell>
          <cell r="F982">
            <v>0</v>
          </cell>
          <cell r="G982">
            <v>0</v>
          </cell>
          <cell r="H982">
            <v>0</v>
          </cell>
          <cell r="I982">
            <v>0</v>
          </cell>
          <cell r="M982">
            <v>2.0299999999999998</v>
          </cell>
          <cell r="N982">
            <v>0</v>
          </cell>
        </row>
        <row r="983">
          <cell r="C983">
            <v>0</v>
          </cell>
          <cell r="D983">
            <v>0</v>
          </cell>
          <cell r="F983">
            <v>0</v>
          </cell>
          <cell r="G983">
            <v>0</v>
          </cell>
          <cell r="H983">
            <v>0</v>
          </cell>
          <cell r="I983">
            <v>0</v>
          </cell>
          <cell r="M983">
            <v>2.0299999999999998</v>
          </cell>
          <cell r="N983">
            <v>0</v>
          </cell>
        </row>
        <row r="984">
          <cell r="C984">
            <v>0</v>
          </cell>
          <cell r="D984">
            <v>0</v>
          </cell>
          <cell r="F984">
            <v>0</v>
          </cell>
          <cell r="G984">
            <v>0</v>
          </cell>
          <cell r="H984">
            <v>0</v>
          </cell>
          <cell r="I984">
            <v>0</v>
          </cell>
          <cell r="M984">
            <v>2.0299999999999998</v>
          </cell>
          <cell r="N984">
            <v>0</v>
          </cell>
        </row>
        <row r="985">
          <cell r="C985">
            <v>0</v>
          </cell>
          <cell r="D985">
            <v>0</v>
          </cell>
          <cell r="F985">
            <v>0</v>
          </cell>
          <cell r="G985">
            <v>0</v>
          </cell>
          <cell r="H985">
            <v>0</v>
          </cell>
          <cell r="I985">
            <v>0</v>
          </cell>
          <cell r="M985">
            <v>2.0299999999999998</v>
          </cell>
          <cell r="N985">
            <v>0</v>
          </cell>
        </row>
        <row r="986">
          <cell r="C986">
            <v>0</v>
          </cell>
          <cell r="D986">
            <v>0</v>
          </cell>
          <cell r="F986">
            <v>0</v>
          </cell>
          <cell r="G986">
            <v>0</v>
          </cell>
          <cell r="H986">
            <v>0</v>
          </cell>
          <cell r="I986">
            <v>0</v>
          </cell>
          <cell r="M986">
            <v>2.0299999999999998</v>
          </cell>
          <cell r="N986">
            <v>0</v>
          </cell>
        </row>
        <row r="987">
          <cell r="C987">
            <v>0</v>
          </cell>
          <cell r="D987">
            <v>0</v>
          </cell>
          <cell r="F987">
            <v>0</v>
          </cell>
          <cell r="G987">
            <v>0</v>
          </cell>
          <cell r="H987">
            <v>0</v>
          </cell>
          <cell r="I987">
            <v>0</v>
          </cell>
          <cell r="M987">
            <v>2.0299999999999998</v>
          </cell>
          <cell r="N987">
            <v>0</v>
          </cell>
        </row>
        <row r="988">
          <cell r="C988">
            <v>0</v>
          </cell>
          <cell r="D988">
            <v>0</v>
          </cell>
          <cell r="F988">
            <v>0</v>
          </cell>
          <cell r="G988">
            <v>0</v>
          </cell>
          <cell r="H988">
            <v>0</v>
          </cell>
          <cell r="I988">
            <v>0</v>
          </cell>
          <cell r="M988">
            <v>2.0299999999999998</v>
          </cell>
          <cell r="N988">
            <v>0</v>
          </cell>
        </row>
        <row r="989">
          <cell r="C989" t="str">
            <v xml:space="preserve">TOTAL </v>
          </cell>
          <cell r="I989">
            <v>1.1800000000000002</v>
          </cell>
        </row>
        <row r="990">
          <cell r="C990" t="str">
            <v>BDI %</v>
          </cell>
          <cell r="H990">
            <v>0</v>
          </cell>
          <cell r="I990">
            <v>0</v>
          </cell>
        </row>
        <row r="991">
          <cell r="A991">
            <v>34</v>
          </cell>
          <cell r="C991" t="str">
            <v>TOTAL DO SERVIÇO</v>
          </cell>
          <cell r="I991">
            <v>1.1800000000000002</v>
          </cell>
          <cell r="K991" t="e">
            <v>#REF!</v>
          </cell>
          <cell r="L991" t="e">
            <v>#REF!</v>
          </cell>
        </row>
        <row r="992">
          <cell r="C992" t="str">
            <v>AGESPISA - AREAIS</v>
          </cell>
        </row>
        <row r="994">
          <cell r="C994" t="str">
            <v>COMPOSIÇÃO DE PREÇO UNITÁRIO</v>
          </cell>
        </row>
        <row r="996">
          <cell r="B996">
            <v>35</v>
          </cell>
          <cell r="C996">
            <v>35</v>
          </cell>
          <cell r="D996" t="str">
            <v>REGULARIZACAO, BERÇO E APILOAMENTO DE FUNDO DE VALAS</v>
          </cell>
          <cell r="I996" t="str">
            <v>M2</v>
          </cell>
          <cell r="K996">
            <v>1.75</v>
          </cell>
        </row>
        <row r="998">
          <cell r="C998" t="str">
            <v>CÓDIGO</v>
          </cell>
          <cell r="D998" t="str">
            <v>DESCRIÇÃO DO SERVIÇO</v>
          </cell>
          <cell r="F998" t="str">
            <v>UNIDADE</v>
          </cell>
          <cell r="G998" t="str">
            <v>COEF.</v>
          </cell>
          <cell r="H998" t="str">
            <v>PR. UNITÁRIO</v>
          </cell>
          <cell r="I998" t="str">
            <v>PR. TOTAL</v>
          </cell>
        </row>
        <row r="999">
          <cell r="C999" t="str">
            <v>IH0006</v>
          </cell>
          <cell r="D999" t="str">
            <v>SERVENTE</v>
          </cell>
          <cell r="F999" t="str">
            <v>H</v>
          </cell>
          <cell r="G999">
            <v>0.28000000000000003</v>
          </cell>
          <cell r="H999">
            <v>4.4723219814241482</v>
          </cell>
          <cell r="I999">
            <v>1.25</v>
          </cell>
          <cell r="K999" t="str">
            <v>IH0006</v>
          </cell>
          <cell r="L999">
            <v>0.28000000000000003</v>
          </cell>
          <cell r="M999">
            <v>1.75</v>
          </cell>
          <cell r="N999">
            <v>0.49000000000000005</v>
          </cell>
        </row>
        <row r="1000">
          <cell r="C1000">
            <v>0</v>
          </cell>
          <cell r="D1000">
            <v>0</v>
          </cell>
          <cell r="F1000">
            <v>0</v>
          </cell>
          <cell r="G1000">
            <v>0</v>
          </cell>
          <cell r="H1000">
            <v>0</v>
          </cell>
          <cell r="I1000">
            <v>0</v>
          </cell>
          <cell r="M1000">
            <v>1.75</v>
          </cell>
          <cell r="N1000">
            <v>0</v>
          </cell>
        </row>
        <row r="1001">
          <cell r="C1001">
            <v>0</v>
          </cell>
          <cell r="D1001">
            <v>0</v>
          </cell>
          <cell r="F1001">
            <v>0</v>
          </cell>
          <cell r="G1001">
            <v>0</v>
          </cell>
          <cell r="H1001">
            <v>0</v>
          </cell>
          <cell r="I1001">
            <v>0</v>
          </cell>
          <cell r="M1001">
            <v>1.75</v>
          </cell>
          <cell r="N1001">
            <v>0</v>
          </cell>
        </row>
        <row r="1002">
          <cell r="C1002">
            <v>0</v>
          </cell>
          <cell r="D1002">
            <v>0</v>
          </cell>
          <cell r="F1002">
            <v>0</v>
          </cell>
          <cell r="G1002">
            <v>0</v>
          </cell>
          <cell r="H1002">
            <v>0</v>
          </cell>
          <cell r="I1002">
            <v>0</v>
          </cell>
          <cell r="M1002">
            <v>1.75</v>
          </cell>
          <cell r="N1002">
            <v>0</v>
          </cell>
        </row>
        <row r="1003">
          <cell r="C1003">
            <v>0</v>
          </cell>
          <cell r="D1003">
            <v>0</v>
          </cell>
          <cell r="F1003">
            <v>0</v>
          </cell>
          <cell r="G1003">
            <v>0</v>
          </cell>
          <cell r="H1003">
            <v>0</v>
          </cell>
          <cell r="I1003">
            <v>0</v>
          </cell>
          <cell r="M1003">
            <v>1.75</v>
          </cell>
          <cell r="N1003">
            <v>0</v>
          </cell>
        </row>
        <row r="1004">
          <cell r="C1004">
            <v>0</v>
          </cell>
          <cell r="D1004">
            <v>0</v>
          </cell>
          <cell r="F1004">
            <v>0</v>
          </cell>
          <cell r="G1004">
            <v>0</v>
          </cell>
          <cell r="H1004">
            <v>0</v>
          </cell>
          <cell r="I1004">
            <v>0</v>
          </cell>
          <cell r="M1004">
            <v>1.75</v>
          </cell>
          <cell r="N1004">
            <v>0</v>
          </cell>
        </row>
        <row r="1005">
          <cell r="C1005">
            <v>0</v>
          </cell>
          <cell r="D1005">
            <v>0</v>
          </cell>
          <cell r="F1005">
            <v>0</v>
          </cell>
          <cell r="G1005">
            <v>0</v>
          </cell>
          <cell r="H1005">
            <v>0</v>
          </cell>
          <cell r="I1005">
            <v>0</v>
          </cell>
          <cell r="M1005">
            <v>1.75</v>
          </cell>
          <cell r="N1005">
            <v>0</v>
          </cell>
        </row>
        <row r="1006">
          <cell r="C1006">
            <v>0</v>
          </cell>
          <cell r="D1006">
            <v>0</v>
          </cell>
          <cell r="F1006">
            <v>0</v>
          </cell>
          <cell r="G1006">
            <v>0</v>
          </cell>
          <cell r="H1006">
            <v>0</v>
          </cell>
          <cell r="I1006">
            <v>0</v>
          </cell>
          <cell r="M1006">
            <v>1.75</v>
          </cell>
          <cell r="N1006">
            <v>0</v>
          </cell>
        </row>
        <row r="1007">
          <cell r="C1007">
            <v>0</v>
          </cell>
          <cell r="D1007">
            <v>0</v>
          </cell>
          <cell r="F1007">
            <v>0</v>
          </cell>
          <cell r="G1007">
            <v>0</v>
          </cell>
          <cell r="H1007">
            <v>0</v>
          </cell>
          <cell r="I1007">
            <v>0</v>
          </cell>
          <cell r="M1007">
            <v>1.75</v>
          </cell>
          <cell r="N1007">
            <v>0</v>
          </cell>
        </row>
        <row r="1008">
          <cell r="C1008">
            <v>0</v>
          </cell>
          <cell r="D1008">
            <v>0</v>
          </cell>
          <cell r="F1008">
            <v>0</v>
          </cell>
          <cell r="G1008">
            <v>0</v>
          </cell>
          <cell r="H1008">
            <v>0</v>
          </cell>
          <cell r="I1008">
            <v>0</v>
          </cell>
          <cell r="M1008">
            <v>1.75</v>
          </cell>
          <cell r="N1008">
            <v>0</v>
          </cell>
        </row>
        <row r="1009">
          <cell r="C1009">
            <v>0</v>
          </cell>
          <cell r="D1009">
            <v>0</v>
          </cell>
          <cell r="F1009">
            <v>0</v>
          </cell>
          <cell r="G1009">
            <v>0</v>
          </cell>
          <cell r="H1009">
            <v>0</v>
          </cell>
          <cell r="I1009">
            <v>0</v>
          </cell>
          <cell r="M1009">
            <v>1.75</v>
          </cell>
          <cell r="N1009">
            <v>0</v>
          </cell>
        </row>
        <row r="1010">
          <cell r="C1010">
            <v>0</v>
          </cell>
          <cell r="D1010">
            <v>0</v>
          </cell>
          <cell r="F1010">
            <v>0</v>
          </cell>
          <cell r="G1010">
            <v>0</v>
          </cell>
          <cell r="H1010">
            <v>0</v>
          </cell>
          <cell r="I1010">
            <v>0</v>
          </cell>
          <cell r="M1010">
            <v>1.75</v>
          </cell>
          <cell r="N1010">
            <v>0</v>
          </cell>
        </row>
        <row r="1011">
          <cell r="C1011">
            <v>0</v>
          </cell>
          <cell r="D1011">
            <v>0</v>
          </cell>
          <cell r="F1011">
            <v>0</v>
          </cell>
          <cell r="G1011">
            <v>0</v>
          </cell>
          <cell r="H1011">
            <v>0</v>
          </cell>
          <cell r="I1011">
            <v>0</v>
          </cell>
          <cell r="M1011">
            <v>1.75</v>
          </cell>
          <cell r="N1011">
            <v>0</v>
          </cell>
        </row>
        <row r="1012">
          <cell r="C1012">
            <v>0</v>
          </cell>
          <cell r="D1012">
            <v>0</v>
          </cell>
          <cell r="F1012">
            <v>0</v>
          </cell>
          <cell r="G1012">
            <v>0</v>
          </cell>
          <cell r="H1012">
            <v>0</v>
          </cell>
          <cell r="I1012">
            <v>0</v>
          </cell>
          <cell r="M1012">
            <v>1.75</v>
          </cell>
          <cell r="N1012">
            <v>0</v>
          </cell>
        </row>
        <row r="1013">
          <cell r="C1013">
            <v>0</v>
          </cell>
          <cell r="D1013">
            <v>0</v>
          </cell>
          <cell r="F1013">
            <v>0</v>
          </cell>
          <cell r="G1013">
            <v>0</v>
          </cell>
          <cell r="H1013">
            <v>0</v>
          </cell>
          <cell r="I1013">
            <v>0</v>
          </cell>
          <cell r="M1013">
            <v>1.75</v>
          </cell>
          <cell r="N1013">
            <v>0</v>
          </cell>
        </row>
        <row r="1014">
          <cell r="C1014">
            <v>0</v>
          </cell>
          <cell r="D1014">
            <v>0</v>
          </cell>
          <cell r="F1014">
            <v>0</v>
          </cell>
          <cell r="G1014">
            <v>0</v>
          </cell>
          <cell r="H1014">
            <v>0</v>
          </cell>
          <cell r="I1014">
            <v>0</v>
          </cell>
          <cell r="M1014">
            <v>1.75</v>
          </cell>
          <cell r="N1014">
            <v>0</v>
          </cell>
        </row>
        <row r="1015">
          <cell r="C1015">
            <v>0</v>
          </cell>
          <cell r="D1015">
            <v>0</v>
          </cell>
          <cell r="F1015">
            <v>0</v>
          </cell>
          <cell r="G1015">
            <v>0</v>
          </cell>
          <cell r="H1015">
            <v>0</v>
          </cell>
          <cell r="I1015">
            <v>0</v>
          </cell>
          <cell r="M1015">
            <v>1.75</v>
          </cell>
          <cell r="N1015">
            <v>0</v>
          </cell>
        </row>
        <row r="1016">
          <cell r="C1016">
            <v>0</v>
          </cell>
          <cell r="D1016">
            <v>0</v>
          </cell>
          <cell r="F1016">
            <v>0</v>
          </cell>
          <cell r="G1016">
            <v>0</v>
          </cell>
          <cell r="H1016">
            <v>0</v>
          </cell>
          <cell r="I1016">
            <v>0</v>
          </cell>
          <cell r="M1016">
            <v>1.75</v>
          </cell>
          <cell r="N1016">
            <v>0</v>
          </cell>
        </row>
        <row r="1017">
          <cell r="C1017">
            <v>0</v>
          </cell>
          <cell r="D1017">
            <v>0</v>
          </cell>
          <cell r="F1017">
            <v>0</v>
          </cell>
          <cell r="G1017">
            <v>0</v>
          </cell>
          <cell r="H1017">
            <v>0</v>
          </cell>
          <cell r="I1017">
            <v>0</v>
          </cell>
          <cell r="M1017">
            <v>1.75</v>
          </cell>
          <cell r="N1017">
            <v>0</v>
          </cell>
        </row>
        <row r="1018">
          <cell r="C1018">
            <v>0</v>
          </cell>
          <cell r="D1018">
            <v>0</v>
          </cell>
          <cell r="F1018">
            <v>0</v>
          </cell>
          <cell r="G1018">
            <v>0</v>
          </cell>
          <cell r="H1018">
            <v>0</v>
          </cell>
          <cell r="I1018">
            <v>0</v>
          </cell>
          <cell r="M1018">
            <v>1.75</v>
          </cell>
          <cell r="N1018">
            <v>0</v>
          </cell>
        </row>
        <row r="1019">
          <cell r="C1019">
            <v>0</v>
          </cell>
          <cell r="D1019">
            <v>0</v>
          </cell>
          <cell r="F1019">
            <v>0</v>
          </cell>
          <cell r="G1019">
            <v>0</v>
          </cell>
          <cell r="H1019">
            <v>0</v>
          </cell>
          <cell r="I1019">
            <v>0</v>
          </cell>
          <cell r="M1019">
            <v>1.75</v>
          </cell>
          <cell r="N1019">
            <v>0</v>
          </cell>
        </row>
        <row r="1020">
          <cell r="C1020" t="str">
            <v xml:space="preserve">TOTAL </v>
          </cell>
          <cell r="I1020">
            <v>1.25</v>
          </cell>
        </row>
        <row r="1021">
          <cell r="C1021" t="str">
            <v>BDI %</v>
          </cell>
          <cell r="H1021">
            <v>0</v>
          </cell>
          <cell r="I1021">
            <v>0</v>
          </cell>
        </row>
        <row r="1022">
          <cell r="A1022">
            <v>35</v>
          </cell>
          <cell r="C1022" t="str">
            <v>TOTAL DO SERVIÇO</v>
          </cell>
          <cell r="I1022">
            <v>1.25</v>
          </cell>
          <cell r="K1022" t="e">
            <v>#REF!</v>
          </cell>
          <cell r="L1022" t="e">
            <v>#REF!</v>
          </cell>
        </row>
        <row r="1023">
          <cell r="C1023" t="str">
            <v>AGESPISA - AREAIS</v>
          </cell>
        </row>
        <row r="1025">
          <cell r="C1025" t="str">
            <v>COMPOSIÇÃO DE PREÇO UNITÁRIO</v>
          </cell>
        </row>
        <row r="1027">
          <cell r="B1027">
            <v>38</v>
          </cell>
          <cell r="C1027">
            <v>38</v>
          </cell>
          <cell r="D1027" t="str">
            <v>SELIM 90 ELAST PVC  VT10 DN150X100</v>
          </cell>
          <cell r="I1027" t="str">
            <v>UND</v>
          </cell>
          <cell r="K1027">
            <v>31.36</v>
          </cell>
        </row>
        <row r="1029">
          <cell r="C1029" t="str">
            <v>CÓDIGO</v>
          </cell>
          <cell r="D1029" t="str">
            <v>DESCRIÇÃO DO SERVIÇO</v>
          </cell>
          <cell r="F1029" t="str">
            <v>UNIDADE</v>
          </cell>
          <cell r="G1029" t="str">
            <v>COEF.</v>
          </cell>
          <cell r="H1029" t="str">
            <v>PR. UNITÁRIO</v>
          </cell>
          <cell r="I1029" t="str">
            <v>PR. TOTAL</v>
          </cell>
        </row>
        <row r="1030">
          <cell r="C1030" t="str">
            <v>IN1728</v>
          </cell>
          <cell r="D1030" t="str">
            <v>SELIM 90 ELAST PVC  VT10 DN150</v>
          </cell>
          <cell r="F1030" t="str">
            <v>UND</v>
          </cell>
          <cell r="G1030">
            <v>1</v>
          </cell>
          <cell r="H1030">
            <v>22</v>
          </cell>
          <cell r="I1030">
            <v>22</v>
          </cell>
          <cell r="K1030" t="str">
            <v>IN1728</v>
          </cell>
          <cell r="L1030">
            <v>1</v>
          </cell>
          <cell r="M1030">
            <v>31.36</v>
          </cell>
          <cell r="N1030">
            <v>31.36</v>
          </cell>
        </row>
        <row r="1031">
          <cell r="C1031">
            <v>0</v>
          </cell>
          <cell r="D1031">
            <v>0</v>
          </cell>
          <cell r="F1031">
            <v>0</v>
          </cell>
          <cell r="G1031">
            <v>0</v>
          </cell>
          <cell r="H1031">
            <v>0</v>
          </cell>
          <cell r="I1031">
            <v>0</v>
          </cell>
          <cell r="M1031">
            <v>31.36</v>
          </cell>
          <cell r="N1031">
            <v>0</v>
          </cell>
        </row>
        <row r="1032">
          <cell r="C1032">
            <v>0</v>
          </cell>
          <cell r="D1032">
            <v>0</v>
          </cell>
          <cell r="F1032">
            <v>0</v>
          </cell>
          <cell r="G1032">
            <v>0</v>
          </cell>
          <cell r="H1032">
            <v>0</v>
          </cell>
          <cell r="I1032">
            <v>0</v>
          </cell>
          <cell r="M1032">
            <v>31.36</v>
          </cell>
          <cell r="N1032">
            <v>0</v>
          </cell>
        </row>
        <row r="1033">
          <cell r="C1033">
            <v>0</v>
          </cell>
          <cell r="D1033">
            <v>0</v>
          </cell>
          <cell r="F1033">
            <v>0</v>
          </cell>
          <cell r="G1033">
            <v>0</v>
          </cell>
          <cell r="H1033">
            <v>0</v>
          </cell>
          <cell r="I1033">
            <v>0</v>
          </cell>
          <cell r="M1033">
            <v>31.36</v>
          </cell>
          <cell r="N1033">
            <v>0</v>
          </cell>
        </row>
        <row r="1034">
          <cell r="C1034">
            <v>0</v>
          </cell>
          <cell r="D1034">
            <v>0</v>
          </cell>
          <cell r="F1034">
            <v>0</v>
          </cell>
          <cell r="G1034">
            <v>0</v>
          </cell>
          <cell r="H1034">
            <v>0</v>
          </cell>
          <cell r="I1034">
            <v>0</v>
          </cell>
          <cell r="M1034">
            <v>31.36</v>
          </cell>
          <cell r="N1034">
            <v>0</v>
          </cell>
        </row>
        <row r="1035">
          <cell r="C1035">
            <v>0</v>
          </cell>
          <cell r="D1035">
            <v>0</v>
          </cell>
          <cell r="F1035">
            <v>0</v>
          </cell>
          <cell r="G1035">
            <v>0</v>
          </cell>
          <cell r="H1035">
            <v>0</v>
          </cell>
          <cell r="I1035">
            <v>0</v>
          </cell>
          <cell r="M1035">
            <v>31.36</v>
          </cell>
          <cell r="N1035">
            <v>0</v>
          </cell>
        </row>
        <row r="1036">
          <cell r="C1036">
            <v>0</v>
          </cell>
          <cell r="D1036">
            <v>0</v>
          </cell>
          <cell r="F1036">
            <v>0</v>
          </cell>
          <cell r="G1036">
            <v>0</v>
          </cell>
          <cell r="H1036">
            <v>0</v>
          </cell>
          <cell r="I1036">
            <v>0</v>
          </cell>
          <cell r="M1036">
            <v>31.36</v>
          </cell>
          <cell r="N1036">
            <v>0</v>
          </cell>
        </row>
        <row r="1037">
          <cell r="C1037">
            <v>0</v>
          </cell>
          <cell r="D1037">
            <v>0</v>
          </cell>
          <cell r="F1037">
            <v>0</v>
          </cell>
          <cell r="G1037">
            <v>0</v>
          </cell>
          <cell r="H1037">
            <v>0</v>
          </cell>
          <cell r="I1037">
            <v>0</v>
          </cell>
          <cell r="M1037">
            <v>31.36</v>
          </cell>
          <cell r="N1037">
            <v>0</v>
          </cell>
        </row>
        <row r="1038">
          <cell r="C1038">
            <v>0</v>
          </cell>
          <cell r="D1038">
            <v>0</v>
          </cell>
          <cell r="F1038">
            <v>0</v>
          </cell>
          <cell r="G1038">
            <v>0</v>
          </cell>
          <cell r="H1038">
            <v>0</v>
          </cell>
          <cell r="I1038">
            <v>0</v>
          </cell>
          <cell r="M1038">
            <v>31.36</v>
          </cell>
          <cell r="N1038">
            <v>0</v>
          </cell>
        </row>
        <row r="1039">
          <cell r="C1039">
            <v>0</v>
          </cell>
          <cell r="D1039">
            <v>0</v>
          </cell>
          <cell r="F1039">
            <v>0</v>
          </cell>
          <cell r="G1039">
            <v>0</v>
          </cell>
          <cell r="H1039">
            <v>0</v>
          </cell>
          <cell r="I1039">
            <v>0</v>
          </cell>
          <cell r="M1039">
            <v>31.36</v>
          </cell>
          <cell r="N1039">
            <v>0</v>
          </cell>
        </row>
        <row r="1040">
          <cell r="C1040">
            <v>0</v>
          </cell>
          <cell r="D1040">
            <v>0</v>
          </cell>
          <cell r="F1040">
            <v>0</v>
          </cell>
          <cell r="G1040">
            <v>0</v>
          </cell>
          <cell r="H1040">
            <v>0</v>
          </cell>
          <cell r="I1040">
            <v>0</v>
          </cell>
          <cell r="M1040">
            <v>31.36</v>
          </cell>
          <cell r="N1040">
            <v>0</v>
          </cell>
        </row>
        <row r="1041">
          <cell r="C1041">
            <v>0</v>
          </cell>
          <cell r="D1041">
            <v>0</v>
          </cell>
          <cell r="F1041">
            <v>0</v>
          </cell>
          <cell r="G1041">
            <v>0</v>
          </cell>
          <cell r="H1041">
            <v>0</v>
          </cell>
          <cell r="I1041">
            <v>0</v>
          </cell>
          <cell r="M1041">
            <v>31.36</v>
          </cell>
          <cell r="N1041">
            <v>0</v>
          </cell>
        </row>
        <row r="1042">
          <cell r="C1042">
            <v>0</v>
          </cell>
          <cell r="D1042">
            <v>0</v>
          </cell>
          <cell r="F1042">
            <v>0</v>
          </cell>
          <cell r="G1042">
            <v>0</v>
          </cell>
          <cell r="H1042">
            <v>0</v>
          </cell>
          <cell r="I1042">
            <v>0</v>
          </cell>
          <cell r="M1042">
            <v>31.36</v>
          </cell>
          <cell r="N1042">
            <v>0</v>
          </cell>
        </row>
        <row r="1043">
          <cell r="C1043">
            <v>0</v>
          </cell>
          <cell r="D1043">
            <v>0</v>
          </cell>
          <cell r="F1043">
            <v>0</v>
          </cell>
          <cell r="G1043">
            <v>0</v>
          </cell>
          <cell r="H1043">
            <v>0</v>
          </cell>
          <cell r="I1043">
            <v>0</v>
          </cell>
          <cell r="M1043">
            <v>31.36</v>
          </cell>
          <cell r="N1043">
            <v>0</v>
          </cell>
        </row>
        <row r="1044">
          <cell r="C1044">
            <v>0</v>
          </cell>
          <cell r="D1044">
            <v>0</v>
          </cell>
          <cell r="F1044">
            <v>0</v>
          </cell>
          <cell r="G1044">
            <v>0</v>
          </cell>
          <cell r="H1044">
            <v>0</v>
          </cell>
          <cell r="I1044">
            <v>0</v>
          </cell>
          <cell r="M1044">
            <v>31.36</v>
          </cell>
          <cell r="N1044">
            <v>0</v>
          </cell>
        </row>
        <row r="1045">
          <cell r="C1045">
            <v>0</v>
          </cell>
          <cell r="D1045">
            <v>0</v>
          </cell>
          <cell r="F1045">
            <v>0</v>
          </cell>
          <cell r="G1045">
            <v>0</v>
          </cell>
          <cell r="H1045">
            <v>0</v>
          </cell>
          <cell r="I1045">
            <v>0</v>
          </cell>
          <cell r="M1045">
            <v>31.36</v>
          </cell>
          <cell r="N1045">
            <v>0</v>
          </cell>
        </row>
        <row r="1046">
          <cell r="C1046">
            <v>0</v>
          </cell>
          <cell r="D1046">
            <v>0</v>
          </cell>
          <cell r="F1046">
            <v>0</v>
          </cell>
          <cell r="G1046">
            <v>0</v>
          </cell>
          <cell r="H1046">
            <v>0</v>
          </cell>
          <cell r="I1046">
            <v>0</v>
          </cell>
          <cell r="M1046">
            <v>31.36</v>
          </cell>
          <cell r="N1046">
            <v>0</v>
          </cell>
        </row>
        <row r="1047">
          <cell r="C1047">
            <v>0</v>
          </cell>
          <cell r="D1047">
            <v>0</v>
          </cell>
          <cell r="F1047">
            <v>0</v>
          </cell>
          <cell r="G1047">
            <v>0</v>
          </cell>
          <cell r="H1047">
            <v>0</v>
          </cell>
          <cell r="I1047">
            <v>0</v>
          </cell>
          <cell r="M1047">
            <v>31.36</v>
          </cell>
          <cell r="N1047">
            <v>0</v>
          </cell>
        </row>
        <row r="1048">
          <cell r="C1048">
            <v>0</v>
          </cell>
          <cell r="D1048">
            <v>0</v>
          </cell>
          <cell r="F1048">
            <v>0</v>
          </cell>
          <cell r="G1048">
            <v>0</v>
          </cell>
          <cell r="H1048">
            <v>0</v>
          </cell>
          <cell r="I1048">
            <v>0</v>
          </cell>
          <cell r="M1048">
            <v>31.36</v>
          </cell>
          <cell r="N1048">
            <v>0</v>
          </cell>
        </row>
        <row r="1049">
          <cell r="C1049">
            <v>0</v>
          </cell>
          <cell r="D1049">
            <v>0</v>
          </cell>
          <cell r="F1049">
            <v>0</v>
          </cell>
          <cell r="G1049">
            <v>0</v>
          </cell>
          <cell r="H1049">
            <v>0</v>
          </cell>
          <cell r="I1049">
            <v>0</v>
          </cell>
          <cell r="M1049">
            <v>31.36</v>
          </cell>
          <cell r="N1049">
            <v>0</v>
          </cell>
        </row>
        <row r="1050">
          <cell r="C1050">
            <v>0</v>
          </cell>
          <cell r="D1050">
            <v>0</v>
          </cell>
          <cell r="F1050">
            <v>0</v>
          </cell>
          <cell r="G1050">
            <v>0</v>
          </cell>
          <cell r="H1050">
            <v>0</v>
          </cell>
          <cell r="I1050">
            <v>0</v>
          </cell>
          <cell r="M1050">
            <v>31.36</v>
          </cell>
          <cell r="N1050">
            <v>0</v>
          </cell>
        </row>
        <row r="1051">
          <cell r="C1051" t="str">
            <v xml:space="preserve">TOTAL </v>
          </cell>
          <cell r="I1051">
            <v>22</v>
          </cell>
        </row>
        <row r="1052">
          <cell r="C1052" t="str">
            <v>BDI %</v>
          </cell>
          <cell r="H1052">
            <v>0</v>
          </cell>
          <cell r="I1052">
            <v>0</v>
          </cell>
        </row>
        <row r="1053">
          <cell r="A1053">
            <v>38</v>
          </cell>
          <cell r="C1053" t="str">
            <v>TOTAL DO SERVIÇO</v>
          </cell>
          <cell r="I1053">
            <v>22</v>
          </cell>
          <cell r="K1053" t="e">
            <v>#REF!</v>
          </cell>
          <cell r="L1053" t="e">
            <v>#REF!</v>
          </cell>
        </row>
        <row r="1054">
          <cell r="C1054" t="str">
            <v>AGESPISA - AREAIS</v>
          </cell>
        </row>
        <row r="1056">
          <cell r="C1056" t="str">
            <v>COMPOSIÇÃO DE PREÇO UNITÁRIO</v>
          </cell>
        </row>
        <row r="1058">
          <cell r="B1058">
            <v>39</v>
          </cell>
          <cell r="C1058">
            <v>39</v>
          </cell>
          <cell r="D1058" t="str">
            <v>Concreto armado p/ superestrutura fck=18MPa</v>
          </cell>
          <cell r="I1058" t="str">
            <v>m³</v>
          </cell>
          <cell r="K1058">
            <v>1846.88</v>
          </cell>
        </row>
        <row r="1060">
          <cell r="C1060" t="str">
            <v>CÓDIGO</v>
          </cell>
          <cell r="D1060" t="str">
            <v>DESCRIÇÃO DO SERVIÇO</v>
          </cell>
          <cell r="F1060" t="str">
            <v>UNIDADE</v>
          </cell>
          <cell r="G1060" t="str">
            <v>COEF.</v>
          </cell>
          <cell r="H1060" t="str">
            <v>PR. UNITÁRIO</v>
          </cell>
          <cell r="I1060" t="str">
            <v>PR. TOTAL</v>
          </cell>
        </row>
        <row r="1061">
          <cell r="C1061" t="str">
            <v>CD0047</v>
          </cell>
          <cell r="D1061" t="str">
            <v>Armadura em barra de aço CA 50 (A ou B) fyk = 500 MPa</v>
          </cell>
          <cell r="F1061" t="str">
            <v>kg</v>
          </cell>
          <cell r="G1061">
            <v>100</v>
          </cell>
          <cell r="H1061">
            <v>5.6290959752321985</v>
          </cell>
          <cell r="I1061">
            <v>562.91</v>
          </cell>
          <cell r="K1061" t="str">
            <v>CD0047</v>
          </cell>
          <cell r="L1061">
            <v>100</v>
          </cell>
          <cell r="M1061">
            <v>1846.88</v>
          </cell>
          <cell r="N1061">
            <v>184688</v>
          </cell>
        </row>
        <row r="1062">
          <cell r="C1062" t="str">
            <v>CD0288</v>
          </cell>
          <cell r="D1062" t="str">
            <v>Concreto usinado, fck = 20,0   MPa</v>
          </cell>
          <cell r="F1062" t="str">
            <v>m³</v>
          </cell>
          <cell r="G1062">
            <v>1.03</v>
          </cell>
          <cell r="H1062">
            <v>262.19656346749224</v>
          </cell>
          <cell r="I1062">
            <v>270.06</v>
          </cell>
          <cell r="K1062" t="str">
            <v>CD0288</v>
          </cell>
          <cell r="L1062">
            <v>1.03</v>
          </cell>
          <cell r="M1062">
            <v>1846.88</v>
          </cell>
          <cell r="N1062">
            <v>1902.2864000000002</v>
          </cell>
        </row>
        <row r="1063">
          <cell r="C1063" t="str">
            <v>CD0525</v>
          </cell>
          <cell r="D1063" t="str">
            <v>Forma plana em compensado para estrutura convencio nal</v>
          </cell>
          <cell r="F1063" t="str">
            <v>m²</v>
          </cell>
          <cell r="G1063">
            <v>12</v>
          </cell>
          <cell r="H1063">
            <v>33.406345665634674</v>
          </cell>
          <cell r="I1063">
            <v>400.88</v>
          </cell>
          <cell r="K1063" t="str">
            <v>CD0525</v>
          </cell>
          <cell r="L1063">
            <v>12</v>
          </cell>
          <cell r="M1063">
            <v>1846.88</v>
          </cell>
          <cell r="N1063">
            <v>22162.560000000001</v>
          </cell>
        </row>
        <row r="1064">
          <cell r="C1064">
            <v>0</v>
          </cell>
          <cell r="D1064">
            <v>0</v>
          </cell>
          <cell r="F1064">
            <v>0</v>
          </cell>
          <cell r="G1064">
            <v>0</v>
          </cell>
          <cell r="H1064">
            <v>0</v>
          </cell>
          <cell r="I1064">
            <v>0</v>
          </cell>
          <cell r="M1064">
            <v>1846.88</v>
          </cell>
          <cell r="N1064">
            <v>0</v>
          </cell>
        </row>
        <row r="1065">
          <cell r="C1065">
            <v>0</v>
          </cell>
          <cell r="D1065">
            <v>0</v>
          </cell>
          <cell r="F1065">
            <v>0</v>
          </cell>
          <cell r="G1065">
            <v>0</v>
          </cell>
          <cell r="H1065">
            <v>0</v>
          </cell>
          <cell r="I1065">
            <v>0</v>
          </cell>
          <cell r="M1065">
            <v>1846.88</v>
          </cell>
          <cell r="N1065">
            <v>0</v>
          </cell>
        </row>
        <row r="1066">
          <cell r="C1066">
            <v>0</v>
          </cell>
          <cell r="D1066">
            <v>0</v>
          </cell>
          <cell r="F1066">
            <v>0</v>
          </cell>
          <cell r="G1066">
            <v>0</v>
          </cell>
          <cell r="H1066">
            <v>0</v>
          </cell>
          <cell r="I1066">
            <v>0</v>
          </cell>
          <cell r="M1066">
            <v>1846.88</v>
          </cell>
          <cell r="N1066">
            <v>0</v>
          </cell>
        </row>
        <row r="1067">
          <cell r="C1067">
            <v>0</v>
          </cell>
          <cell r="D1067">
            <v>0</v>
          </cell>
          <cell r="F1067">
            <v>0</v>
          </cell>
          <cell r="G1067">
            <v>0</v>
          </cell>
          <cell r="H1067">
            <v>0</v>
          </cell>
          <cell r="I1067">
            <v>0</v>
          </cell>
          <cell r="M1067">
            <v>1846.88</v>
          </cell>
          <cell r="N1067">
            <v>0</v>
          </cell>
        </row>
        <row r="1068">
          <cell r="C1068">
            <v>0</v>
          </cell>
          <cell r="D1068">
            <v>0</v>
          </cell>
          <cell r="F1068">
            <v>0</v>
          </cell>
          <cell r="G1068">
            <v>0</v>
          </cell>
          <cell r="H1068">
            <v>0</v>
          </cell>
          <cell r="I1068">
            <v>0</v>
          </cell>
          <cell r="M1068">
            <v>1846.88</v>
          </cell>
          <cell r="N1068">
            <v>0</v>
          </cell>
        </row>
        <row r="1069">
          <cell r="C1069">
            <v>0</v>
          </cell>
          <cell r="D1069">
            <v>0</v>
          </cell>
          <cell r="F1069">
            <v>0</v>
          </cell>
          <cell r="G1069">
            <v>0</v>
          </cell>
          <cell r="H1069">
            <v>0</v>
          </cell>
          <cell r="I1069">
            <v>0</v>
          </cell>
          <cell r="M1069">
            <v>1846.88</v>
          </cell>
          <cell r="N1069">
            <v>0</v>
          </cell>
        </row>
        <row r="1070">
          <cell r="C1070">
            <v>0</v>
          </cell>
          <cell r="D1070">
            <v>0</v>
          </cell>
          <cell r="F1070">
            <v>0</v>
          </cell>
          <cell r="G1070">
            <v>0</v>
          </cell>
          <cell r="H1070">
            <v>0</v>
          </cell>
          <cell r="I1070">
            <v>0</v>
          </cell>
          <cell r="M1070">
            <v>1846.88</v>
          </cell>
          <cell r="N1070">
            <v>0</v>
          </cell>
        </row>
        <row r="1071">
          <cell r="C1071">
            <v>0</v>
          </cell>
          <cell r="D1071">
            <v>0</v>
          </cell>
          <cell r="F1071">
            <v>0</v>
          </cell>
          <cell r="G1071">
            <v>0</v>
          </cell>
          <cell r="H1071">
            <v>0</v>
          </cell>
          <cell r="I1071">
            <v>0</v>
          </cell>
          <cell r="M1071">
            <v>1846.88</v>
          </cell>
          <cell r="N1071">
            <v>0</v>
          </cell>
        </row>
        <row r="1072">
          <cell r="C1072">
            <v>0</v>
          </cell>
          <cell r="D1072">
            <v>0</v>
          </cell>
          <cell r="F1072">
            <v>0</v>
          </cell>
          <cell r="G1072">
            <v>0</v>
          </cell>
          <cell r="H1072">
            <v>0</v>
          </cell>
          <cell r="I1072">
            <v>0</v>
          </cell>
          <cell r="M1072">
            <v>1846.88</v>
          </cell>
          <cell r="N1072">
            <v>0</v>
          </cell>
        </row>
        <row r="1073">
          <cell r="C1073">
            <v>0</v>
          </cell>
          <cell r="D1073">
            <v>0</v>
          </cell>
          <cell r="F1073">
            <v>0</v>
          </cell>
          <cell r="G1073">
            <v>0</v>
          </cell>
          <cell r="H1073">
            <v>0</v>
          </cell>
          <cell r="I1073">
            <v>0</v>
          </cell>
          <cell r="M1073">
            <v>1846.88</v>
          </cell>
          <cell r="N1073">
            <v>0</v>
          </cell>
        </row>
        <row r="1074">
          <cell r="C1074">
            <v>0</v>
          </cell>
          <cell r="D1074">
            <v>0</v>
          </cell>
          <cell r="F1074">
            <v>0</v>
          </cell>
          <cell r="G1074">
            <v>0</v>
          </cell>
          <cell r="H1074">
            <v>0</v>
          </cell>
          <cell r="I1074">
            <v>0</v>
          </cell>
          <cell r="M1074">
            <v>1846.88</v>
          </cell>
          <cell r="N1074">
            <v>0</v>
          </cell>
        </row>
        <row r="1075">
          <cell r="C1075">
            <v>0</v>
          </cell>
          <cell r="D1075">
            <v>0</v>
          </cell>
          <cell r="F1075">
            <v>0</v>
          </cell>
          <cell r="G1075">
            <v>0</v>
          </cell>
          <cell r="H1075">
            <v>0</v>
          </cell>
          <cell r="I1075">
            <v>0</v>
          </cell>
          <cell r="M1075">
            <v>1846.88</v>
          </cell>
          <cell r="N1075">
            <v>0</v>
          </cell>
        </row>
        <row r="1076">
          <cell r="C1076">
            <v>0</v>
          </cell>
          <cell r="D1076">
            <v>0</v>
          </cell>
          <cell r="F1076">
            <v>0</v>
          </cell>
          <cell r="G1076">
            <v>0</v>
          </cell>
          <cell r="H1076">
            <v>0</v>
          </cell>
          <cell r="I1076">
            <v>0</v>
          </cell>
          <cell r="M1076">
            <v>1846.88</v>
          </cell>
          <cell r="N1076">
            <v>0</v>
          </cell>
        </row>
        <row r="1077">
          <cell r="C1077">
            <v>0</v>
          </cell>
          <cell r="D1077">
            <v>0</v>
          </cell>
          <cell r="F1077">
            <v>0</v>
          </cell>
          <cell r="G1077">
            <v>0</v>
          </cell>
          <cell r="H1077">
            <v>0</v>
          </cell>
          <cell r="I1077">
            <v>0</v>
          </cell>
          <cell r="M1077">
            <v>1846.88</v>
          </cell>
          <cell r="N1077">
            <v>0</v>
          </cell>
        </row>
        <row r="1078">
          <cell r="C1078">
            <v>0</v>
          </cell>
          <cell r="D1078">
            <v>0</v>
          </cell>
          <cell r="F1078">
            <v>0</v>
          </cell>
          <cell r="G1078">
            <v>0</v>
          </cell>
          <cell r="H1078">
            <v>0</v>
          </cell>
          <cell r="I1078">
            <v>0</v>
          </cell>
          <cell r="M1078">
            <v>1846.88</v>
          </cell>
          <cell r="N1078">
            <v>0</v>
          </cell>
        </row>
        <row r="1079">
          <cell r="C1079">
            <v>0</v>
          </cell>
          <cell r="D1079">
            <v>0</v>
          </cell>
          <cell r="F1079">
            <v>0</v>
          </cell>
          <cell r="G1079">
            <v>0</v>
          </cell>
          <cell r="H1079">
            <v>0</v>
          </cell>
          <cell r="I1079">
            <v>0</v>
          </cell>
          <cell r="M1079">
            <v>1846.88</v>
          </cell>
          <cell r="N1079">
            <v>0</v>
          </cell>
        </row>
        <row r="1080">
          <cell r="C1080">
            <v>0</v>
          </cell>
          <cell r="D1080">
            <v>0</v>
          </cell>
          <cell r="F1080">
            <v>0</v>
          </cell>
          <cell r="G1080">
            <v>0</v>
          </cell>
          <cell r="H1080">
            <v>0</v>
          </cell>
          <cell r="I1080">
            <v>0</v>
          </cell>
          <cell r="M1080">
            <v>1846.88</v>
          </cell>
          <cell r="N1080">
            <v>0</v>
          </cell>
        </row>
        <row r="1081">
          <cell r="C1081">
            <v>0</v>
          </cell>
          <cell r="D1081">
            <v>0</v>
          </cell>
          <cell r="F1081">
            <v>0</v>
          </cell>
          <cell r="G1081">
            <v>0</v>
          </cell>
          <cell r="H1081">
            <v>0</v>
          </cell>
          <cell r="I1081">
            <v>0</v>
          </cell>
          <cell r="M1081">
            <v>1846.88</v>
          </cell>
          <cell r="N1081">
            <v>0</v>
          </cell>
        </row>
        <row r="1082">
          <cell r="C1082" t="str">
            <v xml:space="preserve">TOTAL </v>
          </cell>
          <cell r="I1082">
            <v>1233.8499999999999</v>
          </cell>
        </row>
        <row r="1083">
          <cell r="C1083" t="str">
            <v>BDI %</v>
          </cell>
          <cell r="H1083">
            <v>0</v>
          </cell>
          <cell r="I1083">
            <v>0</v>
          </cell>
        </row>
        <row r="1084">
          <cell r="A1084">
            <v>39</v>
          </cell>
          <cell r="C1084" t="str">
            <v>TOTAL DO SERVIÇO</v>
          </cell>
          <cell r="I1084">
            <v>1233.8499999999999</v>
          </cell>
          <cell r="K1084">
            <v>1846.88</v>
          </cell>
          <cell r="L1084">
            <v>-0.33192735857229494</v>
          </cell>
        </row>
        <row r="1085">
          <cell r="C1085" t="str">
            <v>AGESPISA - AREAIS</v>
          </cell>
        </row>
        <row r="1087">
          <cell r="C1087" t="str">
            <v>COMPOSIÇÃO DE PREÇO UNITÁRIO</v>
          </cell>
        </row>
        <row r="1089">
          <cell r="B1089">
            <v>40</v>
          </cell>
          <cell r="C1089">
            <v>40</v>
          </cell>
          <cell r="D1089" t="str">
            <v>TUBO PVC P/ REDE COLETORA JEI NBR 7362   DN200</v>
          </cell>
          <cell r="I1089" t="str">
            <v>M</v>
          </cell>
          <cell r="K1089">
            <v>36.090000000000003</v>
          </cell>
        </row>
        <row r="1091">
          <cell r="C1091" t="str">
            <v>CÓDIGO</v>
          </cell>
          <cell r="D1091" t="str">
            <v>DESCRIÇÃO DO SERVIÇO</v>
          </cell>
          <cell r="F1091" t="str">
            <v>UNIDADE</v>
          </cell>
          <cell r="G1091" t="str">
            <v>COEF.</v>
          </cell>
          <cell r="H1091" t="str">
            <v>PR. UNITÁRIO</v>
          </cell>
          <cell r="I1091" t="str">
            <v>PR. TOTAL</v>
          </cell>
        </row>
        <row r="1092">
          <cell r="C1092" t="str">
            <v>IM6175</v>
          </cell>
          <cell r="D1092" t="str">
            <v>TUBO PVC BRANCO R-GIDO ESGOTO  D=200MM (8')</v>
          </cell>
          <cell r="F1092" t="str">
            <v>M</v>
          </cell>
          <cell r="G1092">
            <v>1.01</v>
          </cell>
          <cell r="H1092">
            <v>23.32</v>
          </cell>
          <cell r="I1092">
            <v>23.55</v>
          </cell>
          <cell r="K1092" t="str">
            <v>IM6175</v>
          </cell>
          <cell r="L1092">
            <v>1.01</v>
          </cell>
          <cell r="M1092">
            <v>36.090000000000003</v>
          </cell>
          <cell r="N1092">
            <v>36.450900000000004</v>
          </cell>
        </row>
        <row r="1093">
          <cell r="C1093">
            <v>0</v>
          </cell>
          <cell r="D1093">
            <v>0</v>
          </cell>
          <cell r="F1093">
            <v>0</v>
          </cell>
          <cell r="G1093">
            <v>0</v>
          </cell>
          <cell r="H1093">
            <v>0</v>
          </cell>
          <cell r="I1093">
            <v>0</v>
          </cell>
          <cell r="M1093">
            <v>36.090000000000003</v>
          </cell>
          <cell r="N1093">
            <v>0</v>
          </cell>
        </row>
        <row r="1094">
          <cell r="C1094">
            <v>0</v>
          </cell>
          <cell r="D1094">
            <v>0</v>
          </cell>
          <cell r="F1094">
            <v>0</v>
          </cell>
          <cell r="G1094">
            <v>0</v>
          </cell>
          <cell r="H1094">
            <v>0</v>
          </cell>
          <cell r="I1094">
            <v>0</v>
          </cell>
          <cell r="M1094">
            <v>36.090000000000003</v>
          </cell>
          <cell r="N1094">
            <v>0</v>
          </cell>
        </row>
        <row r="1095">
          <cell r="C1095">
            <v>0</v>
          </cell>
          <cell r="D1095">
            <v>0</v>
          </cell>
          <cell r="F1095">
            <v>0</v>
          </cell>
          <cell r="G1095">
            <v>0</v>
          </cell>
          <cell r="H1095">
            <v>0</v>
          </cell>
          <cell r="I1095">
            <v>0</v>
          </cell>
          <cell r="M1095">
            <v>36.090000000000003</v>
          </cell>
          <cell r="N1095">
            <v>0</v>
          </cell>
        </row>
        <row r="1096">
          <cell r="C1096">
            <v>0</v>
          </cell>
          <cell r="D1096">
            <v>0</v>
          </cell>
          <cell r="F1096">
            <v>0</v>
          </cell>
          <cell r="G1096">
            <v>0</v>
          </cell>
          <cell r="H1096">
            <v>0</v>
          </cell>
          <cell r="I1096">
            <v>0</v>
          </cell>
          <cell r="M1096">
            <v>36.090000000000003</v>
          </cell>
          <cell r="N1096">
            <v>0</v>
          </cell>
        </row>
        <row r="1097">
          <cell r="C1097">
            <v>0</v>
          </cell>
          <cell r="D1097">
            <v>0</v>
          </cell>
          <cell r="F1097">
            <v>0</v>
          </cell>
          <cell r="G1097">
            <v>0</v>
          </cell>
          <cell r="H1097">
            <v>0</v>
          </cell>
          <cell r="I1097">
            <v>0</v>
          </cell>
          <cell r="M1097">
            <v>36.090000000000003</v>
          </cell>
          <cell r="N1097">
            <v>0</v>
          </cell>
        </row>
        <row r="1098">
          <cell r="C1098">
            <v>0</v>
          </cell>
          <cell r="D1098">
            <v>0</v>
          </cell>
          <cell r="F1098">
            <v>0</v>
          </cell>
          <cell r="G1098">
            <v>0</v>
          </cell>
          <cell r="H1098">
            <v>0</v>
          </cell>
          <cell r="I1098">
            <v>0</v>
          </cell>
          <cell r="M1098">
            <v>36.090000000000003</v>
          </cell>
          <cell r="N1098">
            <v>0</v>
          </cell>
        </row>
        <row r="1099">
          <cell r="C1099">
            <v>0</v>
          </cell>
          <cell r="D1099">
            <v>0</v>
          </cell>
          <cell r="F1099">
            <v>0</v>
          </cell>
          <cell r="G1099">
            <v>0</v>
          </cell>
          <cell r="H1099">
            <v>0</v>
          </cell>
          <cell r="I1099">
            <v>0</v>
          </cell>
          <cell r="M1099">
            <v>36.090000000000003</v>
          </cell>
          <cell r="N1099">
            <v>0</v>
          </cell>
        </row>
        <row r="1100">
          <cell r="C1100">
            <v>0</v>
          </cell>
          <cell r="D1100">
            <v>0</v>
          </cell>
          <cell r="F1100">
            <v>0</v>
          </cell>
          <cell r="G1100">
            <v>0</v>
          </cell>
          <cell r="H1100">
            <v>0</v>
          </cell>
          <cell r="I1100">
            <v>0</v>
          </cell>
          <cell r="M1100">
            <v>36.090000000000003</v>
          </cell>
          <cell r="N1100">
            <v>0</v>
          </cell>
        </row>
        <row r="1101">
          <cell r="C1101">
            <v>0</v>
          </cell>
          <cell r="D1101">
            <v>0</v>
          </cell>
          <cell r="F1101">
            <v>0</v>
          </cell>
          <cell r="G1101">
            <v>0</v>
          </cell>
          <cell r="H1101">
            <v>0</v>
          </cell>
          <cell r="I1101">
            <v>0</v>
          </cell>
          <cell r="M1101">
            <v>36.090000000000003</v>
          </cell>
          <cell r="N1101">
            <v>0</v>
          </cell>
        </row>
        <row r="1102">
          <cell r="C1102">
            <v>0</v>
          </cell>
          <cell r="D1102">
            <v>0</v>
          </cell>
          <cell r="F1102">
            <v>0</v>
          </cell>
          <cell r="G1102">
            <v>0</v>
          </cell>
          <cell r="H1102">
            <v>0</v>
          </cell>
          <cell r="I1102">
            <v>0</v>
          </cell>
          <cell r="M1102">
            <v>36.090000000000003</v>
          </cell>
          <cell r="N1102">
            <v>0</v>
          </cell>
        </row>
        <row r="1103">
          <cell r="C1103">
            <v>0</v>
          </cell>
          <cell r="D1103">
            <v>0</v>
          </cell>
          <cell r="F1103">
            <v>0</v>
          </cell>
          <cell r="G1103">
            <v>0</v>
          </cell>
          <cell r="H1103">
            <v>0</v>
          </cell>
          <cell r="I1103">
            <v>0</v>
          </cell>
          <cell r="M1103">
            <v>36.090000000000003</v>
          </cell>
          <cell r="N1103">
            <v>0</v>
          </cell>
        </row>
        <row r="1104">
          <cell r="C1104">
            <v>0</v>
          </cell>
          <cell r="D1104">
            <v>0</v>
          </cell>
          <cell r="F1104">
            <v>0</v>
          </cell>
          <cell r="G1104">
            <v>0</v>
          </cell>
          <cell r="H1104">
            <v>0</v>
          </cell>
          <cell r="I1104">
            <v>0</v>
          </cell>
          <cell r="M1104">
            <v>36.090000000000003</v>
          </cell>
          <cell r="N1104">
            <v>0</v>
          </cell>
        </row>
        <row r="1105">
          <cell r="C1105">
            <v>0</v>
          </cell>
          <cell r="D1105">
            <v>0</v>
          </cell>
          <cell r="F1105">
            <v>0</v>
          </cell>
          <cell r="G1105">
            <v>0</v>
          </cell>
          <cell r="H1105">
            <v>0</v>
          </cell>
          <cell r="I1105">
            <v>0</v>
          </cell>
          <cell r="M1105">
            <v>36.090000000000003</v>
          </cell>
          <cell r="N1105">
            <v>0</v>
          </cell>
        </row>
        <row r="1106">
          <cell r="C1106">
            <v>0</v>
          </cell>
          <cell r="D1106">
            <v>0</v>
          </cell>
          <cell r="F1106">
            <v>0</v>
          </cell>
          <cell r="G1106">
            <v>0</v>
          </cell>
          <cell r="H1106">
            <v>0</v>
          </cell>
          <cell r="I1106">
            <v>0</v>
          </cell>
          <cell r="M1106">
            <v>36.090000000000003</v>
          </cell>
          <cell r="N1106">
            <v>0</v>
          </cell>
        </row>
        <row r="1107">
          <cell r="C1107">
            <v>0</v>
          </cell>
          <cell r="D1107">
            <v>0</v>
          </cell>
          <cell r="F1107">
            <v>0</v>
          </cell>
          <cell r="G1107">
            <v>0</v>
          </cell>
          <cell r="H1107">
            <v>0</v>
          </cell>
          <cell r="I1107">
            <v>0</v>
          </cell>
          <cell r="M1107">
            <v>36.090000000000003</v>
          </cell>
          <cell r="N1107">
            <v>0</v>
          </cell>
        </row>
        <row r="1108">
          <cell r="C1108">
            <v>0</v>
          </cell>
          <cell r="D1108">
            <v>0</v>
          </cell>
          <cell r="F1108">
            <v>0</v>
          </cell>
          <cell r="G1108">
            <v>0</v>
          </cell>
          <cell r="H1108">
            <v>0</v>
          </cell>
          <cell r="I1108">
            <v>0</v>
          </cell>
          <cell r="M1108">
            <v>36.090000000000003</v>
          </cell>
          <cell r="N1108">
            <v>0</v>
          </cell>
        </row>
        <row r="1109">
          <cell r="C1109">
            <v>0</v>
          </cell>
          <cell r="D1109">
            <v>0</v>
          </cell>
          <cell r="F1109">
            <v>0</v>
          </cell>
          <cell r="G1109">
            <v>0</v>
          </cell>
          <cell r="H1109">
            <v>0</v>
          </cell>
          <cell r="I1109">
            <v>0</v>
          </cell>
          <cell r="M1109">
            <v>36.090000000000003</v>
          </cell>
          <cell r="N1109">
            <v>0</v>
          </cell>
        </row>
        <row r="1110">
          <cell r="C1110">
            <v>0</v>
          </cell>
          <cell r="D1110">
            <v>0</v>
          </cell>
          <cell r="F1110">
            <v>0</v>
          </cell>
          <cell r="G1110">
            <v>0</v>
          </cell>
          <cell r="H1110">
            <v>0</v>
          </cell>
          <cell r="I1110">
            <v>0</v>
          </cell>
          <cell r="M1110">
            <v>36.090000000000003</v>
          </cell>
          <cell r="N1110">
            <v>0</v>
          </cell>
        </row>
        <row r="1111">
          <cell r="C1111">
            <v>0</v>
          </cell>
          <cell r="D1111">
            <v>0</v>
          </cell>
          <cell r="F1111">
            <v>0</v>
          </cell>
          <cell r="G1111">
            <v>0</v>
          </cell>
          <cell r="H1111">
            <v>0</v>
          </cell>
          <cell r="I1111">
            <v>0</v>
          </cell>
          <cell r="M1111">
            <v>36.090000000000003</v>
          </cell>
          <cell r="N1111">
            <v>0</v>
          </cell>
        </row>
        <row r="1112">
          <cell r="C1112">
            <v>0</v>
          </cell>
          <cell r="D1112">
            <v>0</v>
          </cell>
          <cell r="F1112">
            <v>0</v>
          </cell>
          <cell r="G1112">
            <v>0</v>
          </cell>
          <cell r="H1112">
            <v>0</v>
          </cell>
          <cell r="I1112">
            <v>0</v>
          </cell>
          <cell r="M1112">
            <v>36.090000000000003</v>
          </cell>
          <cell r="N1112">
            <v>0</v>
          </cell>
        </row>
        <row r="1113">
          <cell r="C1113" t="str">
            <v xml:space="preserve">TOTAL </v>
          </cell>
          <cell r="I1113">
            <v>23.55</v>
          </cell>
        </row>
        <row r="1114">
          <cell r="C1114" t="str">
            <v>BDI %</v>
          </cell>
          <cell r="H1114">
            <v>0</v>
          </cell>
          <cell r="I1114">
            <v>0</v>
          </cell>
        </row>
        <row r="1115">
          <cell r="A1115">
            <v>40</v>
          </cell>
          <cell r="C1115" t="str">
            <v>TOTAL DO SERVIÇO</v>
          </cell>
          <cell r="I1115">
            <v>23.55</v>
          </cell>
          <cell r="K1115" t="e">
            <v>#REF!</v>
          </cell>
          <cell r="L1115" t="e">
            <v>#REF!</v>
          </cell>
        </row>
        <row r="1116">
          <cell r="C1116" t="str">
            <v>AGESPISA - AREAIS</v>
          </cell>
        </row>
        <row r="1118">
          <cell r="C1118" t="str">
            <v>COMPOSIÇÃO DE PREÇO UNITÁRIO</v>
          </cell>
        </row>
        <row r="1120">
          <cell r="B1120">
            <v>41</v>
          </cell>
          <cell r="C1120">
            <v>41</v>
          </cell>
          <cell r="D1120" t="str">
            <v>GRAMA PARA TALUDE DE LAGOA, CONSERVAÇÃO ATÉ 45 DIAS</v>
          </cell>
          <cell r="I1120" t="str">
            <v>M2</v>
          </cell>
          <cell r="K1120">
            <v>10.91</v>
          </cell>
        </row>
        <row r="1122">
          <cell r="C1122" t="str">
            <v>CÓDIGO</v>
          </cell>
          <cell r="D1122" t="str">
            <v>DESCRIÇÃO DO SERVIÇO</v>
          </cell>
          <cell r="F1122" t="str">
            <v>UNIDADE</v>
          </cell>
          <cell r="G1122" t="str">
            <v>COEF.</v>
          </cell>
          <cell r="H1122" t="str">
            <v>PR. UNITÁRIO</v>
          </cell>
          <cell r="I1122" t="str">
            <v>PR. TOTAL</v>
          </cell>
        </row>
        <row r="1123">
          <cell r="C1123" t="str">
            <v>IH0006</v>
          </cell>
          <cell r="D1123" t="str">
            <v>SERVENTE</v>
          </cell>
          <cell r="F1123" t="str">
            <v>H</v>
          </cell>
          <cell r="G1123">
            <v>0.2</v>
          </cell>
          <cell r="H1123">
            <v>4.4723219814241482</v>
          </cell>
          <cell r="I1123">
            <v>0.89</v>
          </cell>
          <cell r="K1123" t="str">
            <v>IH0006</v>
          </cell>
          <cell r="L1123">
            <v>0.2</v>
          </cell>
          <cell r="M1123">
            <v>10.91</v>
          </cell>
          <cell r="N1123">
            <v>2.1819999999999999</v>
          </cell>
        </row>
        <row r="1124">
          <cell r="C1124" t="str">
            <v>IH0096</v>
          </cell>
          <cell r="D1124" t="str">
            <v>JARDINEIRO</v>
          </cell>
          <cell r="F1124" t="str">
            <v>H</v>
          </cell>
          <cell r="G1124">
            <v>0.2</v>
          </cell>
          <cell r="H1124">
            <v>6.2786377708978325</v>
          </cell>
          <cell r="I1124">
            <v>1.26</v>
          </cell>
          <cell r="K1124" t="str">
            <v>IH0096</v>
          </cell>
          <cell r="L1124">
            <v>0.2</v>
          </cell>
          <cell r="M1124">
            <v>10.91</v>
          </cell>
          <cell r="N1124">
            <v>2.1819999999999999</v>
          </cell>
        </row>
        <row r="1125">
          <cell r="C1125" t="str">
            <v>IM5287</v>
          </cell>
          <cell r="D1125" t="str">
            <v>GRAMA TIPO BATATAIS EM PLACA</v>
          </cell>
          <cell r="F1125" t="str">
            <v>M2</v>
          </cell>
          <cell r="G1125">
            <v>1</v>
          </cell>
          <cell r="H1125">
            <v>4.1500000000000004</v>
          </cell>
          <cell r="I1125">
            <v>4.1500000000000004</v>
          </cell>
          <cell r="K1125" t="str">
            <v>IM5287</v>
          </cell>
          <cell r="L1125">
            <v>1</v>
          </cell>
          <cell r="M1125">
            <v>10.91</v>
          </cell>
          <cell r="N1125">
            <v>10.91</v>
          </cell>
        </row>
        <row r="1126">
          <cell r="C1126" t="str">
            <v>IM6056</v>
          </cell>
          <cell r="D1126" t="str">
            <v>TERRA VEGETAL</v>
          </cell>
          <cell r="F1126" t="str">
            <v>M3</v>
          </cell>
          <cell r="G1126">
            <v>1.4999999999999999E-2</v>
          </cell>
          <cell r="H1126">
            <v>21.61</v>
          </cell>
          <cell r="I1126">
            <v>0.32</v>
          </cell>
          <cell r="K1126" t="str">
            <v>IM6056</v>
          </cell>
          <cell r="L1126">
            <v>1.4999999999999999E-2</v>
          </cell>
          <cell r="M1126">
            <v>10.91</v>
          </cell>
          <cell r="N1126">
            <v>0.16364999999999999</v>
          </cell>
        </row>
        <row r="1127">
          <cell r="C1127">
            <v>0</v>
          </cell>
          <cell r="D1127">
            <v>0</v>
          </cell>
          <cell r="F1127">
            <v>0</v>
          </cell>
          <cell r="G1127">
            <v>0</v>
          </cell>
          <cell r="H1127">
            <v>0</v>
          </cell>
          <cell r="I1127">
            <v>0</v>
          </cell>
          <cell r="M1127">
            <v>10.91</v>
          </cell>
          <cell r="N1127">
            <v>0</v>
          </cell>
        </row>
        <row r="1128">
          <cell r="C1128">
            <v>0</v>
          </cell>
          <cell r="D1128">
            <v>0</v>
          </cell>
          <cell r="F1128">
            <v>0</v>
          </cell>
          <cell r="G1128">
            <v>0</v>
          </cell>
          <cell r="H1128">
            <v>0</v>
          </cell>
          <cell r="I1128">
            <v>0</v>
          </cell>
          <cell r="M1128">
            <v>10.91</v>
          </cell>
          <cell r="N1128">
            <v>0</v>
          </cell>
        </row>
        <row r="1129">
          <cell r="C1129">
            <v>0</v>
          </cell>
          <cell r="D1129">
            <v>0</v>
          </cell>
          <cell r="F1129">
            <v>0</v>
          </cell>
          <cell r="G1129">
            <v>0</v>
          </cell>
          <cell r="H1129">
            <v>0</v>
          </cell>
          <cell r="I1129">
            <v>0</v>
          </cell>
          <cell r="M1129">
            <v>10.91</v>
          </cell>
          <cell r="N1129">
            <v>0</v>
          </cell>
        </row>
        <row r="1130">
          <cell r="C1130">
            <v>0</v>
          </cell>
          <cell r="D1130">
            <v>0</v>
          </cell>
          <cell r="F1130">
            <v>0</v>
          </cell>
          <cell r="G1130">
            <v>0</v>
          </cell>
          <cell r="H1130">
            <v>0</v>
          </cell>
          <cell r="I1130">
            <v>0</v>
          </cell>
          <cell r="M1130">
            <v>10.91</v>
          </cell>
          <cell r="N1130">
            <v>0</v>
          </cell>
        </row>
        <row r="1131">
          <cell r="C1131">
            <v>0</v>
          </cell>
          <cell r="D1131">
            <v>0</v>
          </cell>
          <cell r="F1131">
            <v>0</v>
          </cell>
          <cell r="G1131">
            <v>0</v>
          </cell>
          <cell r="H1131">
            <v>0</v>
          </cell>
          <cell r="I1131">
            <v>0</v>
          </cell>
          <cell r="M1131">
            <v>10.91</v>
          </cell>
          <cell r="N1131">
            <v>0</v>
          </cell>
        </row>
        <row r="1132">
          <cell r="C1132">
            <v>0</v>
          </cell>
          <cell r="D1132">
            <v>0</v>
          </cell>
          <cell r="F1132">
            <v>0</v>
          </cell>
          <cell r="G1132">
            <v>0</v>
          </cell>
          <cell r="H1132">
            <v>0</v>
          </cell>
          <cell r="I1132">
            <v>0</v>
          </cell>
          <cell r="M1132">
            <v>10.91</v>
          </cell>
          <cell r="N1132">
            <v>0</v>
          </cell>
        </row>
        <row r="1133">
          <cell r="C1133">
            <v>0</v>
          </cell>
          <cell r="D1133">
            <v>0</v>
          </cell>
          <cell r="F1133">
            <v>0</v>
          </cell>
          <cell r="G1133">
            <v>0</v>
          </cell>
          <cell r="H1133">
            <v>0</v>
          </cell>
          <cell r="I1133">
            <v>0</v>
          </cell>
          <cell r="M1133">
            <v>10.91</v>
          </cell>
          <cell r="N1133">
            <v>0</v>
          </cell>
        </row>
        <row r="1134">
          <cell r="C1134">
            <v>0</v>
          </cell>
          <cell r="D1134">
            <v>0</v>
          </cell>
          <cell r="F1134">
            <v>0</v>
          </cell>
          <cell r="G1134">
            <v>0</v>
          </cell>
          <cell r="H1134">
            <v>0</v>
          </cell>
          <cell r="I1134">
            <v>0</v>
          </cell>
          <cell r="M1134">
            <v>10.91</v>
          </cell>
          <cell r="N1134">
            <v>0</v>
          </cell>
        </row>
        <row r="1135">
          <cell r="C1135">
            <v>0</v>
          </cell>
          <cell r="D1135">
            <v>0</v>
          </cell>
          <cell r="F1135">
            <v>0</v>
          </cell>
          <cell r="G1135">
            <v>0</v>
          </cell>
          <cell r="H1135">
            <v>0</v>
          </cell>
          <cell r="I1135">
            <v>0</v>
          </cell>
          <cell r="M1135">
            <v>10.91</v>
          </cell>
          <cell r="N1135">
            <v>0</v>
          </cell>
        </row>
        <row r="1136">
          <cell r="C1136">
            <v>0</v>
          </cell>
          <cell r="D1136">
            <v>0</v>
          </cell>
          <cell r="F1136">
            <v>0</v>
          </cell>
          <cell r="G1136">
            <v>0</v>
          </cell>
          <cell r="H1136">
            <v>0</v>
          </cell>
          <cell r="I1136">
            <v>0</v>
          </cell>
          <cell r="M1136">
            <v>10.91</v>
          </cell>
          <cell r="N1136">
            <v>0</v>
          </cell>
        </row>
        <row r="1137">
          <cell r="C1137">
            <v>0</v>
          </cell>
          <cell r="D1137">
            <v>0</v>
          </cell>
          <cell r="F1137">
            <v>0</v>
          </cell>
          <cell r="G1137">
            <v>0</v>
          </cell>
          <cell r="H1137">
            <v>0</v>
          </cell>
          <cell r="I1137">
            <v>0</v>
          </cell>
          <cell r="M1137">
            <v>10.91</v>
          </cell>
          <cell r="N1137">
            <v>0</v>
          </cell>
        </row>
        <row r="1138">
          <cell r="C1138">
            <v>0</v>
          </cell>
          <cell r="D1138">
            <v>0</v>
          </cell>
          <cell r="F1138">
            <v>0</v>
          </cell>
          <cell r="G1138">
            <v>0</v>
          </cell>
          <cell r="H1138">
            <v>0</v>
          </cell>
          <cell r="I1138">
            <v>0</v>
          </cell>
          <cell r="M1138">
            <v>10.91</v>
          </cell>
          <cell r="N1138">
            <v>0</v>
          </cell>
        </row>
        <row r="1139">
          <cell r="C1139">
            <v>0</v>
          </cell>
          <cell r="D1139">
            <v>0</v>
          </cell>
          <cell r="F1139">
            <v>0</v>
          </cell>
          <cell r="G1139">
            <v>0</v>
          </cell>
          <cell r="H1139">
            <v>0</v>
          </cell>
          <cell r="I1139">
            <v>0</v>
          </cell>
          <cell r="M1139">
            <v>10.91</v>
          </cell>
          <cell r="N1139">
            <v>0</v>
          </cell>
        </row>
        <row r="1140">
          <cell r="C1140">
            <v>0</v>
          </cell>
          <cell r="D1140">
            <v>0</v>
          </cell>
          <cell r="F1140">
            <v>0</v>
          </cell>
          <cell r="G1140">
            <v>0</v>
          </cell>
          <cell r="H1140">
            <v>0</v>
          </cell>
          <cell r="I1140">
            <v>0</v>
          </cell>
          <cell r="M1140">
            <v>10.91</v>
          </cell>
          <cell r="N1140">
            <v>0</v>
          </cell>
        </row>
        <row r="1141">
          <cell r="C1141">
            <v>0</v>
          </cell>
          <cell r="D1141">
            <v>0</v>
          </cell>
          <cell r="F1141">
            <v>0</v>
          </cell>
          <cell r="G1141">
            <v>0</v>
          </cell>
          <cell r="H1141">
            <v>0</v>
          </cell>
          <cell r="I1141">
            <v>0</v>
          </cell>
          <cell r="M1141">
            <v>10.91</v>
          </cell>
          <cell r="N1141">
            <v>0</v>
          </cell>
        </row>
        <row r="1142">
          <cell r="C1142">
            <v>0</v>
          </cell>
          <cell r="D1142">
            <v>0</v>
          </cell>
          <cell r="F1142">
            <v>0</v>
          </cell>
          <cell r="G1142">
            <v>0</v>
          </cell>
          <cell r="H1142">
            <v>0</v>
          </cell>
          <cell r="I1142">
            <v>0</v>
          </cell>
          <cell r="M1142">
            <v>10.91</v>
          </cell>
          <cell r="N1142">
            <v>0</v>
          </cell>
        </row>
        <row r="1143">
          <cell r="C1143">
            <v>0</v>
          </cell>
          <cell r="D1143">
            <v>0</v>
          </cell>
          <cell r="F1143">
            <v>0</v>
          </cell>
          <cell r="G1143">
            <v>0</v>
          </cell>
          <cell r="H1143">
            <v>0</v>
          </cell>
          <cell r="I1143">
            <v>0</v>
          </cell>
          <cell r="M1143">
            <v>10.91</v>
          </cell>
          <cell r="N1143">
            <v>0</v>
          </cell>
        </row>
        <row r="1144">
          <cell r="C1144" t="str">
            <v xml:space="preserve">TOTAL </v>
          </cell>
          <cell r="I1144">
            <v>6.620000000000001</v>
          </cell>
        </row>
        <row r="1145">
          <cell r="C1145" t="str">
            <v>BDI %</v>
          </cell>
          <cell r="H1145">
            <v>0</v>
          </cell>
          <cell r="I1145">
            <v>0</v>
          </cell>
        </row>
        <row r="1146">
          <cell r="A1146">
            <v>41</v>
          </cell>
          <cell r="C1146" t="str">
            <v>TOTAL DO SERVIÇO</v>
          </cell>
          <cell r="I1146">
            <v>6.620000000000001</v>
          </cell>
          <cell r="K1146">
            <v>10.91</v>
          </cell>
          <cell r="L1146">
            <v>-0.39321723189734181</v>
          </cell>
        </row>
        <row r="1147">
          <cell r="C1147" t="str">
            <v>AGESPISA - AREAIS</v>
          </cell>
        </row>
        <row r="1149">
          <cell r="C1149" t="str">
            <v>COMPOSIÇÃO DE PREÇO UNITÁRIO</v>
          </cell>
        </row>
        <row r="1151">
          <cell r="B1151">
            <v>42</v>
          </cell>
          <cell r="C1151">
            <v>42</v>
          </cell>
          <cell r="D1151" t="str">
            <v xml:space="preserve">ESCORAMENTO DE VALAS (PONTALETEAMENTO) </v>
          </cell>
          <cell r="I1151" t="str">
            <v>M2</v>
          </cell>
          <cell r="K1151">
            <v>5.03</v>
          </cell>
        </row>
        <row r="1153">
          <cell r="C1153" t="str">
            <v>CÓDIGO</v>
          </cell>
          <cell r="D1153" t="str">
            <v>DESCRIÇÃO DO SERVIÇO</v>
          </cell>
          <cell r="F1153" t="str">
            <v>UNIDADE</v>
          </cell>
          <cell r="G1153" t="str">
            <v>COEF.</v>
          </cell>
          <cell r="H1153" t="str">
            <v>PR. UNITÁRIO</v>
          </cell>
          <cell r="I1153" t="str">
            <v>PR. TOTAL</v>
          </cell>
        </row>
        <row r="1154">
          <cell r="C1154" t="str">
            <v>IH0006</v>
          </cell>
          <cell r="D1154" t="str">
            <v>SERVENTE</v>
          </cell>
          <cell r="F1154" t="str">
            <v>H</v>
          </cell>
          <cell r="G1154">
            <v>0.2666</v>
          </cell>
          <cell r="H1154">
            <v>4.4723219814241482</v>
          </cell>
          <cell r="I1154">
            <v>1.19</v>
          </cell>
          <cell r="K1154" t="str">
            <v>IH0006</v>
          </cell>
          <cell r="L1154">
            <v>0.2666</v>
          </cell>
          <cell r="M1154">
            <v>5.03</v>
          </cell>
          <cell r="N1154">
            <v>1.3409980000000001</v>
          </cell>
        </row>
        <row r="1155">
          <cell r="C1155" t="str">
            <v>IH0070</v>
          </cell>
          <cell r="D1155" t="str">
            <v>CARPINTEIRO</v>
          </cell>
          <cell r="F1155" t="str">
            <v>H</v>
          </cell>
          <cell r="G1155">
            <v>0.15</v>
          </cell>
          <cell r="H1155">
            <v>6.2786377708978325</v>
          </cell>
          <cell r="I1155">
            <v>0.94</v>
          </cell>
          <cell r="K1155" t="str">
            <v>IH0070</v>
          </cell>
          <cell r="L1155">
            <v>0.15</v>
          </cell>
          <cell r="M1155">
            <v>5.03</v>
          </cell>
          <cell r="N1155">
            <v>0.75450000000000006</v>
          </cell>
        </row>
        <row r="1156">
          <cell r="C1156" t="str">
            <v>IM3697</v>
          </cell>
          <cell r="D1156" t="str">
            <v>ESTRONCA DE EUCALIPTO 20 cm    COM CASCA</v>
          </cell>
          <cell r="F1156" t="str">
            <v>M</v>
          </cell>
          <cell r="G1156">
            <v>5.9200000000000003E-2</v>
          </cell>
          <cell r="H1156">
            <v>5.81</v>
          </cell>
          <cell r="I1156">
            <v>0.34</v>
          </cell>
          <cell r="K1156" t="str">
            <v>IM3697</v>
          </cell>
          <cell r="L1156">
            <v>5.9200000000000003E-2</v>
          </cell>
          <cell r="M1156">
            <v>5.03</v>
          </cell>
          <cell r="N1156">
            <v>0.29777600000000004</v>
          </cell>
        </row>
        <row r="1157">
          <cell r="C1157" t="str">
            <v>IM3698</v>
          </cell>
          <cell r="D1157" t="str">
            <v>PRANCHA DE PEROBA 2.7 X 30 CM</v>
          </cell>
          <cell r="F1157" t="str">
            <v>M</v>
          </cell>
          <cell r="G1157">
            <v>0.1111</v>
          </cell>
          <cell r="H1157">
            <v>10.199999999999999</v>
          </cell>
          <cell r="I1157">
            <v>1.1299999999999999</v>
          </cell>
          <cell r="K1157" t="str">
            <v>IM3698</v>
          </cell>
          <cell r="L1157">
            <v>0.1111</v>
          </cell>
          <cell r="M1157">
            <v>5.03</v>
          </cell>
          <cell r="N1157">
            <v>0.55883300000000002</v>
          </cell>
        </row>
        <row r="1158">
          <cell r="C1158">
            <v>0</v>
          </cell>
          <cell r="D1158">
            <v>0</v>
          </cell>
          <cell r="F1158">
            <v>0</v>
          </cell>
          <cell r="G1158">
            <v>0</v>
          </cell>
          <cell r="H1158">
            <v>0</v>
          </cell>
          <cell r="I1158">
            <v>0</v>
          </cell>
          <cell r="M1158">
            <v>5.03</v>
          </cell>
          <cell r="N1158">
            <v>0</v>
          </cell>
        </row>
        <row r="1159">
          <cell r="C1159">
            <v>0</v>
          </cell>
          <cell r="D1159">
            <v>0</v>
          </cell>
          <cell r="F1159">
            <v>0</v>
          </cell>
          <cell r="G1159">
            <v>0</v>
          </cell>
          <cell r="H1159">
            <v>0</v>
          </cell>
          <cell r="I1159">
            <v>0</v>
          </cell>
          <cell r="M1159">
            <v>5.03</v>
          </cell>
          <cell r="N1159">
            <v>0</v>
          </cell>
        </row>
        <row r="1160">
          <cell r="C1160">
            <v>0</v>
          </cell>
          <cell r="D1160">
            <v>0</v>
          </cell>
          <cell r="F1160">
            <v>0</v>
          </cell>
          <cell r="G1160">
            <v>0</v>
          </cell>
          <cell r="H1160">
            <v>0</v>
          </cell>
          <cell r="I1160">
            <v>0</v>
          </cell>
          <cell r="M1160">
            <v>5.03</v>
          </cell>
          <cell r="N1160">
            <v>0</v>
          </cell>
        </row>
        <row r="1161">
          <cell r="C1161">
            <v>0</v>
          </cell>
          <cell r="D1161">
            <v>0</v>
          </cell>
          <cell r="F1161">
            <v>0</v>
          </cell>
          <cell r="G1161">
            <v>0</v>
          </cell>
          <cell r="H1161">
            <v>0</v>
          </cell>
          <cell r="I1161">
            <v>0</v>
          </cell>
          <cell r="M1161">
            <v>5.03</v>
          </cell>
          <cell r="N1161">
            <v>0</v>
          </cell>
        </row>
        <row r="1162">
          <cell r="C1162">
            <v>0</v>
          </cell>
          <cell r="D1162">
            <v>0</v>
          </cell>
          <cell r="F1162">
            <v>0</v>
          </cell>
          <cell r="G1162">
            <v>0</v>
          </cell>
          <cell r="H1162">
            <v>0</v>
          </cell>
          <cell r="I1162">
            <v>0</v>
          </cell>
          <cell r="M1162">
            <v>5.03</v>
          </cell>
          <cell r="N1162">
            <v>0</v>
          </cell>
        </row>
        <row r="1163">
          <cell r="C1163">
            <v>0</v>
          </cell>
          <cell r="D1163">
            <v>0</v>
          </cell>
          <cell r="F1163">
            <v>0</v>
          </cell>
          <cell r="G1163">
            <v>0</v>
          </cell>
          <cell r="H1163">
            <v>0</v>
          </cell>
          <cell r="I1163">
            <v>0</v>
          </cell>
          <cell r="M1163">
            <v>5.03</v>
          </cell>
          <cell r="N1163">
            <v>0</v>
          </cell>
        </row>
        <row r="1164">
          <cell r="C1164">
            <v>0</v>
          </cell>
          <cell r="D1164">
            <v>0</v>
          </cell>
          <cell r="F1164">
            <v>0</v>
          </cell>
          <cell r="G1164">
            <v>0</v>
          </cell>
          <cell r="H1164">
            <v>0</v>
          </cell>
          <cell r="I1164">
            <v>0</v>
          </cell>
          <cell r="M1164">
            <v>5.03</v>
          </cell>
          <cell r="N1164">
            <v>0</v>
          </cell>
        </row>
        <row r="1165">
          <cell r="C1165">
            <v>0</v>
          </cell>
          <cell r="D1165">
            <v>0</v>
          </cell>
          <cell r="F1165">
            <v>0</v>
          </cell>
          <cell r="G1165">
            <v>0</v>
          </cell>
          <cell r="H1165">
            <v>0</v>
          </cell>
          <cell r="I1165">
            <v>0</v>
          </cell>
          <cell r="M1165">
            <v>5.03</v>
          </cell>
          <cell r="N1165">
            <v>0</v>
          </cell>
        </row>
        <row r="1166">
          <cell r="C1166">
            <v>0</v>
          </cell>
          <cell r="D1166">
            <v>0</v>
          </cell>
          <cell r="F1166">
            <v>0</v>
          </cell>
          <cell r="G1166">
            <v>0</v>
          </cell>
          <cell r="H1166">
            <v>0</v>
          </cell>
          <cell r="I1166">
            <v>0</v>
          </cell>
          <cell r="M1166">
            <v>5.03</v>
          </cell>
          <cell r="N1166">
            <v>0</v>
          </cell>
        </row>
        <row r="1167">
          <cell r="C1167">
            <v>0</v>
          </cell>
          <cell r="D1167">
            <v>0</v>
          </cell>
          <cell r="F1167">
            <v>0</v>
          </cell>
          <cell r="G1167">
            <v>0</v>
          </cell>
          <cell r="H1167">
            <v>0</v>
          </cell>
          <cell r="I1167">
            <v>0</v>
          </cell>
          <cell r="M1167">
            <v>5.03</v>
          </cell>
          <cell r="N1167">
            <v>0</v>
          </cell>
        </row>
        <row r="1168">
          <cell r="C1168">
            <v>0</v>
          </cell>
          <cell r="D1168">
            <v>0</v>
          </cell>
          <cell r="F1168">
            <v>0</v>
          </cell>
          <cell r="G1168">
            <v>0</v>
          </cell>
          <cell r="H1168">
            <v>0</v>
          </cell>
          <cell r="I1168">
            <v>0</v>
          </cell>
          <cell r="M1168">
            <v>5.03</v>
          </cell>
          <cell r="N1168">
            <v>0</v>
          </cell>
        </row>
        <row r="1169">
          <cell r="C1169">
            <v>0</v>
          </cell>
          <cell r="D1169">
            <v>0</v>
          </cell>
          <cell r="F1169">
            <v>0</v>
          </cell>
          <cell r="G1169">
            <v>0</v>
          </cell>
          <cell r="H1169">
            <v>0</v>
          </cell>
          <cell r="I1169">
            <v>0</v>
          </cell>
          <cell r="M1169">
            <v>5.03</v>
          </cell>
          <cell r="N1169">
            <v>0</v>
          </cell>
        </row>
        <row r="1170">
          <cell r="C1170">
            <v>0</v>
          </cell>
          <cell r="D1170">
            <v>0</v>
          </cell>
          <cell r="F1170">
            <v>0</v>
          </cell>
          <cell r="G1170">
            <v>0</v>
          </cell>
          <cell r="H1170">
            <v>0</v>
          </cell>
          <cell r="I1170">
            <v>0</v>
          </cell>
          <cell r="M1170">
            <v>5.03</v>
          </cell>
          <cell r="N1170">
            <v>0</v>
          </cell>
        </row>
        <row r="1171">
          <cell r="C1171">
            <v>0</v>
          </cell>
          <cell r="D1171">
            <v>0</v>
          </cell>
          <cell r="F1171">
            <v>0</v>
          </cell>
          <cell r="G1171">
            <v>0</v>
          </cell>
          <cell r="H1171">
            <v>0</v>
          </cell>
          <cell r="I1171">
            <v>0</v>
          </cell>
          <cell r="M1171">
            <v>5.03</v>
          </cell>
          <cell r="N1171">
            <v>0</v>
          </cell>
        </row>
        <row r="1172">
          <cell r="C1172">
            <v>0</v>
          </cell>
          <cell r="D1172">
            <v>0</v>
          </cell>
          <cell r="F1172">
            <v>0</v>
          </cell>
          <cell r="G1172">
            <v>0</v>
          </cell>
          <cell r="H1172">
            <v>0</v>
          </cell>
          <cell r="I1172">
            <v>0</v>
          </cell>
          <cell r="M1172">
            <v>5.03</v>
          </cell>
          <cell r="N1172">
            <v>0</v>
          </cell>
        </row>
        <row r="1173">
          <cell r="C1173">
            <v>0</v>
          </cell>
          <cell r="D1173">
            <v>0</v>
          </cell>
          <cell r="F1173">
            <v>0</v>
          </cell>
          <cell r="G1173">
            <v>0</v>
          </cell>
          <cell r="H1173">
            <v>0</v>
          </cell>
          <cell r="I1173">
            <v>0</v>
          </cell>
          <cell r="M1173">
            <v>5.03</v>
          </cell>
          <cell r="N1173">
            <v>0</v>
          </cell>
        </row>
        <row r="1174">
          <cell r="C1174">
            <v>0</v>
          </cell>
          <cell r="D1174">
            <v>0</v>
          </cell>
          <cell r="F1174">
            <v>0</v>
          </cell>
          <cell r="G1174">
            <v>0</v>
          </cell>
          <cell r="H1174">
            <v>0</v>
          </cell>
          <cell r="I1174">
            <v>0</v>
          </cell>
          <cell r="M1174">
            <v>5.03</v>
          </cell>
          <cell r="N1174">
            <v>0</v>
          </cell>
        </row>
        <row r="1175">
          <cell r="C1175" t="str">
            <v xml:space="preserve">TOTAL </v>
          </cell>
          <cell r="I1175">
            <v>3.5999999999999996</v>
          </cell>
        </row>
        <row r="1176">
          <cell r="C1176" t="str">
            <v>BDI %</v>
          </cell>
          <cell r="H1176">
            <v>0</v>
          </cell>
          <cell r="I1176">
            <v>0</v>
          </cell>
        </row>
        <row r="1177">
          <cell r="A1177">
            <v>42</v>
          </cell>
          <cell r="C1177" t="str">
            <v>TOTAL DO SERVIÇO</v>
          </cell>
          <cell r="I1177">
            <v>3.5999999999999996</v>
          </cell>
          <cell r="K1177">
            <v>5.03</v>
          </cell>
          <cell r="L1177">
            <v>-0.28429423459244541</v>
          </cell>
        </row>
        <row r="1178">
          <cell r="C1178" t="str">
            <v>AGESPISA - AREAIS</v>
          </cell>
        </row>
        <row r="1180">
          <cell r="C1180" t="str">
            <v>COMPOSIÇÃO DE PREÇO UNITÁRIO</v>
          </cell>
        </row>
        <row r="1182">
          <cell r="B1182">
            <v>43</v>
          </cell>
          <cell r="C1182">
            <v>43</v>
          </cell>
          <cell r="D1182" t="str">
            <v>CADASTRO DE REDE DE ESGOTO/EMISSÁRIO/DRENAGEM (MEIO MAGNÉTICO)</v>
          </cell>
          <cell r="I1182" t="str">
            <v>M</v>
          </cell>
          <cell r="K1182">
            <v>1.06</v>
          </cell>
        </row>
        <row r="1184">
          <cell r="C1184" t="str">
            <v>CÓDIGO</v>
          </cell>
          <cell r="D1184" t="str">
            <v>DESCRIÇÃO DO SERVIÇO</v>
          </cell>
          <cell r="F1184" t="str">
            <v>UNIDADE</v>
          </cell>
          <cell r="G1184" t="str">
            <v>COEF.</v>
          </cell>
          <cell r="H1184" t="str">
            <v>PR. UNITÁRIO</v>
          </cell>
          <cell r="I1184" t="str">
            <v>PR. TOTAL</v>
          </cell>
        </row>
        <row r="1185">
          <cell r="C1185" t="str">
            <v>IH0007</v>
          </cell>
          <cell r="D1185" t="str">
            <v>TOPÓGRAFO</v>
          </cell>
          <cell r="F1185" t="str">
            <v>H</v>
          </cell>
          <cell r="G1185">
            <v>1.7000000000000001E-2</v>
          </cell>
          <cell r="H1185">
            <v>9.8236532507739955</v>
          </cell>
          <cell r="I1185">
            <v>0.17</v>
          </cell>
          <cell r="K1185" t="str">
            <v>IH0007</v>
          </cell>
          <cell r="L1185">
            <v>1.7000000000000001E-2</v>
          </cell>
          <cell r="M1185">
            <v>1.06</v>
          </cell>
          <cell r="N1185">
            <v>1.8020000000000001E-2</v>
          </cell>
        </row>
        <row r="1186">
          <cell r="C1186" t="str">
            <v>IH0107</v>
          </cell>
          <cell r="D1186" t="str">
            <v>AJUDANTE</v>
          </cell>
          <cell r="F1186" t="str">
            <v>H</v>
          </cell>
          <cell r="G1186">
            <v>1.7000000000000001E-2</v>
          </cell>
          <cell r="H1186">
            <v>4.4723219814241482</v>
          </cell>
          <cell r="I1186">
            <v>0.08</v>
          </cell>
          <cell r="K1186" t="str">
            <v>IH0107</v>
          </cell>
          <cell r="L1186">
            <v>1.7000000000000001E-2</v>
          </cell>
          <cell r="M1186">
            <v>1.06</v>
          </cell>
          <cell r="N1186">
            <v>1.8020000000000001E-2</v>
          </cell>
        </row>
        <row r="1187">
          <cell r="C1187" t="str">
            <v>IH0133</v>
          </cell>
          <cell r="D1187" t="str">
            <v>DESENHISTA</v>
          </cell>
          <cell r="F1187" t="str">
            <v>H</v>
          </cell>
          <cell r="G1187">
            <v>1E-3</v>
          </cell>
          <cell r="H1187">
            <v>13.50390092879257</v>
          </cell>
          <cell r="I1187">
            <v>0.01</v>
          </cell>
          <cell r="K1187" t="str">
            <v>IH0133</v>
          </cell>
          <cell r="L1187">
            <v>1E-3</v>
          </cell>
          <cell r="M1187">
            <v>1.06</v>
          </cell>
          <cell r="N1187">
            <v>1.0600000000000002E-3</v>
          </cell>
        </row>
        <row r="1188">
          <cell r="C1188" t="str">
            <v>IH0167</v>
          </cell>
          <cell r="D1188" t="str">
            <v>OPERADOR DE COMPUTADOR</v>
          </cell>
          <cell r="F1188" t="str">
            <v>H</v>
          </cell>
          <cell r="G1188">
            <v>1.14E-2</v>
          </cell>
          <cell r="H1188">
            <v>13.50390092879257</v>
          </cell>
          <cell r="I1188">
            <v>0.15</v>
          </cell>
          <cell r="K1188" t="str">
            <v>IH0167</v>
          </cell>
          <cell r="L1188">
            <v>1.14E-2</v>
          </cell>
          <cell r="M1188">
            <v>1.06</v>
          </cell>
          <cell r="N1188">
            <v>1.2084000000000001E-2</v>
          </cell>
        </row>
        <row r="1189">
          <cell r="C1189" t="str">
            <v>IM4948</v>
          </cell>
          <cell r="D1189" t="str">
            <v>COPIA HELIOGRAFICA</v>
          </cell>
          <cell r="F1189" t="str">
            <v>M2</v>
          </cell>
          <cell r="G1189">
            <v>5.0000000000000001E-3</v>
          </cell>
          <cell r="H1189">
            <v>6</v>
          </cell>
          <cell r="I1189">
            <v>0.03</v>
          </cell>
          <cell r="K1189" t="str">
            <v>IM4948</v>
          </cell>
          <cell r="L1189">
            <v>5.0000000000000001E-3</v>
          </cell>
          <cell r="M1189">
            <v>1.06</v>
          </cell>
          <cell r="N1189">
            <v>5.3E-3</v>
          </cell>
        </row>
        <row r="1190">
          <cell r="C1190" t="str">
            <v>IM6321</v>
          </cell>
          <cell r="D1190" t="str">
            <v>PAPEL VEGETAL GRAMATURA 90/95g</v>
          </cell>
          <cell r="F1190" t="str">
            <v>M2</v>
          </cell>
          <cell r="G1190">
            <v>1.7000000000000001E-2</v>
          </cell>
          <cell r="H1190">
            <v>6</v>
          </cell>
          <cell r="I1190">
            <v>0.1</v>
          </cell>
          <cell r="K1190" t="str">
            <v>IM6321</v>
          </cell>
          <cell r="L1190">
            <v>1.7000000000000001E-2</v>
          </cell>
          <cell r="M1190">
            <v>1.06</v>
          </cell>
          <cell r="N1190">
            <v>1.8020000000000001E-2</v>
          </cell>
        </row>
        <row r="1191">
          <cell r="C1191" t="str">
            <v>IN0616</v>
          </cell>
          <cell r="D1191" t="str">
            <v>VE-CULO UTILIT-RIO KOMBI (CHP)</v>
          </cell>
          <cell r="F1191" t="str">
            <v>H</v>
          </cell>
          <cell r="G1191">
            <v>4.0000000000000001E-3</v>
          </cell>
          <cell r="H1191">
            <v>41.93</v>
          </cell>
          <cell r="I1191">
            <v>0.17</v>
          </cell>
          <cell r="K1191" t="str">
            <v>IN0616</v>
          </cell>
          <cell r="L1191">
            <v>4.0000000000000001E-3</v>
          </cell>
          <cell r="M1191">
            <v>1.06</v>
          </cell>
          <cell r="N1191">
            <v>4.2400000000000007E-3</v>
          </cell>
        </row>
        <row r="1192">
          <cell r="C1192" t="str">
            <v>IN0668</v>
          </cell>
          <cell r="D1192" t="str">
            <v>COMPUTADOR PENTIUM (CHP)</v>
          </cell>
          <cell r="F1192" t="str">
            <v>H</v>
          </cell>
          <cell r="G1192">
            <v>1.0999999999999999E-2</v>
          </cell>
          <cell r="H1192">
            <v>1.96</v>
          </cell>
          <cell r="I1192">
            <v>0.02</v>
          </cell>
          <cell r="K1192" t="str">
            <v>IN0668</v>
          </cell>
          <cell r="L1192">
            <v>1.0999999999999999E-2</v>
          </cell>
          <cell r="M1192">
            <v>1.06</v>
          </cell>
          <cell r="N1192">
            <v>1.166E-2</v>
          </cell>
        </row>
        <row r="1193">
          <cell r="C1193" t="str">
            <v>IN0669</v>
          </cell>
          <cell r="D1193" t="str">
            <v>PLOTTER (CHP)</v>
          </cell>
          <cell r="F1193" t="str">
            <v>H</v>
          </cell>
          <cell r="G1193">
            <v>1E-3</v>
          </cell>
          <cell r="H1193">
            <v>3.46</v>
          </cell>
          <cell r="I1193">
            <v>0</v>
          </cell>
          <cell r="K1193" t="str">
            <v>IN0669</v>
          </cell>
          <cell r="L1193">
            <v>1E-3</v>
          </cell>
          <cell r="M1193">
            <v>1.06</v>
          </cell>
          <cell r="N1193">
            <v>1.0600000000000002E-3</v>
          </cell>
        </row>
        <row r="1194">
          <cell r="C1194">
            <v>0</v>
          </cell>
          <cell r="D1194">
            <v>0</v>
          </cell>
          <cell r="F1194">
            <v>0</v>
          </cell>
          <cell r="G1194">
            <v>0</v>
          </cell>
          <cell r="H1194">
            <v>0</v>
          </cell>
          <cell r="I1194">
            <v>0</v>
          </cell>
          <cell r="M1194">
            <v>1.06</v>
          </cell>
          <cell r="N1194">
            <v>0</v>
          </cell>
        </row>
        <row r="1195">
          <cell r="C1195">
            <v>0</v>
          </cell>
          <cell r="D1195">
            <v>0</v>
          </cell>
          <cell r="F1195">
            <v>0</v>
          </cell>
          <cell r="G1195">
            <v>0</v>
          </cell>
          <cell r="H1195">
            <v>0</v>
          </cell>
          <cell r="I1195">
            <v>0</v>
          </cell>
          <cell r="M1195">
            <v>1.06</v>
          </cell>
          <cell r="N1195">
            <v>0</v>
          </cell>
        </row>
        <row r="1196">
          <cell r="C1196">
            <v>0</v>
          </cell>
          <cell r="D1196">
            <v>0</v>
          </cell>
          <cell r="F1196">
            <v>0</v>
          </cell>
          <cell r="G1196">
            <v>0</v>
          </cell>
          <cell r="H1196">
            <v>0</v>
          </cell>
          <cell r="I1196">
            <v>0</v>
          </cell>
          <cell r="M1196">
            <v>1.06</v>
          </cell>
          <cell r="N1196">
            <v>0</v>
          </cell>
        </row>
        <row r="1197">
          <cell r="C1197">
            <v>0</v>
          </cell>
          <cell r="D1197">
            <v>0</v>
          </cell>
          <cell r="F1197">
            <v>0</v>
          </cell>
          <cell r="G1197">
            <v>0</v>
          </cell>
          <cell r="H1197">
            <v>0</v>
          </cell>
          <cell r="I1197">
            <v>0</v>
          </cell>
          <cell r="M1197">
            <v>1.06</v>
          </cell>
          <cell r="N1197">
            <v>0</v>
          </cell>
        </row>
        <row r="1198">
          <cell r="C1198">
            <v>0</v>
          </cell>
          <cell r="D1198">
            <v>0</v>
          </cell>
          <cell r="F1198">
            <v>0</v>
          </cell>
          <cell r="G1198">
            <v>0</v>
          </cell>
          <cell r="H1198">
            <v>0</v>
          </cell>
          <cell r="I1198">
            <v>0</v>
          </cell>
          <cell r="M1198">
            <v>1.06</v>
          </cell>
          <cell r="N1198">
            <v>0</v>
          </cell>
        </row>
        <row r="1199">
          <cell r="C1199">
            <v>0</v>
          </cell>
          <cell r="D1199">
            <v>0</v>
          </cell>
          <cell r="F1199">
            <v>0</v>
          </cell>
          <cell r="G1199">
            <v>0</v>
          </cell>
          <cell r="H1199">
            <v>0</v>
          </cell>
          <cell r="I1199">
            <v>0</v>
          </cell>
          <cell r="M1199">
            <v>1.06</v>
          </cell>
          <cell r="N1199">
            <v>0</v>
          </cell>
        </row>
        <row r="1200">
          <cell r="C1200">
            <v>0</v>
          </cell>
          <cell r="D1200">
            <v>0</v>
          </cell>
          <cell r="F1200">
            <v>0</v>
          </cell>
          <cell r="G1200">
            <v>0</v>
          </cell>
          <cell r="H1200">
            <v>0</v>
          </cell>
          <cell r="I1200">
            <v>0</v>
          </cell>
          <cell r="M1200">
            <v>1.06</v>
          </cell>
          <cell r="N1200">
            <v>0</v>
          </cell>
        </row>
        <row r="1201">
          <cell r="C1201">
            <v>0</v>
          </cell>
          <cell r="D1201">
            <v>0</v>
          </cell>
          <cell r="F1201">
            <v>0</v>
          </cell>
          <cell r="G1201">
            <v>0</v>
          </cell>
          <cell r="H1201">
            <v>0</v>
          </cell>
          <cell r="I1201">
            <v>0</v>
          </cell>
          <cell r="M1201">
            <v>1.06</v>
          </cell>
          <cell r="N1201">
            <v>0</v>
          </cell>
        </row>
        <row r="1202">
          <cell r="C1202">
            <v>0</v>
          </cell>
          <cell r="D1202">
            <v>0</v>
          </cell>
          <cell r="F1202">
            <v>0</v>
          </cell>
          <cell r="G1202">
            <v>0</v>
          </cell>
          <cell r="H1202">
            <v>0</v>
          </cell>
          <cell r="I1202">
            <v>0</v>
          </cell>
          <cell r="M1202">
            <v>1.06</v>
          </cell>
          <cell r="N1202">
            <v>0</v>
          </cell>
        </row>
        <row r="1203">
          <cell r="C1203">
            <v>0</v>
          </cell>
          <cell r="D1203">
            <v>0</v>
          </cell>
          <cell r="F1203">
            <v>0</v>
          </cell>
          <cell r="G1203">
            <v>0</v>
          </cell>
          <cell r="H1203">
            <v>0</v>
          </cell>
          <cell r="I1203">
            <v>0</v>
          </cell>
          <cell r="M1203">
            <v>1.06</v>
          </cell>
          <cell r="N1203">
            <v>0</v>
          </cell>
        </row>
        <row r="1204">
          <cell r="C1204">
            <v>0</v>
          </cell>
          <cell r="D1204">
            <v>0</v>
          </cell>
          <cell r="F1204">
            <v>0</v>
          </cell>
          <cell r="G1204">
            <v>0</v>
          </cell>
          <cell r="H1204">
            <v>0</v>
          </cell>
          <cell r="I1204">
            <v>0</v>
          </cell>
          <cell r="M1204">
            <v>1.06</v>
          </cell>
          <cell r="N1204">
            <v>0</v>
          </cell>
        </row>
        <row r="1205">
          <cell r="C1205">
            <v>0</v>
          </cell>
          <cell r="D1205">
            <v>0</v>
          </cell>
          <cell r="F1205">
            <v>0</v>
          </cell>
          <cell r="G1205">
            <v>0</v>
          </cell>
          <cell r="H1205">
            <v>0</v>
          </cell>
          <cell r="I1205">
            <v>0</v>
          </cell>
          <cell r="M1205">
            <v>1.06</v>
          </cell>
          <cell r="N1205">
            <v>0</v>
          </cell>
        </row>
        <row r="1206">
          <cell r="C1206" t="str">
            <v xml:space="preserve">TOTAL </v>
          </cell>
          <cell r="I1206">
            <v>0.73000000000000009</v>
          </cell>
        </row>
        <row r="1207">
          <cell r="C1207" t="str">
            <v>BDI %</v>
          </cell>
          <cell r="H1207">
            <v>0</v>
          </cell>
          <cell r="I1207">
            <v>0</v>
          </cell>
        </row>
        <row r="1208">
          <cell r="A1208">
            <v>43</v>
          </cell>
          <cell r="C1208" t="str">
            <v>TOTAL DO SERVIÇO</v>
          </cell>
          <cell r="I1208">
            <v>0.73000000000000009</v>
          </cell>
          <cell r="K1208" t="e">
            <v>#REF!</v>
          </cell>
          <cell r="L1208" t="e">
            <v>#REF!</v>
          </cell>
        </row>
        <row r="1209">
          <cell r="C1209" t="str">
            <v>AGESPISA - AREAIS</v>
          </cell>
        </row>
        <row r="1211">
          <cell r="C1211" t="str">
            <v>COMPOSIÇÃO DE PREÇO UNITÁRIO</v>
          </cell>
        </row>
        <row r="1213">
          <cell r="B1213">
            <v>44</v>
          </cell>
          <cell r="C1213">
            <v>44</v>
          </cell>
          <cell r="D1213" t="str">
            <v>EXECUÇÃO DE GUIA OU MEIO FIO</v>
          </cell>
          <cell r="I1213" t="str">
            <v>M</v>
          </cell>
          <cell r="K1213">
            <v>22.23</v>
          </cell>
        </row>
        <row r="1215">
          <cell r="C1215" t="str">
            <v>CÓDIGO</v>
          </cell>
          <cell r="D1215" t="str">
            <v>DESCRIÇÃO DO SERVIÇO</v>
          </cell>
          <cell r="F1215" t="str">
            <v>UNIDADE</v>
          </cell>
          <cell r="G1215" t="str">
            <v>COEF.</v>
          </cell>
          <cell r="H1215" t="str">
            <v>PR. UNITÁRIO</v>
          </cell>
          <cell r="I1215" t="str">
            <v>PR. TOTAL</v>
          </cell>
        </row>
        <row r="1216">
          <cell r="C1216" t="str">
            <v>CB0592</v>
          </cell>
          <cell r="D1216" t="str">
            <v>ASSENTAMENTO DE GUIAS</v>
          </cell>
          <cell r="F1216" t="str">
            <v>M</v>
          </cell>
          <cell r="G1216">
            <v>1</v>
          </cell>
          <cell r="H1216">
            <v>5.1700465015479864</v>
          </cell>
          <cell r="I1216">
            <v>5.17</v>
          </cell>
          <cell r="K1216" t="str">
            <v>CB0592</v>
          </cell>
          <cell r="L1216">
            <v>1</v>
          </cell>
          <cell r="M1216">
            <v>22.23</v>
          </cell>
          <cell r="N1216">
            <v>22.23</v>
          </cell>
        </row>
        <row r="1217">
          <cell r="C1217" t="str">
            <v>CB0593</v>
          </cell>
          <cell r="D1217" t="str">
            <v>FORNECIMENTO DE GUIAS</v>
          </cell>
          <cell r="F1217" t="str">
            <v>M</v>
          </cell>
          <cell r="G1217">
            <v>1</v>
          </cell>
          <cell r="H1217">
            <v>11</v>
          </cell>
          <cell r="I1217">
            <v>11</v>
          </cell>
          <cell r="K1217" t="str">
            <v>CB0593</v>
          </cell>
          <cell r="L1217">
            <v>1</v>
          </cell>
          <cell r="M1217">
            <v>22.23</v>
          </cell>
          <cell r="N1217">
            <v>22.23</v>
          </cell>
        </row>
        <row r="1218">
          <cell r="C1218">
            <v>0</v>
          </cell>
          <cell r="D1218">
            <v>0</v>
          </cell>
          <cell r="F1218">
            <v>0</v>
          </cell>
          <cell r="G1218">
            <v>0</v>
          </cell>
          <cell r="H1218">
            <v>0</v>
          </cell>
          <cell r="I1218">
            <v>0</v>
          </cell>
          <cell r="M1218">
            <v>22.23</v>
          </cell>
          <cell r="N1218">
            <v>0</v>
          </cell>
        </row>
        <row r="1219">
          <cell r="C1219">
            <v>0</v>
          </cell>
          <cell r="D1219">
            <v>0</v>
          </cell>
          <cell r="F1219">
            <v>0</v>
          </cell>
          <cell r="G1219">
            <v>0</v>
          </cell>
          <cell r="H1219">
            <v>0</v>
          </cell>
          <cell r="I1219">
            <v>0</v>
          </cell>
          <cell r="M1219">
            <v>22.23</v>
          </cell>
          <cell r="N1219">
            <v>0</v>
          </cell>
        </row>
        <row r="1220">
          <cell r="C1220">
            <v>0</v>
          </cell>
          <cell r="D1220">
            <v>0</v>
          </cell>
          <cell r="F1220">
            <v>0</v>
          </cell>
          <cell r="G1220">
            <v>0</v>
          </cell>
          <cell r="H1220">
            <v>0</v>
          </cell>
          <cell r="I1220">
            <v>0</v>
          </cell>
          <cell r="M1220">
            <v>22.23</v>
          </cell>
          <cell r="N1220">
            <v>0</v>
          </cell>
        </row>
        <row r="1221">
          <cell r="C1221">
            <v>0</v>
          </cell>
          <cell r="D1221">
            <v>0</v>
          </cell>
          <cell r="F1221">
            <v>0</v>
          </cell>
          <cell r="G1221">
            <v>0</v>
          </cell>
          <cell r="H1221">
            <v>0</v>
          </cell>
          <cell r="I1221">
            <v>0</v>
          </cell>
          <cell r="M1221">
            <v>22.23</v>
          </cell>
          <cell r="N1221">
            <v>0</v>
          </cell>
        </row>
        <row r="1222">
          <cell r="C1222">
            <v>0</v>
          </cell>
          <cell r="D1222">
            <v>0</v>
          </cell>
          <cell r="F1222">
            <v>0</v>
          </cell>
          <cell r="G1222">
            <v>0</v>
          </cell>
          <cell r="H1222">
            <v>0</v>
          </cell>
          <cell r="I1222">
            <v>0</v>
          </cell>
          <cell r="M1222">
            <v>22.23</v>
          </cell>
          <cell r="N1222">
            <v>0</v>
          </cell>
        </row>
        <row r="1223">
          <cell r="C1223">
            <v>0</v>
          </cell>
          <cell r="D1223">
            <v>0</v>
          </cell>
          <cell r="F1223">
            <v>0</v>
          </cell>
          <cell r="G1223">
            <v>0</v>
          </cell>
          <cell r="H1223">
            <v>0</v>
          </cell>
          <cell r="I1223">
            <v>0</v>
          </cell>
          <cell r="M1223">
            <v>22.23</v>
          </cell>
          <cell r="N1223">
            <v>0</v>
          </cell>
        </row>
        <row r="1224">
          <cell r="C1224">
            <v>0</v>
          </cell>
          <cell r="D1224">
            <v>0</v>
          </cell>
          <cell r="F1224">
            <v>0</v>
          </cell>
          <cell r="G1224">
            <v>0</v>
          </cell>
          <cell r="H1224">
            <v>0</v>
          </cell>
          <cell r="I1224">
            <v>0</v>
          </cell>
          <cell r="M1224">
            <v>22.23</v>
          </cell>
          <cell r="N1224">
            <v>0</v>
          </cell>
        </row>
        <row r="1225">
          <cell r="C1225">
            <v>0</v>
          </cell>
          <cell r="D1225">
            <v>0</v>
          </cell>
          <cell r="F1225">
            <v>0</v>
          </cell>
          <cell r="G1225">
            <v>0</v>
          </cell>
          <cell r="H1225">
            <v>0</v>
          </cell>
          <cell r="I1225">
            <v>0</v>
          </cell>
          <cell r="M1225">
            <v>22.23</v>
          </cell>
          <cell r="N1225">
            <v>0</v>
          </cell>
        </row>
        <row r="1226">
          <cell r="C1226">
            <v>0</v>
          </cell>
          <cell r="D1226">
            <v>0</v>
          </cell>
          <cell r="F1226">
            <v>0</v>
          </cell>
          <cell r="G1226">
            <v>0</v>
          </cell>
          <cell r="H1226">
            <v>0</v>
          </cell>
          <cell r="I1226">
            <v>0</v>
          </cell>
          <cell r="M1226">
            <v>22.23</v>
          </cell>
          <cell r="N1226">
            <v>0</v>
          </cell>
        </row>
        <row r="1227">
          <cell r="C1227">
            <v>0</v>
          </cell>
          <cell r="D1227">
            <v>0</v>
          </cell>
          <cell r="F1227">
            <v>0</v>
          </cell>
          <cell r="G1227">
            <v>0</v>
          </cell>
          <cell r="H1227">
            <v>0</v>
          </cell>
          <cell r="I1227">
            <v>0</v>
          </cell>
          <cell r="M1227">
            <v>22.23</v>
          </cell>
          <cell r="N1227">
            <v>0</v>
          </cell>
        </row>
        <row r="1228">
          <cell r="C1228">
            <v>0</v>
          </cell>
          <cell r="D1228">
            <v>0</v>
          </cell>
          <cell r="F1228">
            <v>0</v>
          </cell>
          <cell r="G1228">
            <v>0</v>
          </cell>
          <cell r="H1228">
            <v>0</v>
          </cell>
          <cell r="I1228">
            <v>0</v>
          </cell>
          <cell r="M1228">
            <v>22.23</v>
          </cell>
          <cell r="N1228">
            <v>0</v>
          </cell>
        </row>
        <row r="1229">
          <cell r="C1229">
            <v>0</v>
          </cell>
          <cell r="D1229">
            <v>0</v>
          </cell>
          <cell r="F1229">
            <v>0</v>
          </cell>
          <cell r="G1229">
            <v>0</v>
          </cell>
          <cell r="H1229">
            <v>0</v>
          </cell>
          <cell r="I1229">
            <v>0</v>
          </cell>
          <cell r="M1229">
            <v>22.23</v>
          </cell>
          <cell r="N1229">
            <v>0</v>
          </cell>
        </row>
        <row r="1230">
          <cell r="C1230">
            <v>0</v>
          </cell>
          <cell r="D1230">
            <v>0</v>
          </cell>
          <cell r="F1230">
            <v>0</v>
          </cell>
          <cell r="G1230">
            <v>0</v>
          </cell>
          <cell r="H1230">
            <v>0</v>
          </cell>
          <cell r="I1230">
            <v>0</v>
          </cell>
          <cell r="M1230">
            <v>22.23</v>
          </cell>
          <cell r="N1230">
            <v>0</v>
          </cell>
        </row>
        <row r="1231">
          <cell r="C1231">
            <v>0</v>
          </cell>
          <cell r="D1231">
            <v>0</v>
          </cell>
          <cell r="F1231">
            <v>0</v>
          </cell>
          <cell r="G1231">
            <v>0</v>
          </cell>
          <cell r="H1231">
            <v>0</v>
          </cell>
          <cell r="I1231">
            <v>0</v>
          </cell>
          <cell r="M1231">
            <v>22.23</v>
          </cell>
          <cell r="N1231">
            <v>0</v>
          </cell>
        </row>
        <row r="1232">
          <cell r="C1232">
            <v>0</v>
          </cell>
          <cell r="D1232">
            <v>0</v>
          </cell>
          <cell r="F1232">
            <v>0</v>
          </cell>
          <cell r="G1232">
            <v>0</v>
          </cell>
          <cell r="H1232">
            <v>0</v>
          </cell>
          <cell r="I1232">
            <v>0</v>
          </cell>
          <cell r="M1232">
            <v>22.23</v>
          </cell>
          <cell r="N1232">
            <v>0</v>
          </cell>
        </row>
        <row r="1233">
          <cell r="C1233">
            <v>0</v>
          </cell>
          <cell r="D1233">
            <v>0</v>
          </cell>
          <cell r="F1233">
            <v>0</v>
          </cell>
          <cell r="G1233">
            <v>0</v>
          </cell>
          <cell r="H1233">
            <v>0</v>
          </cell>
          <cell r="I1233">
            <v>0</v>
          </cell>
          <cell r="M1233">
            <v>22.23</v>
          </cell>
          <cell r="N1233">
            <v>0</v>
          </cell>
        </row>
        <row r="1234">
          <cell r="C1234">
            <v>0</v>
          </cell>
          <cell r="D1234">
            <v>0</v>
          </cell>
          <cell r="F1234">
            <v>0</v>
          </cell>
          <cell r="G1234">
            <v>0</v>
          </cell>
          <cell r="H1234">
            <v>0</v>
          </cell>
          <cell r="I1234">
            <v>0</v>
          </cell>
          <cell r="M1234">
            <v>22.23</v>
          </cell>
          <cell r="N1234">
            <v>0</v>
          </cell>
        </row>
        <row r="1235">
          <cell r="C1235">
            <v>0</v>
          </cell>
          <cell r="D1235">
            <v>0</v>
          </cell>
          <cell r="F1235">
            <v>0</v>
          </cell>
          <cell r="G1235">
            <v>0</v>
          </cell>
          <cell r="H1235">
            <v>0</v>
          </cell>
          <cell r="I1235">
            <v>0</v>
          </cell>
          <cell r="M1235">
            <v>22.23</v>
          </cell>
          <cell r="N1235">
            <v>0</v>
          </cell>
        </row>
        <row r="1236">
          <cell r="C1236">
            <v>0</v>
          </cell>
          <cell r="D1236">
            <v>0</v>
          </cell>
          <cell r="F1236">
            <v>0</v>
          </cell>
          <cell r="G1236">
            <v>0</v>
          </cell>
          <cell r="H1236">
            <v>0</v>
          </cell>
          <cell r="I1236">
            <v>0</v>
          </cell>
          <cell r="M1236">
            <v>22.23</v>
          </cell>
          <cell r="N1236">
            <v>0</v>
          </cell>
        </row>
        <row r="1237">
          <cell r="C1237" t="str">
            <v xml:space="preserve">TOTAL </v>
          </cell>
          <cell r="I1237">
            <v>16.170000000000002</v>
          </cell>
        </row>
        <row r="1238">
          <cell r="C1238" t="str">
            <v>BDI %</v>
          </cell>
          <cell r="H1238">
            <v>0</v>
          </cell>
          <cell r="I1238">
            <v>0</v>
          </cell>
        </row>
        <row r="1239">
          <cell r="A1239">
            <v>44</v>
          </cell>
          <cell r="C1239" t="str">
            <v>TOTAL DO SERVIÇO</v>
          </cell>
          <cell r="I1239">
            <v>16.170000000000002</v>
          </cell>
          <cell r="K1239" t="e">
            <v>#REF!</v>
          </cell>
          <cell r="L1239" t="e">
            <v>#REF!</v>
          </cell>
        </row>
        <row r="1240">
          <cell r="C1240" t="str">
            <v>AGESPISA - AREAIS</v>
          </cell>
        </row>
        <row r="1242">
          <cell r="C1242" t="str">
            <v>COMPOSIÇÃO DE PREÇO UNITÁRIO</v>
          </cell>
        </row>
        <row r="1244">
          <cell r="B1244">
            <v>45</v>
          </cell>
          <cell r="C1244">
            <v>45</v>
          </cell>
          <cell r="D1244" t="str">
            <v>TUBO PVC DEFOFO JEI DN500, NBR 7665</v>
          </cell>
          <cell r="I1244" t="str">
            <v>M</v>
          </cell>
          <cell r="K1244">
            <v>316.37</v>
          </cell>
        </row>
        <row r="1246">
          <cell r="C1246" t="str">
            <v>CÓDIGO</v>
          </cell>
          <cell r="D1246" t="str">
            <v>DESCRIÇÃO DO SERVIÇO</v>
          </cell>
          <cell r="F1246" t="str">
            <v>UNIDADE</v>
          </cell>
          <cell r="G1246" t="str">
            <v>COEF.</v>
          </cell>
          <cell r="H1246" t="str">
            <v>PR. UNITÁRIO</v>
          </cell>
          <cell r="I1246" t="str">
            <v>PR. TOTAL</v>
          </cell>
        </row>
        <row r="1247">
          <cell r="C1247" t="str">
            <v>IN1729</v>
          </cell>
          <cell r="D1247" t="str">
            <v>TUBO PVC DEFOFO JEI DN500, NBR</v>
          </cell>
          <cell r="F1247" t="str">
            <v>m</v>
          </cell>
          <cell r="G1247">
            <v>1.02</v>
          </cell>
          <cell r="H1247">
            <v>331.5</v>
          </cell>
          <cell r="I1247">
            <v>338.13</v>
          </cell>
          <cell r="K1247" t="str">
            <v>IN1729</v>
          </cell>
          <cell r="L1247">
            <v>1.2</v>
          </cell>
          <cell r="M1247">
            <v>316.37</v>
          </cell>
          <cell r="N1247">
            <v>379.64400000000001</v>
          </cell>
        </row>
        <row r="1248">
          <cell r="C1248">
            <v>0</v>
          </cell>
          <cell r="D1248">
            <v>0</v>
          </cell>
          <cell r="F1248">
            <v>0</v>
          </cell>
          <cell r="G1248">
            <v>0</v>
          </cell>
          <cell r="H1248">
            <v>0</v>
          </cell>
          <cell r="I1248">
            <v>0</v>
          </cell>
          <cell r="M1248">
            <v>316.37</v>
          </cell>
          <cell r="N1248">
            <v>0</v>
          </cell>
        </row>
        <row r="1249">
          <cell r="C1249">
            <v>0</v>
          </cell>
          <cell r="D1249">
            <v>0</v>
          </cell>
          <cell r="F1249">
            <v>0</v>
          </cell>
          <cell r="G1249">
            <v>0</v>
          </cell>
          <cell r="H1249">
            <v>0</v>
          </cell>
          <cell r="I1249">
            <v>0</v>
          </cell>
          <cell r="M1249">
            <v>316.37</v>
          </cell>
          <cell r="N1249">
            <v>0</v>
          </cell>
        </row>
        <row r="1250">
          <cell r="C1250">
            <v>0</v>
          </cell>
          <cell r="D1250">
            <v>0</v>
          </cell>
          <cell r="F1250">
            <v>0</v>
          </cell>
          <cell r="G1250">
            <v>0</v>
          </cell>
          <cell r="H1250">
            <v>0</v>
          </cell>
          <cell r="I1250">
            <v>0</v>
          </cell>
          <cell r="M1250">
            <v>316.37</v>
          </cell>
          <cell r="N1250">
            <v>0</v>
          </cell>
        </row>
        <row r="1251">
          <cell r="C1251">
            <v>0</v>
          </cell>
          <cell r="D1251">
            <v>0</v>
          </cell>
          <cell r="F1251">
            <v>0</v>
          </cell>
          <cell r="G1251">
            <v>0</v>
          </cell>
          <cell r="H1251">
            <v>0</v>
          </cell>
          <cell r="I1251">
            <v>0</v>
          </cell>
          <cell r="M1251">
            <v>316.37</v>
          </cell>
          <cell r="N1251">
            <v>0</v>
          </cell>
        </row>
        <row r="1252">
          <cell r="C1252">
            <v>0</v>
          </cell>
          <cell r="D1252">
            <v>0</v>
          </cell>
          <cell r="F1252">
            <v>0</v>
          </cell>
          <cell r="G1252">
            <v>0</v>
          </cell>
          <cell r="H1252">
            <v>0</v>
          </cell>
          <cell r="I1252">
            <v>0</v>
          </cell>
          <cell r="M1252">
            <v>316.37</v>
          </cell>
          <cell r="N1252">
            <v>0</v>
          </cell>
        </row>
        <row r="1253">
          <cell r="C1253">
            <v>0</v>
          </cell>
          <cell r="D1253">
            <v>0</v>
          </cell>
          <cell r="F1253">
            <v>0</v>
          </cell>
          <cell r="G1253">
            <v>0</v>
          </cell>
          <cell r="H1253">
            <v>0</v>
          </cell>
          <cell r="I1253">
            <v>0</v>
          </cell>
          <cell r="M1253">
            <v>316.37</v>
          </cell>
          <cell r="N1253">
            <v>0</v>
          </cell>
        </row>
        <row r="1254">
          <cell r="C1254">
            <v>0</v>
          </cell>
          <cell r="D1254">
            <v>0</v>
          </cell>
          <cell r="F1254">
            <v>0</v>
          </cell>
          <cell r="G1254">
            <v>0</v>
          </cell>
          <cell r="H1254">
            <v>0</v>
          </cell>
          <cell r="I1254">
            <v>0</v>
          </cell>
          <cell r="M1254">
            <v>316.37</v>
          </cell>
          <cell r="N1254">
            <v>0</v>
          </cell>
        </row>
        <row r="1255">
          <cell r="C1255">
            <v>0</v>
          </cell>
          <cell r="D1255">
            <v>0</v>
          </cell>
          <cell r="F1255">
            <v>0</v>
          </cell>
          <cell r="G1255">
            <v>0</v>
          </cell>
          <cell r="H1255">
            <v>0</v>
          </cell>
          <cell r="I1255">
            <v>0</v>
          </cell>
          <cell r="M1255">
            <v>316.37</v>
          </cell>
          <cell r="N1255">
            <v>0</v>
          </cell>
        </row>
        <row r="1256">
          <cell r="C1256">
            <v>0</v>
          </cell>
          <cell r="D1256">
            <v>0</v>
          </cell>
          <cell r="F1256">
            <v>0</v>
          </cell>
          <cell r="G1256">
            <v>0</v>
          </cell>
          <cell r="H1256">
            <v>0</v>
          </cell>
          <cell r="I1256">
            <v>0</v>
          </cell>
          <cell r="M1256">
            <v>316.37</v>
          </cell>
          <cell r="N1256">
            <v>0</v>
          </cell>
        </row>
        <row r="1257">
          <cell r="C1257">
            <v>0</v>
          </cell>
          <cell r="D1257">
            <v>0</v>
          </cell>
          <cell r="F1257">
            <v>0</v>
          </cell>
          <cell r="G1257">
            <v>0</v>
          </cell>
          <cell r="H1257">
            <v>0</v>
          </cell>
          <cell r="I1257">
            <v>0</v>
          </cell>
          <cell r="M1257">
            <v>316.37</v>
          </cell>
          <cell r="N1257">
            <v>0</v>
          </cell>
        </row>
        <row r="1258">
          <cell r="C1258">
            <v>0</v>
          </cell>
          <cell r="D1258">
            <v>0</v>
          </cell>
          <cell r="F1258">
            <v>0</v>
          </cell>
          <cell r="G1258">
            <v>0</v>
          </cell>
          <cell r="H1258">
            <v>0</v>
          </cell>
          <cell r="I1258">
            <v>0</v>
          </cell>
          <cell r="M1258">
            <v>316.37</v>
          </cell>
          <cell r="N1258">
            <v>0</v>
          </cell>
        </row>
        <row r="1259">
          <cell r="C1259">
            <v>0</v>
          </cell>
          <cell r="D1259">
            <v>0</v>
          </cell>
          <cell r="F1259">
            <v>0</v>
          </cell>
          <cell r="G1259">
            <v>0</v>
          </cell>
          <cell r="H1259">
            <v>0</v>
          </cell>
          <cell r="I1259">
            <v>0</v>
          </cell>
          <cell r="M1259">
            <v>316.37</v>
          </cell>
          <cell r="N1259">
            <v>0</v>
          </cell>
        </row>
        <row r="1260">
          <cell r="C1260">
            <v>0</v>
          </cell>
          <cell r="D1260">
            <v>0</v>
          </cell>
          <cell r="F1260">
            <v>0</v>
          </cell>
          <cell r="G1260">
            <v>0</v>
          </cell>
          <cell r="H1260">
            <v>0</v>
          </cell>
          <cell r="I1260">
            <v>0</v>
          </cell>
          <cell r="M1260">
            <v>316.37</v>
          </cell>
          <cell r="N1260">
            <v>0</v>
          </cell>
        </row>
        <row r="1261">
          <cell r="C1261">
            <v>0</v>
          </cell>
          <cell r="D1261">
            <v>0</v>
          </cell>
          <cell r="F1261">
            <v>0</v>
          </cell>
          <cell r="G1261">
            <v>0</v>
          </cell>
          <cell r="H1261">
            <v>0</v>
          </cell>
          <cell r="I1261">
            <v>0</v>
          </cell>
          <cell r="M1261">
            <v>316.37</v>
          </cell>
          <cell r="N1261">
            <v>0</v>
          </cell>
        </row>
        <row r="1262">
          <cell r="C1262">
            <v>0</v>
          </cell>
          <cell r="D1262">
            <v>0</v>
          </cell>
          <cell r="F1262">
            <v>0</v>
          </cell>
          <cell r="G1262">
            <v>0</v>
          </cell>
          <cell r="H1262">
            <v>0</v>
          </cell>
          <cell r="I1262">
            <v>0</v>
          </cell>
          <cell r="M1262">
            <v>316.37</v>
          </cell>
          <cell r="N1262">
            <v>0</v>
          </cell>
        </row>
        <row r="1263">
          <cell r="C1263">
            <v>0</v>
          </cell>
          <cell r="D1263">
            <v>0</v>
          </cell>
          <cell r="F1263">
            <v>0</v>
          </cell>
          <cell r="G1263">
            <v>0</v>
          </cell>
          <cell r="H1263">
            <v>0</v>
          </cell>
          <cell r="I1263">
            <v>0</v>
          </cell>
          <cell r="M1263">
            <v>316.37</v>
          </cell>
          <cell r="N1263">
            <v>0</v>
          </cell>
        </row>
        <row r="1264">
          <cell r="C1264">
            <v>0</v>
          </cell>
          <cell r="D1264">
            <v>0</v>
          </cell>
          <cell r="F1264">
            <v>0</v>
          </cell>
          <cell r="G1264">
            <v>0</v>
          </cell>
          <cell r="H1264">
            <v>0</v>
          </cell>
          <cell r="I1264">
            <v>0</v>
          </cell>
          <cell r="M1264">
            <v>316.37</v>
          </cell>
          <cell r="N1264">
            <v>0</v>
          </cell>
        </row>
        <row r="1265">
          <cell r="C1265">
            <v>0</v>
          </cell>
          <cell r="D1265">
            <v>0</v>
          </cell>
          <cell r="F1265">
            <v>0</v>
          </cell>
          <cell r="G1265">
            <v>0</v>
          </cell>
          <cell r="H1265">
            <v>0</v>
          </cell>
          <cell r="I1265">
            <v>0</v>
          </cell>
          <cell r="M1265">
            <v>316.37</v>
          </cell>
          <cell r="N1265">
            <v>0</v>
          </cell>
        </row>
        <row r="1266">
          <cell r="C1266">
            <v>0</v>
          </cell>
          <cell r="D1266">
            <v>0</v>
          </cell>
          <cell r="F1266">
            <v>0</v>
          </cell>
          <cell r="G1266">
            <v>0</v>
          </cell>
          <cell r="H1266">
            <v>0</v>
          </cell>
          <cell r="I1266">
            <v>0</v>
          </cell>
          <cell r="M1266">
            <v>316.37</v>
          </cell>
          <cell r="N1266">
            <v>0</v>
          </cell>
        </row>
        <row r="1267">
          <cell r="C1267">
            <v>0</v>
          </cell>
          <cell r="D1267">
            <v>0</v>
          </cell>
          <cell r="F1267">
            <v>0</v>
          </cell>
          <cell r="G1267">
            <v>0</v>
          </cell>
          <cell r="H1267">
            <v>0</v>
          </cell>
          <cell r="I1267">
            <v>0</v>
          </cell>
          <cell r="M1267">
            <v>316.37</v>
          </cell>
          <cell r="N1267">
            <v>0</v>
          </cell>
        </row>
        <row r="1268">
          <cell r="C1268" t="str">
            <v xml:space="preserve">TOTAL </v>
          </cell>
          <cell r="I1268">
            <v>338.13</v>
          </cell>
        </row>
        <row r="1269">
          <cell r="C1269" t="str">
            <v>BDI %</v>
          </cell>
          <cell r="H1269">
            <v>0</v>
          </cell>
          <cell r="I1269">
            <v>0</v>
          </cell>
        </row>
        <row r="1270">
          <cell r="A1270">
            <v>45</v>
          </cell>
          <cell r="C1270" t="str">
            <v>TOTAL DO SERVIÇO</v>
          </cell>
          <cell r="I1270">
            <v>338.13</v>
          </cell>
          <cell r="K1270">
            <v>316.37</v>
          </cell>
          <cell r="L1270">
            <v>6.8780225685115548E-2</v>
          </cell>
        </row>
        <row r="1271">
          <cell r="C1271" t="str">
            <v>AGESPISA - AREAIS</v>
          </cell>
        </row>
        <row r="1273">
          <cell r="C1273" t="str">
            <v>COMPOSIÇÃO DE PREÇO UNITÁRIO</v>
          </cell>
        </row>
        <row r="1275">
          <cell r="B1275">
            <v>46</v>
          </cell>
          <cell r="C1275">
            <v>46</v>
          </cell>
          <cell r="D1275" t="str">
            <v>CURVA 45 PVC P/ REDE COLETORA PB JEI CT INJ  DN100</v>
          </cell>
          <cell r="I1275" t="str">
            <v>UND</v>
          </cell>
          <cell r="K1275">
            <v>21.56</v>
          </cell>
        </row>
        <row r="1277">
          <cell r="C1277" t="str">
            <v>CÓDIGO</v>
          </cell>
          <cell r="D1277" t="str">
            <v>DESCRIÇÃO DO SERVIÇO</v>
          </cell>
          <cell r="F1277" t="str">
            <v>UNIDADE</v>
          </cell>
          <cell r="G1277" t="str">
            <v>COEF.</v>
          </cell>
          <cell r="H1277" t="str">
            <v>PR. UNITÁRIO</v>
          </cell>
          <cell r="I1277" t="str">
            <v>PR. TOTAL</v>
          </cell>
        </row>
        <row r="1278">
          <cell r="C1278" t="str">
            <v>IN1730</v>
          </cell>
          <cell r="D1278" t="str">
            <v>CURVA 45 PVC P/ REDE COLETORA</v>
          </cell>
          <cell r="F1278" t="str">
            <v>UND</v>
          </cell>
          <cell r="G1278">
            <v>1</v>
          </cell>
          <cell r="H1278">
            <v>18</v>
          </cell>
          <cell r="I1278">
            <v>18</v>
          </cell>
          <cell r="K1278" t="str">
            <v>IN1730</v>
          </cell>
          <cell r="L1278">
            <v>1</v>
          </cell>
          <cell r="M1278">
            <v>21.56</v>
          </cell>
          <cell r="N1278">
            <v>21.56</v>
          </cell>
        </row>
        <row r="1279">
          <cell r="C1279">
            <v>0</v>
          </cell>
          <cell r="D1279">
            <v>0</v>
          </cell>
          <cell r="F1279">
            <v>0</v>
          </cell>
          <cell r="G1279">
            <v>0</v>
          </cell>
          <cell r="H1279">
            <v>0</v>
          </cell>
          <cell r="I1279">
            <v>0</v>
          </cell>
          <cell r="M1279">
            <v>21.56</v>
          </cell>
          <cell r="N1279">
            <v>0</v>
          </cell>
        </row>
        <row r="1280">
          <cell r="C1280">
            <v>0</v>
          </cell>
          <cell r="D1280">
            <v>0</v>
          </cell>
          <cell r="F1280">
            <v>0</v>
          </cell>
          <cell r="G1280">
            <v>0</v>
          </cell>
          <cell r="H1280">
            <v>0</v>
          </cell>
          <cell r="I1280">
            <v>0</v>
          </cell>
          <cell r="M1280">
            <v>21.56</v>
          </cell>
          <cell r="N1280">
            <v>0</v>
          </cell>
        </row>
        <row r="1281">
          <cell r="C1281">
            <v>0</v>
          </cell>
          <cell r="D1281">
            <v>0</v>
          </cell>
          <cell r="F1281">
            <v>0</v>
          </cell>
          <cell r="G1281">
            <v>0</v>
          </cell>
          <cell r="H1281">
            <v>0</v>
          </cell>
          <cell r="I1281">
            <v>0</v>
          </cell>
          <cell r="M1281">
            <v>21.56</v>
          </cell>
          <cell r="N1281">
            <v>0</v>
          </cell>
        </row>
        <row r="1282">
          <cell r="C1282">
            <v>0</v>
          </cell>
          <cell r="D1282">
            <v>0</v>
          </cell>
          <cell r="F1282">
            <v>0</v>
          </cell>
          <cell r="G1282">
            <v>0</v>
          </cell>
          <cell r="H1282">
            <v>0</v>
          </cell>
          <cell r="I1282">
            <v>0</v>
          </cell>
          <cell r="M1282">
            <v>21.56</v>
          </cell>
          <cell r="N1282">
            <v>0</v>
          </cell>
        </row>
        <row r="1283">
          <cell r="C1283">
            <v>0</v>
          </cell>
          <cell r="D1283">
            <v>0</v>
          </cell>
          <cell r="F1283">
            <v>0</v>
          </cell>
          <cell r="G1283">
            <v>0</v>
          </cell>
          <cell r="H1283">
            <v>0</v>
          </cell>
          <cell r="I1283">
            <v>0</v>
          </cell>
          <cell r="M1283">
            <v>21.56</v>
          </cell>
          <cell r="N1283">
            <v>0</v>
          </cell>
        </row>
        <row r="1284">
          <cell r="C1284">
            <v>0</v>
          </cell>
          <cell r="D1284">
            <v>0</v>
          </cell>
          <cell r="F1284">
            <v>0</v>
          </cell>
          <cell r="G1284">
            <v>0</v>
          </cell>
          <cell r="H1284">
            <v>0</v>
          </cell>
          <cell r="I1284">
            <v>0</v>
          </cell>
          <cell r="M1284">
            <v>21.56</v>
          </cell>
          <cell r="N1284">
            <v>0</v>
          </cell>
        </row>
        <row r="1285">
          <cell r="C1285">
            <v>0</v>
          </cell>
          <cell r="D1285">
            <v>0</v>
          </cell>
          <cell r="F1285">
            <v>0</v>
          </cell>
          <cell r="G1285">
            <v>0</v>
          </cell>
          <cell r="H1285">
            <v>0</v>
          </cell>
          <cell r="I1285">
            <v>0</v>
          </cell>
          <cell r="M1285">
            <v>21.56</v>
          </cell>
          <cell r="N1285">
            <v>0</v>
          </cell>
        </row>
        <row r="1286">
          <cell r="C1286">
            <v>0</v>
          </cell>
          <cell r="D1286">
            <v>0</v>
          </cell>
          <cell r="F1286">
            <v>0</v>
          </cell>
          <cell r="G1286">
            <v>0</v>
          </cell>
          <cell r="H1286">
            <v>0</v>
          </cell>
          <cell r="I1286">
            <v>0</v>
          </cell>
          <cell r="M1286">
            <v>21.56</v>
          </cell>
          <cell r="N1286">
            <v>0</v>
          </cell>
        </row>
        <row r="1287">
          <cell r="C1287">
            <v>0</v>
          </cell>
          <cell r="D1287">
            <v>0</v>
          </cell>
          <cell r="F1287">
            <v>0</v>
          </cell>
          <cell r="G1287">
            <v>0</v>
          </cell>
          <cell r="H1287">
            <v>0</v>
          </cell>
          <cell r="I1287">
            <v>0</v>
          </cell>
          <cell r="M1287">
            <v>21.56</v>
          </cell>
          <cell r="N1287">
            <v>0</v>
          </cell>
        </row>
        <row r="1288">
          <cell r="C1288">
            <v>0</v>
          </cell>
          <cell r="D1288">
            <v>0</v>
          </cell>
          <cell r="F1288">
            <v>0</v>
          </cell>
          <cell r="G1288">
            <v>0</v>
          </cell>
          <cell r="H1288">
            <v>0</v>
          </cell>
          <cell r="I1288">
            <v>0</v>
          </cell>
          <cell r="M1288">
            <v>21.56</v>
          </cell>
          <cell r="N1288">
            <v>0</v>
          </cell>
        </row>
        <row r="1289">
          <cell r="C1289">
            <v>0</v>
          </cell>
          <cell r="D1289">
            <v>0</v>
          </cell>
          <cell r="F1289">
            <v>0</v>
          </cell>
          <cell r="G1289">
            <v>0</v>
          </cell>
          <cell r="H1289">
            <v>0</v>
          </cell>
          <cell r="I1289">
            <v>0</v>
          </cell>
          <cell r="M1289">
            <v>21.56</v>
          </cell>
          <cell r="N1289">
            <v>0</v>
          </cell>
        </row>
        <row r="1290">
          <cell r="C1290">
            <v>0</v>
          </cell>
          <cell r="D1290">
            <v>0</v>
          </cell>
          <cell r="F1290">
            <v>0</v>
          </cell>
          <cell r="G1290">
            <v>0</v>
          </cell>
          <cell r="H1290">
            <v>0</v>
          </cell>
          <cell r="I1290">
            <v>0</v>
          </cell>
          <cell r="M1290">
            <v>21.56</v>
          </cell>
          <cell r="N1290">
            <v>0</v>
          </cell>
        </row>
        <row r="1291">
          <cell r="C1291">
            <v>0</v>
          </cell>
          <cell r="D1291">
            <v>0</v>
          </cell>
          <cell r="F1291">
            <v>0</v>
          </cell>
          <cell r="G1291">
            <v>0</v>
          </cell>
          <cell r="H1291">
            <v>0</v>
          </cell>
          <cell r="I1291">
            <v>0</v>
          </cell>
          <cell r="M1291">
            <v>21.56</v>
          </cell>
          <cell r="N1291">
            <v>0</v>
          </cell>
        </row>
        <row r="1292">
          <cell r="C1292">
            <v>0</v>
          </cell>
          <cell r="D1292">
            <v>0</v>
          </cell>
          <cell r="F1292">
            <v>0</v>
          </cell>
          <cell r="G1292">
            <v>0</v>
          </cell>
          <cell r="H1292">
            <v>0</v>
          </cell>
          <cell r="I1292">
            <v>0</v>
          </cell>
          <cell r="M1292">
            <v>21.56</v>
          </cell>
          <cell r="N1292">
            <v>0</v>
          </cell>
        </row>
        <row r="1293">
          <cell r="C1293">
            <v>0</v>
          </cell>
          <cell r="D1293">
            <v>0</v>
          </cell>
          <cell r="F1293">
            <v>0</v>
          </cell>
          <cell r="G1293">
            <v>0</v>
          </cell>
          <cell r="H1293">
            <v>0</v>
          </cell>
          <cell r="I1293">
            <v>0</v>
          </cell>
          <cell r="M1293">
            <v>21.56</v>
          </cell>
          <cell r="N1293">
            <v>0</v>
          </cell>
        </row>
        <row r="1294">
          <cell r="C1294">
            <v>0</v>
          </cell>
          <cell r="D1294">
            <v>0</v>
          </cell>
          <cell r="F1294">
            <v>0</v>
          </cell>
          <cell r="G1294">
            <v>0</v>
          </cell>
          <cell r="H1294">
            <v>0</v>
          </cell>
          <cell r="I1294">
            <v>0</v>
          </cell>
          <cell r="M1294">
            <v>21.56</v>
          </cell>
          <cell r="N1294">
            <v>0</v>
          </cell>
        </row>
        <row r="1295">
          <cell r="C1295">
            <v>0</v>
          </cell>
          <cell r="D1295">
            <v>0</v>
          </cell>
          <cell r="F1295">
            <v>0</v>
          </cell>
          <cell r="G1295">
            <v>0</v>
          </cell>
          <cell r="H1295">
            <v>0</v>
          </cell>
          <cell r="I1295">
            <v>0</v>
          </cell>
          <cell r="M1295">
            <v>21.56</v>
          </cell>
          <cell r="N1295">
            <v>0</v>
          </cell>
        </row>
        <row r="1296">
          <cell r="C1296">
            <v>0</v>
          </cell>
          <cell r="D1296">
            <v>0</v>
          </cell>
          <cell r="F1296">
            <v>0</v>
          </cell>
          <cell r="G1296">
            <v>0</v>
          </cell>
          <cell r="H1296">
            <v>0</v>
          </cell>
          <cell r="I1296">
            <v>0</v>
          </cell>
          <cell r="M1296">
            <v>21.56</v>
          </cell>
          <cell r="N1296">
            <v>0</v>
          </cell>
        </row>
        <row r="1297">
          <cell r="C1297">
            <v>0</v>
          </cell>
          <cell r="D1297">
            <v>0</v>
          </cell>
          <cell r="F1297">
            <v>0</v>
          </cell>
          <cell r="G1297">
            <v>0</v>
          </cell>
          <cell r="H1297">
            <v>0</v>
          </cell>
          <cell r="I1297">
            <v>0</v>
          </cell>
          <cell r="M1297">
            <v>21.56</v>
          </cell>
          <cell r="N1297">
            <v>0</v>
          </cell>
        </row>
        <row r="1298">
          <cell r="C1298">
            <v>0</v>
          </cell>
          <cell r="D1298">
            <v>0</v>
          </cell>
          <cell r="F1298">
            <v>0</v>
          </cell>
          <cell r="G1298">
            <v>0</v>
          </cell>
          <cell r="H1298">
            <v>0</v>
          </cell>
          <cell r="I1298">
            <v>0</v>
          </cell>
          <cell r="M1298">
            <v>21.56</v>
          </cell>
          <cell r="N1298">
            <v>0</v>
          </cell>
        </row>
        <row r="1299">
          <cell r="C1299" t="str">
            <v xml:space="preserve">TOTAL </v>
          </cell>
          <cell r="I1299">
            <v>18</v>
          </cell>
        </row>
        <row r="1300">
          <cell r="C1300" t="str">
            <v>BDI %</v>
          </cell>
          <cell r="H1300">
            <v>0</v>
          </cell>
          <cell r="I1300">
            <v>0</v>
          </cell>
        </row>
        <row r="1301">
          <cell r="A1301">
            <v>46</v>
          </cell>
          <cell r="C1301" t="str">
            <v>TOTAL DO SERVIÇO</v>
          </cell>
          <cell r="I1301">
            <v>18</v>
          </cell>
          <cell r="K1301" t="e">
            <v>#REF!</v>
          </cell>
          <cell r="L1301" t="e">
            <v>#REF!</v>
          </cell>
        </row>
        <row r="1302">
          <cell r="C1302" t="str">
            <v>AGESPISA - AREAIS</v>
          </cell>
        </row>
        <row r="1304">
          <cell r="C1304" t="str">
            <v>COMPOSIÇÃO DE PREÇO UNITÁRIO</v>
          </cell>
        </row>
        <row r="1306">
          <cell r="B1306">
            <v>47</v>
          </cell>
          <cell r="C1306">
            <v>47</v>
          </cell>
          <cell r="D1306" t="str">
            <v>TESTE DE ESTANQUEIDADE EM TUBULAÇÕES P/ REDE DE ESGOTOS</v>
          </cell>
          <cell r="I1306" t="str">
            <v>M</v>
          </cell>
          <cell r="K1306">
            <v>0.73</v>
          </cell>
        </row>
        <row r="1308">
          <cell r="C1308" t="str">
            <v>CÓDIGO</v>
          </cell>
          <cell r="D1308" t="str">
            <v>DESCRIÇÃO DO SERVIÇO</v>
          </cell>
          <cell r="F1308" t="str">
            <v>UNIDADE</v>
          </cell>
          <cell r="G1308" t="str">
            <v>COEF.</v>
          </cell>
          <cell r="H1308" t="str">
            <v>PR. UNITÁRIO</v>
          </cell>
          <cell r="I1308" t="str">
            <v>PR. TOTAL</v>
          </cell>
        </row>
        <row r="1309">
          <cell r="C1309" t="str">
            <v>IN1731</v>
          </cell>
          <cell r="D1309" t="str">
            <v>TESTE DE ESTANQUEIDADE EM TUBU</v>
          </cell>
          <cell r="F1309" t="str">
            <v>M</v>
          </cell>
          <cell r="G1309">
            <v>1</v>
          </cell>
          <cell r="H1309">
            <v>0.56999999999999995</v>
          </cell>
          <cell r="I1309">
            <v>0.56999999999999995</v>
          </cell>
          <cell r="K1309" t="str">
            <v>IN1731</v>
          </cell>
          <cell r="L1309">
            <v>1</v>
          </cell>
          <cell r="M1309">
            <v>0.73</v>
          </cell>
          <cell r="N1309">
            <v>0.73</v>
          </cell>
        </row>
        <row r="1310">
          <cell r="C1310">
            <v>0</v>
          </cell>
          <cell r="D1310">
            <v>0</v>
          </cell>
          <cell r="F1310">
            <v>0</v>
          </cell>
          <cell r="G1310">
            <v>0</v>
          </cell>
          <cell r="H1310">
            <v>0</v>
          </cell>
          <cell r="I1310">
            <v>0</v>
          </cell>
          <cell r="M1310">
            <v>0.73</v>
          </cell>
          <cell r="N1310">
            <v>0</v>
          </cell>
        </row>
        <row r="1311">
          <cell r="C1311">
            <v>0</v>
          </cell>
          <cell r="D1311">
            <v>0</v>
          </cell>
          <cell r="F1311">
            <v>0</v>
          </cell>
          <cell r="G1311">
            <v>0</v>
          </cell>
          <cell r="H1311">
            <v>0</v>
          </cell>
          <cell r="I1311">
            <v>0</v>
          </cell>
          <cell r="M1311">
            <v>0.73</v>
          </cell>
          <cell r="N1311">
            <v>0</v>
          </cell>
        </row>
        <row r="1312">
          <cell r="C1312">
            <v>0</v>
          </cell>
          <cell r="D1312">
            <v>0</v>
          </cell>
          <cell r="F1312">
            <v>0</v>
          </cell>
          <cell r="G1312">
            <v>0</v>
          </cell>
          <cell r="H1312">
            <v>0</v>
          </cell>
          <cell r="I1312">
            <v>0</v>
          </cell>
          <cell r="M1312">
            <v>0.73</v>
          </cell>
          <cell r="N1312">
            <v>0</v>
          </cell>
        </row>
        <row r="1313">
          <cell r="C1313">
            <v>0</v>
          </cell>
          <cell r="D1313">
            <v>0</v>
          </cell>
          <cell r="F1313">
            <v>0</v>
          </cell>
          <cell r="G1313">
            <v>0</v>
          </cell>
          <cell r="H1313">
            <v>0</v>
          </cell>
          <cell r="I1313">
            <v>0</v>
          </cell>
          <cell r="M1313">
            <v>0.73</v>
          </cell>
          <cell r="N1313">
            <v>0</v>
          </cell>
        </row>
        <row r="1314">
          <cell r="C1314">
            <v>0</v>
          </cell>
          <cell r="D1314">
            <v>0</v>
          </cell>
          <cell r="F1314">
            <v>0</v>
          </cell>
          <cell r="G1314">
            <v>0</v>
          </cell>
          <cell r="H1314">
            <v>0</v>
          </cell>
          <cell r="I1314">
            <v>0</v>
          </cell>
          <cell r="M1314">
            <v>0.73</v>
          </cell>
          <cell r="N1314">
            <v>0</v>
          </cell>
        </row>
        <row r="1315">
          <cell r="C1315">
            <v>0</v>
          </cell>
          <cell r="D1315">
            <v>0</v>
          </cell>
          <cell r="F1315">
            <v>0</v>
          </cell>
          <cell r="G1315">
            <v>0</v>
          </cell>
          <cell r="H1315">
            <v>0</v>
          </cell>
          <cell r="I1315">
            <v>0</v>
          </cell>
          <cell r="M1315">
            <v>0.73</v>
          </cell>
          <cell r="N1315">
            <v>0</v>
          </cell>
        </row>
        <row r="1316">
          <cell r="C1316">
            <v>0</v>
          </cell>
          <cell r="D1316">
            <v>0</v>
          </cell>
          <cell r="F1316">
            <v>0</v>
          </cell>
          <cell r="G1316">
            <v>0</v>
          </cell>
          <cell r="H1316">
            <v>0</v>
          </cell>
          <cell r="I1316">
            <v>0</v>
          </cell>
          <cell r="M1316">
            <v>0.73</v>
          </cell>
          <cell r="N1316">
            <v>0</v>
          </cell>
        </row>
        <row r="1317">
          <cell r="C1317">
            <v>0</v>
          </cell>
          <cell r="D1317">
            <v>0</v>
          </cell>
          <cell r="F1317">
            <v>0</v>
          </cell>
          <cell r="G1317">
            <v>0</v>
          </cell>
          <cell r="H1317">
            <v>0</v>
          </cell>
          <cell r="I1317">
            <v>0</v>
          </cell>
          <cell r="M1317">
            <v>0.73</v>
          </cell>
          <cell r="N1317">
            <v>0</v>
          </cell>
        </row>
        <row r="1318">
          <cell r="C1318">
            <v>0</v>
          </cell>
          <cell r="D1318">
            <v>0</v>
          </cell>
          <cell r="F1318">
            <v>0</v>
          </cell>
          <cell r="G1318">
            <v>0</v>
          </cell>
          <cell r="H1318">
            <v>0</v>
          </cell>
          <cell r="I1318">
            <v>0</v>
          </cell>
          <cell r="M1318">
            <v>0.73</v>
          </cell>
          <cell r="N1318">
            <v>0</v>
          </cell>
        </row>
        <row r="1319">
          <cell r="C1319">
            <v>0</v>
          </cell>
          <cell r="D1319">
            <v>0</v>
          </cell>
          <cell r="F1319">
            <v>0</v>
          </cell>
          <cell r="G1319">
            <v>0</v>
          </cell>
          <cell r="H1319">
            <v>0</v>
          </cell>
          <cell r="I1319">
            <v>0</v>
          </cell>
          <cell r="M1319">
            <v>0.73</v>
          </cell>
          <cell r="N1319">
            <v>0</v>
          </cell>
        </row>
        <row r="1320">
          <cell r="C1320">
            <v>0</v>
          </cell>
          <cell r="D1320">
            <v>0</v>
          </cell>
          <cell r="F1320">
            <v>0</v>
          </cell>
          <cell r="G1320">
            <v>0</v>
          </cell>
          <cell r="H1320">
            <v>0</v>
          </cell>
          <cell r="I1320">
            <v>0</v>
          </cell>
          <cell r="M1320">
            <v>0.73</v>
          </cell>
          <cell r="N1320">
            <v>0</v>
          </cell>
        </row>
        <row r="1321">
          <cell r="C1321">
            <v>0</v>
          </cell>
          <cell r="D1321">
            <v>0</v>
          </cell>
          <cell r="F1321">
            <v>0</v>
          </cell>
          <cell r="G1321">
            <v>0</v>
          </cell>
          <cell r="H1321">
            <v>0</v>
          </cell>
          <cell r="I1321">
            <v>0</v>
          </cell>
          <cell r="M1321">
            <v>0.73</v>
          </cell>
          <cell r="N1321">
            <v>0</v>
          </cell>
        </row>
        <row r="1322">
          <cell r="C1322">
            <v>0</v>
          </cell>
          <cell r="D1322">
            <v>0</v>
          </cell>
          <cell r="F1322">
            <v>0</v>
          </cell>
          <cell r="G1322">
            <v>0</v>
          </cell>
          <cell r="H1322">
            <v>0</v>
          </cell>
          <cell r="I1322">
            <v>0</v>
          </cell>
          <cell r="M1322">
            <v>0.73</v>
          </cell>
          <cell r="N1322">
            <v>0</v>
          </cell>
        </row>
        <row r="1323">
          <cell r="C1323">
            <v>0</v>
          </cell>
          <cell r="D1323">
            <v>0</v>
          </cell>
          <cell r="F1323">
            <v>0</v>
          </cell>
          <cell r="G1323">
            <v>0</v>
          </cell>
          <cell r="H1323">
            <v>0</v>
          </cell>
          <cell r="I1323">
            <v>0</v>
          </cell>
          <cell r="M1323">
            <v>0.73</v>
          </cell>
          <cell r="N1323">
            <v>0</v>
          </cell>
        </row>
        <row r="1324">
          <cell r="C1324">
            <v>0</v>
          </cell>
          <cell r="D1324">
            <v>0</v>
          </cell>
          <cell r="F1324">
            <v>0</v>
          </cell>
          <cell r="G1324">
            <v>0</v>
          </cell>
          <cell r="H1324">
            <v>0</v>
          </cell>
          <cell r="I1324">
            <v>0</v>
          </cell>
          <cell r="M1324">
            <v>0.73</v>
          </cell>
          <cell r="N1324">
            <v>0</v>
          </cell>
        </row>
        <row r="1325">
          <cell r="C1325">
            <v>0</v>
          </cell>
          <cell r="D1325">
            <v>0</v>
          </cell>
          <cell r="F1325">
            <v>0</v>
          </cell>
          <cell r="G1325">
            <v>0</v>
          </cell>
          <cell r="H1325">
            <v>0</v>
          </cell>
          <cell r="I1325">
            <v>0</v>
          </cell>
          <cell r="M1325">
            <v>0.73</v>
          </cell>
          <cell r="N1325">
            <v>0</v>
          </cell>
        </row>
        <row r="1326">
          <cell r="C1326">
            <v>0</v>
          </cell>
          <cell r="D1326">
            <v>0</v>
          </cell>
          <cell r="F1326">
            <v>0</v>
          </cell>
          <cell r="G1326">
            <v>0</v>
          </cell>
          <cell r="H1326">
            <v>0</v>
          </cell>
          <cell r="I1326">
            <v>0</v>
          </cell>
          <cell r="M1326">
            <v>0.73</v>
          </cell>
          <cell r="N1326">
            <v>0</v>
          </cell>
        </row>
        <row r="1327">
          <cell r="C1327">
            <v>0</v>
          </cell>
          <cell r="D1327">
            <v>0</v>
          </cell>
          <cell r="F1327">
            <v>0</v>
          </cell>
          <cell r="G1327">
            <v>0</v>
          </cell>
          <cell r="H1327">
            <v>0</v>
          </cell>
          <cell r="I1327">
            <v>0</v>
          </cell>
          <cell r="M1327">
            <v>0.73</v>
          </cell>
          <cell r="N1327">
            <v>0</v>
          </cell>
        </row>
        <row r="1328">
          <cell r="C1328">
            <v>0</v>
          </cell>
          <cell r="D1328">
            <v>0</v>
          </cell>
          <cell r="F1328">
            <v>0</v>
          </cell>
          <cell r="G1328">
            <v>0</v>
          </cell>
          <cell r="H1328">
            <v>0</v>
          </cell>
          <cell r="I1328">
            <v>0</v>
          </cell>
          <cell r="M1328">
            <v>0.73</v>
          </cell>
          <cell r="N1328">
            <v>0</v>
          </cell>
        </row>
        <row r="1329">
          <cell r="C1329">
            <v>0</v>
          </cell>
          <cell r="D1329">
            <v>0</v>
          </cell>
          <cell r="F1329">
            <v>0</v>
          </cell>
          <cell r="G1329">
            <v>0</v>
          </cell>
          <cell r="H1329">
            <v>0</v>
          </cell>
          <cell r="I1329">
            <v>0</v>
          </cell>
          <cell r="M1329">
            <v>0.73</v>
          </cell>
          <cell r="N1329">
            <v>0</v>
          </cell>
        </row>
        <row r="1330">
          <cell r="C1330" t="str">
            <v xml:space="preserve">TOTAL </v>
          </cell>
          <cell r="I1330">
            <v>0.56999999999999995</v>
          </cell>
        </row>
        <row r="1331">
          <cell r="C1331" t="str">
            <v>BDI %</v>
          </cell>
          <cell r="H1331">
            <v>0</v>
          </cell>
          <cell r="I1331">
            <v>0</v>
          </cell>
        </row>
        <row r="1332">
          <cell r="A1332">
            <v>47</v>
          </cell>
          <cell r="C1332" t="str">
            <v>TOTAL DO SERVIÇO</v>
          </cell>
          <cell r="I1332">
            <v>0.56999999999999995</v>
          </cell>
          <cell r="K1332" t="e">
            <v>#REF!</v>
          </cell>
          <cell r="L1332" t="e">
            <v>#REF!</v>
          </cell>
        </row>
        <row r="1333">
          <cell r="C1333" t="str">
            <v>AGESPISA - AREAIS</v>
          </cell>
        </row>
        <row r="1335">
          <cell r="C1335" t="str">
            <v>COMPOSIÇÃO DE PREÇO UNITÁRIO</v>
          </cell>
        </row>
        <row r="1337">
          <cell r="B1337">
            <v>48</v>
          </cell>
          <cell r="C1337">
            <v>48</v>
          </cell>
          <cell r="D1337" t="str">
            <v>ASSENTAMENTO DE TUBO DE CONCRETO CENTRIFUGADO CA 3 DN 700</v>
          </cell>
          <cell r="I1337" t="str">
            <v>M</v>
          </cell>
          <cell r="K1337">
            <v>39.69</v>
          </cell>
        </row>
        <row r="1339">
          <cell r="C1339" t="str">
            <v>CÓDIGO</v>
          </cell>
          <cell r="D1339" t="str">
            <v>DESCRIÇÃO DO SERVIÇO</v>
          </cell>
          <cell r="F1339" t="str">
            <v>UNIDADE</v>
          </cell>
          <cell r="G1339" t="str">
            <v>COEF.</v>
          </cell>
          <cell r="H1339" t="str">
            <v>PR. UNITÁRIO</v>
          </cell>
          <cell r="I1339" t="str">
            <v>PR. TOTAL</v>
          </cell>
        </row>
        <row r="1340">
          <cell r="C1340" t="str">
            <v>IE0288</v>
          </cell>
          <cell r="D1340" t="str">
            <v>TALHA TIRFOR 3,2 T (CHP)</v>
          </cell>
          <cell r="F1340" t="str">
            <v>H</v>
          </cell>
          <cell r="G1340">
            <v>1.1299999999999999</v>
          </cell>
          <cell r="H1340">
            <v>1.86</v>
          </cell>
          <cell r="I1340">
            <v>2.1</v>
          </cell>
          <cell r="K1340" t="str">
            <v>IE0288</v>
          </cell>
          <cell r="L1340">
            <v>1.1299999999999999</v>
          </cell>
          <cell r="M1340">
            <v>39.69</v>
          </cell>
          <cell r="N1340">
            <v>44.849699999999991</v>
          </cell>
        </row>
        <row r="1341">
          <cell r="C1341" t="str">
            <v>IH0006</v>
          </cell>
          <cell r="D1341" t="str">
            <v>SERVENTE</v>
          </cell>
          <cell r="F1341" t="str">
            <v>H</v>
          </cell>
          <cell r="G1341">
            <v>1.1299999999999999</v>
          </cell>
          <cell r="H1341">
            <v>4.4723219814241482</v>
          </cell>
          <cell r="I1341">
            <v>5.05</v>
          </cell>
          <cell r="K1341" t="str">
            <v>IH0006</v>
          </cell>
          <cell r="L1341">
            <v>1.1299999999999999</v>
          </cell>
          <cell r="M1341">
            <v>39.69</v>
          </cell>
          <cell r="N1341">
            <v>44.849699999999991</v>
          </cell>
        </row>
        <row r="1342">
          <cell r="C1342" t="str">
            <v>IH0138</v>
          </cell>
          <cell r="D1342" t="str">
            <v>ENCANADOR</v>
          </cell>
          <cell r="F1342" t="str">
            <v>H</v>
          </cell>
          <cell r="G1342">
            <v>1.1299999999999999</v>
          </cell>
          <cell r="H1342">
            <v>6.2786377708978325</v>
          </cell>
          <cell r="I1342">
            <v>7.09</v>
          </cell>
          <cell r="K1342" t="str">
            <v>IH0138</v>
          </cell>
          <cell r="L1342">
            <v>1.1299999999999999</v>
          </cell>
          <cell r="M1342">
            <v>39.69</v>
          </cell>
          <cell r="N1342">
            <v>44.849699999999991</v>
          </cell>
        </row>
        <row r="1343">
          <cell r="C1343" t="str">
            <v>IN0644</v>
          </cell>
          <cell r="D1343" t="str">
            <v>CAMINH+O COMERC. EQUIP.        C/GUINDASTE (CHP)</v>
          </cell>
          <cell r="F1343" t="str">
            <v>H</v>
          </cell>
          <cell r="G1343">
            <v>0.06</v>
          </cell>
          <cell r="H1343">
            <v>71.41</v>
          </cell>
          <cell r="I1343">
            <v>4.28</v>
          </cell>
          <cell r="K1343" t="str">
            <v>IN0644</v>
          </cell>
          <cell r="L1343">
            <v>0.06</v>
          </cell>
          <cell r="M1343">
            <v>39.69</v>
          </cell>
          <cell r="N1343">
            <v>2.3813999999999997</v>
          </cell>
        </row>
        <row r="1344">
          <cell r="C1344" t="str">
            <v>IN0654</v>
          </cell>
          <cell r="D1344" t="str">
            <v>ESCAVADEIRA HIDR-ULICA (CHP)</v>
          </cell>
          <cell r="F1344" t="str">
            <v>H</v>
          </cell>
          <cell r="G1344">
            <v>0.06</v>
          </cell>
          <cell r="H1344">
            <v>124.62374613003095</v>
          </cell>
          <cell r="I1344">
            <v>7.48</v>
          </cell>
          <cell r="K1344" t="str">
            <v>IN0654</v>
          </cell>
          <cell r="L1344">
            <v>0.06</v>
          </cell>
          <cell r="M1344">
            <v>39.69</v>
          </cell>
          <cell r="N1344">
            <v>2.3813999999999997</v>
          </cell>
        </row>
        <row r="1345">
          <cell r="C1345">
            <v>0</v>
          </cell>
          <cell r="D1345">
            <v>0</v>
          </cell>
          <cell r="F1345">
            <v>0</v>
          </cell>
          <cell r="G1345">
            <v>0</v>
          </cell>
          <cell r="H1345">
            <v>0</v>
          </cell>
          <cell r="I1345">
            <v>0</v>
          </cell>
          <cell r="M1345">
            <v>39.69</v>
          </cell>
          <cell r="N1345">
            <v>0</v>
          </cell>
        </row>
        <row r="1346">
          <cell r="C1346">
            <v>0</v>
          </cell>
          <cell r="D1346">
            <v>0</v>
          </cell>
          <cell r="F1346">
            <v>0</v>
          </cell>
          <cell r="G1346">
            <v>0</v>
          </cell>
          <cell r="H1346">
            <v>0</v>
          </cell>
          <cell r="I1346">
            <v>0</v>
          </cell>
          <cell r="M1346">
            <v>39.69</v>
          </cell>
          <cell r="N1346">
            <v>0</v>
          </cell>
        </row>
        <row r="1347">
          <cell r="C1347">
            <v>0</v>
          </cell>
          <cell r="D1347">
            <v>0</v>
          </cell>
          <cell r="F1347">
            <v>0</v>
          </cell>
          <cell r="G1347">
            <v>0</v>
          </cell>
          <cell r="H1347">
            <v>0</v>
          </cell>
          <cell r="I1347">
            <v>0</v>
          </cell>
          <cell r="M1347">
            <v>39.69</v>
          </cell>
          <cell r="N1347">
            <v>0</v>
          </cell>
        </row>
        <row r="1348">
          <cell r="C1348">
            <v>0</v>
          </cell>
          <cell r="D1348">
            <v>0</v>
          </cell>
          <cell r="F1348">
            <v>0</v>
          </cell>
          <cell r="G1348">
            <v>0</v>
          </cell>
          <cell r="H1348">
            <v>0</v>
          </cell>
          <cell r="I1348">
            <v>0</v>
          </cell>
          <cell r="M1348">
            <v>39.69</v>
          </cell>
          <cell r="N1348">
            <v>0</v>
          </cell>
        </row>
        <row r="1349">
          <cell r="C1349">
            <v>0</v>
          </cell>
          <cell r="D1349">
            <v>0</v>
          </cell>
          <cell r="F1349">
            <v>0</v>
          </cell>
          <cell r="G1349">
            <v>0</v>
          </cell>
          <cell r="H1349">
            <v>0</v>
          </cell>
          <cell r="I1349">
            <v>0</v>
          </cell>
          <cell r="M1349">
            <v>39.69</v>
          </cell>
          <cell r="N1349">
            <v>0</v>
          </cell>
        </row>
        <row r="1350">
          <cell r="C1350">
            <v>0</v>
          </cell>
          <cell r="D1350">
            <v>0</v>
          </cell>
          <cell r="F1350">
            <v>0</v>
          </cell>
          <cell r="G1350">
            <v>0</v>
          </cell>
          <cell r="H1350">
            <v>0</v>
          </cell>
          <cell r="I1350">
            <v>0</v>
          </cell>
          <cell r="M1350">
            <v>39.69</v>
          </cell>
          <cell r="N1350">
            <v>0</v>
          </cell>
        </row>
        <row r="1351">
          <cell r="C1351">
            <v>0</v>
          </cell>
          <cell r="D1351">
            <v>0</v>
          </cell>
          <cell r="F1351">
            <v>0</v>
          </cell>
          <cell r="G1351">
            <v>0</v>
          </cell>
          <cell r="H1351">
            <v>0</v>
          </cell>
          <cell r="I1351">
            <v>0</v>
          </cell>
          <cell r="M1351">
            <v>39.69</v>
          </cell>
          <cell r="N1351">
            <v>0</v>
          </cell>
        </row>
        <row r="1352">
          <cell r="C1352">
            <v>0</v>
          </cell>
          <cell r="D1352">
            <v>0</v>
          </cell>
          <cell r="F1352">
            <v>0</v>
          </cell>
          <cell r="G1352">
            <v>0</v>
          </cell>
          <cell r="H1352">
            <v>0</v>
          </cell>
          <cell r="I1352">
            <v>0</v>
          </cell>
          <cell r="M1352">
            <v>39.69</v>
          </cell>
          <cell r="N1352">
            <v>0</v>
          </cell>
        </row>
        <row r="1353">
          <cell r="C1353">
            <v>0</v>
          </cell>
          <cell r="D1353">
            <v>0</v>
          </cell>
          <cell r="F1353">
            <v>0</v>
          </cell>
          <cell r="G1353">
            <v>0</v>
          </cell>
          <cell r="H1353">
            <v>0</v>
          </cell>
          <cell r="I1353">
            <v>0</v>
          </cell>
          <cell r="M1353">
            <v>39.69</v>
          </cell>
          <cell r="N1353">
            <v>0</v>
          </cell>
        </row>
        <row r="1354">
          <cell r="C1354">
            <v>0</v>
          </cell>
          <cell r="D1354">
            <v>0</v>
          </cell>
          <cell r="F1354">
            <v>0</v>
          </cell>
          <cell r="G1354">
            <v>0</v>
          </cell>
          <cell r="H1354">
            <v>0</v>
          </cell>
          <cell r="I1354">
            <v>0</v>
          </cell>
          <cell r="M1354">
            <v>39.69</v>
          </cell>
          <cell r="N1354">
            <v>0</v>
          </cell>
        </row>
        <row r="1355">
          <cell r="C1355">
            <v>0</v>
          </cell>
          <cell r="D1355">
            <v>0</v>
          </cell>
          <cell r="F1355">
            <v>0</v>
          </cell>
          <cell r="G1355">
            <v>0</v>
          </cell>
          <cell r="H1355">
            <v>0</v>
          </cell>
          <cell r="I1355">
            <v>0</v>
          </cell>
          <cell r="M1355">
            <v>39.69</v>
          </cell>
          <cell r="N1355">
            <v>0</v>
          </cell>
        </row>
        <row r="1356">
          <cell r="C1356">
            <v>0</v>
          </cell>
          <cell r="D1356">
            <v>0</v>
          </cell>
          <cell r="F1356">
            <v>0</v>
          </cell>
          <cell r="G1356">
            <v>0</v>
          </cell>
          <cell r="H1356">
            <v>0</v>
          </cell>
          <cell r="I1356">
            <v>0</v>
          </cell>
          <cell r="M1356">
            <v>39.69</v>
          </cell>
          <cell r="N1356">
            <v>0</v>
          </cell>
        </row>
        <row r="1357">
          <cell r="C1357">
            <v>0</v>
          </cell>
          <cell r="D1357">
            <v>0</v>
          </cell>
          <cell r="F1357">
            <v>0</v>
          </cell>
          <cell r="G1357">
            <v>0</v>
          </cell>
          <cell r="H1357">
            <v>0</v>
          </cell>
          <cell r="I1357">
            <v>0</v>
          </cell>
          <cell r="M1357">
            <v>39.69</v>
          </cell>
          <cell r="N1357">
            <v>0</v>
          </cell>
        </row>
        <row r="1358">
          <cell r="C1358">
            <v>0</v>
          </cell>
          <cell r="D1358">
            <v>0</v>
          </cell>
          <cell r="F1358">
            <v>0</v>
          </cell>
          <cell r="G1358">
            <v>0</v>
          </cell>
          <cell r="H1358">
            <v>0</v>
          </cell>
          <cell r="I1358">
            <v>0</v>
          </cell>
          <cell r="M1358">
            <v>39.69</v>
          </cell>
          <cell r="N1358">
            <v>0</v>
          </cell>
        </row>
        <row r="1359">
          <cell r="C1359">
            <v>0</v>
          </cell>
          <cell r="D1359">
            <v>0</v>
          </cell>
          <cell r="F1359">
            <v>0</v>
          </cell>
          <cell r="G1359">
            <v>0</v>
          </cell>
          <cell r="H1359">
            <v>0</v>
          </cell>
          <cell r="I1359">
            <v>0</v>
          </cell>
          <cell r="M1359">
            <v>39.69</v>
          </cell>
          <cell r="N1359">
            <v>0</v>
          </cell>
        </row>
        <row r="1360">
          <cell r="C1360">
            <v>0</v>
          </cell>
          <cell r="D1360">
            <v>0</v>
          </cell>
          <cell r="F1360">
            <v>0</v>
          </cell>
          <cell r="G1360">
            <v>0</v>
          </cell>
          <cell r="H1360">
            <v>0</v>
          </cell>
          <cell r="I1360">
            <v>0</v>
          </cell>
          <cell r="M1360">
            <v>39.69</v>
          </cell>
          <cell r="N1360">
            <v>0</v>
          </cell>
        </row>
        <row r="1361">
          <cell r="C1361" t="str">
            <v xml:space="preserve">TOTAL </v>
          </cell>
          <cell r="I1361">
            <v>26</v>
          </cell>
        </row>
        <row r="1362">
          <cell r="C1362" t="str">
            <v>BDI %</v>
          </cell>
          <cell r="H1362">
            <v>0</v>
          </cell>
          <cell r="I1362">
            <v>0</v>
          </cell>
        </row>
        <row r="1363">
          <cell r="A1363">
            <v>48</v>
          </cell>
          <cell r="C1363" t="str">
            <v>TOTAL DO SERVIÇO</v>
          </cell>
          <cell r="I1363">
            <v>26</v>
          </cell>
          <cell r="K1363" t="e">
            <v>#REF!</v>
          </cell>
          <cell r="L1363" t="e">
            <v>#REF!</v>
          </cell>
        </row>
        <row r="1364">
          <cell r="C1364" t="str">
            <v>AGESPISA - AREAIS</v>
          </cell>
        </row>
        <row r="1366">
          <cell r="C1366" t="str">
            <v>COMPOSIÇÃO DE PREÇO UNITÁRIO</v>
          </cell>
        </row>
        <row r="1368">
          <cell r="B1368">
            <v>49</v>
          </cell>
          <cell r="C1368">
            <v>49</v>
          </cell>
          <cell r="D1368" t="str">
            <v>PV EM CONCRETO ARMADO FCK=20MPA, "IN LOCO", D=100CM C/ PROF. DE 3,00M C/ CHAMINÉ S/ TAMPÃO</v>
          </cell>
          <cell r="I1368" t="str">
            <v>UND</v>
          </cell>
          <cell r="K1368">
            <v>1419.93</v>
          </cell>
        </row>
        <row r="1370">
          <cell r="C1370" t="str">
            <v>CÓDIGO</v>
          </cell>
          <cell r="D1370" t="str">
            <v>DESCRIÇÃO DO SERVIÇO</v>
          </cell>
          <cell r="F1370" t="str">
            <v>UNIDADE</v>
          </cell>
          <cell r="G1370" t="str">
            <v>COEF.</v>
          </cell>
          <cell r="H1370" t="str">
            <v>PR. UNITÁRIO</v>
          </cell>
          <cell r="I1370" t="str">
            <v>PR. TOTAL</v>
          </cell>
        </row>
        <row r="1371">
          <cell r="C1371" t="str">
            <v>CA0097</v>
          </cell>
          <cell r="D1371" t="str">
            <v>CIMBRAMENTO DE MADEIRA</v>
          </cell>
          <cell r="F1371" t="str">
            <v>M3</v>
          </cell>
          <cell r="G1371">
            <v>1.62</v>
          </cell>
          <cell r="H1371">
            <v>9.587479876160991</v>
          </cell>
          <cell r="I1371">
            <v>15.53</v>
          </cell>
          <cell r="K1371" t="str">
            <v>CA0097</v>
          </cell>
          <cell r="L1371">
            <v>1.62</v>
          </cell>
          <cell r="M1371">
            <v>1419.93</v>
          </cell>
          <cell r="N1371">
            <v>2300.2866000000004</v>
          </cell>
        </row>
        <row r="1372">
          <cell r="C1372" t="str">
            <v>CA0122</v>
          </cell>
          <cell r="D1372" t="str">
            <v>LASTRO DE CONCRETO SIMPLES,    CONSUMO MÍNIMO DE CIMENTO 150</v>
          </cell>
          <cell r="F1372" t="str">
            <v>M3</v>
          </cell>
          <cell r="G1372">
            <v>0.08</v>
          </cell>
          <cell r="H1372">
            <v>186.07494133746127</v>
          </cell>
          <cell r="I1372">
            <v>14.89</v>
          </cell>
          <cell r="K1372" t="str">
            <v>CA0122</v>
          </cell>
          <cell r="L1372">
            <v>0.08</v>
          </cell>
          <cell r="M1372">
            <v>1419.93</v>
          </cell>
          <cell r="N1372">
            <v>113.59440000000001</v>
          </cell>
        </row>
        <row r="1373">
          <cell r="C1373" t="str">
            <v>CA0138</v>
          </cell>
          <cell r="D1373" t="str">
            <v>FORMA PLANA EM TÁBUA DE PINHO, P/ FUNDAÇÕES</v>
          </cell>
          <cell r="F1373" t="str">
            <v>M2</v>
          </cell>
          <cell r="G1373">
            <v>2</v>
          </cell>
          <cell r="H1373">
            <v>18.270959752321982</v>
          </cell>
          <cell r="I1373">
            <v>36.54</v>
          </cell>
          <cell r="K1373" t="str">
            <v>CA0138</v>
          </cell>
          <cell r="L1373">
            <v>2</v>
          </cell>
          <cell r="M1373">
            <v>1419.93</v>
          </cell>
          <cell r="N1373">
            <v>2839.86</v>
          </cell>
        </row>
        <row r="1374">
          <cell r="C1374" t="str">
            <v>CA0149</v>
          </cell>
          <cell r="D1374" t="str">
            <v>FORMA CURVA EM TÁBUA DE PINHO, P/ ESTRUTURAS</v>
          </cell>
          <cell r="F1374" t="str">
            <v>M2</v>
          </cell>
          <cell r="G1374">
            <v>3.14</v>
          </cell>
          <cell r="H1374">
            <v>44.195187306501552</v>
          </cell>
          <cell r="I1374">
            <v>138.77000000000001</v>
          </cell>
          <cell r="K1374" t="str">
            <v>CA0149</v>
          </cell>
          <cell r="L1374">
            <v>3.14</v>
          </cell>
          <cell r="M1374">
            <v>1419.93</v>
          </cell>
          <cell r="N1374">
            <v>4458.5802000000003</v>
          </cell>
        </row>
        <row r="1375">
          <cell r="C1375" t="str">
            <v>CA0152</v>
          </cell>
          <cell r="D1375" t="str">
            <v>DESFORMA DE ESTRUTURAS, ALTURA OU PROFUNDIDADE MAIOR QUE 1.50</v>
          </cell>
          <cell r="F1375" t="str">
            <v>M2</v>
          </cell>
          <cell r="G1375">
            <v>3.14</v>
          </cell>
          <cell r="H1375">
            <v>9.4005696594427235</v>
          </cell>
          <cell r="I1375">
            <v>29.52</v>
          </cell>
          <cell r="K1375" t="str">
            <v>CA0152</v>
          </cell>
          <cell r="L1375">
            <v>3.14</v>
          </cell>
          <cell r="M1375">
            <v>1419.93</v>
          </cell>
          <cell r="N1375">
            <v>4458.5802000000003</v>
          </cell>
        </row>
        <row r="1376">
          <cell r="C1376" t="str">
            <v>CA0154</v>
          </cell>
          <cell r="D1376" t="str">
            <v>ARMADURA DE AÇO CA 50,         FORNECIMENTO E COLOCAÇÃO</v>
          </cell>
          <cell r="F1376" t="str">
            <v>KG</v>
          </cell>
          <cell r="G1376">
            <v>75</v>
          </cell>
          <cell r="H1376">
            <v>5.4190959752321985</v>
          </cell>
          <cell r="I1376">
            <v>406.43</v>
          </cell>
          <cell r="K1376" t="str">
            <v>CA0154</v>
          </cell>
          <cell r="L1376">
            <v>75</v>
          </cell>
          <cell r="M1376">
            <v>1419.93</v>
          </cell>
          <cell r="N1376">
            <v>106494.75</v>
          </cell>
        </row>
        <row r="1377">
          <cell r="C1377" t="str">
            <v>CA0165</v>
          </cell>
          <cell r="D1377" t="str">
            <v>CONCRETO ESTRUTURAL (FCK = 15  MPA) - PREPARO EM BETONEIRA</v>
          </cell>
          <cell r="F1377" t="str">
            <v>M3</v>
          </cell>
          <cell r="G1377">
            <v>0.94</v>
          </cell>
          <cell r="H1377">
            <v>206.95805588854489</v>
          </cell>
          <cell r="I1377">
            <v>194.54</v>
          </cell>
          <cell r="K1377" t="str">
            <v>CA0165</v>
          </cell>
          <cell r="L1377">
            <v>0.94</v>
          </cell>
          <cell r="M1377">
            <v>1419.93</v>
          </cell>
          <cell r="N1377">
            <v>1334.7341999999999</v>
          </cell>
        </row>
        <row r="1378">
          <cell r="C1378" t="str">
            <v>CA0167</v>
          </cell>
          <cell r="D1378" t="str">
            <v>LANÇAMENTO OU BOMBEAMENTO E    ADENSAMENTO DE CONCRETO-ALTURA</v>
          </cell>
          <cell r="F1378" t="str">
            <v>M3</v>
          </cell>
          <cell r="G1378">
            <v>0.94</v>
          </cell>
          <cell r="H1378">
            <v>37.374913467492263</v>
          </cell>
          <cell r="I1378">
            <v>35.130000000000003</v>
          </cell>
          <cell r="K1378" t="str">
            <v>CA0167</v>
          </cell>
          <cell r="L1378">
            <v>0.94</v>
          </cell>
          <cell r="M1378">
            <v>1419.93</v>
          </cell>
          <cell r="N1378">
            <v>1334.7341999999999</v>
          </cell>
        </row>
        <row r="1379">
          <cell r="C1379" t="str">
            <v>CD0241</v>
          </cell>
          <cell r="D1379" t="str">
            <v>Chamine poço de visita tipo    PMSP em alvenaria diam</v>
          </cell>
          <cell r="F1379" t="str">
            <v>m</v>
          </cell>
          <cell r="G1379">
            <v>0.6</v>
          </cell>
          <cell r="H1379">
            <v>172.66016990712072</v>
          </cell>
          <cell r="I1379">
            <v>103.6</v>
          </cell>
          <cell r="K1379" t="str">
            <v>CD0241</v>
          </cell>
          <cell r="L1379">
            <v>0.6</v>
          </cell>
          <cell r="M1379">
            <v>1419.93</v>
          </cell>
          <cell r="N1379">
            <v>851.95799999999997</v>
          </cell>
        </row>
        <row r="1380">
          <cell r="C1380">
            <v>0</v>
          </cell>
          <cell r="D1380">
            <v>0</v>
          </cell>
          <cell r="F1380">
            <v>0</v>
          </cell>
          <cell r="G1380">
            <v>0</v>
          </cell>
          <cell r="H1380">
            <v>0</v>
          </cell>
          <cell r="I1380">
            <v>0</v>
          </cell>
          <cell r="M1380">
            <v>1419.93</v>
          </cell>
          <cell r="N1380">
            <v>0</v>
          </cell>
        </row>
        <row r="1381">
          <cell r="C1381">
            <v>0</v>
          </cell>
          <cell r="D1381">
            <v>0</v>
          </cell>
          <cell r="F1381">
            <v>0</v>
          </cell>
          <cell r="G1381">
            <v>0</v>
          </cell>
          <cell r="H1381">
            <v>0</v>
          </cell>
          <cell r="I1381">
            <v>0</v>
          </cell>
          <cell r="M1381">
            <v>1419.93</v>
          </cell>
          <cell r="N1381">
            <v>0</v>
          </cell>
        </row>
        <row r="1382">
          <cell r="C1382">
            <v>0</v>
          </cell>
          <cell r="D1382">
            <v>0</v>
          </cell>
          <cell r="F1382">
            <v>0</v>
          </cell>
          <cell r="G1382">
            <v>0</v>
          </cell>
          <cell r="H1382">
            <v>0</v>
          </cell>
          <cell r="I1382">
            <v>0</v>
          </cell>
          <cell r="M1382">
            <v>1419.93</v>
          </cell>
          <cell r="N1382">
            <v>0</v>
          </cell>
        </row>
        <row r="1383">
          <cell r="C1383">
            <v>0</v>
          </cell>
          <cell r="D1383">
            <v>0</v>
          </cell>
          <cell r="F1383">
            <v>0</v>
          </cell>
          <cell r="G1383">
            <v>0</v>
          </cell>
          <cell r="H1383">
            <v>0</v>
          </cell>
          <cell r="I1383">
            <v>0</v>
          </cell>
          <cell r="M1383">
            <v>1419.93</v>
          </cell>
          <cell r="N1383">
            <v>0</v>
          </cell>
        </row>
        <row r="1384">
          <cell r="C1384">
            <v>0</v>
          </cell>
          <cell r="D1384">
            <v>0</v>
          </cell>
          <cell r="F1384">
            <v>0</v>
          </cell>
          <cell r="G1384">
            <v>0</v>
          </cell>
          <cell r="H1384">
            <v>0</v>
          </cell>
          <cell r="I1384">
            <v>0</v>
          </cell>
          <cell r="M1384">
            <v>1419.93</v>
          </cell>
          <cell r="N1384">
            <v>0</v>
          </cell>
        </row>
        <row r="1385">
          <cell r="C1385">
            <v>0</v>
          </cell>
          <cell r="D1385">
            <v>0</v>
          </cell>
          <cell r="F1385">
            <v>0</v>
          </cell>
          <cell r="G1385">
            <v>0</v>
          </cell>
          <cell r="H1385">
            <v>0</v>
          </cell>
          <cell r="I1385">
            <v>0</v>
          </cell>
          <cell r="M1385">
            <v>1419.93</v>
          </cell>
          <cell r="N1385">
            <v>0</v>
          </cell>
        </row>
        <row r="1386">
          <cell r="C1386">
            <v>0</v>
          </cell>
          <cell r="D1386">
            <v>0</v>
          </cell>
          <cell r="F1386">
            <v>0</v>
          </cell>
          <cell r="G1386">
            <v>0</v>
          </cell>
          <cell r="H1386">
            <v>0</v>
          </cell>
          <cell r="I1386">
            <v>0</v>
          </cell>
          <cell r="M1386">
            <v>1419.93</v>
          </cell>
          <cell r="N1386">
            <v>0</v>
          </cell>
        </row>
        <row r="1387">
          <cell r="C1387">
            <v>0</v>
          </cell>
          <cell r="D1387">
            <v>0</v>
          </cell>
          <cell r="F1387">
            <v>0</v>
          </cell>
          <cell r="G1387">
            <v>0</v>
          </cell>
          <cell r="H1387">
            <v>0</v>
          </cell>
          <cell r="I1387">
            <v>0</v>
          </cell>
          <cell r="M1387">
            <v>1419.93</v>
          </cell>
          <cell r="N1387">
            <v>0</v>
          </cell>
        </row>
        <row r="1388">
          <cell r="C1388">
            <v>0</v>
          </cell>
          <cell r="D1388">
            <v>0</v>
          </cell>
          <cell r="F1388">
            <v>0</v>
          </cell>
          <cell r="G1388">
            <v>0</v>
          </cell>
          <cell r="H1388">
            <v>0</v>
          </cell>
          <cell r="I1388">
            <v>0</v>
          </cell>
          <cell r="M1388">
            <v>1419.93</v>
          </cell>
          <cell r="N1388">
            <v>0</v>
          </cell>
        </row>
        <row r="1389">
          <cell r="C1389">
            <v>0</v>
          </cell>
          <cell r="D1389">
            <v>0</v>
          </cell>
          <cell r="F1389">
            <v>0</v>
          </cell>
          <cell r="G1389">
            <v>0</v>
          </cell>
          <cell r="H1389">
            <v>0</v>
          </cell>
          <cell r="I1389">
            <v>0</v>
          </cell>
          <cell r="M1389">
            <v>1419.93</v>
          </cell>
          <cell r="N1389">
            <v>0</v>
          </cell>
        </row>
        <row r="1390">
          <cell r="C1390">
            <v>0</v>
          </cell>
          <cell r="D1390">
            <v>0</v>
          </cell>
          <cell r="F1390">
            <v>0</v>
          </cell>
          <cell r="G1390">
            <v>0</v>
          </cell>
          <cell r="H1390">
            <v>0</v>
          </cell>
          <cell r="I1390">
            <v>0</v>
          </cell>
          <cell r="M1390">
            <v>1419.93</v>
          </cell>
          <cell r="N1390">
            <v>0</v>
          </cell>
        </row>
        <row r="1391">
          <cell r="C1391">
            <v>0</v>
          </cell>
          <cell r="D1391">
            <v>0</v>
          </cell>
          <cell r="F1391">
            <v>0</v>
          </cell>
          <cell r="G1391">
            <v>0</v>
          </cell>
          <cell r="H1391">
            <v>0</v>
          </cell>
          <cell r="I1391">
            <v>0</v>
          </cell>
          <cell r="M1391">
            <v>1419.93</v>
          </cell>
          <cell r="N1391">
            <v>0</v>
          </cell>
        </row>
        <row r="1392">
          <cell r="C1392" t="str">
            <v xml:space="preserve">TOTAL </v>
          </cell>
          <cell r="I1392">
            <v>974.95</v>
          </cell>
        </row>
        <row r="1393">
          <cell r="C1393" t="str">
            <v>BDI %</v>
          </cell>
          <cell r="H1393">
            <v>0</v>
          </cell>
          <cell r="I1393">
            <v>0</v>
          </cell>
        </row>
        <row r="1394">
          <cell r="A1394">
            <v>49</v>
          </cell>
          <cell r="C1394" t="str">
            <v>TOTAL DO SERVIÇO</v>
          </cell>
          <cell r="I1394">
            <v>974.95</v>
          </cell>
          <cell r="K1394" t="e">
            <v>#REF!</v>
          </cell>
          <cell r="L1394" t="e">
            <v>#REF!</v>
          </cell>
        </row>
        <row r="1395">
          <cell r="C1395" t="str">
            <v>AGESPISA - AREAIS</v>
          </cell>
        </row>
        <row r="1397">
          <cell r="C1397" t="str">
            <v>COMPOSIÇÃO DE PREÇO UNITÁRIO</v>
          </cell>
        </row>
        <row r="1399">
          <cell r="B1399">
            <v>50</v>
          </cell>
          <cell r="C1399">
            <v>50</v>
          </cell>
          <cell r="D1399" t="str">
            <v>BOTA FORA DTM = 5 KM</v>
          </cell>
          <cell r="I1399" t="str">
            <v>M3</v>
          </cell>
          <cell r="K1399">
            <v>1.29</v>
          </cell>
        </row>
        <row r="1401">
          <cell r="C1401" t="str">
            <v>CÓDIGO</v>
          </cell>
          <cell r="D1401" t="str">
            <v>DESCRIÇÃO DO SERVIÇO</v>
          </cell>
          <cell r="F1401" t="str">
            <v>UNIDADE</v>
          </cell>
          <cell r="G1401" t="str">
            <v>COEF.</v>
          </cell>
          <cell r="H1401" t="str">
            <v>PR. UNITÁRIO</v>
          </cell>
          <cell r="I1401" t="str">
            <v>PR. TOTAL</v>
          </cell>
        </row>
        <row r="1402">
          <cell r="C1402" t="str">
            <v>IE0458</v>
          </cell>
          <cell r="D1402" t="str">
            <v>CAMINHAO BASCULANTE 6M3/12M3</v>
          </cell>
          <cell r="F1402" t="str">
            <v>hp</v>
          </cell>
          <cell r="G1402">
            <v>0.02</v>
          </cell>
          <cell r="H1402">
            <v>28</v>
          </cell>
          <cell r="I1402">
            <v>0.56000000000000005</v>
          </cell>
          <cell r="K1402" t="str">
            <v>IE0458</v>
          </cell>
          <cell r="L1402">
            <v>0.02</v>
          </cell>
          <cell r="M1402">
            <v>1.29</v>
          </cell>
          <cell r="N1402">
            <v>2.58E-2</v>
          </cell>
        </row>
        <row r="1403">
          <cell r="C1403">
            <v>0</v>
          </cell>
          <cell r="D1403">
            <v>0</v>
          </cell>
          <cell r="F1403">
            <v>0</v>
          </cell>
          <cell r="G1403">
            <v>0</v>
          </cell>
          <cell r="H1403">
            <v>0</v>
          </cell>
          <cell r="I1403">
            <v>0</v>
          </cell>
          <cell r="M1403">
            <v>1.29</v>
          </cell>
          <cell r="N1403">
            <v>0</v>
          </cell>
        </row>
        <row r="1404">
          <cell r="C1404">
            <v>0</v>
          </cell>
          <cell r="D1404">
            <v>0</v>
          </cell>
          <cell r="F1404">
            <v>0</v>
          </cell>
          <cell r="G1404">
            <v>0</v>
          </cell>
          <cell r="H1404">
            <v>0</v>
          </cell>
          <cell r="I1404">
            <v>0</v>
          </cell>
          <cell r="M1404">
            <v>1.29</v>
          </cell>
          <cell r="N1404">
            <v>0</v>
          </cell>
        </row>
        <row r="1405">
          <cell r="C1405">
            <v>0</v>
          </cell>
          <cell r="D1405">
            <v>0</v>
          </cell>
          <cell r="F1405">
            <v>0</v>
          </cell>
          <cell r="G1405">
            <v>0</v>
          </cell>
          <cell r="H1405">
            <v>0</v>
          </cell>
          <cell r="I1405">
            <v>0</v>
          </cell>
          <cell r="M1405">
            <v>1.29</v>
          </cell>
          <cell r="N1405">
            <v>0</v>
          </cell>
        </row>
        <row r="1406">
          <cell r="C1406">
            <v>0</v>
          </cell>
          <cell r="D1406">
            <v>0</v>
          </cell>
          <cell r="F1406">
            <v>0</v>
          </cell>
          <cell r="G1406">
            <v>0</v>
          </cell>
          <cell r="H1406">
            <v>0</v>
          </cell>
          <cell r="I1406">
            <v>0</v>
          </cell>
          <cell r="M1406">
            <v>1.29</v>
          </cell>
          <cell r="N1406">
            <v>0</v>
          </cell>
        </row>
        <row r="1407">
          <cell r="C1407">
            <v>0</v>
          </cell>
          <cell r="D1407">
            <v>0</v>
          </cell>
          <cell r="F1407">
            <v>0</v>
          </cell>
          <cell r="G1407">
            <v>0</v>
          </cell>
          <cell r="H1407">
            <v>0</v>
          </cell>
          <cell r="I1407">
            <v>0</v>
          </cell>
          <cell r="M1407">
            <v>1.29</v>
          </cell>
          <cell r="N1407">
            <v>0</v>
          </cell>
        </row>
        <row r="1408">
          <cell r="C1408">
            <v>0</v>
          </cell>
          <cell r="D1408">
            <v>0</v>
          </cell>
          <cell r="F1408">
            <v>0</v>
          </cell>
          <cell r="G1408">
            <v>0</v>
          </cell>
          <cell r="H1408">
            <v>0</v>
          </cell>
          <cell r="I1408">
            <v>0</v>
          </cell>
          <cell r="M1408">
            <v>1.29</v>
          </cell>
          <cell r="N1408">
            <v>0</v>
          </cell>
        </row>
        <row r="1409">
          <cell r="C1409">
            <v>0</v>
          </cell>
          <cell r="D1409">
            <v>0</v>
          </cell>
          <cell r="F1409">
            <v>0</v>
          </cell>
          <cell r="G1409">
            <v>0</v>
          </cell>
          <cell r="H1409">
            <v>0</v>
          </cell>
          <cell r="I1409">
            <v>0</v>
          </cell>
          <cell r="M1409">
            <v>1.29</v>
          </cell>
          <cell r="N1409">
            <v>0</v>
          </cell>
        </row>
        <row r="1410">
          <cell r="C1410">
            <v>0</v>
          </cell>
          <cell r="D1410">
            <v>0</v>
          </cell>
          <cell r="F1410">
            <v>0</v>
          </cell>
          <cell r="G1410">
            <v>0</v>
          </cell>
          <cell r="H1410">
            <v>0</v>
          </cell>
          <cell r="I1410">
            <v>0</v>
          </cell>
          <cell r="M1410">
            <v>1.29</v>
          </cell>
          <cell r="N1410">
            <v>0</v>
          </cell>
        </row>
        <row r="1411">
          <cell r="C1411">
            <v>0</v>
          </cell>
          <cell r="D1411">
            <v>0</v>
          </cell>
          <cell r="F1411">
            <v>0</v>
          </cell>
          <cell r="G1411">
            <v>0</v>
          </cell>
          <cell r="H1411">
            <v>0</v>
          </cell>
          <cell r="I1411">
            <v>0</v>
          </cell>
          <cell r="M1411">
            <v>1.29</v>
          </cell>
          <cell r="N1411">
            <v>0</v>
          </cell>
        </row>
        <row r="1412">
          <cell r="C1412">
            <v>0</v>
          </cell>
          <cell r="D1412">
            <v>0</v>
          </cell>
          <cell r="F1412">
            <v>0</v>
          </cell>
          <cell r="G1412">
            <v>0</v>
          </cell>
          <cell r="H1412">
            <v>0</v>
          </cell>
          <cell r="I1412">
            <v>0</v>
          </cell>
          <cell r="M1412">
            <v>1.29</v>
          </cell>
          <cell r="N1412">
            <v>0</v>
          </cell>
        </row>
        <row r="1413">
          <cell r="C1413">
            <v>0</v>
          </cell>
          <cell r="D1413">
            <v>0</v>
          </cell>
          <cell r="F1413">
            <v>0</v>
          </cell>
          <cell r="G1413">
            <v>0</v>
          </cell>
          <cell r="H1413">
            <v>0</v>
          </cell>
          <cell r="I1413">
            <v>0</v>
          </cell>
          <cell r="M1413">
            <v>1.29</v>
          </cell>
          <cell r="N1413">
            <v>0</v>
          </cell>
        </row>
        <row r="1414">
          <cell r="C1414">
            <v>0</v>
          </cell>
          <cell r="D1414">
            <v>0</v>
          </cell>
          <cell r="F1414">
            <v>0</v>
          </cell>
          <cell r="G1414">
            <v>0</v>
          </cell>
          <cell r="H1414">
            <v>0</v>
          </cell>
          <cell r="I1414">
            <v>0</v>
          </cell>
          <cell r="M1414">
            <v>1.29</v>
          </cell>
          <cell r="N1414">
            <v>0</v>
          </cell>
        </row>
        <row r="1415">
          <cell r="C1415">
            <v>0</v>
          </cell>
          <cell r="D1415">
            <v>0</v>
          </cell>
          <cell r="F1415">
            <v>0</v>
          </cell>
          <cell r="G1415">
            <v>0</v>
          </cell>
          <cell r="H1415">
            <v>0</v>
          </cell>
          <cell r="I1415">
            <v>0</v>
          </cell>
          <cell r="M1415">
            <v>1.29</v>
          </cell>
          <cell r="N1415">
            <v>0</v>
          </cell>
        </row>
        <row r="1416">
          <cell r="C1416">
            <v>0</v>
          </cell>
          <cell r="D1416">
            <v>0</v>
          </cell>
          <cell r="F1416">
            <v>0</v>
          </cell>
          <cell r="G1416">
            <v>0</v>
          </cell>
          <cell r="H1416">
            <v>0</v>
          </cell>
          <cell r="I1416">
            <v>0</v>
          </cell>
          <cell r="M1416">
            <v>1.29</v>
          </cell>
          <cell r="N1416">
            <v>0</v>
          </cell>
        </row>
        <row r="1417">
          <cell r="C1417">
            <v>0</v>
          </cell>
          <cell r="D1417">
            <v>0</v>
          </cell>
          <cell r="F1417">
            <v>0</v>
          </cell>
          <cell r="G1417">
            <v>0</v>
          </cell>
          <cell r="H1417">
            <v>0</v>
          </cell>
          <cell r="I1417">
            <v>0</v>
          </cell>
          <cell r="M1417">
            <v>1.29</v>
          </cell>
          <cell r="N1417">
            <v>0</v>
          </cell>
        </row>
        <row r="1418">
          <cell r="C1418">
            <v>0</v>
          </cell>
          <cell r="D1418">
            <v>0</v>
          </cell>
          <cell r="F1418">
            <v>0</v>
          </cell>
          <cell r="G1418">
            <v>0</v>
          </cell>
          <cell r="H1418">
            <v>0</v>
          </cell>
          <cell r="I1418">
            <v>0</v>
          </cell>
          <cell r="M1418">
            <v>1.29</v>
          </cell>
          <cell r="N1418">
            <v>0</v>
          </cell>
        </row>
        <row r="1419">
          <cell r="C1419">
            <v>0</v>
          </cell>
          <cell r="D1419">
            <v>0</v>
          </cell>
          <cell r="F1419">
            <v>0</v>
          </cell>
          <cell r="G1419">
            <v>0</v>
          </cell>
          <cell r="H1419">
            <v>0</v>
          </cell>
          <cell r="I1419">
            <v>0</v>
          </cell>
          <cell r="M1419">
            <v>1.29</v>
          </cell>
          <cell r="N1419">
            <v>0</v>
          </cell>
        </row>
        <row r="1420">
          <cell r="C1420">
            <v>0</v>
          </cell>
          <cell r="D1420">
            <v>0</v>
          </cell>
          <cell r="F1420">
            <v>0</v>
          </cell>
          <cell r="G1420">
            <v>0</v>
          </cell>
          <cell r="H1420">
            <v>0</v>
          </cell>
          <cell r="I1420">
            <v>0</v>
          </cell>
          <cell r="M1420">
            <v>1.29</v>
          </cell>
          <cell r="N1420">
            <v>0</v>
          </cell>
        </row>
        <row r="1421">
          <cell r="C1421">
            <v>0</v>
          </cell>
          <cell r="D1421">
            <v>0</v>
          </cell>
          <cell r="F1421">
            <v>0</v>
          </cell>
          <cell r="G1421">
            <v>0</v>
          </cell>
          <cell r="H1421">
            <v>0</v>
          </cell>
          <cell r="I1421">
            <v>0</v>
          </cell>
          <cell r="M1421">
            <v>1.29</v>
          </cell>
          <cell r="N1421">
            <v>0</v>
          </cell>
        </row>
        <row r="1422">
          <cell r="C1422">
            <v>0</v>
          </cell>
          <cell r="D1422">
            <v>0</v>
          </cell>
          <cell r="F1422">
            <v>0</v>
          </cell>
          <cell r="G1422">
            <v>0</v>
          </cell>
          <cell r="H1422">
            <v>0</v>
          </cell>
          <cell r="I1422">
            <v>0</v>
          </cell>
          <cell r="M1422">
            <v>1.29</v>
          </cell>
          <cell r="N1422">
            <v>0</v>
          </cell>
        </row>
        <row r="1423">
          <cell r="C1423" t="str">
            <v xml:space="preserve">TOTAL </v>
          </cell>
          <cell r="I1423">
            <v>0.56000000000000005</v>
          </cell>
        </row>
        <row r="1424">
          <cell r="C1424" t="str">
            <v>BDI %</v>
          </cell>
          <cell r="H1424">
            <v>0</v>
          </cell>
          <cell r="I1424">
            <v>0</v>
          </cell>
        </row>
        <row r="1425">
          <cell r="A1425">
            <v>50</v>
          </cell>
          <cell r="C1425" t="str">
            <v>TOTAL DO SERVIÇO</v>
          </cell>
          <cell r="I1425">
            <v>0.56000000000000005</v>
          </cell>
          <cell r="K1425" t="e">
            <v>#REF!</v>
          </cell>
          <cell r="L1425" t="e">
            <v>#REF!</v>
          </cell>
        </row>
        <row r="1426">
          <cell r="C1426" t="str">
            <v>AGESPISA - AREAIS</v>
          </cell>
        </row>
        <row r="1428">
          <cell r="C1428" t="str">
            <v>COMPOSIÇÃO DE PREÇO UNITÁRIO</v>
          </cell>
        </row>
        <row r="1430">
          <cell r="B1430">
            <v>51</v>
          </cell>
          <cell r="C1430">
            <v>51</v>
          </cell>
          <cell r="D1430" t="str">
            <v>TRANSPORTE DE MATERIAL - ENTULHO DMT 5KM</v>
          </cell>
          <cell r="I1430" t="str">
            <v>M3</v>
          </cell>
          <cell r="K1430">
            <v>1.29</v>
          </cell>
        </row>
        <row r="1432">
          <cell r="C1432" t="str">
            <v>CÓDIGO</v>
          </cell>
          <cell r="D1432" t="str">
            <v>DESCRIÇÃO DO SERVIÇO</v>
          </cell>
          <cell r="F1432" t="str">
            <v>UNIDADE</v>
          </cell>
          <cell r="G1432" t="str">
            <v>COEF.</v>
          </cell>
          <cell r="H1432" t="str">
            <v>PR. UNITÁRIO</v>
          </cell>
          <cell r="I1432" t="str">
            <v>PR. TOTAL</v>
          </cell>
        </row>
        <row r="1433">
          <cell r="C1433" t="str">
            <v>IE0458</v>
          </cell>
          <cell r="D1433" t="str">
            <v>CAMINHAO BASCULANTE 6M3/12M3</v>
          </cell>
          <cell r="F1433" t="str">
            <v>hp</v>
          </cell>
          <cell r="G1433">
            <v>0.02</v>
          </cell>
          <cell r="H1433">
            <v>28</v>
          </cell>
          <cell r="I1433">
            <v>0.56000000000000005</v>
          </cell>
          <cell r="K1433" t="str">
            <v>IE0458</v>
          </cell>
          <cell r="L1433">
            <v>0.02</v>
          </cell>
          <cell r="M1433">
            <v>1.29</v>
          </cell>
          <cell r="N1433">
            <v>2.58E-2</v>
          </cell>
        </row>
        <row r="1434">
          <cell r="C1434">
            <v>0</v>
          </cell>
          <cell r="D1434">
            <v>0</v>
          </cell>
          <cell r="F1434">
            <v>0</v>
          </cell>
          <cell r="G1434">
            <v>0</v>
          </cell>
          <cell r="H1434">
            <v>0</v>
          </cell>
          <cell r="I1434">
            <v>0</v>
          </cell>
          <cell r="M1434">
            <v>1.29</v>
          </cell>
          <cell r="N1434">
            <v>0</v>
          </cell>
        </row>
        <row r="1435">
          <cell r="C1435">
            <v>0</v>
          </cell>
          <cell r="D1435">
            <v>0</v>
          </cell>
          <cell r="F1435">
            <v>0</v>
          </cell>
          <cell r="G1435">
            <v>0</v>
          </cell>
          <cell r="H1435">
            <v>0</v>
          </cell>
          <cell r="I1435">
            <v>0</v>
          </cell>
          <cell r="M1435">
            <v>1.29</v>
          </cell>
          <cell r="N1435">
            <v>0</v>
          </cell>
        </row>
        <row r="1436">
          <cell r="C1436">
            <v>0</v>
          </cell>
          <cell r="D1436">
            <v>0</v>
          </cell>
          <cell r="F1436">
            <v>0</v>
          </cell>
          <cell r="G1436">
            <v>0</v>
          </cell>
          <cell r="H1436">
            <v>0</v>
          </cell>
          <cell r="I1436">
            <v>0</v>
          </cell>
          <cell r="M1436">
            <v>1.29</v>
          </cell>
          <cell r="N1436">
            <v>0</v>
          </cell>
        </row>
        <row r="1437">
          <cell r="C1437">
            <v>0</v>
          </cell>
          <cell r="D1437">
            <v>0</v>
          </cell>
          <cell r="F1437">
            <v>0</v>
          </cell>
          <cell r="G1437">
            <v>0</v>
          </cell>
          <cell r="H1437">
            <v>0</v>
          </cell>
          <cell r="I1437">
            <v>0</v>
          </cell>
          <cell r="M1437">
            <v>1.29</v>
          </cell>
          <cell r="N1437">
            <v>0</v>
          </cell>
        </row>
        <row r="1438">
          <cell r="C1438">
            <v>0</v>
          </cell>
          <cell r="D1438">
            <v>0</v>
          </cell>
          <cell r="F1438">
            <v>0</v>
          </cell>
          <cell r="G1438">
            <v>0</v>
          </cell>
          <cell r="H1438">
            <v>0</v>
          </cell>
          <cell r="I1438">
            <v>0</v>
          </cell>
          <cell r="M1438">
            <v>1.29</v>
          </cell>
          <cell r="N1438">
            <v>0</v>
          </cell>
        </row>
        <row r="1439">
          <cell r="C1439">
            <v>0</v>
          </cell>
          <cell r="D1439">
            <v>0</v>
          </cell>
          <cell r="F1439">
            <v>0</v>
          </cell>
          <cell r="G1439">
            <v>0</v>
          </cell>
          <cell r="H1439">
            <v>0</v>
          </cell>
          <cell r="I1439">
            <v>0</v>
          </cell>
          <cell r="M1439">
            <v>1.29</v>
          </cell>
          <cell r="N1439">
            <v>0</v>
          </cell>
        </row>
        <row r="1440">
          <cell r="C1440">
            <v>0</v>
          </cell>
          <cell r="D1440">
            <v>0</v>
          </cell>
          <cell r="F1440">
            <v>0</v>
          </cell>
          <cell r="G1440">
            <v>0</v>
          </cell>
          <cell r="H1440">
            <v>0</v>
          </cell>
          <cell r="I1440">
            <v>0</v>
          </cell>
          <cell r="M1440">
            <v>1.29</v>
          </cell>
          <cell r="N1440">
            <v>0</v>
          </cell>
        </row>
        <row r="1441">
          <cell r="C1441">
            <v>0</v>
          </cell>
          <cell r="D1441">
            <v>0</v>
          </cell>
          <cell r="F1441">
            <v>0</v>
          </cell>
          <cell r="G1441">
            <v>0</v>
          </cell>
          <cell r="H1441">
            <v>0</v>
          </cell>
          <cell r="I1441">
            <v>0</v>
          </cell>
          <cell r="M1441">
            <v>1.29</v>
          </cell>
          <cell r="N1441">
            <v>0</v>
          </cell>
        </row>
        <row r="1442">
          <cell r="C1442">
            <v>0</v>
          </cell>
          <cell r="D1442">
            <v>0</v>
          </cell>
          <cell r="F1442">
            <v>0</v>
          </cell>
          <cell r="G1442">
            <v>0</v>
          </cell>
          <cell r="H1442">
            <v>0</v>
          </cell>
          <cell r="I1442">
            <v>0</v>
          </cell>
          <cell r="M1442">
            <v>1.29</v>
          </cell>
          <cell r="N1442">
            <v>0</v>
          </cell>
        </row>
        <row r="1443">
          <cell r="C1443">
            <v>0</v>
          </cell>
          <cell r="D1443">
            <v>0</v>
          </cell>
          <cell r="F1443">
            <v>0</v>
          </cell>
          <cell r="G1443">
            <v>0</v>
          </cell>
          <cell r="H1443">
            <v>0</v>
          </cell>
          <cell r="I1443">
            <v>0</v>
          </cell>
          <cell r="M1443">
            <v>1.29</v>
          </cell>
          <cell r="N1443">
            <v>0</v>
          </cell>
        </row>
        <row r="1444">
          <cell r="C1444">
            <v>0</v>
          </cell>
          <cell r="D1444">
            <v>0</v>
          </cell>
          <cell r="F1444">
            <v>0</v>
          </cell>
          <cell r="G1444">
            <v>0</v>
          </cell>
          <cell r="H1444">
            <v>0</v>
          </cell>
          <cell r="I1444">
            <v>0</v>
          </cell>
          <cell r="M1444">
            <v>1.29</v>
          </cell>
          <cell r="N1444">
            <v>0</v>
          </cell>
        </row>
        <row r="1445">
          <cell r="C1445">
            <v>0</v>
          </cell>
          <cell r="D1445">
            <v>0</v>
          </cell>
          <cell r="F1445">
            <v>0</v>
          </cell>
          <cell r="G1445">
            <v>0</v>
          </cell>
          <cell r="H1445">
            <v>0</v>
          </cell>
          <cell r="I1445">
            <v>0</v>
          </cell>
          <cell r="M1445">
            <v>1.29</v>
          </cell>
          <cell r="N1445">
            <v>0</v>
          </cell>
        </row>
        <row r="1446">
          <cell r="C1446">
            <v>0</v>
          </cell>
          <cell r="D1446">
            <v>0</v>
          </cell>
          <cell r="F1446">
            <v>0</v>
          </cell>
          <cell r="G1446">
            <v>0</v>
          </cell>
          <cell r="H1446">
            <v>0</v>
          </cell>
          <cell r="I1446">
            <v>0</v>
          </cell>
          <cell r="M1446">
            <v>1.29</v>
          </cell>
          <cell r="N1446">
            <v>0</v>
          </cell>
        </row>
        <row r="1447">
          <cell r="C1447">
            <v>0</v>
          </cell>
          <cell r="D1447">
            <v>0</v>
          </cell>
          <cell r="F1447">
            <v>0</v>
          </cell>
          <cell r="G1447">
            <v>0</v>
          </cell>
          <cell r="H1447">
            <v>0</v>
          </cell>
          <cell r="I1447">
            <v>0</v>
          </cell>
          <cell r="M1447">
            <v>1.29</v>
          </cell>
          <cell r="N1447">
            <v>0</v>
          </cell>
        </row>
        <row r="1448">
          <cell r="C1448">
            <v>0</v>
          </cell>
          <cell r="D1448">
            <v>0</v>
          </cell>
          <cell r="F1448">
            <v>0</v>
          </cell>
          <cell r="G1448">
            <v>0</v>
          </cell>
          <cell r="H1448">
            <v>0</v>
          </cell>
          <cell r="I1448">
            <v>0</v>
          </cell>
          <cell r="M1448">
            <v>1.29</v>
          </cell>
          <cell r="N1448">
            <v>0</v>
          </cell>
        </row>
        <row r="1449">
          <cell r="C1449">
            <v>0</v>
          </cell>
          <cell r="D1449">
            <v>0</v>
          </cell>
          <cell r="F1449">
            <v>0</v>
          </cell>
          <cell r="G1449">
            <v>0</v>
          </cell>
          <cell r="H1449">
            <v>0</v>
          </cell>
          <cell r="I1449">
            <v>0</v>
          </cell>
          <cell r="M1449">
            <v>1.29</v>
          </cell>
          <cell r="N1449">
            <v>0</v>
          </cell>
        </row>
        <row r="1450">
          <cell r="C1450">
            <v>0</v>
          </cell>
          <cell r="D1450">
            <v>0</v>
          </cell>
          <cell r="F1450">
            <v>0</v>
          </cell>
          <cell r="G1450">
            <v>0</v>
          </cell>
          <cell r="H1450">
            <v>0</v>
          </cell>
          <cell r="I1450">
            <v>0</v>
          </cell>
          <cell r="M1450">
            <v>1.29</v>
          </cell>
          <cell r="N1450">
            <v>0</v>
          </cell>
        </row>
        <row r="1451">
          <cell r="C1451">
            <v>0</v>
          </cell>
          <cell r="D1451">
            <v>0</v>
          </cell>
          <cell r="F1451">
            <v>0</v>
          </cell>
          <cell r="G1451">
            <v>0</v>
          </cell>
          <cell r="H1451">
            <v>0</v>
          </cell>
          <cell r="I1451">
            <v>0</v>
          </cell>
          <cell r="M1451">
            <v>1.29</v>
          </cell>
          <cell r="N1451">
            <v>0</v>
          </cell>
        </row>
        <row r="1452">
          <cell r="C1452">
            <v>0</v>
          </cell>
          <cell r="D1452">
            <v>0</v>
          </cell>
          <cell r="F1452">
            <v>0</v>
          </cell>
          <cell r="G1452">
            <v>0</v>
          </cell>
          <cell r="H1452">
            <v>0</v>
          </cell>
          <cell r="I1452">
            <v>0</v>
          </cell>
          <cell r="M1452">
            <v>1.29</v>
          </cell>
          <cell r="N1452">
            <v>0</v>
          </cell>
        </row>
        <row r="1453">
          <cell r="C1453">
            <v>0</v>
          </cell>
          <cell r="D1453">
            <v>0</v>
          </cell>
          <cell r="F1453">
            <v>0</v>
          </cell>
          <cell r="G1453">
            <v>0</v>
          </cell>
          <cell r="H1453">
            <v>0</v>
          </cell>
          <cell r="I1453">
            <v>0</v>
          </cell>
          <cell r="M1453">
            <v>1.29</v>
          </cell>
          <cell r="N1453">
            <v>0</v>
          </cell>
        </row>
        <row r="1454">
          <cell r="C1454" t="str">
            <v xml:space="preserve">TOTAL </v>
          </cell>
          <cell r="I1454">
            <v>0.56000000000000005</v>
          </cell>
        </row>
        <row r="1455">
          <cell r="C1455" t="str">
            <v>BDI %</v>
          </cell>
          <cell r="H1455">
            <v>0</v>
          </cell>
          <cell r="I1455">
            <v>0</v>
          </cell>
        </row>
        <row r="1456">
          <cell r="A1456">
            <v>51</v>
          </cell>
          <cell r="C1456" t="str">
            <v>TOTAL DO SERVIÇO</v>
          </cell>
          <cell r="I1456">
            <v>0.56000000000000005</v>
          </cell>
          <cell r="K1456" t="e">
            <v>#REF!</v>
          </cell>
          <cell r="L1456" t="e">
            <v>#REF!</v>
          </cell>
        </row>
        <row r="1457">
          <cell r="C1457" t="str">
            <v>AGESPISA - AREAIS</v>
          </cell>
        </row>
        <row r="1459">
          <cell r="C1459" t="str">
            <v>COMPOSIÇÃO DE PREÇO UNITÁRIO</v>
          </cell>
        </row>
        <row r="1461">
          <cell r="B1461">
            <v>52</v>
          </cell>
          <cell r="C1461">
            <v>52</v>
          </cell>
          <cell r="D1461" t="str">
            <v>MEIA-CANA DE CONCRETO DN 400</v>
          </cell>
          <cell r="I1461" t="str">
            <v>M</v>
          </cell>
          <cell r="K1461">
            <v>38.75</v>
          </cell>
        </row>
        <row r="1463">
          <cell r="C1463" t="str">
            <v>CÓDIGO</v>
          </cell>
          <cell r="D1463" t="str">
            <v>DESCRIÇÃO DO SERVIÇO</v>
          </cell>
          <cell r="F1463" t="str">
            <v>UNIDADE</v>
          </cell>
          <cell r="G1463" t="str">
            <v>COEF.</v>
          </cell>
          <cell r="H1463" t="str">
            <v>PR. UNITÁRIO</v>
          </cell>
          <cell r="I1463" t="str">
            <v>PR. TOTAL</v>
          </cell>
        </row>
        <row r="1464">
          <cell r="C1464" t="str">
            <v>IH0006</v>
          </cell>
          <cell r="D1464" t="str">
            <v>SERVENTE</v>
          </cell>
          <cell r="F1464" t="str">
            <v>H</v>
          </cell>
          <cell r="G1464">
            <v>0.6</v>
          </cell>
          <cell r="H1464">
            <v>4.4723219814241482</v>
          </cell>
          <cell r="I1464">
            <v>2.68</v>
          </cell>
          <cell r="K1464" t="str">
            <v>IH0006</v>
          </cell>
          <cell r="L1464">
            <v>0.6</v>
          </cell>
          <cell r="M1464">
            <v>38.75</v>
          </cell>
          <cell r="N1464">
            <v>23.25</v>
          </cell>
        </row>
        <row r="1465">
          <cell r="C1465" t="str">
            <v>IH0074</v>
          </cell>
          <cell r="D1465" t="str">
            <v>PEDREIRO</v>
          </cell>
          <cell r="F1465" t="str">
            <v>H</v>
          </cell>
          <cell r="G1465">
            <v>0.3</v>
          </cell>
          <cell r="H1465">
            <v>6.2786377708978325</v>
          </cell>
          <cell r="I1465">
            <v>1.88</v>
          </cell>
          <cell r="K1465" t="str">
            <v>IH0074</v>
          </cell>
          <cell r="L1465">
            <v>0.3</v>
          </cell>
          <cell r="M1465">
            <v>38.75</v>
          </cell>
          <cell r="N1465">
            <v>11.625</v>
          </cell>
        </row>
        <row r="1466">
          <cell r="C1466" t="str">
            <v>IM0611</v>
          </cell>
          <cell r="D1466" t="str">
            <v>AREIA</v>
          </cell>
          <cell r="F1466" t="str">
            <v>M3</v>
          </cell>
          <cell r="G1466">
            <v>1E-3</v>
          </cell>
          <cell r="H1466">
            <v>26</v>
          </cell>
          <cell r="I1466">
            <v>0.03</v>
          </cell>
          <cell r="K1466" t="str">
            <v>IM0611</v>
          </cell>
          <cell r="L1466">
            <v>1E-3</v>
          </cell>
          <cell r="M1466">
            <v>38.75</v>
          </cell>
          <cell r="N1466">
            <v>3.875E-2</v>
          </cell>
        </row>
        <row r="1467">
          <cell r="C1467" t="str">
            <v>IM3691</v>
          </cell>
          <cell r="D1467" t="str">
            <v>CIMENTO PORTLAND</v>
          </cell>
          <cell r="F1467" t="str">
            <v>KG</v>
          </cell>
          <cell r="G1467">
            <v>0.45</v>
          </cell>
          <cell r="H1467">
            <v>0.35</v>
          </cell>
          <cell r="I1467">
            <v>0.16</v>
          </cell>
          <cell r="K1467" t="str">
            <v>IM3691</v>
          </cell>
          <cell r="L1467">
            <v>0.45</v>
          </cell>
          <cell r="M1467">
            <v>38.75</v>
          </cell>
          <cell r="N1467">
            <v>17.4375</v>
          </cell>
        </row>
        <row r="1468">
          <cell r="C1468" t="str">
            <v>IM3703</v>
          </cell>
          <cell r="D1468" t="str">
            <v>MEIA CANA DE CONCRETO,         DIAMETRO 400 mm</v>
          </cell>
          <cell r="F1468" t="str">
            <v>M</v>
          </cell>
          <cell r="G1468">
            <v>1.05</v>
          </cell>
          <cell r="H1468">
            <v>20</v>
          </cell>
          <cell r="I1468">
            <v>21</v>
          </cell>
          <cell r="K1468" t="str">
            <v>IM3703</v>
          </cell>
          <cell r="L1468">
            <v>1.05</v>
          </cell>
          <cell r="M1468">
            <v>38.75</v>
          </cell>
          <cell r="N1468">
            <v>40.6875</v>
          </cell>
        </row>
        <row r="1469">
          <cell r="C1469">
            <v>0</v>
          </cell>
          <cell r="D1469">
            <v>0</v>
          </cell>
          <cell r="F1469">
            <v>0</v>
          </cell>
          <cell r="G1469">
            <v>0</v>
          </cell>
          <cell r="H1469">
            <v>0</v>
          </cell>
          <cell r="I1469">
            <v>0</v>
          </cell>
          <cell r="M1469">
            <v>38.75</v>
          </cell>
          <cell r="N1469">
            <v>0</v>
          </cell>
        </row>
        <row r="1470">
          <cell r="C1470">
            <v>0</v>
          </cell>
          <cell r="D1470">
            <v>0</v>
          </cell>
          <cell r="F1470">
            <v>0</v>
          </cell>
          <cell r="G1470">
            <v>0</v>
          </cell>
          <cell r="H1470">
            <v>0</v>
          </cell>
          <cell r="I1470">
            <v>0</v>
          </cell>
          <cell r="M1470">
            <v>38.75</v>
          </cell>
          <cell r="N1470">
            <v>0</v>
          </cell>
        </row>
        <row r="1471">
          <cell r="C1471">
            <v>0</v>
          </cell>
          <cell r="D1471">
            <v>0</v>
          </cell>
          <cell r="F1471">
            <v>0</v>
          </cell>
          <cell r="G1471">
            <v>0</v>
          </cell>
          <cell r="H1471">
            <v>0</v>
          </cell>
          <cell r="I1471">
            <v>0</v>
          </cell>
          <cell r="M1471">
            <v>38.75</v>
          </cell>
          <cell r="N1471">
            <v>0</v>
          </cell>
        </row>
        <row r="1472">
          <cell r="C1472">
            <v>0</v>
          </cell>
          <cell r="D1472">
            <v>0</v>
          </cell>
          <cell r="F1472">
            <v>0</v>
          </cell>
          <cell r="G1472">
            <v>0</v>
          </cell>
          <cell r="H1472">
            <v>0</v>
          </cell>
          <cell r="I1472">
            <v>0</v>
          </cell>
          <cell r="M1472">
            <v>38.75</v>
          </cell>
          <cell r="N1472">
            <v>0</v>
          </cell>
        </row>
        <row r="1473">
          <cell r="C1473">
            <v>0</v>
          </cell>
          <cell r="D1473">
            <v>0</v>
          </cell>
          <cell r="F1473">
            <v>0</v>
          </cell>
          <cell r="G1473">
            <v>0</v>
          </cell>
          <cell r="H1473">
            <v>0</v>
          </cell>
          <cell r="I1473">
            <v>0</v>
          </cell>
          <cell r="M1473">
            <v>38.75</v>
          </cell>
          <cell r="N1473">
            <v>0</v>
          </cell>
        </row>
        <row r="1474">
          <cell r="C1474">
            <v>0</v>
          </cell>
          <cell r="D1474">
            <v>0</v>
          </cell>
          <cell r="F1474">
            <v>0</v>
          </cell>
          <cell r="G1474">
            <v>0</v>
          </cell>
          <cell r="H1474">
            <v>0</v>
          </cell>
          <cell r="I1474">
            <v>0</v>
          </cell>
          <cell r="M1474">
            <v>38.75</v>
          </cell>
          <cell r="N1474">
            <v>0</v>
          </cell>
        </row>
        <row r="1475">
          <cell r="C1475">
            <v>0</v>
          </cell>
          <cell r="D1475">
            <v>0</v>
          </cell>
          <cell r="F1475">
            <v>0</v>
          </cell>
          <cell r="G1475">
            <v>0</v>
          </cell>
          <cell r="H1475">
            <v>0</v>
          </cell>
          <cell r="I1475">
            <v>0</v>
          </cell>
          <cell r="M1475">
            <v>38.75</v>
          </cell>
          <cell r="N1475">
            <v>0</v>
          </cell>
        </row>
        <row r="1476">
          <cell r="C1476">
            <v>0</v>
          </cell>
          <cell r="D1476">
            <v>0</v>
          </cell>
          <cell r="F1476">
            <v>0</v>
          </cell>
          <cell r="G1476">
            <v>0</v>
          </cell>
          <cell r="H1476">
            <v>0</v>
          </cell>
          <cell r="I1476">
            <v>0</v>
          </cell>
          <cell r="M1476">
            <v>38.75</v>
          </cell>
          <cell r="N1476">
            <v>0</v>
          </cell>
        </row>
        <row r="1477">
          <cell r="C1477">
            <v>0</v>
          </cell>
          <cell r="D1477">
            <v>0</v>
          </cell>
          <cell r="F1477">
            <v>0</v>
          </cell>
          <cell r="G1477">
            <v>0</v>
          </cell>
          <cell r="H1477">
            <v>0</v>
          </cell>
          <cell r="I1477">
            <v>0</v>
          </cell>
          <cell r="M1477">
            <v>38.75</v>
          </cell>
          <cell r="N1477">
            <v>0</v>
          </cell>
        </row>
        <row r="1478">
          <cell r="C1478">
            <v>0</v>
          </cell>
          <cell r="D1478">
            <v>0</v>
          </cell>
          <cell r="F1478">
            <v>0</v>
          </cell>
          <cell r="G1478">
            <v>0</v>
          </cell>
          <cell r="H1478">
            <v>0</v>
          </cell>
          <cell r="I1478">
            <v>0</v>
          </cell>
          <cell r="M1478">
            <v>38.75</v>
          </cell>
          <cell r="N1478">
            <v>0</v>
          </cell>
        </row>
        <row r="1479">
          <cell r="C1479">
            <v>0</v>
          </cell>
          <cell r="D1479">
            <v>0</v>
          </cell>
          <cell r="F1479">
            <v>0</v>
          </cell>
          <cell r="G1479">
            <v>0</v>
          </cell>
          <cell r="H1479">
            <v>0</v>
          </cell>
          <cell r="I1479">
            <v>0</v>
          </cell>
          <cell r="M1479">
            <v>38.75</v>
          </cell>
          <cell r="N1479">
            <v>0</v>
          </cell>
        </row>
        <row r="1480">
          <cell r="C1480">
            <v>0</v>
          </cell>
          <cell r="D1480">
            <v>0</v>
          </cell>
          <cell r="F1480">
            <v>0</v>
          </cell>
          <cell r="G1480">
            <v>0</v>
          </cell>
          <cell r="H1480">
            <v>0</v>
          </cell>
          <cell r="I1480">
            <v>0</v>
          </cell>
          <cell r="M1480">
            <v>38.75</v>
          </cell>
          <cell r="N1480">
            <v>0</v>
          </cell>
        </row>
        <row r="1481">
          <cell r="C1481">
            <v>0</v>
          </cell>
          <cell r="D1481">
            <v>0</v>
          </cell>
          <cell r="F1481">
            <v>0</v>
          </cell>
          <cell r="G1481">
            <v>0</v>
          </cell>
          <cell r="H1481">
            <v>0</v>
          </cell>
          <cell r="I1481">
            <v>0</v>
          </cell>
          <cell r="M1481">
            <v>38.75</v>
          </cell>
          <cell r="N1481">
            <v>0</v>
          </cell>
        </row>
        <row r="1482">
          <cell r="C1482">
            <v>0</v>
          </cell>
          <cell r="D1482">
            <v>0</v>
          </cell>
          <cell r="F1482">
            <v>0</v>
          </cell>
          <cell r="G1482">
            <v>0</v>
          </cell>
          <cell r="H1482">
            <v>0</v>
          </cell>
          <cell r="I1482">
            <v>0</v>
          </cell>
          <cell r="M1482">
            <v>38.75</v>
          </cell>
          <cell r="N1482">
            <v>0</v>
          </cell>
        </row>
        <row r="1483">
          <cell r="C1483">
            <v>0</v>
          </cell>
          <cell r="D1483">
            <v>0</v>
          </cell>
          <cell r="F1483">
            <v>0</v>
          </cell>
          <cell r="G1483">
            <v>0</v>
          </cell>
          <cell r="H1483">
            <v>0</v>
          </cell>
          <cell r="I1483">
            <v>0</v>
          </cell>
          <cell r="M1483">
            <v>38.75</v>
          </cell>
          <cell r="N1483">
            <v>0</v>
          </cell>
        </row>
        <row r="1484">
          <cell r="C1484">
            <v>0</v>
          </cell>
          <cell r="D1484">
            <v>0</v>
          </cell>
          <cell r="F1484">
            <v>0</v>
          </cell>
          <cell r="G1484">
            <v>0</v>
          </cell>
          <cell r="H1484">
            <v>0</v>
          </cell>
          <cell r="I1484">
            <v>0</v>
          </cell>
          <cell r="M1484">
            <v>38.75</v>
          </cell>
          <cell r="N1484">
            <v>0</v>
          </cell>
        </row>
        <row r="1485">
          <cell r="C1485" t="str">
            <v xml:space="preserve">TOTAL </v>
          </cell>
          <cell r="I1485">
            <v>25.75</v>
          </cell>
        </row>
        <row r="1486">
          <cell r="C1486" t="str">
            <v>BDI %</v>
          </cell>
          <cell r="H1486">
            <v>0</v>
          </cell>
          <cell r="I1486">
            <v>0</v>
          </cell>
        </row>
        <row r="1487">
          <cell r="A1487">
            <v>52</v>
          </cell>
          <cell r="C1487" t="str">
            <v>TOTAL DO SERVIÇO</v>
          </cell>
          <cell r="I1487">
            <v>25.75</v>
          </cell>
          <cell r="K1487" t="e">
            <v>#REF!</v>
          </cell>
          <cell r="L1487" t="e">
            <v>#REF!</v>
          </cell>
        </row>
        <row r="1488">
          <cell r="C1488" t="str">
            <v>AGESPISA - AREAIS</v>
          </cell>
        </row>
        <row r="1490">
          <cell r="C1490" t="str">
            <v>COMPOSIÇÃO DE PREÇO UNITÁRIO</v>
          </cell>
        </row>
        <row r="1492">
          <cell r="B1492">
            <v>53</v>
          </cell>
          <cell r="C1492">
            <v>53</v>
          </cell>
          <cell r="D1492" t="str">
            <v>CERCA DE ARAME FARPADO C/ MOURÃO DE CONCRETO ARMADO PRÉ-MOLDADO PV A CADA 2,50M COM ALTURA DE 1,80M, 10 FIOS</v>
          </cell>
          <cell r="I1492" t="str">
            <v>M</v>
          </cell>
          <cell r="K1492">
            <v>29.01</v>
          </cell>
        </row>
        <row r="1494">
          <cell r="C1494" t="str">
            <v>CÓDIGO</v>
          </cell>
          <cell r="D1494" t="str">
            <v>DESCRIÇÃO DO SERVIÇO</v>
          </cell>
          <cell r="F1494" t="str">
            <v>UNIDADE</v>
          </cell>
          <cell r="G1494" t="str">
            <v>COEF.</v>
          </cell>
          <cell r="H1494" t="str">
            <v>PR. UNITÁRIO</v>
          </cell>
          <cell r="I1494" t="str">
            <v>PR. TOTAL</v>
          </cell>
        </row>
        <row r="1495">
          <cell r="C1495" t="str">
            <v>IH0006</v>
          </cell>
          <cell r="D1495" t="str">
            <v>SERVENTE</v>
          </cell>
          <cell r="F1495" t="str">
            <v>H</v>
          </cell>
          <cell r="G1495">
            <v>0.6</v>
          </cell>
          <cell r="H1495">
            <v>4.4723219814241482</v>
          </cell>
          <cell r="I1495">
            <v>2.68</v>
          </cell>
          <cell r="K1495" t="str">
            <v>IH0006</v>
          </cell>
          <cell r="L1495">
            <v>0.6</v>
          </cell>
          <cell r="M1495">
            <v>29.01</v>
          </cell>
          <cell r="N1495">
            <v>17.405999999999999</v>
          </cell>
        </row>
        <row r="1496">
          <cell r="C1496" t="str">
            <v>IH0074</v>
          </cell>
          <cell r="D1496" t="str">
            <v>PEDREIRO</v>
          </cell>
          <cell r="F1496" t="str">
            <v>H</v>
          </cell>
          <cell r="G1496">
            <v>0.6</v>
          </cell>
          <cell r="H1496">
            <v>6.2786377708978325</v>
          </cell>
          <cell r="I1496">
            <v>3.77</v>
          </cell>
          <cell r="K1496" t="str">
            <v>IH0074</v>
          </cell>
          <cell r="L1496">
            <v>0.6</v>
          </cell>
          <cell r="M1496">
            <v>29.01</v>
          </cell>
          <cell r="N1496">
            <v>17.405999999999999</v>
          </cell>
        </row>
        <row r="1497">
          <cell r="C1497" t="str">
            <v>IM4217</v>
          </cell>
          <cell r="D1497" t="str">
            <v>ARAME FARPADO No. 16 BWG 4 x   4 (pol)</v>
          </cell>
          <cell r="F1497" t="str">
            <v>M</v>
          </cell>
          <cell r="G1497">
            <v>5.5</v>
          </cell>
          <cell r="H1497">
            <v>0.12</v>
          </cell>
          <cell r="I1497">
            <v>0.66</v>
          </cell>
          <cell r="K1497" t="str">
            <v>IM4217</v>
          </cell>
          <cell r="L1497">
            <v>5.5</v>
          </cell>
          <cell r="M1497">
            <v>29.01</v>
          </cell>
          <cell r="N1497">
            <v>159.55500000000001</v>
          </cell>
        </row>
        <row r="1498">
          <cell r="C1498" t="str">
            <v>IM4218</v>
          </cell>
          <cell r="D1498" t="str">
            <v>ARAME GALVANIZADO No.18 BWG</v>
          </cell>
          <cell r="F1498" t="str">
            <v>KG</v>
          </cell>
          <cell r="G1498">
            <v>0.05</v>
          </cell>
          <cell r="H1498">
            <v>2.9</v>
          </cell>
          <cell r="I1498">
            <v>0.15</v>
          </cell>
          <cell r="K1498" t="str">
            <v>IM4218</v>
          </cell>
          <cell r="L1498">
            <v>0.05</v>
          </cell>
          <cell r="M1498">
            <v>29.01</v>
          </cell>
          <cell r="N1498">
            <v>1.4505000000000001</v>
          </cell>
        </row>
        <row r="1499">
          <cell r="C1499" t="str">
            <v>IM4219</v>
          </cell>
          <cell r="D1499" t="str">
            <v>ESCORA CONCRETO PARA MOURAO,   H = 2,30 m</v>
          </cell>
          <cell r="F1499" t="str">
            <v>UN</v>
          </cell>
          <cell r="G1499">
            <v>0.08</v>
          </cell>
          <cell r="H1499">
            <v>13.02</v>
          </cell>
          <cell r="I1499">
            <v>1.04</v>
          </cell>
          <cell r="K1499" t="str">
            <v>IM4219</v>
          </cell>
          <cell r="L1499">
            <v>0.08</v>
          </cell>
          <cell r="M1499">
            <v>29.01</v>
          </cell>
          <cell r="N1499">
            <v>2.3208000000000002</v>
          </cell>
        </row>
        <row r="1500">
          <cell r="C1500" t="str">
            <v>IM4220</v>
          </cell>
          <cell r="D1500" t="str">
            <v>MOURAO CONCRETO TRIANGULAR, H  = 2,20 m</v>
          </cell>
          <cell r="F1500" t="str">
            <v>UN</v>
          </cell>
          <cell r="G1500">
            <v>0.6</v>
          </cell>
          <cell r="H1500">
            <v>18</v>
          </cell>
          <cell r="I1500">
            <v>10.8</v>
          </cell>
          <cell r="K1500" t="str">
            <v>IM4220</v>
          </cell>
          <cell r="L1500">
            <v>0.6</v>
          </cell>
          <cell r="M1500">
            <v>29.01</v>
          </cell>
          <cell r="N1500">
            <v>17.405999999999999</v>
          </cell>
        </row>
        <row r="1501">
          <cell r="C1501">
            <v>0</v>
          </cell>
          <cell r="D1501">
            <v>0</v>
          </cell>
          <cell r="F1501">
            <v>0</v>
          </cell>
          <cell r="G1501">
            <v>0</v>
          </cell>
          <cell r="H1501">
            <v>0</v>
          </cell>
          <cell r="I1501">
            <v>0</v>
          </cell>
          <cell r="M1501">
            <v>29.01</v>
          </cell>
          <cell r="N1501">
            <v>0</v>
          </cell>
        </row>
        <row r="1502">
          <cell r="C1502">
            <v>0</v>
          </cell>
          <cell r="D1502">
            <v>0</v>
          </cell>
          <cell r="F1502">
            <v>0</v>
          </cell>
          <cell r="G1502">
            <v>0</v>
          </cell>
          <cell r="H1502">
            <v>0</v>
          </cell>
          <cell r="I1502">
            <v>0</v>
          </cell>
          <cell r="M1502">
            <v>29.01</v>
          </cell>
          <cell r="N1502">
            <v>0</v>
          </cell>
        </row>
        <row r="1503">
          <cell r="C1503">
            <v>0</v>
          </cell>
          <cell r="D1503">
            <v>0</v>
          </cell>
          <cell r="F1503">
            <v>0</v>
          </cell>
          <cell r="G1503">
            <v>0</v>
          </cell>
          <cell r="H1503">
            <v>0</v>
          </cell>
          <cell r="I1503">
            <v>0</v>
          </cell>
          <cell r="M1503">
            <v>29.01</v>
          </cell>
          <cell r="N1503">
            <v>0</v>
          </cell>
        </row>
        <row r="1504">
          <cell r="C1504">
            <v>0</v>
          </cell>
          <cell r="D1504">
            <v>0</v>
          </cell>
          <cell r="F1504">
            <v>0</v>
          </cell>
          <cell r="G1504">
            <v>0</v>
          </cell>
          <cell r="H1504">
            <v>0</v>
          </cell>
          <cell r="I1504">
            <v>0</v>
          </cell>
          <cell r="M1504">
            <v>29.01</v>
          </cell>
          <cell r="N1504">
            <v>0</v>
          </cell>
        </row>
        <row r="1505">
          <cell r="C1505">
            <v>0</v>
          </cell>
          <cell r="D1505">
            <v>0</v>
          </cell>
          <cell r="F1505">
            <v>0</v>
          </cell>
          <cell r="G1505">
            <v>0</v>
          </cell>
          <cell r="H1505">
            <v>0</v>
          </cell>
          <cell r="I1505">
            <v>0</v>
          </cell>
          <cell r="M1505">
            <v>29.01</v>
          </cell>
          <cell r="N1505">
            <v>0</v>
          </cell>
        </row>
        <row r="1506">
          <cell r="C1506">
            <v>0</v>
          </cell>
          <cell r="D1506">
            <v>0</v>
          </cell>
          <cell r="F1506">
            <v>0</v>
          </cell>
          <cell r="G1506">
            <v>0</v>
          </cell>
          <cell r="H1506">
            <v>0</v>
          </cell>
          <cell r="I1506">
            <v>0</v>
          </cell>
          <cell r="M1506">
            <v>29.01</v>
          </cell>
          <cell r="N1506">
            <v>0</v>
          </cell>
        </row>
        <row r="1507">
          <cell r="C1507">
            <v>0</v>
          </cell>
          <cell r="D1507">
            <v>0</v>
          </cell>
          <cell r="F1507">
            <v>0</v>
          </cell>
          <cell r="G1507">
            <v>0</v>
          </cell>
          <cell r="H1507">
            <v>0</v>
          </cell>
          <cell r="I1507">
            <v>0</v>
          </cell>
          <cell r="M1507">
            <v>29.01</v>
          </cell>
          <cell r="N1507">
            <v>0</v>
          </cell>
        </row>
        <row r="1508">
          <cell r="C1508">
            <v>0</v>
          </cell>
          <cell r="D1508">
            <v>0</v>
          </cell>
          <cell r="F1508">
            <v>0</v>
          </cell>
          <cell r="G1508">
            <v>0</v>
          </cell>
          <cell r="H1508">
            <v>0</v>
          </cell>
          <cell r="I1508">
            <v>0</v>
          </cell>
          <cell r="M1508">
            <v>29.01</v>
          </cell>
          <cell r="N1508">
            <v>0</v>
          </cell>
        </row>
        <row r="1509">
          <cell r="C1509">
            <v>0</v>
          </cell>
          <cell r="D1509">
            <v>0</v>
          </cell>
          <cell r="F1509">
            <v>0</v>
          </cell>
          <cell r="G1509">
            <v>0</v>
          </cell>
          <cell r="H1509">
            <v>0</v>
          </cell>
          <cell r="I1509">
            <v>0</v>
          </cell>
          <cell r="M1509">
            <v>29.01</v>
          </cell>
          <cell r="N1509">
            <v>0</v>
          </cell>
        </row>
        <row r="1510">
          <cell r="C1510">
            <v>0</v>
          </cell>
          <cell r="D1510">
            <v>0</v>
          </cell>
          <cell r="F1510">
            <v>0</v>
          </cell>
          <cell r="G1510">
            <v>0</v>
          </cell>
          <cell r="H1510">
            <v>0</v>
          </cell>
          <cell r="I1510">
            <v>0</v>
          </cell>
          <cell r="M1510">
            <v>29.01</v>
          </cell>
          <cell r="N1510">
            <v>0</v>
          </cell>
        </row>
        <row r="1511">
          <cell r="C1511">
            <v>0</v>
          </cell>
          <cell r="D1511">
            <v>0</v>
          </cell>
          <cell r="F1511">
            <v>0</v>
          </cell>
          <cell r="G1511">
            <v>0</v>
          </cell>
          <cell r="H1511">
            <v>0</v>
          </cell>
          <cell r="I1511">
            <v>0</v>
          </cell>
          <cell r="M1511">
            <v>29.01</v>
          </cell>
          <cell r="N1511">
            <v>0</v>
          </cell>
        </row>
        <row r="1512">
          <cell r="C1512">
            <v>0</v>
          </cell>
          <cell r="D1512">
            <v>0</v>
          </cell>
          <cell r="F1512">
            <v>0</v>
          </cell>
          <cell r="G1512">
            <v>0</v>
          </cell>
          <cell r="H1512">
            <v>0</v>
          </cell>
          <cell r="I1512">
            <v>0</v>
          </cell>
          <cell r="M1512">
            <v>29.01</v>
          </cell>
          <cell r="N1512">
            <v>0</v>
          </cell>
        </row>
        <row r="1513">
          <cell r="C1513">
            <v>0</v>
          </cell>
          <cell r="D1513">
            <v>0</v>
          </cell>
          <cell r="F1513">
            <v>0</v>
          </cell>
          <cell r="G1513">
            <v>0</v>
          </cell>
          <cell r="H1513">
            <v>0</v>
          </cell>
          <cell r="I1513">
            <v>0</v>
          </cell>
          <cell r="M1513">
            <v>29.01</v>
          </cell>
          <cell r="N1513">
            <v>0</v>
          </cell>
        </row>
        <row r="1514">
          <cell r="C1514">
            <v>0</v>
          </cell>
          <cell r="D1514">
            <v>0</v>
          </cell>
          <cell r="F1514">
            <v>0</v>
          </cell>
          <cell r="G1514">
            <v>0</v>
          </cell>
          <cell r="H1514">
            <v>0</v>
          </cell>
          <cell r="I1514">
            <v>0</v>
          </cell>
          <cell r="M1514">
            <v>29.01</v>
          </cell>
          <cell r="N1514">
            <v>0</v>
          </cell>
        </row>
        <row r="1515">
          <cell r="C1515">
            <v>0</v>
          </cell>
          <cell r="D1515">
            <v>0</v>
          </cell>
          <cell r="F1515">
            <v>0</v>
          </cell>
          <cell r="G1515">
            <v>0</v>
          </cell>
          <cell r="H1515">
            <v>0</v>
          </cell>
          <cell r="I1515">
            <v>0</v>
          </cell>
          <cell r="M1515">
            <v>29.01</v>
          </cell>
          <cell r="N1515">
            <v>0</v>
          </cell>
        </row>
        <row r="1516">
          <cell r="C1516" t="str">
            <v xml:space="preserve">TOTAL </v>
          </cell>
          <cell r="I1516">
            <v>19.100000000000001</v>
          </cell>
        </row>
        <row r="1517">
          <cell r="C1517" t="str">
            <v>BDI %</v>
          </cell>
          <cell r="H1517">
            <v>0</v>
          </cell>
          <cell r="I1517">
            <v>0</v>
          </cell>
        </row>
        <row r="1518">
          <cell r="A1518">
            <v>53</v>
          </cell>
          <cell r="C1518" t="str">
            <v>TOTAL DO SERVIÇO</v>
          </cell>
          <cell r="I1518">
            <v>19.100000000000001</v>
          </cell>
          <cell r="K1518" t="e">
            <v>#REF!</v>
          </cell>
          <cell r="L1518" t="e">
            <v>#REF!</v>
          </cell>
        </row>
        <row r="1519">
          <cell r="C1519" t="str">
            <v>AGESPISA - AREAIS</v>
          </cell>
        </row>
        <row r="1521">
          <cell r="C1521" t="str">
            <v>COMPOSIÇÃO DE PREÇO UNITÁRIO</v>
          </cell>
        </row>
        <row r="1523">
          <cell r="B1523">
            <v>55</v>
          </cell>
          <cell r="C1523">
            <v>55</v>
          </cell>
          <cell r="D1523" t="str">
            <v>TERMINAL DE INSPEÇÃO E LIMPEZA C/ TAMPÃO QUADRADO EM FºFº (300x300)MM</v>
          </cell>
          <cell r="I1523" t="str">
            <v>UND</v>
          </cell>
          <cell r="K1523">
            <v>137.06</v>
          </cell>
        </row>
        <row r="1525">
          <cell r="C1525" t="str">
            <v>CÓDIGO</v>
          </cell>
          <cell r="D1525" t="str">
            <v>DESCRIÇÃO DO SERVIÇO</v>
          </cell>
          <cell r="F1525" t="str">
            <v>UNIDADE</v>
          </cell>
          <cell r="G1525" t="str">
            <v>COEF.</v>
          </cell>
          <cell r="H1525" t="str">
            <v>PR. UNITÁRIO</v>
          </cell>
          <cell r="I1525" t="str">
            <v>PR. TOTAL</v>
          </cell>
        </row>
        <row r="1526">
          <cell r="C1526" t="str">
            <v>IE0178</v>
          </cell>
          <cell r="D1526" t="str">
            <v>COMPACTADOR PLACA              VIBRATORIA-PO 0.4T</v>
          </cell>
          <cell r="F1526" t="str">
            <v>H</v>
          </cell>
          <cell r="G1526">
            <v>0.20069999999999999</v>
          </cell>
          <cell r="H1526">
            <v>5.48</v>
          </cell>
          <cell r="I1526">
            <v>1.1000000000000001</v>
          </cell>
          <cell r="K1526" t="str">
            <v>IE0178</v>
          </cell>
          <cell r="L1526">
            <v>0.20069999999999999</v>
          </cell>
          <cell r="M1526">
            <v>137.06</v>
          </cell>
          <cell r="N1526">
            <v>27.507942</v>
          </cell>
        </row>
        <row r="1527">
          <cell r="C1527" t="str">
            <v>IE0179</v>
          </cell>
          <cell r="D1527" t="str">
            <v>PA/RETRO ESCAVADEIRA           0,7M3x0,2M3 580H mA</v>
          </cell>
          <cell r="F1527" t="str">
            <v>H</v>
          </cell>
          <cell r="G1527">
            <v>1.72E-2</v>
          </cell>
          <cell r="H1527">
            <v>47.23</v>
          </cell>
          <cell r="I1527">
            <v>0.81</v>
          </cell>
          <cell r="K1527" t="str">
            <v>IE0179</v>
          </cell>
          <cell r="L1527">
            <v>1.72E-2</v>
          </cell>
          <cell r="M1527">
            <v>137.06</v>
          </cell>
          <cell r="N1527">
            <v>2.3574320000000002</v>
          </cell>
        </row>
        <row r="1528">
          <cell r="C1528" t="str">
            <v>IE0180</v>
          </cell>
          <cell r="D1528" t="str">
            <v>CAMINHAO BASCULANTE - 4 m3 -   TOCO</v>
          </cell>
          <cell r="F1528" t="str">
            <v>H</v>
          </cell>
          <cell r="G1528">
            <v>5.2900000000000003E-2</v>
          </cell>
          <cell r="H1528">
            <v>26</v>
          </cell>
          <cell r="I1528">
            <v>1.38</v>
          </cell>
          <cell r="K1528" t="str">
            <v>IE0180</v>
          </cell>
          <cell r="L1528">
            <v>5.2900000000000003E-2</v>
          </cell>
          <cell r="M1528">
            <v>137.06</v>
          </cell>
          <cell r="N1528">
            <v>7.2504740000000005</v>
          </cell>
        </row>
        <row r="1529">
          <cell r="C1529" t="str">
            <v>IE0181</v>
          </cell>
          <cell r="D1529" t="str">
            <v>CAMINHAO BASCULANTE - 4 m3</v>
          </cell>
          <cell r="F1529" t="str">
            <v>DP</v>
          </cell>
          <cell r="G1529">
            <v>2.0799999999999999E-2</v>
          </cell>
          <cell r="H1529">
            <v>26</v>
          </cell>
          <cell r="I1529">
            <v>0.54</v>
          </cell>
          <cell r="K1529" t="str">
            <v>IE0181</v>
          </cell>
          <cell r="L1529">
            <v>2.0799999999999999E-2</v>
          </cell>
          <cell r="M1529">
            <v>137.06</v>
          </cell>
          <cell r="N1529">
            <v>2.850848</v>
          </cell>
        </row>
        <row r="1530">
          <cell r="C1530" t="str">
            <v>IE0188</v>
          </cell>
          <cell r="D1530" t="str">
            <v>ESCAVADEIRA RETRO SOBRE PNEUS  100CV CASE</v>
          </cell>
          <cell r="F1530" t="str">
            <v>H</v>
          </cell>
          <cell r="G1530">
            <v>9.9599999999999994E-2</v>
          </cell>
          <cell r="H1530">
            <v>56</v>
          </cell>
          <cell r="I1530">
            <v>5.58</v>
          </cell>
          <cell r="K1530" t="str">
            <v>IE0188</v>
          </cell>
          <cell r="L1530">
            <v>9.9599999999999994E-2</v>
          </cell>
          <cell r="M1530">
            <v>137.06</v>
          </cell>
          <cell r="N1530">
            <v>13.651176</v>
          </cell>
        </row>
        <row r="1531">
          <cell r="C1531" t="str">
            <v>IE0204</v>
          </cell>
          <cell r="D1531" t="str">
            <v>SOQUETE VIBRATORIO</v>
          </cell>
          <cell r="F1531" t="str">
            <v>H</v>
          </cell>
          <cell r="G1531">
            <v>9.9000000000000008E-3</v>
          </cell>
          <cell r="H1531">
            <v>3.89</v>
          </cell>
          <cell r="I1531">
            <v>0.04</v>
          </cell>
          <cell r="K1531" t="str">
            <v>IE0204</v>
          </cell>
          <cell r="L1531">
            <v>9.9000000000000008E-3</v>
          </cell>
          <cell r="M1531">
            <v>137.06</v>
          </cell>
          <cell r="N1531">
            <v>1.356894</v>
          </cell>
        </row>
        <row r="1532">
          <cell r="C1532" t="str">
            <v>IH0006</v>
          </cell>
          <cell r="D1532" t="str">
            <v>SERVENTE</v>
          </cell>
          <cell r="F1532" t="str">
            <v>H</v>
          </cell>
          <cell r="G1532">
            <v>3</v>
          </cell>
          <cell r="H1532">
            <v>4.4723219814241482</v>
          </cell>
          <cell r="I1532">
            <v>13.42</v>
          </cell>
          <cell r="K1532" t="str">
            <v>IH0006</v>
          </cell>
          <cell r="L1532">
            <v>3</v>
          </cell>
          <cell r="M1532">
            <v>137.06</v>
          </cell>
          <cell r="N1532">
            <v>411.18</v>
          </cell>
        </row>
        <row r="1533">
          <cell r="C1533" t="str">
            <v>IH0068</v>
          </cell>
          <cell r="D1533" t="str">
            <v>AJUDANTE</v>
          </cell>
          <cell r="F1533" t="str">
            <v>H</v>
          </cell>
          <cell r="G1533">
            <v>1.5</v>
          </cell>
          <cell r="H1533">
            <v>4.4723219814241482</v>
          </cell>
          <cell r="I1533">
            <v>6.71</v>
          </cell>
          <cell r="K1533" t="str">
            <v>IH0068</v>
          </cell>
          <cell r="L1533">
            <v>1.5</v>
          </cell>
          <cell r="M1533">
            <v>137.06</v>
          </cell>
          <cell r="N1533">
            <v>205.59</v>
          </cell>
        </row>
        <row r="1534">
          <cell r="C1534" t="str">
            <v>IH0070</v>
          </cell>
          <cell r="D1534" t="str">
            <v>CARPINTEIRO</v>
          </cell>
          <cell r="F1534" t="str">
            <v>H</v>
          </cell>
          <cell r="G1534">
            <v>1.5</v>
          </cell>
          <cell r="H1534">
            <v>6.2786377708978325</v>
          </cell>
          <cell r="I1534">
            <v>9.42</v>
          </cell>
          <cell r="K1534" t="str">
            <v>IH0070</v>
          </cell>
          <cell r="L1534">
            <v>1.5</v>
          </cell>
          <cell r="M1534">
            <v>137.06</v>
          </cell>
          <cell r="N1534">
            <v>205.59</v>
          </cell>
        </row>
        <row r="1535">
          <cell r="C1535" t="str">
            <v>IH0071</v>
          </cell>
          <cell r="D1535" t="str">
            <v>FERREIRO</v>
          </cell>
          <cell r="F1535" t="str">
            <v>H</v>
          </cell>
          <cell r="G1535">
            <v>0.56479999999999997</v>
          </cell>
          <cell r="H1535">
            <v>6.2786377708978325</v>
          </cell>
          <cell r="I1535">
            <v>3.55</v>
          </cell>
          <cell r="K1535" t="str">
            <v>IH0071</v>
          </cell>
          <cell r="L1535">
            <v>0.56479999999999997</v>
          </cell>
          <cell r="M1535">
            <v>137.06</v>
          </cell>
          <cell r="N1535">
            <v>77.411487999999991</v>
          </cell>
        </row>
        <row r="1536">
          <cell r="C1536" t="str">
            <v>IH0074</v>
          </cell>
          <cell r="D1536" t="str">
            <v>PEDREIRO</v>
          </cell>
          <cell r="F1536" t="str">
            <v>H</v>
          </cell>
          <cell r="G1536">
            <v>0.84809999999999997</v>
          </cell>
          <cell r="H1536">
            <v>6.2786377708978325</v>
          </cell>
          <cell r="I1536">
            <v>5.32</v>
          </cell>
          <cell r="K1536" t="str">
            <v>IH0074</v>
          </cell>
          <cell r="L1536">
            <v>0.84809999999999997</v>
          </cell>
          <cell r="M1536">
            <v>137.06</v>
          </cell>
          <cell r="N1536">
            <v>116.24058599999999</v>
          </cell>
        </row>
        <row r="1537">
          <cell r="C1537" t="str">
            <v>IM0004</v>
          </cell>
          <cell r="D1537" t="str">
            <v>CONCRETO PRÉ-MISTURADO, FCK -  15 MPA -  USINADO</v>
          </cell>
          <cell r="F1537" t="str">
            <v>M3</v>
          </cell>
          <cell r="G1537">
            <v>0.1</v>
          </cell>
          <cell r="H1537">
            <v>220</v>
          </cell>
          <cell r="I1537">
            <v>22</v>
          </cell>
          <cell r="K1537" t="str">
            <v>IM0004</v>
          </cell>
          <cell r="L1537">
            <v>0.1</v>
          </cell>
          <cell r="M1537">
            <v>137.06</v>
          </cell>
          <cell r="N1537">
            <v>13.706000000000001</v>
          </cell>
        </row>
        <row r="1538">
          <cell r="C1538" t="str">
            <v>IM0611</v>
          </cell>
          <cell r="D1538" t="str">
            <v>AREIA</v>
          </cell>
          <cell r="F1538" t="str">
            <v>M3</v>
          </cell>
          <cell r="G1538">
            <v>1.8800000000000001E-2</v>
          </cell>
          <cell r="H1538">
            <v>26</v>
          </cell>
          <cell r="I1538">
            <v>0.49</v>
          </cell>
          <cell r="K1538" t="str">
            <v>IM0611</v>
          </cell>
          <cell r="L1538">
            <v>1.8800000000000001E-2</v>
          </cell>
          <cell r="M1538">
            <v>137.06</v>
          </cell>
          <cell r="N1538">
            <v>2.5767280000000001</v>
          </cell>
        </row>
        <row r="1539">
          <cell r="C1539" t="str">
            <v>IM3673</v>
          </cell>
          <cell r="D1539" t="str">
            <v>ACO CA-50 (MEDIA DAS BITOLAS)</v>
          </cell>
          <cell r="F1539" t="str">
            <v>KG</v>
          </cell>
          <cell r="G1539">
            <v>4.0999999999999996</v>
          </cell>
          <cell r="H1539">
            <v>4.2</v>
          </cell>
          <cell r="I1539">
            <v>17.22</v>
          </cell>
          <cell r="K1539" t="str">
            <v>IM3673</v>
          </cell>
          <cell r="L1539">
            <v>4.0999999999999996</v>
          </cell>
          <cell r="M1539">
            <v>137.06</v>
          </cell>
          <cell r="N1539">
            <v>561.94599999999991</v>
          </cell>
        </row>
        <row r="1540">
          <cell r="C1540" t="str">
            <v>IM3678</v>
          </cell>
          <cell r="D1540" t="str">
            <v>PREGO (MEDIA DAS BITOLAS)</v>
          </cell>
          <cell r="F1540" t="str">
            <v>KG</v>
          </cell>
          <cell r="G1540">
            <v>0.38529999999999998</v>
          </cell>
          <cell r="H1540">
            <v>4.8</v>
          </cell>
          <cell r="I1540">
            <v>1.85</v>
          </cell>
          <cell r="K1540" t="str">
            <v>IM3678</v>
          </cell>
          <cell r="L1540">
            <v>0.38529999999999998</v>
          </cell>
          <cell r="M1540">
            <v>137.06</v>
          </cell>
          <cell r="N1540">
            <v>52.809217999999994</v>
          </cell>
        </row>
        <row r="1541">
          <cell r="C1541" t="str">
            <v>IM3679</v>
          </cell>
          <cell r="D1541" t="str">
            <v>TABUA DE PINHO 3a. 1 x 12      (pol.)</v>
          </cell>
          <cell r="F1541" t="str">
            <v>M</v>
          </cell>
          <cell r="G1541">
            <v>1.3754999999999999</v>
          </cell>
          <cell r="H1541">
            <v>5.7</v>
          </cell>
          <cell r="I1541">
            <v>7.84</v>
          </cell>
          <cell r="K1541" t="str">
            <v>IM3679</v>
          </cell>
          <cell r="L1541">
            <v>1.3754999999999999</v>
          </cell>
          <cell r="M1541">
            <v>137.06</v>
          </cell>
          <cell r="N1541">
            <v>188.52602999999999</v>
          </cell>
        </row>
        <row r="1542">
          <cell r="C1542" t="str">
            <v>IM3728</v>
          </cell>
          <cell r="D1542" t="str">
            <v>BRITA N.2 E 3</v>
          </cell>
          <cell r="F1542" t="str">
            <v>M3</v>
          </cell>
          <cell r="G1542">
            <v>2.8299999999999999E-2</v>
          </cell>
          <cell r="H1542">
            <v>54</v>
          </cell>
          <cell r="I1542">
            <v>1.53</v>
          </cell>
          <cell r="K1542" t="str">
            <v>IM3728</v>
          </cell>
          <cell r="L1542">
            <v>2.8299999999999999E-2</v>
          </cell>
          <cell r="M1542">
            <v>137.06</v>
          </cell>
          <cell r="N1542">
            <v>3.8787979999999997</v>
          </cell>
        </row>
        <row r="1543">
          <cell r="C1543" t="str">
            <v>IM4491</v>
          </cell>
          <cell r="D1543" t="str">
            <v>ARAME RECOZIDO N.18 BWG</v>
          </cell>
          <cell r="F1543" t="str">
            <v>KG</v>
          </cell>
          <cell r="G1543">
            <v>0.113</v>
          </cell>
          <cell r="H1543">
            <v>4.8</v>
          </cell>
          <cell r="I1543">
            <v>0.54</v>
          </cell>
          <cell r="K1543" t="str">
            <v>IM4491</v>
          </cell>
          <cell r="L1543">
            <v>0.113</v>
          </cell>
          <cell r="M1543">
            <v>137.06</v>
          </cell>
          <cell r="N1543">
            <v>15.487780000000001</v>
          </cell>
        </row>
        <row r="1544">
          <cell r="C1544" t="str">
            <v>IM5834</v>
          </cell>
          <cell r="D1544" t="str">
            <v>SARRAFO DE 1"X4"</v>
          </cell>
          <cell r="F1544" t="str">
            <v>M</v>
          </cell>
          <cell r="G1544">
            <v>0.96330000000000005</v>
          </cell>
          <cell r="H1544">
            <v>2</v>
          </cell>
          <cell r="I1544">
            <v>1.93</v>
          </cell>
          <cell r="K1544" t="str">
            <v>IM5834</v>
          </cell>
          <cell r="L1544">
            <v>0.96330000000000005</v>
          </cell>
          <cell r="M1544">
            <v>137.06</v>
          </cell>
          <cell r="N1544">
            <v>132.029898</v>
          </cell>
        </row>
        <row r="1545">
          <cell r="C1545" t="str">
            <v>IN1736</v>
          </cell>
          <cell r="D1545" t="str">
            <v>TAMPAO FERRO FUNDIDO,          DIAMETRO 300 mm</v>
          </cell>
          <cell r="F1545" t="str">
            <v>UN</v>
          </cell>
          <cell r="G1545">
            <v>1</v>
          </cell>
          <cell r="H1545">
            <v>33</v>
          </cell>
          <cell r="I1545">
            <v>33</v>
          </cell>
          <cell r="K1545" t="str">
            <v>IN1736</v>
          </cell>
          <cell r="L1545">
            <v>1</v>
          </cell>
          <cell r="M1545">
            <v>137.06</v>
          </cell>
          <cell r="N1545">
            <v>137.06</v>
          </cell>
        </row>
        <row r="1546">
          <cell r="C1546">
            <v>0</v>
          </cell>
          <cell r="D1546">
            <v>0</v>
          </cell>
          <cell r="F1546">
            <v>0</v>
          </cell>
          <cell r="G1546">
            <v>0</v>
          </cell>
          <cell r="H1546">
            <v>0</v>
          </cell>
          <cell r="I1546">
            <v>0</v>
          </cell>
          <cell r="M1546">
            <v>137.06</v>
          </cell>
          <cell r="N1546">
            <v>0</v>
          </cell>
        </row>
        <row r="1547">
          <cell r="C1547" t="str">
            <v xml:space="preserve">TOTAL </v>
          </cell>
          <cell r="I1547">
            <v>134.27000000000001</v>
          </cell>
        </row>
        <row r="1548">
          <cell r="C1548" t="str">
            <v>BDI %</v>
          </cell>
          <cell r="H1548">
            <v>0</v>
          </cell>
          <cell r="I1548">
            <v>0</v>
          </cell>
        </row>
        <row r="1549">
          <cell r="A1549">
            <v>55</v>
          </cell>
          <cell r="C1549" t="str">
            <v>TOTAL DO SERVIÇO</v>
          </cell>
          <cell r="I1549">
            <v>134.27000000000001</v>
          </cell>
          <cell r="K1549" t="e">
            <v>#REF!</v>
          </cell>
          <cell r="L1549" t="e">
            <v>#REF!</v>
          </cell>
        </row>
        <row r="1550">
          <cell r="C1550" t="str">
            <v>AGESPISA - AREAIS</v>
          </cell>
        </row>
        <row r="1552">
          <cell r="C1552" t="str">
            <v>COMPOSIÇÃO DE PREÇO UNITÁRIO</v>
          </cell>
        </row>
        <row r="1554">
          <cell r="B1554">
            <v>56</v>
          </cell>
          <cell r="C1554">
            <v>56</v>
          </cell>
          <cell r="D1554" t="str">
            <v>ESCAVAÇÃO MEC. DE VALAS EM SOLO DE 3ª CAT. COM PROF. ATÉ 2,00M</v>
          </cell>
          <cell r="I1554" t="str">
            <v>M3</v>
          </cell>
          <cell r="K1554">
            <v>155.6</v>
          </cell>
        </row>
        <row r="1556">
          <cell r="C1556" t="str">
            <v>CÓDIGO</v>
          </cell>
          <cell r="D1556" t="str">
            <v>DESCRIÇÃO DO SERVIÇO</v>
          </cell>
          <cell r="F1556" t="str">
            <v>UNIDADE</v>
          </cell>
          <cell r="G1556" t="str">
            <v>COEF.</v>
          </cell>
          <cell r="H1556" t="str">
            <v>PR. UNITÁRIO</v>
          </cell>
          <cell r="I1556" t="str">
            <v>PR. TOTAL</v>
          </cell>
        </row>
        <row r="1557">
          <cell r="C1557" t="str">
            <v>IH0006</v>
          </cell>
          <cell r="D1557" t="str">
            <v>SERVENTE</v>
          </cell>
          <cell r="F1557" t="str">
            <v>H</v>
          </cell>
          <cell r="G1557">
            <v>5</v>
          </cell>
          <cell r="H1557">
            <v>4.4723219814241482</v>
          </cell>
          <cell r="I1557">
            <v>22.36</v>
          </cell>
          <cell r="K1557" t="str">
            <v>IH0006</v>
          </cell>
          <cell r="L1557">
            <v>5</v>
          </cell>
          <cell r="M1557">
            <v>155.6</v>
          </cell>
          <cell r="N1557">
            <v>778</v>
          </cell>
        </row>
        <row r="1558">
          <cell r="C1558" t="str">
            <v>IH0125</v>
          </cell>
          <cell r="D1558" t="str">
            <v>BLASTER</v>
          </cell>
          <cell r="F1558" t="str">
            <v>H</v>
          </cell>
          <cell r="G1558">
            <v>0.6</v>
          </cell>
          <cell r="H1558">
            <v>12.373746130030959</v>
          </cell>
          <cell r="I1558">
            <v>7.42</v>
          </cell>
          <cell r="K1558" t="str">
            <v>IH0125</v>
          </cell>
          <cell r="L1558">
            <v>0.6</v>
          </cell>
          <cell r="M1558">
            <v>155.6</v>
          </cell>
          <cell r="N1558">
            <v>93.36</v>
          </cell>
        </row>
        <row r="1559">
          <cell r="C1559" t="str">
            <v>IM6274</v>
          </cell>
          <cell r="D1559" t="str">
            <v>ESPOLETA</v>
          </cell>
          <cell r="F1559" t="str">
            <v>UN</v>
          </cell>
          <cell r="G1559">
            <v>0.5</v>
          </cell>
          <cell r="H1559">
            <v>1.65</v>
          </cell>
          <cell r="I1559">
            <v>0.83</v>
          </cell>
          <cell r="K1559" t="str">
            <v>IM6274</v>
          </cell>
          <cell r="L1559">
            <v>0.5</v>
          </cell>
          <cell r="M1559">
            <v>155.6</v>
          </cell>
          <cell r="N1559">
            <v>77.8</v>
          </cell>
        </row>
        <row r="1560">
          <cell r="C1560" t="str">
            <v>IM6277</v>
          </cell>
          <cell r="D1560" t="str">
            <v>ESTOPIM</v>
          </cell>
          <cell r="F1560" t="str">
            <v>M</v>
          </cell>
          <cell r="G1560">
            <v>2.5</v>
          </cell>
          <cell r="H1560">
            <v>2.3199999999999998</v>
          </cell>
          <cell r="I1560">
            <v>5.8</v>
          </cell>
          <cell r="K1560" t="str">
            <v>IM6277</v>
          </cell>
          <cell r="L1560">
            <v>2.5</v>
          </cell>
          <cell r="M1560">
            <v>155.6</v>
          </cell>
          <cell r="N1560">
            <v>389</v>
          </cell>
        </row>
        <row r="1561">
          <cell r="C1561" t="str">
            <v>IM6343</v>
          </cell>
          <cell r="D1561" t="str">
            <v>RETARDO 10 SEGUNDOS</v>
          </cell>
          <cell r="F1561" t="str">
            <v>UN</v>
          </cell>
          <cell r="G1561">
            <v>0.5</v>
          </cell>
          <cell r="H1561">
            <v>18.420000000000002</v>
          </cell>
          <cell r="I1561">
            <v>9.2100000000000009</v>
          </cell>
          <cell r="K1561" t="str">
            <v>IM6343</v>
          </cell>
          <cell r="L1561">
            <v>0.5</v>
          </cell>
          <cell r="M1561">
            <v>155.6</v>
          </cell>
          <cell r="N1561">
            <v>77.8</v>
          </cell>
        </row>
        <row r="1562">
          <cell r="C1562" t="str">
            <v>IM6413</v>
          </cell>
          <cell r="D1562" t="str">
            <v>DINAMITE 60%</v>
          </cell>
          <cell r="F1562" t="str">
            <v>KG</v>
          </cell>
          <cell r="G1562">
            <v>1.32</v>
          </cell>
          <cell r="H1562">
            <v>11.98</v>
          </cell>
          <cell r="I1562">
            <v>15.81</v>
          </cell>
          <cell r="K1562" t="str">
            <v>IM6413</v>
          </cell>
          <cell r="L1562">
            <v>1.32</v>
          </cell>
          <cell r="M1562">
            <v>155.6</v>
          </cell>
          <cell r="N1562">
            <v>205.392</v>
          </cell>
        </row>
        <row r="1563">
          <cell r="C1563" t="str">
            <v>IN0652</v>
          </cell>
          <cell r="D1563" t="str">
            <v>COMPRESSOR DE AR 250 PCM (CHP)</v>
          </cell>
          <cell r="F1563" t="str">
            <v>H</v>
          </cell>
          <cell r="G1563">
            <v>0.4</v>
          </cell>
          <cell r="H1563">
            <v>59.56</v>
          </cell>
          <cell r="I1563">
            <v>23.82</v>
          </cell>
          <cell r="K1563" t="str">
            <v>IN0652</v>
          </cell>
          <cell r="L1563">
            <v>0.4</v>
          </cell>
          <cell r="M1563">
            <v>155.6</v>
          </cell>
          <cell r="N1563">
            <v>62.24</v>
          </cell>
        </row>
        <row r="1564">
          <cell r="C1564" t="str">
            <v>IN0659</v>
          </cell>
          <cell r="D1564" t="str">
            <v>PERFURATRIZ PNEUM-TICA (CHP)</v>
          </cell>
          <cell r="F1564" t="str">
            <v>H</v>
          </cell>
          <cell r="G1564">
            <v>0.6</v>
          </cell>
          <cell r="H1564">
            <v>9.59</v>
          </cell>
          <cell r="I1564">
            <v>5.75</v>
          </cell>
          <cell r="K1564" t="str">
            <v>IN0659</v>
          </cell>
          <cell r="L1564">
            <v>0.6</v>
          </cell>
          <cell r="M1564">
            <v>155.6</v>
          </cell>
          <cell r="N1564">
            <v>93.36</v>
          </cell>
        </row>
        <row r="1565">
          <cell r="C1565">
            <v>0</v>
          </cell>
          <cell r="D1565">
            <v>0</v>
          </cell>
          <cell r="F1565">
            <v>0</v>
          </cell>
          <cell r="G1565">
            <v>0</v>
          </cell>
          <cell r="H1565">
            <v>0</v>
          </cell>
          <cell r="I1565">
            <v>0</v>
          </cell>
          <cell r="M1565">
            <v>155.6</v>
          </cell>
          <cell r="N1565">
            <v>0</v>
          </cell>
        </row>
        <row r="1566">
          <cell r="C1566">
            <v>0</v>
          </cell>
          <cell r="D1566">
            <v>0</v>
          </cell>
          <cell r="F1566">
            <v>0</v>
          </cell>
          <cell r="G1566">
            <v>0</v>
          </cell>
          <cell r="H1566">
            <v>0</v>
          </cell>
          <cell r="I1566">
            <v>0</v>
          </cell>
          <cell r="M1566">
            <v>155.6</v>
          </cell>
          <cell r="N1566">
            <v>0</v>
          </cell>
        </row>
        <row r="1567">
          <cell r="C1567">
            <v>0</v>
          </cell>
          <cell r="D1567">
            <v>0</v>
          </cell>
          <cell r="F1567">
            <v>0</v>
          </cell>
          <cell r="G1567">
            <v>0</v>
          </cell>
          <cell r="H1567">
            <v>0</v>
          </cell>
          <cell r="I1567">
            <v>0</v>
          </cell>
          <cell r="M1567">
            <v>155.6</v>
          </cell>
          <cell r="N1567">
            <v>0</v>
          </cell>
        </row>
        <row r="1568">
          <cell r="C1568">
            <v>0</v>
          </cell>
          <cell r="D1568">
            <v>0</v>
          </cell>
          <cell r="F1568">
            <v>0</v>
          </cell>
          <cell r="G1568">
            <v>0</v>
          </cell>
          <cell r="H1568">
            <v>0</v>
          </cell>
          <cell r="I1568">
            <v>0</v>
          </cell>
          <cell r="M1568">
            <v>155.6</v>
          </cell>
          <cell r="N1568">
            <v>0</v>
          </cell>
        </row>
        <row r="1569">
          <cell r="C1569">
            <v>0</v>
          </cell>
          <cell r="D1569">
            <v>0</v>
          </cell>
          <cell r="F1569">
            <v>0</v>
          </cell>
          <cell r="G1569">
            <v>0</v>
          </cell>
          <cell r="H1569">
            <v>0</v>
          </cell>
          <cell r="I1569">
            <v>0</v>
          </cell>
          <cell r="M1569">
            <v>155.6</v>
          </cell>
          <cell r="N1569">
            <v>0</v>
          </cell>
        </row>
        <row r="1570">
          <cell r="C1570">
            <v>0</v>
          </cell>
          <cell r="D1570">
            <v>0</v>
          </cell>
          <cell r="F1570">
            <v>0</v>
          </cell>
          <cell r="G1570">
            <v>0</v>
          </cell>
          <cell r="H1570">
            <v>0</v>
          </cell>
          <cell r="I1570">
            <v>0</v>
          </cell>
          <cell r="M1570">
            <v>155.6</v>
          </cell>
          <cell r="N1570">
            <v>0</v>
          </cell>
        </row>
        <row r="1571">
          <cell r="C1571">
            <v>0</v>
          </cell>
          <cell r="D1571">
            <v>0</v>
          </cell>
          <cell r="F1571">
            <v>0</v>
          </cell>
          <cell r="G1571">
            <v>0</v>
          </cell>
          <cell r="H1571">
            <v>0</v>
          </cell>
          <cell r="I1571">
            <v>0</v>
          </cell>
          <cell r="M1571">
            <v>155.6</v>
          </cell>
          <cell r="N1571">
            <v>0</v>
          </cell>
        </row>
        <row r="1572">
          <cell r="C1572">
            <v>0</v>
          </cell>
          <cell r="D1572">
            <v>0</v>
          </cell>
          <cell r="F1572">
            <v>0</v>
          </cell>
          <cell r="G1572">
            <v>0</v>
          </cell>
          <cell r="H1572">
            <v>0</v>
          </cell>
          <cell r="I1572">
            <v>0</v>
          </cell>
          <cell r="M1572">
            <v>155.6</v>
          </cell>
          <cell r="N1572">
            <v>0</v>
          </cell>
        </row>
        <row r="1573">
          <cell r="C1573">
            <v>0</v>
          </cell>
          <cell r="D1573">
            <v>0</v>
          </cell>
          <cell r="F1573">
            <v>0</v>
          </cell>
          <cell r="G1573">
            <v>0</v>
          </cell>
          <cell r="H1573">
            <v>0</v>
          </cell>
          <cell r="I1573">
            <v>0</v>
          </cell>
          <cell r="M1573">
            <v>155.6</v>
          </cell>
          <cell r="N1573">
            <v>0</v>
          </cell>
        </row>
        <row r="1574">
          <cell r="C1574">
            <v>0</v>
          </cell>
          <cell r="D1574">
            <v>0</v>
          </cell>
          <cell r="F1574">
            <v>0</v>
          </cell>
          <cell r="G1574">
            <v>0</v>
          </cell>
          <cell r="H1574">
            <v>0</v>
          </cell>
          <cell r="I1574">
            <v>0</v>
          </cell>
          <cell r="M1574">
            <v>155.6</v>
          </cell>
          <cell r="N1574">
            <v>0</v>
          </cell>
        </row>
        <row r="1575">
          <cell r="C1575">
            <v>0</v>
          </cell>
          <cell r="D1575">
            <v>0</v>
          </cell>
          <cell r="F1575">
            <v>0</v>
          </cell>
          <cell r="G1575">
            <v>0</v>
          </cell>
          <cell r="H1575">
            <v>0</v>
          </cell>
          <cell r="I1575">
            <v>0</v>
          </cell>
          <cell r="M1575">
            <v>155.6</v>
          </cell>
          <cell r="N1575">
            <v>0</v>
          </cell>
        </row>
        <row r="1576">
          <cell r="C1576">
            <v>0</v>
          </cell>
          <cell r="D1576">
            <v>0</v>
          </cell>
          <cell r="F1576">
            <v>0</v>
          </cell>
          <cell r="G1576">
            <v>0</v>
          </cell>
          <cell r="H1576">
            <v>0</v>
          </cell>
          <cell r="I1576">
            <v>0</v>
          </cell>
          <cell r="M1576">
            <v>155.6</v>
          </cell>
          <cell r="N1576">
            <v>0</v>
          </cell>
        </row>
        <row r="1577">
          <cell r="C1577">
            <v>0</v>
          </cell>
          <cell r="D1577">
            <v>0</v>
          </cell>
          <cell r="F1577">
            <v>0</v>
          </cell>
          <cell r="G1577">
            <v>0</v>
          </cell>
          <cell r="H1577">
            <v>0</v>
          </cell>
          <cell r="I1577">
            <v>0</v>
          </cell>
          <cell r="M1577">
            <v>155.6</v>
          </cell>
          <cell r="N1577">
            <v>0</v>
          </cell>
        </row>
        <row r="1578">
          <cell r="C1578" t="str">
            <v xml:space="preserve">TOTAL </v>
          </cell>
          <cell r="I1578">
            <v>91</v>
          </cell>
        </row>
        <row r="1579">
          <cell r="C1579" t="str">
            <v>BDI %</v>
          </cell>
          <cell r="H1579">
            <v>0</v>
          </cell>
          <cell r="I1579">
            <v>0</v>
          </cell>
        </row>
        <row r="1580">
          <cell r="A1580">
            <v>56</v>
          </cell>
          <cell r="C1580" t="str">
            <v>TOTAL DO SERVIÇO</v>
          </cell>
          <cell r="I1580">
            <v>91</v>
          </cell>
          <cell r="K1580" t="e">
            <v>#REF!</v>
          </cell>
          <cell r="L1580" t="e">
            <v>#REF!</v>
          </cell>
        </row>
        <row r="1581">
          <cell r="C1581" t="str">
            <v>AGESPISA - AREAIS</v>
          </cell>
        </row>
        <row r="1583">
          <cell r="C1583" t="str">
            <v>COMPOSIÇÃO DE PREÇO UNITÁRIO</v>
          </cell>
        </row>
        <row r="1585">
          <cell r="B1585">
            <v>57</v>
          </cell>
          <cell r="C1585">
            <v>57</v>
          </cell>
          <cell r="D1585" t="str">
            <v>RECUPERAÇÃO DE CALÇADA EM CONCRETO SIMPLES</v>
          </cell>
          <cell r="I1585" t="str">
            <v>M2</v>
          </cell>
          <cell r="K1585">
            <v>26.1</v>
          </cell>
        </row>
        <row r="1587">
          <cell r="C1587" t="str">
            <v>CÓDIGO</v>
          </cell>
          <cell r="D1587" t="str">
            <v>DESCRIÇÃO DO SERVIÇO</v>
          </cell>
          <cell r="F1587" t="str">
            <v>UNIDADE</v>
          </cell>
          <cell r="G1587" t="str">
            <v>COEF.</v>
          </cell>
          <cell r="H1587" t="str">
            <v>PR. UNITÁRIO</v>
          </cell>
          <cell r="I1587" t="str">
            <v>PR. TOTAL</v>
          </cell>
        </row>
        <row r="1588">
          <cell r="C1588" t="str">
            <v>IH0006</v>
          </cell>
          <cell r="D1588" t="str">
            <v>SERVENTE</v>
          </cell>
          <cell r="F1588" t="str">
            <v>H</v>
          </cell>
          <cell r="G1588">
            <v>0.2</v>
          </cell>
          <cell r="H1588">
            <v>4.4723219814241482</v>
          </cell>
          <cell r="I1588">
            <v>0.89</v>
          </cell>
          <cell r="K1588" t="str">
            <v>IH0006</v>
          </cell>
          <cell r="L1588">
            <v>0.2</v>
          </cell>
          <cell r="M1588">
            <v>26.1</v>
          </cell>
          <cell r="N1588">
            <v>5.2200000000000006</v>
          </cell>
        </row>
        <row r="1589">
          <cell r="C1589" t="str">
            <v>IH0074</v>
          </cell>
          <cell r="D1589" t="str">
            <v>PEDREIRO</v>
          </cell>
          <cell r="F1589" t="str">
            <v>H</v>
          </cell>
          <cell r="G1589">
            <v>0.2</v>
          </cell>
          <cell r="H1589">
            <v>6.2786377708978325</v>
          </cell>
          <cell r="I1589">
            <v>1.26</v>
          </cell>
          <cell r="K1589" t="str">
            <v>IH0074</v>
          </cell>
          <cell r="L1589">
            <v>0.2</v>
          </cell>
          <cell r="M1589">
            <v>26.1</v>
          </cell>
          <cell r="N1589">
            <v>5.2200000000000006</v>
          </cell>
        </row>
        <row r="1590">
          <cell r="C1590" t="str">
            <v>IM0004</v>
          </cell>
          <cell r="D1590" t="str">
            <v>CONCRETO PRÉ-MISTURADO, FCK -  15 MPA -  USINADO</v>
          </cell>
          <cell r="F1590" t="str">
            <v>M3</v>
          </cell>
          <cell r="G1590">
            <v>0.08</v>
          </cell>
          <cell r="H1590">
            <v>220</v>
          </cell>
          <cell r="I1590">
            <v>17.600000000000001</v>
          </cell>
          <cell r="K1590" t="str">
            <v>IM0004</v>
          </cell>
          <cell r="L1590">
            <v>0.08</v>
          </cell>
          <cell r="M1590">
            <v>26.1</v>
          </cell>
          <cell r="N1590">
            <v>2.0880000000000001</v>
          </cell>
        </row>
        <row r="1591">
          <cell r="C1591" t="str">
            <v>IM5834</v>
          </cell>
          <cell r="D1591" t="str">
            <v>SARRAFO DE 1"X4"</v>
          </cell>
          <cell r="F1591" t="str">
            <v>M</v>
          </cell>
          <cell r="G1591">
            <v>0.05</v>
          </cell>
          <cell r="H1591">
            <v>2</v>
          </cell>
          <cell r="I1591">
            <v>0.1</v>
          </cell>
          <cell r="K1591" t="str">
            <v>IM5834</v>
          </cell>
          <cell r="L1591">
            <v>0.05</v>
          </cell>
          <cell r="M1591">
            <v>26.1</v>
          </cell>
          <cell r="N1591">
            <v>1.3050000000000002</v>
          </cell>
        </row>
        <row r="1592">
          <cell r="C1592">
            <v>0</v>
          </cell>
          <cell r="D1592">
            <v>0</v>
          </cell>
          <cell r="F1592">
            <v>0</v>
          </cell>
          <cell r="G1592">
            <v>0</v>
          </cell>
          <cell r="H1592">
            <v>0</v>
          </cell>
          <cell r="I1592">
            <v>0</v>
          </cell>
          <cell r="M1592">
            <v>26.1</v>
          </cell>
          <cell r="N1592">
            <v>0</v>
          </cell>
        </row>
        <row r="1593">
          <cell r="C1593">
            <v>0</v>
          </cell>
          <cell r="D1593">
            <v>0</v>
          </cell>
          <cell r="F1593">
            <v>0</v>
          </cell>
          <cell r="G1593">
            <v>0</v>
          </cell>
          <cell r="H1593">
            <v>0</v>
          </cell>
          <cell r="I1593">
            <v>0</v>
          </cell>
          <cell r="M1593">
            <v>26.1</v>
          </cell>
          <cell r="N1593">
            <v>0</v>
          </cell>
        </row>
        <row r="1594">
          <cell r="C1594">
            <v>0</v>
          </cell>
          <cell r="D1594">
            <v>0</v>
          </cell>
          <cell r="F1594">
            <v>0</v>
          </cell>
          <cell r="G1594">
            <v>0</v>
          </cell>
          <cell r="H1594">
            <v>0</v>
          </cell>
          <cell r="I1594">
            <v>0</v>
          </cell>
          <cell r="M1594">
            <v>26.1</v>
          </cell>
          <cell r="N1594">
            <v>0</v>
          </cell>
        </row>
        <row r="1595">
          <cell r="C1595">
            <v>0</v>
          </cell>
          <cell r="D1595">
            <v>0</v>
          </cell>
          <cell r="F1595">
            <v>0</v>
          </cell>
          <cell r="G1595">
            <v>0</v>
          </cell>
          <cell r="H1595">
            <v>0</v>
          </cell>
          <cell r="I1595">
            <v>0</v>
          </cell>
          <cell r="M1595">
            <v>26.1</v>
          </cell>
          <cell r="N1595">
            <v>0</v>
          </cell>
        </row>
        <row r="1596">
          <cell r="C1596">
            <v>0</v>
          </cell>
          <cell r="D1596">
            <v>0</v>
          </cell>
          <cell r="F1596">
            <v>0</v>
          </cell>
          <cell r="G1596">
            <v>0</v>
          </cell>
          <cell r="H1596">
            <v>0</v>
          </cell>
          <cell r="I1596">
            <v>0</v>
          </cell>
          <cell r="M1596">
            <v>26.1</v>
          </cell>
          <cell r="N1596">
            <v>0</v>
          </cell>
        </row>
        <row r="1597">
          <cell r="C1597">
            <v>0</v>
          </cell>
          <cell r="D1597">
            <v>0</v>
          </cell>
          <cell r="F1597">
            <v>0</v>
          </cell>
          <cell r="G1597">
            <v>0</v>
          </cell>
          <cell r="H1597">
            <v>0</v>
          </cell>
          <cell r="I1597">
            <v>0</v>
          </cell>
          <cell r="M1597">
            <v>26.1</v>
          </cell>
          <cell r="N1597">
            <v>0</v>
          </cell>
        </row>
        <row r="1598">
          <cell r="C1598">
            <v>0</v>
          </cell>
          <cell r="D1598">
            <v>0</v>
          </cell>
          <cell r="F1598">
            <v>0</v>
          </cell>
          <cell r="G1598">
            <v>0</v>
          </cell>
          <cell r="H1598">
            <v>0</v>
          </cell>
          <cell r="I1598">
            <v>0</v>
          </cell>
          <cell r="M1598">
            <v>26.1</v>
          </cell>
          <cell r="N1598">
            <v>0</v>
          </cell>
        </row>
        <row r="1599">
          <cell r="C1599">
            <v>0</v>
          </cell>
          <cell r="D1599">
            <v>0</v>
          </cell>
          <cell r="F1599">
            <v>0</v>
          </cell>
          <cell r="G1599">
            <v>0</v>
          </cell>
          <cell r="H1599">
            <v>0</v>
          </cell>
          <cell r="I1599">
            <v>0</v>
          </cell>
          <cell r="M1599">
            <v>26.1</v>
          </cell>
          <cell r="N1599">
            <v>0</v>
          </cell>
        </row>
        <row r="1600">
          <cell r="C1600">
            <v>0</v>
          </cell>
          <cell r="D1600">
            <v>0</v>
          </cell>
          <cell r="F1600">
            <v>0</v>
          </cell>
          <cell r="G1600">
            <v>0</v>
          </cell>
          <cell r="H1600">
            <v>0</v>
          </cell>
          <cell r="I1600">
            <v>0</v>
          </cell>
          <cell r="M1600">
            <v>26.1</v>
          </cell>
          <cell r="N1600">
            <v>0</v>
          </cell>
        </row>
        <row r="1601">
          <cell r="C1601">
            <v>0</v>
          </cell>
          <cell r="D1601">
            <v>0</v>
          </cell>
          <cell r="F1601">
            <v>0</v>
          </cell>
          <cell r="G1601">
            <v>0</v>
          </cell>
          <cell r="H1601">
            <v>0</v>
          </cell>
          <cell r="I1601">
            <v>0</v>
          </cell>
          <cell r="M1601">
            <v>26.1</v>
          </cell>
          <cell r="N1601">
            <v>0</v>
          </cell>
        </row>
        <row r="1602">
          <cell r="C1602">
            <v>0</v>
          </cell>
          <cell r="D1602">
            <v>0</v>
          </cell>
          <cell r="F1602">
            <v>0</v>
          </cell>
          <cell r="G1602">
            <v>0</v>
          </cell>
          <cell r="H1602">
            <v>0</v>
          </cell>
          <cell r="I1602">
            <v>0</v>
          </cell>
          <cell r="M1602">
            <v>26.1</v>
          </cell>
          <cell r="N1602">
            <v>0</v>
          </cell>
        </row>
        <row r="1603">
          <cell r="C1603">
            <v>0</v>
          </cell>
          <cell r="D1603">
            <v>0</v>
          </cell>
          <cell r="F1603">
            <v>0</v>
          </cell>
          <cell r="G1603">
            <v>0</v>
          </cell>
          <cell r="H1603">
            <v>0</v>
          </cell>
          <cell r="I1603">
            <v>0</v>
          </cell>
          <cell r="M1603">
            <v>26.1</v>
          </cell>
          <cell r="N1603">
            <v>0</v>
          </cell>
        </row>
        <row r="1604">
          <cell r="C1604">
            <v>0</v>
          </cell>
          <cell r="D1604">
            <v>0</v>
          </cell>
          <cell r="F1604">
            <v>0</v>
          </cell>
          <cell r="G1604">
            <v>0</v>
          </cell>
          <cell r="H1604">
            <v>0</v>
          </cell>
          <cell r="I1604">
            <v>0</v>
          </cell>
          <cell r="M1604">
            <v>26.1</v>
          </cell>
          <cell r="N1604">
            <v>0</v>
          </cell>
        </row>
        <row r="1605">
          <cell r="C1605">
            <v>0</v>
          </cell>
          <cell r="D1605">
            <v>0</v>
          </cell>
          <cell r="F1605">
            <v>0</v>
          </cell>
          <cell r="G1605">
            <v>0</v>
          </cell>
          <cell r="H1605">
            <v>0</v>
          </cell>
          <cell r="I1605">
            <v>0</v>
          </cell>
          <cell r="M1605">
            <v>26.1</v>
          </cell>
          <cell r="N1605">
            <v>0</v>
          </cell>
        </row>
        <row r="1606">
          <cell r="C1606">
            <v>0</v>
          </cell>
          <cell r="D1606">
            <v>0</v>
          </cell>
          <cell r="F1606">
            <v>0</v>
          </cell>
          <cell r="G1606">
            <v>0</v>
          </cell>
          <cell r="H1606">
            <v>0</v>
          </cell>
          <cell r="I1606">
            <v>0</v>
          </cell>
          <cell r="M1606">
            <v>26.1</v>
          </cell>
          <cell r="N1606">
            <v>0</v>
          </cell>
        </row>
        <row r="1607">
          <cell r="C1607">
            <v>0</v>
          </cell>
          <cell r="D1607">
            <v>0</v>
          </cell>
          <cell r="F1607">
            <v>0</v>
          </cell>
          <cell r="G1607">
            <v>0</v>
          </cell>
          <cell r="H1607">
            <v>0</v>
          </cell>
          <cell r="I1607">
            <v>0</v>
          </cell>
          <cell r="M1607">
            <v>26.1</v>
          </cell>
          <cell r="N1607">
            <v>0</v>
          </cell>
        </row>
        <row r="1608">
          <cell r="C1608">
            <v>0</v>
          </cell>
          <cell r="D1608">
            <v>0</v>
          </cell>
          <cell r="F1608">
            <v>0</v>
          </cell>
          <cell r="G1608">
            <v>0</v>
          </cell>
          <cell r="H1608">
            <v>0</v>
          </cell>
          <cell r="I1608">
            <v>0</v>
          </cell>
          <cell r="M1608">
            <v>26.1</v>
          </cell>
          <cell r="N1608">
            <v>0</v>
          </cell>
        </row>
        <row r="1609">
          <cell r="C1609" t="str">
            <v xml:space="preserve">TOTAL </v>
          </cell>
          <cell r="I1609">
            <v>19.850000000000001</v>
          </cell>
        </row>
        <row r="1610">
          <cell r="C1610" t="str">
            <v>BDI %</v>
          </cell>
          <cell r="H1610">
            <v>0</v>
          </cell>
          <cell r="I1610">
            <v>0</v>
          </cell>
        </row>
        <row r="1611">
          <cell r="A1611">
            <v>57</v>
          </cell>
          <cell r="C1611" t="str">
            <v>TOTAL DO SERVIÇO</v>
          </cell>
          <cell r="I1611">
            <v>19.850000000000001</v>
          </cell>
          <cell r="K1611" t="e">
            <v>#REF!</v>
          </cell>
          <cell r="L1611" t="e">
            <v>#REF!</v>
          </cell>
        </row>
        <row r="1612">
          <cell r="C1612" t="str">
            <v>AGESPISA - AREAIS</v>
          </cell>
        </row>
        <row r="1614">
          <cell r="C1614" t="str">
            <v>COMPOSIÇÃO DE PREÇO UNITÁRIO</v>
          </cell>
        </row>
        <row r="1616">
          <cell r="B1616">
            <v>58</v>
          </cell>
          <cell r="C1616">
            <v>58</v>
          </cell>
          <cell r="D1616" t="str">
            <v>PAINEL ELETRICO C/1 SOFT START 25 CV,380V,60Hz</v>
          </cell>
          <cell r="I1616" t="str">
            <v>UN</v>
          </cell>
          <cell r="K1616">
            <v>53703</v>
          </cell>
        </row>
        <row r="1618">
          <cell r="C1618" t="str">
            <v>CÓDIGO</v>
          </cell>
          <cell r="D1618" t="str">
            <v>DESCRIÇÃO DO SERVIÇO</v>
          </cell>
          <cell r="F1618" t="str">
            <v>UNIDADE</v>
          </cell>
          <cell r="G1618" t="str">
            <v>COEF.</v>
          </cell>
          <cell r="H1618" t="str">
            <v>PR. UNITÁRIO</v>
          </cell>
          <cell r="I1618" t="str">
            <v>PR. TOTAL</v>
          </cell>
        </row>
        <row r="1619">
          <cell r="C1619" t="str">
            <v>IM8757</v>
          </cell>
          <cell r="D1619" t="str">
            <v>PAINEL ELETRICO C/1 SOFT START 25CV,380V,60Hz</v>
          </cell>
          <cell r="F1619" t="str">
            <v>UN</v>
          </cell>
          <cell r="G1619">
            <v>1</v>
          </cell>
          <cell r="H1619">
            <v>26500</v>
          </cell>
          <cell r="I1619">
            <v>26500</v>
          </cell>
          <cell r="K1619" t="str">
            <v>IM8757</v>
          </cell>
          <cell r="L1619">
            <v>1</v>
          </cell>
          <cell r="M1619">
            <v>53703</v>
          </cell>
          <cell r="N1619">
            <v>53703</v>
          </cell>
        </row>
        <row r="1620">
          <cell r="C1620">
            <v>0</v>
          </cell>
          <cell r="D1620">
            <v>0</v>
          </cell>
          <cell r="F1620">
            <v>0</v>
          </cell>
          <cell r="G1620">
            <v>0</v>
          </cell>
          <cell r="H1620">
            <v>0</v>
          </cell>
          <cell r="I1620">
            <v>0</v>
          </cell>
          <cell r="M1620">
            <v>53703</v>
          </cell>
          <cell r="N1620">
            <v>0</v>
          </cell>
        </row>
        <row r="1621">
          <cell r="C1621">
            <v>0</v>
          </cell>
          <cell r="D1621">
            <v>0</v>
          </cell>
          <cell r="F1621">
            <v>0</v>
          </cell>
          <cell r="G1621">
            <v>0</v>
          </cell>
          <cell r="H1621">
            <v>0</v>
          </cell>
          <cell r="I1621">
            <v>0</v>
          </cell>
          <cell r="M1621">
            <v>53703</v>
          </cell>
          <cell r="N1621">
            <v>0</v>
          </cell>
        </row>
        <row r="1622">
          <cell r="C1622">
            <v>0</v>
          </cell>
          <cell r="D1622">
            <v>0</v>
          </cell>
          <cell r="F1622">
            <v>0</v>
          </cell>
          <cell r="G1622">
            <v>0</v>
          </cell>
          <cell r="H1622">
            <v>0</v>
          </cell>
          <cell r="I1622">
            <v>0</v>
          </cell>
          <cell r="M1622">
            <v>53703</v>
          </cell>
          <cell r="N1622">
            <v>0</v>
          </cell>
        </row>
        <row r="1623">
          <cell r="C1623">
            <v>0</v>
          </cell>
          <cell r="D1623">
            <v>0</v>
          </cell>
          <cell r="F1623">
            <v>0</v>
          </cell>
          <cell r="G1623">
            <v>0</v>
          </cell>
          <cell r="H1623">
            <v>0</v>
          </cell>
          <cell r="I1623">
            <v>0</v>
          </cell>
          <cell r="M1623">
            <v>53703</v>
          </cell>
          <cell r="N1623">
            <v>0</v>
          </cell>
        </row>
        <row r="1624">
          <cell r="C1624">
            <v>0</v>
          </cell>
          <cell r="D1624">
            <v>0</v>
          </cell>
          <cell r="F1624">
            <v>0</v>
          </cell>
          <cell r="G1624">
            <v>0</v>
          </cell>
          <cell r="H1624">
            <v>0</v>
          </cell>
          <cell r="I1624">
            <v>0</v>
          </cell>
          <cell r="M1624">
            <v>53703</v>
          </cell>
          <cell r="N1624">
            <v>0</v>
          </cell>
        </row>
        <row r="1625">
          <cell r="C1625">
            <v>0</v>
          </cell>
          <cell r="D1625">
            <v>0</v>
          </cell>
          <cell r="F1625">
            <v>0</v>
          </cell>
          <cell r="G1625">
            <v>0</v>
          </cell>
          <cell r="H1625">
            <v>0</v>
          </cell>
          <cell r="I1625">
            <v>0</v>
          </cell>
          <cell r="M1625">
            <v>53703</v>
          </cell>
          <cell r="N1625">
            <v>0</v>
          </cell>
        </row>
        <row r="1626">
          <cell r="C1626">
            <v>0</v>
          </cell>
          <cell r="D1626">
            <v>0</v>
          </cell>
          <cell r="F1626">
            <v>0</v>
          </cell>
          <cell r="G1626">
            <v>0</v>
          </cell>
          <cell r="H1626">
            <v>0</v>
          </cell>
          <cell r="I1626">
            <v>0</v>
          </cell>
          <cell r="M1626">
            <v>53703</v>
          </cell>
          <cell r="N1626">
            <v>0</v>
          </cell>
        </row>
        <row r="1627">
          <cell r="C1627">
            <v>0</v>
          </cell>
          <cell r="D1627">
            <v>0</v>
          </cell>
          <cell r="F1627">
            <v>0</v>
          </cell>
          <cell r="G1627">
            <v>0</v>
          </cell>
          <cell r="H1627">
            <v>0</v>
          </cell>
          <cell r="I1627">
            <v>0</v>
          </cell>
          <cell r="M1627">
            <v>53703</v>
          </cell>
          <cell r="N1627">
            <v>0</v>
          </cell>
        </row>
        <row r="1628">
          <cell r="C1628">
            <v>0</v>
          </cell>
          <cell r="D1628">
            <v>0</v>
          </cell>
          <cell r="F1628">
            <v>0</v>
          </cell>
          <cell r="G1628">
            <v>0</v>
          </cell>
          <cell r="H1628">
            <v>0</v>
          </cell>
          <cell r="I1628">
            <v>0</v>
          </cell>
          <cell r="M1628">
            <v>53703</v>
          </cell>
          <cell r="N1628">
            <v>0</v>
          </cell>
        </row>
        <row r="1629">
          <cell r="C1629">
            <v>0</v>
          </cell>
          <cell r="D1629">
            <v>0</v>
          </cell>
          <cell r="F1629">
            <v>0</v>
          </cell>
          <cell r="G1629">
            <v>0</v>
          </cell>
          <cell r="H1629">
            <v>0</v>
          </cell>
          <cell r="I1629">
            <v>0</v>
          </cell>
          <cell r="M1629">
            <v>53703</v>
          </cell>
          <cell r="N1629">
            <v>0</v>
          </cell>
        </row>
        <row r="1630">
          <cell r="C1630">
            <v>0</v>
          </cell>
          <cell r="D1630">
            <v>0</v>
          </cell>
          <cell r="F1630">
            <v>0</v>
          </cell>
          <cell r="G1630">
            <v>0</v>
          </cell>
          <cell r="H1630">
            <v>0</v>
          </cell>
          <cell r="I1630">
            <v>0</v>
          </cell>
          <cell r="M1630">
            <v>53703</v>
          </cell>
          <cell r="N1630">
            <v>0</v>
          </cell>
        </row>
        <row r="1631">
          <cell r="C1631">
            <v>0</v>
          </cell>
          <cell r="D1631">
            <v>0</v>
          </cell>
          <cell r="F1631">
            <v>0</v>
          </cell>
          <cell r="G1631">
            <v>0</v>
          </cell>
          <cell r="H1631">
            <v>0</v>
          </cell>
          <cell r="I1631">
            <v>0</v>
          </cell>
          <cell r="M1631">
            <v>53703</v>
          </cell>
          <cell r="N1631">
            <v>0</v>
          </cell>
        </row>
        <row r="1632">
          <cell r="C1632">
            <v>0</v>
          </cell>
          <cell r="D1632">
            <v>0</v>
          </cell>
          <cell r="F1632">
            <v>0</v>
          </cell>
          <cell r="G1632">
            <v>0</v>
          </cell>
          <cell r="H1632">
            <v>0</v>
          </cell>
          <cell r="I1632">
            <v>0</v>
          </cell>
          <cell r="M1632">
            <v>53703</v>
          </cell>
          <cell r="N1632">
            <v>0</v>
          </cell>
        </row>
        <row r="1633">
          <cell r="C1633">
            <v>0</v>
          </cell>
          <cell r="D1633">
            <v>0</v>
          </cell>
          <cell r="F1633">
            <v>0</v>
          </cell>
          <cell r="G1633">
            <v>0</v>
          </cell>
          <cell r="H1633">
            <v>0</v>
          </cell>
          <cell r="I1633">
            <v>0</v>
          </cell>
          <cell r="M1633">
            <v>53703</v>
          </cell>
          <cell r="N1633">
            <v>0</v>
          </cell>
        </row>
        <row r="1634">
          <cell r="C1634">
            <v>0</v>
          </cell>
          <cell r="D1634">
            <v>0</v>
          </cell>
          <cell r="F1634">
            <v>0</v>
          </cell>
          <cell r="G1634">
            <v>0</v>
          </cell>
          <cell r="H1634">
            <v>0</v>
          </cell>
          <cell r="I1634">
            <v>0</v>
          </cell>
          <cell r="M1634">
            <v>53703</v>
          </cell>
          <cell r="N1634">
            <v>0</v>
          </cell>
        </row>
        <row r="1635">
          <cell r="C1635">
            <v>0</v>
          </cell>
          <cell r="D1635">
            <v>0</v>
          </cell>
          <cell r="F1635">
            <v>0</v>
          </cell>
          <cell r="G1635">
            <v>0</v>
          </cell>
          <cell r="H1635">
            <v>0</v>
          </cell>
          <cell r="I1635">
            <v>0</v>
          </cell>
          <cell r="M1635">
            <v>53703</v>
          </cell>
          <cell r="N1635">
            <v>0</v>
          </cell>
        </row>
        <row r="1636">
          <cell r="C1636">
            <v>0</v>
          </cell>
          <cell r="D1636">
            <v>0</v>
          </cell>
          <cell r="F1636">
            <v>0</v>
          </cell>
          <cell r="G1636">
            <v>0</v>
          </cell>
          <cell r="H1636">
            <v>0</v>
          </cell>
          <cell r="I1636">
            <v>0</v>
          </cell>
          <cell r="M1636">
            <v>53703</v>
          </cell>
          <cell r="N1636">
            <v>0</v>
          </cell>
        </row>
        <row r="1637">
          <cell r="C1637">
            <v>0</v>
          </cell>
          <cell r="D1637">
            <v>0</v>
          </cell>
          <cell r="F1637">
            <v>0</v>
          </cell>
          <cell r="G1637">
            <v>0</v>
          </cell>
          <cell r="H1637">
            <v>0</v>
          </cell>
          <cell r="I1637">
            <v>0</v>
          </cell>
          <cell r="M1637">
            <v>53703</v>
          </cell>
          <cell r="N1637">
            <v>0</v>
          </cell>
        </row>
        <row r="1638">
          <cell r="C1638">
            <v>0</v>
          </cell>
          <cell r="D1638">
            <v>0</v>
          </cell>
          <cell r="F1638">
            <v>0</v>
          </cell>
          <cell r="G1638">
            <v>0</v>
          </cell>
          <cell r="H1638">
            <v>0</v>
          </cell>
          <cell r="I1638">
            <v>0</v>
          </cell>
          <cell r="M1638">
            <v>53703</v>
          </cell>
          <cell r="N1638">
            <v>0</v>
          </cell>
        </row>
        <row r="1639">
          <cell r="C1639">
            <v>0</v>
          </cell>
          <cell r="D1639">
            <v>0</v>
          </cell>
          <cell r="F1639">
            <v>0</v>
          </cell>
          <cell r="G1639">
            <v>0</v>
          </cell>
          <cell r="H1639">
            <v>0</v>
          </cell>
          <cell r="I1639">
            <v>0</v>
          </cell>
          <cell r="M1639">
            <v>53703</v>
          </cell>
          <cell r="N1639">
            <v>0</v>
          </cell>
        </row>
        <row r="1640">
          <cell r="C1640" t="str">
            <v xml:space="preserve">TOTAL </v>
          </cell>
          <cell r="I1640">
            <v>26500</v>
          </cell>
        </row>
        <row r="1641">
          <cell r="C1641" t="str">
            <v>BDI %</v>
          </cell>
          <cell r="H1641">
            <v>0</v>
          </cell>
          <cell r="I1641">
            <v>0</v>
          </cell>
        </row>
        <row r="1642">
          <cell r="A1642">
            <v>58</v>
          </cell>
          <cell r="C1642" t="str">
            <v>TOTAL DO SERVIÇO</v>
          </cell>
          <cell r="I1642">
            <v>26500</v>
          </cell>
          <cell r="K1642" t="e">
            <v>#REF!</v>
          </cell>
          <cell r="L1642" t="e">
            <v>#REF!</v>
          </cell>
        </row>
        <row r="1643">
          <cell r="C1643" t="str">
            <v>AGESPISA - AREAIS</v>
          </cell>
        </row>
        <row r="1645">
          <cell r="C1645" t="str">
            <v>COMPOSIÇÃO DE PREÇO UNITÁRIO</v>
          </cell>
        </row>
        <row r="1647">
          <cell r="B1647">
            <v>59</v>
          </cell>
          <cell r="C1647">
            <v>59</v>
          </cell>
          <cell r="D1647" t="str">
            <v>CARGA, TRANSPORTE E DESCARGA DE TUBOS E PEÇAS EM PVC DN 150 ATÉ 10KM</v>
          </cell>
          <cell r="I1647" t="str">
            <v>M</v>
          </cell>
          <cell r="K1647">
            <v>0.53</v>
          </cell>
        </row>
        <row r="1649">
          <cell r="C1649" t="str">
            <v>CÓDIGO</v>
          </cell>
          <cell r="D1649" t="str">
            <v>DESCRIÇÃO DO SERVIÇO</v>
          </cell>
          <cell r="F1649" t="str">
            <v>UNIDADE</v>
          </cell>
          <cell r="G1649" t="str">
            <v>COEF.</v>
          </cell>
          <cell r="H1649" t="str">
            <v>PR. UNITÁRIO</v>
          </cell>
          <cell r="I1649" t="str">
            <v>PR. TOTAL</v>
          </cell>
        </row>
        <row r="1650">
          <cell r="C1650" t="str">
            <v>IE0286</v>
          </cell>
          <cell r="D1650" t="str">
            <v>CAMINH+O C/CARROCERIA DE       MADEIRA HP 136 (CHP)</v>
          </cell>
          <cell r="F1650" t="str">
            <v>H</v>
          </cell>
          <cell r="G1650">
            <v>4.0000000000000001E-3</v>
          </cell>
          <cell r="H1650">
            <v>66.09</v>
          </cell>
          <cell r="I1650">
            <v>0.26</v>
          </cell>
          <cell r="K1650" t="str">
            <v>IE0286</v>
          </cell>
          <cell r="L1650">
            <v>4.0000000000000001E-3</v>
          </cell>
          <cell r="M1650">
            <v>0.53</v>
          </cell>
          <cell r="N1650">
            <v>2.1200000000000004E-3</v>
          </cell>
        </row>
        <row r="1651">
          <cell r="C1651" t="str">
            <v>IH0006</v>
          </cell>
          <cell r="D1651" t="str">
            <v>SERVENTE</v>
          </cell>
          <cell r="F1651" t="str">
            <v>H</v>
          </cell>
          <cell r="G1651">
            <v>0.03</v>
          </cell>
          <cell r="H1651">
            <v>4.4723219814241482</v>
          </cell>
          <cell r="I1651">
            <v>0.13</v>
          </cell>
          <cell r="K1651" t="str">
            <v>IH0006</v>
          </cell>
          <cell r="L1651">
            <v>0.03</v>
          </cell>
          <cell r="M1651">
            <v>0.53</v>
          </cell>
          <cell r="N1651">
            <v>1.5900000000000001E-2</v>
          </cell>
        </row>
        <row r="1652">
          <cell r="C1652">
            <v>0</v>
          </cell>
          <cell r="D1652">
            <v>0</v>
          </cell>
          <cell r="F1652">
            <v>0</v>
          </cell>
          <cell r="G1652">
            <v>0</v>
          </cell>
          <cell r="H1652">
            <v>0</v>
          </cell>
          <cell r="I1652">
            <v>0</v>
          </cell>
          <cell r="M1652">
            <v>0.53</v>
          </cell>
          <cell r="N1652">
            <v>0</v>
          </cell>
        </row>
        <row r="1653">
          <cell r="C1653">
            <v>0</v>
          </cell>
          <cell r="D1653">
            <v>0</v>
          </cell>
          <cell r="F1653">
            <v>0</v>
          </cell>
          <cell r="G1653">
            <v>0</v>
          </cell>
          <cell r="H1653">
            <v>0</v>
          </cell>
          <cell r="I1653">
            <v>0</v>
          </cell>
          <cell r="M1653">
            <v>0.53</v>
          </cell>
          <cell r="N1653">
            <v>0</v>
          </cell>
        </row>
        <row r="1654">
          <cell r="C1654">
            <v>0</v>
          </cell>
          <cell r="D1654">
            <v>0</v>
          </cell>
          <cell r="F1654">
            <v>0</v>
          </cell>
          <cell r="G1654">
            <v>0</v>
          </cell>
          <cell r="H1654">
            <v>0</v>
          </cell>
          <cell r="I1654">
            <v>0</v>
          </cell>
          <cell r="M1654">
            <v>0.53</v>
          </cell>
          <cell r="N1654">
            <v>0</v>
          </cell>
        </row>
        <row r="1655">
          <cell r="C1655">
            <v>0</v>
          </cell>
          <cell r="D1655">
            <v>0</v>
          </cell>
          <cell r="F1655">
            <v>0</v>
          </cell>
          <cell r="G1655">
            <v>0</v>
          </cell>
          <cell r="H1655">
            <v>0</v>
          </cell>
          <cell r="I1655">
            <v>0</v>
          </cell>
          <cell r="M1655">
            <v>0.53</v>
          </cell>
          <cell r="N1655">
            <v>0</v>
          </cell>
        </row>
        <row r="1656">
          <cell r="C1656">
            <v>0</v>
          </cell>
          <cell r="D1656">
            <v>0</v>
          </cell>
          <cell r="F1656">
            <v>0</v>
          </cell>
          <cell r="G1656">
            <v>0</v>
          </cell>
          <cell r="H1656">
            <v>0</v>
          </cell>
          <cell r="I1656">
            <v>0</v>
          </cell>
          <cell r="M1656">
            <v>0.53</v>
          </cell>
          <cell r="N1656">
            <v>0</v>
          </cell>
        </row>
        <row r="1657">
          <cell r="C1657">
            <v>0</v>
          </cell>
          <cell r="D1657">
            <v>0</v>
          </cell>
          <cell r="F1657">
            <v>0</v>
          </cell>
          <cell r="G1657">
            <v>0</v>
          </cell>
          <cell r="H1657">
            <v>0</v>
          </cell>
          <cell r="I1657">
            <v>0</v>
          </cell>
          <cell r="M1657">
            <v>0.53</v>
          </cell>
          <cell r="N1657">
            <v>0</v>
          </cell>
        </row>
        <row r="1658">
          <cell r="C1658">
            <v>0</v>
          </cell>
          <cell r="D1658">
            <v>0</v>
          </cell>
          <cell r="F1658">
            <v>0</v>
          </cell>
          <cell r="G1658">
            <v>0</v>
          </cell>
          <cell r="H1658">
            <v>0</v>
          </cell>
          <cell r="I1658">
            <v>0</v>
          </cell>
          <cell r="M1658">
            <v>0.53</v>
          </cell>
          <cell r="N1658">
            <v>0</v>
          </cell>
        </row>
        <row r="1659">
          <cell r="C1659">
            <v>0</v>
          </cell>
          <cell r="D1659">
            <v>0</v>
          </cell>
          <cell r="F1659">
            <v>0</v>
          </cell>
          <cell r="G1659">
            <v>0</v>
          </cell>
          <cell r="H1659">
            <v>0</v>
          </cell>
          <cell r="I1659">
            <v>0</v>
          </cell>
          <cell r="M1659">
            <v>0.53</v>
          </cell>
          <cell r="N1659">
            <v>0</v>
          </cell>
        </row>
        <row r="1660">
          <cell r="C1660">
            <v>0</v>
          </cell>
          <cell r="D1660">
            <v>0</v>
          </cell>
          <cell r="F1660">
            <v>0</v>
          </cell>
          <cell r="G1660">
            <v>0</v>
          </cell>
          <cell r="H1660">
            <v>0</v>
          </cell>
          <cell r="I1660">
            <v>0</v>
          </cell>
          <cell r="M1660">
            <v>0.53</v>
          </cell>
          <cell r="N1660">
            <v>0</v>
          </cell>
        </row>
        <row r="1661">
          <cell r="C1661">
            <v>0</v>
          </cell>
          <cell r="D1661">
            <v>0</v>
          </cell>
          <cell r="F1661">
            <v>0</v>
          </cell>
          <cell r="G1661">
            <v>0</v>
          </cell>
          <cell r="H1661">
            <v>0</v>
          </cell>
          <cell r="I1661">
            <v>0</v>
          </cell>
          <cell r="M1661">
            <v>0.53</v>
          </cell>
          <cell r="N1661">
            <v>0</v>
          </cell>
        </row>
        <row r="1662">
          <cell r="C1662">
            <v>0</v>
          </cell>
          <cell r="D1662">
            <v>0</v>
          </cell>
          <cell r="F1662">
            <v>0</v>
          </cell>
          <cell r="G1662">
            <v>0</v>
          </cell>
          <cell r="H1662">
            <v>0</v>
          </cell>
          <cell r="I1662">
            <v>0</v>
          </cell>
          <cell r="M1662">
            <v>0.53</v>
          </cell>
          <cell r="N1662">
            <v>0</v>
          </cell>
        </row>
        <row r="1663">
          <cell r="C1663">
            <v>0</v>
          </cell>
          <cell r="D1663">
            <v>0</v>
          </cell>
          <cell r="F1663">
            <v>0</v>
          </cell>
          <cell r="G1663">
            <v>0</v>
          </cell>
          <cell r="H1663">
            <v>0</v>
          </cell>
          <cell r="I1663">
            <v>0</v>
          </cell>
          <cell r="M1663">
            <v>0.53</v>
          </cell>
          <cell r="N1663">
            <v>0</v>
          </cell>
        </row>
        <row r="1664">
          <cell r="C1664">
            <v>0</v>
          </cell>
          <cell r="D1664">
            <v>0</v>
          </cell>
          <cell r="F1664">
            <v>0</v>
          </cell>
          <cell r="G1664">
            <v>0</v>
          </cell>
          <cell r="H1664">
            <v>0</v>
          </cell>
          <cell r="I1664">
            <v>0</v>
          </cell>
          <cell r="M1664">
            <v>0.53</v>
          </cell>
          <cell r="N1664">
            <v>0</v>
          </cell>
        </row>
        <row r="1665">
          <cell r="C1665">
            <v>0</v>
          </cell>
          <cell r="D1665">
            <v>0</v>
          </cell>
          <cell r="F1665">
            <v>0</v>
          </cell>
          <cell r="G1665">
            <v>0</v>
          </cell>
          <cell r="H1665">
            <v>0</v>
          </cell>
          <cell r="I1665">
            <v>0</v>
          </cell>
          <cell r="M1665">
            <v>0.53</v>
          </cell>
          <cell r="N1665">
            <v>0</v>
          </cell>
        </row>
        <row r="1666">
          <cell r="C1666">
            <v>0</v>
          </cell>
          <cell r="D1666">
            <v>0</v>
          </cell>
          <cell r="F1666">
            <v>0</v>
          </cell>
          <cell r="G1666">
            <v>0</v>
          </cell>
          <cell r="H1666">
            <v>0</v>
          </cell>
          <cell r="I1666">
            <v>0</v>
          </cell>
          <cell r="M1666">
            <v>0.53</v>
          </cell>
          <cell r="N1666">
            <v>0</v>
          </cell>
        </row>
        <row r="1667">
          <cell r="C1667">
            <v>0</v>
          </cell>
          <cell r="D1667">
            <v>0</v>
          </cell>
          <cell r="F1667">
            <v>0</v>
          </cell>
          <cell r="G1667">
            <v>0</v>
          </cell>
          <cell r="H1667">
            <v>0</v>
          </cell>
          <cell r="I1667">
            <v>0</v>
          </cell>
          <cell r="M1667">
            <v>0.53</v>
          </cell>
          <cell r="N1667">
            <v>0</v>
          </cell>
        </row>
        <row r="1668">
          <cell r="C1668">
            <v>0</v>
          </cell>
          <cell r="D1668">
            <v>0</v>
          </cell>
          <cell r="F1668">
            <v>0</v>
          </cell>
          <cell r="G1668">
            <v>0</v>
          </cell>
          <cell r="H1668">
            <v>0</v>
          </cell>
          <cell r="I1668">
            <v>0</v>
          </cell>
          <cell r="M1668">
            <v>0.53</v>
          </cell>
          <cell r="N1668">
            <v>0</v>
          </cell>
        </row>
        <row r="1669">
          <cell r="C1669">
            <v>0</v>
          </cell>
          <cell r="D1669">
            <v>0</v>
          </cell>
          <cell r="F1669">
            <v>0</v>
          </cell>
          <cell r="G1669">
            <v>0</v>
          </cell>
          <cell r="H1669">
            <v>0</v>
          </cell>
          <cell r="I1669">
            <v>0</v>
          </cell>
          <cell r="M1669">
            <v>0.53</v>
          </cell>
          <cell r="N1669">
            <v>0</v>
          </cell>
        </row>
        <row r="1670">
          <cell r="C1670">
            <v>0</v>
          </cell>
          <cell r="D1670">
            <v>0</v>
          </cell>
          <cell r="F1670">
            <v>0</v>
          </cell>
          <cell r="G1670">
            <v>0</v>
          </cell>
          <cell r="H1670">
            <v>0</v>
          </cell>
          <cell r="I1670">
            <v>0</v>
          </cell>
          <cell r="M1670">
            <v>0.53</v>
          </cell>
          <cell r="N1670">
            <v>0</v>
          </cell>
        </row>
        <row r="1671">
          <cell r="C1671" t="str">
            <v xml:space="preserve">TOTAL </v>
          </cell>
          <cell r="I1671">
            <v>0.39</v>
          </cell>
        </row>
        <row r="1672">
          <cell r="C1672" t="str">
            <v>BDI %</v>
          </cell>
          <cell r="H1672">
            <v>0</v>
          </cell>
          <cell r="I1672">
            <v>0</v>
          </cell>
        </row>
        <row r="1673">
          <cell r="A1673">
            <v>59</v>
          </cell>
          <cell r="C1673" t="str">
            <v>TOTAL DO SERVIÇO</v>
          </cell>
          <cell r="I1673">
            <v>0.39</v>
          </cell>
          <cell r="K1673" t="e">
            <v>#REF!</v>
          </cell>
          <cell r="L1673" t="e">
            <v>#REF!</v>
          </cell>
        </row>
        <row r="1674">
          <cell r="C1674" t="str">
            <v>AGESPISA - AREAIS</v>
          </cell>
        </row>
        <row r="1676">
          <cell r="C1676" t="str">
            <v>COMPOSIÇÃO DE PREÇO UNITÁRIO</v>
          </cell>
        </row>
        <row r="1678">
          <cell r="B1678">
            <v>60</v>
          </cell>
          <cell r="C1678">
            <v>60</v>
          </cell>
          <cell r="D1678" t="str">
            <v>LOCAÇÃO DE OBRAS C/ AUXÍLIO DE EQUIPAMENTO TOPOGRÁFICO</v>
          </cell>
          <cell r="I1678" t="str">
            <v>M2</v>
          </cell>
          <cell r="K1678">
            <v>0.28000000000000003</v>
          </cell>
        </row>
        <row r="1680">
          <cell r="C1680" t="str">
            <v>CÓDIGO</v>
          </cell>
          <cell r="D1680" t="str">
            <v>DESCRIÇÃO DO SERVIÇO</v>
          </cell>
          <cell r="F1680" t="str">
            <v>UNIDADE</v>
          </cell>
          <cell r="G1680" t="str">
            <v>COEF.</v>
          </cell>
          <cell r="H1680" t="str">
            <v>PR. UNITÁRIO</v>
          </cell>
          <cell r="I1680" t="str">
            <v>PR. TOTAL</v>
          </cell>
        </row>
        <row r="1681">
          <cell r="C1681" t="str">
            <v>CA1109</v>
          </cell>
          <cell r="D1681" t="str">
            <v>FURGÃO OU UTILITÁRIO, MOTOR    GASOLINA 86 HP (INCLUSIVE</v>
          </cell>
          <cell r="F1681" t="str">
            <v>H</v>
          </cell>
          <cell r="G1681">
            <v>1.5E-3</v>
          </cell>
          <cell r="H1681">
            <v>36.588582043343649</v>
          </cell>
          <cell r="I1681">
            <v>0.05</v>
          </cell>
          <cell r="K1681" t="str">
            <v>CA1109</v>
          </cell>
          <cell r="L1681">
            <v>1.5E-3</v>
          </cell>
          <cell r="M1681">
            <v>0.28000000000000003</v>
          </cell>
          <cell r="N1681">
            <v>4.2000000000000007E-4</v>
          </cell>
        </row>
        <row r="1682">
          <cell r="C1682" t="str">
            <v>CA1180</v>
          </cell>
          <cell r="D1682" t="str">
            <v>TEODOLITO AUTOMÁTICO C/ TRIPÉ, WILD MODELO T- 1 (PRECISÃO DE</v>
          </cell>
          <cell r="F1682" t="str">
            <v>MÊS</v>
          </cell>
          <cell r="G1682">
            <v>1E-4</v>
          </cell>
          <cell r="H1682">
            <v>450</v>
          </cell>
          <cell r="I1682">
            <v>0.05</v>
          </cell>
          <cell r="K1682" t="str">
            <v>CA1180</v>
          </cell>
          <cell r="L1682">
            <v>1E-4</v>
          </cell>
          <cell r="M1682">
            <v>0.28000000000000003</v>
          </cell>
          <cell r="N1682">
            <v>2.8000000000000003E-5</v>
          </cell>
        </row>
        <row r="1683">
          <cell r="C1683" t="str">
            <v>IE0035</v>
          </cell>
          <cell r="D1683" t="str">
            <v>NÍVEL WILD NA-2, PRECISÃO MAIS OU MENOS 0,7 MM OU SIMILAR</v>
          </cell>
          <cell r="F1683" t="str">
            <v>MÊS</v>
          </cell>
          <cell r="G1683">
            <v>1E-4</v>
          </cell>
          <cell r="H1683">
            <v>300</v>
          </cell>
          <cell r="I1683">
            <v>0.03</v>
          </cell>
          <cell r="K1683" t="str">
            <v>IE0035</v>
          </cell>
          <cell r="L1683">
            <v>1E-4</v>
          </cell>
          <cell r="M1683">
            <v>0.28000000000000003</v>
          </cell>
          <cell r="N1683">
            <v>2.8000000000000003E-5</v>
          </cell>
        </row>
        <row r="1684">
          <cell r="C1684" t="str">
            <v>IH0003</v>
          </cell>
          <cell r="D1684" t="str">
            <v>NIVELADOR</v>
          </cell>
          <cell r="F1684" t="str">
            <v>H</v>
          </cell>
          <cell r="G1684">
            <v>2E-3</v>
          </cell>
          <cell r="H1684">
            <v>6.2786377708978325</v>
          </cell>
          <cell r="I1684">
            <v>0.01</v>
          </cell>
          <cell r="K1684" t="str">
            <v>IH0003</v>
          </cell>
          <cell r="L1684">
            <v>2E-3</v>
          </cell>
          <cell r="M1684">
            <v>0.28000000000000003</v>
          </cell>
          <cell r="N1684">
            <v>5.6000000000000006E-4</v>
          </cell>
        </row>
        <row r="1685">
          <cell r="C1685" t="str">
            <v>IH0007</v>
          </cell>
          <cell r="D1685" t="str">
            <v>TOPÓGRAFO</v>
          </cell>
          <cell r="F1685" t="str">
            <v>H</v>
          </cell>
          <cell r="G1685">
            <v>3.0000000000000001E-3</v>
          </cell>
          <cell r="H1685">
            <v>9.8236532507739955</v>
          </cell>
          <cell r="I1685">
            <v>0.03</v>
          </cell>
          <cell r="K1685" t="str">
            <v>IH0007</v>
          </cell>
          <cell r="L1685">
            <v>3.0000000000000001E-3</v>
          </cell>
          <cell r="M1685">
            <v>0.28000000000000003</v>
          </cell>
          <cell r="N1685">
            <v>8.4000000000000014E-4</v>
          </cell>
        </row>
        <row r="1686">
          <cell r="C1686" t="str">
            <v>IH0008</v>
          </cell>
          <cell r="D1686" t="str">
            <v>AUXILIAR DETOPÓGRAFO</v>
          </cell>
          <cell r="F1686" t="str">
            <v>H</v>
          </cell>
          <cell r="G1686">
            <v>6.0000000000000001E-3</v>
          </cell>
          <cell r="H1686">
            <v>4.7138080495356025</v>
          </cell>
          <cell r="I1686">
            <v>0.03</v>
          </cell>
          <cell r="K1686" t="str">
            <v>IH0008</v>
          </cell>
          <cell r="L1686">
            <v>6.0000000000000001E-3</v>
          </cell>
          <cell r="M1686">
            <v>0.28000000000000003</v>
          </cell>
          <cell r="N1686">
            <v>1.6800000000000003E-3</v>
          </cell>
        </row>
        <row r="1687">
          <cell r="C1687">
            <v>0</v>
          </cell>
          <cell r="D1687">
            <v>0</v>
          </cell>
          <cell r="F1687">
            <v>0</v>
          </cell>
          <cell r="G1687">
            <v>0</v>
          </cell>
          <cell r="H1687">
            <v>0</v>
          </cell>
          <cell r="I1687">
            <v>0</v>
          </cell>
          <cell r="M1687">
            <v>0.28000000000000003</v>
          </cell>
          <cell r="N1687">
            <v>0</v>
          </cell>
        </row>
        <row r="1688">
          <cell r="C1688">
            <v>0</v>
          </cell>
          <cell r="D1688">
            <v>0</v>
          </cell>
          <cell r="F1688">
            <v>0</v>
          </cell>
          <cell r="G1688">
            <v>0</v>
          </cell>
          <cell r="H1688">
            <v>0</v>
          </cell>
          <cell r="I1688">
            <v>0</v>
          </cell>
          <cell r="M1688">
            <v>0.28000000000000003</v>
          </cell>
          <cell r="N1688">
            <v>0</v>
          </cell>
        </row>
        <row r="1689">
          <cell r="C1689">
            <v>0</v>
          </cell>
          <cell r="D1689">
            <v>0</v>
          </cell>
          <cell r="F1689">
            <v>0</v>
          </cell>
          <cell r="G1689">
            <v>0</v>
          </cell>
          <cell r="H1689">
            <v>0</v>
          </cell>
          <cell r="I1689">
            <v>0</v>
          </cell>
          <cell r="M1689">
            <v>0.28000000000000003</v>
          </cell>
          <cell r="N1689">
            <v>0</v>
          </cell>
        </row>
        <row r="1690">
          <cell r="C1690">
            <v>0</v>
          </cell>
          <cell r="D1690">
            <v>0</v>
          </cell>
          <cell r="F1690">
            <v>0</v>
          </cell>
          <cell r="G1690">
            <v>0</v>
          </cell>
          <cell r="H1690">
            <v>0</v>
          </cell>
          <cell r="I1690">
            <v>0</v>
          </cell>
          <cell r="M1690">
            <v>0.28000000000000003</v>
          </cell>
          <cell r="N1690">
            <v>0</v>
          </cell>
        </row>
        <row r="1691">
          <cell r="C1691">
            <v>0</v>
          </cell>
          <cell r="D1691">
            <v>0</v>
          </cell>
          <cell r="F1691">
            <v>0</v>
          </cell>
          <cell r="G1691">
            <v>0</v>
          </cell>
          <cell r="H1691">
            <v>0</v>
          </cell>
          <cell r="I1691">
            <v>0</v>
          </cell>
          <cell r="M1691">
            <v>0.28000000000000003</v>
          </cell>
          <cell r="N1691">
            <v>0</v>
          </cell>
        </row>
        <row r="1692">
          <cell r="C1692">
            <v>0</v>
          </cell>
          <cell r="D1692">
            <v>0</v>
          </cell>
          <cell r="F1692">
            <v>0</v>
          </cell>
          <cell r="G1692">
            <v>0</v>
          </cell>
          <cell r="H1692">
            <v>0</v>
          </cell>
          <cell r="I1692">
            <v>0</v>
          </cell>
          <cell r="M1692">
            <v>0.28000000000000003</v>
          </cell>
          <cell r="N1692">
            <v>0</v>
          </cell>
        </row>
        <row r="1693">
          <cell r="C1693">
            <v>0</v>
          </cell>
          <cell r="D1693">
            <v>0</v>
          </cell>
          <cell r="F1693">
            <v>0</v>
          </cell>
          <cell r="G1693">
            <v>0</v>
          </cell>
          <cell r="H1693">
            <v>0</v>
          </cell>
          <cell r="I1693">
            <v>0</v>
          </cell>
          <cell r="M1693">
            <v>0.28000000000000003</v>
          </cell>
          <cell r="N1693">
            <v>0</v>
          </cell>
        </row>
        <row r="1694">
          <cell r="C1694">
            <v>0</v>
          </cell>
          <cell r="D1694">
            <v>0</v>
          </cell>
          <cell r="F1694">
            <v>0</v>
          </cell>
          <cell r="G1694">
            <v>0</v>
          </cell>
          <cell r="H1694">
            <v>0</v>
          </cell>
          <cell r="I1694">
            <v>0</v>
          </cell>
          <cell r="M1694">
            <v>0.28000000000000003</v>
          </cell>
          <cell r="N1694">
            <v>0</v>
          </cell>
        </row>
        <row r="1695">
          <cell r="C1695">
            <v>0</v>
          </cell>
          <cell r="D1695">
            <v>0</v>
          </cell>
          <cell r="F1695">
            <v>0</v>
          </cell>
          <cell r="G1695">
            <v>0</v>
          </cell>
          <cell r="H1695">
            <v>0</v>
          </cell>
          <cell r="I1695">
            <v>0</v>
          </cell>
          <cell r="M1695">
            <v>0.28000000000000003</v>
          </cell>
          <cell r="N1695">
            <v>0</v>
          </cell>
        </row>
        <row r="1696">
          <cell r="C1696">
            <v>0</v>
          </cell>
          <cell r="D1696">
            <v>0</v>
          </cell>
          <cell r="F1696">
            <v>0</v>
          </cell>
          <cell r="G1696">
            <v>0</v>
          </cell>
          <cell r="H1696">
            <v>0</v>
          </cell>
          <cell r="I1696">
            <v>0</v>
          </cell>
          <cell r="M1696">
            <v>0.28000000000000003</v>
          </cell>
          <cell r="N1696">
            <v>0</v>
          </cell>
        </row>
        <row r="1697">
          <cell r="C1697">
            <v>0</v>
          </cell>
          <cell r="D1697">
            <v>0</v>
          </cell>
          <cell r="F1697">
            <v>0</v>
          </cell>
          <cell r="G1697">
            <v>0</v>
          </cell>
          <cell r="H1697">
            <v>0</v>
          </cell>
          <cell r="I1697">
            <v>0</v>
          </cell>
          <cell r="M1697">
            <v>0.28000000000000003</v>
          </cell>
          <cell r="N1697">
            <v>0</v>
          </cell>
        </row>
        <row r="1698">
          <cell r="C1698">
            <v>0</v>
          </cell>
          <cell r="D1698">
            <v>0</v>
          </cell>
          <cell r="F1698">
            <v>0</v>
          </cell>
          <cell r="G1698">
            <v>0</v>
          </cell>
          <cell r="H1698">
            <v>0</v>
          </cell>
          <cell r="I1698">
            <v>0</v>
          </cell>
          <cell r="M1698">
            <v>0.28000000000000003</v>
          </cell>
          <cell r="N1698">
            <v>0</v>
          </cell>
        </row>
        <row r="1699">
          <cell r="C1699">
            <v>0</v>
          </cell>
          <cell r="D1699">
            <v>0</v>
          </cell>
          <cell r="F1699">
            <v>0</v>
          </cell>
          <cell r="G1699">
            <v>0</v>
          </cell>
          <cell r="H1699">
            <v>0</v>
          </cell>
          <cell r="I1699">
            <v>0</v>
          </cell>
          <cell r="M1699">
            <v>0.28000000000000003</v>
          </cell>
          <cell r="N1699">
            <v>0</v>
          </cell>
        </row>
        <row r="1700">
          <cell r="C1700">
            <v>0</v>
          </cell>
          <cell r="D1700">
            <v>0</v>
          </cell>
          <cell r="F1700">
            <v>0</v>
          </cell>
          <cell r="G1700">
            <v>0</v>
          </cell>
          <cell r="H1700">
            <v>0</v>
          </cell>
          <cell r="I1700">
            <v>0</v>
          </cell>
          <cell r="M1700">
            <v>0.28000000000000003</v>
          </cell>
          <cell r="N1700">
            <v>0</v>
          </cell>
        </row>
        <row r="1701">
          <cell r="C1701">
            <v>0</v>
          </cell>
          <cell r="D1701">
            <v>0</v>
          </cell>
          <cell r="F1701">
            <v>0</v>
          </cell>
          <cell r="G1701">
            <v>0</v>
          </cell>
          <cell r="H1701">
            <v>0</v>
          </cell>
          <cell r="I1701">
            <v>0</v>
          </cell>
          <cell r="M1701">
            <v>0.28000000000000003</v>
          </cell>
          <cell r="N1701">
            <v>0</v>
          </cell>
        </row>
        <row r="1702">
          <cell r="C1702" t="str">
            <v xml:space="preserve">TOTAL </v>
          </cell>
          <cell r="I1702">
            <v>0.2</v>
          </cell>
        </row>
        <row r="1703">
          <cell r="C1703" t="str">
            <v>BDI %</v>
          </cell>
          <cell r="H1703">
            <v>0</v>
          </cell>
          <cell r="I1703">
            <v>0</v>
          </cell>
        </row>
        <row r="1704">
          <cell r="A1704">
            <v>60</v>
          </cell>
          <cell r="C1704" t="str">
            <v>TOTAL DO SERVIÇO</v>
          </cell>
          <cell r="I1704">
            <v>0.2</v>
          </cell>
          <cell r="K1704" t="e">
            <v>#REF!</v>
          </cell>
          <cell r="L1704" t="e">
            <v>#REF!</v>
          </cell>
        </row>
        <row r="1705">
          <cell r="C1705" t="str">
            <v>AGESPISA - AREAIS</v>
          </cell>
        </row>
        <row r="1707">
          <cell r="C1707" t="str">
            <v>COMPOSIÇÃO DE PREÇO UNITÁRIO</v>
          </cell>
        </row>
        <row r="1709">
          <cell r="B1709">
            <v>62</v>
          </cell>
          <cell r="C1709">
            <v>62</v>
          </cell>
          <cell r="D1709" t="str">
            <v>CARGA E DESCARGA - ENTULHO</v>
          </cell>
          <cell r="I1709" t="str">
            <v>M3</v>
          </cell>
          <cell r="K1709">
            <v>3.03</v>
          </cell>
        </row>
        <row r="1711">
          <cell r="C1711" t="str">
            <v>CÓDIGO</v>
          </cell>
          <cell r="D1711" t="str">
            <v>DESCRIÇÃO DO SERVIÇO</v>
          </cell>
          <cell r="F1711" t="str">
            <v>UNIDADE</v>
          </cell>
          <cell r="G1711" t="str">
            <v>COEF.</v>
          </cell>
          <cell r="H1711" t="str">
            <v>PR. UNITÁRIO</v>
          </cell>
          <cell r="I1711" t="str">
            <v>PR. TOTAL</v>
          </cell>
        </row>
        <row r="1712">
          <cell r="C1712" t="str">
            <v>IH0006</v>
          </cell>
          <cell r="D1712" t="str">
            <v>SERVENTE</v>
          </cell>
          <cell r="F1712" t="str">
            <v>H</v>
          </cell>
          <cell r="G1712">
            <v>2.0799999999999999E-2</v>
          </cell>
          <cell r="H1712">
            <v>4.4723219814241482</v>
          </cell>
          <cell r="I1712">
            <v>0.09</v>
          </cell>
          <cell r="K1712" t="str">
            <v>IH0006</v>
          </cell>
          <cell r="L1712">
            <v>2.0799999999999999E-2</v>
          </cell>
          <cell r="M1712">
            <v>3.03</v>
          </cell>
          <cell r="N1712">
            <v>6.3023999999999997E-2</v>
          </cell>
        </row>
        <row r="1713">
          <cell r="C1713" t="str">
            <v>IN0642</v>
          </cell>
          <cell r="D1713" t="str">
            <v>CAMINH+O BASCULANTE 6 M3 (CHP)</v>
          </cell>
          <cell r="F1713" t="str">
            <v>H</v>
          </cell>
          <cell r="G1713">
            <v>1.4999999999999999E-2</v>
          </cell>
          <cell r="H1713">
            <v>28</v>
          </cell>
          <cell r="I1713">
            <v>0.42</v>
          </cell>
          <cell r="K1713" t="str">
            <v>IN0642</v>
          </cell>
          <cell r="L1713">
            <v>1.4999999999999999E-2</v>
          </cell>
          <cell r="M1713">
            <v>3.03</v>
          </cell>
          <cell r="N1713">
            <v>4.5449999999999997E-2</v>
          </cell>
        </row>
        <row r="1714">
          <cell r="C1714" t="str">
            <v>IN0646</v>
          </cell>
          <cell r="D1714" t="str">
            <v>CARREGADEIRA DE PNEUS HP 111   (CHP)</v>
          </cell>
          <cell r="F1714" t="str">
            <v>H</v>
          </cell>
          <cell r="G1714">
            <v>1.4999999999999999E-2</v>
          </cell>
          <cell r="H1714">
            <v>104.99</v>
          </cell>
          <cell r="I1714">
            <v>1.57</v>
          </cell>
          <cell r="K1714" t="str">
            <v>IN0646</v>
          </cell>
          <cell r="L1714">
            <v>1.4999999999999999E-2</v>
          </cell>
          <cell r="M1714">
            <v>3.03</v>
          </cell>
          <cell r="N1714">
            <v>4.5449999999999997E-2</v>
          </cell>
        </row>
        <row r="1715">
          <cell r="C1715">
            <v>0</v>
          </cell>
          <cell r="D1715">
            <v>0</v>
          </cell>
          <cell r="F1715">
            <v>0</v>
          </cell>
          <cell r="G1715">
            <v>0</v>
          </cell>
          <cell r="H1715">
            <v>0</v>
          </cell>
          <cell r="I1715">
            <v>0</v>
          </cell>
          <cell r="M1715">
            <v>3.03</v>
          </cell>
          <cell r="N1715">
            <v>0</v>
          </cell>
        </row>
        <row r="1716">
          <cell r="C1716">
            <v>0</v>
          </cell>
          <cell r="D1716">
            <v>0</v>
          </cell>
          <cell r="F1716">
            <v>0</v>
          </cell>
          <cell r="G1716">
            <v>0</v>
          </cell>
          <cell r="H1716">
            <v>0</v>
          </cell>
          <cell r="I1716">
            <v>0</v>
          </cell>
          <cell r="M1716">
            <v>3.03</v>
          </cell>
          <cell r="N1716">
            <v>0</v>
          </cell>
        </row>
        <row r="1717">
          <cell r="C1717">
            <v>0</v>
          </cell>
          <cell r="D1717">
            <v>0</v>
          </cell>
          <cell r="F1717">
            <v>0</v>
          </cell>
          <cell r="G1717">
            <v>0</v>
          </cell>
          <cell r="H1717">
            <v>0</v>
          </cell>
          <cell r="I1717">
            <v>0</v>
          </cell>
          <cell r="M1717">
            <v>3.03</v>
          </cell>
          <cell r="N1717">
            <v>0</v>
          </cell>
        </row>
        <row r="1718">
          <cell r="C1718">
            <v>0</v>
          </cell>
          <cell r="D1718">
            <v>0</v>
          </cell>
          <cell r="F1718">
            <v>0</v>
          </cell>
          <cell r="G1718">
            <v>0</v>
          </cell>
          <cell r="H1718">
            <v>0</v>
          </cell>
          <cell r="I1718">
            <v>0</v>
          </cell>
          <cell r="M1718">
            <v>3.03</v>
          </cell>
          <cell r="N1718">
            <v>0</v>
          </cell>
        </row>
        <row r="1719">
          <cell r="C1719">
            <v>0</v>
          </cell>
          <cell r="D1719">
            <v>0</v>
          </cell>
          <cell r="F1719">
            <v>0</v>
          </cell>
          <cell r="G1719">
            <v>0</v>
          </cell>
          <cell r="H1719">
            <v>0</v>
          </cell>
          <cell r="I1719">
            <v>0</v>
          </cell>
          <cell r="M1719">
            <v>3.03</v>
          </cell>
          <cell r="N1719">
            <v>0</v>
          </cell>
        </row>
        <row r="1720">
          <cell r="C1720">
            <v>0</v>
          </cell>
          <cell r="D1720">
            <v>0</v>
          </cell>
          <cell r="F1720">
            <v>0</v>
          </cell>
          <cell r="G1720">
            <v>0</v>
          </cell>
          <cell r="H1720">
            <v>0</v>
          </cell>
          <cell r="I1720">
            <v>0</v>
          </cell>
          <cell r="M1720">
            <v>3.03</v>
          </cell>
          <cell r="N1720">
            <v>0</v>
          </cell>
        </row>
        <row r="1721">
          <cell r="C1721">
            <v>0</v>
          </cell>
          <cell r="D1721">
            <v>0</v>
          </cell>
          <cell r="F1721">
            <v>0</v>
          </cell>
          <cell r="G1721">
            <v>0</v>
          </cell>
          <cell r="H1721">
            <v>0</v>
          </cell>
          <cell r="I1721">
            <v>0</v>
          </cell>
          <cell r="M1721">
            <v>3.03</v>
          </cell>
          <cell r="N1721">
            <v>0</v>
          </cell>
        </row>
        <row r="1722">
          <cell r="C1722">
            <v>0</v>
          </cell>
          <cell r="D1722">
            <v>0</v>
          </cell>
          <cell r="F1722">
            <v>0</v>
          </cell>
          <cell r="G1722">
            <v>0</v>
          </cell>
          <cell r="H1722">
            <v>0</v>
          </cell>
          <cell r="I1722">
            <v>0</v>
          </cell>
          <cell r="M1722">
            <v>3.03</v>
          </cell>
          <cell r="N1722">
            <v>0</v>
          </cell>
        </row>
        <row r="1723">
          <cell r="C1723">
            <v>0</v>
          </cell>
          <cell r="D1723">
            <v>0</v>
          </cell>
          <cell r="F1723">
            <v>0</v>
          </cell>
          <cell r="G1723">
            <v>0</v>
          </cell>
          <cell r="H1723">
            <v>0</v>
          </cell>
          <cell r="I1723">
            <v>0</v>
          </cell>
          <cell r="M1723">
            <v>3.03</v>
          </cell>
          <cell r="N1723">
            <v>0</v>
          </cell>
        </row>
        <row r="1724">
          <cell r="C1724">
            <v>0</v>
          </cell>
          <cell r="D1724">
            <v>0</v>
          </cell>
          <cell r="F1724">
            <v>0</v>
          </cell>
          <cell r="G1724">
            <v>0</v>
          </cell>
          <cell r="H1724">
            <v>0</v>
          </cell>
          <cell r="I1724">
            <v>0</v>
          </cell>
          <cell r="M1724">
            <v>3.03</v>
          </cell>
          <cell r="N1724">
            <v>0</v>
          </cell>
        </row>
        <row r="1725">
          <cell r="C1725">
            <v>0</v>
          </cell>
          <cell r="D1725">
            <v>0</v>
          </cell>
          <cell r="F1725">
            <v>0</v>
          </cell>
          <cell r="G1725">
            <v>0</v>
          </cell>
          <cell r="H1725">
            <v>0</v>
          </cell>
          <cell r="I1725">
            <v>0</v>
          </cell>
          <cell r="M1725">
            <v>3.03</v>
          </cell>
          <cell r="N1725">
            <v>0</v>
          </cell>
        </row>
        <row r="1726">
          <cell r="C1726">
            <v>0</v>
          </cell>
          <cell r="D1726">
            <v>0</v>
          </cell>
          <cell r="F1726">
            <v>0</v>
          </cell>
          <cell r="G1726">
            <v>0</v>
          </cell>
          <cell r="H1726">
            <v>0</v>
          </cell>
          <cell r="I1726">
            <v>0</v>
          </cell>
          <cell r="M1726">
            <v>3.03</v>
          </cell>
          <cell r="N1726">
            <v>0</v>
          </cell>
        </row>
        <row r="1727">
          <cell r="C1727">
            <v>0</v>
          </cell>
          <cell r="D1727">
            <v>0</v>
          </cell>
          <cell r="F1727">
            <v>0</v>
          </cell>
          <cell r="G1727">
            <v>0</v>
          </cell>
          <cell r="H1727">
            <v>0</v>
          </cell>
          <cell r="I1727">
            <v>0</v>
          </cell>
          <cell r="M1727">
            <v>3.03</v>
          </cell>
          <cell r="N1727">
            <v>0</v>
          </cell>
        </row>
        <row r="1728">
          <cell r="C1728">
            <v>0</v>
          </cell>
          <cell r="D1728">
            <v>0</v>
          </cell>
          <cell r="F1728">
            <v>0</v>
          </cell>
          <cell r="G1728">
            <v>0</v>
          </cell>
          <cell r="H1728">
            <v>0</v>
          </cell>
          <cell r="I1728">
            <v>0</v>
          </cell>
          <cell r="M1728">
            <v>3.03</v>
          </cell>
          <cell r="N1728">
            <v>0</v>
          </cell>
        </row>
        <row r="1729">
          <cell r="C1729">
            <v>0</v>
          </cell>
          <cell r="D1729">
            <v>0</v>
          </cell>
          <cell r="F1729">
            <v>0</v>
          </cell>
          <cell r="G1729">
            <v>0</v>
          </cell>
          <cell r="H1729">
            <v>0</v>
          </cell>
          <cell r="I1729">
            <v>0</v>
          </cell>
          <cell r="M1729">
            <v>3.03</v>
          </cell>
          <cell r="N1729">
            <v>0</v>
          </cell>
        </row>
        <row r="1730">
          <cell r="C1730">
            <v>0</v>
          </cell>
          <cell r="D1730">
            <v>0</v>
          </cell>
          <cell r="F1730">
            <v>0</v>
          </cell>
          <cell r="G1730">
            <v>0</v>
          </cell>
          <cell r="H1730">
            <v>0</v>
          </cell>
          <cell r="I1730">
            <v>0</v>
          </cell>
          <cell r="M1730">
            <v>3.03</v>
          </cell>
          <cell r="N1730">
            <v>0</v>
          </cell>
        </row>
        <row r="1731">
          <cell r="C1731">
            <v>0</v>
          </cell>
          <cell r="D1731">
            <v>0</v>
          </cell>
          <cell r="F1731">
            <v>0</v>
          </cell>
          <cell r="G1731">
            <v>0</v>
          </cell>
          <cell r="H1731">
            <v>0</v>
          </cell>
          <cell r="I1731">
            <v>0</v>
          </cell>
          <cell r="M1731">
            <v>3.03</v>
          </cell>
          <cell r="N1731">
            <v>0</v>
          </cell>
        </row>
        <row r="1732">
          <cell r="C1732">
            <v>0</v>
          </cell>
          <cell r="D1732">
            <v>0</v>
          </cell>
          <cell r="F1732">
            <v>0</v>
          </cell>
          <cell r="G1732">
            <v>0</v>
          </cell>
          <cell r="H1732">
            <v>0</v>
          </cell>
          <cell r="I1732">
            <v>0</v>
          </cell>
          <cell r="M1732">
            <v>3.03</v>
          </cell>
          <cell r="N1732">
            <v>0</v>
          </cell>
        </row>
        <row r="1733">
          <cell r="C1733" t="str">
            <v xml:space="preserve">TOTAL </v>
          </cell>
          <cell r="I1733">
            <v>2.08</v>
          </cell>
        </row>
        <row r="1734">
          <cell r="C1734" t="str">
            <v>BDI %</v>
          </cell>
          <cell r="H1734">
            <v>0</v>
          </cell>
          <cell r="I1734">
            <v>0</v>
          </cell>
        </row>
        <row r="1735">
          <cell r="A1735">
            <v>62</v>
          </cell>
          <cell r="C1735" t="str">
            <v>TOTAL DO SERVIÇO</v>
          </cell>
          <cell r="I1735">
            <v>2.08</v>
          </cell>
          <cell r="K1735" t="e">
            <v>#REF!</v>
          </cell>
          <cell r="L1735" t="e">
            <v>#REF!</v>
          </cell>
        </row>
        <row r="1736">
          <cell r="C1736" t="str">
            <v>AGESPISA - AREAIS</v>
          </cell>
        </row>
        <row r="1738">
          <cell r="C1738" t="str">
            <v>COMPOSIÇÃO DE PREÇO UNITÁRIO</v>
          </cell>
        </row>
        <row r="1740">
          <cell r="B1740">
            <v>64</v>
          </cell>
          <cell r="C1740">
            <v>64</v>
          </cell>
          <cell r="D1740" t="str">
            <v>PAVIMENTAÇÃO EM PARALELEPIPEDO</v>
          </cell>
          <cell r="I1740" t="str">
            <v>M2</v>
          </cell>
          <cell r="K1740">
            <v>37.130000000000003</v>
          </cell>
        </row>
        <row r="1742">
          <cell r="C1742" t="str">
            <v>CÓDIGO</v>
          </cell>
          <cell r="D1742" t="str">
            <v>DESCRIÇÃO DO SERVIÇO</v>
          </cell>
          <cell r="F1742" t="str">
            <v>UNIDADE</v>
          </cell>
          <cell r="G1742" t="str">
            <v>COEF.</v>
          </cell>
          <cell r="H1742" t="str">
            <v>PR. UNITÁRIO</v>
          </cell>
          <cell r="I1742" t="str">
            <v>PR. TOTAL</v>
          </cell>
        </row>
        <row r="1743">
          <cell r="C1743" t="str">
            <v>IH0006</v>
          </cell>
          <cell r="D1743" t="str">
            <v>SERVENTE</v>
          </cell>
          <cell r="F1743" t="str">
            <v>H</v>
          </cell>
          <cell r="G1743">
            <v>0.4</v>
          </cell>
          <cell r="H1743">
            <v>4.4723219814241482</v>
          </cell>
          <cell r="I1743">
            <v>1.79</v>
          </cell>
          <cell r="K1743" t="str">
            <v>IH0006</v>
          </cell>
          <cell r="L1743">
            <v>0.4</v>
          </cell>
          <cell r="M1743">
            <v>37.130000000000003</v>
          </cell>
          <cell r="N1743">
            <v>14.852000000000002</v>
          </cell>
        </row>
        <row r="1744">
          <cell r="C1744" t="str">
            <v>IH0128</v>
          </cell>
          <cell r="D1744" t="str">
            <v>CALCETEIRO</v>
          </cell>
          <cell r="F1744" t="str">
            <v>H</v>
          </cell>
          <cell r="G1744">
            <v>0.15</v>
          </cell>
          <cell r="H1744">
            <v>6.2786377708978325</v>
          </cell>
          <cell r="I1744">
            <v>0.94</v>
          </cell>
          <cell r="K1744" t="str">
            <v>IH0128</v>
          </cell>
          <cell r="L1744">
            <v>0.15</v>
          </cell>
          <cell r="M1744">
            <v>37.130000000000003</v>
          </cell>
          <cell r="N1744">
            <v>5.5695000000000006</v>
          </cell>
        </row>
        <row r="1745">
          <cell r="C1745" t="str">
            <v>IM4496</v>
          </cell>
          <cell r="D1745" t="str">
            <v>AREIA GROSSA</v>
          </cell>
          <cell r="F1745" t="str">
            <v>M3</v>
          </cell>
          <cell r="G1745">
            <v>0.15</v>
          </cell>
          <cell r="H1745">
            <v>26</v>
          </cell>
          <cell r="I1745">
            <v>3.9</v>
          </cell>
          <cell r="K1745" t="str">
            <v>IM4496</v>
          </cell>
          <cell r="L1745">
            <v>0.15</v>
          </cell>
          <cell r="M1745">
            <v>37.130000000000003</v>
          </cell>
          <cell r="N1745">
            <v>5.5695000000000006</v>
          </cell>
        </row>
        <row r="1746">
          <cell r="C1746" t="str">
            <v>IM6428</v>
          </cell>
          <cell r="D1746" t="str">
            <v>PARALELEPIPEDO (11 X 18 CM)</v>
          </cell>
          <cell r="F1746" t="str">
            <v>UN</v>
          </cell>
          <cell r="G1746">
            <v>32</v>
          </cell>
          <cell r="H1746">
            <v>0.14000000000000001</v>
          </cell>
          <cell r="I1746">
            <v>4.4800000000000004</v>
          </cell>
          <cell r="K1746" t="str">
            <v>IM6428</v>
          </cell>
          <cell r="L1746">
            <v>32</v>
          </cell>
          <cell r="M1746">
            <v>37.130000000000003</v>
          </cell>
          <cell r="N1746">
            <v>1188.1600000000001</v>
          </cell>
        </row>
        <row r="1747">
          <cell r="C1747" t="str">
            <v>IN0650</v>
          </cell>
          <cell r="D1747" t="str">
            <v>COMPACTADOR LISO TANDEM        AUTOPROPELIDO (CHP)</v>
          </cell>
          <cell r="F1747" t="str">
            <v>H</v>
          </cell>
          <cell r="G1747">
            <v>0.01</v>
          </cell>
          <cell r="H1747">
            <v>42</v>
          </cell>
          <cell r="I1747">
            <v>0.42</v>
          </cell>
          <cell r="K1747" t="str">
            <v>IN0650</v>
          </cell>
          <cell r="L1747">
            <v>0.01</v>
          </cell>
          <cell r="M1747">
            <v>37.130000000000003</v>
          </cell>
          <cell r="N1747">
            <v>0.37130000000000002</v>
          </cell>
        </row>
        <row r="1748">
          <cell r="C1748">
            <v>0</v>
          </cell>
          <cell r="D1748">
            <v>0</v>
          </cell>
          <cell r="F1748">
            <v>0</v>
          </cell>
          <cell r="G1748">
            <v>0</v>
          </cell>
          <cell r="H1748">
            <v>0</v>
          </cell>
          <cell r="I1748">
            <v>0</v>
          </cell>
          <cell r="M1748">
            <v>37.130000000000003</v>
          </cell>
          <cell r="N1748">
            <v>0</v>
          </cell>
        </row>
        <row r="1749">
          <cell r="C1749">
            <v>0</v>
          </cell>
          <cell r="D1749">
            <v>0</v>
          </cell>
          <cell r="F1749">
            <v>0</v>
          </cell>
          <cell r="G1749">
            <v>0</v>
          </cell>
          <cell r="H1749">
            <v>0</v>
          </cell>
          <cell r="I1749">
            <v>0</v>
          </cell>
          <cell r="M1749">
            <v>37.130000000000003</v>
          </cell>
          <cell r="N1749">
            <v>0</v>
          </cell>
        </row>
        <row r="1750">
          <cell r="C1750">
            <v>0</v>
          </cell>
          <cell r="D1750">
            <v>0</v>
          </cell>
          <cell r="F1750">
            <v>0</v>
          </cell>
          <cell r="G1750">
            <v>0</v>
          </cell>
          <cell r="H1750">
            <v>0</v>
          </cell>
          <cell r="I1750">
            <v>0</v>
          </cell>
          <cell r="M1750">
            <v>37.130000000000003</v>
          </cell>
          <cell r="N1750">
            <v>0</v>
          </cell>
        </row>
        <row r="1751">
          <cell r="C1751">
            <v>0</v>
          </cell>
          <cell r="D1751">
            <v>0</v>
          </cell>
          <cell r="F1751">
            <v>0</v>
          </cell>
          <cell r="G1751">
            <v>0</v>
          </cell>
          <cell r="H1751">
            <v>0</v>
          </cell>
          <cell r="I1751">
            <v>0</v>
          </cell>
          <cell r="M1751">
            <v>37.130000000000003</v>
          </cell>
          <cell r="N1751">
            <v>0</v>
          </cell>
        </row>
        <row r="1752">
          <cell r="C1752">
            <v>0</v>
          </cell>
          <cell r="D1752">
            <v>0</v>
          </cell>
          <cell r="F1752">
            <v>0</v>
          </cell>
          <cell r="G1752">
            <v>0</v>
          </cell>
          <cell r="H1752">
            <v>0</v>
          </cell>
          <cell r="I1752">
            <v>0</v>
          </cell>
          <cell r="M1752">
            <v>37.130000000000003</v>
          </cell>
          <cell r="N1752">
            <v>0</v>
          </cell>
        </row>
        <row r="1753">
          <cell r="C1753">
            <v>0</v>
          </cell>
          <cell r="D1753">
            <v>0</v>
          </cell>
          <cell r="F1753">
            <v>0</v>
          </cell>
          <cell r="G1753">
            <v>0</v>
          </cell>
          <cell r="H1753">
            <v>0</v>
          </cell>
          <cell r="I1753">
            <v>0</v>
          </cell>
          <cell r="M1753">
            <v>37.130000000000003</v>
          </cell>
          <cell r="N1753">
            <v>0</v>
          </cell>
        </row>
        <row r="1754">
          <cell r="C1754">
            <v>0</v>
          </cell>
          <cell r="D1754">
            <v>0</v>
          </cell>
          <cell r="F1754">
            <v>0</v>
          </cell>
          <cell r="G1754">
            <v>0</v>
          </cell>
          <cell r="H1754">
            <v>0</v>
          </cell>
          <cell r="I1754">
            <v>0</v>
          </cell>
          <cell r="M1754">
            <v>37.130000000000003</v>
          </cell>
          <cell r="N1754">
            <v>0</v>
          </cell>
        </row>
        <row r="1755">
          <cell r="C1755">
            <v>0</v>
          </cell>
          <cell r="D1755">
            <v>0</v>
          </cell>
          <cell r="F1755">
            <v>0</v>
          </cell>
          <cell r="G1755">
            <v>0</v>
          </cell>
          <cell r="H1755">
            <v>0</v>
          </cell>
          <cell r="I1755">
            <v>0</v>
          </cell>
          <cell r="M1755">
            <v>37.130000000000003</v>
          </cell>
          <cell r="N1755">
            <v>0</v>
          </cell>
        </row>
        <row r="1756">
          <cell r="C1756">
            <v>0</v>
          </cell>
          <cell r="D1756">
            <v>0</v>
          </cell>
          <cell r="F1756">
            <v>0</v>
          </cell>
          <cell r="G1756">
            <v>0</v>
          </cell>
          <cell r="H1756">
            <v>0</v>
          </cell>
          <cell r="I1756">
            <v>0</v>
          </cell>
          <cell r="M1756">
            <v>37.130000000000003</v>
          </cell>
          <cell r="N1756">
            <v>0</v>
          </cell>
        </row>
        <row r="1757">
          <cell r="C1757">
            <v>0</v>
          </cell>
          <cell r="D1757">
            <v>0</v>
          </cell>
          <cell r="F1757">
            <v>0</v>
          </cell>
          <cell r="G1757">
            <v>0</v>
          </cell>
          <cell r="H1757">
            <v>0</v>
          </cell>
          <cell r="I1757">
            <v>0</v>
          </cell>
          <cell r="M1757">
            <v>37.130000000000003</v>
          </cell>
          <cell r="N1757">
            <v>0</v>
          </cell>
        </row>
        <row r="1758">
          <cell r="C1758">
            <v>0</v>
          </cell>
          <cell r="D1758">
            <v>0</v>
          </cell>
          <cell r="F1758">
            <v>0</v>
          </cell>
          <cell r="G1758">
            <v>0</v>
          </cell>
          <cell r="H1758">
            <v>0</v>
          </cell>
          <cell r="I1758">
            <v>0</v>
          </cell>
          <cell r="M1758">
            <v>37.130000000000003</v>
          </cell>
          <cell r="N1758">
            <v>0</v>
          </cell>
        </row>
        <row r="1759">
          <cell r="C1759">
            <v>0</v>
          </cell>
          <cell r="D1759">
            <v>0</v>
          </cell>
          <cell r="F1759">
            <v>0</v>
          </cell>
          <cell r="G1759">
            <v>0</v>
          </cell>
          <cell r="H1759">
            <v>0</v>
          </cell>
          <cell r="I1759">
            <v>0</v>
          </cell>
          <cell r="M1759">
            <v>37.130000000000003</v>
          </cell>
          <cell r="N1759">
            <v>0</v>
          </cell>
        </row>
        <row r="1760">
          <cell r="C1760">
            <v>0</v>
          </cell>
          <cell r="D1760">
            <v>0</v>
          </cell>
          <cell r="F1760">
            <v>0</v>
          </cell>
          <cell r="G1760">
            <v>0</v>
          </cell>
          <cell r="H1760">
            <v>0</v>
          </cell>
          <cell r="I1760">
            <v>0</v>
          </cell>
          <cell r="M1760">
            <v>37.130000000000003</v>
          </cell>
          <cell r="N1760">
            <v>0</v>
          </cell>
        </row>
        <row r="1761">
          <cell r="C1761">
            <v>0</v>
          </cell>
          <cell r="D1761">
            <v>0</v>
          </cell>
          <cell r="F1761">
            <v>0</v>
          </cell>
          <cell r="G1761">
            <v>0</v>
          </cell>
          <cell r="H1761">
            <v>0</v>
          </cell>
          <cell r="I1761">
            <v>0</v>
          </cell>
          <cell r="M1761">
            <v>37.130000000000003</v>
          </cell>
          <cell r="N1761">
            <v>0</v>
          </cell>
        </row>
        <row r="1762">
          <cell r="C1762">
            <v>0</v>
          </cell>
          <cell r="D1762">
            <v>0</v>
          </cell>
          <cell r="F1762">
            <v>0</v>
          </cell>
          <cell r="G1762">
            <v>0</v>
          </cell>
          <cell r="H1762">
            <v>0</v>
          </cell>
          <cell r="I1762">
            <v>0</v>
          </cell>
          <cell r="M1762">
            <v>37.130000000000003</v>
          </cell>
          <cell r="N1762">
            <v>0</v>
          </cell>
        </row>
        <row r="1763">
          <cell r="C1763">
            <v>0</v>
          </cell>
          <cell r="D1763">
            <v>0</v>
          </cell>
          <cell r="F1763">
            <v>0</v>
          </cell>
          <cell r="G1763">
            <v>0</v>
          </cell>
          <cell r="H1763">
            <v>0</v>
          </cell>
          <cell r="I1763">
            <v>0</v>
          </cell>
          <cell r="M1763">
            <v>37.130000000000003</v>
          </cell>
          <cell r="N1763">
            <v>0</v>
          </cell>
        </row>
        <row r="1764">
          <cell r="C1764" t="str">
            <v xml:space="preserve">TOTAL </v>
          </cell>
          <cell r="I1764">
            <v>11.53</v>
          </cell>
        </row>
        <row r="1765">
          <cell r="C1765" t="str">
            <v>BDI %</v>
          </cell>
          <cell r="H1765">
            <v>0</v>
          </cell>
          <cell r="I1765">
            <v>0</v>
          </cell>
        </row>
        <row r="1766">
          <cell r="A1766">
            <v>64</v>
          </cell>
          <cell r="C1766" t="str">
            <v>TOTAL DO SERVIÇO</v>
          </cell>
          <cell r="I1766">
            <v>11.53</v>
          </cell>
          <cell r="K1766" t="e">
            <v>#REF!</v>
          </cell>
          <cell r="L1766" t="e">
            <v>#REF!</v>
          </cell>
        </row>
        <row r="1767">
          <cell r="C1767" t="str">
            <v>AGESPISA - AREAIS</v>
          </cell>
        </row>
        <row r="1769">
          <cell r="C1769" t="str">
            <v>COMPOSIÇÃO DE PREÇO UNITÁRIO</v>
          </cell>
        </row>
        <row r="1771">
          <cell r="B1771">
            <v>66</v>
          </cell>
          <cell r="C1771">
            <v>66</v>
          </cell>
          <cell r="D1771" t="str">
            <v>ASSENTAMENTO DE TUBOS E CONEXÕES EM PVC, JEI DN 100</v>
          </cell>
          <cell r="I1771" t="str">
            <v>M</v>
          </cell>
          <cell r="K1771">
            <v>1.4</v>
          </cell>
        </row>
        <row r="1773">
          <cell r="C1773" t="str">
            <v>CÓDIGO</v>
          </cell>
          <cell r="D1773" t="str">
            <v>DESCRIÇÃO DO SERVIÇO</v>
          </cell>
          <cell r="F1773" t="str">
            <v>UNIDADE</v>
          </cell>
          <cell r="G1773" t="str">
            <v>COEF.</v>
          </cell>
          <cell r="H1773" t="str">
            <v>PR. UNITÁRIO</v>
          </cell>
          <cell r="I1773" t="str">
            <v>PR. TOTAL</v>
          </cell>
        </row>
        <row r="1774">
          <cell r="C1774" t="str">
            <v>IH0074</v>
          </cell>
          <cell r="D1774" t="str">
            <v>PEDREIRO</v>
          </cell>
          <cell r="F1774" t="str">
            <v>H</v>
          </cell>
          <cell r="G1774">
            <v>0.08</v>
          </cell>
          <cell r="H1774">
            <v>6.2786377708978325</v>
          </cell>
          <cell r="I1774">
            <v>0.5</v>
          </cell>
          <cell r="K1774" t="str">
            <v>IH0074</v>
          </cell>
          <cell r="L1774">
            <v>0.08</v>
          </cell>
          <cell r="M1774">
            <v>1.4</v>
          </cell>
          <cell r="N1774">
            <v>0.11199999999999999</v>
          </cell>
        </row>
        <row r="1775">
          <cell r="C1775" t="str">
            <v>IH0107</v>
          </cell>
          <cell r="D1775" t="str">
            <v>AJUDANTE</v>
          </cell>
          <cell r="F1775" t="str">
            <v>H</v>
          </cell>
          <cell r="G1775">
            <v>0.08</v>
          </cell>
          <cell r="H1775">
            <v>4.4723219814241482</v>
          </cell>
          <cell r="I1775">
            <v>0.36</v>
          </cell>
          <cell r="K1775" t="str">
            <v>IH0107</v>
          </cell>
          <cell r="L1775">
            <v>0.08</v>
          </cell>
          <cell r="M1775">
            <v>1.4</v>
          </cell>
          <cell r="N1775">
            <v>0.11199999999999999</v>
          </cell>
        </row>
        <row r="1776">
          <cell r="C1776" t="str">
            <v>IM3221</v>
          </cell>
          <cell r="D1776" t="str">
            <v>PASTA LUBRIFICANTE</v>
          </cell>
          <cell r="F1776" t="str">
            <v>KG</v>
          </cell>
          <cell r="G1776">
            <v>7.7000000000000002E-3</v>
          </cell>
          <cell r="H1776">
            <v>9.0500000000000007</v>
          </cell>
          <cell r="I1776">
            <v>7.0000000000000007E-2</v>
          </cell>
          <cell r="K1776" t="str">
            <v>IM3221</v>
          </cell>
          <cell r="L1776">
            <v>7.7000000000000002E-3</v>
          </cell>
          <cell r="M1776">
            <v>1.4</v>
          </cell>
          <cell r="N1776">
            <v>1.078E-2</v>
          </cell>
        </row>
        <row r="1777">
          <cell r="C1777">
            <v>0</v>
          </cell>
          <cell r="D1777">
            <v>0</v>
          </cell>
          <cell r="F1777">
            <v>0</v>
          </cell>
          <cell r="G1777">
            <v>0</v>
          </cell>
          <cell r="H1777">
            <v>0</v>
          </cell>
          <cell r="I1777">
            <v>0</v>
          </cell>
          <cell r="M1777">
            <v>1.4</v>
          </cell>
          <cell r="N1777">
            <v>0</v>
          </cell>
        </row>
        <row r="1778">
          <cell r="C1778">
            <v>0</v>
          </cell>
          <cell r="D1778">
            <v>0</v>
          </cell>
          <cell r="F1778">
            <v>0</v>
          </cell>
          <cell r="G1778">
            <v>0</v>
          </cell>
          <cell r="H1778">
            <v>0</v>
          </cell>
          <cell r="I1778">
            <v>0</v>
          </cell>
          <cell r="M1778">
            <v>1.4</v>
          </cell>
          <cell r="N1778">
            <v>0</v>
          </cell>
        </row>
        <row r="1779">
          <cell r="C1779">
            <v>0</v>
          </cell>
          <cell r="D1779">
            <v>0</v>
          </cell>
          <cell r="F1779">
            <v>0</v>
          </cell>
          <cell r="G1779">
            <v>0</v>
          </cell>
          <cell r="H1779">
            <v>0</v>
          </cell>
          <cell r="I1779">
            <v>0</v>
          </cell>
          <cell r="M1779">
            <v>1.4</v>
          </cell>
          <cell r="N1779">
            <v>0</v>
          </cell>
        </row>
        <row r="1780">
          <cell r="C1780">
            <v>0</v>
          </cell>
          <cell r="D1780">
            <v>0</v>
          </cell>
          <cell r="F1780">
            <v>0</v>
          </cell>
          <cell r="G1780">
            <v>0</v>
          </cell>
          <cell r="H1780">
            <v>0</v>
          </cell>
          <cell r="I1780">
            <v>0</v>
          </cell>
          <cell r="M1780">
            <v>1.4</v>
          </cell>
          <cell r="N1780">
            <v>0</v>
          </cell>
        </row>
        <row r="1781">
          <cell r="C1781">
            <v>0</v>
          </cell>
          <cell r="D1781">
            <v>0</v>
          </cell>
          <cell r="F1781">
            <v>0</v>
          </cell>
          <cell r="G1781">
            <v>0</v>
          </cell>
          <cell r="H1781">
            <v>0</v>
          </cell>
          <cell r="I1781">
            <v>0</v>
          </cell>
          <cell r="M1781">
            <v>1.4</v>
          </cell>
          <cell r="N1781">
            <v>0</v>
          </cell>
        </row>
        <row r="1782">
          <cell r="C1782">
            <v>0</v>
          </cell>
          <cell r="D1782">
            <v>0</v>
          </cell>
          <cell r="F1782">
            <v>0</v>
          </cell>
          <cell r="G1782">
            <v>0</v>
          </cell>
          <cell r="H1782">
            <v>0</v>
          </cell>
          <cell r="I1782">
            <v>0</v>
          </cell>
          <cell r="M1782">
            <v>1.4</v>
          </cell>
          <cell r="N1782">
            <v>0</v>
          </cell>
        </row>
        <row r="1783">
          <cell r="C1783">
            <v>0</v>
          </cell>
          <cell r="D1783">
            <v>0</v>
          </cell>
          <cell r="F1783">
            <v>0</v>
          </cell>
          <cell r="G1783">
            <v>0</v>
          </cell>
          <cell r="H1783">
            <v>0</v>
          </cell>
          <cell r="I1783">
            <v>0</v>
          </cell>
          <cell r="M1783">
            <v>1.4</v>
          </cell>
          <cell r="N1783">
            <v>0</v>
          </cell>
        </row>
        <row r="1784">
          <cell r="C1784">
            <v>0</v>
          </cell>
          <cell r="D1784">
            <v>0</v>
          </cell>
          <cell r="F1784">
            <v>0</v>
          </cell>
          <cell r="G1784">
            <v>0</v>
          </cell>
          <cell r="H1784">
            <v>0</v>
          </cell>
          <cell r="I1784">
            <v>0</v>
          </cell>
          <cell r="M1784">
            <v>1.4</v>
          </cell>
          <cell r="N1784">
            <v>0</v>
          </cell>
        </row>
        <row r="1785">
          <cell r="C1785">
            <v>0</v>
          </cell>
          <cell r="D1785">
            <v>0</v>
          </cell>
          <cell r="F1785">
            <v>0</v>
          </cell>
          <cell r="G1785">
            <v>0</v>
          </cell>
          <cell r="H1785">
            <v>0</v>
          </cell>
          <cell r="I1785">
            <v>0</v>
          </cell>
          <cell r="M1785">
            <v>1.4</v>
          </cell>
          <cell r="N1785">
            <v>0</v>
          </cell>
        </row>
        <row r="1786">
          <cell r="C1786">
            <v>0</v>
          </cell>
          <cell r="D1786">
            <v>0</v>
          </cell>
          <cell r="F1786">
            <v>0</v>
          </cell>
          <cell r="G1786">
            <v>0</v>
          </cell>
          <cell r="H1786">
            <v>0</v>
          </cell>
          <cell r="I1786">
            <v>0</v>
          </cell>
          <cell r="M1786">
            <v>1.4</v>
          </cell>
          <cell r="N1786">
            <v>0</v>
          </cell>
        </row>
        <row r="1787">
          <cell r="C1787">
            <v>0</v>
          </cell>
          <cell r="D1787">
            <v>0</v>
          </cell>
          <cell r="F1787">
            <v>0</v>
          </cell>
          <cell r="G1787">
            <v>0</v>
          </cell>
          <cell r="H1787">
            <v>0</v>
          </cell>
          <cell r="I1787">
            <v>0</v>
          </cell>
          <cell r="M1787">
            <v>1.4</v>
          </cell>
          <cell r="N1787">
            <v>0</v>
          </cell>
        </row>
        <row r="1788">
          <cell r="C1788">
            <v>0</v>
          </cell>
          <cell r="D1788">
            <v>0</v>
          </cell>
          <cell r="F1788">
            <v>0</v>
          </cell>
          <cell r="G1788">
            <v>0</v>
          </cell>
          <cell r="H1788">
            <v>0</v>
          </cell>
          <cell r="I1788">
            <v>0</v>
          </cell>
          <cell r="M1788">
            <v>1.4</v>
          </cell>
          <cell r="N1788">
            <v>0</v>
          </cell>
        </row>
        <row r="1789">
          <cell r="C1789">
            <v>0</v>
          </cell>
          <cell r="D1789">
            <v>0</v>
          </cell>
          <cell r="F1789">
            <v>0</v>
          </cell>
          <cell r="G1789">
            <v>0</v>
          </cell>
          <cell r="H1789">
            <v>0</v>
          </cell>
          <cell r="I1789">
            <v>0</v>
          </cell>
          <cell r="M1789">
            <v>1.4</v>
          </cell>
          <cell r="N1789">
            <v>0</v>
          </cell>
        </row>
        <row r="1790">
          <cell r="C1790">
            <v>0</v>
          </cell>
          <cell r="D1790">
            <v>0</v>
          </cell>
          <cell r="F1790">
            <v>0</v>
          </cell>
          <cell r="G1790">
            <v>0</v>
          </cell>
          <cell r="H1790">
            <v>0</v>
          </cell>
          <cell r="I1790">
            <v>0</v>
          </cell>
          <cell r="M1790">
            <v>1.4</v>
          </cell>
          <cell r="N1790">
            <v>0</v>
          </cell>
        </row>
        <row r="1791">
          <cell r="C1791">
            <v>0</v>
          </cell>
          <cell r="D1791">
            <v>0</v>
          </cell>
          <cell r="F1791">
            <v>0</v>
          </cell>
          <cell r="G1791">
            <v>0</v>
          </cell>
          <cell r="H1791">
            <v>0</v>
          </cell>
          <cell r="I1791">
            <v>0</v>
          </cell>
          <cell r="M1791">
            <v>1.4</v>
          </cell>
          <cell r="N1791">
            <v>0</v>
          </cell>
        </row>
        <row r="1792">
          <cell r="C1792">
            <v>0</v>
          </cell>
          <cell r="D1792">
            <v>0</v>
          </cell>
          <cell r="F1792">
            <v>0</v>
          </cell>
          <cell r="G1792">
            <v>0</v>
          </cell>
          <cell r="H1792">
            <v>0</v>
          </cell>
          <cell r="I1792">
            <v>0</v>
          </cell>
          <cell r="M1792">
            <v>1.4</v>
          </cell>
          <cell r="N1792">
            <v>0</v>
          </cell>
        </row>
        <row r="1793">
          <cell r="C1793">
            <v>0</v>
          </cell>
          <cell r="D1793">
            <v>0</v>
          </cell>
          <cell r="F1793">
            <v>0</v>
          </cell>
          <cell r="G1793">
            <v>0</v>
          </cell>
          <cell r="H1793">
            <v>0</v>
          </cell>
          <cell r="I1793">
            <v>0</v>
          </cell>
          <cell r="M1793">
            <v>1.4</v>
          </cell>
          <cell r="N1793">
            <v>0</v>
          </cell>
        </row>
        <row r="1794">
          <cell r="C1794">
            <v>0</v>
          </cell>
          <cell r="D1794">
            <v>0</v>
          </cell>
          <cell r="F1794">
            <v>0</v>
          </cell>
          <cell r="G1794">
            <v>0</v>
          </cell>
          <cell r="H1794">
            <v>0</v>
          </cell>
          <cell r="I1794">
            <v>0</v>
          </cell>
          <cell r="M1794">
            <v>1.4</v>
          </cell>
          <cell r="N1794">
            <v>0</v>
          </cell>
        </row>
        <row r="1795">
          <cell r="C1795" t="str">
            <v xml:space="preserve">TOTAL </v>
          </cell>
          <cell r="I1795">
            <v>0.92999999999999994</v>
          </cell>
        </row>
        <row r="1796">
          <cell r="C1796" t="str">
            <v>BDI %</v>
          </cell>
          <cell r="H1796">
            <v>0</v>
          </cell>
          <cell r="I1796">
            <v>0</v>
          </cell>
        </row>
        <row r="1797">
          <cell r="A1797">
            <v>66</v>
          </cell>
          <cell r="C1797" t="str">
            <v>TOTAL DO SERVIÇO</v>
          </cell>
          <cell r="I1797">
            <v>0.92999999999999994</v>
          </cell>
          <cell r="K1797" t="e">
            <v>#REF!</v>
          </cell>
          <cell r="L1797" t="e">
            <v>#REF!</v>
          </cell>
        </row>
        <row r="1798">
          <cell r="C1798" t="str">
            <v>AGESPISA - AREAIS</v>
          </cell>
        </row>
        <row r="1800">
          <cell r="C1800" t="str">
            <v>COMPOSIÇÃO DE PREÇO UNITÁRIO</v>
          </cell>
        </row>
        <row r="1802">
          <cell r="B1802">
            <v>67</v>
          </cell>
          <cell r="C1802">
            <v>67</v>
          </cell>
          <cell r="D1802" t="str">
            <v>PAINEL ELETRICO C/1 SOFT START 15 CV,380V,60Hz</v>
          </cell>
          <cell r="I1802" t="str">
            <v>UN</v>
          </cell>
          <cell r="K1802">
            <v>31005</v>
          </cell>
        </row>
        <row r="1804">
          <cell r="C1804" t="str">
            <v>CÓDIGO</v>
          </cell>
          <cell r="D1804" t="str">
            <v>DESCRIÇÃO DO SERVIÇO</v>
          </cell>
          <cell r="F1804" t="str">
            <v>UNIDADE</v>
          </cell>
          <cell r="G1804" t="str">
            <v>COEF.</v>
          </cell>
          <cell r="H1804" t="str">
            <v>PR. UNITÁRIO</v>
          </cell>
          <cell r="I1804" t="str">
            <v>PR. TOTAL</v>
          </cell>
        </row>
        <row r="1805">
          <cell r="C1805" t="str">
            <v>IN1733</v>
          </cell>
          <cell r="D1805" t="str">
            <v>PAINEL ELETRICO C/1 SOFT START</v>
          </cell>
          <cell r="F1805" t="str">
            <v>UN</v>
          </cell>
          <cell r="G1805">
            <v>1</v>
          </cell>
          <cell r="H1805">
            <v>22500</v>
          </cell>
          <cell r="I1805">
            <v>22500</v>
          </cell>
          <cell r="K1805" t="str">
            <v>IN1733</v>
          </cell>
          <cell r="L1805">
            <v>1</v>
          </cell>
          <cell r="M1805">
            <v>31005</v>
          </cell>
          <cell r="N1805">
            <v>31005</v>
          </cell>
        </row>
        <row r="1806">
          <cell r="C1806">
            <v>0</v>
          </cell>
          <cell r="D1806">
            <v>0</v>
          </cell>
          <cell r="F1806">
            <v>0</v>
          </cell>
          <cell r="G1806">
            <v>0</v>
          </cell>
          <cell r="H1806">
            <v>0</v>
          </cell>
          <cell r="I1806">
            <v>0</v>
          </cell>
          <cell r="M1806">
            <v>31005</v>
          </cell>
          <cell r="N1806">
            <v>0</v>
          </cell>
        </row>
        <row r="1807">
          <cell r="C1807">
            <v>0</v>
          </cell>
          <cell r="D1807">
            <v>0</v>
          </cell>
          <cell r="F1807">
            <v>0</v>
          </cell>
          <cell r="G1807">
            <v>0</v>
          </cell>
          <cell r="H1807">
            <v>0</v>
          </cell>
          <cell r="I1807">
            <v>0</v>
          </cell>
          <cell r="M1807">
            <v>31005</v>
          </cell>
          <cell r="N1807">
            <v>0</v>
          </cell>
        </row>
        <row r="1808">
          <cell r="C1808">
            <v>0</v>
          </cell>
          <cell r="D1808">
            <v>0</v>
          </cell>
          <cell r="F1808">
            <v>0</v>
          </cell>
          <cell r="G1808">
            <v>0</v>
          </cell>
          <cell r="H1808">
            <v>0</v>
          </cell>
          <cell r="I1808">
            <v>0</v>
          </cell>
          <cell r="M1808">
            <v>31005</v>
          </cell>
          <cell r="N1808">
            <v>0</v>
          </cell>
        </row>
        <row r="1809">
          <cell r="C1809">
            <v>0</v>
          </cell>
          <cell r="D1809">
            <v>0</v>
          </cell>
          <cell r="F1809">
            <v>0</v>
          </cell>
          <cell r="G1809">
            <v>0</v>
          </cell>
          <cell r="H1809">
            <v>0</v>
          </cell>
          <cell r="I1809">
            <v>0</v>
          </cell>
          <cell r="M1809">
            <v>31005</v>
          </cell>
          <cell r="N1809">
            <v>0</v>
          </cell>
        </row>
        <row r="1810">
          <cell r="C1810">
            <v>0</v>
          </cell>
          <cell r="D1810">
            <v>0</v>
          </cell>
          <cell r="F1810">
            <v>0</v>
          </cell>
          <cell r="G1810">
            <v>0</v>
          </cell>
          <cell r="H1810">
            <v>0</v>
          </cell>
          <cell r="I1810">
            <v>0</v>
          </cell>
          <cell r="M1810">
            <v>31005</v>
          </cell>
          <cell r="N1810">
            <v>0</v>
          </cell>
        </row>
        <row r="1811">
          <cell r="C1811">
            <v>0</v>
          </cell>
          <cell r="D1811">
            <v>0</v>
          </cell>
          <cell r="F1811">
            <v>0</v>
          </cell>
          <cell r="G1811">
            <v>0</v>
          </cell>
          <cell r="H1811">
            <v>0</v>
          </cell>
          <cell r="I1811">
            <v>0</v>
          </cell>
          <cell r="M1811">
            <v>31005</v>
          </cell>
          <cell r="N1811">
            <v>0</v>
          </cell>
        </row>
        <row r="1812">
          <cell r="C1812">
            <v>0</v>
          </cell>
          <cell r="D1812">
            <v>0</v>
          </cell>
          <cell r="F1812">
            <v>0</v>
          </cell>
          <cell r="G1812">
            <v>0</v>
          </cell>
          <cell r="H1812">
            <v>0</v>
          </cell>
          <cell r="I1812">
            <v>0</v>
          </cell>
          <cell r="M1812">
            <v>31005</v>
          </cell>
          <cell r="N1812">
            <v>0</v>
          </cell>
        </row>
        <row r="1813">
          <cell r="C1813">
            <v>0</v>
          </cell>
          <cell r="D1813">
            <v>0</v>
          </cell>
          <cell r="F1813">
            <v>0</v>
          </cell>
          <cell r="G1813">
            <v>0</v>
          </cell>
          <cell r="H1813">
            <v>0</v>
          </cell>
          <cell r="I1813">
            <v>0</v>
          </cell>
          <cell r="M1813">
            <v>31005</v>
          </cell>
          <cell r="N1813">
            <v>0</v>
          </cell>
        </row>
        <row r="1814">
          <cell r="C1814">
            <v>0</v>
          </cell>
          <cell r="D1814">
            <v>0</v>
          </cell>
          <cell r="F1814">
            <v>0</v>
          </cell>
          <cell r="G1814">
            <v>0</v>
          </cell>
          <cell r="H1814">
            <v>0</v>
          </cell>
          <cell r="I1814">
            <v>0</v>
          </cell>
          <cell r="M1814">
            <v>31005</v>
          </cell>
          <cell r="N1814">
            <v>0</v>
          </cell>
        </row>
        <row r="1815">
          <cell r="C1815">
            <v>0</v>
          </cell>
          <cell r="D1815">
            <v>0</v>
          </cell>
          <cell r="F1815">
            <v>0</v>
          </cell>
          <cell r="G1815">
            <v>0</v>
          </cell>
          <cell r="H1815">
            <v>0</v>
          </cell>
          <cell r="I1815">
            <v>0</v>
          </cell>
          <cell r="M1815">
            <v>31005</v>
          </cell>
          <cell r="N1815">
            <v>0</v>
          </cell>
        </row>
        <row r="1816">
          <cell r="C1816">
            <v>0</v>
          </cell>
          <cell r="D1816">
            <v>0</v>
          </cell>
          <cell r="F1816">
            <v>0</v>
          </cell>
          <cell r="G1816">
            <v>0</v>
          </cell>
          <cell r="H1816">
            <v>0</v>
          </cell>
          <cell r="I1816">
            <v>0</v>
          </cell>
          <cell r="M1816">
            <v>31005</v>
          </cell>
          <cell r="N1816">
            <v>0</v>
          </cell>
        </row>
        <row r="1817">
          <cell r="C1817">
            <v>0</v>
          </cell>
          <cell r="D1817">
            <v>0</v>
          </cell>
          <cell r="F1817">
            <v>0</v>
          </cell>
          <cell r="G1817">
            <v>0</v>
          </cell>
          <cell r="H1817">
            <v>0</v>
          </cell>
          <cell r="I1817">
            <v>0</v>
          </cell>
          <cell r="M1817">
            <v>31005</v>
          </cell>
          <cell r="N1817">
            <v>0</v>
          </cell>
        </row>
        <row r="1818">
          <cell r="C1818">
            <v>0</v>
          </cell>
          <cell r="D1818">
            <v>0</v>
          </cell>
          <cell r="F1818">
            <v>0</v>
          </cell>
          <cell r="G1818">
            <v>0</v>
          </cell>
          <cell r="H1818">
            <v>0</v>
          </cell>
          <cell r="I1818">
            <v>0</v>
          </cell>
          <cell r="M1818">
            <v>31005</v>
          </cell>
          <cell r="N1818">
            <v>0</v>
          </cell>
        </row>
        <row r="1819">
          <cell r="C1819">
            <v>0</v>
          </cell>
          <cell r="D1819">
            <v>0</v>
          </cell>
          <cell r="F1819">
            <v>0</v>
          </cell>
          <cell r="G1819">
            <v>0</v>
          </cell>
          <cell r="H1819">
            <v>0</v>
          </cell>
          <cell r="I1819">
            <v>0</v>
          </cell>
          <cell r="M1819">
            <v>31005</v>
          </cell>
          <cell r="N1819">
            <v>0</v>
          </cell>
        </row>
        <row r="1820">
          <cell r="C1820">
            <v>0</v>
          </cell>
          <cell r="D1820">
            <v>0</v>
          </cell>
          <cell r="F1820">
            <v>0</v>
          </cell>
          <cell r="G1820">
            <v>0</v>
          </cell>
          <cell r="H1820">
            <v>0</v>
          </cell>
          <cell r="I1820">
            <v>0</v>
          </cell>
          <cell r="M1820">
            <v>31005</v>
          </cell>
          <cell r="N1820">
            <v>0</v>
          </cell>
        </row>
        <row r="1821">
          <cell r="C1821">
            <v>0</v>
          </cell>
          <cell r="D1821">
            <v>0</v>
          </cell>
          <cell r="F1821">
            <v>0</v>
          </cell>
          <cell r="G1821">
            <v>0</v>
          </cell>
          <cell r="H1821">
            <v>0</v>
          </cell>
          <cell r="I1821">
            <v>0</v>
          </cell>
          <cell r="M1821">
            <v>31005</v>
          </cell>
          <cell r="N1821">
            <v>0</v>
          </cell>
        </row>
        <row r="1822">
          <cell r="C1822">
            <v>0</v>
          </cell>
          <cell r="D1822">
            <v>0</v>
          </cell>
          <cell r="F1822">
            <v>0</v>
          </cell>
          <cell r="G1822">
            <v>0</v>
          </cell>
          <cell r="H1822">
            <v>0</v>
          </cell>
          <cell r="I1822">
            <v>0</v>
          </cell>
          <cell r="M1822">
            <v>31005</v>
          </cell>
          <cell r="N1822">
            <v>0</v>
          </cell>
        </row>
        <row r="1823">
          <cell r="C1823">
            <v>0</v>
          </cell>
          <cell r="D1823">
            <v>0</v>
          </cell>
          <cell r="F1823">
            <v>0</v>
          </cell>
          <cell r="G1823">
            <v>0</v>
          </cell>
          <cell r="H1823">
            <v>0</v>
          </cell>
          <cell r="I1823">
            <v>0</v>
          </cell>
          <cell r="M1823">
            <v>31005</v>
          </cell>
          <cell r="N1823">
            <v>0</v>
          </cell>
        </row>
        <row r="1824">
          <cell r="C1824">
            <v>0</v>
          </cell>
          <cell r="D1824">
            <v>0</v>
          </cell>
          <cell r="F1824">
            <v>0</v>
          </cell>
          <cell r="G1824">
            <v>0</v>
          </cell>
          <cell r="H1824">
            <v>0</v>
          </cell>
          <cell r="I1824">
            <v>0</v>
          </cell>
          <cell r="M1824">
            <v>31005</v>
          </cell>
          <cell r="N1824">
            <v>0</v>
          </cell>
        </row>
        <row r="1825">
          <cell r="C1825">
            <v>0</v>
          </cell>
          <cell r="D1825">
            <v>0</v>
          </cell>
          <cell r="F1825">
            <v>0</v>
          </cell>
          <cell r="G1825">
            <v>0</v>
          </cell>
          <cell r="H1825">
            <v>0</v>
          </cell>
          <cell r="I1825">
            <v>0</v>
          </cell>
          <cell r="M1825">
            <v>31005</v>
          </cell>
          <cell r="N1825">
            <v>0</v>
          </cell>
        </row>
        <row r="1826">
          <cell r="C1826" t="str">
            <v xml:space="preserve">TOTAL </v>
          </cell>
          <cell r="I1826">
            <v>22500</v>
          </cell>
        </row>
        <row r="1827">
          <cell r="C1827" t="str">
            <v>BDI %</v>
          </cell>
          <cell r="H1827">
            <v>0</v>
          </cell>
          <cell r="I1827">
            <v>0</v>
          </cell>
        </row>
        <row r="1828">
          <cell r="A1828">
            <v>67</v>
          </cell>
          <cell r="C1828" t="str">
            <v>TOTAL DO SERVIÇO</v>
          </cell>
          <cell r="I1828">
            <v>22500</v>
          </cell>
          <cell r="K1828" t="e">
            <v>#REF!</v>
          </cell>
          <cell r="L1828" t="e">
            <v>#REF!</v>
          </cell>
        </row>
        <row r="1829">
          <cell r="C1829" t="str">
            <v>AGESPISA - AREAIS</v>
          </cell>
        </row>
        <row r="1831">
          <cell r="C1831" t="str">
            <v>COMPOSIÇÃO DE PREÇO UNITÁRIO</v>
          </cell>
        </row>
        <row r="1833">
          <cell r="B1833">
            <v>68</v>
          </cell>
          <cell r="C1833">
            <v>68</v>
          </cell>
          <cell r="D1833" t="str">
            <v>SUBESTAÇÃO AÉREA DE 45 KVA / 13.800-380/220V COM QUADRO DE MEDIÇÃO E PROTEÇÃO GERAL</v>
          </cell>
          <cell r="I1833" t="str">
            <v>UN</v>
          </cell>
          <cell r="K1833">
            <v>9750</v>
          </cell>
        </row>
        <row r="1835">
          <cell r="C1835" t="str">
            <v>CÓDIGO</v>
          </cell>
          <cell r="D1835" t="str">
            <v>DESCRIÇÃO DO SERVIÇO</v>
          </cell>
          <cell r="F1835" t="str">
            <v>UNIDADE</v>
          </cell>
          <cell r="G1835" t="str">
            <v>COEF.</v>
          </cell>
          <cell r="H1835" t="str">
            <v>PR. UNITÁRIO</v>
          </cell>
          <cell r="I1835" t="str">
            <v>PR. TOTAL</v>
          </cell>
        </row>
        <row r="1836">
          <cell r="C1836" t="str">
            <v>IN1734</v>
          </cell>
          <cell r="D1836" t="str">
            <v>SUBESTAÇÃO AÉREA DE 45 KVA / 1</v>
          </cell>
          <cell r="F1836" t="str">
            <v>UN</v>
          </cell>
          <cell r="G1836">
            <v>1</v>
          </cell>
          <cell r="H1836">
            <v>5899</v>
          </cell>
          <cell r="I1836">
            <v>5899</v>
          </cell>
          <cell r="K1836" t="str">
            <v>IN1734</v>
          </cell>
          <cell r="L1836">
            <v>1</v>
          </cell>
          <cell r="M1836">
            <v>9750</v>
          </cell>
          <cell r="N1836">
            <v>9750</v>
          </cell>
        </row>
        <row r="1837">
          <cell r="C1837">
            <v>0</v>
          </cell>
          <cell r="D1837">
            <v>0</v>
          </cell>
          <cell r="F1837">
            <v>0</v>
          </cell>
          <cell r="G1837">
            <v>0</v>
          </cell>
          <cell r="H1837">
            <v>0</v>
          </cell>
          <cell r="I1837">
            <v>0</v>
          </cell>
          <cell r="M1837">
            <v>9750</v>
          </cell>
          <cell r="N1837">
            <v>0</v>
          </cell>
        </row>
        <row r="1838">
          <cell r="C1838">
            <v>0</v>
          </cell>
          <cell r="D1838">
            <v>0</v>
          </cell>
          <cell r="F1838">
            <v>0</v>
          </cell>
          <cell r="G1838">
            <v>0</v>
          </cell>
          <cell r="H1838">
            <v>0</v>
          </cell>
          <cell r="I1838">
            <v>0</v>
          </cell>
          <cell r="M1838">
            <v>9750</v>
          </cell>
          <cell r="N1838">
            <v>0</v>
          </cell>
        </row>
        <row r="1839">
          <cell r="C1839">
            <v>0</v>
          </cell>
          <cell r="D1839">
            <v>0</v>
          </cell>
          <cell r="F1839">
            <v>0</v>
          </cell>
          <cell r="G1839">
            <v>0</v>
          </cell>
          <cell r="H1839">
            <v>0</v>
          </cell>
          <cell r="I1839">
            <v>0</v>
          </cell>
          <cell r="M1839">
            <v>9750</v>
          </cell>
          <cell r="N1839">
            <v>0</v>
          </cell>
        </row>
        <row r="1840">
          <cell r="C1840">
            <v>0</v>
          </cell>
          <cell r="D1840">
            <v>0</v>
          </cell>
          <cell r="F1840">
            <v>0</v>
          </cell>
          <cell r="G1840">
            <v>0</v>
          </cell>
          <cell r="H1840">
            <v>0</v>
          </cell>
          <cell r="I1840">
            <v>0</v>
          </cell>
          <cell r="M1840">
            <v>9750</v>
          </cell>
          <cell r="N1840">
            <v>0</v>
          </cell>
        </row>
        <row r="1841">
          <cell r="C1841">
            <v>0</v>
          </cell>
          <cell r="D1841">
            <v>0</v>
          </cell>
          <cell r="F1841">
            <v>0</v>
          </cell>
          <cell r="G1841">
            <v>0</v>
          </cell>
          <cell r="H1841">
            <v>0</v>
          </cell>
          <cell r="I1841">
            <v>0</v>
          </cell>
          <cell r="M1841">
            <v>9750</v>
          </cell>
          <cell r="N1841">
            <v>0</v>
          </cell>
        </row>
        <row r="1842">
          <cell r="C1842">
            <v>0</v>
          </cell>
          <cell r="D1842">
            <v>0</v>
          </cell>
          <cell r="F1842">
            <v>0</v>
          </cell>
          <cell r="G1842">
            <v>0</v>
          </cell>
          <cell r="H1842">
            <v>0</v>
          </cell>
          <cell r="I1842">
            <v>0</v>
          </cell>
          <cell r="M1842">
            <v>9750</v>
          </cell>
          <cell r="N1842">
            <v>0</v>
          </cell>
        </row>
        <row r="1843">
          <cell r="C1843">
            <v>0</v>
          </cell>
          <cell r="D1843">
            <v>0</v>
          </cell>
          <cell r="F1843">
            <v>0</v>
          </cell>
          <cell r="G1843">
            <v>0</v>
          </cell>
          <cell r="H1843">
            <v>0</v>
          </cell>
          <cell r="I1843">
            <v>0</v>
          </cell>
          <cell r="M1843">
            <v>9750</v>
          </cell>
          <cell r="N1843">
            <v>0</v>
          </cell>
        </row>
        <row r="1844">
          <cell r="C1844">
            <v>0</v>
          </cell>
          <cell r="D1844">
            <v>0</v>
          </cell>
          <cell r="F1844">
            <v>0</v>
          </cell>
          <cell r="G1844">
            <v>0</v>
          </cell>
          <cell r="H1844">
            <v>0</v>
          </cell>
          <cell r="I1844">
            <v>0</v>
          </cell>
          <cell r="M1844">
            <v>9750</v>
          </cell>
          <cell r="N1844">
            <v>0</v>
          </cell>
        </row>
        <row r="1845">
          <cell r="C1845">
            <v>0</v>
          </cell>
          <cell r="D1845">
            <v>0</v>
          </cell>
          <cell r="F1845">
            <v>0</v>
          </cell>
          <cell r="G1845">
            <v>0</v>
          </cell>
          <cell r="H1845">
            <v>0</v>
          </cell>
          <cell r="I1845">
            <v>0</v>
          </cell>
          <cell r="M1845">
            <v>9750</v>
          </cell>
          <cell r="N1845">
            <v>0</v>
          </cell>
        </row>
        <row r="1846">
          <cell r="C1846">
            <v>0</v>
          </cell>
          <cell r="D1846">
            <v>0</v>
          </cell>
          <cell r="F1846">
            <v>0</v>
          </cell>
          <cell r="G1846">
            <v>0</v>
          </cell>
          <cell r="H1846">
            <v>0</v>
          </cell>
          <cell r="I1846">
            <v>0</v>
          </cell>
          <cell r="M1846">
            <v>9750</v>
          </cell>
          <cell r="N1846">
            <v>0</v>
          </cell>
        </row>
        <row r="1847">
          <cell r="C1847">
            <v>0</v>
          </cell>
          <cell r="D1847">
            <v>0</v>
          </cell>
          <cell r="F1847">
            <v>0</v>
          </cell>
          <cell r="G1847">
            <v>0</v>
          </cell>
          <cell r="H1847">
            <v>0</v>
          </cell>
          <cell r="I1847">
            <v>0</v>
          </cell>
          <cell r="M1847">
            <v>9750</v>
          </cell>
          <cell r="N1847">
            <v>0</v>
          </cell>
        </row>
        <row r="1848">
          <cell r="C1848">
            <v>0</v>
          </cell>
          <cell r="D1848">
            <v>0</v>
          </cell>
          <cell r="F1848">
            <v>0</v>
          </cell>
          <cell r="G1848">
            <v>0</v>
          </cell>
          <cell r="H1848">
            <v>0</v>
          </cell>
          <cell r="I1848">
            <v>0</v>
          </cell>
          <cell r="M1848">
            <v>9750</v>
          </cell>
          <cell r="N1848">
            <v>0</v>
          </cell>
        </row>
        <row r="1849">
          <cell r="C1849">
            <v>0</v>
          </cell>
          <cell r="D1849">
            <v>0</v>
          </cell>
          <cell r="F1849">
            <v>0</v>
          </cell>
          <cell r="G1849">
            <v>0</v>
          </cell>
          <cell r="H1849">
            <v>0</v>
          </cell>
          <cell r="I1849">
            <v>0</v>
          </cell>
          <cell r="M1849">
            <v>9750</v>
          </cell>
          <cell r="N1849">
            <v>0</v>
          </cell>
        </row>
        <row r="1850">
          <cell r="C1850">
            <v>0</v>
          </cell>
          <cell r="D1850">
            <v>0</v>
          </cell>
          <cell r="F1850">
            <v>0</v>
          </cell>
          <cell r="G1850">
            <v>0</v>
          </cell>
          <cell r="H1850">
            <v>0</v>
          </cell>
          <cell r="I1850">
            <v>0</v>
          </cell>
          <cell r="M1850">
            <v>9750</v>
          </cell>
          <cell r="N1850">
            <v>0</v>
          </cell>
        </row>
        <row r="1851">
          <cell r="C1851">
            <v>0</v>
          </cell>
          <cell r="D1851">
            <v>0</v>
          </cell>
          <cell r="F1851">
            <v>0</v>
          </cell>
          <cell r="G1851">
            <v>0</v>
          </cell>
          <cell r="H1851">
            <v>0</v>
          </cell>
          <cell r="I1851">
            <v>0</v>
          </cell>
          <cell r="M1851">
            <v>9750</v>
          </cell>
          <cell r="N1851">
            <v>0</v>
          </cell>
        </row>
        <row r="1852">
          <cell r="C1852">
            <v>0</v>
          </cell>
          <cell r="D1852">
            <v>0</v>
          </cell>
          <cell r="F1852">
            <v>0</v>
          </cell>
          <cell r="G1852">
            <v>0</v>
          </cell>
          <cell r="H1852">
            <v>0</v>
          </cell>
          <cell r="I1852">
            <v>0</v>
          </cell>
          <cell r="M1852">
            <v>9750</v>
          </cell>
          <cell r="N1852">
            <v>0</v>
          </cell>
        </row>
        <row r="1853">
          <cell r="C1853">
            <v>0</v>
          </cell>
          <cell r="D1853">
            <v>0</v>
          </cell>
          <cell r="F1853">
            <v>0</v>
          </cell>
          <cell r="G1853">
            <v>0</v>
          </cell>
          <cell r="H1853">
            <v>0</v>
          </cell>
          <cell r="I1853">
            <v>0</v>
          </cell>
          <cell r="M1853">
            <v>9750</v>
          </cell>
          <cell r="N1853">
            <v>0</v>
          </cell>
        </row>
        <row r="1854">
          <cell r="C1854">
            <v>0</v>
          </cell>
          <cell r="D1854">
            <v>0</v>
          </cell>
          <cell r="F1854">
            <v>0</v>
          </cell>
          <cell r="G1854">
            <v>0</v>
          </cell>
          <cell r="H1854">
            <v>0</v>
          </cell>
          <cell r="I1854">
            <v>0</v>
          </cell>
          <cell r="M1854">
            <v>9750</v>
          </cell>
          <cell r="N1854">
            <v>0</v>
          </cell>
        </row>
        <row r="1855">
          <cell r="C1855">
            <v>0</v>
          </cell>
          <cell r="D1855">
            <v>0</v>
          </cell>
          <cell r="F1855">
            <v>0</v>
          </cell>
          <cell r="G1855">
            <v>0</v>
          </cell>
          <cell r="H1855">
            <v>0</v>
          </cell>
          <cell r="I1855">
            <v>0</v>
          </cell>
          <cell r="M1855">
            <v>9750</v>
          </cell>
          <cell r="N1855">
            <v>0</v>
          </cell>
        </row>
        <row r="1856">
          <cell r="C1856">
            <v>0</v>
          </cell>
          <cell r="D1856">
            <v>0</v>
          </cell>
          <cell r="F1856">
            <v>0</v>
          </cell>
          <cell r="G1856">
            <v>0</v>
          </cell>
          <cell r="H1856">
            <v>0</v>
          </cell>
          <cell r="I1856">
            <v>0</v>
          </cell>
          <cell r="M1856">
            <v>9750</v>
          </cell>
          <cell r="N1856">
            <v>0</v>
          </cell>
        </row>
        <row r="1857">
          <cell r="C1857" t="str">
            <v xml:space="preserve">TOTAL </v>
          </cell>
          <cell r="I1857">
            <v>5899</v>
          </cell>
        </row>
        <row r="1858">
          <cell r="C1858" t="str">
            <v>BDI %</v>
          </cell>
          <cell r="H1858">
            <v>0</v>
          </cell>
          <cell r="I1858">
            <v>0</v>
          </cell>
        </row>
        <row r="1859">
          <cell r="A1859">
            <v>68</v>
          </cell>
          <cell r="C1859" t="str">
            <v>TOTAL DO SERVIÇO</v>
          </cell>
          <cell r="I1859">
            <v>5899</v>
          </cell>
          <cell r="K1859" t="e">
            <v>#REF!</v>
          </cell>
          <cell r="L1859" t="e">
            <v>#REF!</v>
          </cell>
        </row>
        <row r="1860">
          <cell r="C1860" t="str">
            <v>AGESPISA - AREAIS</v>
          </cell>
        </row>
        <row r="1862">
          <cell r="C1862" t="str">
            <v>COMPOSIÇÃO DE PREÇO UNITÁRIO</v>
          </cell>
        </row>
        <row r="1864">
          <cell r="B1864">
            <v>69</v>
          </cell>
          <cell r="C1864">
            <v>69</v>
          </cell>
          <cell r="D1864" t="str">
            <v>SINALIZAÇÃO DE TRÂNSITO NOTURNA</v>
          </cell>
          <cell r="I1864" t="str">
            <v>M</v>
          </cell>
          <cell r="K1864">
            <v>1.34</v>
          </cell>
        </row>
        <row r="1866">
          <cell r="C1866" t="str">
            <v>CÓDIGO</v>
          </cell>
          <cell r="D1866" t="str">
            <v>DESCRIÇÃO DO SERVIÇO</v>
          </cell>
          <cell r="F1866" t="str">
            <v>UNIDADE</v>
          </cell>
          <cell r="G1866" t="str">
            <v>COEF.</v>
          </cell>
          <cell r="H1866" t="str">
            <v>PR. UNITÁRIO</v>
          </cell>
          <cell r="I1866" t="str">
            <v>PR. TOTAL</v>
          </cell>
        </row>
        <row r="1867">
          <cell r="C1867" t="str">
            <v>IE0172</v>
          </cell>
          <cell r="D1867" t="str">
            <v>ENERGIA ELETRICA</v>
          </cell>
          <cell r="F1867" t="str">
            <v>KW</v>
          </cell>
          <cell r="G1867">
            <v>0.24</v>
          </cell>
          <cell r="H1867">
            <v>0.23</v>
          </cell>
          <cell r="I1867">
            <v>0.06</v>
          </cell>
          <cell r="K1867" t="str">
            <v>IE0172</v>
          </cell>
          <cell r="L1867">
            <v>0.24</v>
          </cell>
          <cell r="M1867">
            <v>1.34</v>
          </cell>
          <cell r="N1867">
            <v>0.3216</v>
          </cell>
        </row>
        <row r="1868">
          <cell r="C1868" t="str">
            <v>IH0068</v>
          </cell>
          <cell r="D1868" t="str">
            <v>AJUDANTE</v>
          </cell>
          <cell r="F1868" t="str">
            <v>H</v>
          </cell>
          <cell r="G1868">
            <v>0.04</v>
          </cell>
          <cell r="H1868">
            <v>4.4723219814241482</v>
          </cell>
          <cell r="I1868">
            <v>0.18</v>
          </cell>
          <cell r="K1868" t="str">
            <v>IH0068</v>
          </cell>
          <cell r="L1868">
            <v>0.04</v>
          </cell>
          <cell r="M1868">
            <v>1.34</v>
          </cell>
          <cell r="N1868">
            <v>5.3600000000000002E-2</v>
          </cell>
        </row>
        <row r="1869">
          <cell r="C1869" t="str">
            <v>IH0069</v>
          </cell>
          <cell r="D1869" t="str">
            <v>ELETRICISTA</v>
          </cell>
          <cell r="F1869" t="str">
            <v>H</v>
          </cell>
          <cell r="G1869">
            <v>0.04</v>
          </cell>
          <cell r="H1869">
            <v>6.2786377708978325</v>
          </cell>
          <cell r="I1869">
            <v>0.25</v>
          </cell>
          <cell r="K1869" t="str">
            <v>IH0069</v>
          </cell>
          <cell r="L1869">
            <v>0.04</v>
          </cell>
          <cell r="M1869">
            <v>1.34</v>
          </cell>
          <cell r="N1869">
            <v>5.3600000000000002E-2</v>
          </cell>
        </row>
        <row r="1870">
          <cell r="C1870" t="str">
            <v>IM3667</v>
          </cell>
          <cell r="D1870" t="str">
            <v>BALDE PLASTICO, CAPACIDADE 4   L</v>
          </cell>
          <cell r="F1870" t="str">
            <v>UN</v>
          </cell>
          <cell r="G1870">
            <v>0.02</v>
          </cell>
          <cell r="H1870">
            <v>4.2</v>
          </cell>
          <cell r="I1870">
            <v>0.08</v>
          </cell>
          <cell r="K1870" t="str">
            <v>IM3667</v>
          </cell>
          <cell r="L1870">
            <v>0.02</v>
          </cell>
          <cell r="M1870">
            <v>1.34</v>
          </cell>
          <cell r="N1870">
            <v>2.6800000000000001E-2</v>
          </cell>
        </row>
        <row r="1871">
          <cell r="C1871" t="str">
            <v>IM3668</v>
          </cell>
          <cell r="D1871" t="str">
            <v>SOQUETE DE BAQUELITE PARA      LAMPADA</v>
          </cell>
          <cell r="F1871" t="str">
            <v>UN</v>
          </cell>
          <cell r="G1871">
            <v>0.02</v>
          </cell>
          <cell r="H1871">
            <v>0.8</v>
          </cell>
          <cell r="I1871">
            <v>0.02</v>
          </cell>
          <cell r="K1871" t="str">
            <v>IM3668</v>
          </cell>
          <cell r="L1871">
            <v>0.02</v>
          </cell>
          <cell r="M1871">
            <v>1.34</v>
          </cell>
          <cell r="N1871">
            <v>2.6800000000000001E-2</v>
          </cell>
        </row>
        <row r="1872">
          <cell r="C1872" t="str">
            <v>IM3669</v>
          </cell>
          <cell r="D1872" t="str">
            <v>FIO ISOLACAO 600 V No. 12 AWG</v>
          </cell>
          <cell r="F1872" t="str">
            <v>M</v>
          </cell>
          <cell r="G1872">
            <v>0.5</v>
          </cell>
          <cell r="H1872">
            <v>0.6</v>
          </cell>
          <cell r="I1872">
            <v>0.3</v>
          </cell>
          <cell r="K1872" t="str">
            <v>IM3669</v>
          </cell>
          <cell r="L1872">
            <v>0.5</v>
          </cell>
          <cell r="M1872">
            <v>1.34</v>
          </cell>
          <cell r="N1872">
            <v>0.67</v>
          </cell>
        </row>
        <row r="1873">
          <cell r="C1873" t="str">
            <v>IM3670</v>
          </cell>
          <cell r="D1873" t="str">
            <v>LAMPADA INCANDESCENTE 40 W</v>
          </cell>
          <cell r="F1873" t="str">
            <v>UN</v>
          </cell>
          <cell r="G1873">
            <v>0.02</v>
          </cell>
          <cell r="H1873">
            <v>1.2</v>
          </cell>
          <cell r="I1873">
            <v>0.02</v>
          </cell>
          <cell r="K1873" t="str">
            <v>IM3670</v>
          </cell>
          <cell r="L1873">
            <v>0.02</v>
          </cell>
          <cell r="M1873">
            <v>1.34</v>
          </cell>
          <cell r="N1873">
            <v>2.6800000000000001E-2</v>
          </cell>
        </row>
        <row r="1874">
          <cell r="C1874">
            <v>0</v>
          </cell>
          <cell r="D1874">
            <v>0</v>
          </cell>
          <cell r="F1874">
            <v>0</v>
          </cell>
          <cell r="G1874">
            <v>0</v>
          </cell>
          <cell r="H1874">
            <v>0</v>
          </cell>
          <cell r="I1874">
            <v>0</v>
          </cell>
          <cell r="M1874">
            <v>1.34</v>
          </cell>
          <cell r="N1874">
            <v>0</v>
          </cell>
        </row>
        <row r="1875">
          <cell r="C1875">
            <v>0</v>
          </cell>
          <cell r="D1875">
            <v>0</v>
          </cell>
          <cell r="F1875">
            <v>0</v>
          </cell>
          <cell r="G1875">
            <v>0</v>
          </cell>
          <cell r="H1875">
            <v>0</v>
          </cell>
          <cell r="I1875">
            <v>0</v>
          </cell>
          <cell r="M1875">
            <v>1.34</v>
          </cell>
          <cell r="N1875">
            <v>0</v>
          </cell>
        </row>
        <row r="1876">
          <cell r="C1876">
            <v>0</v>
          </cell>
          <cell r="D1876">
            <v>0</v>
          </cell>
          <cell r="F1876">
            <v>0</v>
          </cell>
          <cell r="G1876">
            <v>0</v>
          </cell>
          <cell r="H1876">
            <v>0</v>
          </cell>
          <cell r="I1876">
            <v>0</v>
          </cell>
          <cell r="M1876">
            <v>1.34</v>
          </cell>
          <cell r="N1876">
            <v>0</v>
          </cell>
        </row>
        <row r="1877">
          <cell r="C1877">
            <v>0</v>
          </cell>
          <cell r="D1877">
            <v>0</v>
          </cell>
          <cell r="F1877">
            <v>0</v>
          </cell>
          <cell r="G1877">
            <v>0</v>
          </cell>
          <cell r="H1877">
            <v>0</v>
          </cell>
          <cell r="I1877">
            <v>0</v>
          </cell>
          <cell r="M1877">
            <v>1.34</v>
          </cell>
          <cell r="N1877">
            <v>0</v>
          </cell>
        </row>
        <row r="1878">
          <cell r="C1878">
            <v>0</v>
          </cell>
          <cell r="D1878">
            <v>0</v>
          </cell>
          <cell r="F1878">
            <v>0</v>
          </cell>
          <cell r="G1878">
            <v>0</v>
          </cell>
          <cell r="H1878">
            <v>0</v>
          </cell>
          <cell r="I1878">
            <v>0</v>
          </cell>
          <cell r="M1878">
            <v>1.34</v>
          </cell>
          <cell r="N1878">
            <v>0</v>
          </cell>
        </row>
        <row r="1879">
          <cell r="C1879">
            <v>0</v>
          </cell>
          <cell r="D1879">
            <v>0</v>
          </cell>
          <cell r="F1879">
            <v>0</v>
          </cell>
          <cell r="G1879">
            <v>0</v>
          </cell>
          <cell r="H1879">
            <v>0</v>
          </cell>
          <cell r="I1879">
            <v>0</v>
          </cell>
          <cell r="M1879">
            <v>1.34</v>
          </cell>
          <cell r="N1879">
            <v>0</v>
          </cell>
        </row>
        <row r="1880">
          <cell r="C1880">
            <v>0</v>
          </cell>
          <cell r="D1880">
            <v>0</v>
          </cell>
          <cell r="F1880">
            <v>0</v>
          </cell>
          <cell r="G1880">
            <v>0</v>
          </cell>
          <cell r="H1880">
            <v>0</v>
          </cell>
          <cell r="I1880">
            <v>0</v>
          </cell>
          <cell r="M1880">
            <v>1.34</v>
          </cell>
          <cell r="N1880">
            <v>0</v>
          </cell>
        </row>
        <row r="1881">
          <cell r="C1881">
            <v>0</v>
          </cell>
          <cell r="D1881">
            <v>0</v>
          </cell>
          <cell r="F1881">
            <v>0</v>
          </cell>
          <cell r="G1881">
            <v>0</v>
          </cell>
          <cell r="H1881">
            <v>0</v>
          </cell>
          <cell r="I1881">
            <v>0</v>
          </cell>
          <cell r="M1881">
            <v>1.34</v>
          </cell>
          <cell r="N1881">
            <v>0</v>
          </cell>
        </row>
        <row r="1882">
          <cell r="C1882">
            <v>0</v>
          </cell>
          <cell r="D1882">
            <v>0</v>
          </cell>
          <cell r="F1882">
            <v>0</v>
          </cell>
          <cell r="G1882">
            <v>0</v>
          </cell>
          <cell r="H1882">
            <v>0</v>
          </cell>
          <cell r="I1882">
            <v>0</v>
          </cell>
          <cell r="M1882">
            <v>1.34</v>
          </cell>
          <cell r="N1882">
            <v>0</v>
          </cell>
        </row>
        <row r="1883">
          <cell r="C1883">
            <v>0</v>
          </cell>
          <cell r="D1883">
            <v>0</v>
          </cell>
          <cell r="F1883">
            <v>0</v>
          </cell>
          <cell r="G1883">
            <v>0</v>
          </cell>
          <cell r="H1883">
            <v>0</v>
          </cell>
          <cell r="I1883">
            <v>0</v>
          </cell>
          <cell r="M1883">
            <v>1.34</v>
          </cell>
          <cell r="N1883">
            <v>0</v>
          </cell>
        </row>
        <row r="1884">
          <cell r="C1884">
            <v>0</v>
          </cell>
          <cell r="D1884">
            <v>0</v>
          </cell>
          <cell r="F1884">
            <v>0</v>
          </cell>
          <cell r="G1884">
            <v>0</v>
          </cell>
          <cell r="H1884">
            <v>0</v>
          </cell>
          <cell r="I1884">
            <v>0</v>
          </cell>
          <cell r="M1884">
            <v>1.34</v>
          </cell>
          <cell r="N1884">
            <v>0</v>
          </cell>
        </row>
        <row r="1885">
          <cell r="C1885">
            <v>0</v>
          </cell>
          <cell r="D1885">
            <v>0</v>
          </cell>
          <cell r="F1885">
            <v>0</v>
          </cell>
          <cell r="G1885">
            <v>0</v>
          </cell>
          <cell r="H1885">
            <v>0</v>
          </cell>
          <cell r="I1885">
            <v>0</v>
          </cell>
          <cell r="M1885">
            <v>1.34</v>
          </cell>
          <cell r="N1885">
            <v>0</v>
          </cell>
        </row>
        <row r="1886">
          <cell r="C1886">
            <v>0</v>
          </cell>
          <cell r="D1886">
            <v>0</v>
          </cell>
          <cell r="F1886">
            <v>0</v>
          </cell>
          <cell r="G1886">
            <v>0</v>
          </cell>
          <cell r="H1886">
            <v>0</v>
          </cell>
          <cell r="I1886">
            <v>0</v>
          </cell>
          <cell r="M1886">
            <v>1.34</v>
          </cell>
          <cell r="N1886">
            <v>0</v>
          </cell>
        </row>
        <row r="1887">
          <cell r="C1887">
            <v>0</v>
          </cell>
          <cell r="D1887">
            <v>0</v>
          </cell>
          <cell r="F1887">
            <v>0</v>
          </cell>
          <cell r="G1887">
            <v>0</v>
          </cell>
          <cell r="H1887">
            <v>0</v>
          </cell>
          <cell r="I1887">
            <v>0</v>
          </cell>
          <cell r="M1887">
            <v>1.34</v>
          </cell>
          <cell r="N1887">
            <v>0</v>
          </cell>
        </row>
        <row r="1888">
          <cell r="C1888" t="str">
            <v xml:space="preserve">TOTAL </v>
          </cell>
          <cell r="I1888">
            <v>0.90999999999999992</v>
          </cell>
        </row>
        <row r="1889">
          <cell r="C1889" t="str">
            <v>BDI %</v>
          </cell>
          <cell r="H1889">
            <v>0</v>
          </cell>
          <cell r="I1889">
            <v>0</v>
          </cell>
        </row>
        <row r="1890">
          <cell r="A1890">
            <v>69</v>
          </cell>
          <cell r="C1890" t="str">
            <v>TOTAL DO SERVIÇO</v>
          </cell>
          <cell r="I1890">
            <v>0.90999999999999992</v>
          </cell>
          <cell r="K1890" t="e">
            <v>#REF!</v>
          </cell>
          <cell r="L1890" t="e">
            <v>#REF!</v>
          </cell>
        </row>
        <row r="1891">
          <cell r="C1891" t="str">
            <v>AGESPISA - AREAIS</v>
          </cell>
        </row>
        <row r="1893">
          <cell r="C1893" t="str">
            <v>COMPOSIÇÃO DE PREÇO UNITÁRIO</v>
          </cell>
        </row>
        <row r="1895">
          <cell r="B1895">
            <v>70</v>
          </cell>
          <cell r="C1895">
            <v>70</v>
          </cell>
          <cell r="D1895" t="str">
            <v xml:space="preserve">TAPUME </v>
          </cell>
          <cell r="I1895" t="str">
            <v>M²</v>
          </cell>
          <cell r="K1895">
            <v>26.49</v>
          </cell>
        </row>
        <row r="1897">
          <cell r="C1897" t="str">
            <v>CÓDIGO</v>
          </cell>
          <cell r="D1897" t="str">
            <v>DESCRIÇÃO DO SERVIÇO</v>
          </cell>
          <cell r="F1897" t="str">
            <v>UNIDADE</v>
          </cell>
          <cell r="G1897" t="str">
            <v>COEF.</v>
          </cell>
          <cell r="H1897" t="str">
            <v>PR. UNITÁRIO</v>
          </cell>
          <cell r="I1897" t="str">
            <v>PR. TOTAL</v>
          </cell>
        </row>
        <row r="1898">
          <cell r="C1898" t="str">
            <v>IH0068</v>
          </cell>
          <cell r="D1898" t="str">
            <v>AJUDANTE</v>
          </cell>
          <cell r="F1898" t="str">
            <v>H</v>
          </cell>
          <cell r="G1898">
            <v>0.7</v>
          </cell>
          <cell r="H1898">
            <v>4.4723219814241482</v>
          </cell>
          <cell r="I1898">
            <v>3.13</v>
          </cell>
          <cell r="K1898" t="str">
            <v>IH0068</v>
          </cell>
          <cell r="L1898">
            <v>0.7</v>
          </cell>
          <cell r="M1898">
            <v>26.49</v>
          </cell>
          <cell r="N1898">
            <v>18.542999999999999</v>
          </cell>
        </row>
        <row r="1899">
          <cell r="C1899" t="str">
            <v>IH0070</v>
          </cell>
          <cell r="D1899" t="str">
            <v>CARPINTEIRO</v>
          </cell>
          <cell r="F1899" t="str">
            <v>H</v>
          </cell>
          <cell r="G1899">
            <v>0.7</v>
          </cell>
          <cell r="H1899">
            <v>6.2786377708978325</v>
          </cell>
          <cell r="I1899">
            <v>4.4000000000000004</v>
          </cell>
          <cell r="K1899" t="str">
            <v>IH0070</v>
          </cell>
          <cell r="L1899">
            <v>0.7</v>
          </cell>
          <cell r="M1899">
            <v>26.49</v>
          </cell>
          <cell r="N1899">
            <v>18.542999999999999</v>
          </cell>
        </row>
        <row r="1900">
          <cell r="C1900" t="str">
            <v>IH0072</v>
          </cell>
          <cell r="D1900" t="str">
            <v>PINTOR</v>
          </cell>
          <cell r="F1900" t="str">
            <v>H</v>
          </cell>
          <cell r="G1900">
            <v>0.2</v>
          </cell>
          <cell r="H1900">
            <v>6.2786377708978325</v>
          </cell>
          <cell r="I1900">
            <v>1.26</v>
          </cell>
          <cell r="K1900" t="str">
            <v>IH0072</v>
          </cell>
          <cell r="L1900">
            <v>0.2</v>
          </cell>
          <cell r="M1900">
            <v>26.49</v>
          </cell>
          <cell r="N1900">
            <v>5.298</v>
          </cell>
        </row>
        <row r="1901">
          <cell r="C1901" t="str">
            <v>IM3671</v>
          </cell>
          <cell r="D1901" t="str">
            <v>CAL HIDRATADA</v>
          </cell>
          <cell r="F1901" t="str">
            <v>KG</v>
          </cell>
          <cell r="G1901">
            <v>0.66</v>
          </cell>
          <cell r="H1901">
            <v>0.25</v>
          </cell>
          <cell r="I1901">
            <v>0.17</v>
          </cell>
          <cell r="K1901" t="str">
            <v>IM3671</v>
          </cell>
          <cell r="L1901">
            <v>0.66</v>
          </cell>
          <cell r="M1901">
            <v>26.49</v>
          </cell>
          <cell r="N1901">
            <v>17.4834</v>
          </cell>
        </row>
        <row r="1902">
          <cell r="C1902" t="str">
            <v>IM3674</v>
          </cell>
          <cell r="D1902" t="str">
            <v>OLEO DE LINHACA</v>
          </cell>
          <cell r="F1902" t="str">
            <v>L</v>
          </cell>
          <cell r="G1902">
            <v>2.4199999999999999E-2</v>
          </cell>
          <cell r="H1902">
            <v>2.13</v>
          </cell>
          <cell r="I1902">
            <v>0.05</v>
          </cell>
          <cell r="K1902" t="str">
            <v>IM3674</v>
          </cell>
          <cell r="L1902">
            <v>2.4199999999999999E-2</v>
          </cell>
          <cell r="M1902">
            <v>26.49</v>
          </cell>
          <cell r="N1902">
            <v>0.64105799999999991</v>
          </cell>
        </row>
        <row r="1903">
          <cell r="C1903" t="str">
            <v>IM3675</v>
          </cell>
          <cell r="D1903" t="str">
            <v>CHAPA DE MADEIRA COMPENSADA 6  mm</v>
          </cell>
          <cell r="F1903" t="str">
            <v>M2</v>
          </cell>
          <cell r="G1903">
            <v>0.55000000000000004</v>
          </cell>
          <cell r="H1903">
            <v>6.93</v>
          </cell>
          <cell r="I1903">
            <v>3.81</v>
          </cell>
          <cell r="K1903" t="str">
            <v>IM3675</v>
          </cell>
          <cell r="L1903">
            <v>0.55000000000000004</v>
          </cell>
          <cell r="M1903">
            <v>26.49</v>
          </cell>
          <cell r="N1903">
            <v>14.5695</v>
          </cell>
        </row>
        <row r="1904">
          <cell r="C1904" t="str">
            <v>IM3676</v>
          </cell>
          <cell r="D1904" t="str">
            <v>PONTALETE DE PINHO 3 x 3       (pol.)</v>
          </cell>
          <cell r="F1904" t="str">
            <v>M</v>
          </cell>
          <cell r="G1904">
            <v>1.58</v>
          </cell>
          <cell r="H1904">
            <v>3.3</v>
          </cell>
          <cell r="I1904">
            <v>5.21</v>
          </cell>
          <cell r="K1904" t="str">
            <v>IM3676</v>
          </cell>
          <cell r="L1904">
            <v>1.58</v>
          </cell>
          <cell r="M1904">
            <v>26.49</v>
          </cell>
          <cell r="N1904">
            <v>41.854199999999999</v>
          </cell>
        </row>
        <row r="1905">
          <cell r="C1905" t="str">
            <v>IM3677</v>
          </cell>
          <cell r="D1905" t="str">
            <v>FERRAGEM PARA TAPUME</v>
          </cell>
          <cell r="F1905" t="str">
            <v>KG</v>
          </cell>
          <cell r="G1905">
            <v>0.25</v>
          </cell>
          <cell r="H1905">
            <v>4.38</v>
          </cell>
          <cell r="I1905">
            <v>1.1000000000000001</v>
          </cell>
          <cell r="K1905" t="str">
            <v>IM3677</v>
          </cell>
          <cell r="L1905">
            <v>0.25</v>
          </cell>
          <cell r="M1905">
            <v>26.49</v>
          </cell>
          <cell r="N1905">
            <v>6.6224999999999996</v>
          </cell>
        </row>
        <row r="1906">
          <cell r="C1906" t="str">
            <v>IM3678</v>
          </cell>
          <cell r="D1906" t="str">
            <v>PREGO (MEDIA DAS BITOLAS)</v>
          </cell>
          <cell r="F1906" t="str">
            <v>KG</v>
          </cell>
          <cell r="G1906">
            <v>0.15</v>
          </cell>
          <cell r="H1906">
            <v>4.8</v>
          </cell>
          <cell r="I1906">
            <v>0.72</v>
          </cell>
          <cell r="K1906" t="str">
            <v>IM3678</v>
          </cell>
          <cell r="L1906">
            <v>0.15</v>
          </cell>
          <cell r="M1906">
            <v>26.49</v>
          </cell>
          <cell r="N1906">
            <v>3.9734999999999996</v>
          </cell>
        </row>
        <row r="1907">
          <cell r="C1907">
            <v>0</v>
          </cell>
          <cell r="D1907">
            <v>0</v>
          </cell>
          <cell r="F1907">
            <v>0</v>
          </cell>
          <cell r="G1907">
            <v>0</v>
          </cell>
          <cell r="H1907">
            <v>0</v>
          </cell>
          <cell r="I1907">
            <v>0</v>
          </cell>
          <cell r="M1907">
            <v>26.49</v>
          </cell>
          <cell r="N1907">
            <v>0</v>
          </cell>
        </row>
        <row r="1908">
          <cell r="C1908">
            <v>0</v>
          </cell>
          <cell r="D1908">
            <v>0</v>
          </cell>
          <cell r="F1908">
            <v>0</v>
          </cell>
          <cell r="G1908">
            <v>0</v>
          </cell>
          <cell r="H1908">
            <v>0</v>
          </cell>
          <cell r="I1908">
            <v>0</v>
          </cell>
          <cell r="M1908">
            <v>26.49</v>
          </cell>
          <cell r="N1908">
            <v>0</v>
          </cell>
        </row>
        <row r="1909">
          <cell r="C1909">
            <v>0</v>
          </cell>
          <cell r="D1909">
            <v>0</v>
          </cell>
          <cell r="F1909">
            <v>0</v>
          </cell>
          <cell r="G1909">
            <v>0</v>
          </cell>
          <cell r="H1909">
            <v>0</v>
          </cell>
          <cell r="I1909">
            <v>0</v>
          </cell>
          <cell r="M1909">
            <v>26.49</v>
          </cell>
          <cell r="N1909">
            <v>0</v>
          </cell>
        </row>
        <row r="1910">
          <cell r="C1910">
            <v>0</v>
          </cell>
          <cell r="D1910">
            <v>0</v>
          </cell>
          <cell r="F1910">
            <v>0</v>
          </cell>
          <cell r="G1910">
            <v>0</v>
          </cell>
          <cell r="H1910">
            <v>0</v>
          </cell>
          <cell r="I1910">
            <v>0</v>
          </cell>
          <cell r="M1910">
            <v>26.49</v>
          </cell>
          <cell r="N1910">
            <v>0</v>
          </cell>
        </row>
        <row r="1911">
          <cell r="C1911">
            <v>0</v>
          </cell>
          <cell r="D1911">
            <v>0</v>
          </cell>
          <cell r="F1911">
            <v>0</v>
          </cell>
          <cell r="G1911">
            <v>0</v>
          </cell>
          <cell r="H1911">
            <v>0</v>
          </cell>
          <cell r="I1911">
            <v>0</v>
          </cell>
          <cell r="M1911">
            <v>26.49</v>
          </cell>
          <cell r="N1911">
            <v>0</v>
          </cell>
        </row>
        <row r="1912">
          <cell r="C1912">
            <v>0</v>
          </cell>
          <cell r="D1912">
            <v>0</v>
          </cell>
          <cell r="F1912">
            <v>0</v>
          </cell>
          <cell r="G1912">
            <v>0</v>
          </cell>
          <cell r="H1912">
            <v>0</v>
          </cell>
          <cell r="I1912">
            <v>0</v>
          </cell>
          <cell r="M1912">
            <v>26.49</v>
          </cell>
          <cell r="N1912">
            <v>0</v>
          </cell>
        </row>
        <row r="1913">
          <cell r="C1913">
            <v>0</v>
          </cell>
          <cell r="D1913">
            <v>0</v>
          </cell>
          <cell r="F1913">
            <v>0</v>
          </cell>
          <cell r="G1913">
            <v>0</v>
          </cell>
          <cell r="H1913">
            <v>0</v>
          </cell>
          <cell r="I1913">
            <v>0</v>
          </cell>
          <cell r="M1913">
            <v>26.49</v>
          </cell>
          <cell r="N1913">
            <v>0</v>
          </cell>
        </row>
        <row r="1914">
          <cell r="C1914">
            <v>0</v>
          </cell>
          <cell r="D1914">
            <v>0</v>
          </cell>
          <cell r="F1914">
            <v>0</v>
          </cell>
          <cell r="G1914">
            <v>0</v>
          </cell>
          <cell r="H1914">
            <v>0</v>
          </cell>
          <cell r="I1914">
            <v>0</v>
          </cell>
          <cell r="M1914">
            <v>26.49</v>
          </cell>
          <cell r="N1914">
            <v>0</v>
          </cell>
        </row>
        <row r="1915">
          <cell r="C1915">
            <v>0</v>
          </cell>
          <cell r="D1915">
            <v>0</v>
          </cell>
          <cell r="F1915">
            <v>0</v>
          </cell>
          <cell r="G1915">
            <v>0</v>
          </cell>
          <cell r="H1915">
            <v>0</v>
          </cell>
          <cell r="I1915">
            <v>0</v>
          </cell>
          <cell r="M1915">
            <v>26.49</v>
          </cell>
          <cell r="N1915">
            <v>0</v>
          </cell>
        </row>
        <row r="1916">
          <cell r="C1916">
            <v>0</v>
          </cell>
          <cell r="D1916">
            <v>0</v>
          </cell>
          <cell r="F1916">
            <v>0</v>
          </cell>
          <cell r="G1916">
            <v>0</v>
          </cell>
          <cell r="H1916">
            <v>0</v>
          </cell>
          <cell r="I1916">
            <v>0</v>
          </cell>
          <cell r="M1916">
            <v>26.49</v>
          </cell>
          <cell r="N1916">
            <v>0</v>
          </cell>
        </row>
        <row r="1917">
          <cell r="C1917">
            <v>0</v>
          </cell>
          <cell r="D1917">
            <v>0</v>
          </cell>
          <cell r="F1917">
            <v>0</v>
          </cell>
          <cell r="G1917">
            <v>0</v>
          </cell>
          <cell r="H1917">
            <v>0</v>
          </cell>
          <cell r="I1917">
            <v>0</v>
          </cell>
          <cell r="M1917">
            <v>26.49</v>
          </cell>
          <cell r="N1917">
            <v>0</v>
          </cell>
        </row>
        <row r="1918">
          <cell r="C1918">
            <v>0</v>
          </cell>
          <cell r="D1918">
            <v>0</v>
          </cell>
          <cell r="F1918">
            <v>0</v>
          </cell>
          <cell r="G1918">
            <v>0</v>
          </cell>
          <cell r="H1918">
            <v>0</v>
          </cell>
          <cell r="I1918">
            <v>0</v>
          </cell>
          <cell r="M1918">
            <v>26.49</v>
          </cell>
          <cell r="N1918">
            <v>0</v>
          </cell>
        </row>
        <row r="1919">
          <cell r="C1919" t="str">
            <v xml:space="preserve">TOTAL </v>
          </cell>
          <cell r="I1919">
            <v>19.850000000000001</v>
          </cell>
        </row>
        <row r="1920">
          <cell r="C1920" t="str">
            <v>BDI %</v>
          </cell>
          <cell r="H1920">
            <v>0</v>
          </cell>
          <cell r="I1920">
            <v>0</v>
          </cell>
        </row>
        <row r="1921">
          <cell r="A1921">
            <v>70</v>
          </cell>
          <cell r="C1921" t="str">
            <v>TOTAL DO SERVIÇO</v>
          </cell>
          <cell r="I1921">
            <v>19.850000000000001</v>
          </cell>
          <cell r="K1921" t="e">
            <v>#REF!</v>
          </cell>
          <cell r="L1921" t="e">
            <v>#REF!</v>
          </cell>
        </row>
        <row r="1922">
          <cell r="C1922" t="str">
            <v>AGESPISA - AREAIS</v>
          </cell>
        </row>
        <row r="1924">
          <cell r="C1924" t="str">
            <v>COMPOSIÇÃO DE PREÇO UNITÁRIO</v>
          </cell>
        </row>
        <row r="1926">
          <cell r="B1926">
            <v>71</v>
          </cell>
          <cell r="C1926">
            <v>71</v>
          </cell>
          <cell r="D1926" t="str">
            <v>CARGA, TRANSPORTE E DESCARGA DE TUBOS E PEÇAS CA3 DN 700 ATÉ 10KM</v>
          </cell>
          <cell r="I1926" t="str">
            <v>M</v>
          </cell>
          <cell r="K1926">
            <v>10.4</v>
          </cell>
        </row>
        <row r="1928">
          <cell r="C1928" t="str">
            <v>CÓDIGO</v>
          </cell>
          <cell r="D1928" t="str">
            <v>DESCRIÇÃO DO SERVIÇO</v>
          </cell>
          <cell r="F1928" t="str">
            <v>UNIDADE</v>
          </cell>
          <cell r="G1928" t="str">
            <v>COEF.</v>
          </cell>
          <cell r="H1928" t="str">
            <v>PR. UNITÁRIO</v>
          </cell>
          <cell r="I1928" t="str">
            <v>PR. TOTAL</v>
          </cell>
        </row>
        <row r="1929">
          <cell r="C1929" t="str">
            <v>IE0286</v>
          </cell>
          <cell r="D1929" t="str">
            <v>CAMINH+O C/CARROCERIA DE       MADEIRA HP 136 (CHP)</v>
          </cell>
          <cell r="F1929" t="str">
            <v>H</v>
          </cell>
          <cell r="G1929">
            <v>0.09</v>
          </cell>
          <cell r="H1929">
            <v>66.09</v>
          </cell>
          <cell r="I1929">
            <v>5.95</v>
          </cell>
          <cell r="K1929" t="str">
            <v>IE0286</v>
          </cell>
          <cell r="L1929">
            <v>0.09</v>
          </cell>
          <cell r="M1929">
            <v>10.4</v>
          </cell>
          <cell r="N1929">
            <v>0.93599999999999994</v>
          </cell>
        </row>
        <row r="1930">
          <cell r="C1930" t="str">
            <v>IH0191</v>
          </cell>
          <cell r="D1930" t="str">
            <v>SERVENTE</v>
          </cell>
          <cell r="F1930" t="str">
            <v>H</v>
          </cell>
          <cell r="G1930">
            <v>0.09</v>
          </cell>
          <cell r="H1930">
            <v>4.5013003095975233</v>
          </cell>
          <cell r="I1930">
            <v>0.41</v>
          </cell>
          <cell r="K1930" t="str">
            <v>IH0191</v>
          </cell>
          <cell r="L1930">
            <v>0.09</v>
          </cell>
          <cell r="M1930">
            <v>10.4</v>
          </cell>
          <cell r="N1930">
            <v>0.93599999999999994</v>
          </cell>
        </row>
        <row r="1931">
          <cell r="C1931">
            <v>0</v>
          </cell>
          <cell r="D1931">
            <v>0</v>
          </cell>
          <cell r="F1931">
            <v>0</v>
          </cell>
          <cell r="G1931">
            <v>0</v>
          </cell>
          <cell r="H1931">
            <v>0</v>
          </cell>
          <cell r="I1931">
            <v>0</v>
          </cell>
          <cell r="M1931">
            <v>10.4</v>
          </cell>
          <cell r="N1931">
            <v>0</v>
          </cell>
        </row>
        <row r="1932">
          <cell r="C1932">
            <v>0</v>
          </cell>
          <cell r="D1932">
            <v>0</v>
          </cell>
          <cell r="F1932">
            <v>0</v>
          </cell>
          <cell r="G1932">
            <v>0</v>
          </cell>
          <cell r="H1932">
            <v>0</v>
          </cell>
          <cell r="I1932">
            <v>0</v>
          </cell>
          <cell r="M1932">
            <v>10.4</v>
          </cell>
          <cell r="N1932">
            <v>0</v>
          </cell>
        </row>
        <row r="1933">
          <cell r="C1933">
            <v>0</v>
          </cell>
          <cell r="D1933">
            <v>0</v>
          </cell>
          <cell r="F1933">
            <v>0</v>
          </cell>
          <cell r="G1933">
            <v>0</v>
          </cell>
          <cell r="H1933">
            <v>0</v>
          </cell>
          <cell r="I1933">
            <v>0</v>
          </cell>
          <cell r="M1933">
            <v>10.4</v>
          </cell>
          <cell r="N1933">
            <v>0</v>
          </cell>
        </row>
        <row r="1934">
          <cell r="C1934">
            <v>0</v>
          </cell>
          <cell r="D1934">
            <v>0</v>
          </cell>
          <cell r="F1934">
            <v>0</v>
          </cell>
          <cell r="G1934">
            <v>0</v>
          </cell>
          <cell r="H1934">
            <v>0</v>
          </cell>
          <cell r="I1934">
            <v>0</v>
          </cell>
          <cell r="M1934">
            <v>10.4</v>
          </cell>
          <cell r="N1934">
            <v>0</v>
          </cell>
        </row>
        <row r="1935">
          <cell r="C1935">
            <v>0</v>
          </cell>
          <cell r="D1935">
            <v>0</v>
          </cell>
          <cell r="F1935">
            <v>0</v>
          </cell>
          <cell r="G1935">
            <v>0</v>
          </cell>
          <cell r="H1935">
            <v>0</v>
          </cell>
          <cell r="I1935">
            <v>0</v>
          </cell>
          <cell r="M1935">
            <v>10.4</v>
          </cell>
          <cell r="N1935">
            <v>0</v>
          </cell>
        </row>
        <row r="1936">
          <cell r="C1936">
            <v>0</v>
          </cell>
          <cell r="D1936">
            <v>0</v>
          </cell>
          <cell r="F1936">
            <v>0</v>
          </cell>
          <cell r="G1936">
            <v>0</v>
          </cell>
          <cell r="H1936">
            <v>0</v>
          </cell>
          <cell r="I1936">
            <v>0</v>
          </cell>
          <cell r="M1936">
            <v>10.4</v>
          </cell>
          <cell r="N1936">
            <v>0</v>
          </cell>
        </row>
        <row r="1937">
          <cell r="C1937">
            <v>0</v>
          </cell>
          <cell r="D1937">
            <v>0</v>
          </cell>
          <cell r="F1937">
            <v>0</v>
          </cell>
          <cell r="G1937">
            <v>0</v>
          </cell>
          <cell r="H1937">
            <v>0</v>
          </cell>
          <cell r="I1937">
            <v>0</v>
          </cell>
          <cell r="M1937">
            <v>10.4</v>
          </cell>
          <cell r="N1937">
            <v>0</v>
          </cell>
        </row>
        <row r="1938">
          <cell r="C1938">
            <v>0</v>
          </cell>
          <cell r="D1938">
            <v>0</v>
          </cell>
          <cell r="F1938">
            <v>0</v>
          </cell>
          <cell r="G1938">
            <v>0</v>
          </cell>
          <cell r="H1938">
            <v>0</v>
          </cell>
          <cell r="I1938">
            <v>0</v>
          </cell>
          <cell r="M1938">
            <v>10.4</v>
          </cell>
          <cell r="N1938">
            <v>0</v>
          </cell>
        </row>
        <row r="1939">
          <cell r="C1939">
            <v>0</v>
          </cell>
          <cell r="D1939">
            <v>0</v>
          </cell>
          <cell r="F1939">
            <v>0</v>
          </cell>
          <cell r="G1939">
            <v>0</v>
          </cell>
          <cell r="H1939">
            <v>0</v>
          </cell>
          <cell r="I1939">
            <v>0</v>
          </cell>
          <cell r="M1939">
            <v>10.4</v>
          </cell>
          <cell r="N1939">
            <v>0</v>
          </cell>
        </row>
        <row r="1940">
          <cell r="C1940">
            <v>0</v>
          </cell>
          <cell r="D1940">
            <v>0</v>
          </cell>
          <cell r="F1940">
            <v>0</v>
          </cell>
          <cell r="G1940">
            <v>0</v>
          </cell>
          <cell r="H1940">
            <v>0</v>
          </cell>
          <cell r="I1940">
            <v>0</v>
          </cell>
          <cell r="M1940">
            <v>10.4</v>
          </cell>
          <cell r="N1940">
            <v>0</v>
          </cell>
        </row>
        <row r="1941">
          <cell r="C1941">
            <v>0</v>
          </cell>
          <cell r="D1941">
            <v>0</v>
          </cell>
          <cell r="F1941">
            <v>0</v>
          </cell>
          <cell r="G1941">
            <v>0</v>
          </cell>
          <cell r="H1941">
            <v>0</v>
          </cell>
          <cell r="I1941">
            <v>0</v>
          </cell>
          <cell r="M1941">
            <v>10.4</v>
          </cell>
          <cell r="N1941">
            <v>0</v>
          </cell>
        </row>
        <row r="1942">
          <cell r="C1942">
            <v>0</v>
          </cell>
          <cell r="D1942">
            <v>0</v>
          </cell>
          <cell r="F1942">
            <v>0</v>
          </cell>
          <cell r="G1942">
            <v>0</v>
          </cell>
          <cell r="H1942">
            <v>0</v>
          </cell>
          <cell r="I1942">
            <v>0</v>
          </cell>
          <cell r="M1942">
            <v>10.4</v>
          </cell>
          <cell r="N1942">
            <v>0</v>
          </cell>
        </row>
        <row r="1943">
          <cell r="C1943">
            <v>0</v>
          </cell>
          <cell r="D1943">
            <v>0</v>
          </cell>
          <cell r="F1943">
            <v>0</v>
          </cell>
          <cell r="G1943">
            <v>0</v>
          </cell>
          <cell r="H1943">
            <v>0</v>
          </cell>
          <cell r="I1943">
            <v>0</v>
          </cell>
          <cell r="M1943">
            <v>10.4</v>
          </cell>
          <cell r="N1943">
            <v>0</v>
          </cell>
        </row>
        <row r="1944">
          <cell r="C1944">
            <v>0</v>
          </cell>
          <cell r="D1944">
            <v>0</v>
          </cell>
          <cell r="F1944">
            <v>0</v>
          </cell>
          <cell r="G1944">
            <v>0</v>
          </cell>
          <cell r="H1944">
            <v>0</v>
          </cell>
          <cell r="I1944">
            <v>0</v>
          </cell>
          <cell r="M1944">
            <v>10.4</v>
          </cell>
          <cell r="N1944">
            <v>0</v>
          </cell>
        </row>
        <row r="1945">
          <cell r="C1945">
            <v>0</v>
          </cell>
          <cell r="D1945">
            <v>0</v>
          </cell>
          <cell r="F1945">
            <v>0</v>
          </cell>
          <cell r="G1945">
            <v>0</v>
          </cell>
          <cell r="H1945">
            <v>0</v>
          </cell>
          <cell r="I1945">
            <v>0</v>
          </cell>
          <cell r="M1945">
            <v>10.4</v>
          </cell>
          <cell r="N1945">
            <v>0</v>
          </cell>
        </row>
        <row r="1946">
          <cell r="C1946">
            <v>0</v>
          </cell>
          <cell r="D1946">
            <v>0</v>
          </cell>
          <cell r="F1946">
            <v>0</v>
          </cell>
          <cell r="G1946">
            <v>0</v>
          </cell>
          <cell r="H1946">
            <v>0</v>
          </cell>
          <cell r="I1946">
            <v>0</v>
          </cell>
          <cell r="M1946">
            <v>10.4</v>
          </cell>
          <cell r="N1946">
            <v>0</v>
          </cell>
        </row>
        <row r="1947">
          <cell r="C1947">
            <v>0</v>
          </cell>
          <cell r="D1947">
            <v>0</v>
          </cell>
          <cell r="F1947">
            <v>0</v>
          </cell>
          <cell r="G1947">
            <v>0</v>
          </cell>
          <cell r="H1947">
            <v>0</v>
          </cell>
          <cell r="I1947">
            <v>0</v>
          </cell>
          <cell r="M1947">
            <v>10.4</v>
          </cell>
          <cell r="N1947">
            <v>0</v>
          </cell>
        </row>
        <row r="1948">
          <cell r="C1948">
            <v>0</v>
          </cell>
          <cell r="D1948">
            <v>0</v>
          </cell>
          <cell r="F1948">
            <v>0</v>
          </cell>
          <cell r="G1948">
            <v>0</v>
          </cell>
          <cell r="H1948">
            <v>0</v>
          </cell>
          <cell r="I1948">
            <v>0</v>
          </cell>
          <cell r="M1948">
            <v>10.4</v>
          </cell>
          <cell r="N1948">
            <v>0</v>
          </cell>
        </row>
        <row r="1949">
          <cell r="C1949">
            <v>0</v>
          </cell>
          <cell r="D1949">
            <v>0</v>
          </cell>
          <cell r="F1949">
            <v>0</v>
          </cell>
          <cell r="G1949">
            <v>0</v>
          </cell>
          <cell r="H1949">
            <v>0</v>
          </cell>
          <cell r="I1949">
            <v>0</v>
          </cell>
          <cell r="M1949">
            <v>10.4</v>
          </cell>
          <cell r="N1949">
            <v>0</v>
          </cell>
        </row>
        <row r="1950">
          <cell r="C1950" t="str">
            <v xml:space="preserve">TOTAL </v>
          </cell>
          <cell r="I1950">
            <v>6.36</v>
          </cell>
        </row>
        <row r="1951">
          <cell r="C1951" t="str">
            <v>BDI %</v>
          </cell>
          <cell r="H1951">
            <v>0</v>
          </cell>
          <cell r="I1951">
            <v>0</v>
          </cell>
        </row>
        <row r="1952">
          <cell r="A1952">
            <v>71</v>
          </cell>
          <cell r="C1952" t="str">
            <v>TOTAL DO SERVIÇO</v>
          </cell>
          <cell r="I1952">
            <v>6.36</v>
          </cell>
          <cell r="K1952" t="e">
            <v>#REF!</v>
          </cell>
          <cell r="L1952" t="e">
            <v>#REF!</v>
          </cell>
        </row>
        <row r="1953">
          <cell r="C1953" t="str">
            <v>AGESPISA - AREAIS</v>
          </cell>
        </row>
        <row r="1955">
          <cell r="C1955" t="str">
            <v>COMPOSIÇÃO DE PREÇO UNITÁRIO</v>
          </cell>
        </row>
        <row r="1957">
          <cell r="B1957">
            <v>73</v>
          </cell>
          <cell r="C1957">
            <v>73</v>
          </cell>
          <cell r="D1957" t="str">
            <v>Dissipador</v>
          </cell>
          <cell r="I1957" t="str">
            <v>UM</v>
          </cell>
          <cell r="K1957">
            <v>21428.6705</v>
          </cell>
        </row>
        <row r="1959">
          <cell r="C1959" t="str">
            <v>CÓDIGO</v>
          </cell>
          <cell r="D1959" t="str">
            <v>DESCRIÇÃO DO SERVIÇO</v>
          </cell>
          <cell r="F1959" t="str">
            <v>UNIDADE</v>
          </cell>
          <cell r="G1959" t="str">
            <v>COEF.</v>
          </cell>
          <cell r="H1959" t="str">
            <v>PR. UNITÁRIO</v>
          </cell>
          <cell r="I1959" t="str">
            <v>PR. TOTAL</v>
          </cell>
        </row>
        <row r="1960">
          <cell r="C1960" t="str">
            <v>CA0154</v>
          </cell>
          <cell r="D1960" t="str">
            <v>ARMADURA DE AÇO CA 50,         FORNECIMENTO E COLOCAÇÃO</v>
          </cell>
          <cell r="F1960" t="str">
            <v>KG</v>
          </cell>
          <cell r="G1960">
            <v>1050</v>
          </cell>
          <cell r="H1960">
            <v>5.4190959752321985</v>
          </cell>
          <cell r="I1960">
            <v>5690.05</v>
          </cell>
          <cell r="K1960" t="str">
            <v>CA0154</v>
          </cell>
          <cell r="L1960">
            <v>1050</v>
          </cell>
          <cell r="M1960">
            <v>21428.6705</v>
          </cell>
          <cell r="N1960">
            <v>22500104.024999999</v>
          </cell>
        </row>
        <row r="1961">
          <cell r="C1961" t="str">
            <v>CB0037</v>
          </cell>
          <cell r="D1961" t="str">
            <v>ESCAVACAO QUALQUER TERRENO     EXCETO ROCHA,  PROFUND</v>
          </cell>
          <cell r="F1961" t="str">
            <v>M3</v>
          </cell>
          <cell r="G1961">
            <v>12.9</v>
          </cell>
          <cell r="H1961">
            <v>5.5722065851393188</v>
          </cell>
          <cell r="I1961">
            <v>71.88</v>
          </cell>
          <cell r="K1961" t="str">
            <v>CB0037</v>
          </cell>
          <cell r="L1961">
            <v>12.9</v>
          </cell>
          <cell r="M1961">
            <v>21428.6705</v>
          </cell>
          <cell r="N1961">
            <v>276429.84945000004</v>
          </cell>
        </row>
        <row r="1962">
          <cell r="C1962" t="str">
            <v>CC0769</v>
          </cell>
          <cell r="D1962" t="str">
            <v>FORMA CURVA CHAPA COMPENSADA   RESINADA, ESP.= 12mm</v>
          </cell>
          <cell r="F1962" t="str">
            <v>M2</v>
          </cell>
          <cell r="G1962">
            <v>112</v>
          </cell>
          <cell r="H1962">
            <v>74.591859133126945</v>
          </cell>
          <cell r="I1962">
            <v>8354.2900000000009</v>
          </cell>
          <cell r="K1962" t="str">
            <v>CC0769</v>
          </cell>
          <cell r="L1962">
            <v>112</v>
          </cell>
          <cell r="M1962">
            <v>21428.6705</v>
          </cell>
          <cell r="N1962">
            <v>2400011.0959999999</v>
          </cell>
        </row>
        <row r="1963">
          <cell r="C1963" t="str">
            <v>CC0847</v>
          </cell>
          <cell r="D1963" t="str">
            <v>CONCRETO PRE-MISTURADO FCK 25  MPa</v>
          </cell>
          <cell r="F1963" t="str">
            <v>M3</v>
          </cell>
          <cell r="G1963">
            <v>6.98</v>
          </cell>
          <cell r="H1963">
            <v>297.68656346749225</v>
          </cell>
          <cell r="I1963">
            <v>2077.85</v>
          </cell>
          <cell r="K1963" t="str">
            <v>CC0847</v>
          </cell>
          <cell r="L1963">
            <v>6.98</v>
          </cell>
          <cell r="M1963">
            <v>21428.6705</v>
          </cell>
          <cell r="N1963">
            <v>149572.12009000001</v>
          </cell>
        </row>
        <row r="1964">
          <cell r="C1964" t="str">
            <v>CC0921</v>
          </cell>
          <cell r="D1964" t="str">
            <v>REATERRO APILOADO</v>
          </cell>
          <cell r="F1964" t="str">
            <v>M3</v>
          </cell>
          <cell r="G1964">
            <v>3.1</v>
          </cell>
          <cell r="H1964">
            <v>12.043393188854488</v>
          </cell>
          <cell r="I1964">
            <v>37.33</v>
          </cell>
          <cell r="K1964" t="str">
            <v>CC0921</v>
          </cell>
          <cell r="L1964">
            <v>3.1</v>
          </cell>
          <cell r="M1964">
            <v>21428.6705</v>
          </cell>
          <cell r="N1964">
            <v>66428.878550000009</v>
          </cell>
        </row>
        <row r="1965">
          <cell r="C1965">
            <v>0</v>
          </cell>
          <cell r="D1965">
            <v>0</v>
          </cell>
          <cell r="F1965">
            <v>0</v>
          </cell>
          <cell r="G1965">
            <v>0</v>
          </cell>
          <cell r="H1965">
            <v>0</v>
          </cell>
          <cell r="I1965">
            <v>0</v>
          </cell>
          <cell r="M1965">
            <v>21428.6705</v>
          </cell>
          <cell r="N1965">
            <v>0</v>
          </cell>
        </row>
        <row r="1966">
          <cell r="C1966">
            <v>0</v>
          </cell>
          <cell r="D1966">
            <v>0</v>
          </cell>
          <cell r="F1966">
            <v>0</v>
          </cell>
          <cell r="G1966">
            <v>0</v>
          </cell>
          <cell r="H1966">
            <v>0</v>
          </cell>
          <cell r="I1966">
            <v>0</v>
          </cell>
          <cell r="M1966">
            <v>21428.6705</v>
          </cell>
          <cell r="N1966">
            <v>0</v>
          </cell>
        </row>
        <row r="1967">
          <cell r="C1967">
            <v>0</v>
          </cell>
          <cell r="D1967">
            <v>0</v>
          </cell>
          <cell r="F1967">
            <v>0</v>
          </cell>
          <cell r="G1967">
            <v>0</v>
          </cell>
          <cell r="H1967">
            <v>0</v>
          </cell>
          <cell r="I1967">
            <v>0</v>
          </cell>
          <cell r="M1967">
            <v>21428.6705</v>
          </cell>
          <cell r="N1967">
            <v>0</v>
          </cell>
        </row>
        <row r="1968">
          <cell r="C1968">
            <v>0</v>
          </cell>
          <cell r="D1968">
            <v>0</v>
          </cell>
          <cell r="F1968">
            <v>0</v>
          </cell>
          <cell r="G1968">
            <v>0</v>
          </cell>
          <cell r="H1968">
            <v>0</v>
          </cell>
          <cell r="I1968">
            <v>0</v>
          </cell>
          <cell r="M1968">
            <v>21428.6705</v>
          </cell>
          <cell r="N1968">
            <v>0</v>
          </cell>
        </row>
        <row r="1969">
          <cell r="C1969">
            <v>0</v>
          </cell>
          <cell r="D1969">
            <v>0</v>
          </cell>
          <cell r="F1969">
            <v>0</v>
          </cell>
          <cell r="G1969">
            <v>0</v>
          </cell>
          <cell r="H1969">
            <v>0</v>
          </cell>
          <cell r="I1969">
            <v>0</v>
          </cell>
          <cell r="M1969">
            <v>21428.6705</v>
          </cell>
          <cell r="N1969">
            <v>0</v>
          </cell>
        </row>
        <row r="1970">
          <cell r="C1970">
            <v>0</v>
          </cell>
          <cell r="D1970">
            <v>0</v>
          </cell>
          <cell r="F1970">
            <v>0</v>
          </cell>
          <cell r="G1970">
            <v>0</v>
          </cell>
          <cell r="H1970">
            <v>0</v>
          </cell>
          <cell r="I1970">
            <v>0</v>
          </cell>
          <cell r="M1970">
            <v>21428.6705</v>
          </cell>
          <cell r="N1970">
            <v>0</v>
          </cell>
        </row>
        <row r="1971">
          <cell r="C1971">
            <v>0</v>
          </cell>
          <cell r="D1971">
            <v>0</v>
          </cell>
          <cell r="F1971">
            <v>0</v>
          </cell>
          <cell r="G1971">
            <v>0</v>
          </cell>
          <cell r="H1971">
            <v>0</v>
          </cell>
          <cell r="I1971">
            <v>0</v>
          </cell>
          <cell r="M1971">
            <v>21428.6705</v>
          </cell>
          <cell r="N1971">
            <v>0</v>
          </cell>
        </row>
        <row r="1972">
          <cell r="C1972">
            <v>0</v>
          </cell>
          <cell r="D1972">
            <v>0</v>
          </cell>
          <cell r="F1972">
            <v>0</v>
          </cell>
          <cell r="G1972">
            <v>0</v>
          </cell>
          <cell r="H1972">
            <v>0</v>
          </cell>
          <cell r="I1972">
            <v>0</v>
          </cell>
          <cell r="M1972">
            <v>21428.6705</v>
          </cell>
          <cell r="N1972">
            <v>0</v>
          </cell>
        </row>
        <row r="1973">
          <cell r="C1973">
            <v>0</v>
          </cell>
          <cell r="D1973">
            <v>0</v>
          </cell>
          <cell r="F1973">
            <v>0</v>
          </cell>
          <cell r="G1973">
            <v>0</v>
          </cell>
          <cell r="H1973">
            <v>0</v>
          </cell>
          <cell r="I1973">
            <v>0</v>
          </cell>
          <cell r="M1973">
            <v>21428.6705</v>
          </cell>
          <cell r="N1973">
            <v>0</v>
          </cell>
        </row>
        <row r="1974">
          <cell r="C1974">
            <v>0</v>
          </cell>
          <cell r="D1974">
            <v>0</v>
          </cell>
          <cell r="F1974">
            <v>0</v>
          </cell>
          <cell r="G1974">
            <v>0</v>
          </cell>
          <cell r="H1974">
            <v>0</v>
          </cell>
          <cell r="I1974">
            <v>0</v>
          </cell>
          <cell r="M1974">
            <v>21428.6705</v>
          </cell>
          <cell r="N1974">
            <v>0</v>
          </cell>
        </row>
        <row r="1975">
          <cell r="C1975">
            <v>0</v>
          </cell>
          <cell r="D1975">
            <v>0</v>
          </cell>
          <cell r="F1975">
            <v>0</v>
          </cell>
          <cell r="G1975">
            <v>0</v>
          </cell>
          <cell r="H1975">
            <v>0</v>
          </cell>
          <cell r="I1975">
            <v>0</v>
          </cell>
          <cell r="M1975">
            <v>21428.6705</v>
          </cell>
          <cell r="N1975">
            <v>0</v>
          </cell>
        </row>
        <row r="1976">
          <cell r="C1976">
            <v>0</v>
          </cell>
          <cell r="D1976">
            <v>0</v>
          </cell>
          <cell r="F1976">
            <v>0</v>
          </cell>
          <cell r="G1976">
            <v>0</v>
          </cell>
          <cell r="H1976">
            <v>0</v>
          </cell>
          <cell r="I1976">
            <v>0</v>
          </cell>
          <cell r="M1976">
            <v>21428.6705</v>
          </cell>
          <cell r="N1976">
            <v>0</v>
          </cell>
        </row>
        <row r="1977">
          <cell r="C1977">
            <v>0</v>
          </cell>
          <cell r="D1977">
            <v>0</v>
          </cell>
          <cell r="F1977">
            <v>0</v>
          </cell>
          <cell r="G1977">
            <v>0</v>
          </cell>
          <cell r="H1977">
            <v>0</v>
          </cell>
          <cell r="I1977">
            <v>0</v>
          </cell>
          <cell r="M1977">
            <v>21428.6705</v>
          </cell>
          <cell r="N1977">
            <v>0</v>
          </cell>
        </row>
        <row r="1978">
          <cell r="C1978">
            <v>0</v>
          </cell>
          <cell r="D1978">
            <v>0</v>
          </cell>
          <cell r="F1978">
            <v>0</v>
          </cell>
          <cell r="G1978">
            <v>0</v>
          </cell>
          <cell r="H1978">
            <v>0</v>
          </cell>
          <cell r="I1978">
            <v>0</v>
          </cell>
          <cell r="M1978">
            <v>21428.6705</v>
          </cell>
          <cell r="N1978">
            <v>0</v>
          </cell>
        </row>
        <row r="1979">
          <cell r="C1979">
            <v>0</v>
          </cell>
          <cell r="D1979">
            <v>0</v>
          </cell>
          <cell r="F1979">
            <v>0</v>
          </cell>
          <cell r="G1979">
            <v>0</v>
          </cell>
          <cell r="H1979">
            <v>0</v>
          </cell>
          <cell r="I1979">
            <v>0</v>
          </cell>
          <cell r="M1979">
            <v>21428.6705</v>
          </cell>
          <cell r="N1979">
            <v>0</v>
          </cell>
        </row>
        <row r="1980">
          <cell r="C1980">
            <v>0</v>
          </cell>
          <cell r="D1980">
            <v>0</v>
          </cell>
          <cell r="F1980">
            <v>0</v>
          </cell>
          <cell r="G1980">
            <v>0</v>
          </cell>
          <cell r="H1980">
            <v>0</v>
          </cell>
          <cell r="I1980">
            <v>0</v>
          </cell>
          <cell r="M1980">
            <v>21428.6705</v>
          </cell>
          <cell r="N1980">
            <v>0</v>
          </cell>
        </row>
        <row r="1981">
          <cell r="C1981" t="str">
            <v xml:space="preserve">TOTAL </v>
          </cell>
          <cell r="I1981">
            <v>16231.400000000001</v>
          </cell>
        </row>
        <row r="1982">
          <cell r="C1982" t="str">
            <v>BDI %</v>
          </cell>
          <cell r="H1982">
            <v>0</v>
          </cell>
          <cell r="I1982">
            <v>0</v>
          </cell>
        </row>
        <row r="1983">
          <cell r="A1983">
            <v>73</v>
          </cell>
          <cell r="C1983" t="str">
            <v>TOTAL DO SERVIÇO</v>
          </cell>
          <cell r="I1983">
            <v>16231.400000000001</v>
          </cell>
          <cell r="K1983" t="e">
            <v>#REF!</v>
          </cell>
          <cell r="L1983" t="e">
            <v>#REF!</v>
          </cell>
        </row>
        <row r="1984">
          <cell r="C1984" t="str">
            <v>AGESPISA - AREAIS</v>
          </cell>
        </row>
        <row r="1986">
          <cell r="C1986" t="str">
            <v>COMPOSIÇÃO DE PREÇO UNITÁRIO</v>
          </cell>
        </row>
        <row r="1988">
          <cell r="B1988">
            <v>74</v>
          </cell>
          <cell r="C1988">
            <v>74</v>
          </cell>
          <cell r="D1988" t="str">
            <v>PAINEL ELETRICO C/1 SOFT START 25 CV,380V,60Hz</v>
          </cell>
          <cell r="I1988" t="str">
            <v>UN</v>
          </cell>
          <cell r="K1988">
            <v>53703</v>
          </cell>
        </row>
        <row r="1990">
          <cell r="C1990" t="str">
            <v>CÓDIGO</v>
          </cell>
          <cell r="D1990" t="str">
            <v>DESCRIÇÃO DO SERVIÇO</v>
          </cell>
          <cell r="F1990" t="str">
            <v>UNIDADE</v>
          </cell>
          <cell r="G1990" t="str">
            <v>COEF.</v>
          </cell>
          <cell r="H1990" t="str">
            <v>PR. UNITÁRIO</v>
          </cell>
          <cell r="I1990" t="str">
            <v>PR. TOTAL</v>
          </cell>
        </row>
        <row r="1991">
          <cell r="C1991" t="str">
            <v>IM8757</v>
          </cell>
          <cell r="D1991" t="str">
            <v>PAINEL ELETRICO C/1 SOFT START 25CV,380V,60Hz</v>
          </cell>
          <cell r="F1991" t="str">
            <v>UN</v>
          </cell>
          <cell r="G1991">
            <v>1</v>
          </cell>
          <cell r="H1991">
            <v>26500</v>
          </cell>
          <cell r="I1991">
            <v>26500</v>
          </cell>
          <cell r="K1991" t="str">
            <v>IM8757</v>
          </cell>
          <cell r="L1991">
            <v>1</v>
          </cell>
          <cell r="M1991">
            <v>53703</v>
          </cell>
          <cell r="N1991">
            <v>53703</v>
          </cell>
        </row>
        <row r="1992">
          <cell r="C1992">
            <v>0</v>
          </cell>
          <cell r="D1992">
            <v>0</v>
          </cell>
          <cell r="F1992">
            <v>0</v>
          </cell>
          <cell r="G1992">
            <v>0</v>
          </cell>
          <cell r="H1992">
            <v>0</v>
          </cell>
          <cell r="I1992">
            <v>0</v>
          </cell>
          <cell r="M1992">
            <v>53703</v>
          </cell>
          <cell r="N1992">
            <v>0</v>
          </cell>
        </row>
        <row r="1993">
          <cell r="C1993">
            <v>0</v>
          </cell>
          <cell r="D1993">
            <v>0</v>
          </cell>
          <cell r="F1993">
            <v>0</v>
          </cell>
          <cell r="G1993">
            <v>0</v>
          </cell>
          <cell r="H1993">
            <v>0</v>
          </cell>
          <cell r="I1993">
            <v>0</v>
          </cell>
          <cell r="M1993">
            <v>53703</v>
          </cell>
          <cell r="N1993">
            <v>0</v>
          </cell>
        </row>
        <row r="1994">
          <cell r="C1994">
            <v>0</v>
          </cell>
          <cell r="D1994">
            <v>0</v>
          </cell>
          <cell r="F1994">
            <v>0</v>
          </cell>
          <cell r="G1994">
            <v>0</v>
          </cell>
          <cell r="H1994">
            <v>0</v>
          </cell>
          <cell r="I1994">
            <v>0</v>
          </cell>
          <cell r="M1994">
            <v>53703</v>
          </cell>
          <cell r="N1994">
            <v>0</v>
          </cell>
        </row>
        <row r="1995">
          <cell r="C1995">
            <v>0</v>
          </cell>
          <cell r="D1995">
            <v>0</v>
          </cell>
          <cell r="F1995">
            <v>0</v>
          </cell>
          <cell r="G1995">
            <v>0</v>
          </cell>
          <cell r="H1995">
            <v>0</v>
          </cell>
          <cell r="I1995">
            <v>0</v>
          </cell>
          <cell r="M1995">
            <v>53703</v>
          </cell>
          <cell r="N1995">
            <v>0</v>
          </cell>
        </row>
        <row r="1996">
          <cell r="C1996">
            <v>0</v>
          </cell>
          <cell r="D1996">
            <v>0</v>
          </cell>
          <cell r="F1996">
            <v>0</v>
          </cell>
          <cell r="G1996">
            <v>0</v>
          </cell>
          <cell r="H1996">
            <v>0</v>
          </cell>
          <cell r="I1996">
            <v>0</v>
          </cell>
          <cell r="M1996">
            <v>53703</v>
          </cell>
          <cell r="N1996">
            <v>0</v>
          </cell>
        </row>
        <row r="1997">
          <cell r="C1997">
            <v>0</v>
          </cell>
          <cell r="D1997">
            <v>0</v>
          </cell>
          <cell r="F1997">
            <v>0</v>
          </cell>
          <cell r="G1997">
            <v>0</v>
          </cell>
          <cell r="H1997">
            <v>0</v>
          </cell>
          <cell r="I1997">
            <v>0</v>
          </cell>
          <cell r="M1997">
            <v>53703</v>
          </cell>
          <cell r="N1997">
            <v>0</v>
          </cell>
        </row>
        <row r="1998">
          <cell r="C1998">
            <v>0</v>
          </cell>
          <cell r="D1998">
            <v>0</v>
          </cell>
          <cell r="F1998">
            <v>0</v>
          </cell>
          <cell r="G1998">
            <v>0</v>
          </cell>
          <cell r="H1998">
            <v>0</v>
          </cell>
          <cell r="I1998">
            <v>0</v>
          </cell>
          <cell r="M1998">
            <v>53703</v>
          </cell>
          <cell r="N1998">
            <v>0</v>
          </cell>
        </row>
        <row r="1999">
          <cell r="C1999">
            <v>0</v>
          </cell>
          <cell r="D1999">
            <v>0</v>
          </cell>
          <cell r="F1999">
            <v>0</v>
          </cell>
          <cell r="G1999">
            <v>0</v>
          </cell>
          <cell r="H1999">
            <v>0</v>
          </cell>
          <cell r="I1999">
            <v>0</v>
          </cell>
          <cell r="M1999">
            <v>53703</v>
          </cell>
          <cell r="N1999">
            <v>0</v>
          </cell>
        </row>
        <row r="2000">
          <cell r="C2000">
            <v>0</v>
          </cell>
          <cell r="D2000">
            <v>0</v>
          </cell>
          <cell r="F2000">
            <v>0</v>
          </cell>
          <cell r="G2000">
            <v>0</v>
          </cell>
          <cell r="H2000">
            <v>0</v>
          </cell>
          <cell r="I2000">
            <v>0</v>
          </cell>
          <cell r="M2000">
            <v>53703</v>
          </cell>
          <cell r="N2000">
            <v>0</v>
          </cell>
        </row>
        <row r="2001">
          <cell r="C2001">
            <v>0</v>
          </cell>
          <cell r="D2001">
            <v>0</v>
          </cell>
          <cell r="F2001">
            <v>0</v>
          </cell>
          <cell r="G2001">
            <v>0</v>
          </cell>
          <cell r="H2001">
            <v>0</v>
          </cell>
          <cell r="I2001">
            <v>0</v>
          </cell>
          <cell r="M2001">
            <v>53703</v>
          </cell>
          <cell r="N2001">
            <v>0</v>
          </cell>
        </row>
        <row r="2002">
          <cell r="C2002">
            <v>0</v>
          </cell>
          <cell r="D2002">
            <v>0</v>
          </cell>
          <cell r="F2002">
            <v>0</v>
          </cell>
          <cell r="G2002">
            <v>0</v>
          </cell>
          <cell r="H2002">
            <v>0</v>
          </cell>
          <cell r="I2002">
            <v>0</v>
          </cell>
          <cell r="M2002">
            <v>53703</v>
          </cell>
          <cell r="N2002">
            <v>0</v>
          </cell>
        </row>
        <row r="2003">
          <cell r="C2003">
            <v>0</v>
          </cell>
          <cell r="D2003">
            <v>0</v>
          </cell>
          <cell r="F2003">
            <v>0</v>
          </cell>
          <cell r="G2003">
            <v>0</v>
          </cell>
          <cell r="H2003">
            <v>0</v>
          </cell>
          <cell r="I2003">
            <v>0</v>
          </cell>
          <cell r="M2003">
            <v>53703</v>
          </cell>
          <cell r="N2003">
            <v>0</v>
          </cell>
        </row>
        <row r="2004">
          <cell r="C2004">
            <v>0</v>
          </cell>
          <cell r="D2004">
            <v>0</v>
          </cell>
          <cell r="F2004">
            <v>0</v>
          </cell>
          <cell r="G2004">
            <v>0</v>
          </cell>
          <cell r="H2004">
            <v>0</v>
          </cell>
          <cell r="I2004">
            <v>0</v>
          </cell>
          <cell r="M2004">
            <v>53703</v>
          </cell>
          <cell r="N2004">
            <v>0</v>
          </cell>
        </row>
        <row r="2005">
          <cell r="C2005">
            <v>0</v>
          </cell>
          <cell r="D2005">
            <v>0</v>
          </cell>
          <cell r="F2005">
            <v>0</v>
          </cell>
          <cell r="G2005">
            <v>0</v>
          </cell>
          <cell r="H2005">
            <v>0</v>
          </cell>
          <cell r="I2005">
            <v>0</v>
          </cell>
          <cell r="M2005">
            <v>53703</v>
          </cell>
          <cell r="N2005">
            <v>0</v>
          </cell>
        </row>
        <row r="2006">
          <cell r="C2006">
            <v>0</v>
          </cell>
          <cell r="D2006">
            <v>0</v>
          </cell>
          <cell r="F2006">
            <v>0</v>
          </cell>
          <cell r="G2006">
            <v>0</v>
          </cell>
          <cell r="H2006">
            <v>0</v>
          </cell>
          <cell r="I2006">
            <v>0</v>
          </cell>
          <cell r="M2006">
            <v>53703</v>
          </cell>
          <cell r="N2006">
            <v>0</v>
          </cell>
        </row>
        <row r="2007">
          <cell r="C2007">
            <v>0</v>
          </cell>
          <cell r="D2007">
            <v>0</v>
          </cell>
          <cell r="F2007">
            <v>0</v>
          </cell>
          <cell r="G2007">
            <v>0</v>
          </cell>
          <cell r="H2007">
            <v>0</v>
          </cell>
          <cell r="I2007">
            <v>0</v>
          </cell>
          <cell r="M2007">
            <v>53703</v>
          </cell>
          <cell r="N2007">
            <v>0</v>
          </cell>
        </row>
        <row r="2008">
          <cell r="C2008">
            <v>0</v>
          </cell>
          <cell r="D2008">
            <v>0</v>
          </cell>
          <cell r="F2008">
            <v>0</v>
          </cell>
          <cell r="G2008">
            <v>0</v>
          </cell>
          <cell r="H2008">
            <v>0</v>
          </cell>
          <cell r="I2008">
            <v>0</v>
          </cell>
          <cell r="M2008">
            <v>53703</v>
          </cell>
          <cell r="N2008">
            <v>0</v>
          </cell>
        </row>
        <row r="2009">
          <cell r="C2009">
            <v>0</v>
          </cell>
          <cell r="D2009">
            <v>0</v>
          </cell>
          <cell r="F2009">
            <v>0</v>
          </cell>
          <cell r="G2009">
            <v>0</v>
          </cell>
          <cell r="H2009">
            <v>0</v>
          </cell>
          <cell r="I2009">
            <v>0</v>
          </cell>
          <cell r="M2009">
            <v>53703</v>
          </cell>
          <cell r="N2009">
            <v>0</v>
          </cell>
        </row>
        <row r="2010">
          <cell r="C2010">
            <v>0</v>
          </cell>
          <cell r="D2010">
            <v>0</v>
          </cell>
          <cell r="F2010">
            <v>0</v>
          </cell>
          <cell r="G2010">
            <v>0</v>
          </cell>
          <cell r="H2010">
            <v>0</v>
          </cell>
          <cell r="I2010">
            <v>0</v>
          </cell>
          <cell r="M2010">
            <v>53703</v>
          </cell>
          <cell r="N2010">
            <v>0</v>
          </cell>
        </row>
        <row r="2011">
          <cell r="C2011">
            <v>0</v>
          </cell>
          <cell r="D2011">
            <v>0</v>
          </cell>
          <cell r="F2011">
            <v>0</v>
          </cell>
          <cell r="G2011">
            <v>0</v>
          </cell>
          <cell r="H2011">
            <v>0</v>
          </cell>
          <cell r="I2011">
            <v>0</v>
          </cell>
          <cell r="M2011">
            <v>53703</v>
          </cell>
          <cell r="N2011">
            <v>0</v>
          </cell>
        </row>
        <row r="2012">
          <cell r="C2012" t="str">
            <v xml:space="preserve">TOTAL </v>
          </cell>
          <cell r="I2012">
            <v>26500</v>
          </cell>
        </row>
        <row r="2013">
          <cell r="C2013" t="str">
            <v>BDI %</v>
          </cell>
          <cell r="H2013">
            <v>0</v>
          </cell>
          <cell r="I2013">
            <v>0</v>
          </cell>
        </row>
        <row r="2014">
          <cell r="A2014">
            <v>74</v>
          </cell>
          <cell r="C2014" t="str">
            <v>TOTAL DO SERVIÇO</v>
          </cell>
          <cell r="I2014">
            <v>26500</v>
          </cell>
          <cell r="K2014" t="e">
            <v>#REF!</v>
          </cell>
          <cell r="L2014" t="e">
            <v>#REF!</v>
          </cell>
        </row>
        <row r="2015">
          <cell r="C2015" t="str">
            <v>AGESPISA - AREAIS</v>
          </cell>
        </row>
        <row r="2017">
          <cell r="C2017" t="str">
            <v>COMPOSIÇÃO DE PREÇO UNITÁRIO</v>
          </cell>
        </row>
        <row r="2019">
          <cell r="B2019">
            <v>75</v>
          </cell>
          <cell r="C2019">
            <v>75</v>
          </cell>
          <cell r="D2019" t="str">
            <v>ASSENTAMENTO DE TUBOS E CONEXÕES  EM F°F° JE DN 500</v>
          </cell>
          <cell r="I2019" t="str">
            <v>M</v>
          </cell>
          <cell r="K2019">
            <v>39.69</v>
          </cell>
        </row>
        <row r="2021">
          <cell r="C2021" t="str">
            <v>CÓDIGO</v>
          </cell>
          <cell r="D2021" t="str">
            <v>DESCRIÇÃO DO SERVIÇO</v>
          </cell>
          <cell r="F2021" t="str">
            <v>UNIDADE</v>
          </cell>
          <cell r="G2021" t="str">
            <v>COEF.</v>
          </cell>
          <cell r="H2021" t="str">
            <v>PR. UNITÁRIO</v>
          </cell>
          <cell r="I2021" t="str">
            <v>PR. TOTAL</v>
          </cell>
        </row>
        <row r="2022">
          <cell r="C2022" t="str">
            <v>IH0074</v>
          </cell>
          <cell r="D2022" t="str">
            <v>PEDREIRO</v>
          </cell>
          <cell r="F2022" t="str">
            <v>H</v>
          </cell>
          <cell r="G2022">
            <v>1.5</v>
          </cell>
          <cell r="H2022">
            <v>6.2786377708978325</v>
          </cell>
          <cell r="I2022">
            <v>9.42</v>
          </cell>
          <cell r="K2022" t="str">
            <v>IH0074</v>
          </cell>
          <cell r="L2022">
            <v>1.5</v>
          </cell>
          <cell r="M2022">
            <v>39.69</v>
          </cell>
          <cell r="N2022">
            <v>59.534999999999997</v>
          </cell>
        </row>
        <row r="2023">
          <cell r="C2023" t="str">
            <v>IH0107</v>
          </cell>
          <cell r="D2023" t="str">
            <v>AJUDANTE</v>
          </cell>
          <cell r="F2023" t="str">
            <v>H</v>
          </cell>
          <cell r="G2023">
            <v>1.5</v>
          </cell>
          <cell r="H2023">
            <v>4.4723219814241482</v>
          </cell>
          <cell r="I2023">
            <v>6.71</v>
          </cell>
          <cell r="K2023" t="str">
            <v>IH0107</v>
          </cell>
          <cell r="L2023">
            <v>1.5</v>
          </cell>
          <cell r="M2023">
            <v>39.69</v>
          </cell>
          <cell r="N2023">
            <v>59.534999999999997</v>
          </cell>
        </row>
        <row r="2024">
          <cell r="C2024" t="str">
            <v>IM3221</v>
          </cell>
          <cell r="D2024" t="str">
            <v>PASTA LUBRIFICANTE</v>
          </cell>
          <cell r="F2024" t="str">
            <v>KG</v>
          </cell>
          <cell r="G2024">
            <v>3.9800000000000002E-2</v>
          </cell>
          <cell r="H2024">
            <v>9.0500000000000007</v>
          </cell>
          <cell r="I2024">
            <v>0.36</v>
          </cell>
          <cell r="K2024" t="str">
            <v>IM3221</v>
          </cell>
          <cell r="L2024">
            <v>3.9800000000000002E-2</v>
          </cell>
          <cell r="M2024">
            <v>39.69</v>
          </cell>
          <cell r="N2024">
            <v>1.5796619999999999</v>
          </cell>
        </row>
        <row r="2025">
          <cell r="C2025" t="str">
            <v>IN0644</v>
          </cell>
          <cell r="D2025" t="str">
            <v>CAMINH+O COMERC. EQUIP.        C/GUINDASTE (CHP)</v>
          </cell>
          <cell r="F2025" t="str">
            <v>H</v>
          </cell>
          <cell r="G2025">
            <v>1.7999999999999999E-2</v>
          </cell>
          <cell r="H2025">
            <v>71.41</v>
          </cell>
          <cell r="I2025">
            <v>1.29</v>
          </cell>
          <cell r="K2025" t="str">
            <v>IN0644</v>
          </cell>
          <cell r="L2025">
            <v>1.7999999999999999E-2</v>
          </cell>
          <cell r="M2025">
            <v>39.69</v>
          </cell>
          <cell r="N2025">
            <v>0.71441999999999994</v>
          </cell>
        </row>
        <row r="2026">
          <cell r="C2026" t="str">
            <v>IN0654</v>
          </cell>
          <cell r="D2026" t="str">
            <v>ESCAVADEIRA HIDR-ULICA (CHP)</v>
          </cell>
          <cell r="F2026" t="str">
            <v>H</v>
          </cell>
          <cell r="G2026">
            <v>1.7999999999999999E-2</v>
          </cell>
          <cell r="H2026">
            <v>124.62374613003095</v>
          </cell>
          <cell r="I2026">
            <v>2.2400000000000002</v>
          </cell>
          <cell r="K2026" t="str">
            <v>IN0654</v>
          </cell>
          <cell r="L2026">
            <v>1.7999999999999999E-2</v>
          </cell>
          <cell r="M2026">
            <v>39.69</v>
          </cell>
          <cell r="N2026">
            <v>0.71441999999999994</v>
          </cell>
        </row>
        <row r="2027">
          <cell r="C2027">
            <v>0</v>
          </cell>
          <cell r="D2027">
            <v>0</v>
          </cell>
          <cell r="F2027">
            <v>0</v>
          </cell>
          <cell r="G2027">
            <v>0</v>
          </cell>
          <cell r="H2027">
            <v>0</v>
          </cell>
          <cell r="I2027">
            <v>0</v>
          </cell>
          <cell r="M2027">
            <v>39.69</v>
          </cell>
          <cell r="N2027">
            <v>0</v>
          </cell>
        </row>
        <row r="2028">
          <cell r="C2028">
            <v>0</v>
          </cell>
          <cell r="D2028">
            <v>0</v>
          </cell>
          <cell r="F2028">
            <v>0</v>
          </cell>
          <cell r="G2028">
            <v>0</v>
          </cell>
          <cell r="H2028">
            <v>0</v>
          </cell>
          <cell r="I2028">
            <v>0</v>
          </cell>
          <cell r="M2028">
            <v>39.69</v>
          </cell>
          <cell r="N2028">
            <v>0</v>
          </cell>
        </row>
        <row r="2029">
          <cell r="C2029">
            <v>0</v>
          </cell>
          <cell r="D2029">
            <v>0</v>
          </cell>
          <cell r="F2029">
            <v>0</v>
          </cell>
          <cell r="G2029">
            <v>0</v>
          </cell>
          <cell r="H2029">
            <v>0</v>
          </cell>
          <cell r="I2029">
            <v>0</v>
          </cell>
          <cell r="M2029">
            <v>39.69</v>
          </cell>
          <cell r="N2029">
            <v>0</v>
          </cell>
        </row>
        <row r="2030">
          <cell r="C2030">
            <v>0</v>
          </cell>
          <cell r="D2030">
            <v>0</v>
          </cell>
          <cell r="F2030">
            <v>0</v>
          </cell>
          <cell r="G2030">
            <v>0</v>
          </cell>
          <cell r="H2030">
            <v>0</v>
          </cell>
          <cell r="I2030">
            <v>0</v>
          </cell>
          <cell r="M2030">
            <v>39.69</v>
          </cell>
          <cell r="N2030">
            <v>0</v>
          </cell>
        </row>
        <row r="2031">
          <cell r="C2031">
            <v>0</v>
          </cell>
          <cell r="D2031">
            <v>0</v>
          </cell>
          <cell r="F2031">
            <v>0</v>
          </cell>
          <cell r="G2031">
            <v>0</v>
          </cell>
          <cell r="H2031">
            <v>0</v>
          </cell>
          <cell r="I2031">
            <v>0</v>
          </cell>
          <cell r="M2031">
            <v>39.69</v>
          </cell>
          <cell r="N2031">
            <v>0</v>
          </cell>
        </row>
        <row r="2032">
          <cell r="C2032">
            <v>0</v>
          </cell>
          <cell r="D2032">
            <v>0</v>
          </cell>
          <cell r="F2032">
            <v>0</v>
          </cell>
          <cell r="G2032">
            <v>0</v>
          </cell>
          <cell r="H2032">
            <v>0</v>
          </cell>
          <cell r="I2032">
            <v>0</v>
          </cell>
          <cell r="M2032">
            <v>39.69</v>
          </cell>
          <cell r="N2032">
            <v>0</v>
          </cell>
        </row>
        <row r="2033">
          <cell r="C2033">
            <v>0</v>
          </cell>
          <cell r="D2033">
            <v>0</v>
          </cell>
          <cell r="F2033">
            <v>0</v>
          </cell>
          <cell r="G2033">
            <v>0</v>
          </cell>
          <cell r="H2033">
            <v>0</v>
          </cell>
          <cell r="I2033">
            <v>0</v>
          </cell>
          <cell r="M2033">
            <v>39.69</v>
          </cell>
          <cell r="N2033">
            <v>0</v>
          </cell>
        </row>
        <row r="2034">
          <cell r="C2034">
            <v>0</v>
          </cell>
          <cell r="D2034">
            <v>0</v>
          </cell>
          <cell r="F2034">
            <v>0</v>
          </cell>
          <cell r="G2034">
            <v>0</v>
          </cell>
          <cell r="H2034">
            <v>0</v>
          </cell>
          <cell r="I2034">
            <v>0</v>
          </cell>
          <cell r="M2034">
            <v>39.69</v>
          </cell>
          <cell r="N2034">
            <v>0</v>
          </cell>
        </row>
        <row r="2035">
          <cell r="C2035">
            <v>0</v>
          </cell>
          <cell r="D2035">
            <v>0</v>
          </cell>
          <cell r="F2035">
            <v>0</v>
          </cell>
          <cell r="G2035">
            <v>0</v>
          </cell>
          <cell r="H2035">
            <v>0</v>
          </cell>
          <cell r="I2035">
            <v>0</v>
          </cell>
          <cell r="M2035">
            <v>39.69</v>
          </cell>
          <cell r="N2035">
            <v>0</v>
          </cell>
        </row>
        <row r="2036">
          <cell r="C2036">
            <v>0</v>
          </cell>
          <cell r="D2036">
            <v>0</v>
          </cell>
          <cell r="F2036">
            <v>0</v>
          </cell>
          <cell r="G2036">
            <v>0</v>
          </cell>
          <cell r="H2036">
            <v>0</v>
          </cell>
          <cell r="I2036">
            <v>0</v>
          </cell>
          <cell r="M2036">
            <v>39.69</v>
          </cell>
          <cell r="N2036">
            <v>0</v>
          </cell>
        </row>
        <row r="2037">
          <cell r="C2037">
            <v>0</v>
          </cell>
          <cell r="D2037">
            <v>0</v>
          </cell>
          <cell r="F2037">
            <v>0</v>
          </cell>
          <cell r="G2037">
            <v>0</v>
          </cell>
          <cell r="H2037">
            <v>0</v>
          </cell>
          <cell r="I2037">
            <v>0</v>
          </cell>
          <cell r="M2037">
            <v>39.69</v>
          </cell>
          <cell r="N2037">
            <v>0</v>
          </cell>
        </row>
        <row r="2038">
          <cell r="C2038">
            <v>0</v>
          </cell>
          <cell r="D2038">
            <v>0</v>
          </cell>
          <cell r="F2038">
            <v>0</v>
          </cell>
          <cell r="G2038">
            <v>0</v>
          </cell>
          <cell r="H2038">
            <v>0</v>
          </cell>
          <cell r="I2038">
            <v>0</v>
          </cell>
          <cell r="M2038">
            <v>39.69</v>
          </cell>
          <cell r="N2038">
            <v>0</v>
          </cell>
        </row>
        <row r="2039">
          <cell r="C2039">
            <v>0</v>
          </cell>
          <cell r="D2039">
            <v>0</v>
          </cell>
          <cell r="F2039">
            <v>0</v>
          </cell>
          <cell r="G2039">
            <v>0</v>
          </cell>
          <cell r="H2039">
            <v>0</v>
          </cell>
          <cell r="I2039">
            <v>0</v>
          </cell>
          <cell r="M2039">
            <v>39.69</v>
          </cell>
          <cell r="N2039">
            <v>0</v>
          </cell>
        </row>
        <row r="2040">
          <cell r="C2040">
            <v>0</v>
          </cell>
          <cell r="D2040">
            <v>0</v>
          </cell>
          <cell r="F2040">
            <v>0</v>
          </cell>
          <cell r="G2040">
            <v>0</v>
          </cell>
          <cell r="H2040">
            <v>0</v>
          </cell>
          <cell r="I2040">
            <v>0</v>
          </cell>
          <cell r="M2040">
            <v>39.69</v>
          </cell>
          <cell r="N2040">
            <v>0</v>
          </cell>
        </row>
        <row r="2041">
          <cell r="C2041">
            <v>0</v>
          </cell>
          <cell r="D2041">
            <v>0</v>
          </cell>
          <cell r="F2041">
            <v>0</v>
          </cell>
          <cell r="G2041">
            <v>0</v>
          </cell>
          <cell r="H2041">
            <v>0</v>
          </cell>
          <cell r="I2041">
            <v>0</v>
          </cell>
          <cell r="M2041">
            <v>39.69</v>
          </cell>
          <cell r="N2041">
            <v>0</v>
          </cell>
        </row>
        <row r="2042">
          <cell r="C2042">
            <v>0</v>
          </cell>
          <cell r="D2042">
            <v>0</v>
          </cell>
          <cell r="F2042">
            <v>0</v>
          </cell>
          <cell r="G2042">
            <v>0</v>
          </cell>
          <cell r="H2042">
            <v>0</v>
          </cell>
          <cell r="I2042">
            <v>0</v>
          </cell>
          <cell r="M2042">
            <v>39.69</v>
          </cell>
          <cell r="N2042">
            <v>0</v>
          </cell>
        </row>
        <row r="2043">
          <cell r="C2043" t="str">
            <v xml:space="preserve">TOTAL </v>
          </cell>
          <cell r="I2043">
            <v>20.019999999999996</v>
          </cell>
        </row>
        <row r="2044">
          <cell r="C2044" t="str">
            <v>BDI %</v>
          </cell>
          <cell r="H2044">
            <v>0</v>
          </cell>
          <cell r="I2044">
            <v>0</v>
          </cell>
        </row>
        <row r="2045">
          <cell r="A2045">
            <v>75</v>
          </cell>
          <cell r="C2045" t="str">
            <v>TOTAL DO SERVIÇO</v>
          </cell>
          <cell r="I2045">
            <v>20.019999999999996</v>
          </cell>
          <cell r="K2045" t="e">
            <v>#REF!</v>
          </cell>
          <cell r="L2045" t="e">
            <v>#REF!</v>
          </cell>
        </row>
        <row r="2046">
          <cell r="C2046" t="str">
            <v>AGESPISA - AREAIS</v>
          </cell>
        </row>
        <row r="2048">
          <cell r="C2048" t="str">
            <v>COMPOSIÇÃO DE PREÇO UNITÁRIO</v>
          </cell>
        </row>
        <row r="2050">
          <cell r="B2050">
            <v>76</v>
          </cell>
          <cell r="C2050">
            <v>76</v>
          </cell>
          <cell r="D2050" t="str">
            <v xml:space="preserve">Barracao para deposito </v>
          </cell>
          <cell r="I2050" t="str">
            <v>m²</v>
          </cell>
          <cell r="K2050">
            <v>180.125</v>
          </cell>
        </row>
        <row r="2052">
          <cell r="C2052" t="str">
            <v>CÓDIGO</v>
          </cell>
          <cell r="D2052" t="str">
            <v>DESCRIÇÃO DO SERVIÇO</v>
          </cell>
          <cell r="F2052" t="str">
            <v>UNIDADE</v>
          </cell>
          <cell r="G2052" t="str">
            <v>COEF.</v>
          </cell>
          <cell r="H2052" t="str">
            <v>PR. UNITÁRIO</v>
          </cell>
          <cell r="I2052" t="str">
            <v>PR. TOTAL</v>
          </cell>
        </row>
        <row r="2053">
          <cell r="C2053" t="str">
            <v>IN1735</v>
          </cell>
          <cell r="D2053" t="str">
            <v>BARRACÃO PARA DEPOSITO</v>
          </cell>
          <cell r="F2053" t="str">
            <v>M2</v>
          </cell>
          <cell r="G2053">
            <v>1</v>
          </cell>
          <cell r="H2053">
            <v>160</v>
          </cell>
          <cell r="I2053">
            <v>160</v>
          </cell>
          <cell r="K2053" t="str">
            <v>IN1735</v>
          </cell>
          <cell r="L2053">
            <v>1</v>
          </cell>
          <cell r="M2053">
            <v>180.125</v>
          </cell>
          <cell r="N2053">
            <v>180.125</v>
          </cell>
        </row>
        <row r="2054">
          <cell r="C2054">
            <v>0</v>
          </cell>
          <cell r="D2054">
            <v>0</v>
          </cell>
          <cell r="F2054">
            <v>0</v>
          </cell>
          <cell r="G2054">
            <v>0</v>
          </cell>
          <cell r="H2054">
            <v>0</v>
          </cell>
          <cell r="I2054">
            <v>0</v>
          </cell>
          <cell r="M2054">
            <v>180.125</v>
          </cell>
          <cell r="N2054">
            <v>0</v>
          </cell>
        </row>
        <row r="2055">
          <cell r="C2055">
            <v>0</v>
          </cell>
          <cell r="D2055">
            <v>0</v>
          </cell>
          <cell r="F2055">
            <v>0</v>
          </cell>
          <cell r="G2055">
            <v>0</v>
          </cell>
          <cell r="H2055">
            <v>0</v>
          </cell>
          <cell r="I2055">
            <v>0</v>
          </cell>
          <cell r="M2055">
            <v>180.125</v>
          </cell>
          <cell r="N2055">
            <v>0</v>
          </cell>
        </row>
        <row r="2056">
          <cell r="C2056">
            <v>0</v>
          </cell>
          <cell r="D2056">
            <v>0</v>
          </cell>
          <cell r="F2056">
            <v>0</v>
          </cell>
          <cell r="G2056">
            <v>0</v>
          </cell>
          <cell r="H2056">
            <v>0</v>
          </cell>
          <cell r="I2056">
            <v>0</v>
          </cell>
          <cell r="M2056">
            <v>180.125</v>
          </cell>
          <cell r="N2056">
            <v>0</v>
          </cell>
        </row>
        <row r="2057">
          <cell r="C2057">
            <v>0</v>
          </cell>
          <cell r="D2057">
            <v>0</v>
          </cell>
          <cell r="F2057">
            <v>0</v>
          </cell>
          <cell r="G2057">
            <v>0</v>
          </cell>
          <cell r="H2057">
            <v>0</v>
          </cell>
          <cell r="I2057">
            <v>0</v>
          </cell>
          <cell r="M2057">
            <v>180.125</v>
          </cell>
          <cell r="N2057">
            <v>0</v>
          </cell>
        </row>
        <row r="2058">
          <cell r="C2058">
            <v>0</v>
          </cell>
          <cell r="D2058">
            <v>0</v>
          </cell>
          <cell r="F2058">
            <v>0</v>
          </cell>
          <cell r="G2058">
            <v>0</v>
          </cell>
          <cell r="H2058">
            <v>0</v>
          </cell>
          <cell r="I2058">
            <v>0</v>
          </cell>
          <cell r="M2058">
            <v>180.125</v>
          </cell>
          <cell r="N2058">
            <v>0</v>
          </cell>
        </row>
        <row r="2059">
          <cell r="C2059">
            <v>0</v>
          </cell>
          <cell r="D2059">
            <v>0</v>
          </cell>
          <cell r="F2059">
            <v>0</v>
          </cell>
          <cell r="G2059">
            <v>0</v>
          </cell>
          <cell r="H2059">
            <v>0</v>
          </cell>
          <cell r="I2059">
            <v>0</v>
          </cell>
          <cell r="M2059">
            <v>180.125</v>
          </cell>
          <cell r="N2059">
            <v>0</v>
          </cell>
        </row>
        <row r="2060">
          <cell r="C2060">
            <v>0</v>
          </cell>
          <cell r="D2060">
            <v>0</v>
          </cell>
          <cell r="F2060">
            <v>0</v>
          </cell>
          <cell r="G2060">
            <v>0</v>
          </cell>
          <cell r="H2060">
            <v>0</v>
          </cell>
          <cell r="I2060">
            <v>0</v>
          </cell>
          <cell r="M2060">
            <v>180.125</v>
          </cell>
          <cell r="N2060">
            <v>0</v>
          </cell>
        </row>
        <row r="2061">
          <cell r="C2061">
            <v>0</v>
          </cell>
          <cell r="D2061">
            <v>0</v>
          </cell>
          <cell r="F2061">
            <v>0</v>
          </cell>
          <cell r="G2061">
            <v>0</v>
          </cell>
          <cell r="H2061">
            <v>0</v>
          </cell>
          <cell r="I2061">
            <v>0</v>
          </cell>
          <cell r="M2061">
            <v>180.125</v>
          </cell>
          <cell r="N2061">
            <v>0</v>
          </cell>
        </row>
        <row r="2062">
          <cell r="C2062">
            <v>0</v>
          </cell>
          <cell r="D2062">
            <v>0</v>
          </cell>
          <cell r="F2062">
            <v>0</v>
          </cell>
          <cell r="G2062">
            <v>0</v>
          </cell>
          <cell r="H2062">
            <v>0</v>
          </cell>
          <cell r="I2062">
            <v>0</v>
          </cell>
          <cell r="M2062">
            <v>180.125</v>
          </cell>
          <cell r="N2062">
            <v>0</v>
          </cell>
        </row>
        <row r="2063">
          <cell r="C2063">
            <v>0</v>
          </cell>
          <cell r="D2063">
            <v>0</v>
          </cell>
          <cell r="F2063">
            <v>0</v>
          </cell>
          <cell r="G2063">
            <v>0</v>
          </cell>
          <cell r="H2063">
            <v>0</v>
          </cell>
          <cell r="I2063">
            <v>0</v>
          </cell>
          <cell r="M2063">
            <v>180.125</v>
          </cell>
          <cell r="N2063">
            <v>0</v>
          </cell>
        </row>
        <row r="2064">
          <cell r="C2064">
            <v>0</v>
          </cell>
          <cell r="D2064">
            <v>0</v>
          </cell>
          <cell r="F2064">
            <v>0</v>
          </cell>
          <cell r="G2064">
            <v>0</v>
          </cell>
          <cell r="H2064">
            <v>0</v>
          </cell>
          <cell r="I2064">
            <v>0</v>
          </cell>
          <cell r="M2064">
            <v>180.125</v>
          </cell>
          <cell r="N2064">
            <v>0</v>
          </cell>
        </row>
        <row r="2065">
          <cell r="C2065">
            <v>0</v>
          </cell>
          <cell r="D2065">
            <v>0</v>
          </cell>
          <cell r="F2065">
            <v>0</v>
          </cell>
          <cell r="G2065">
            <v>0</v>
          </cell>
          <cell r="H2065">
            <v>0</v>
          </cell>
          <cell r="I2065">
            <v>0</v>
          </cell>
          <cell r="M2065">
            <v>180.125</v>
          </cell>
          <cell r="N2065">
            <v>0</v>
          </cell>
        </row>
        <row r="2066">
          <cell r="C2066">
            <v>0</v>
          </cell>
          <cell r="D2066">
            <v>0</v>
          </cell>
          <cell r="F2066">
            <v>0</v>
          </cell>
          <cell r="G2066">
            <v>0</v>
          </cell>
          <cell r="H2066">
            <v>0</v>
          </cell>
          <cell r="I2066">
            <v>0</v>
          </cell>
          <cell r="M2066">
            <v>180.125</v>
          </cell>
          <cell r="N2066">
            <v>0</v>
          </cell>
        </row>
        <row r="2067">
          <cell r="C2067">
            <v>0</v>
          </cell>
          <cell r="D2067">
            <v>0</v>
          </cell>
          <cell r="F2067">
            <v>0</v>
          </cell>
          <cell r="G2067">
            <v>0</v>
          </cell>
          <cell r="H2067">
            <v>0</v>
          </cell>
          <cell r="I2067">
            <v>0</v>
          </cell>
          <cell r="M2067">
            <v>180.125</v>
          </cell>
          <cell r="N2067">
            <v>0</v>
          </cell>
        </row>
        <row r="2068">
          <cell r="C2068">
            <v>0</v>
          </cell>
          <cell r="D2068">
            <v>0</v>
          </cell>
          <cell r="F2068">
            <v>0</v>
          </cell>
          <cell r="G2068">
            <v>0</v>
          </cell>
          <cell r="H2068">
            <v>0</v>
          </cell>
          <cell r="I2068">
            <v>0</v>
          </cell>
          <cell r="M2068">
            <v>180.125</v>
          </cell>
          <cell r="N2068">
            <v>0</v>
          </cell>
        </row>
        <row r="2069">
          <cell r="C2069">
            <v>0</v>
          </cell>
          <cell r="D2069">
            <v>0</v>
          </cell>
          <cell r="F2069">
            <v>0</v>
          </cell>
          <cell r="G2069">
            <v>0</v>
          </cell>
          <cell r="H2069">
            <v>0</v>
          </cell>
          <cell r="I2069">
            <v>0</v>
          </cell>
          <cell r="M2069">
            <v>180.125</v>
          </cell>
          <cell r="N2069">
            <v>0</v>
          </cell>
        </row>
        <row r="2070">
          <cell r="C2070">
            <v>0</v>
          </cell>
          <cell r="D2070">
            <v>0</v>
          </cell>
          <cell r="F2070">
            <v>0</v>
          </cell>
          <cell r="G2070">
            <v>0</v>
          </cell>
          <cell r="H2070">
            <v>0</v>
          </cell>
          <cell r="I2070">
            <v>0</v>
          </cell>
          <cell r="M2070">
            <v>180.125</v>
          </cell>
          <cell r="N2070">
            <v>0</v>
          </cell>
        </row>
        <row r="2071">
          <cell r="C2071">
            <v>0</v>
          </cell>
          <cell r="D2071">
            <v>0</v>
          </cell>
          <cell r="F2071">
            <v>0</v>
          </cell>
          <cell r="G2071">
            <v>0</v>
          </cell>
          <cell r="H2071">
            <v>0</v>
          </cell>
          <cell r="I2071">
            <v>0</v>
          </cell>
          <cell r="M2071">
            <v>180.125</v>
          </cell>
          <cell r="N2071">
            <v>0</v>
          </cell>
        </row>
        <row r="2072">
          <cell r="C2072">
            <v>0</v>
          </cell>
          <cell r="D2072">
            <v>0</v>
          </cell>
          <cell r="F2072">
            <v>0</v>
          </cell>
          <cell r="G2072">
            <v>0</v>
          </cell>
          <cell r="H2072">
            <v>0</v>
          </cell>
          <cell r="I2072">
            <v>0</v>
          </cell>
          <cell r="M2072">
            <v>180.125</v>
          </cell>
          <cell r="N2072">
            <v>0</v>
          </cell>
        </row>
        <row r="2073">
          <cell r="C2073">
            <v>0</v>
          </cell>
          <cell r="D2073">
            <v>0</v>
          </cell>
          <cell r="F2073">
            <v>0</v>
          </cell>
          <cell r="G2073">
            <v>0</v>
          </cell>
          <cell r="H2073">
            <v>0</v>
          </cell>
          <cell r="I2073">
            <v>0</v>
          </cell>
          <cell r="M2073">
            <v>180.125</v>
          </cell>
          <cell r="N2073">
            <v>0</v>
          </cell>
        </row>
        <row r="2074">
          <cell r="C2074" t="str">
            <v xml:space="preserve">TOTAL </v>
          </cell>
          <cell r="I2074">
            <v>160</v>
          </cell>
        </row>
        <row r="2075">
          <cell r="C2075" t="str">
            <v>BDI %</v>
          </cell>
          <cell r="H2075">
            <v>0</v>
          </cell>
          <cell r="I2075">
            <v>0</v>
          </cell>
        </row>
        <row r="2076">
          <cell r="A2076">
            <v>76</v>
          </cell>
          <cell r="C2076" t="str">
            <v>TOTAL DO SERVIÇO</v>
          </cell>
          <cell r="I2076">
            <v>160</v>
          </cell>
          <cell r="K2076" t="e">
            <v>#REF!</v>
          </cell>
          <cell r="L2076" t="e">
            <v>#REF!</v>
          </cell>
        </row>
        <row r="2077">
          <cell r="C2077" t="str">
            <v>AGESPISA - AREAIS</v>
          </cell>
        </row>
        <row r="2079">
          <cell r="C2079" t="str">
            <v>COMPOSIÇÃO DE PREÇO UNITÁRIO</v>
          </cell>
        </row>
        <row r="2081">
          <cell r="B2081">
            <v>77</v>
          </cell>
          <cell r="C2081">
            <v>77</v>
          </cell>
          <cell r="D2081" t="str">
            <v>CONCRETO ARMADO  FCK=20MPA P/ESTRUT. C/LANC. E FORMA DE TABUA</v>
          </cell>
          <cell r="I2081" t="str">
            <v>M³</v>
          </cell>
          <cell r="K2081">
            <v>1009.55</v>
          </cell>
        </row>
        <row r="2083">
          <cell r="C2083" t="str">
            <v>CÓDIGO</v>
          </cell>
          <cell r="D2083" t="str">
            <v>DESCRIÇÃO DO SERVIÇO</v>
          </cell>
          <cell r="F2083" t="str">
            <v>UNIDADE</v>
          </cell>
          <cell r="G2083" t="str">
            <v>COEF.</v>
          </cell>
          <cell r="H2083" t="str">
            <v>PR. UNITÁRIO</v>
          </cell>
          <cell r="I2083" t="str">
            <v>PR. TOTAL</v>
          </cell>
        </row>
        <row r="2084">
          <cell r="C2084" t="str">
            <v>CA0097</v>
          </cell>
          <cell r="D2084" t="str">
            <v>CIMBRAMENTO DE MADEIRA</v>
          </cell>
          <cell r="F2084" t="str">
            <v>M3</v>
          </cell>
          <cell r="G2084">
            <v>1</v>
          </cell>
          <cell r="H2084">
            <v>9.587479876160991</v>
          </cell>
          <cell r="I2084">
            <v>9.59</v>
          </cell>
          <cell r="K2084" t="str">
            <v>CA0097</v>
          </cell>
          <cell r="L2084">
            <v>1</v>
          </cell>
          <cell r="M2084">
            <v>1009.55</v>
          </cell>
          <cell r="N2084">
            <v>1009.55</v>
          </cell>
        </row>
        <row r="2085">
          <cell r="C2085" t="str">
            <v>CA0154</v>
          </cell>
          <cell r="D2085" t="str">
            <v>ARMADURA DE AÇO CA 50,         FORNECIMENTO E COLOCAÇÃO</v>
          </cell>
          <cell r="F2085" t="str">
            <v>KG</v>
          </cell>
          <cell r="G2085">
            <v>80</v>
          </cell>
          <cell r="H2085">
            <v>5.4190959752321985</v>
          </cell>
          <cell r="I2085">
            <v>433.53</v>
          </cell>
          <cell r="K2085" t="str">
            <v>CA0154</v>
          </cell>
          <cell r="L2085">
            <v>80</v>
          </cell>
          <cell r="M2085">
            <v>1009.55</v>
          </cell>
          <cell r="N2085">
            <v>80764</v>
          </cell>
        </row>
        <row r="2086">
          <cell r="C2086" t="str">
            <v>CB0172</v>
          </cell>
          <cell r="D2086" t="str">
            <v>FORMA DE MADEIRA - COMUM</v>
          </cell>
          <cell r="F2086" t="str">
            <v>M2</v>
          </cell>
          <cell r="G2086">
            <v>6</v>
          </cell>
          <cell r="H2086">
            <v>20.656047678018577</v>
          </cell>
          <cell r="I2086">
            <v>123.94</v>
          </cell>
          <cell r="K2086" t="str">
            <v>CB0172</v>
          </cell>
          <cell r="L2086">
            <v>6</v>
          </cell>
          <cell r="M2086">
            <v>1009.55</v>
          </cell>
          <cell r="N2086">
            <v>6057.2999999999993</v>
          </cell>
        </row>
        <row r="2087">
          <cell r="C2087" t="str">
            <v>CC0846</v>
          </cell>
          <cell r="D2087" t="str">
            <v>CONCRETO PRE-MISTURADO FCK 20  MPa</v>
          </cell>
          <cell r="F2087" t="str">
            <v>M3</v>
          </cell>
          <cell r="G2087">
            <v>1</v>
          </cell>
          <cell r="H2087">
            <v>259.94656346749224</v>
          </cell>
          <cell r="I2087">
            <v>259.95</v>
          </cell>
          <cell r="K2087" t="str">
            <v>CC0846</v>
          </cell>
          <cell r="L2087">
            <v>1</v>
          </cell>
          <cell r="M2087">
            <v>1009.55</v>
          </cell>
          <cell r="N2087">
            <v>1009.55</v>
          </cell>
        </row>
        <row r="2088">
          <cell r="C2088">
            <v>0</v>
          </cell>
          <cell r="D2088">
            <v>0</v>
          </cell>
          <cell r="F2088">
            <v>0</v>
          </cell>
          <cell r="G2088">
            <v>0</v>
          </cell>
          <cell r="H2088">
            <v>0</v>
          </cell>
          <cell r="I2088">
            <v>0</v>
          </cell>
          <cell r="M2088">
            <v>1009.55</v>
          </cell>
          <cell r="N2088">
            <v>0</v>
          </cell>
        </row>
        <row r="2089">
          <cell r="C2089">
            <v>0</v>
          </cell>
          <cell r="D2089">
            <v>0</v>
          </cell>
          <cell r="F2089">
            <v>0</v>
          </cell>
          <cell r="G2089">
            <v>0</v>
          </cell>
          <cell r="H2089">
            <v>0</v>
          </cell>
          <cell r="I2089">
            <v>0</v>
          </cell>
          <cell r="M2089">
            <v>1009.55</v>
          </cell>
          <cell r="N2089">
            <v>0</v>
          </cell>
        </row>
        <row r="2090">
          <cell r="C2090">
            <v>0</v>
          </cell>
          <cell r="D2090">
            <v>0</v>
          </cell>
          <cell r="F2090">
            <v>0</v>
          </cell>
          <cell r="G2090">
            <v>0</v>
          </cell>
          <cell r="H2090">
            <v>0</v>
          </cell>
          <cell r="I2090">
            <v>0</v>
          </cell>
          <cell r="M2090">
            <v>1009.55</v>
          </cell>
          <cell r="N2090">
            <v>0</v>
          </cell>
        </row>
        <row r="2091">
          <cell r="C2091">
            <v>0</v>
          </cell>
          <cell r="D2091">
            <v>0</v>
          </cell>
          <cell r="F2091">
            <v>0</v>
          </cell>
          <cell r="G2091">
            <v>0</v>
          </cell>
          <cell r="H2091">
            <v>0</v>
          </cell>
          <cell r="I2091">
            <v>0</v>
          </cell>
          <cell r="M2091">
            <v>1009.55</v>
          </cell>
          <cell r="N2091">
            <v>0</v>
          </cell>
        </row>
        <row r="2092">
          <cell r="C2092">
            <v>0</v>
          </cell>
          <cell r="D2092">
            <v>0</v>
          </cell>
          <cell r="F2092">
            <v>0</v>
          </cell>
          <cell r="G2092">
            <v>0</v>
          </cell>
          <cell r="H2092">
            <v>0</v>
          </cell>
          <cell r="I2092">
            <v>0</v>
          </cell>
          <cell r="M2092">
            <v>1009.55</v>
          </cell>
          <cell r="N2092">
            <v>0</v>
          </cell>
        </row>
        <row r="2093">
          <cell r="C2093">
            <v>0</v>
          </cell>
          <cell r="D2093">
            <v>0</v>
          </cell>
          <cell r="F2093">
            <v>0</v>
          </cell>
          <cell r="G2093">
            <v>0</v>
          </cell>
          <cell r="H2093">
            <v>0</v>
          </cell>
          <cell r="I2093">
            <v>0</v>
          </cell>
          <cell r="M2093">
            <v>1009.55</v>
          </cell>
          <cell r="N2093">
            <v>0</v>
          </cell>
        </row>
        <row r="2094">
          <cell r="C2094">
            <v>0</v>
          </cell>
          <cell r="D2094">
            <v>0</v>
          </cell>
          <cell r="F2094">
            <v>0</v>
          </cell>
          <cell r="G2094">
            <v>0</v>
          </cell>
          <cell r="H2094">
            <v>0</v>
          </cell>
          <cell r="I2094">
            <v>0</v>
          </cell>
          <cell r="M2094">
            <v>1009.55</v>
          </cell>
          <cell r="N2094">
            <v>0</v>
          </cell>
        </row>
        <row r="2095">
          <cell r="C2095">
            <v>0</v>
          </cell>
          <cell r="D2095">
            <v>0</v>
          </cell>
          <cell r="F2095">
            <v>0</v>
          </cell>
          <cell r="G2095">
            <v>0</v>
          </cell>
          <cell r="H2095">
            <v>0</v>
          </cell>
          <cell r="I2095">
            <v>0</v>
          </cell>
          <cell r="M2095">
            <v>1009.55</v>
          </cell>
          <cell r="N2095">
            <v>0</v>
          </cell>
        </row>
        <row r="2096">
          <cell r="C2096">
            <v>0</v>
          </cell>
          <cell r="D2096">
            <v>0</v>
          </cell>
          <cell r="F2096">
            <v>0</v>
          </cell>
          <cell r="G2096">
            <v>0</v>
          </cell>
          <cell r="H2096">
            <v>0</v>
          </cell>
          <cell r="I2096">
            <v>0</v>
          </cell>
          <cell r="M2096">
            <v>1009.55</v>
          </cell>
          <cell r="N2096">
            <v>0</v>
          </cell>
        </row>
        <row r="2097">
          <cell r="C2097">
            <v>0</v>
          </cell>
          <cell r="D2097">
            <v>0</v>
          </cell>
          <cell r="F2097">
            <v>0</v>
          </cell>
          <cell r="G2097">
            <v>0</v>
          </cell>
          <cell r="H2097">
            <v>0</v>
          </cell>
          <cell r="I2097">
            <v>0</v>
          </cell>
          <cell r="M2097">
            <v>1009.55</v>
          </cell>
          <cell r="N2097">
            <v>0</v>
          </cell>
        </row>
        <row r="2098">
          <cell r="C2098">
            <v>0</v>
          </cell>
          <cell r="D2098">
            <v>0</v>
          </cell>
          <cell r="F2098">
            <v>0</v>
          </cell>
          <cell r="G2098">
            <v>0</v>
          </cell>
          <cell r="H2098">
            <v>0</v>
          </cell>
          <cell r="I2098">
            <v>0</v>
          </cell>
          <cell r="M2098">
            <v>1009.55</v>
          </cell>
          <cell r="N2098">
            <v>0</v>
          </cell>
        </row>
        <row r="2099">
          <cell r="C2099">
            <v>0</v>
          </cell>
          <cell r="D2099">
            <v>0</v>
          </cell>
          <cell r="F2099">
            <v>0</v>
          </cell>
          <cell r="G2099">
            <v>0</v>
          </cell>
          <cell r="H2099">
            <v>0</v>
          </cell>
          <cell r="I2099">
            <v>0</v>
          </cell>
          <cell r="M2099">
            <v>1009.55</v>
          </cell>
          <cell r="N2099">
            <v>0</v>
          </cell>
        </row>
        <row r="2100">
          <cell r="C2100">
            <v>0</v>
          </cell>
          <cell r="D2100">
            <v>0</v>
          </cell>
          <cell r="F2100">
            <v>0</v>
          </cell>
          <cell r="G2100">
            <v>0</v>
          </cell>
          <cell r="H2100">
            <v>0</v>
          </cell>
          <cell r="I2100">
            <v>0</v>
          </cell>
          <cell r="M2100">
            <v>1009.55</v>
          </cell>
          <cell r="N2100">
            <v>0</v>
          </cell>
        </row>
        <row r="2101">
          <cell r="C2101">
            <v>0</v>
          </cell>
          <cell r="D2101">
            <v>0</v>
          </cell>
          <cell r="F2101">
            <v>0</v>
          </cell>
          <cell r="G2101">
            <v>0</v>
          </cell>
          <cell r="H2101">
            <v>0</v>
          </cell>
          <cell r="I2101">
            <v>0</v>
          </cell>
          <cell r="M2101">
            <v>1009.55</v>
          </cell>
          <cell r="N2101">
            <v>0</v>
          </cell>
        </row>
        <row r="2102">
          <cell r="C2102">
            <v>0</v>
          </cell>
          <cell r="D2102">
            <v>0</v>
          </cell>
          <cell r="F2102">
            <v>0</v>
          </cell>
          <cell r="G2102">
            <v>0</v>
          </cell>
          <cell r="H2102">
            <v>0</v>
          </cell>
          <cell r="I2102">
            <v>0</v>
          </cell>
          <cell r="M2102">
            <v>1009.55</v>
          </cell>
          <cell r="N2102">
            <v>0</v>
          </cell>
        </row>
        <row r="2103">
          <cell r="C2103">
            <v>0</v>
          </cell>
          <cell r="D2103">
            <v>0</v>
          </cell>
          <cell r="F2103">
            <v>0</v>
          </cell>
          <cell r="G2103">
            <v>0</v>
          </cell>
          <cell r="H2103">
            <v>0</v>
          </cell>
          <cell r="I2103">
            <v>0</v>
          </cell>
          <cell r="M2103">
            <v>1009.55</v>
          </cell>
          <cell r="N2103">
            <v>0</v>
          </cell>
        </row>
        <row r="2104">
          <cell r="C2104">
            <v>0</v>
          </cell>
          <cell r="D2104">
            <v>0</v>
          </cell>
          <cell r="F2104">
            <v>0</v>
          </cell>
          <cell r="G2104">
            <v>0</v>
          </cell>
          <cell r="H2104">
            <v>0</v>
          </cell>
          <cell r="I2104">
            <v>0</v>
          </cell>
          <cell r="M2104">
            <v>1009.55</v>
          </cell>
          <cell r="N2104">
            <v>0</v>
          </cell>
        </row>
        <row r="2105">
          <cell r="C2105" t="str">
            <v xml:space="preserve">TOTAL </v>
          </cell>
          <cell r="I2105">
            <v>827.01</v>
          </cell>
        </row>
        <row r="2106">
          <cell r="C2106" t="str">
            <v>BDI %</v>
          </cell>
          <cell r="H2106">
            <v>0</v>
          </cell>
          <cell r="I2106">
            <v>0</v>
          </cell>
        </row>
        <row r="2107">
          <cell r="A2107">
            <v>77</v>
          </cell>
          <cell r="C2107" t="str">
            <v>TOTAL DO SERVIÇO</v>
          </cell>
          <cell r="I2107">
            <v>827.01</v>
          </cell>
          <cell r="K2107" t="e">
            <v>#REF!</v>
          </cell>
          <cell r="L2107" t="e">
            <v>#REF!</v>
          </cell>
        </row>
        <row r="2108">
          <cell r="C2108" t="str">
            <v>AGESPISA - AREAIS</v>
          </cell>
        </row>
        <row r="2110">
          <cell r="C2110" t="str">
            <v>COMPOSIÇÃO DE PREÇO UNITÁRIO</v>
          </cell>
        </row>
        <row r="2112">
          <cell r="B2112">
            <v>78</v>
          </cell>
          <cell r="C2112">
            <v>78</v>
          </cell>
          <cell r="D2112" t="str">
            <v xml:space="preserve">PASSADIÇO DE MADEIRA                                                                                                                                                                                </v>
          </cell>
          <cell r="I2112" t="str">
            <v>M2</v>
          </cell>
          <cell r="K2112">
            <v>21.55</v>
          </cell>
        </row>
        <row r="2114">
          <cell r="C2114" t="str">
            <v>CÓDIGO</v>
          </cell>
          <cell r="D2114" t="str">
            <v>DESCRIÇÃO DO SERVIÇO</v>
          </cell>
          <cell r="F2114" t="str">
            <v>UNIDADE</v>
          </cell>
          <cell r="G2114" t="str">
            <v>COEF.</v>
          </cell>
          <cell r="H2114" t="str">
            <v>PR. UNITÁRIO</v>
          </cell>
          <cell r="I2114" t="str">
            <v>PR. TOTAL</v>
          </cell>
        </row>
        <row r="2115">
          <cell r="C2115" t="str">
            <v>IH0074</v>
          </cell>
          <cell r="D2115" t="str">
            <v>PEDREIRO</v>
          </cell>
          <cell r="F2115" t="str">
            <v>H</v>
          </cell>
          <cell r="G2115">
            <v>0.8</v>
          </cell>
          <cell r="H2115">
            <v>6.2786377708978325</v>
          </cell>
          <cell r="I2115">
            <v>5.0199999999999996</v>
          </cell>
          <cell r="K2115" t="str">
            <v>IH0074</v>
          </cell>
          <cell r="L2115">
            <v>0.8</v>
          </cell>
          <cell r="M2115">
            <v>21.55</v>
          </cell>
          <cell r="N2115">
            <v>17.240000000000002</v>
          </cell>
        </row>
        <row r="2116">
          <cell r="C2116" t="str">
            <v>IH0107</v>
          </cell>
          <cell r="D2116" t="str">
            <v>AJUDANTE</v>
          </cell>
          <cell r="F2116" t="str">
            <v>H</v>
          </cell>
          <cell r="G2116">
            <v>0.8</v>
          </cell>
          <cell r="H2116">
            <v>4.4723219814241482</v>
          </cell>
          <cell r="I2116">
            <v>3.58</v>
          </cell>
          <cell r="K2116" t="str">
            <v>IH0107</v>
          </cell>
          <cell r="L2116">
            <v>0.8</v>
          </cell>
          <cell r="M2116">
            <v>21.55</v>
          </cell>
          <cell r="N2116">
            <v>17.240000000000002</v>
          </cell>
        </row>
        <row r="2117">
          <cell r="C2117" t="str">
            <v>IM0628</v>
          </cell>
          <cell r="D2117" t="str">
            <v>TÁBUA DE PINUS DE PRIMEIRA -   30 X 2,5 CM</v>
          </cell>
          <cell r="F2117" t="str">
            <v>M2</v>
          </cell>
          <cell r="G2117">
            <v>0.1</v>
          </cell>
          <cell r="H2117">
            <v>19.100000000000001</v>
          </cell>
          <cell r="I2117">
            <v>1.91</v>
          </cell>
          <cell r="K2117" t="str">
            <v>IM0628</v>
          </cell>
          <cell r="L2117">
            <v>0.1</v>
          </cell>
          <cell r="M2117">
            <v>21.55</v>
          </cell>
          <cell r="N2117">
            <v>2.1550000000000002</v>
          </cell>
        </row>
        <row r="2118">
          <cell r="C2118" t="str">
            <v>IM3676</v>
          </cell>
          <cell r="D2118" t="str">
            <v>PONTALETE DE PINHO 3 x 3       (pol.)</v>
          </cell>
          <cell r="F2118" t="str">
            <v>M</v>
          </cell>
          <cell r="G2118">
            <v>1</v>
          </cell>
          <cell r="H2118">
            <v>3.3</v>
          </cell>
          <cell r="I2118">
            <v>3.3</v>
          </cell>
          <cell r="K2118" t="str">
            <v>IM3676</v>
          </cell>
          <cell r="L2118">
            <v>1</v>
          </cell>
          <cell r="M2118">
            <v>21.55</v>
          </cell>
          <cell r="N2118">
            <v>21.55</v>
          </cell>
        </row>
        <row r="2119">
          <cell r="C2119" t="str">
            <v>IM3678</v>
          </cell>
          <cell r="D2119" t="str">
            <v>PREGO (MEDIA DAS BITOLAS)</v>
          </cell>
          <cell r="F2119" t="str">
            <v>KG</v>
          </cell>
          <cell r="G2119">
            <v>0.1</v>
          </cell>
          <cell r="H2119">
            <v>4.8</v>
          </cell>
          <cell r="I2119">
            <v>0.48</v>
          </cell>
          <cell r="K2119" t="str">
            <v>IM3678</v>
          </cell>
          <cell r="L2119">
            <v>0.1</v>
          </cell>
          <cell r="M2119">
            <v>21.55</v>
          </cell>
          <cell r="N2119">
            <v>2.1550000000000002</v>
          </cell>
        </row>
        <row r="2120">
          <cell r="C2120">
            <v>0</v>
          </cell>
          <cell r="D2120">
            <v>0</v>
          </cell>
          <cell r="F2120">
            <v>0</v>
          </cell>
          <cell r="G2120">
            <v>0</v>
          </cell>
          <cell r="H2120">
            <v>0</v>
          </cell>
          <cell r="I2120">
            <v>0</v>
          </cell>
          <cell r="M2120">
            <v>21.55</v>
          </cell>
          <cell r="N2120">
            <v>0</v>
          </cell>
        </row>
        <row r="2121">
          <cell r="C2121">
            <v>0</v>
          </cell>
          <cell r="D2121">
            <v>0</v>
          </cell>
          <cell r="F2121">
            <v>0</v>
          </cell>
          <cell r="G2121">
            <v>0</v>
          </cell>
          <cell r="H2121">
            <v>0</v>
          </cell>
          <cell r="I2121">
            <v>0</v>
          </cell>
          <cell r="M2121">
            <v>21.55</v>
          </cell>
          <cell r="N2121">
            <v>0</v>
          </cell>
        </row>
        <row r="2122">
          <cell r="C2122">
            <v>0</v>
          </cell>
          <cell r="D2122">
            <v>0</v>
          </cell>
          <cell r="F2122">
            <v>0</v>
          </cell>
          <cell r="G2122">
            <v>0</v>
          </cell>
          <cell r="H2122">
            <v>0</v>
          </cell>
          <cell r="I2122">
            <v>0</v>
          </cell>
          <cell r="M2122">
            <v>21.55</v>
          </cell>
          <cell r="N2122">
            <v>0</v>
          </cell>
        </row>
        <row r="2123">
          <cell r="C2123">
            <v>0</v>
          </cell>
          <cell r="D2123">
            <v>0</v>
          </cell>
          <cell r="F2123">
            <v>0</v>
          </cell>
          <cell r="G2123">
            <v>0</v>
          </cell>
          <cell r="H2123">
            <v>0</v>
          </cell>
          <cell r="I2123">
            <v>0</v>
          </cell>
          <cell r="M2123">
            <v>21.55</v>
          </cell>
          <cell r="N2123">
            <v>0</v>
          </cell>
        </row>
        <row r="2124">
          <cell r="C2124">
            <v>0</v>
          </cell>
          <cell r="D2124">
            <v>0</v>
          </cell>
          <cell r="F2124">
            <v>0</v>
          </cell>
          <cell r="G2124">
            <v>0</v>
          </cell>
          <cell r="H2124">
            <v>0</v>
          </cell>
          <cell r="I2124">
            <v>0</v>
          </cell>
          <cell r="M2124">
            <v>21.55</v>
          </cell>
          <cell r="N2124">
            <v>0</v>
          </cell>
        </row>
        <row r="2125">
          <cell r="C2125">
            <v>0</v>
          </cell>
          <cell r="D2125">
            <v>0</v>
          </cell>
          <cell r="F2125">
            <v>0</v>
          </cell>
          <cell r="G2125">
            <v>0</v>
          </cell>
          <cell r="H2125">
            <v>0</v>
          </cell>
          <cell r="I2125">
            <v>0</v>
          </cell>
          <cell r="M2125">
            <v>21.55</v>
          </cell>
          <cell r="N2125">
            <v>0</v>
          </cell>
        </row>
        <row r="2126">
          <cell r="C2126">
            <v>0</v>
          </cell>
          <cell r="D2126">
            <v>0</v>
          </cell>
          <cell r="F2126">
            <v>0</v>
          </cell>
          <cell r="G2126">
            <v>0</v>
          </cell>
          <cell r="H2126">
            <v>0</v>
          </cell>
          <cell r="I2126">
            <v>0</v>
          </cell>
          <cell r="M2126">
            <v>21.55</v>
          </cell>
          <cell r="N2126">
            <v>0</v>
          </cell>
        </row>
        <row r="2127">
          <cell r="C2127">
            <v>0</v>
          </cell>
          <cell r="D2127">
            <v>0</v>
          </cell>
          <cell r="F2127">
            <v>0</v>
          </cell>
          <cell r="G2127">
            <v>0</v>
          </cell>
          <cell r="H2127">
            <v>0</v>
          </cell>
          <cell r="I2127">
            <v>0</v>
          </cell>
          <cell r="M2127">
            <v>21.55</v>
          </cell>
          <cell r="N2127">
            <v>0</v>
          </cell>
        </row>
        <row r="2128">
          <cell r="C2128">
            <v>0</v>
          </cell>
          <cell r="D2128">
            <v>0</v>
          </cell>
          <cell r="F2128">
            <v>0</v>
          </cell>
          <cell r="G2128">
            <v>0</v>
          </cell>
          <cell r="H2128">
            <v>0</v>
          </cell>
          <cell r="I2128">
            <v>0</v>
          </cell>
          <cell r="M2128">
            <v>21.55</v>
          </cell>
          <cell r="N2128">
            <v>0</v>
          </cell>
        </row>
        <row r="2129">
          <cell r="C2129">
            <v>0</v>
          </cell>
          <cell r="D2129">
            <v>0</v>
          </cell>
          <cell r="F2129">
            <v>0</v>
          </cell>
          <cell r="G2129">
            <v>0</v>
          </cell>
          <cell r="H2129">
            <v>0</v>
          </cell>
          <cell r="I2129">
            <v>0</v>
          </cell>
          <cell r="M2129">
            <v>21.55</v>
          </cell>
          <cell r="N2129">
            <v>0</v>
          </cell>
        </row>
        <row r="2130">
          <cell r="C2130">
            <v>0</v>
          </cell>
          <cell r="D2130">
            <v>0</v>
          </cell>
          <cell r="F2130">
            <v>0</v>
          </cell>
          <cell r="G2130">
            <v>0</v>
          </cell>
          <cell r="H2130">
            <v>0</v>
          </cell>
          <cell r="I2130">
            <v>0</v>
          </cell>
          <cell r="M2130">
            <v>21.55</v>
          </cell>
          <cell r="N2130">
            <v>0</v>
          </cell>
        </row>
        <row r="2131">
          <cell r="C2131">
            <v>0</v>
          </cell>
          <cell r="D2131">
            <v>0</v>
          </cell>
          <cell r="F2131">
            <v>0</v>
          </cell>
          <cell r="G2131">
            <v>0</v>
          </cell>
          <cell r="H2131">
            <v>0</v>
          </cell>
          <cell r="I2131">
            <v>0</v>
          </cell>
          <cell r="M2131">
            <v>21.55</v>
          </cell>
          <cell r="N2131">
            <v>0</v>
          </cell>
        </row>
        <row r="2132">
          <cell r="C2132">
            <v>0</v>
          </cell>
          <cell r="D2132">
            <v>0</v>
          </cell>
          <cell r="F2132">
            <v>0</v>
          </cell>
          <cell r="G2132">
            <v>0</v>
          </cell>
          <cell r="H2132">
            <v>0</v>
          </cell>
          <cell r="I2132">
            <v>0</v>
          </cell>
          <cell r="M2132">
            <v>21.55</v>
          </cell>
          <cell r="N2132">
            <v>0</v>
          </cell>
        </row>
        <row r="2133">
          <cell r="C2133">
            <v>0</v>
          </cell>
          <cell r="D2133">
            <v>0</v>
          </cell>
          <cell r="F2133">
            <v>0</v>
          </cell>
          <cell r="G2133">
            <v>0</v>
          </cell>
          <cell r="H2133">
            <v>0</v>
          </cell>
          <cell r="I2133">
            <v>0</v>
          </cell>
          <cell r="M2133">
            <v>21.55</v>
          </cell>
          <cell r="N2133">
            <v>0</v>
          </cell>
        </row>
        <row r="2134">
          <cell r="C2134">
            <v>0</v>
          </cell>
          <cell r="D2134">
            <v>0</v>
          </cell>
          <cell r="F2134">
            <v>0</v>
          </cell>
          <cell r="G2134">
            <v>0</v>
          </cell>
          <cell r="H2134">
            <v>0</v>
          </cell>
          <cell r="I2134">
            <v>0</v>
          </cell>
          <cell r="M2134">
            <v>21.55</v>
          </cell>
          <cell r="N2134">
            <v>0</v>
          </cell>
        </row>
        <row r="2135">
          <cell r="C2135">
            <v>0</v>
          </cell>
          <cell r="D2135">
            <v>0</v>
          </cell>
          <cell r="F2135">
            <v>0</v>
          </cell>
          <cell r="G2135">
            <v>0</v>
          </cell>
          <cell r="H2135">
            <v>0</v>
          </cell>
          <cell r="I2135">
            <v>0</v>
          </cell>
          <cell r="M2135">
            <v>21.55</v>
          </cell>
          <cell r="N2135">
            <v>0</v>
          </cell>
        </row>
        <row r="2136">
          <cell r="C2136" t="str">
            <v xml:space="preserve">TOTAL </v>
          </cell>
          <cell r="I2136">
            <v>14.29</v>
          </cell>
        </row>
        <row r="2137">
          <cell r="C2137" t="str">
            <v>BDI %</v>
          </cell>
          <cell r="H2137">
            <v>0</v>
          </cell>
          <cell r="I2137">
            <v>0</v>
          </cell>
        </row>
        <row r="2138">
          <cell r="A2138">
            <v>78</v>
          </cell>
          <cell r="C2138" t="str">
            <v>TOTAL DO SERVIÇO</v>
          </cell>
          <cell r="I2138">
            <v>14.29</v>
          </cell>
          <cell r="K2138" t="e">
            <v>#REF!</v>
          </cell>
          <cell r="L2138" t="e">
            <v>#REF!</v>
          </cell>
        </row>
        <row r="2139">
          <cell r="C2139" t="str">
            <v>AGESPISA - AREAIS</v>
          </cell>
        </row>
        <row r="2141">
          <cell r="C2141" t="str">
            <v>COMPOSIÇÃO DE PREÇO UNITÁRIO</v>
          </cell>
        </row>
        <row r="2143">
          <cell r="B2143">
            <v>80</v>
          </cell>
          <cell r="C2143">
            <v>80</v>
          </cell>
          <cell r="D2143" t="str">
            <v>Alvenaria de embasamento de pedra argamassada</v>
          </cell>
          <cell r="I2143" t="str">
            <v>m³</v>
          </cell>
          <cell r="K2143">
            <v>325.74</v>
          </cell>
        </row>
        <row r="2145">
          <cell r="C2145" t="str">
            <v>CÓDIGO</v>
          </cell>
          <cell r="D2145" t="str">
            <v>DESCRIÇÃO DO SERVIÇO</v>
          </cell>
          <cell r="F2145" t="str">
            <v>UNIDADE</v>
          </cell>
          <cell r="G2145" t="str">
            <v>COEF.</v>
          </cell>
          <cell r="H2145" t="str">
            <v>PR. UNITÁRIO</v>
          </cell>
          <cell r="I2145" t="str">
            <v>PR. TOTAL</v>
          </cell>
        </row>
        <row r="2146">
          <cell r="C2146" t="str">
            <v>IH0006</v>
          </cell>
          <cell r="D2146" t="str">
            <v>SERVENTE</v>
          </cell>
          <cell r="F2146" t="str">
            <v>H</v>
          </cell>
          <cell r="G2146">
            <v>12</v>
          </cell>
          <cell r="H2146">
            <v>4.4723219814241482</v>
          </cell>
          <cell r="I2146">
            <v>53.67</v>
          </cell>
          <cell r="K2146" t="str">
            <v>IH0006</v>
          </cell>
          <cell r="L2146">
            <v>12</v>
          </cell>
          <cell r="M2146">
            <v>325.74</v>
          </cell>
          <cell r="N2146">
            <v>3908.88</v>
          </cell>
        </row>
        <row r="2147">
          <cell r="C2147" t="str">
            <v>IH0074</v>
          </cell>
          <cell r="D2147" t="str">
            <v>PEDREIRO</v>
          </cell>
          <cell r="F2147" t="str">
            <v>H</v>
          </cell>
          <cell r="G2147">
            <v>8</v>
          </cell>
          <cell r="H2147">
            <v>6.2786377708978325</v>
          </cell>
          <cell r="I2147">
            <v>50.23</v>
          </cell>
          <cell r="K2147" t="str">
            <v>IH0074</v>
          </cell>
          <cell r="L2147">
            <v>8</v>
          </cell>
          <cell r="M2147">
            <v>325.74</v>
          </cell>
          <cell r="N2147">
            <v>2605.92</v>
          </cell>
        </row>
        <row r="2148">
          <cell r="C2148" t="str">
            <v>IM0611</v>
          </cell>
          <cell r="D2148" t="str">
            <v>AREIA</v>
          </cell>
          <cell r="F2148" t="str">
            <v>M3</v>
          </cell>
          <cell r="G2148">
            <v>0.36480000000000001</v>
          </cell>
          <cell r="H2148">
            <v>26</v>
          </cell>
          <cell r="I2148">
            <v>9.48</v>
          </cell>
          <cell r="K2148" t="str">
            <v>IM0611</v>
          </cell>
          <cell r="L2148">
            <v>0.36480000000000001</v>
          </cell>
          <cell r="M2148">
            <v>325.74</v>
          </cell>
          <cell r="N2148">
            <v>118.82995200000001</v>
          </cell>
        </row>
        <row r="2149">
          <cell r="C2149" t="str">
            <v>IM0616</v>
          </cell>
          <cell r="D2149" t="str">
            <v>PEDRA DE MÃO</v>
          </cell>
          <cell r="F2149" t="str">
            <v>M3</v>
          </cell>
          <cell r="G2149">
            <v>1.3</v>
          </cell>
          <cell r="H2149">
            <v>54</v>
          </cell>
          <cell r="I2149">
            <v>70.2</v>
          </cell>
          <cell r="K2149" t="str">
            <v>IM0616</v>
          </cell>
          <cell r="L2149">
            <v>1.3</v>
          </cell>
          <cell r="M2149">
            <v>325.74</v>
          </cell>
          <cell r="N2149">
            <v>423.46200000000005</v>
          </cell>
        </row>
        <row r="2150">
          <cell r="C2150" t="str">
            <v>IM3691</v>
          </cell>
          <cell r="D2150" t="str">
            <v>CIMENTO PORTLAND</v>
          </cell>
          <cell r="F2150" t="str">
            <v>KG</v>
          </cell>
          <cell r="G2150">
            <v>109.5</v>
          </cell>
          <cell r="H2150">
            <v>0.35</v>
          </cell>
          <cell r="I2150">
            <v>38.33</v>
          </cell>
          <cell r="K2150" t="str">
            <v>IM3691</v>
          </cell>
          <cell r="L2150">
            <v>109.5</v>
          </cell>
          <cell r="M2150">
            <v>325.74</v>
          </cell>
          <cell r="N2150">
            <v>35668.53</v>
          </cell>
        </row>
        <row r="2151">
          <cell r="C2151">
            <v>0</v>
          </cell>
          <cell r="D2151">
            <v>0</v>
          </cell>
          <cell r="F2151">
            <v>0</v>
          </cell>
          <cell r="G2151">
            <v>0</v>
          </cell>
          <cell r="H2151">
            <v>0</v>
          </cell>
          <cell r="I2151">
            <v>0</v>
          </cell>
          <cell r="M2151">
            <v>325.74</v>
          </cell>
          <cell r="N2151">
            <v>0</v>
          </cell>
        </row>
        <row r="2152">
          <cell r="C2152">
            <v>0</v>
          </cell>
          <cell r="D2152">
            <v>0</v>
          </cell>
          <cell r="F2152">
            <v>0</v>
          </cell>
          <cell r="G2152">
            <v>0</v>
          </cell>
          <cell r="H2152">
            <v>0</v>
          </cell>
          <cell r="I2152">
            <v>0</v>
          </cell>
          <cell r="M2152">
            <v>325.74</v>
          </cell>
          <cell r="N2152">
            <v>0</v>
          </cell>
        </row>
        <row r="2153">
          <cell r="C2153">
            <v>0</v>
          </cell>
          <cell r="D2153">
            <v>0</v>
          </cell>
          <cell r="F2153">
            <v>0</v>
          </cell>
          <cell r="G2153">
            <v>0</v>
          </cell>
          <cell r="H2153">
            <v>0</v>
          </cell>
          <cell r="I2153">
            <v>0</v>
          </cell>
          <cell r="M2153">
            <v>325.74</v>
          </cell>
          <cell r="N2153">
            <v>0</v>
          </cell>
        </row>
        <row r="2154">
          <cell r="C2154">
            <v>0</v>
          </cell>
          <cell r="D2154">
            <v>0</v>
          </cell>
          <cell r="F2154">
            <v>0</v>
          </cell>
          <cell r="G2154">
            <v>0</v>
          </cell>
          <cell r="H2154">
            <v>0</v>
          </cell>
          <cell r="I2154">
            <v>0</v>
          </cell>
          <cell r="M2154">
            <v>325.74</v>
          </cell>
          <cell r="N2154">
            <v>0</v>
          </cell>
        </row>
        <row r="2155">
          <cell r="C2155">
            <v>0</v>
          </cell>
          <cell r="D2155">
            <v>0</v>
          </cell>
          <cell r="F2155">
            <v>0</v>
          </cell>
          <cell r="G2155">
            <v>0</v>
          </cell>
          <cell r="H2155">
            <v>0</v>
          </cell>
          <cell r="I2155">
            <v>0</v>
          </cell>
          <cell r="M2155">
            <v>325.74</v>
          </cell>
          <cell r="N2155">
            <v>0</v>
          </cell>
        </row>
        <row r="2156">
          <cell r="C2156">
            <v>0</v>
          </cell>
          <cell r="D2156">
            <v>0</v>
          </cell>
          <cell r="F2156">
            <v>0</v>
          </cell>
          <cell r="G2156">
            <v>0</v>
          </cell>
          <cell r="H2156">
            <v>0</v>
          </cell>
          <cell r="I2156">
            <v>0</v>
          </cell>
          <cell r="M2156">
            <v>325.74</v>
          </cell>
          <cell r="N2156">
            <v>0</v>
          </cell>
        </row>
        <row r="2157">
          <cell r="C2157">
            <v>0</v>
          </cell>
          <cell r="D2157">
            <v>0</v>
          </cell>
          <cell r="F2157">
            <v>0</v>
          </cell>
          <cell r="G2157">
            <v>0</v>
          </cell>
          <cell r="H2157">
            <v>0</v>
          </cell>
          <cell r="I2157">
            <v>0</v>
          </cell>
          <cell r="M2157">
            <v>325.74</v>
          </cell>
          <cell r="N2157">
            <v>0</v>
          </cell>
        </row>
        <row r="2158">
          <cell r="C2158">
            <v>0</v>
          </cell>
          <cell r="D2158">
            <v>0</v>
          </cell>
          <cell r="F2158">
            <v>0</v>
          </cell>
          <cell r="G2158">
            <v>0</v>
          </cell>
          <cell r="H2158">
            <v>0</v>
          </cell>
          <cell r="I2158">
            <v>0</v>
          </cell>
          <cell r="M2158">
            <v>325.74</v>
          </cell>
          <cell r="N2158">
            <v>0</v>
          </cell>
        </row>
        <row r="2159">
          <cell r="C2159">
            <v>0</v>
          </cell>
          <cell r="D2159">
            <v>0</v>
          </cell>
          <cell r="F2159">
            <v>0</v>
          </cell>
          <cell r="G2159">
            <v>0</v>
          </cell>
          <cell r="H2159">
            <v>0</v>
          </cell>
          <cell r="I2159">
            <v>0</v>
          </cell>
          <cell r="M2159">
            <v>325.74</v>
          </cell>
          <cell r="N2159">
            <v>0</v>
          </cell>
        </row>
        <row r="2160">
          <cell r="C2160">
            <v>0</v>
          </cell>
          <cell r="D2160">
            <v>0</v>
          </cell>
          <cell r="F2160">
            <v>0</v>
          </cell>
          <cell r="G2160">
            <v>0</v>
          </cell>
          <cell r="H2160">
            <v>0</v>
          </cell>
          <cell r="I2160">
            <v>0</v>
          </cell>
          <cell r="M2160">
            <v>325.74</v>
          </cell>
          <cell r="N2160">
            <v>0</v>
          </cell>
        </row>
        <row r="2161">
          <cell r="C2161">
            <v>0</v>
          </cell>
          <cell r="D2161">
            <v>0</v>
          </cell>
          <cell r="F2161">
            <v>0</v>
          </cell>
          <cell r="G2161">
            <v>0</v>
          </cell>
          <cell r="H2161">
            <v>0</v>
          </cell>
          <cell r="I2161">
            <v>0</v>
          </cell>
          <cell r="M2161">
            <v>325.74</v>
          </cell>
          <cell r="N2161">
            <v>0</v>
          </cell>
        </row>
        <row r="2162">
          <cell r="C2162">
            <v>0</v>
          </cell>
          <cell r="D2162">
            <v>0</v>
          </cell>
          <cell r="F2162">
            <v>0</v>
          </cell>
          <cell r="G2162">
            <v>0</v>
          </cell>
          <cell r="H2162">
            <v>0</v>
          </cell>
          <cell r="I2162">
            <v>0</v>
          </cell>
          <cell r="M2162">
            <v>325.74</v>
          </cell>
          <cell r="N2162">
            <v>0</v>
          </cell>
        </row>
        <row r="2163">
          <cell r="C2163">
            <v>0</v>
          </cell>
          <cell r="D2163">
            <v>0</v>
          </cell>
          <cell r="F2163">
            <v>0</v>
          </cell>
          <cell r="G2163">
            <v>0</v>
          </cell>
          <cell r="H2163">
            <v>0</v>
          </cell>
          <cell r="I2163">
            <v>0</v>
          </cell>
          <cell r="M2163">
            <v>325.74</v>
          </cell>
          <cell r="N2163">
            <v>0</v>
          </cell>
        </row>
        <row r="2164">
          <cell r="C2164">
            <v>0</v>
          </cell>
          <cell r="D2164">
            <v>0</v>
          </cell>
          <cell r="F2164">
            <v>0</v>
          </cell>
          <cell r="G2164">
            <v>0</v>
          </cell>
          <cell r="H2164">
            <v>0</v>
          </cell>
          <cell r="I2164">
            <v>0</v>
          </cell>
          <cell r="M2164">
            <v>325.74</v>
          </cell>
          <cell r="N2164">
            <v>0</v>
          </cell>
        </row>
        <row r="2165">
          <cell r="C2165">
            <v>0</v>
          </cell>
          <cell r="D2165">
            <v>0</v>
          </cell>
          <cell r="F2165">
            <v>0</v>
          </cell>
          <cell r="G2165">
            <v>0</v>
          </cell>
          <cell r="H2165">
            <v>0</v>
          </cell>
          <cell r="I2165">
            <v>0</v>
          </cell>
          <cell r="M2165">
            <v>325.74</v>
          </cell>
          <cell r="N2165">
            <v>0</v>
          </cell>
        </row>
        <row r="2166">
          <cell r="C2166">
            <v>0</v>
          </cell>
          <cell r="D2166">
            <v>0</v>
          </cell>
          <cell r="F2166">
            <v>0</v>
          </cell>
          <cell r="G2166">
            <v>0</v>
          </cell>
          <cell r="H2166">
            <v>0</v>
          </cell>
          <cell r="I2166">
            <v>0</v>
          </cell>
          <cell r="M2166">
            <v>325.74</v>
          </cell>
          <cell r="N2166">
            <v>0</v>
          </cell>
        </row>
        <row r="2167">
          <cell r="C2167" t="str">
            <v xml:space="preserve">TOTAL </v>
          </cell>
          <cell r="I2167">
            <v>221.91000000000003</v>
          </cell>
        </row>
        <row r="2168">
          <cell r="C2168" t="str">
            <v>BDI %</v>
          </cell>
          <cell r="H2168">
            <v>0</v>
          </cell>
          <cell r="I2168">
            <v>0</v>
          </cell>
        </row>
        <row r="2169">
          <cell r="A2169">
            <v>80</v>
          </cell>
          <cell r="C2169" t="str">
            <v>TOTAL DO SERVIÇO</v>
          </cell>
          <cell r="I2169">
            <v>221.91000000000003</v>
          </cell>
          <cell r="K2169" t="e">
            <v>#REF!</v>
          </cell>
          <cell r="L2169" t="e">
            <v>#REF!</v>
          </cell>
        </row>
        <row r="2170">
          <cell r="C2170" t="str">
            <v>AGESPISA - AREAIS</v>
          </cell>
        </row>
        <row r="2172">
          <cell r="C2172" t="str">
            <v>COMPOSIÇÃO DE PREÇO UNITÁRIO</v>
          </cell>
        </row>
        <row r="2174">
          <cell r="B2174">
            <v>81</v>
          </cell>
          <cell r="C2174">
            <v>81</v>
          </cell>
          <cell r="D2174" t="str">
            <v>RETIRADA DE PAVIMENTAÇÃO EM PASSEIO CIMENTADO</v>
          </cell>
          <cell r="I2174" t="str">
            <v>M2</v>
          </cell>
          <cell r="K2174">
            <v>5.83</v>
          </cell>
        </row>
        <row r="2176">
          <cell r="C2176" t="str">
            <v>CÓDIGO</v>
          </cell>
          <cell r="D2176" t="str">
            <v>DESCRIÇÃO DO SERVIÇO</v>
          </cell>
          <cell r="F2176" t="str">
            <v>UNIDADE</v>
          </cell>
          <cell r="G2176" t="str">
            <v>COEF.</v>
          </cell>
          <cell r="H2176" t="str">
            <v>PR. UNITÁRIO</v>
          </cell>
          <cell r="I2176" t="str">
            <v>PR. TOTAL</v>
          </cell>
        </row>
        <row r="2177">
          <cell r="C2177" t="str">
            <v>IH0006</v>
          </cell>
          <cell r="D2177" t="str">
            <v>SERVENTE</v>
          </cell>
          <cell r="F2177" t="str">
            <v>H</v>
          </cell>
          <cell r="G2177">
            <v>0.8</v>
          </cell>
          <cell r="H2177">
            <v>4.4723219814241482</v>
          </cell>
          <cell r="I2177">
            <v>3.58</v>
          </cell>
          <cell r="K2177" t="str">
            <v>IH0006</v>
          </cell>
          <cell r="L2177">
            <v>0.8</v>
          </cell>
          <cell r="M2177">
            <v>5.83</v>
          </cell>
          <cell r="N2177">
            <v>4.6640000000000006</v>
          </cell>
        </row>
        <row r="2178">
          <cell r="C2178" t="str">
            <v>IH0074</v>
          </cell>
          <cell r="D2178" t="str">
            <v>PEDREIRO</v>
          </cell>
          <cell r="F2178" t="str">
            <v>H</v>
          </cell>
          <cell r="G2178">
            <v>0.1</v>
          </cell>
          <cell r="H2178">
            <v>6.2786377708978325</v>
          </cell>
          <cell r="I2178">
            <v>0.63</v>
          </cell>
          <cell r="K2178" t="str">
            <v>IH0074</v>
          </cell>
          <cell r="L2178">
            <v>0.1</v>
          </cell>
          <cell r="M2178">
            <v>5.83</v>
          </cell>
          <cell r="N2178">
            <v>0.58300000000000007</v>
          </cell>
        </row>
        <row r="2179">
          <cell r="C2179">
            <v>0</v>
          </cell>
          <cell r="D2179">
            <v>0</v>
          </cell>
          <cell r="F2179">
            <v>0</v>
          </cell>
          <cell r="G2179">
            <v>0</v>
          </cell>
          <cell r="H2179">
            <v>0</v>
          </cell>
          <cell r="I2179">
            <v>0</v>
          </cell>
          <cell r="M2179">
            <v>5.83</v>
          </cell>
          <cell r="N2179">
            <v>0</v>
          </cell>
        </row>
        <row r="2180">
          <cell r="C2180">
            <v>0</v>
          </cell>
          <cell r="D2180">
            <v>0</v>
          </cell>
          <cell r="F2180">
            <v>0</v>
          </cell>
          <cell r="G2180">
            <v>0</v>
          </cell>
          <cell r="H2180">
            <v>0</v>
          </cell>
          <cell r="I2180">
            <v>0</v>
          </cell>
          <cell r="M2180">
            <v>5.83</v>
          </cell>
          <cell r="N2180">
            <v>0</v>
          </cell>
        </row>
        <row r="2181">
          <cell r="C2181">
            <v>0</v>
          </cell>
          <cell r="D2181">
            <v>0</v>
          </cell>
          <cell r="F2181">
            <v>0</v>
          </cell>
          <cell r="G2181">
            <v>0</v>
          </cell>
          <cell r="H2181">
            <v>0</v>
          </cell>
          <cell r="I2181">
            <v>0</v>
          </cell>
          <cell r="M2181">
            <v>5.83</v>
          </cell>
          <cell r="N2181">
            <v>0</v>
          </cell>
        </row>
        <row r="2182">
          <cell r="C2182">
            <v>0</v>
          </cell>
          <cell r="D2182">
            <v>0</v>
          </cell>
          <cell r="F2182">
            <v>0</v>
          </cell>
          <cell r="G2182">
            <v>0</v>
          </cell>
          <cell r="H2182">
            <v>0</v>
          </cell>
          <cell r="I2182">
            <v>0</v>
          </cell>
          <cell r="M2182">
            <v>5.83</v>
          </cell>
          <cell r="N2182">
            <v>0</v>
          </cell>
        </row>
        <row r="2183">
          <cell r="C2183">
            <v>0</v>
          </cell>
          <cell r="D2183">
            <v>0</v>
          </cell>
          <cell r="F2183">
            <v>0</v>
          </cell>
          <cell r="G2183">
            <v>0</v>
          </cell>
          <cell r="H2183">
            <v>0</v>
          </cell>
          <cell r="I2183">
            <v>0</v>
          </cell>
          <cell r="M2183">
            <v>5.83</v>
          </cell>
          <cell r="N2183">
            <v>0</v>
          </cell>
        </row>
        <row r="2184">
          <cell r="C2184">
            <v>0</v>
          </cell>
          <cell r="D2184">
            <v>0</v>
          </cell>
          <cell r="F2184">
            <v>0</v>
          </cell>
          <cell r="G2184">
            <v>0</v>
          </cell>
          <cell r="H2184">
            <v>0</v>
          </cell>
          <cell r="I2184">
            <v>0</v>
          </cell>
          <cell r="M2184">
            <v>5.83</v>
          </cell>
          <cell r="N2184">
            <v>0</v>
          </cell>
        </row>
        <row r="2185">
          <cell r="C2185">
            <v>0</v>
          </cell>
          <cell r="D2185">
            <v>0</v>
          </cell>
          <cell r="F2185">
            <v>0</v>
          </cell>
          <cell r="G2185">
            <v>0</v>
          </cell>
          <cell r="H2185">
            <v>0</v>
          </cell>
          <cell r="I2185">
            <v>0</v>
          </cell>
          <cell r="M2185">
            <v>5.83</v>
          </cell>
          <cell r="N2185">
            <v>0</v>
          </cell>
        </row>
        <row r="2186">
          <cell r="C2186">
            <v>0</v>
          </cell>
          <cell r="D2186">
            <v>0</v>
          </cell>
          <cell r="F2186">
            <v>0</v>
          </cell>
          <cell r="G2186">
            <v>0</v>
          </cell>
          <cell r="H2186">
            <v>0</v>
          </cell>
          <cell r="I2186">
            <v>0</v>
          </cell>
          <cell r="M2186">
            <v>5.83</v>
          </cell>
          <cell r="N2186">
            <v>0</v>
          </cell>
        </row>
        <row r="2187">
          <cell r="C2187">
            <v>0</v>
          </cell>
          <cell r="D2187">
            <v>0</v>
          </cell>
          <cell r="F2187">
            <v>0</v>
          </cell>
          <cell r="G2187">
            <v>0</v>
          </cell>
          <cell r="H2187">
            <v>0</v>
          </cell>
          <cell r="I2187">
            <v>0</v>
          </cell>
          <cell r="M2187">
            <v>5.83</v>
          </cell>
          <cell r="N2187">
            <v>0</v>
          </cell>
        </row>
        <row r="2188">
          <cell r="C2188">
            <v>0</v>
          </cell>
          <cell r="D2188">
            <v>0</v>
          </cell>
          <cell r="F2188">
            <v>0</v>
          </cell>
          <cell r="G2188">
            <v>0</v>
          </cell>
          <cell r="H2188">
            <v>0</v>
          </cell>
          <cell r="I2188">
            <v>0</v>
          </cell>
          <cell r="M2188">
            <v>5.83</v>
          </cell>
          <cell r="N2188">
            <v>0</v>
          </cell>
        </row>
        <row r="2189">
          <cell r="C2189">
            <v>0</v>
          </cell>
          <cell r="D2189">
            <v>0</v>
          </cell>
          <cell r="F2189">
            <v>0</v>
          </cell>
          <cell r="G2189">
            <v>0</v>
          </cell>
          <cell r="H2189">
            <v>0</v>
          </cell>
          <cell r="I2189">
            <v>0</v>
          </cell>
          <cell r="M2189">
            <v>5.83</v>
          </cell>
          <cell r="N2189">
            <v>0</v>
          </cell>
        </row>
        <row r="2190">
          <cell r="C2190">
            <v>0</v>
          </cell>
          <cell r="D2190">
            <v>0</v>
          </cell>
          <cell r="F2190">
            <v>0</v>
          </cell>
          <cell r="G2190">
            <v>0</v>
          </cell>
          <cell r="H2190">
            <v>0</v>
          </cell>
          <cell r="I2190">
            <v>0</v>
          </cell>
          <cell r="M2190">
            <v>5.83</v>
          </cell>
          <cell r="N2190">
            <v>0</v>
          </cell>
        </row>
        <row r="2191">
          <cell r="C2191">
            <v>0</v>
          </cell>
          <cell r="D2191">
            <v>0</v>
          </cell>
          <cell r="F2191">
            <v>0</v>
          </cell>
          <cell r="G2191">
            <v>0</v>
          </cell>
          <cell r="H2191">
            <v>0</v>
          </cell>
          <cell r="I2191">
            <v>0</v>
          </cell>
          <cell r="M2191">
            <v>5.83</v>
          </cell>
          <cell r="N2191">
            <v>0</v>
          </cell>
        </row>
        <row r="2192">
          <cell r="C2192">
            <v>0</v>
          </cell>
          <cell r="D2192">
            <v>0</v>
          </cell>
          <cell r="F2192">
            <v>0</v>
          </cell>
          <cell r="G2192">
            <v>0</v>
          </cell>
          <cell r="H2192">
            <v>0</v>
          </cell>
          <cell r="I2192">
            <v>0</v>
          </cell>
          <cell r="M2192">
            <v>5.83</v>
          </cell>
          <cell r="N2192">
            <v>0</v>
          </cell>
        </row>
        <row r="2193">
          <cell r="C2193">
            <v>0</v>
          </cell>
          <cell r="D2193">
            <v>0</v>
          </cell>
          <cell r="F2193">
            <v>0</v>
          </cell>
          <cell r="G2193">
            <v>0</v>
          </cell>
          <cell r="H2193">
            <v>0</v>
          </cell>
          <cell r="I2193">
            <v>0</v>
          </cell>
          <cell r="M2193">
            <v>5.83</v>
          </cell>
          <cell r="N2193">
            <v>0</v>
          </cell>
        </row>
        <row r="2194">
          <cell r="C2194">
            <v>0</v>
          </cell>
          <cell r="D2194">
            <v>0</v>
          </cell>
          <cell r="F2194">
            <v>0</v>
          </cell>
          <cell r="G2194">
            <v>0</v>
          </cell>
          <cell r="H2194">
            <v>0</v>
          </cell>
          <cell r="I2194">
            <v>0</v>
          </cell>
          <cell r="M2194">
            <v>5.83</v>
          </cell>
          <cell r="N2194">
            <v>0</v>
          </cell>
        </row>
        <row r="2195">
          <cell r="C2195">
            <v>0</v>
          </cell>
          <cell r="D2195">
            <v>0</v>
          </cell>
          <cell r="F2195">
            <v>0</v>
          </cell>
          <cell r="G2195">
            <v>0</v>
          </cell>
          <cell r="H2195">
            <v>0</v>
          </cell>
          <cell r="I2195">
            <v>0</v>
          </cell>
          <cell r="M2195">
            <v>5.83</v>
          </cell>
          <cell r="N2195">
            <v>0</v>
          </cell>
        </row>
        <row r="2196">
          <cell r="C2196">
            <v>0</v>
          </cell>
          <cell r="D2196">
            <v>0</v>
          </cell>
          <cell r="F2196">
            <v>0</v>
          </cell>
          <cell r="G2196">
            <v>0</v>
          </cell>
          <cell r="H2196">
            <v>0</v>
          </cell>
          <cell r="I2196">
            <v>0</v>
          </cell>
          <cell r="M2196">
            <v>5.83</v>
          </cell>
          <cell r="N2196">
            <v>0</v>
          </cell>
        </row>
        <row r="2197">
          <cell r="C2197">
            <v>0</v>
          </cell>
          <cell r="D2197">
            <v>0</v>
          </cell>
          <cell r="F2197">
            <v>0</v>
          </cell>
          <cell r="G2197">
            <v>0</v>
          </cell>
          <cell r="H2197">
            <v>0</v>
          </cell>
          <cell r="I2197">
            <v>0</v>
          </cell>
          <cell r="M2197">
            <v>5.83</v>
          </cell>
          <cell r="N2197">
            <v>0</v>
          </cell>
        </row>
        <row r="2198">
          <cell r="C2198" t="str">
            <v xml:space="preserve">TOTAL </v>
          </cell>
          <cell r="I2198">
            <v>4.21</v>
          </cell>
        </row>
        <row r="2199">
          <cell r="C2199" t="str">
            <v>BDI %</v>
          </cell>
          <cell r="H2199">
            <v>0</v>
          </cell>
          <cell r="I2199">
            <v>0</v>
          </cell>
        </row>
        <row r="2200">
          <cell r="A2200">
            <v>81</v>
          </cell>
          <cell r="C2200" t="str">
            <v>TOTAL DO SERVIÇO</v>
          </cell>
          <cell r="I2200">
            <v>4.21</v>
          </cell>
          <cell r="K2200" t="e">
            <v>#REF!</v>
          </cell>
          <cell r="L2200" t="e">
            <v>#REF!</v>
          </cell>
        </row>
        <row r="2201">
          <cell r="C2201" t="str">
            <v>AGESPISA - AREAIS</v>
          </cell>
        </row>
        <row r="2203">
          <cell r="C2203" t="str">
            <v>COMPOSIÇÃO DE PREÇO UNITÁRIO</v>
          </cell>
        </row>
        <row r="2205">
          <cell r="B2205">
            <v>82</v>
          </cell>
          <cell r="C2205">
            <v>82</v>
          </cell>
          <cell r="D2205" t="str">
            <v>ASSENTAMENTO DE TUBOS E CONEXÕES EM PVC JEI, REDE COLETORA DN 300</v>
          </cell>
          <cell r="I2205" t="str">
            <v>M</v>
          </cell>
          <cell r="K2205">
            <v>4.2</v>
          </cell>
        </row>
        <row r="2207">
          <cell r="C2207" t="str">
            <v>CÓDIGO</v>
          </cell>
          <cell r="D2207" t="str">
            <v>DESCRIÇÃO DO SERVIÇO</v>
          </cell>
          <cell r="F2207" t="str">
            <v>UNIDADE</v>
          </cell>
          <cell r="G2207" t="str">
            <v>COEF.</v>
          </cell>
          <cell r="H2207" t="str">
            <v>PR. UNITÁRIO</v>
          </cell>
          <cell r="I2207" t="str">
            <v>PR. TOTAL</v>
          </cell>
        </row>
        <row r="2208">
          <cell r="C2208" t="str">
            <v>IH0074</v>
          </cell>
          <cell r="D2208" t="str">
            <v>PEDREIRO</v>
          </cell>
          <cell r="F2208" t="str">
            <v>H</v>
          </cell>
          <cell r="G2208">
            <v>0.2</v>
          </cell>
          <cell r="H2208">
            <v>6.2786377708978325</v>
          </cell>
          <cell r="I2208">
            <v>1.26</v>
          </cell>
          <cell r="K2208" t="str">
            <v>IH0074</v>
          </cell>
          <cell r="L2208">
            <v>0.2</v>
          </cell>
          <cell r="M2208">
            <v>4.2</v>
          </cell>
          <cell r="N2208">
            <v>0.84000000000000008</v>
          </cell>
        </row>
        <row r="2209">
          <cell r="C2209" t="str">
            <v>IH0107</v>
          </cell>
          <cell r="D2209" t="str">
            <v>AJUDANTE</v>
          </cell>
          <cell r="F2209" t="str">
            <v>H</v>
          </cell>
          <cell r="G2209">
            <v>0.2</v>
          </cell>
          <cell r="H2209">
            <v>4.4723219814241482</v>
          </cell>
          <cell r="I2209">
            <v>0.89</v>
          </cell>
          <cell r="K2209" t="str">
            <v>IH0107</v>
          </cell>
          <cell r="L2209">
            <v>0.2</v>
          </cell>
          <cell r="M2209">
            <v>4.2</v>
          </cell>
          <cell r="N2209">
            <v>0.84000000000000008</v>
          </cell>
        </row>
        <row r="2210">
          <cell r="C2210" t="str">
            <v>IM3221</v>
          </cell>
          <cell r="D2210" t="str">
            <v>PASTA LUBRIFICANTE</v>
          </cell>
          <cell r="F2210" t="str">
            <v>KG</v>
          </cell>
          <cell r="G2210">
            <v>3.1E-2</v>
          </cell>
          <cell r="H2210">
            <v>9.0500000000000007</v>
          </cell>
          <cell r="I2210">
            <v>0.28000000000000003</v>
          </cell>
          <cell r="K2210" t="str">
            <v>IM3221</v>
          </cell>
          <cell r="L2210">
            <v>3.1E-2</v>
          </cell>
          <cell r="M2210">
            <v>4.2</v>
          </cell>
          <cell r="N2210">
            <v>0.13020000000000001</v>
          </cell>
        </row>
        <row r="2211">
          <cell r="C2211" t="str">
            <v>IN0644</v>
          </cell>
          <cell r="D2211" t="str">
            <v>CAMINH+O COMERC. EQUIP.        C/GUINDASTE (CHP)</v>
          </cell>
          <cell r="F2211" t="str">
            <v>H</v>
          </cell>
          <cell r="G2211">
            <v>2.2000000000000001E-3</v>
          </cell>
          <cell r="H2211">
            <v>71.41</v>
          </cell>
          <cell r="I2211">
            <v>0.16</v>
          </cell>
          <cell r="K2211" t="str">
            <v>IN0644</v>
          </cell>
          <cell r="L2211">
            <v>2.2000000000000001E-3</v>
          </cell>
          <cell r="M2211">
            <v>4.2</v>
          </cell>
          <cell r="N2211">
            <v>9.2400000000000017E-3</v>
          </cell>
        </row>
        <row r="2212">
          <cell r="C2212">
            <v>0</v>
          </cell>
          <cell r="D2212">
            <v>0</v>
          </cell>
          <cell r="F2212">
            <v>0</v>
          </cell>
          <cell r="G2212">
            <v>0</v>
          </cell>
          <cell r="H2212">
            <v>0</v>
          </cell>
          <cell r="I2212">
            <v>0</v>
          </cell>
          <cell r="M2212">
            <v>4.2</v>
          </cell>
          <cell r="N2212">
            <v>0</v>
          </cell>
        </row>
        <row r="2213">
          <cell r="C2213">
            <v>0</v>
          </cell>
          <cell r="D2213">
            <v>0</v>
          </cell>
          <cell r="F2213">
            <v>0</v>
          </cell>
          <cell r="G2213">
            <v>0</v>
          </cell>
          <cell r="H2213">
            <v>0</v>
          </cell>
          <cell r="I2213">
            <v>0</v>
          </cell>
          <cell r="M2213">
            <v>4.2</v>
          </cell>
          <cell r="N2213">
            <v>0</v>
          </cell>
        </row>
        <row r="2214">
          <cell r="C2214">
            <v>0</v>
          </cell>
          <cell r="D2214">
            <v>0</v>
          </cell>
          <cell r="F2214">
            <v>0</v>
          </cell>
          <cell r="G2214">
            <v>0</v>
          </cell>
          <cell r="H2214">
            <v>0</v>
          </cell>
          <cell r="I2214">
            <v>0</v>
          </cell>
          <cell r="M2214">
            <v>4.2</v>
          </cell>
          <cell r="N2214">
            <v>0</v>
          </cell>
        </row>
        <row r="2215">
          <cell r="C2215">
            <v>0</v>
          </cell>
          <cell r="D2215">
            <v>0</v>
          </cell>
          <cell r="F2215">
            <v>0</v>
          </cell>
          <cell r="G2215">
            <v>0</v>
          </cell>
          <cell r="H2215">
            <v>0</v>
          </cell>
          <cell r="I2215">
            <v>0</v>
          </cell>
          <cell r="M2215">
            <v>4.2</v>
          </cell>
          <cell r="N2215">
            <v>0</v>
          </cell>
        </row>
        <row r="2216">
          <cell r="C2216">
            <v>0</v>
          </cell>
          <cell r="D2216">
            <v>0</v>
          </cell>
          <cell r="F2216">
            <v>0</v>
          </cell>
          <cell r="G2216">
            <v>0</v>
          </cell>
          <cell r="H2216">
            <v>0</v>
          </cell>
          <cell r="I2216">
            <v>0</v>
          </cell>
          <cell r="M2216">
            <v>4.2</v>
          </cell>
          <cell r="N2216">
            <v>0</v>
          </cell>
        </row>
        <row r="2217">
          <cell r="C2217">
            <v>0</v>
          </cell>
          <cell r="D2217">
            <v>0</v>
          </cell>
          <cell r="F2217">
            <v>0</v>
          </cell>
          <cell r="G2217">
            <v>0</v>
          </cell>
          <cell r="H2217">
            <v>0</v>
          </cell>
          <cell r="I2217">
            <v>0</v>
          </cell>
          <cell r="M2217">
            <v>4.2</v>
          </cell>
          <cell r="N2217">
            <v>0</v>
          </cell>
        </row>
        <row r="2218">
          <cell r="C2218">
            <v>0</v>
          </cell>
          <cell r="D2218">
            <v>0</v>
          </cell>
          <cell r="F2218">
            <v>0</v>
          </cell>
          <cell r="G2218">
            <v>0</v>
          </cell>
          <cell r="H2218">
            <v>0</v>
          </cell>
          <cell r="I2218">
            <v>0</v>
          </cell>
          <cell r="M2218">
            <v>4.2</v>
          </cell>
          <cell r="N2218">
            <v>0</v>
          </cell>
        </row>
        <row r="2219">
          <cell r="C2219">
            <v>0</v>
          </cell>
          <cell r="D2219">
            <v>0</v>
          </cell>
          <cell r="F2219">
            <v>0</v>
          </cell>
          <cell r="G2219">
            <v>0</v>
          </cell>
          <cell r="H2219">
            <v>0</v>
          </cell>
          <cell r="I2219">
            <v>0</v>
          </cell>
          <cell r="M2219">
            <v>4.2</v>
          </cell>
          <cell r="N2219">
            <v>0</v>
          </cell>
        </row>
        <row r="2220">
          <cell r="C2220">
            <v>0</v>
          </cell>
          <cell r="D2220">
            <v>0</v>
          </cell>
          <cell r="F2220">
            <v>0</v>
          </cell>
          <cell r="G2220">
            <v>0</v>
          </cell>
          <cell r="H2220">
            <v>0</v>
          </cell>
          <cell r="I2220">
            <v>0</v>
          </cell>
          <cell r="M2220">
            <v>4.2</v>
          </cell>
          <cell r="N2220">
            <v>0</v>
          </cell>
        </row>
        <row r="2221">
          <cell r="C2221">
            <v>0</v>
          </cell>
          <cell r="D2221">
            <v>0</v>
          </cell>
          <cell r="F2221">
            <v>0</v>
          </cell>
          <cell r="G2221">
            <v>0</v>
          </cell>
          <cell r="H2221">
            <v>0</v>
          </cell>
          <cell r="I2221">
            <v>0</v>
          </cell>
          <cell r="M2221">
            <v>4.2</v>
          </cell>
          <cell r="N2221">
            <v>0</v>
          </cell>
        </row>
        <row r="2222">
          <cell r="C2222">
            <v>0</v>
          </cell>
          <cell r="D2222">
            <v>0</v>
          </cell>
          <cell r="F2222">
            <v>0</v>
          </cell>
          <cell r="G2222">
            <v>0</v>
          </cell>
          <cell r="H2222">
            <v>0</v>
          </cell>
          <cell r="I2222">
            <v>0</v>
          </cell>
          <cell r="M2222">
            <v>4.2</v>
          </cell>
          <cell r="N2222">
            <v>0</v>
          </cell>
        </row>
        <row r="2223">
          <cell r="C2223">
            <v>0</v>
          </cell>
          <cell r="D2223">
            <v>0</v>
          </cell>
          <cell r="F2223">
            <v>0</v>
          </cell>
          <cell r="G2223">
            <v>0</v>
          </cell>
          <cell r="H2223">
            <v>0</v>
          </cell>
          <cell r="I2223">
            <v>0</v>
          </cell>
          <cell r="M2223">
            <v>4.2</v>
          </cell>
          <cell r="N2223">
            <v>0</v>
          </cell>
        </row>
        <row r="2224">
          <cell r="C2224">
            <v>0</v>
          </cell>
          <cell r="D2224">
            <v>0</v>
          </cell>
          <cell r="F2224">
            <v>0</v>
          </cell>
          <cell r="G2224">
            <v>0</v>
          </cell>
          <cell r="H2224">
            <v>0</v>
          </cell>
          <cell r="I2224">
            <v>0</v>
          </cell>
          <cell r="M2224">
            <v>4.2</v>
          </cell>
          <cell r="N2224">
            <v>0</v>
          </cell>
        </row>
        <row r="2225">
          <cell r="C2225">
            <v>0</v>
          </cell>
          <cell r="D2225">
            <v>0</v>
          </cell>
          <cell r="F2225">
            <v>0</v>
          </cell>
          <cell r="G2225">
            <v>0</v>
          </cell>
          <cell r="H2225">
            <v>0</v>
          </cell>
          <cell r="I2225">
            <v>0</v>
          </cell>
          <cell r="M2225">
            <v>4.2</v>
          </cell>
          <cell r="N2225">
            <v>0</v>
          </cell>
        </row>
        <row r="2226">
          <cell r="C2226">
            <v>0</v>
          </cell>
          <cell r="D2226">
            <v>0</v>
          </cell>
          <cell r="F2226">
            <v>0</v>
          </cell>
          <cell r="G2226">
            <v>0</v>
          </cell>
          <cell r="H2226">
            <v>0</v>
          </cell>
          <cell r="I2226">
            <v>0</v>
          </cell>
          <cell r="M2226">
            <v>4.2</v>
          </cell>
          <cell r="N2226">
            <v>0</v>
          </cell>
        </row>
        <row r="2227">
          <cell r="C2227">
            <v>0</v>
          </cell>
          <cell r="D2227">
            <v>0</v>
          </cell>
          <cell r="F2227">
            <v>0</v>
          </cell>
          <cell r="G2227">
            <v>0</v>
          </cell>
          <cell r="H2227">
            <v>0</v>
          </cell>
          <cell r="I2227">
            <v>0</v>
          </cell>
          <cell r="M2227">
            <v>4.2</v>
          </cell>
          <cell r="N2227">
            <v>0</v>
          </cell>
        </row>
        <row r="2228">
          <cell r="C2228">
            <v>0</v>
          </cell>
          <cell r="D2228">
            <v>0</v>
          </cell>
          <cell r="F2228">
            <v>0</v>
          </cell>
          <cell r="G2228">
            <v>0</v>
          </cell>
          <cell r="H2228">
            <v>0</v>
          </cell>
          <cell r="I2228">
            <v>0</v>
          </cell>
          <cell r="M2228">
            <v>4.2</v>
          </cell>
          <cell r="N2228">
            <v>0</v>
          </cell>
        </row>
        <row r="2229">
          <cell r="C2229" t="str">
            <v xml:space="preserve">TOTAL </v>
          </cell>
          <cell r="I2229">
            <v>2.59</v>
          </cell>
        </row>
        <row r="2230">
          <cell r="C2230" t="str">
            <v>BDI %</v>
          </cell>
          <cell r="H2230">
            <v>0</v>
          </cell>
          <cell r="I2230">
            <v>0</v>
          </cell>
        </row>
        <row r="2231">
          <cell r="A2231">
            <v>82</v>
          </cell>
          <cell r="C2231" t="str">
            <v>TOTAL DO SERVIÇO</v>
          </cell>
          <cell r="I2231">
            <v>2.59</v>
          </cell>
          <cell r="K2231" t="e">
            <v>#REF!</v>
          </cell>
          <cell r="L2231" t="e">
            <v>#REF!</v>
          </cell>
        </row>
        <row r="2232">
          <cell r="C2232" t="str">
            <v>AGESPISA - AREAIS</v>
          </cell>
        </row>
        <row r="2234">
          <cell r="C2234" t="str">
            <v>COMPOSIÇÃO DE PREÇO UNITÁRIO</v>
          </cell>
        </row>
        <row r="2236">
          <cell r="B2236">
            <v>84</v>
          </cell>
          <cell r="C2236">
            <v>84</v>
          </cell>
          <cell r="D2236" t="str">
            <v>PAINEL ELETRICO C/1 SOFT START 3 CV,380V,60Hz</v>
          </cell>
          <cell r="I2236" t="str">
            <v>UN</v>
          </cell>
          <cell r="K2236">
            <v>26325</v>
          </cell>
        </row>
        <row r="2238">
          <cell r="C2238" t="str">
            <v>CÓDIGO</v>
          </cell>
          <cell r="D2238" t="str">
            <v>DESCRIÇÃO DO SERVIÇO</v>
          </cell>
          <cell r="F2238" t="str">
            <v>UNIDADE</v>
          </cell>
          <cell r="G2238" t="str">
            <v>COEF.</v>
          </cell>
          <cell r="H2238" t="str">
            <v>PR. UNITÁRIO</v>
          </cell>
          <cell r="I2238" t="str">
            <v>PR. TOTAL</v>
          </cell>
        </row>
        <row r="2239">
          <cell r="C2239" t="str">
            <v>IM8757</v>
          </cell>
          <cell r="D2239" t="str">
            <v>PAINEL ELETRICO C/1 SOFT START 25CV,380V,60Hz</v>
          </cell>
          <cell r="F2239" t="str">
            <v>UN</v>
          </cell>
          <cell r="G2239">
            <v>1</v>
          </cell>
          <cell r="H2239">
            <v>26500</v>
          </cell>
          <cell r="I2239">
            <v>26500</v>
          </cell>
          <cell r="K2239" t="str">
            <v>IM8757</v>
          </cell>
          <cell r="L2239">
            <v>1</v>
          </cell>
          <cell r="M2239">
            <v>26325</v>
          </cell>
          <cell r="N2239">
            <v>26325</v>
          </cell>
        </row>
        <row r="2240">
          <cell r="C2240">
            <v>0</v>
          </cell>
          <cell r="D2240">
            <v>0</v>
          </cell>
          <cell r="F2240">
            <v>0</v>
          </cell>
          <cell r="G2240">
            <v>0</v>
          </cell>
          <cell r="H2240">
            <v>0</v>
          </cell>
          <cell r="I2240">
            <v>0</v>
          </cell>
          <cell r="M2240">
            <v>26325</v>
          </cell>
          <cell r="N2240">
            <v>0</v>
          </cell>
        </row>
        <row r="2241">
          <cell r="C2241">
            <v>0</v>
          </cell>
          <cell r="D2241">
            <v>0</v>
          </cell>
          <cell r="F2241">
            <v>0</v>
          </cell>
          <cell r="G2241">
            <v>0</v>
          </cell>
          <cell r="H2241">
            <v>0</v>
          </cell>
          <cell r="I2241">
            <v>0</v>
          </cell>
          <cell r="M2241">
            <v>26325</v>
          </cell>
          <cell r="N2241">
            <v>0</v>
          </cell>
        </row>
        <row r="2242">
          <cell r="C2242">
            <v>0</v>
          </cell>
          <cell r="D2242">
            <v>0</v>
          </cell>
          <cell r="F2242">
            <v>0</v>
          </cell>
          <cell r="G2242">
            <v>0</v>
          </cell>
          <cell r="H2242">
            <v>0</v>
          </cell>
          <cell r="I2242">
            <v>0</v>
          </cell>
          <cell r="M2242">
            <v>26325</v>
          </cell>
          <cell r="N2242">
            <v>0</v>
          </cell>
        </row>
        <row r="2243">
          <cell r="C2243">
            <v>0</v>
          </cell>
          <cell r="D2243">
            <v>0</v>
          </cell>
          <cell r="F2243">
            <v>0</v>
          </cell>
          <cell r="G2243">
            <v>0</v>
          </cell>
          <cell r="H2243">
            <v>0</v>
          </cell>
          <cell r="I2243">
            <v>0</v>
          </cell>
          <cell r="M2243">
            <v>26325</v>
          </cell>
          <cell r="N2243">
            <v>0</v>
          </cell>
        </row>
        <row r="2244">
          <cell r="C2244">
            <v>0</v>
          </cell>
          <cell r="D2244">
            <v>0</v>
          </cell>
          <cell r="F2244">
            <v>0</v>
          </cell>
          <cell r="G2244">
            <v>0</v>
          </cell>
          <cell r="H2244">
            <v>0</v>
          </cell>
          <cell r="I2244">
            <v>0</v>
          </cell>
          <cell r="M2244">
            <v>26325</v>
          </cell>
          <cell r="N2244">
            <v>0</v>
          </cell>
        </row>
        <row r="2245">
          <cell r="C2245">
            <v>0</v>
          </cell>
          <cell r="D2245">
            <v>0</v>
          </cell>
          <cell r="F2245">
            <v>0</v>
          </cell>
          <cell r="G2245">
            <v>0</v>
          </cell>
          <cell r="H2245">
            <v>0</v>
          </cell>
          <cell r="I2245">
            <v>0</v>
          </cell>
          <cell r="M2245">
            <v>26325</v>
          </cell>
          <cell r="N2245">
            <v>0</v>
          </cell>
        </row>
        <row r="2246">
          <cell r="C2246">
            <v>0</v>
          </cell>
          <cell r="D2246">
            <v>0</v>
          </cell>
          <cell r="F2246">
            <v>0</v>
          </cell>
          <cell r="G2246">
            <v>0</v>
          </cell>
          <cell r="H2246">
            <v>0</v>
          </cell>
          <cell r="I2246">
            <v>0</v>
          </cell>
          <cell r="M2246">
            <v>26325</v>
          </cell>
          <cell r="N2246">
            <v>0</v>
          </cell>
        </row>
        <row r="2247">
          <cell r="C2247">
            <v>0</v>
          </cell>
          <cell r="D2247">
            <v>0</v>
          </cell>
          <cell r="F2247">
            <v>0</v>
          </cell>
          <cell r="G2247">
            <v>0</v>
          </cell>
          <cell r="H2247">
            <v>0</v>
          </cell>
          <cell r="I2247">
            <v>0</v>
          </cell>
          <cell r="M2247">
            <v>26325</v>
          </cell>
          <cell r="N2247">
            <v>0</v>
          </cell>
        </row>
        <row r="2248">
          <cell r="C2248">
            <v>0</v>
          </cell>
          <cell r="D2248">
            <v>0</v>
          </cell>
          <cell r="F2248">
            <v>0</v>
          </cell>
          <cell r="G2248">
            <v>0</v>
          </cell>
          <cell r="H2248">
            <v>0</v>
          </cell>
          <cell r="I2248">
            <v>0</v>
          </cell>
          <cell r="M2248">
            <v>26325</v>
          </cell>
          <cell r="N2248">
            <v>0</v>
          </cell>
        </row>
        <row r="2249">
          <cell r="C2249">
            <v>0</v>
          </cell>
          <cell r="D2249">
            <v>0</v>
          </cell>
          <cell r="F2249">
            <v>0</v>
          </cell>
          <cell r="G2249">
            <v>0</v>
          </cell>
          <cell r="H2249">
            <v>0</v>
          </cell>
          <cell r="I2249">
            <v>0</v>
          </cell>
          <cell r="M2249">
            <v>26325</v>
          </cell>
          <cell r="N2249">
            <v>0</v>
          </cell>
        </row>
        <row r="2250">
          <cell r="C2250">
            <v>0</v>
          </cell>
          <cell r="D2250">
            <v>0</v>
          </cell>
          <cell r="F2250">
            <v>0</v>
          </cell>
          <cell r="G2250">
            <v>0</v>
          </cell>
          <cell r="H2250">
            <v>0</v>
          </cell>
          <cell r="I2250">
            <v>0</v>
          </cell>
          <cell r="M2250">
            <v>26325</v>
          </cell>
          <cell r="N2250">
            <v>0</v>
          </cell>
        </row>
        <row r="2251">
          <cell r="C2251">
            <v>0</v>
          </cell>
          <cell r="D2251">
            <v>0</v>
          </cell>
          <cell r="F2251">
            <v>0</v>
          </cell>
          <cell r="G2251">
            <v>0</v>
          </cell>
          <cell r="H2251">
            <v>0</v>
          </cell>
          <cell r="I2251">
            <v>0</v>
          </cell>
          <cell r="M2251">
            <v>26325</v>
          </cell>
          <cell r="N2251">
            <v>0</v>
          </cell>
        </row>
        <row r="2252">
          <cell r="C2252">
            <v>0</v>
          </cell>
          <cell r="D2252">
            <v>0</v>
          </cell>
          <cell r="F2252">
            <v>0</v>
          </cell>
          <cell r="G2252">
            <v>0</v>
          </cell>
          <cell r="H2252">
            <v>0</v>
          </cell>
          <cell r="I2252">
            <v>0</v>
          </cell>
          <cell r="M2252">
            <v>26325</v>
          </cell>
          <cell r="N2252">
            <v>0</v>
          </cell>
        </row>
        <row r="2253">
          <cell r="C2253">
            <v>0</v>
          </cell>
          <cell r="D2253">
            <v>0</v>
          </cell>
          <cell r="F2253">
            <v>0</v>
          </cell>
          <cell r="G2253">
            <v>0</v>
          </cell>
          <cell r="H2253">
            <v>0</v>
          </cell>
          <cell r="I2253">
            <v>0</v>
          </cell>
          <cell r="M2253">
            <v>26325</v>
          </cell>
          <cell r="N2253">
            <v>0</v>
          </cell>
        </row>
        <row r="2254">
          <cell r="C2254">
            <v>0</v>
          </cell>
          <cell r="D2254">
            <v>0</v>
          </cell>
          <cell r="F2254">
            <v>0</v>
          </cell>
          <cell r="G2254">
            <v>0</v>
          </cell>
          <cell r="H2254">
            <v>0</v>
          </cell>
          <cell r="I2254">
            <v>0</v>
          </cell>
          <cell r="M2254">
            <v>26325</v>
          </cell>
          <cell r="N2254">
            <v>0</v>
          </cell>
        </row>
        <row r="2255">
          <cell r="C2255">
            <v>0</v>
          </cell>
          <cell r="D2255">
            <v>0</v>
          </cell>
          <cell r="F2255">
            <v>0</v>
          </cell>
          <cell r="G2255">
            <v>0</v>
          </cell>
          <cell r="H2255">
            <v>0</v>
          </cell>
          <cell r="I2255">
            <v>0</v>
          </cell>
          <cell r="M2255">
            <v>26325</v>
          </cell>
          <cell r="N2255">
            <v>0</v>
          </cell>
        </row>
        <row r="2256">
          <cell r="C2256">
            <v>0</v>
          </cell>
          <cell r="D2256">
            <v>0</v>
          </cell>
          <cell r="F2256">
            <v>0</v>
          </cell>
          <cell r="G2256">
            <v>0</v>
          </cell>
          <cell r="H2256">
            <v>0</v>
          </cell>
          <cell r="I2256">
            <v>0</v>
          </cell>
          <cell r="M2256">
            <v>26325</v>
          </cell>
          <cell r="N2256">
            <v>0</v>
          </cell>
        </row>
        <row r="2257">
          <cell r="C2257">
            <v>0</v>
          </cell>
          <cell r="D2257">
            <v>0</v>
          </cell>
          <cell r="F2257">
            <v>0</v>
          </cell>
          <cell r="G2257">
            <v>0</v>
          </cell>
          <cell r="H2257">
            <v>0</v>
          </cell>
          <cell r="I2257">
            <v>0</v>
          </cell>
          <cell r="M2257">
            <v>26325</v>
          </cell>
          <cell r="N2257">
            <v>0</v>
          </cell>
        </row>
        <row r="2258">
          <cell r="C2258">
            <v>0</v>
          </cell>
          <cell r="D2258">
            <v>0</v>
          </cell>
          <cell r="F2258">
            <v>0</v>
          </cell>
          <cell r="G2258">
            <v>0</v>
          </cell>
          <cell r="H2258">
            <v>0</v>
          </cell>
          <cell r="I2258">
            <v>0</v>
          </cell>
          <cell r="M2258">
            <v>26325</v>
          </cell>
          <cell r="N2258">
            <v>0</v>
          </cell>
        </row>
        <row r="2259">
          <cell r="C2259">
            <v>0</v>
          </cell>
          <cell r="D2259">
            <v>0</v>
          </cell>
          <cell r="F2259">
            <v>0</v>
          </cell>
          <cell r="G2259">
            <v>0</v>
          </cell>
          <cell r="H2259">
            <v>0</v>
          </cell>
          <cell r="I2259">
            <v>0</v>
          </cell>
          <cell r="M2259">
            <v>26325</v>
          </cell>
          <cell r="N2259">
            <v>0</v>
          </cell>
        </row>
        <row r="2260">
          <cell r="C2260" t="str">
            <v xml:space="preserve">TOTAL </v>
          </cell>
          <cell r="I2260">
            <v>26500</v>
          </cell>
        </row>
        <row r="2261">
          <cell r="C2261" t="str">
            <v>BDI %</v>
          </cell>
          <cell r="H2261">
            <v>0</v>
          </cell>
          <cell r="I2261">
            <v>0</v>
          </cell>
        </row>
        <row r="2262">
          <cell r="A2262">
            <v>84</v>
          </cell>
          <cell r="C2262" t="str">
            <v>TOTAL DO SERVIÇO</v>
          </cell>
          <cell r="I2262">
            <v>26500</v>
          </cell>
          <cell r="K2262" t="e">
            <v>#REF!</v>
          </cell>
          <cell r="L2262" t="e">
            <v>#REF!</v>
          </cell>
        </row>
        <row r="2263">
          <cell r="C2263" t="str">
            <v>AGESPISA - AREAIS</v>
          </cell>
        </row>
        <row r="2265">
          <cell r="C2265" t="str">
            <v>COMPOSIÇÃO DE PREÇO UNITÁRIO</v>
          </cell>
        </row>
        <row r="2267">
          <cell r="B2267">
            <v>86</v>
          </cell>
          <cell r="C2267">
            <v>86</v>
          </cell>
          <cell r="D2267" t="str">
            <v>ASSENTAMENTO DE TUBOS E CONEXÕES  EM F°F° JGS CL K-7 DN 700</v>
          </cell>
          <cell r="I2267" t="str">
            <v>M</v>
          </cell>
          <cell r="K2267">
            <v>39.69</v>
          </cell>
        </row>
        <row r="2269">
          <cell r="C2269" t="str">
            <v>CÓDIGO</v>
          </cell>
          <cell r="D2269" t="str">
            <v>DESCRIÇÃO DO SERVIÇO</v>
          </cell>
          <cell r="F2269" t="str">
            <v>UNIDADE</v>
          </cell>
          <cell r="G2269" t="str">
            <v>COEF.</v>
          </cell>
          <cell r="H2269" t="str">
            <v>PR. UNITÁRIO</v>
          </cell>
          <cell r="I2269" t="str">
            <v>PR. TOTAL</v>
          </cell>
        </row>
        <row r="2270">
          <cell r="C2270" t="str">
            <v>IE0288</v>
          </cell>
          <cell r="D2270" t="str">
            <v>TALHA TIRFOR 3,2 T (CHP)</v>
          </cell>
          <cell r="F2270" t="str">
            <v>H</v>
          </cell>
          <cell r="G2270">
            <v>0.45</v>
          </cell>
          <cell r="H2270">
            <v>1.86</v>
          </cell>
          <cell r="I2270">
            <v>0.84</v>
          </cell>
          <cell r="K2270" t="str">
            <v>IE0288</v>
          </cell>
          <cell r="L2270">
            <v>0.45</v>
          </cell>
          <cell r="M2270">
            <v>39.69</v>
          </cell>
          <cell r="N2270">
            <v>17.860499999999998</v>
          </cell>
        </row>
        <row r="2271">
          <cell r="C2271" t="str">
            <v>IH0006</v>
          </cell>
          <cell r="D2271" t="str">
            <v>SERVENTE</v>
          </cell>
          <cell r="F2271" t="str">
            <v>H</v>
          </cell>
          <cell r="G2271">
            <v>1.3</v>
          </cell>
          <cell r="H2271">
            <v>4.4723219814241482</v>
          </cell>
          <cell r="I2271">
            <v>5.81</v>
          </cell>
          <cell r="K2271" t="str">
            <v>IH0006</v>
          </cell>
          <cell r="L2271">
            <v>1.3</v>
          </cell>
          <cell r="M2271">
            <v>39.69</v>
          </cell>
          <cell r="N2271">
            <v>51.597000000000001</v>
          </cell>
        </row>
        <row r="2272">
          <cell r="C2272" t="str">
            <v>IH0138</v>
          </cell>
          <cell r="D2272" t="str">
            <v>ENCANADOR</v>
          </cell>
          <cell r="F2272" t="str">
            <v>H</v>
          </cell>
          <cell r="G2272">
            <v>0.6</v>
          </cell>
          <cell r="H2272">
            <v>6.2786377708978325</v>
          </cell>
          <cell r="I2272">
            <v>3.77</v>
          </cell>
          <cell r="K2272" t="str">
            <v>IH0138</v>
          </cell>
          <cell r="L2272">
            <v>0.6</v>
          </cell>
          <cell r="M2272">
            <v>39.69</v>
          </cell>
          <cell r="N2272">
            <v>23.813999999999997</v>
          </cell>
        </row>
        <row r="2273">
          <cell r="C2273" t="str">
            <v>IN0644</v>
          </cell>
          <cell r="D2273" t="str">
            <v>CAMINH+O COMERC. EQUIP.        C/GUINDASTE (CHP)</v>
          </cell>
          <cell r="F2273" t="str">
            <v>H</v>
          </cell>
          <cell r="G2273">
            <v>0.12</v>
          </cell>
          <cell r="H2273">
            <v>71.41</v>
          </cell>
          <cell r="I2273">
            <v>8.57</v>
          </cell>
          <cell r="K2273" t="str">
            <v>IN0644</v>
          </cell>
          <cell r="L2273">
            <v>0.12</v>
          </cell>
          <cell r="M2273">
            <v>39.69</v>
          </cell>
          <cell r="N2273">
            <v>4.7627999999999995</v>
          </cell>
        </row>
        <row r="2274">
          <cell r="C2274" t="str">
            <v>IN0654</v>
          </cell>
          <cell r="D2274" t="str">
            <v>ESCAVADEIRA HIDR-ULICA (CHP)</v>
          </cell>
          <cell r="F2274" t="str">
            <v>H</v>
          </cell>
          <cell r="G2274">
            <v>0.05</v>
          </cell>
          <cell r="H2274">
            <v>124.62374613003095</v>
          </cell>
          <cell r="I2274">
            <v>6.23</v>
          </cell>
          <cell r="K2274" t="str">
            <v>IN0654</v>
          </cell>
          <cell r="L2274">
            <v>0.05</v>
          </cell>
          <cell r="M2274">
            <v>39.69</v>
          </cell>
          <cell r="N2274">
            <v>1.9844999999999999</v>
          </cell>
        </row>
        <row r="2275">
          <cell r="C2275" t="str">
            <v>IH0006</v>
          </cell>
          <cell r="D2275" t="str">
            <v>SERVENTE</v>
          </cell>
          <cell r="F2275" t="str">
            <v>H</v>
          </cell>
          <cell r="G2275">
            <v>0.15</v>
          </cell>
          <cell r="H2275">
            <v>4.4723219814241482</v>
          </cell>
          <cell r="I2275">
            <v>0.67</v>
          </cell>
          <cell r="K2275" t="str">
            <v>IH0006</v>
          </cell>
          <cell r="L2275">
            <v>0.15</v>
          </cell>
          <cell r="M2275">
            <v>39.69</v>
          </cell>
          <cell r="N2275">
            <v>5.9534999999999991</v>
          </cell>
        </row>
        <row r="2276">
          <cell r="C2276">
            <v>0</v>
          </cell>
          <cell r="D2276">
            <v>0</v>
          </cell>
          <cell r="F2276">
            <v>0</v>
          </cell>
          <cell r="G2276">
            <v>0</v>
          </cell>
          <cell r="H2276">
            <v>0</v>
          </cell>
          <cell r="I2276">
            <v>0</v>
          </cell>
          <cell r="M2276">
            <v>39.69</v>
          </cell>
          <cell r="N2276">
            <v>0</v>
          </cell>
        </row>
        <row r="2277">
          <cell r="C2277">
            <v>0</v>
          </cell>
          <cell r="D2277">
            <v>0</v>
          </cell>
          <cell r="F2277">
            <v>0</v>
          </cell>
          <cell r="G2277">
            <v>0</v>
          </cell>
          <cell r="H2277">
            <v>0</v>
          </cell>
          <cell r="I2277">
            <v>0</v>
          </cell>
          <cell r="M2277">
            <v>39.69</v>
          </cell>
          <cell r="N2277">
            <v>0</v>
          </cell>
        </row>
        <row r="2278">
          <cell r="C2278">
            <v>0</v>
          </cell>
          <cell r="D2278">
            <v>0</v>
          </cell>
          <cell r="F2278">
            <v>0</v>
          </cell>
          <cell r="G2278">
            <v>0</v>
          </cell>
          <cell r="H2278">
            <v>0</v>
          </cell>
          <cell r="I2278">
            <v>0</v>
          </cell>
          <cell r="M2278">
            <v>39.69</v>
          </cell>
          <cell r="N2278">
            <v>0</v>
          </cell>
        </row>
        <row r="2279">
          <cell r="C2279">
            <v>0</v>
          </cell>
          <cell r="D2279">
            <v>0</v>
          </cell>
          <cell r="F2279">
            <v>0</v>
          </cell>
          <cell r="G2279">
            <v>0</v>
          </cell>
          <cell r="H2279">
            <v>0</v>
          </cell>
          <cell r="I2279">
            <v>0</v>
          </cell>
          <cell r="M2279">
            <v>39.69</v>
          </cell>
          <cell r="N2279">
            <v>0</v>
          </cell>
        </row>
        <row r="2280">
          <cell r="C2280">
            <v>0</v>
          </cell>
          <cell r="D2280">
            <v>0</v>
          </cell>
          <cell r="F2280">
            <v>0</v>
          </cell>
          <cell r="G2280">
            <v>0</v>
          </cell>
          <cell r="H2280">
            <v>0</v>
          </cell>
          <cell r="I2280">
            <v>0</v>
          </cell>
          <cell r="M2280">
            <v>39.69</v>
          </cell>
          <cell r="N2280">
            <v>0</v>
          </cell>
        </row>
        <row r="2281">
          <cell r="C2281">
            <v>0</v>
          </cell>
          <cell r="D2281">
            <v>0</v>
          </cell>
          <cell r="F2281">
            <v>0</v>
          </cell>
          <cell r="G2281">
            <v>0</v>
          </cell>
          <cell r="H2281">
            <v>0</v>
          </cell>
          <cell r="I2281">
            <v>0</v>
          </cell>
          <cell r="M2281">
            <v>39.69</v>
          </cell>
          <cell r="N2281">
            <v>0</v>
          </cell>
        </row>
        <row r="2282">
          <cell r="C2282">
            <v>0</v>
          </cell>
          <cell r="D2282">
            <v>0</v>
          </cell>
          <cell r="F2282">
            <v>0</v>
          </cell>
          <cell r="G2282">
            <v>0</v>
          </cell>
          <cell r="H2282">
            <v>0</v>
          </cell>
          <cell r="I2282">
            <v>0</v>
          </cell>
          <cell r="M2282">
            <v>39.69</v>
          </cell>
          <cell r="N2282">
            <v>0</v>
          </cell>
        </row>
        <row r="2283">
          <cell r="C2283">
            <v>0</v>
          </cell>
          <cell r="D2283">
            <v>0</v>
          </cell>
          <cell r="F2283">
            <v>0</v>
          </cell>
          <cell r="G2283">
            <v>0</v>
          </cell>
          <cell r="H2283">
            <v>0</v>
          </cell>
          <cell r="I2283">
            <v>0</v>
          </cell>
          <cell r="M2283">
            <v>39.69</v>
          </cell>
          <cell r="N2283">
            <v>0</v>
          </cell>
        </row>
        <row r="2284">
          <cell r="C2284">
            <v>0</v>
          </cell>
          <cell r="D2284">
            <v>0</v>
          </cell>
          <cell r="F2284">
            <v>0</v>
          </cell>
          <cell r="G2284">
            <v>0</v>
          </cell>
          <cell r="H2284">
            <v>0</v>
          </cell>
          <cell r="I2284">
            <v>0</v>
          </cell>
          <cell r="M2284">
            <v>39.69</v>
          </cell>
          <cell r="N2284">
            <v>0</v>
          </cell>
        </row>
        <row r="2285">
          <cell r="C2285">
            <v>0</v>
          </cell>
          <cell r="D2285">
            <v>0</v>
          </cell>
          <cell r="F2285">
            <v>0</v>
          </cell>
          <cell r="G2285">
            <v>0</v>
          </cell>
          <cell r="H2285">
            <v>0</v>
          </cell>
          <cell r="I2285">
            <v>0</v>
          </cell>
          <cell r="M2285">
            <v>39.69</v>
          </cell>
          <cell r="N2285">
            <v>0</v>
          </cell>
        </row>
        <row r="2286">
          <cell r="C2286">
            <v>0</v>
          </cell>
          <cell r="D2286">
            <v>0</v>
          </cell>
          <cell r="F2286">
            <v>0</v>
          </cell>
          <cell r="G2286">
            <v>0</v>
          </cell>
          <cell r="H2286">
            <v>0</v>
          </cell>
          <cell r="I2286">
            <v>0</v>
          </cell>
          <cell r="M2286">
            <v>39.69</v>
          </cell>
          <cell r="N2286">
            <v>0</v>
          </cell>
        </row>
        <row r="2287">
          <cell r="C2287">
            <v>0</v>
          </cell>
          <cell r="D2287">
            <v>0</v>
          </cell>
          <cell r="F2287">
            <v>0</v>
          </cell>
          <cell r="G2287">
            <v>0</v>
          </cell>
          <cell r="H2287">
            <v>0</v>
          </cell>
          <cell r="I2287">
            <v>0</v>
          </cell>
          <cell r="M2287">
            <v>39.69</v>
          </cell>
          <cell r="N2287">
            <v>0</v>
          </cell>
        </row>
        <row r="2288">
          <cell r="C2288">
            <v>0</v>
          </cell>
          <cell r="D2288">
            <v>0</v>
          </cell>
          <cell r="F2288">
            <v>0</v>
          </cell>
          <cell r="G2288">
            <v>0</v>
          </cell>
          <cell r="H2288">
            <v>0</v>
          </cell>
          <cell r="I2288">
            <v>0</v>
          </cell>
          <cell r="M2288">
            <v>39.69</v>
          </cell>
          <cell r="N2288">
            <v>0</v>
          </cell>
        </row>
        <row r="2289">
          <cell r="C2289">
            <v>0</v>
          </cell>
          <cell r="D2289">
            <v>0</v>
          </cell>
          <cell r="F2289">
            <v>0</v>
          </cell>
          <cell r="G2289">
            <v>0</v>
          </cell>
          <cell r="H2289">
            <v>0</v>
          </cell>
          <cell r="I2289">
            <v>0</v>
          </cell>
          <cell r="M2289">
            <v>39.69</v>
          </cell>
          <cell r="N2289">
            <v>0</v>
          </cell>
        </row>
        <row r="2290">
          <cell r="C2290">
            <v>0</v>
          </cell>
          <cell r="D2290">
            <v>0</v>
          </cell>
          <cell r="F2290">
            <v>0</v>
          </cell>
          <cell r="G2290">
            <v>0</v>
          </cell>
          <cell r="H2290">
            <v>0</v>
          </cell>
          <cell r="I2290">
            <v>0</v>
          </cell>
          <cell r="M2290">
            <v>39.69</v>
          </cell>
          <cell r="N2290">
            <v>0</v>
          </cell>
        </row>
        <row r="2291">
          <cell r="C2291" t="str">
            <v xml:space="preserve">TOTAL </v>
          </cell>
          <cell r="I2291">
            <v>25.890000000000004</v>
          </cell>
        </row>
        <row r="2292">
          <cell r="C2292" t="str">
            <v>BDI %</v>
          </cell>
          <cell r="H2292">
            <v>0</v>
          </cell>
          <cell r="I2292">
            <v>0</v>
          </cell>
        </row>
        <row r="2293">
          <cell r="A2293">
            <v>86</v>
          </cell>
          <cell r="C2293" t="str">
            <v>TOTAL DO SERVIÇO</v>
          </cell>
          <cell r="I2293">
            <v>25.890000000000004</v>
          </cell>
          <cell r="K2293" t="e">
            <v>#REF!</v>
          </cell>
          <cell r="L2293" t="e">
            <v>#REF!</v>
          </cell>
        </row>
        <row r="2294">
          <cell r="C2294" t="str">
            <v>AGESPISA - AREAIS</v>
          </cell>
        </row>
        <row r="2296">
          <cell r="C2296" t="str">
            <v>COMPOSIÇÃO DE PREÇO UNITÁRIO</v>
          </cell>
        </row>
        <row r="2298">
          <cell r="B2298">
            <v>87</v>
          </cell>
          <cell r="C2298">
            <v>87</v>
          </cell>
          <cell r="D2298" t="str">
            <v>ESCAVAÇÃO MEC. DE VALAS EM SOLO DE 1ª CAT. COM PROF. DE 4,01M A 6,00M</v>
          </cell>
          <cell r="I2298" t="str">
            <v>M3</v>
          </cell>
          <cell r="K2298">
            <v>11.81</v>
          </cell>
        </row>
        <row r="2300">
          <cell r="C2300" t="str">
            <v>CÓDIGO</v>
          </cell>
          <cell r="D2300" t="str">
            <v>DESCRIÇÃO DO SERVIÇO</v>
          </cell>
          <cell r="F2300" t="str">
            <v>UNIDADE</v>
          </cell>
          <cell r="G2300" t="str">
            <v>COEF.</v>
          </cell>
          <cell r="H2300" t="str">
            <v>PR. UNITÁRIO</v>
          </cell>
          <cell r="I2300" t="str">
            <v>PR. TOTAL</v>
          </cell>
        </row>
        <row r="2301">
          <cell r="C2301" t="str">
            <v>IH0006</v>
          </cell>
          <cell r="D2301" t="str">
            <v>SERVENTE</v>
          </cell>
          <cell r="F2301" t="str">
            <v>H</v>
          </cell>
          <cell r="G2301">
            <v>0.15</v>
          </cell>
          <cell r="H2301">
            <v>4.4723219814241482</v>
          </cell>
          <cell r="I2301">
            <v>0.67</v>
          </cell>
          <cell r="K2301" t="str">
            <v>IH0006</v>
          </cell>
          <cell r="L2301">
            <v>0.15</v>
          </cell>
          <cell r="M2301">
            <v>11.81</v>
          </cell>
          <cell r="N2301">
            <v>1.7715000000000001</v>
          </cell>
        </row>
        <row r="2302">
          <cell r="C2302" t="str">
            <v>IN0654</v>
          </cell>
          <cell r="D2302" t="str">
            <v>ESCAVADEIRA HIDR-ULICA (CHP)</v>
          </cell>
          <cell r="F2302" t="str">
            <v>H</v>
          </cell>
          <cell r="G2302">
            <v>3.3000000000000002E-2</v>
          </cell>
          <cell r="H2302">
            <v>124.62374613003095</v>
          </cell>
          <cell r="I2302">
            <v>4.1100000000000003</v>
          </cell>
          <cell r="K2302" t="str">
            <v>IN0654</v>
          </cell>
          <cell r="L2302">
            <v>3.3000000000000002E-2</v>
          </cell>
          <cell r="M2302">
            <v>11.81</v>
          </cell>
          <cell r="N2302">
            <v>0.38973000000000002</v>
          </cell>
        </row>
        <row r="2303">
          <cell r="C2303">
            <v>0</v>
          </cell>
          <cell r="D2303">
            <v>0</v>
          </cell>
          <cell r="F2303">
            <v>0</v>
          </cell>
          <cell r="G2303">
            <v>0</v>
          </cell>
          <cell r="H2303">
            <v>0</v>
          </cell>
          <cell r="I2303">
            <v>0</v>
          </cell>
          <cell r="M2303">
            <v>11.81</v>
          </cell>
          <cell r="N2303">
            <v>0</v>
          </cell>
        </row>
        <row r="2304">
          <cell r="C2304">
            <v>0</v>
          </cell>
          <cell r="D2304">
            <v>0</v>
          </cell>
          <cell r="F2304">
            <v>0</v>
          </cell>
          <cell r="G2304">
            <v>0</v>
          </cell>
          <cell r="H2304">
            <v>0</v>
          </cell>
          <cell r="I2304">
            <v>0</v>
          </cell>
          <cell r="M2304">
            <v>11.81</v>
          </cell>
          <cell r="N2304">
            <v>0</v>
          </cell>
        </row>
        <row r="2305">
          <cell r="C2305">
            <v>0</v>
          </cell>
          <cell r="D2305">
            <v>0</v>
          </cell>
          <cell r="F2305">
            <v>0</v>
          </cell>
          <cell r="G2305">
            <v>0</v>
          </cell>
          <cell r="H2305">
            <v>0</v>
          </cell>
          <cell r="I2305">
            <v>0</v>
          </cell>
          <cell r="M2305">
            <v>11.81</v>
          </cell>
          <cell r="N2305">
            <v>0</v>
          </cell>
        </row>
        <row r="2306">
          <cell r="C2306">
            <v>0</v>
          </cell>
          <cell r="D2306">
            <v>0</v>
          </cell>
          <cell r="F2306">
            <v>0</v>
          </cell>
          <cell r="G2306">
            <v>0</v>
          </cell>
          <cell r="H2306">
            <v>0</v>
          </cell>
          <cell r="I2306">
            <v>0</v>
          </cell>
          <cell r="M2306">
            <v>11.81</v>
          </cell>
          <cell r="N2306">
            <v>0</v>
          </cell>
        </row>
        <row r="2307">
          <cell r="C2307">
            <v>0</v>
          </cell>
          <cell r="D2307">
            <v>0</v>
          </cell>
          <cell r="F2307">
            <v>0</v>
          </cell>
          <cell r="G2307">
            <v>0</v>
          </cell>
          <cell r="H2307">
            <v>0</v>
          </cell>
          <cell r="I2307">
            <v>0</v>
          </cell>
          <cell r="M2307">
            <v>11.81</v>
          </cell>
          <cell r="N2307">
            <v>0</v>
          </cell>
        </row>
        <row r="2308">
          <cell r="C2308">
            <v>0</v>
          </cell>
          <cell r="D2308">
            <v>0</v>
          </cell>
          <cell r="F2308">
            <v>0</v>
          </cell>
          <cell r="G2308">
            <v>0</v>
          </cell>
          <cell r="H2308">
            <v>0</v>
          </cell>
          <cell r="I2308">
            <v>0</v>
          </cell>
          <cell r="M2308">
            <v>11.81</v>
          </cell>
          <cell r="N2308">
            <v>0</v>
          </cell>
        </row>
        <row r="2309">
          <cell r="C2309">
            <v>0</v>
          </cell>
          <cell r="D2309">
            <v>0</v>
          </cell>
          <cell r="F2309">
            <v>0</v>
          </cell>
          <cell r="G2309">
            <v>0</v>
          </cell>
          <cell r="H2309">
            <v>0</v>
          </cell>
          <cell r="I2309">
            <v>0</v>
          </cell>
          <cell r="M2309">
            <v>11.81</v>
          </cell>
          <cell r="N2309">
            <v>0</v>
          </cell>
        </row>
        <row r="2310">
          <cell r="C2310">
            <v>0</v>
          </cell>
          <cell r="D2310">
            <v>0</v>
          </cell>
          <cell r="F2310">
            <v>0</v>
          </cell>
          <cell r="G2310">
            <v>0</v>
          </cell>
          <cell r="H2310">
            <v>0</v>
          </cell>
          <cell r="I2310">
            <v>0</v>
          </cell>
          <cell r="M2310">
            <v>11.81</v>
          </cell>
          <cell r="N2310">
            <v>0</v>
          </cell>
        </row>
        <row r="2311">
          <cell r="C2311">
            <v>0</v>
          </cell>
          <cell r="D2311">
            <v>0</v>
          </cell>
          <cell r="F2311">
            <v>0</v>
          </cell>
          <cell r="G2311">
            <v>0</v>
          </cell>
          <cell r="H2311">
            <v>0</v>
          </cell>
          <cell r="I2311">
            <v>0</v>
          </cell>
          <cell r="M2311">
            <v>11.81</v>
          </cell>
          <cell r="N2311">
            <v>0</v>
          </cell>
        </row>
        <row r="2312">
          <cell r="C2312">
            <v>0</v>
          </cell>
          <cell r="D2312">
            <v>0</v>
          </cell>
          <cell r="F2312">
            <v>0</v>
          </cell>
          <cell r="G2312">
            <v>0</v>
          </cell>
          <cell r="H2312">
            <v>0</v>
          </cell>
          <cell r="I2312">
            <v>0</v>
          </cell>
          <cell r="M2312">
            <v>11.81</v>
          </cell>
          <cell r="N2312">
            <v>0</v>
          </cell>
        </row>
        <row r="2313">
          <cell r="C2313">
            <v>0</v>
          </cell>
          <cell r="D2313">
            <v>0</v>
          </cell>
          <cell r="F2313">
            <v>0</v>
          </cell>
          <cell r="G2313">
            <v>0</v>
          </cell>
          <cell r="H2313">
            <v>0</v>
          </cell>
          <cell r="I2313">
            <v>0</v>
          </cell>
          <cell r="M2313">
            <v>11.81</v>
          </cell>
          <cell r="N2313">
            <v>0</v>
          </cell>
        </row>
        <row r="2314">
          <cell r="C2314">
            <v>0</v>
          </cell>
          <cell r="D2314">
            <v>0</v>
          </cell>
          <cell r="F2314">
            <v>0</v>
          </cell>
          <cell r="G2314">
            <v>0</v>
          </cell>
          <cell r="H2314">
            <v>0</v>
          </cell>
          <cell r="I2314">
            <v>0</v>
          </cell>
          <cell r="M2314">
            <v>11.81</v>
          </cell>
          <cell r="N2314">
            <v>0</v>
          </cell>
        </row>
        <row r="2315">
          <cell r="C2315">
            <v>0</v>
          </cell>
          <cell r="D2315">
            <v>0</v>
          </cell>
          <cell r="F2315">
            <v>0</v>
          </cell>
          <cell r="G2315">
            <v>0</v>
          </cell>
          <cell r="H2315">
            <v>0</v>
          </cell>
          <cell r="I2315">
            <v>0</v>
          </cell>
          <cell r="M2315">
            <v>11.81</v>
          </cell>
          <cell r="N2315">
            <v>0</v>
          </cell>
        </row>
        <row r="2316">
          <cell r="C2316">
            <v>0</v>
          </cell>
          <cell r="D2316">
            <v>0</v>
          </cell>
          <cell r="F2316">
            <v>0</v>
          </cell>
          <cell r="G2316">
            <v>0</v>
          </cell>
          <cell r="H2316">
            <v>0</v>
          </cell>
          <cell r="I2316">
            <v>0</v>
          </cell>
          <cell r="M2316">
            <v>11.81</v>
          </cell>
          <cell r="N2316">
            <v>0</v>
          </cell>
        </row>
        <row r="2317">
          <cell r="C2317">
            <v>0</v>
          </cell>
          <cell r="D2317">
            <v>0</v>
          </cell>
          <cell r="F2317">
            <v>0</v>
          </cell>
          <cell r="G2317">
            <v>0</v>
          </cell>
          <cell r="H2317">
            <v>0</v>
          </cell>
          <cell r="I2317">
            <v>0</v>
          </cell>
          <cell r="M2317">
            <v>11.81</v>
          </cell>
          <cell r="N2317">
            <v>0</v>
          </cell>
        </row>
        <row r="2318">
          <cell r="C2318">
            <v>0</v>
          </cell>
          <cell r="D2318">
            <v>0</v>
          </cell>
          <cell r="F2318">
            <v>0</v>
          </cell>
          <cell r="G2318">
            <v>0</v>
          </cell>
          <cell r="H2318">
            <v>0</v>
          </cell>
          <cell r="I2318">
            <v>0</v>
          </cell>
          <cell r="M2318">
            <v>11.81</v>
          </cell>
          <cell r="N2318">
            <v>0</v>
          </cell>
        </row>
        <row r="2319">
          <cell r="C2319">
            <v>0</v>
          </cell>
          <cell r="D2319">
            <v>0</v>
          </cell>
          <cell r="F2319">
            <v>0</v>
          </cell>
          <cell r="G2319">
            <v>0</v>
          </cell>
          <cell r="H2319">
            <v>0</v>
          </cell>
          <cell r="I2319">
            <v>0</v>
          </cell>
          <cell r="M2319">
            <v>11.81</v>
          </cell>
          <cell r="N2319">
            <v>0</v>
          </cell>
        </row>
        <row r="2320">
          <cell r="C2320">
            <v>0</v>
          </cell>
          <cell r="D2320">
            <v>0</v>
          </cell>
          <cell r="F2320">
            <v>0</v>
          </cell>
          <cell r="G2320">
            <v>0</v>
          </cell>
          <cell r="H2320">
            <v>0</v>
          </cell>
          <cell r="I2320">
            <v>0</v>
          </cell>
          <cell r="M2320">
            <v>11.81</v>
          </cell>
          <cell r="N2320">
            <v>0</v>
          </cell>
        </row>
        <row r="2321">
          <cell r="C2321">
            <v>0</v>
          </cell>
          <cell r="D2321">
            <v>0</v>
          </cell>
          <cell r="F2321">
            <v>0</v>
          </cell>
          <cell r="G2321">
            <v>0</v>
          </cell>
          <cell r="H2321">
            <v>0</v>
          </cell>
          <cell r="I2321">
            <v>0</v>
          </cell>
          <cell r="M2321">
            <v>11.81</v>
          </cell>
          <cell r="N2321">
            <v>0</v>
          </cell>
        </row>
        <row r="2322">
          <cell r="C2322" t="str">
            <v xml:space="preserve">TOTAL </v>
          </cell>
          <cell r="I2322">
            <v>4.78</v>
          </cell>
        </row>
        <row r="2323">
          <cell r="C2323" t="str">
            <v>BDI %</v>
          </cell>
          <cell r="H2323">
            <v>0</v>
          </cell>
          <cell r="I2323">
            <v>0</v>
          </cell>
        </row>
        <row r="2324">
          <cell r="A2324">
            <v>87</v>
          </cell>
          <cell r="C2324" t="str">
            <v>TOTAL DO SERVIÇO</v>
          </cell>
          <cell r="I2324">
            <v>4.78</v>
          </cell>
          <cell r="K2324" t="e">
            <v>#REF!</v>
          </cell>
          <cell r="L2324" t="e">
            <v>#REF!</v>
          </cell>
        </row>
        <row r="2325">
          <cell r="C2325" t="str">
            <v>AGESPISA - AREAIS</v>
          </cell>
        </row>
        <row r="2327">
          <cell r="C2327" t="str">
            <v>COMPOSIÇÃO DE PREÇO UNITÁRIO</v>
          </cell>
        </row>
        <row r="2329">
          <cell r="B2329">
            <v>88</v>
          </cell>
          <cell r="C2329">
            <v>88</v>
          </cell>
          <cell r="D2329" t="str">
            <v>EXECUÇÃO DE SARJETA EM CONCRETO SIMPLES</v>
          </cell>
          <cell r="I2329" t="str">
            <v>M3</v>
          </cell>
          <cell r="K2329">
            <v>443</v>
          </cell>
        </row>
        <row r="2331">
          <cell r="C2331" t="str">
            <v>CÓDIGO</v>
          </cell>
          <cell r="D2331" t="str">
            <v>DESCRIÇÃO DO SERVIÇO</v>
          </cell>
          <cell r="F2331" t="str">
            <v>UNIDADE</v>
          </cell>
          <cell r="G2331" t="str">
            <v>COEF.</v>
          </cell>
          <cell r="H2331" t="str">
            <v>PR. UNITÁRIO</v>
          </cell>
          <cell r="I2331" t="str">
            <v>PR. TOTAL</v>
          </cell>
        </row>
        <row r="2332">
          <cell r="C2332" t="str">
            <v>IH0006</v>
          </cell>
          <cell r="D2332" t="str">
            <v>SERVENTE</v>
          </cell>
          <cell r="F2332" t="str">
            <v>H</v>
          </cell>
          <cell r="G2332">
            <v>5.25</v>
          </cell>
          <cell r="H2332">
            <v>4.4723219814241482</v>
          </cell>
          <cell r="I2332">
            <v>23.48</v>
          </cell>
          <cell r="K2332" t="str">
            <v>IH0006</v>
          </cell>
          <cell r="L2332">
            <v>5.25</v>
          </cell>
          <cell r="M2332">
            <v>443</v>
          </cell>
          <cell r="N2332">
            <v>2325.75</v>
          </cell>
        </row>
        <row r="2333">
          <cell r="C2333" t="str">
            <v>IH0068</v>
          </cell>
          <cell r="D2333" t="str">
            <v>AJUDANTE</v>
          </cell>
          <cell r="F2333" t="str">
            <v>H</v>
          </cell>
          <cell r="G2333">
            <v>0.19500000000000001</v>
          </cell>
          <cell r="H2333">
            <v>4.4723219814241482</v>
          </cell>
          <cell r="I2333">
            <v>0.87</v>
          </cell>
          <cell r="K2333" t="str">
            <v>IH0068</v>
          </cell>
          <cell r="L2333">
            <v>0.19500000000000001</v>
          </cell>
          <cell r="M2333">
            <v>443</v>
          </cell>
          <cell r="N2333">
            <v>86.385000000000005</v>
          </cell>
        </row>
        <row r="2334">
          <cell r="C2334" t="str">
            <v>IH0070</v>
          </cell>
          <cell r="D2334" t="str">
            <v>CARPINTEIRO</v>
          </cell>
          <cell r="F2334" t="str">
            <v>H</v>
          </cell>
          <cell r="G2334">
            <v>0.19500000000000001</v>
          </cell>
          <cell r="H2334">
            <v>6.2786377708978325</v>
          </cell>
          <cell r="I2334">
            <v>1.22</v>
          </cell>
          <cell r="K2334" t="str">
            <v>IH0070</v>
          </cell>
          <cell r="L2334">
            <v>0.19500000000000001</v>
          </cell>
          <cell r="M2334">
            <v>443</v>
          </cell>
          <cell r="N2334">
            <v>86.385000000000005</v>
          </cell>
        </row>
        <row r="2335">
          <cell r="C2335" t="str">
            <v>IH0074</v>
          </cell>
          <cell r="D2335" t="str">
            <v>PEDREIRO</v>
          </cell>
          <cell r="F2335" t="str">
            <v>H</v>
          </cell>
          <cell r="G2335">
            <v>3.15</v>
          </cell>
          <cell r="H2335">
            <v>6.2786377708978325</v>
          </cell>
          <cell r="I2335">
            <v>19.78</v>
          </cell>
          <cell r="K2335" t="str">
            <v>IH0074</v>
          </cell>
          <cell r="L2335">
            <v>3.15</v>
          </cell>
          <cell r="M2335">
            <v>443</v>
          </cell>
          <cell r="N2335">
            <v>1395.45</v>
          </cell>
        </row>
        <row r="2336">
          <cell r="C2336" t="str">
            <v>IM3678</v>
          </cell>
          <cell r="D2336" t="str">
            <v>PREGO (MEDIA DAS BITOLAS)</v>
          </cell>
          <cell r="F2336" t="str">
            <v>KG</v>
          </cell>
          <cell r="G2336">
            <v>0.03</v>
          </cell>
          <cell r="H2336">
            <v>4.8</v>
          </cell>
          <cell r="I2336">
            <v>0.14000000000000001</v>
          </cell>
          <cell r="K2336" t="str">
            <v>IM3678</v>
          </cell>
          <cell r="L2336">
            <v>0.03</v>
          </cell>
          <cell r="M2336">
            <v>443</v>
          </cell>
          <cell r="N2336">
            <v>13.29</v>
          </cell>
        </row>
        <row r="2337">
          <cell r="C2337" t="str">
            <v>IM3679</v>
          </cell>
          <cell r="D2337" t="str">
            <v>TABUA DE PINHO 3a. 1 x 12      (pol.)</v>
          </cell>
          <cell r="F2337" t="str">
            <v>M</v>
          </cell>
          <cell r="G2337">
            <v>0.1071</v>
          </cell>
          <cell r="H2337">
            <v>5.7</v>
          </cell>
          <cell r="I2337">
            <v>0.61</v>
          </cell>
          <cell r="K2337" t="str">
            <v>IM3679</v>
          </cell>
          <cell r="L2337">
            <v>0.1071</v>
          </cell>
          <cell r="M2337">
            <v>443</v>
          </cell>
          <cell r="N2337">
            <v>47.445300000000003</v>
          </cell>
        </row>
        <row r="2338">
          <cell r="C2338" t="str">
            <v>IM3739</v>
          </cell>
          <cell r="D2338" t="str">
            <v>CONCRETO USINADO FCK 20 MPA</v>
          </cell>
          <cell r="F2338" t="str">
            <v>M3</v>
          </cell>
          <cell r="G2338">
            <v>1.0814999999999999</v>
          </cell>
          <cell r="H2338">
            <v>225</v>
          </cell>
          <cell r="I2338">
            <v>243.34</v>
          </cell>
          <cell r="K2338" t="str">
            <v>IM3739</v>
          </cell>
          <cell r="L2338">
            <v>1.0814999999999999</v>
          </cell>
          <cell r="M2338">
            <v>443</v>
          </cell>
          <cell r="N2338">
            <v>479.10449999999997</v>
          </cell>
        </row>
        <row r="2339">
          <cell r="C2339" t="str">
            <v>IM5834</v>
          </cell>
          <cell r="D2339" t="str">
            <v>SARRAFO DE 1"X4"</v>
          </cell>
          <cell r="F2339" t="str">
            <v>M</v>
          </cell>
          <cell r="G2339">
            <v>7.4999999999999997E-2</v>
          </cell>
          <cell r="H2339">
            <v>2</v>
          </cell>
          <cell r="I2339">
            <v>0.15</v>
          </cell>
          <cell r="K2339" t="str">
            <v>IM5834</v>
          </cell>
          <cell r="L2339">
            <v>7.4999999999999997E-2</v>
          </cell>
          <cell r="M2339">
            <v>443</v>
          </cell>
          <cell r="N2339">
            <v>33.225000000000001</v>
          </cell>
        </row>
        <row r="2340">
          <cell r="C2340">
            <v>0</v>
          </cell>
          <cell r="D2340">
            <v>0</v>
          </cell>
          <cell r="F2340">
            <v>0</v>
          </cell>
          <cell r="G2340">
            <v>0</v>
          </cell>
          <cell r="H2340">
            <v>0</v>
          </cell>
          <cell r="I2340">
            <v>0</v>
          </cell>
          <cell r="M2340">
            <v>443</v>
          </cell>
          <cell r="N2340">
            <v>0</v>
          </cell>
        </row>
        <row r="2341">
          <cell r="C2341">
            <v>0</v>
          </cell>
          <cell r="D2341">
            <v>0</v>
          </cell>
          <cell r="F2341">
            <v>0</v>
          </cell>
          <cell r="G2341">
            <v>0</v>
          </cell>
          <cell r="H2341">
            <v>0</v>
          </cell>
          <cell r="I2341">
            <v>0</v>
          </cell>
          <cell r="M2341">
            <v>443</v>
          </cell>
          <cell r="N2341">
            <v>0</v>
          </cell>
        </row>
        <row r="2342">
          <cell r="C2342">
            <v>0</v>
          </cell>
          <cell r="D2342">
            <v>0</v>
          </cell>
          <cell r="F2342">
            <v>0</v>
          </cell>
          <cell r="G2342">
            <v>0</v>
          </cell>
          <cell r="H2342">
            <v>0</v>
          </cell>
          <cell r="I2342">
            <v>0</v>
          </cell>
          <cell r="M2342">
            <v>443</v>
          </cell>
          <cell r="N2342">
            <v>0</v>
          </cell>
        </row>
        <row r="2343">
          <cell r="C2343">
            <v>0</v>
          </cell>
          <cell r="D2343">
            <v>0</v>
          </cell>
          <cell r="F2343">
            <v>0</v>
          </cell>
          <cell r="G2343">
            <v>0</v>
          </cell>
          <cell r="H2343">
            <v>0</v>
          </cell>
          <cell r="I2343">
            <v>0</v>
          </cell>
          <cell r="M2343">
            <v>443</v>
          </cell>
          <cell r="N2343">
            <v>0</v>
          </cell>
        </row>
        <row r="2344">
          <cell r="C2344">
            <v>0</v>
          </cell>
          <cell r="D2344">
            <v>0</v>
          </cell>
          <cell r="F2344">
            <v>0</v>
          </cell>
          <cell r="G2344">
            <v>0</v>
          </cell>
          <cell r="H2344">
            <v>0</v>
          </cell>
          <cell r="I2344">
            <v>0</v>
          </cell>
          <cell r="M2344">
            <v>443</v>
          </cell>
          <cell r="N2344">
            <v>0</v>
          </cell>
        </row>
        <row r="2345">
          <cell r="C2345">
            <v>0</v>
          </cell>
          <cell r="D2345">
            <v>0</v>
          </cell>
          <cell r="F2345">
            <v>0</v>
          </cell>
          <cell r="G2345">
            <v>0</v>
          </cell>
          <cell r="H2345">
            <v>0</v>
          </cell>
          <cell r="I2345">
            <v>0</v>
          </cell>
          <cell r="M2345">
            <v>443</v>
          </cell>
          <cell r="N2345">
            <v>0</v>
          </cell>
        </row>
        <row r="2346">
          <cell r="C2346">
            <v>0</v>
          </cell>
          <cell r="D2346">
            <v>0</v>
          </cell>
          <cell r="F2346">
            <v>0</v>
          </cell>
          <cell r="G2346">
            <v>0</v>
          </cell>
          <cell r="H2346">
            <v>0</v>
          </cell>
          <cell r="I2346">
            <v>0</v>
          </cell>
          <cell r="M2346">
            <v>443</v>
          </cell>
          <cell r="N2346">
            <v>0</v>
          </cell>
        </row>
        <row r="2347">
          <cell r="C2347">
            <v>0</v>
          </cell>
          <cell r="D2347">
            <v>0</v>
          </cell>
          <cell r="F2347">
            <v>0</v>
          </cell>
          <cell r="G2347">
            <v>0</v>
          </cell>
          <cell r="H2347">
            <v>0</v>
          </cell>
          <cell r="I2347">
            <v>0</v>
          </cell>
          <cell r="M2347">
            <v>443</v>
          </cell>
          <cell r="N2347">
            <v>0</v>
          </cell>
        </row>
        <row r="2348">
          <cell r="C2348">
            <v>0</v>
          </cell>
          <cell r="D2348">
            <v>0</v>
          </cell>
          <cell r="F2348">
            <v>0</v>
          </cell>
          <cell r="G2348">
            <v>0</v>
          </cell>
          <cell r="H2348">
            <v>0</v>
          </cell>
          <cell r="I2348">
            <v>0</v>
          </cell>
          <cell r="M2348">
            <v>443</v>
          </cell>
          <cell r="N2348">
            <v>0</v>
          </cell>
        </row>
        <row r="2349">
          <cell r="C2349">
            <v>0</v>
          </cell>
          <cell r="D2349">
            <v>0</v>
          </cell>
          <cell r="F2349">
            <v>0</v>
          </cell>
          <cell r="G2349">
            <v>0</v>
          </cell>
          <cell r="H2349">
            <v>0</v>
          </cell>
          <cell r="I2349">
            <v>0</v>
          </cell>
          <cell r="M2349">
            <v>443</v>
          </cell>
          <cell r="N2349">
            <v>0</v>
          </cell>
        </row>
        <row r="2350">
          <cell r="C2350">
            <v>0</v>
          </cell>
          <cell r="D2350">
            <v>0</v>
          </cell>
          <cell r="F2350">
            <v>0</v>
          </cell>
          <cell r="G2350">
            <v>0</v>
          </cell>
          <cell r="H2350">
            <v>0</v>
          </cell>
          <cell r="I2350">
            <v>0</v>
          </cell>
          <cell r="M2350">
            <v>443</v>
          </cell>
          <cell r="N2350">
            <v>0</v>
          </cell>
        </row>
        <row r="2351">
          <cell r="C2351">
            <v>0</v>
          </cell>
          <cell r="D2351">
            <v>0</v>
          </cell>
          <cell r="F2351">
            <v>0</v>
          </cell>
          <cell r="G2351">
            <v>0</v>
          </cell>
          <cell r="H2351">
            <v>0</v>
          </cell>
          <cell r="I2351">
            <v>0</v>
          </cell>
          <cell r="M2351">
            <v>443</v>
          </cell>
          <cell r="N2351">
            <v>0</v>
          </cell>
        </row>
        <row r="2352">
          <cell r="C2352">
            <v>0</v>
          </cell>
          <cell r="D2352">
            <v>0</v>
          </cell>
          <cell r="F2352">
            <v>0</v>
          </cell>
          <cell r="G2352">
            <v>0</v>
          </cell>
          <cell r="H2352">
            <v>0</v>
          </cell>
          <cell r="I2352">
            <v>0</v>
          </cell>
          <cell r="M2352">
            <v>443</v>
          </cell>
          <cell r="N2352">
            <v>0</v>
          </cell>
        </row>
        <row r="2353">
          <cell r="C2353" t="str">
            <v xml:space="preserve">TOTAL </v>
          </cell>
          <cell r="I2353">
            <v>289.58999999999997</v>
          </cell>
        </row>
        <row r="2354">
          <cell r="C2354" t="str">
            <v>BDI %</v>
          </cell>
          <cell r="H2354">
            <v>0</v>
          </cell>
          <cell r="I2354">
            <v>0</v>
          </cell>
        </row>
        <row r="2355">
          <cell r="A2355">
            <v>88</v>
          </cell>
          <cell r="C2355" t="str">
            <v>TOTAL DO SERVIÇO</v>
          </cell>
          <cell r="I2355">
            <v>289.58999999999997</v>
          </cell>
          <cell r="K2355" t="e">
            <v>#REF!</v>
          </cell>
          <cell r="L2355" t="e">
            <v>#REF!</v>
          </cell>
        </row>
        <row r="2356">
          <cell r="C2356" t="str">
            <v>AGESPISA - AREAIS</v>
          </cell>
        </row>
        <row r="2358">
          <cell r="C2358" t="str">
            <v>COMPOSIÇÃO DE PREÇO UNITÁRIO</v>
          </cell>
        </row>
        <row r="2360">
          <cell r="B2360">
            <v>89</v>
          </cell>
          <cell r="C2360">
            <v>89</v>
          </cell>
          <cell r="D2360" t="str">
            <v>ASSENTAMENTO DE TUBOS E CONEXÕES EM PVC JEI, REDE COLETORA DN 250</v>
          </cell>
          <cell r="I2360" t="str">
            <v>M</v>
          </cell>
          <cell r="K2360">
            <v>3.43</v>
          </cell>
        </row>
        <row r="2362">
          <cell r="C2362" t="str">
            <v>CÓDIGO</v>
          </cell>
          <cell r="D2362" t="str">
            <v>DESCRIÇÃO DO SERVIÇO</v>
          </cell>
          <cell r="F2362" t="str">
            <v>UNIDADE</v>
          </cell>
          <cell r="G2362" t="str">
            <v>COEF.</v>
          </cell>
          <cell r="H2362" t="str">
            <v>PR. UNITÁRIO</v>
          </cell>
          <cell r="I2362" t="str">
            <v>PR. TOTAL</v>
          </cell>
        </row>
        <row r="2363">
          <cell r="C2363" t="str">
            <v>IH0074</v>
          </cell>
          <cell r="D2363" t="str">
            <v>PEDREIRO</v>
          </cell>
          <cell r="F2363" t="str">
            <v>H</v>
          </cell>
          <cell r="G2363">
            <v>0.1</v>
          </cell>
          <cell r="H2363">
            <v>6.2786377708978325</v>
          </cell>
          <cell r="I2363">
            <v>0.63</v>
          </cell>
          <cell r="K2363" t="str">
            <v>IH0074</v>
          </cell>
          <cell r="L2363">
            <v>0.1</v>
          </cell>
          <cell r="M2363">
            <v>3.43</v>
          </cell>
          <cell r="N2363">
            <v>0.34300000000000003</v>
          </cell>
        </row>
        <row r="2364">
          <cell r="C2364" t="str">
            <v>IH0107</v>
          </cell>
          <cell r="D2364" t="str">
            <v>AJUDANTE</v>
          </cell>
          <cell r="F2364" t="str">
            <v>H</v>
          </cell>
          <cell r="G2364">
            <v>0.15</v>
          </cell>
          <cell r="H2364">
            <v>4.4723219814241482</v>
          </cell>
          <cell r="I2364">
            <v>0.67</v>
          </cell>
          <cell r="K2364" t="str">
            <v>IH0107</v>
          </cell>
          <cell r="L2364">
            <v>0.15</v>
          </cell>
          <cell r="M2364">
            <v>3.43</v>
          </cell>
          <cell r="N2364">
            <v>0.51449999999999996</v>
          </cell>
        </row>
        <row r="2365">
          <cell r="C2365" t="str">
            <v>IM3221</v>
          </cell>
          <cell r="D2365" t="str">
            <v>PASTA LUBRIFICANTE</v>
          </cell>
          <cell r="F2365" t="str">
            <v>KG</v>
          </cell>
          <cell r="G2365">
            <v>2.46E-2</v>
          </cell>
          <cell r="H2365">
            <v>9.0500000000000007</v>
          </cell>
          <cell r="I2365">
            <v>0.22</v>
          </cell>
          <cell r="K2365" t="str">
            <v>IM3221</v>
          </cell>
          <cell r="L2365">
            <v>2.46E-2</v>
          </cell>
          <cell r="M2365">
            <v>3.43</v>
          </cell>
          <cell r="N2365">
            <v>8.4378000000000009E-2</v>
          </cell>
        </row>
        <row r="2366">
          <cell r="C2366" t="str">
            <v>IN0644</v>
          </cell>
          <cell r="D2366" t="str">
            <v>CAMINH+O COMERC. EQUIP.        C/GUINDASTE (CHP)</v>
          </cell>
          <cell r="F2366" t="str">
            <v>H</v>
          </cell>
          <cell r="G2366">
            <v>0.01</v>
          </cell>
          <cell r="H2366">
            <v>71.41</v>
          </cell>
          <cell r="I2366">
            <v>0.71</v>
          </cell>
          <cell r="K2366" t="str">
            <v>IN0644</v>
          </cell>
          <cell r="L2366">
            <v>0.01</v>
          </cell>
          <cell r="M2366">
            <v>3.43</v>
          </cell>
          <cell r="N2366">
            <v>3.4300000000000004E-2</v>
          </cell>
        </row>
        <row r="2367">
          <cell r="C2367">
            <v>0</v>
          </cell>
          <cell r="D2367">
            <v>0</v>
          </cell>
          <cell r="F2367">
            <v>0</v>
          </cell>
          <cell r="G2367">
            <v>0</v>
          </cell>
          <cell r="H2367">
            <v>0</v>
          </cell>
          <cell r="I2367">
            <v>0</v>
          </cell>
          <cell r="M2367">
            <v>3.43</v>
          </cell>
          <cell r="N2367">
            <v>0</v>
          </cell>
        </row>
        <row r="2368">
          <cell r="C2368">
            <v>0</v>
          </cell>
          <cell r="D2368">
            <v>0</v>
          </cell>
          <cell r="F2368">
            <v>0</v>
          </cell>
          <cell r="G2368">
            <v>0</v>
          </cell>
          <cell r="H2368">
            <v>0</v>
          </cell>
          <cell r="I2368">
            <v>0</v>
          </cell>
          <cell r="M2368">
            <v>3.43</v>
          </cell>
          <cell r="N2368">
            <v>0</v>
          </cell>
        </row>
        <row r="2369">
          <cell r="C2369">
            <v>0</v>
          </cell>
          <cell r="D2369">
            <v>0</v>
          </cell>
          <cell r="F2369">
            <v>0</v>
          </cell>
          <cell r="G2369">
            <v>0</v>
          </cell>
          <cell r="H2369">
            <v>0</v>
          </cell>
          <cell r="I2369">
            <v>0</v>
          </cell>
          <cell r="M2369">
            <v>3.43</v>
          </cell>
          <cell r="N2369">
            <v>0</v>
          </cell>
        </row>
        <row r="2370">
          <cell r="C2370">
            <v>0</v>
          </cell>
          <cell r="D2370">
            <v>0</v>
          </cell>
          <cell r="F2370">
            <v>0</v>
          </cell>
          <cell r="G2370">
            <v>0</v>
          </cell>
          <cell r="H2370">
            <v>0</v>
          </cell>
          <cell r="I2370">
            <v>0</v>
          </cell>
          <cell r="M2370">
            <v>3.43</v>
          </cell>
          <cell r="N2370">
            <v>0</v>
          </cell>
        </row>
        <row r="2371">
          <cell r="C2371">
            <v>0</v>
          </cell>
          <cell r="D2371">
            <v>0</v>
          </cell>
          <cell r="F2371">
            <v>0</v>
          </cell>
          <cell r="G2371">
            <v>0</v>
          </cell>
          <cell r="H2371">
            <v>0</v>
          </cell>
          <cell r="I2371">
            <v>0</v>
          </cell>
          <cell r="M2371">
            <v>3.43</v>
          </cell>
          <cell r="N2371">
            <v>0</v>
          </cell>
        </row>
        <row r="2372">
          <cell r="C2372">
            <v>0</v>
          </cell>
          <cell r="D2372">
            <v>0</v>
          </cell>
          <cell r="F2372">
            <v>0</v>
          </cell>
          <cell r="G2372">
            <v>0</v>
          </cell>
          <cell r="H2372">
            <v>0</v>
          </cell>
          <cell r="I2372">
            <v>0</v>
          </cell>
          <cell r="M2372">
            <v>3.43</v>
          </cell>
          <cell r="N2372">
            <v>0</v>
          </cell>
        </row>
        <row r="2373">
          <cell r="C2373">
            <v>0</v>
          </cell>
          <cell r="D2373">
            <v>0</v>
          </cell>
          <cell r="F2373">
            <v>0</v>
          </cell>
          <cell r="G2373">
            <v>0</v>
          </cell>
          <cell r="H2373">
            <v>0</v>
          </cell>
          <cell r="I2373">
            <v>0</v>
          </cell>
          <cell r="M2373">
            <v>3.43</v>
          </cell>
          <cell r="N2373">
            <v>0</v>
          </cell>
        </row>
        <row r="2374">
          <cell r="C2374">
            <v>0</v>
          </cell>
          <cell r="D2374">
            <v>0</v>
          </cell>
          <cell r="F2374">
            <v>0</v>
          </cell>
          <cell r="G2374">
            <v>0</v>
          </cell>
          <cell r="H2374">
            <v>0</v>
          </cell>
          <cell r="I2374">
            <v>0</v>
          </cell>
          <cell r="M2374">
            <v>3.43</v>
          </cell>
          <cell r="N2374">
            <v>0</v>
          </cell>
        </row>
        <row r="2375">
          <cell r="C2375">
            <v>0</v>
          </cell>
          <cell r="D2375">
            <v>0</v>
          </cell>
          <cell r="F2375">
            <v>0</v>
          </cell>
          <cell r="G2375">
            <v>0</v>
          </cell>
          <cell r="H2375">
            <v>0</v>
          </cell>
          <cell r="I2375">
            <v>0</v>
          </cell>
          <cell r="M2375">
            <v>3.43</v>
          </cell>
          <cell r="N2375">
            <v>0</v>
          </cell>
        </row>
        <row r="2376">
          <cell r="C2376">
            <v>0</v>
          </cell>
          <cell r="D2376">
            <v>0</v>
          </cell>
          <cell r="F2376">
            <v>0</v>
          </cell>
          <cell r="G2376">
            <v>0</v>
          </cell>
          <cell r="H2376">
            <v>0</v>
          </cell>
          <cell r="I2376">
            <v>0</v>
          </cell>
          <cell r="M2376">
            <v>3.43</v>
          </cell>
          <cell r="N2376">
            <v>0</v>
          </cell>
        </row>
        <row r="2377">
          <cell r="C2377">
            <v>0</v>
          </cell>
          <cell r="D2377">
            <v>0</v>
          </cell>
          <cell r="F2377">
            <v>0</v>
          </cell>
          <cell r="G2377">
            <v>0</v>
          </cell>
          <cell r="H2377">
            <v>0</v>
          </cell>
          <cell r="I2377">
            <v>0</v>
          </cell>
          <cell r="M2377">
            <v>3.43</v>
          </cell>
          <cell r="N2377">
            <v>0</v>
          </cell>
        </row>
        <row r="2378">
          <cell r="C2378">
            <v>0</v>
          </cell>
          <cell r="D2378">
            <v>0</v>
          </cell>
          <cell r="F2378">
            <v>0</v>
          </cell>
          <cell r="G2378">
            <v>0</v>
          </cell>
          <cell r="H2378">
            <v>0</v>
          </cell>
          <cell r="I2378">
            <v>0</v>
          </cell>
          <cell r="M2378">
            <v>3.43</v>
          </cell>
          <cell r="N2378">
            <v>0</v>
          </cell>
        </row>
        <row r="2379">
          <cell r="C2379">
            <v>0</v>
          </cell>
          <cell r="D2379">
            <v>0</v>
          </cell>
          <cell r="F2379">
            <v>0</v>
          </cell>
          <cell r="G2379">
            <v>0</v>
          </cell>
          <cell r="H2379">
            <v>0</v>
          </cell>
          <cell r="I2379">
            <v>0</v>
          </cell>
          <cell r="M2379">
            <v>3.43</v>
          </cell>
          <cell r="N2379">
            <v>0</v>
          </cell>
        </row>
        <row r="2380">
          <cell r="C2380">
            <v>0</v>
          </cell>
          <cell r="D2380">
            <v>0</v>
          </cell>
          <cell r="F2380">
            <v>0</v>
          </cell>
          <cell r="G2380">
            <v>0</v>
          </cell>
          <cell r="H2380">
            <v>0</v>
          </cell>
          <cell r="I2380">
            <v>0</v>
          </cell>
          <cell r="M2380">
            <v>3.43</v>
          </cell>
          <cell r="N2380">
            <v>0</v>
          </cell>
        </row>
        <row r="2381">
          <cell r="C2381">
            <v>0</v>
          </cell>
          <cell r="D2381">
            <v>0</v>
          </cell>
          <cell r="F2381">
            <v>0</v>
          </cell>
          <cell r="G2381">
            <v>0</v>
          </cell>
          <cell r="H2381">
            <v>0</v>
          </cell>
          <cell r="I2381">
            <v>0</v>
          </cell>
          <cell r="M2381">
            <v>3.43</v>
          </cell>
          <cell r="N2381">
            <v>0</v>
          </cell>
        </row>
        <row r="2382">
          <cell r="C2382">
            <v>0</v>
          </cell>
          <cell r="D2382">
            <v>0</v>
          </cell>
          <cell r="F2382">
            <v>0</v>
          </cell>
          <cell r="G2382">
            <v>0</v>
          </cell>
          <cell r="H2382">
            <v>0</v>
          </cell>
          <cell r="I2382">
            <v>0</v>
          </cell>
          <cell r="M2382">
            <v>3.43</v>
          </cell>
          <cell r="N2382">
            <v>0</v>
          </cell>
        </row>
        <row r="2383">
          <cell r="C2383">
            <v>0</v>
          </cell>
          <cell r="D2383">
            <v>0</v>
          </cell>
          <cell r="F2383">
            <v>0</v>
          </cell>
          <cell r="G2383">
            <v>0</v>
          </cell>
          <cell r="H2383">
            <v>0</v>
          </cell>
          <cell r="I2383">
            <v>0</v>
          </cell>
          <cell r="M2383">
            <v>3.43</v>
          </cell>
          <cell r="N2383">
            <v>0</v>
          </cell>
        </row>
        <row r="2384">
          <cell r="C2384" t="str">
            <v xml:space="preserve">TOTAL </v>
          </cell>
          <cell r="I2384">
            <v>2.23</v>
          </cell>
        </row>
        <row r="2385">
          <cell r="C2385" t="str">
            <v>BDI %</v>
          </cell>
          <cell r="H2385">
            <v>0</v>
          </cell>
          <cell r="I2385">
            <v>0</v>
          </cell>
        </row>
        <row r="2386">
          <cell r="A2386">
            <v>89</v>
          </cell>
          <cell r="C2386" t="str">
            <v>TOTAL DO SERVIÇO</v>
          </cell>
          <cell r="I2386">
            <v>2.23</v>
          </cell>
          <cell r="K2386" t="e">
            <v>#REF!</v>
          </cell>
          <cell r="L2386" t="e">
            <v>#REF!</v>
          </cell>
        </row>
        <row r="2387">
          <cell r="C2387" t="str">
            <v>AGESPISA - AREAIS</v>
          </cell>
        </row>
        <row r="2389">
          <cell r="C2389" t="str">
            <v>COMPOSIÇÃO DE PREÇO UNITÁRIO</v>
          </cell>
        </row>
        <row r="2391">
          <cell r="B2391">
            <v>90</v>
          </cell>
          <cell r="C2391">
            <v>90</v>
          </cell>
          <cell r="D2391" t="str">
            <v>ASSENTAMENTO DE TUBO CONCRETO ARMADO CLASSE A-3 PB JE NBR-8890 DN 700MM P/ ESG SANITARIO</v>
          </cell>
          <cell r="I2391" t="str">
            <v>M</v>
          </cell>
          <cell r="K2391">
            <v>61.94</v>
          </cell>
        </row>
        <row r="2393">
          <cell r="C2393" t="str">
            <v>CÓDIGO</v>
          </cell>
          <cell r="D2393" t="str">
            <v>DESCRIÇÃO DO SERVIÇO</v>
          </cell>
          <cell r="F2393" t="str">
            <v>UNIDADE</v>
          </cell>
          <cell r="G2393" t="str">
            <v>COEF.</v>
          </cell>
          <cell r="H2393" t="str">
            <v>PR. UNITÁRIO</v>
          </cell>
          <cell r="I2393" t="str">
            <v>PR. TOTAL</v>
          </cell>
        </row>
        <row r="2394">
          <cell r="C2394" t="str">
            <v>CA1100</v>
          </cell>
          <cell r="D2394" t="str">
            <v>CAMINHÃO COM CARROCERIA FIXA E GUINDAUTO PARA IÇAMENTO DE</v>
          </cell>
          <cell r="F2394" t="str">
            <v>H</v>
          </cell>
          <cell r="G2394">
            <v>5.1999999999999998E-2</v>
          </cell>
          <cell r="H2394">
            <v>59.990382043343651</v>
          </cell>
          <cell r="I2394">
            <v>3.12</v>
          </cell>
          <cell r="K2394" t="str">
            <v>CA1100</v>
          </cell>
          <cell r="L2394">
            <v>5.1999999999999998E-2</v>
          </cell>
          <cell r="M2394">
            <v>61.94</v>
          </cell>
          <cell r="N2394">
            <v>3.2208799999999997</v>
          </cell>
        </row>
        <row r="2395">
          <cell r="C2395" t="str">
            <v>IH0006</v>
          </cell>
          <cell r="D2395" t="str">
            <v>SERVENTE</v>
          </cell>
          <cell r="F2395" t="str">
            <v>H</v>
          </cell>
          <cell r="G2395">
            <v>1.5</v>
          </cell>
          <cell r="H2395">
            <v>4.4723219814241482</v>
          </cell>
          <cell r="I2395">
            <v>6.71</v>
          </cell>
          <cell r="K2395" t="str">
            <v>IH0006</v>
          </cell>
          <cell r="L2395">
            <v>1.5</v>
          </cell>
          <cell r="M2395">
            <v>61.94</v>
          </cell>
          <cell r="N2395">
            <v>92.91</v>
          </cell>
        </row>
        <row r="2396">
          <cell r="C2396" t="str">
            <v>IH0074</v>
          </cell>
          <cell r="D2396" t="str">
            <v>PEDREIRO</v>
          </cell>
          <cell r="F2396" t="str">
            <v>H</v>
          </cell>
          <cell r="G2396">
            <v>1.5</v>
          </cell>
          <cell r="H2396">
            <v>6.2786377708978325</v>
          </cell>
          <cell r="I2396">
            <v>9.42</v>
          </cell>
          <cell r="K2396" t="str">
            <v>IH0074</v>
          </cell>
          <cell r="L2396">
            <v>1.5</v>
          </cell>
          <cell r="M2396">
            <v>61.94</v>
          </cell>
          <cell r="N2396">
            <v>92.91</v>
          </cell>
        </row>
        <row r="2397">
          <cell r="C2397" t="str">
            <v>IN0654</v>
          </cell>
          <cell r="D2397" t="str">
            <v>ESCAVADEIRA HIDR-ULICA (CHP)</v>
          </cell>
          <cell r="F2397" t="str">
            <v>H</v>
          </cell>
          <cell r="G2397">
            <v>9.1999999999999998E-2</v>
          </cell>
          <cell r="H2397">
            <v>124.62374613003095</v>
          </cell>
          <cell r="I2397">
            <v>11.47</v>
          </cell>
          <cell r="K2397" t="str">
            <v>IN0654</v>
          </cell>
          <cell r="L2397">
            <v>9.1999999999999998E-2</v>
          </cell>
          <cell r="M2397">
            <v>61.94</v>
          </cell>
          <cell r="N2397">
            <v>5.69848</v>
          </cell>
        </row>
        <row r="2398">
          <cell r="C2398">
            <v>0</v>
          </cell>
          <cell r="D2398">
            <v>0</v>
          </cell>
          <cell r="F2398">
            <v>0</v>
          </cell>
          <cell r="G2398">
            <v>0</v>
          </cell>
          <cell r="H2398">
            <v>0</v>
          </cell>
          <cell r="I2398">
            <v>0</v>
          </cell>
          <cell r="M2398">
            <v>61.94</v>
          </cell>
          <cell r="N2398">
            <v>0</v>
          </cell>
        </row>
        <row r="2399">
          <cell r="C2399">
            <v>0</v>
          </cell>
          <cell r="D2399">
            <v>0</v>
          </cell>
          <cell r="F2399">
            <v>0</v>
          </cell>
          <cell r="G2399">
            <v>0</v>
          </cell>
          <cell r="H2399">
            <v>0</v>
          </cell>
          <cell r="I2399">
            <v>0</v>
          </cell>
          <cell r="M2399">
            <v>61.94</v>
          </cell>
          <cell r="N2399">
            <v>0</v>
          </cell>
        </row>
        <row r="2400">
          <cell r="C2400">
            <v>0</v>
          </cell>
          <cell r="D2400">
            <v>0</v>
          </cell>
          <cell r="F2400">
            <v>0</v>
          </cell>
          <cell r="G2400">
            <v>0</v>
          </cell>
          <cell r="H2400">
            <v>0</v>
          </cell>
          <cell r="I2400">
            <v>0</v>
          </cell>
          <cell r="M2400">
            <v>61.94</v>
          </cell>
          <cell r="N2400">
            <v>0</v>
          </cell>
        </row>
        <row r="2401">
          <cell r="C2401">
            <v>0</v>
          </cell>
          <cell r="D2401">
            <v>0</v>
          </cell>
          <cell r="F2401">
            <v>0</v>
          </cell>
          <cell r="G2401">
            <v>0</v>
          </cell>
          <cell r="H2401">
            <v>0</v>
          </cell>
          <cell r="I2401">
            <v>0</v>
          </cell>
          <cell r="M2401">
            <v>61.94</v>
          </cell>
          <cell r="N2401">
            <v>0</v>
          </cell>
        </row>
        <row r="2402">
          <cell r="C2402">
            <v>0</v>
          </cell>
          <cell r="D2402">
            <v>0</v>
          </cell>
          <cell r="F2402">
            <v>0</v>
          </cell>
          <cell r="G2402">
            <v>0</v>
          </cell>
          <cell r="H2402">
            <v>0</v>
          </cell>
          <cell r="I2402">
            <v>0</v>
          </cell>
          <cell r="M2402">
            <v>61.94</v>
          </cell>
          <cell r="N2402">
            <v>0</v>
          </cell>
        </row>
        <row r="2403">
          <cell r="C2403">
            <v>0</v>
          </cell>
          <cell r="D2403">
            <v>0</v>
          </cell>
          <cell r="F2403">
            <v>0</v>
          </cell>
          <cell r="G2403">
            <v>0</v>
          </cell>
          <cell r="H2403">
            <v>0</v>
          </cell>
          <cell r="I2403">
            <v>0</v>
          </cell>
          <cell r="M2403">
            <v>61.94</v>
          </cell>
          <cell r="N2403">
            <v>0</v>
          </cell>
        </row>
        <row r="2404">
          <cell r="C2404">
            <v>0</v>
          </cell>
          <cell r="D2404">
            <v>0</v>
          </cell>
          <cell r="F2404">
            <v>0</v>
          </cell>
          <cell r="G2404">
            <v>0</v>
          </cell>
          <cell r="H2404">
            <v>0</v>
          </cell>
          <cell r="I2404">
            <v>0</v>
          </cell>
          <cell r="M2404">
            <v>61.94</v>
          </cell>
          <cell r="N2404">
            <v>0</v>
          </cell>
        </row>
        <row r="2405">
          <cell r="C2405">
            <v>0</v>
          </cell>
          <cell r="D2405">
            <v>0</v>
          </cell>
          <cell r="F2405">
            <v>0</v>
          </cell>
          <cell r="G2405">
            <v>0</v>
          </cell>
          <cell r="H2405">
            <v>0</v>
          </cell>
          <cell r="I2405">
            <v>0</v>
          </cell>
          <cell r="M2405">
            <v>61.94</v>
          </cell>
          <cell r="N2405">
            <v>0</v>
          </cell>
        </row>
        <row r="2406">
          <cell r="C2406">
            <v>0</v>
          </cell>
          <cell r="D2406">
            <v>0</v>
          </cell>
          <cell r="F2406">
            <v>0</v>
          </cell>
          <cell r="G2406">
            <v>0</v>
          </cell>
          <cell r="H2406">
            <v>0</v>
          </cell>
          <cell r="I2406">
            <v>0</v>
          </cell>
          <cell r="M2406">
            <v>61.94</v>
          </cell>
          <cell r="N2406">
            <v>0</v>
          </cell>
        </row>
        <row r="2407">
          <cell r="C2407">
            <v>0</v>
          </cell>
          <cell r="D2407">
            <v>0</v>
          </cell>
          <cell r="F2407">
            <v>0</v>
          </cell>
          <cell r="G2407">
            <v>0</v>
          </cell>
          <cell r="H2407">
            <v>0</v>
          </cell>
          <cell r="I2407">
            <v>0</v>
          </cell>
          <cell r="M2407">
            <v>61.94</v>
          </cell>
          <cell r="N2407">
            <v>0</v>
          </cell>
        </row>
        <row r="2408">
          <cell r="C2408">
            <v>0</v>
          </cell>
          <cell r="D2408">
            <v>0</v>
          </cell>
          <cell r="F2408">
            <v>0</v>
          </cell>
          <cell r="G2408">
            <v>0</v>
          </cell>
          <cell r="H2408">
            <v>0</v>
          </cell>
          <cell r="I2408">
            <v>0</v>
          </cell>
          <cell r="M2408">
            <v>61.94</v>
          </cell>
          <cell r="N2408">
            <v>0</v>
          </cell>
        </row>
        <row r="2409">
          <cell r="C2409">
            <v>0</v>
          </cell>
          <cell r="D2409">
            <v>0</v>
          </cell>
          <cell r="F2409">
            <v>0</v>
          </cell>
          <cell r="G2409">
            <v>0</v>
          </cell>
          <cell r="H2409">
            <v>0</v>
          </cell>
          <cell r="I2409">
            <v>0</v>
          </cell>
          <cell r="M2409">
            <v>61.94</v>
          </cell>
          <cell r="N2409">
            <v>0</v>
          </cell>
        </row>
        <row r="2410">
          <cell r="C2410">
            <v>0</v>
          </cell>
          <cell r="D2410">
            <v>0</v>
          </cell>
          <cell r="F2410">
            <v>0</v>
          </cell>
          <cell r="G2410">
            <v>0</v>
          </cell>
          <cell r="H2410">
            <v>0</v>
          </cell>
          <cell r="I2410">
            <v>0</v>
          </cell>
          <cell r="M2410">
            <v>61.94</v>
          </cell>
          <cell r="N2410">
            <v>0</v>
          </cell>
        </row>
        <row r="2411">
          <cell r="C2411">
            <v>0</v>
          </cell>
          <cell r="D2411">
            <v>0</v>
          </cell>
          <cell r="F2411">
            <v>0</v>
          </cell>
          <cell r="G2411">
            <v>0</v>
          </cell>
          <cell r="H2411">
            <v>0</v>
          </cell>
          <cell r="I2411">
            <v>0</v>
          </cell>
          <cell r="M2411">
            <v>61.94</v>
          </cell>
          <cell r="N2411">
            <v>0</v>
          </cell>
        </row>
        <row r="2412">
          <cell r="C2412">
            <v>0</v>
          </cell>
          <cell r="D2412">
            <v>0</v>
          </cell>
          <cell r="F2412">
            <v>0</v>
          </cell>
          <cell r="G2412">
            <v>0</v>
          </cell>
          <cell r="H2412">
            <v>0</v>
          </cell>
          <cell r="I2412">
            <v>0</v>
          </cell>
          <cell r="M2412">
            <v>61.94</v>
          </cell>
          <cell r="N2412">
            <v>0</v>
          </cell>
        </row>
        <row r="2413">
          <cell r="C2413">
            <v>0</v>
          </cell>
          <cell r="D2413">
            <v>0</v>
          </cell>
          <cell r="F2413">
            <v>0</v>
          </cell>
          <cell r="G2413">
            <v>0</v>
          </cell>
          <cell r="H2413">
            <v>0</v>
          </cell>
          <cell r="I2413">
            <v>0</v>
          </cell>
          <cell r="M2413">
            <v>61.94</v>
          </cell>
          <cell r="N2413">
            <v>0</v>
          </cell>
        </row>
        <row r="2414">
          <cell r="C2414">
            <v>0</v>
          </cell>
          <cell r="D2414">
            <v>0</v>
          </cell>
          <cell r="F2414">
            <v>0</v>
          </cell>
          <cell r="G2414">
            <v>0</v>
          </cell>
          <cell r="H2414">
            <v>0</v>
          </cell>
          <cell r="I2414">
            <v>0</v>
          </cell>
          <cell r="M2414">
            <v>61.94</v>
          </cell>
          <cell r="N2414">
            <v>0</v>
          </cell>
        </row>
        <row r="2415">
          <cell r="C2415" t="str">
            <v xml:space="preserve">TOTAL </v>
          </cell>
          <cell r="I2415">
            <v>30.72</v>
          </cell>
        </row>
        <row r="2416">
          <cell r="C2416" t="str">
            <v>BDI %</v>
          </cell>
          <cell r="H2416">
            <v>0</v>
          </cell>
          <cell r="I2416">
            <v>0</v>
          </cell>
        </row>
        <row r="2417">
          <cell r="A2417">
            <v>90</v>
          </cell>
          <cell r="C2417" t="str">
            <v>TOTAL DO SERVIÇO</v>
          </cell>
          <cell r="I2417">
            <v>30.72</v>
          </cell>
          <cell r="K2417" t="e">
            <v>#REF!</v>
          </cell>
          <cell r="L2417" t="e">
            <v>#REF!</v>
          </cell>
        </row>
        <row r="2418">
          <cell r="C2418" t="str">
            <v>AGESPISA - AREAIS</v>
          </cell>
        </row>
        <row r="2420">
          <cell r="C2420" t="str">
            <v>COMPOSIÇÃO DE PREÇO UNITÁRIO</v>
          </cell>
        </row>
        <row r="2422">
          <cell r="B2422">
            <v>92</v>
          </cell>
          <cell r="C2422">
            <v>92</v>
          </cell>
          <cell r="D2422" t="str">
            <v>LASTRO DE BRITA OU SEIXO</v>
          </cell>
          <cell r="I2422" t="str">
            <v>M3</v>
          </cell>
          <cell r="K2422">
            <v>93.73</v>
          </cell>
        </row>
        <row r="2424">
          <cell r="C2424" t="str">
            <v>CÓDIGO</v>
          </cell>
          <cell r="D2424" t="str">
            <v>DESCRIÇÃO DO SERVIÇO</v>
          </cell>
          <cell r="F2424" t="str">
            <v>UNIDADE</v>
          </cell>
          <cell r="G2424" t="str">
            <v>COEF.</v>
          </cell>
          <cell r="H2424" t="str">
            <v>PR. UNITÁRIO</v>
          </cell>
          <cell r="I2424" t="str">
            <v>PR. TOTAL</v>
          </cell>
        </row>
        <row r="2425">
          <cell r="C2425" t="str">
            <v>IE0204</v>
          </cell>
          <cell r="D2425" t="str">
            <v>SOQUETE VIBRATORIO</v>
          </cell>
          <cell r="F2425" t="str">
            <v>H</v>
          </cell>
          <cell r="G2425">
            <v>0.2</v>
          </cell>
          <cell r="H2425">
            <v>3.89</v>
          </cell>
          <cell r="I2425">
            <v>0.78</v>
          </cell>
          <cell r="K2425" t="str">
            <v>IE0204</v>
          </cell>
          <cell r="L2425">
            <v>0.2</v>
          </cell>
          <cell r="M2425">
            <v>93.73</v>
          </cell>
          <cell r="N2425">
            <v>18.746000000000002</v>
          </cell>
        </row>
        <row r="2426">
          <cell r="C2426" t="str">
            <v>IH0006</v>
          </cell>
          <cell r="D2426" t="str">
            <v>SERVENTE</v>
          </cell>
          <cell r="F2426" t="str">
            <v>H</v>
          </cell>
          <cell r="G2426">
            <v>1.5</v>
          </cell>
          <cell r="H2426">
            <v>4.4723219814241482</v>
          </cell>
          <cell r="I2426">
            <v>6.71</v>
          </cell>
          <cell r="K2426" t="str">
            <v>IH0006</v>
          </cell>
          <cell r="L2426">
            <v>1.5</v>
          </cell>
          <cell r="M2426">
            <v>93.73</v>
          </cell>
          <cell r="N2426">
            <v>140.595</v>
          </cell>
        </row>
        <row r="2427">
          <cell r="C2427" t="str">
            <v>IM3728</v>
          </cell>
          <cell r="D2427" t="str">
            <v>BRITA N.2 E 3</v>
          </cell>
          <cell r="F2427" t="str">
            <v>M3</v>
          </cell>
          <cell r="G2427">
            <v>1.155</v>
          </cell>
          <cell r="H2427">
            <v>54</v>
          </cell>
          <cell r="I2427">
            <v>62.37</v>
          </cell>
          <cell r="K2427" t="str">
            <v>IM3728</v>
          </cell>
          <cell r="L2427">
            <v>1.155</v>
          </cell>
          <cell r="M2427">
            <v>93.73</v>
          </cell>
          <cell r="N2427">
            <v>108.25815</v>
          </cell>
        </row>
        <row r="2428">
          <cell r="C2428">
            <v>0</v>
          </cell>
          <cell r="D2428">
            <v>0</v>
          </cell>
          <cell r="F2428">
            <v>0</v>
          </cell>
          <cell r="G2428">
            <v>0</v>
          </cell>
          <cell r="H2428">
            <v>0</v>
          </cell>
          <cell r="I2428">
            <v>0</v>
          </cell>
          <cell r="M2428">
            <v>93.73</v>
          </cell>
          <cell r="N2428">
            <v>0</v>
          </cell>
        </row>
        <row r="2429">
          <cell r="C2429">
            <v>0</v>
          </cell>
          <cell r="D2429">
            <v>0</v>
          </cell>
          <cell r="F2429">
            <v>0</v>
          </cell>
          <cell r="G2429">
            <v>0</v>
          </cell>
          <cell r="H2429">
            <v>0</v>
          </cell>
          <cell r="I2429">
            <v>0</v>
          </cell>
          <cell r="M2429">
            <v>93.73</v>
          </cell>
          <cell r="N2429">
            <v>0</v>
          </cell>
        </row>
        <row r="2430">
          <cell r="C2430">
            <v>0</v>
          </cell>
          <cell r="D2430">
            <v>0</v>
          </cell>
          <cell r="F2430">
            <v>0</v>
          </cell>
          <cell r="G2430">
            <v>0</v>
          </cell>
          <cell r="H2430">
            <v>0</v>
          </cell>
          <cell r="I2430">
            <v>0</v>
          </cell>
          <cell r="M2430">
            <v>93.73</v>
          </cell>
          <cell r="N2430">
            <v>0</v>
          </cell>
        </row>
        <row r="2431">
          <cell r="C2431">
            <v>0</v>
          </cell>
          <cell r="D2431">
            <v>0</v>
          </cell>
          <cell r="F2431">
            <v>0</v>
          </cell>
          <cell r="G2431">
            <v>0</v>
          </cell>
          <cell r="H2431">
            <v>0</v>
          </cell>
          <cell r="I2431">
            <v>0</v>
          </cell>
          <cell r="M2431">
            <v>93.73</v>
          </cell>
          <cell r="N2431">
            <v>0</v>
          </cell>
        </row>
        <row r="2432">
          <cell r="C2432">
            <v>0</v>
          </cell>
          <cell r="D2432">
            <v>0</v>
          </cell>
          <cell r="F2432">
            <v>0</v>
          </cell>
          <cell r="G2432">
            <v>0</v>
          </cell>
          <cell r="H2432">
            <v>0</v>
          </cell>
          <cell r="I2432">
            <v>0</v>
          </cell>
          <cell r="M2432">
            <v>93.73</v>
          </cell>
          <cell r="N2432">
            <v>0</v>
          </cell>
        </row>
        <row r="2433">
          <cell r="C2433">
            <v>0</v>
          </cell>
          <cell r="D2433">
            <v>0</v>
          </cell>
          <cell r="F2433">
            <v>0</v>
          </cell>
          <cell r="G2433">
            <v>0</v>
          </cell>
          <cell r="H2433">
            <v>0</v>
          </cell>
          <cell r="I2433">
            <v>0</v>
          </cell>
          <cell r="M2433">
            <v>93.73</v>
          </cell>
          <cell r="N2433">
            <v>0</v>
          </cell>
        </row>
        <row r="2434">
          <cell r="C2434">
            <v>0</v>
          </cell>
          <cell r="D2434">
            <v>0</v>
          </cell>
          <cell r="F2434">
            <v>0</v>
          </cell>
          <cell r="G2434">
            <v>0</v>
          </cell>
          <cell r="H2434">
            <v>0</v>
          </cell>
          <cell r="I2434">
            <v>0</v>
          </cell>
          <cell r="M2434">
            <v>93.73</v>
          </cell>
          <cell r="N2434">
            <v>0</v>
          </cell>
        </row>
        <row r="2435">
          <cell r="C2435">
            <v>0</v>
          </cell>
          <cell r="D2435">
            <v>0</v>
          </cell>
          <cell r="F2435">
            <v>0</v>
          </cell>
          <cell r="G2435">
            <v>0</v>
          </cell>
          <cell r="H2435">
            <v>0</v>
          </cell>
          <cell r="I2435">
            <v>0</v>
          </cell>
          <cell r="M2435">
            <v>93.73</v>
          </cell>
          <cell r="N2435">
            <v>0</v>
          </cell>
        </row>
        <row r="2436">
          <cell r="C2436">
            <v>0</v>
          </cell>
          <cell r="D2436">
            <v>0</v>
          </cell>
          <cell r="F2436">
            <v>0</v>
          </cell>
          <cell r="G2436">
            <v>0</v>
          </cell>
          <cell r="H2436">
            <v>0</v>
          </cell>
          <cell r="I2436">
            <v>0</v>
          </cell>
          <cell r="M2436">
            <v>93.73</v>
          </cell>
          <cell r="N2436">
            <v>0</v>
          </cell>
        </row>
        <row r="2437">
          <cell r="C2437">
            <v>0</v>
          </cell>
          <cell r="D2437">
            <v>0</v>
          </cell>
          <cell r="F2437">
            <v>0</v>
          </cell>
          <cell r="G2437">
            <v>0</v>
          </cell>
          <cell r="H2437">
            <v>0</v>
          </cell>
          <cell r="I2437">
            <v>0</v>
          </cell>
          <cell r="M2437">
            <v>93.73</v>
          </cell>
          <cell r="N2437">
            <v>0</v>
          </cell>
        </row>
        <row r="2438">
          <cell r="C2438">
            <v>0</v>
          </cell>
          <cell r="D2438">
            <v>0</v>
          </cell>
          <cell r="F2438">
            <v>0</v>
          </cell>
          <cell r="G2438">
            <v>0</v>
          </cell>
          <cell r="H2438">
            <v>0</v>
          </cell>
          <cell r="I2438">
            <v>0</v>
          </cell>
          <cell r="M2438">
            <v>93.73</v>
          </cell>
          <cell r="N2438">
            <v>0</v>
          </cell>
        </row>
        <row r="2439">
          <cell r="C2439">
            <v>0</v>
          </cell>
          <cell r="D2439">
            <v>0</v>
          </cell>
          <cell r="F2439">
            <v>0</v>
          </cell>
          <cell r="G2439">
            <v>0</v>
          </cell>
          <cell r="H2439">
            <v>0</v>
          </cell>
          <cell r="I2439">
            <v>0</v>
          </cell>
          <cell r="M2439">
            <v>93.73</v>
          </cell>
          <cell r="N2439">
            <v>0</v>
          </cell>
        </row>
        <row r="2440">
          <cell r="C2440">
            <v>0</v>
          </cell>
          <cell r="D2440">
            <v>0</v>
          </cell>
          <cell r="F2440">
            <v>0</v>
          </cell>
          <cell r="G2440">
            <v>0</v>
          </cell>
          <cell r="H2440">
            <v>0</v>
          </cell>
          <cell r="I2440">
            <v>0</v>
          </cell>
          <cell r="M2440">
            <v>93.73</v>
          </cell>
          <cell r="N2440">
            <v>0</v>
          </cell>
        </row>
        <row r="2441">
          <cell r="C2441">
            <v>0</v>
          </cell>
          <cell r="D2441">
            <v>0</v>
          </cell>
          <cell r="F2441">
            <v>0</v>
          </cell>
          <cell r="G2441">
            <v>0</v>
          </cell>
          <cell r="H2441">
            <v>0</v>
          </cell>
          <cell r="I2441">
            <v>0</v>
          </cell>
          <cell r="M2441">
            <v>93.73</v>
          </cell>
          <cell r="N2441">
            <v>0</v>
          </cell>
        </row>
        <row r="2442">
          <cell r="C2442">
            <v>0</v>
          </cell>
          <cell r="D2442">
            <v>0</v>
          </cell>
          <cell r="F2442">
            <v>0</v>
          </cell>
          <cell r="G2442">
            <v>0</v>
          </cell>
          <cell r="H2442">
            <v>0</v>
          </cell>
          <cell r="I2442">
            <v>0</v>
          </cell>
          <cell r="M2442">
            <v>93.73</v>
          </cell>
          <cell r="N2442">
            <v>0</v>
          </cell>
        </row>
        <row r="2443">
          <cell r="C2443">
            <v>0</v>
          </cell>
          <cell r="D2443">
            <v>0</v>
          </cell>
          <cell r="F2443">
            <v>0</v>
          </cell>
          <cell r="G2443">
            <v>0</v>
          </cell>
          <cell r="H2443">
            <v>0</v>
          </cell>
          <cell r="I2443">
            <v>0</v>
          </cell>
          <cell r="M2443">
            <v>93.73</v>
          </cell>
          <cell r="N2443">
            <v>0</v>
          </cell>
        </row>
        <row r="2444">
          <cell r="C2444">
            <v>0</v>
          </cell>
          <cell r="D2444">
            <v>0</v>
          </cell>
          <cell r="F2444">
            <v>0</v>
          </cell>
          <cell r="G2444">
            <v>0</v>
          </cell>
          <cell r="H2444">
            <v>0</v>
          </cell>
          <cell r="I2444">
            <v>0</v>
          </cell>
          <cell r="M2444">
            <v>93.73</v>
          </cell>
          <cell r="N2444">
            <v>0</v>
          </cell>
        </row>
        <row r="2445">
          <cell r="C2445">
            <v>0</v>
          </cell>
          <cell r="D2445">
            <v>0</v>
          </cell>
          <cell r="F2445">
            <v>0</v>
          </cell>
          <cell r="G2445">
            <v>0</v>
          </cell>
          <cell r="H2445">
            <v>0</v>
          </cell>
          <cell r="I2445">
            <v>0</v>
          </cell>
          <cell r="M2445">
            <v>93.73</v>
          </cell>
          <cell r="N2445">
            <v>0</v>
          </cell>
        </row>
        <row r="2446">
          <cell r="C2446" t="str">
            <v xml:space="preserve">TOTAL </v>
          </cell>
          <cell r="I2446">
            <v>69.86</v>
          </cell>
        </row>
        <row r="2447">
          <cell r="C2447" t="str">
            <v>BDI %</v>
          </cell>
          <cell r="H2447">
            <v>0</v>
          </cell>
          <cell r="I2447">
            <v>0</v>
          </cell>
        </row>
        <row r="2448">
          <cell r="A2448">
            <v>92</v>
          </cell>
          <cell r="C2448" t="str">
            <v>TOTAL DO SERVIÇO</v>
          </cell>
          <cell r="I2448">
            <v>69.86</v>
          </cell>
          <cell r="K2448" t="e">
            <v>#REF!</v>
          </cell>
          <cell r="L2448" t="e">
            <v>#REF!</v>
          </cell>
        </row>
        <row r="2449">
          <cell r="C2449" t="str">
            <v>AGESPISA - AREAIS</v>
          </cell>
        </row>
        <row r="2451">
          <cell r="C2451" t="str">
            <v>COMPOSIÇÃO DE PREÇO UNITÁRIO</v>
          </cell>
        </row>
        <row r="2453">
          <cell r="B2453">
            <v>94</v>
          </cell>
          <cell r="C2453">
            <v>94</v>
          </cell>
          <cell r="D2453" t="str">
            <v>MEIO FIO</v>
          </cell>
          <cell r="I2453" t="str">
            <v>M</v>
          </cell>
          <cell r="K2453">
            <v>22.23</v>
          </cell>
        </row>
        <row r="2455">
          <cell r="C2455" t="str">
            <v>CÓDIGO</v>
          </cell>
          <cell r="D2455" t="str">
            <v>DESCRIÇÃO DO SERVIÇO</v>
          </cell>
          <cell r="F2455" t="str">
            <v>UNIDADE</v>
          </cell>
          <cell r="G2455" t="str">
            <v>COEF.</v>
          </cell>
          <cell r="H2455" t="str">
            <v>PR. UNITÁRIO</v>
          </cell>
          <cell r="I2455" t="str">
            <v>PR. TOTAL</v>
          </cell>
        </row>
        <row r="2456">
          <cell r="C2456" t="str">
            <v>IH0006</v>
          </cell>
          <cell r="D2456" t="str">
            <v>SERVENTE</v>
          </cell>
          <cell r="F2456" t="str">
            <v>H</v>
          </cell>
          <cell r="G2456">
            <v>0.36</v>
          </cell>
          <cell r="H2456">
            <v>4.4723219814241482</v>
          </cell>
          <cell r="I2456">
            <v>1.61</v>
          </cell>
          <cell r="K2456" t="str">
            <v>IH0006</v>
          </cell>
          <cell r="L2456">
            <v>0.36</v>
          </cell>
          <cell r="M2456">
            <v>22.23</v>
          </cell>
          <cell r="N2456">
            <v>8.0028000000000006</v>
          </cell>
        </row>
        <row r="2457">
          <cell r="C2457" t="str">
            <v>IH0074</v>
          </cell>
          <cell r="D2457" t="str">
            <v>PEDREIRO</v>
          </cell>
          <cell r="F2457" t="str">
            <v>H</v>
          </cell>
          <cell r="G2457">
            <v>0.18</v>
          </cell>
          <cell r="H2457">
            <v>6.2786377708978325</v>
          </cell>
          <cell r="I2457">
            <v>1.1299999999999999</v>
          </cell>
          <cell r="K2457" t="str">
            <v>IH0074</v>
          </cell>
          <cell r="L2457">
            <v>0.18</v>
          </cell>
          <cell r="M2457">
            <v>22.23</v>
          </cell>
          <cell r="N2457">
            <v>4.0014000000000003</v>
          </cell>
        </row>
        <row r="2458">
          <cell r="C2458" t="str">
            <v>IM5059</v>
          </cell>
          <cell r="D2458" t="str">
            <v>MEIO FIO PRE MOLDADO           DIM.=(0,07x0,30x1,00)m</v>
          </cell>
          <cell r="F2458" t="str">
            <v>M</v>
          </cell>
          <cell r="G2458">
            <v>1</v>
          </cell>
          <cell r="H2458">
            <v>11</v>
          </cell>
          <cell r="I2458">
            <v>11</v>
          </cell>
          <cell r="K2458" t="str">
            <v>IM5059</v>
          </cell>
          <cell r="L2458">
            <v>1</v>
          </cell>
          <cell r="M2458">
            <v>22.23</v>
          </cell>
          <cell r="N2458">
            <v>22.23</v>
          </cell>
        </row>
        <row r="2459">
          <cell r="C2459">
            <v>0</v>
          </cell>
          <cell r="D2459">
            <v>0</v>
          </cell>
          <cell r="F2459">
            <v>0</v>
          </cell>
          <cell r="G2459">
            <v>0</v>
          </cell>
          <cell r="H2459">
            <v>0</v>
          </cell>
          <cell r="I2459">
            <v>0</v>
          </cell>
          <cell r="M2459">
            <v>22.23</v>
          </cell>
          <cell r="N2459">
            <v>0</v>
          </cell>
        </row>
        <row r="2460">
          <cell r="C2460">
            <v>0</v>
          </cell>
          <cell r="D2460">
            <v>0</v>
          </cell>
          <cell r="F2460">
            <v>0</v>
          </cell>
          <cell r="G2460">
            <v>0</v>
          </cell>
          <cell r="H2460">
            <v>0</v>
          </cell>
          <cell r="I2460">
            <v>0</v>
          </cell>
          <cell r="M2460">
            <v>22.23</v>
          </cell>
          <cell r="N2460">
            <v>0</v>
          </cell>
        </row>
        <row r="2461">
          <cell r="C2461">
            <v>0</v>
          </cell>
          <cell r="D2461">
            <v>0</v>
          </cell>
          <cell r="F2461">
            <v>0</v>
          </cell>
          <cell r="G2461">
            <v>0</v>
          </cell>
          <cell r="H2461">
            <v>0</v>
          </cell>
          <cell r="I2461">
            <v>0</v>
          </cell>
          <cell r="M2461">
            <v>22.23</v>
          </cell>
          <cell r="N2461">
            <v>0</v>
          </cell>
        </row>
        <row r="2462">
          <cell r="C2462">
            <v>0</v>
          </cell>
          <cell r="D2462">
            <v>0</v>
          </cell>
          <cell r="F2462">
            <v>0</v>
          </cell>
          <cell r="G2462">
            <v>0</v>
          </cell>
          <cell r="H2462">
            <v>0</v>
          </cell>
          <cell r="I2462">
            <v>0</v>
          </cell>
          <cell r="M2462">
            <v>22.23</v>
          </cell>
          <cell r="N2462">
            <v>0</v>
          </cell>
        </row>
        <row r="2463">
          <cell r="C2463">
            <v>0</v>
          </cell>
          <cell r="D2463">
            <v>0</v>
          </cell>
          <cell r="F2463">
            <v>0</v>
          </cell>
          <cell r="G2463">
            <v>0</v>
          </cell>
          <cell r="H2463">
            <v>0</v>
          </cell>
          <cell r="I2463">
            <v>0</v>
          </cell>
          <cell r="M2463">
            <v>22.23</v>
          </cell>
          <cell r="N2463">
            <v>0</v>
          </cell>
        </row>
        <row r="2464">
          <cell r="C2464">
            <v>0</v>
          </cell>
          <cell r="D2464">
            <v>0</v>
          </cell>
          <cell r="F2464">
            <v>0</v>
          </cell>
          <cell r="G2464">
            <v>0</v>
          </cell>
          <cell r="H2464">
            <v>0</v>
          </cell>
          <cell r="I2464">
            <v>0</v>
          </cell>
          <cell r="M2464">
            <v>22.23</v>
          </cell>
          <cell r="N2464">
            <v>0</v>
          </cell>
        </row>
        <row r="2465">
          <cell r="C2465">
            <v>0</v>
          </cell>
          <cell r="D2465">
            <v>0</v>
          </cell>
          <cell r="F2465">
            <v>0</v>
          </cell>
          <cell r="G2465">
            <v>0</v>
          </cell>
          <cell r="H2465">
            <v>0</v>
          </cell>
          <cell r="I2465">
            <v>0</v>
          </cell>
          <cell r="M2465">
            <v>22.23</v>
          </cell>
          <cell r="N2465">
            <v>0</v>
          </cell>
        </row>
        <row r="2466">
          <cell r="C2466">
            <v>0</v>
          </cell>
          <cell r="D2466">
            <v>0</v>
          </cell>
          <cell r="F2466">
            <v>0</v>
          </cell>
          <cell r="G2466">
            <v>0</v>
          </cell>
          <cell r="H2466">
            <v>0</v>
          </cell>
          <cell r="I2466">
            <v>0</v>
          </cell>
          <cell r="M2466">
            <v>22.23</v>
          </cell>
          <cell r="N2466">
            <v>0</v>
          </cell>
        </row>
        <row r="2467">
          <cell r="C2467">
            <v>0</v>
          </cell>
          <cell r="D2467">
            <v>0</v>
          </cell>
          <cell r="F2467">
            <v>0</v>
          </cell>
          <cell r="G2467">
            <v>0</v>
          </cell>
          <cell r="H2467">
            <v>0</v>
          </cell>
          <cell r="I2467">
            <v>0</v>
          </cell>
          <cell r="M2467">
            <v>22.23</v>
          </cell>
          <cell r="N2467">
            <v>0</v>
          </cell>
        </row>
        <row r="2468">
          <cell r="C2468">
            <v>0</v>
          </cell>
          <cell r="D2468">
            <v>0</v>
          </cell>
          <cell r="F2468">
            <v>0</v>
          </cell>
          <cell r="G2468">
            <v>0</v>
          </cell>
          <cell r="H2468">
            <v>0</v>
          </cell>
          <cell r="I2468">
            <v>0</v>
          </cell>
          <cell r="M2468">
            <v>22.23</v>
          </cell>
          <cell r="N2468">
            <v>0</v>
          </cell>
        </row>
        <row r="2469">
          <cell r="C2469">
            <v>0</v>
          </cell>
          <cell r="D2469">
            <v>0</v>
          </cell>
          <cell r="F2469">
            <v>0</v>
          </cell>
          <cell r="G2469">
            <v>0</v>
          </cell>
          <cell r="H2469">
            <v>0</v>
          </cell>
          <cell r="I2469">
            <v>0</v>
          </cell>
          <cell r="M2469">
            <v>22.23</v>
          </cell>
          <cell r="N2469">
            <v>0</v>
          </cell>
        </row>
        <row r="2470">
          <cell r="C2470">
            <v>0</v>
          </cell>
          <cell r="D2470">
            <v>0</v>
          </cell>
          <cell r="F2470">
            <v>0</v>
          </cell>
          <cell r="G2470">
            <v>0</v>
          </cell>
          <cell r="H2470">
            <v>0</v>
          </cell>
          <cell r="I2470">
            <v>0</v>
          </cell>
          <cell r="M2470">
            <v>22.23</v>
          </cell>
          <cell r="N2470">
            <v>0</v>
          </cell>
        </row>
        <row r="2471">
          <cell r="C2471">
            <v>0</v>
          </cell>
          <cell r="D2471">
            <v>0</v>
          </cell>
          <cell r="F2471">
            <v>0</v>
          </cell>
          <cell r="G2471">
            <v>0</v>
          </cell>
          <cell r="H2471">
            <v>0</v>
          </cell>
          <cell r="I2471">
            <v>0</v>
          </cell>
          <cell r="M2471">
            <v>22.23</v>
          </cell>
          <cell r="N2471">
            <v>0</v>
          </cell>
        </row>
        <row r="2472">
          <cell r="C2472">
            <v>0</v>
          </cell>
          <cell r="D2472">
            <v>0</v>
          </cell>
          <cell r="F2472">
            <v>0</v>
          </cell>
          <cell r="G2472">
            <v>0</v>
          </cell>
          <cell r="H2472">
            <v>0</v>
          </cell>
          <cell r="I2472">
            <v>0</v>
          </cell>
          <cell r="M2472">
            <v>22.23</v>
          </cell>
          <cell r="N2472">
            <v>0</v>
          </cell>
        </row>
        <row r="2473">
          <cell r="C2473">
            <v>0</v>
          </cell>
          <cell r="D2473">
            <v>0</v>
          </cell>
          <cell r="F2473">
            <v>0</v>
          </cell>
          <cell r="G2473">
            <v>0</v>
          </cell>
          <cell r="H2473">
            <v>0</v>
          </cell>
          <cell r="I2473">
            <v>0</v>
          </cell>
          <cell r="M2473">
            <v>22.23</v>
          </cell>
          <cell r="N2473">
            <v>0</v>
          </cell>
        </row>
        <row r="2474">
          <cell r="C2474">
            <v>0</v>
          </cell>
          <cell r="D2474">
            <v>0</v>
          </cell>
          <cell r="F2474">
            <v>0</v>
          </cell>
          <cell r="G2474">
            <v>0</v>
          </cell>
          <cell r="H2474">
            <v>0</v>
          </cell>
          <cell r="I2474">
            <v>0</v>
          </cell>
          <cell r="M2474">
            <v>22.23</v>
          </cell>
          <cell r="N2474">
            <v>0</v>
          </cell>
        </row>
        <row r="2475">
          <cell r="C2475">
            <v>0</v>
          </cell>
          <cell r="D2475">
            <v>0</v>
          </cell>
          <cell r="F2475">
            <v>0</v>
          </cell>
          <cell r="G2475">
            <v>0</v>
          </cell>
          <cell r="H2475">
            <v>0</v>
          </cell>
          <cell r="I2475">
            <v>0</v>
          </cell>
          <cell r="M2475">
            <v>22.23</v>
          </cell>
          <cell r="N2475">
            <v>0</v>
          </cell>
        </row>
        <row r="2476">
          <cell r="C2476">
            <v>0</v>
          </cell>
          <cell r="D2476">
            <v>0</v>
          </cell>
          <cell r="F2476">
            <v>0</v>
          </cell>
          <cell r="G2476">
            <v>0</v>
          </cell>
          <cell r="H2476">
            <v>0</v>
          </cell>
          <cell r="I2476">
            <v>0</v>
          </cell>
          <cell r="M2476">
            <v>22.23</v>
          </cell>
          <cell r="N2476">
            <v>0</v>
          </cell>
        </row>
        <row r="2477">
          <cell r="C2477" t="str">
            <v xml:space="preserve">TOTAL </v>
          </cell>
          <cell r="I2477">
            <v>13.74</v>
          </cell>
        </row>
        <row r="2478">
          <cell r="C2478" t="str">
            <v>BDI %</v>
          </cell>
          <cell r="H2478">
            <v>0</v>
          </cell>
          <cell r="I2478">
            <v>0</v>
          </cell>
        </row>
        <row r="2479">
          <cell r="A2479">
            <v>94</v>
          </cell>
          <cell r="C2479" t="str">
            <v>TOTAL DO SERVIÇO</v>
          </cell>
          <cell r="I2479">
            <v>13.74</v>
          </cell>
          <cell r="K2479" t="e">
            <v>#REF!</v>
          </cell>
          <cell r="L2479" t="e">
            <v>#REF!</v>
          </cell>
        </row>
        <row r="2480">
          <cell r="C2480" t="str">
            <v>AGESPISA - AREAIS</v>
          </cell>
        </row>
        <row r="2482">
          <cell r="C2482" t="str">
            <v>COMPOSIÇÃO DE PREÇO UNITÁRIO</v>
          </cell>
        </row>
        <row r="2484">
          <cell r="B2484">
            <v>95</v>
          </cell>
          <cell r="C2484">
            <v>95</v>
          </cell>
          <cell r="D2484" t="str">
            <v>ASSENTAMENTO DE TUBOS E CONEXÕES EM PVC JEI, REDE COLETORA DN 200</v>
          </cell>
          <cell r="I2484" t="str">
            <v>M</v>
          </cell>
          <cell r="K2484">
            <v>2.66</v>
          </cell>
        </row>
        <row r="2486">
          <cell r="C2486" t="str">
            <v>CÓDIGO</v>
          </cell>
          <cell r="D2486" t="str">
            <v>DESCRIÇÃO DO SERVIÇO</v>
          </cell>
          <cell r="F2486" t="str">
            <v>UNIDADE</v>
          </cell>
          <cell r="G2486" t="str">
            <v>COEF.</v>
          </cell>
          <cell r="H2486" t="str">
            <v>PR. UNITÁRIO</v>
          </cell>
          <cell r="I2486" t="str">
            <v>PR. TOTAL</v>
          </cell>
        </row>
        <row r="2487">
          <cell r="C2487" t="str">
            <v>IH0074</v>
          </cell>
          <cell r="D2487" t="str">
            <v>PEDREIRO</v>
          </cell>
          <cell r="F2487" t="str">
            <v>H</v>
          </cell>
          <cell r="G2487">
            <v>0.1</v>
          </cell>
          <cell r="H2487">
            <v>6.2786377708978325</v>
          </cell>
          <cell r="I2487">
            <v>0.63</v>
          </cell>
          <cell r="K2487" t="str">
            <v>IH0074</v>
          </cell>
          <cell r="L2487">
            <v>0.1</v>
          </cell>
          <cell r="M2487">
            <v>2.66</v>
          </cell>
          <cell r="N2487">
            <v>0.26600000000000001</v>
          </cell>
        </row>
        <row r="2488">
          <cell r="C2488" t="str">
            <v>IH0107</v>
          </cell>
          <cell r="D2488" t="str">
            <v>AJUDANTE</v>
          </cell>
          <cell r="F2488" t="str">
            <v>H</v>
          </cell>
          <cell r="G2488">
            <v>0.1</v>
          </cell>
          <cell r="H2488">
            <v>4.4723219814241482</v>
          </cell>
          <cell r="I2488">
            <v>0.45</v>
          </cell>
          <cell r="K2488" t="str">
            <v>IH0107</v>
          </cell>
          <cell r="L2488">
            <v>0.1</v>
          </cell>
          <cell r="M2488">
            <v>2.66</v>
          </cell>
          <cell r="N2488">
            <v>0.26600000000000001</v>
          </cell>
        </row>
        <row r="2489">
          <cell r="C2489" t="str">
            <v>IM3221</v>
          </cell>
          <cell r="D2489" t="str">
            <v>PASTA LUBRIFICANTE</v>
          </cell>
          <cell r="F2489" t="str">
            <v>KG</v>
          </cell>
          <cell r="G2489">
            <v>1.9699999999999999E-2</v>
          </cell>
          <cell r="H2489">
            <v>9.0500000000000007</v>
          </cell>
          <cell r="I2489">
            <v>0.18</v>
          </cell>
          <cell r="K2489" t="str">
            <v>IM3221</v>
          </cell>
          <cell r="L2489">
            <v>1.9699999999999999E-2</v>
          </cell>
          <cell r="M2489">
            <v>2.66</v>
          </cell>
          <cell r="N2489">
            <v>5.2401999999999997E-2</v>
          </cell>
        </row>
        <row r="2490">
          <cell r="C2490" t="str">
            <v>IN0644</v>
          </cell>
          <cell r="D2490" t="str">
            <v>CAMINH+O COMERC. EQUIP.        C/GUINDASTE (CHP)</v>
          </cell>
          <cell r="F2490" t="str">
            <v>H</v>
          </cell>
          <cell r="G2490">
            <v>8.0000000000000002E-3</v>
          </cell>
          <cell r="H2490">
            <v>71.41</v>
          </cell>
          <cell r="I2490">
            <v>0.56999999999999995</v>
          </cell>
          <cell r="K2490" t="str">
            <v>IN0644</v>
          </cell>
          <cell r="L2490">
            <v>8.0000000000000002E-3</v>
          </cell>
          <cell r="M2490">
            <v>2.66</v>
          </cell>
          <cell r="N2490">
            <v>2.128E-2</v>
          </cell>
        </row>
        <row r="2491">
          <cell r="C2491">
            <v>0</v>
          </cell>
          <cell r="D2491">
            <v>0</v>
          </cell>
          <cell r="F2491">
            <v>0</v>
          </cell>
          <cell r="G2491">
            <v>0</v>
          </cell>
          <cell r="H2491">
            <v>0</v>
          </cell>
          <cell r="I2491">
            <v>0</v>
          </cell>
          <cell r="M2491">
            <v>2.66</v>
          </cell>
          <cell r="N2491">
            <v>0</v>
          </cell>
        </row>
        <row r="2492">
          <cell r="C2492">
            <v>0</v>
          </cell>
          <cell r="D2492">
            <v>0</v>
          </cell>
          <cell r="F2492">
            <v>0</v>
          </cell>
          <cell r="G2492">
            <v>0</v>
          </cell>
          <cell r="H2492">
            <v>0</v>
          </cell>
          <cell r="I2492">
            <v>0</v>
          </cell>
          <cell r="M2492">
            <v>2.66</v>
          </cell>
          <cell r="N2492">
            <v>0</v>
          </cell>
        </row>
        <row r="2493">
          <cell r="C2493">
            <v>0</v>
          </cell>
          <cell r="D2493">
            <v>0</v>
          </cell>
          <cell r="F2493">
            <v>0</v>
          </cell>
          <cell r="G2493">
            <v>0</v>
          </cell>
          <cell r="H2493">
            <v>0</v>
          </cell>
          <cell r="I2493">
            <v>0</v>
          </cell>
          <cell r="M2493">
            <v>2.66</v>
          </cell>
          <cell r="N2493">
            <v>0</v>
          </cell>
        </row>
        <row r="2494">
          <cell r="C2494">
            <v>0</v>
          </cell>
          <cell r="D2494">
            <v>0</v>
          </cell>
          <cell r="F2494">
            <v>0</v>
          </cell>
          <cell r="G2494">
            <v>0</v>
          </cell>
          <cell r="H2494">
            <v>0</v>
          </cell>
          <cell r="I2494">
            <v>0</v>
          </cell>
          <cell r="M2494">
            <v>2.66</v>
          </cell>
          <cell r="N2494">
            <v>0</v>
          </cell>
        </row>
        <row r="2495">
          <cell r="C2495">
            <v>0</v>
          </cell>
          <cell r="D2495">
            <v>0</v>
          </cell>
          <cell r="F2495">
            <v>0</v>
          </cell>
          <cell r="G2495">
            <v>0</v>
          </cell>
          <cell r="H2495">
            <v>0</v>
          </cell>
          <cell r="I2495">
            <v>0</v>
          </cell>
          <cell r="M2495">
            <v>2.66</v>
          </cell>
          <cell r="N2495">
            <v>0</v>
          </cell>
        </row>
        <row r="2496">
          <cell r="C2496">
            <v>0</v>
          </cell>
          <cell r="D2496">
            <v>0</v>
          </cell>
          <cell r="F2496">
            <v>0</v>
          </cell>
          <cell r="G2496">
            <v>0</v>
          </cell>
          <cell r="H2496">
            <v>0</v>
          </cell>
          <cell r="I2496">
            <v>0</v>
          </cell>
          <cell r="M2496">
            <v>2.66</v>
          </cell>
          <cell r="N2496">
            <v>0</v>
          </cell>
        </row>
        <row r="2497">
          <cell r="C2497">
            <v>0</v>
          </cell>
          <cell r="D2497">
            <v>0</v>
          </cell>
          <cell r="F2497">
            <v>0</v>
          </cell>
          <cell r="G2497">
            <v>0</v>
          </cell>
          <cell r="H2497">
            <v>0</v>
          </cell>
          <cell r="I2497">
            <v>0</v>
          </cell>
          <cell r="M2497">
            <v>2.66</v>
          </cell>
          <cell r="N2497">
            <v>0</v>
          </cell>
        </row>
        <row r="2498">
          <cell r="C2498">
            <v>0</v>
          </cell>
          <cell r="D2498">
            <v>0</v>
          </cell>
          <cell r="F2498">
            <v>0</v>
          </cell>
          <cell r="G2498">
            <v>0</v>
          </cell>
          <cell r="H2498">
            <v>0</v>
          </cell>
          <cell r="I2498">
            <v>0</v>
          </cell>
          <cell r="M2498">
            <v>2.66</v>
          </cell>
          <cell r="N2498">
            <v>0</v>
          </cell>
        </row>
        <row r="2499">
          <cell r="C2499">
            <v>0</v>
          </cell>
          <cell r="D2499">
            <v>0</v>
          </cell>
          <cell r="F2499">
            <v>0</v>
          </cell>
          <cell r="G2499">
            <v>0</v>
          </cell>
          <cell r="H2499">
            <v>0</v>
          </cell>
          <cell r="I2499">
            <v>0</v>
          </cell>
          <cell r="M2499">
            <v>2.66</v>
          </cell>
          <cell r="N2499">
            <v>0</v>
          </cell>
        </row>
        <row r="2500">
          <cell r="C2500">
            <v>0</v>
          </cell>
          <cell r="D2500">
            <v>0</v>
          </cell>
          <cell r="F2500">
            <v>0</v>
          </cell>
          <cell r="G2500">
            <v>0</v>
          </cell>
          <cell r="H2500">
            <v>0</v>
          </cell>
          <cell r="I2500">
            <v>0</v>
          </cell>
          <cell r="M2500">
            <v>2.66</v>
          </cell>
          <cell r="N2500">
            <v>0</v>
          </cell>
        </row>
        <row r="2501">
          <cell r="C2501">
            <v>0</v>
          </cell>
          <cell r="D2501">
            <v>0</v>
          </cell>
          <cell r="F2501">
            <v>0</v>
          </cell>
          <cell r="G2501">
            <v>0</v>
          </cell>
          <cell r="H2501">
            <v>0</v>
          </cell>
          <cell r="I2501">
            <v>0</v>
          </cell>
          <cell r="M2501">
            <v>2.66</v>
          </cell>
          <cell r="N2501">
            <v>0</v>
          </cell>
        </row>
        <row r="2502">
          <cell r="C2502">
            <v>0</v>
          </cell>
          <cell r="D2502">
            <v>0</v>
          </cell>
          <cell r="F2502">
            <v>0</v>
          </cell>
          <cell r="G2502">
            <v>0</v>
          </cell>
          <cell r="H2502">
            <v>0</v>
          </cell>
          <cell r="I2502">
            <v>0</v>
          </cell>
          <cell r="M2502">
            <v>2.66</v>
          </cell>
          <cell r="N2502">
            <v>0</v>
          </cell>
        </row>
        <row r="2503">
          <cell r="C2503">
            <v>0</v>
          </cell>
          <cell r="D2503">
            <v>0</v>
          </cell>
          <cell r="F2503">
            <v>0</v>
          </cell>
          <cell r="G2503">
            <v>0</v>
          </cell>
          <cell r="H2503">
            <v>0</v>
          </cell>
          <cell r="I2503">
            <v>0</v>
          </cell>
          <cell r="M2503">
            <v>2.66</v>
          </cell>
          <cell r="N2503">
            <v>0</v>
          </cell>
        </row>
        <row r="2504">
          <cell r="C2504">
            <v>0</v>
          </cell>
          <cell r="D2504">
            <v>0</v>
          </cell>
          <cell r="F2504">
            <v>0</v>
          </cell>
          <cell r="G2504">
            <v>0</v>
          </cell>
          <cell r="H2504">
            <v>0</v>
          </cell>
          <cell r="I2504">
            <v>0</v>
          </cell>
          <cell r="M2504">
            <v>2.66</v>
          </cell>
          <cell r="N2504">
            <v>0</v>
          </cell>
        </row>
        <row r="2505">
          <cell r="C2505">
            <v>0</v>
          </cell>
          <cell r="D2505">
            <v>0</v>
          </cell>
          <cell r="F2505">
            <v>0</v>
          </cell>
          <cell r="G2505">
            <v>0</v>
          </cell>
          <cell r="H2505">
            <v>0</v>
          </cell>
          <cell r="I2505">
            <v>0</v>
          </cell>
          <cell r="M2505">
            <v>2.66</v>
          </cell>
          <cell r="N2505">
            <v>0</v>
          </cell>
        </row>
        <row r="2506">
          <cell r="C2506">
            <v>0</v>
          </cell>
          <cell r="D2506">
            <v>0</v>
          </cell>
          <cell r="F2506">
            <v>0</v>
          </cell>
          <cell r="G2506">
            <v>0</v>
          </cell>
          <cell r="H2506">
            <v>0</v>
          </cell>
          <cell r="I2506">
            <v>0</v>
          </cell>
          <cell r="M2506">
            <v>2.66</v>
          </cell>
          <cell r="N2506">
            <v>0</v>
          </cell>
        </row>
        <row r="2507">
          <cell r="C2507">
            <v>0</v>
          </cell>
          <cell r="D2507">
            <v>0</v>
          </cell>
          <cell r="F2507">
            <v>0</v>
          </cell>
          <cell r="G2507">
            <v>0</v>
          </cell>
          <cell r="H2507">
            <v>0</v>
          </cell>
          <cell r="I2507">
            <v>0</v>
          </cell>
          <cell r="M2507">
            <v>2.66</v>
          </cell>
          <cell r="N2507">
            <v>0</v>
          </cell>
        </row>
        <row r="2508">
          <cell r="C2508" t="str">
            <v xml:space="preserve">TOTAL </v>
          </cell>
          <cell r="I2508">
            <v>1.83</v>
          </cell>
        </row>
        <row r="2509">
          <cell r="C2509" t="str">
            <v>BDI %</v>
          </cell>
          <cell r="H2509">
            <v>0</v>
          </cell>
          <cell r="I2509">
            <v>0</v>
          </cell>
        </row>
        <row r="2510">
          <cell r="A2510">
            <v>95</v>
          </cell>
          <cell r="C2510" t="str">
            <v>TOTAL DO SERVIÇO</v>
          </cell>
          <cell r="I2510">
            <v>1.83</v>
          </cell>
          <cell r="K2510" t="e">
            <v>#REF!</v>
          </cell>
          <cell r="L2510" t="e">
            <v>#REF!</v>
          </cell>
        </row>
        <row r="2511">
          <cell r="C2511" t="str">
            <v>AGESPISA - AREAIS</v>
          </cell>
        </row>
        <row r="2513">
          <cell r="C2513" t="str">
            <v>COMPOSIÇÃO DE PREÇO UNITÁRIO</v>
          </cell>
        </row>
        <row r="2515">
          <cell r="B2515">
            <v>96</v>
          </cell>
          <cell r="C2515">
            <v>96</v>
          </cell>
          <cell r="D2515" t="str">
            <v>Reboco com argamassa mista</v>
          </cell>
          <cell r="I2515" t="str">
            <v>m²</v>
          </cell>
          <cell r="K2515">
            <v>14.45</v>
          </cell>
        </row>
        <row r="2517">
          <cell r="C2517" t="str">
            <v>CÓDIGO</v>
          </cell>
          <cell r="D2517" t="str">
            <v>DESCRIÇÃO DO SERVIÇO</v>
          </cell>
          <cell r="F2517" t="str">
            <v>UNIDADE</v>
          </cell>
          <cell r="G2517" t="str">
            <v>COEF.</v>
          </cell>
          <cell r="H2517" t="str">
            <v>PR. UNITÁRIO</v>
          </cell>
          <cell r="I2517" t="str">
            <v>PR. TOTAL</v>
          </cell>
        </row>
        <row r="2518">
          <cell r="C2518" t="str">
            <v>IH0006</v>
          </cell>
          <cell r="D2518" t="str">
            <v>SERVENTE</v>
          </cell>
          <cell r="F2518" t="str">
            <v>H</v>
          </cell>
          <cell r="G2518">
            <v>0.4</v>
          </cell>
          <cell r="H2518">
            <v>4.4723219814241482</v>
          </cell>
          <cell r="I2518">
            <v>1.79</v>
          </cell>
          <cell r="K2518" t="str">
            <v>IH0006</v>
          </cell>
          <cell r="L2518">
            <v>0.4</v>
          </cell>
          <cell r="M2518">
            <v>14.45</v>
          </cell>
          <cell r="N2518">
            <v>5.78</v>
          </cell>
        </row>
        <row r="2519">
          <cell r="C2519" t="str">
            <v>IH0074</v>
          </cell>
          <cell r="D2519" t="str">
            <v>PEDREIRO</v>
          </cell>
          <cell r="F2519" t="str">
            <v>H</v>
          </cell>
          <cell r="G2519">
            <v>0.4</v>
          </cell>
          <cell r="H2519">
            <v>6.2786377708978325</v>
          </cell>
          <cell r="I2519">
            <v>2.5099999999999998</v>
          </cell>
          <cell r="K2519" t="str">
            <v>IH0074</v>
          </cell>
          <cell r="L2519">
            <v>0.4</v>
          </cell>
          <cell r="M2519">
            <v>14.45</v>
          </cell>
          <cell r="N2519">
            <v>5.78</v>
          </cell>
        </row>
        <row r="2520">
          <cell r="C2520" t="str">
            <v>IM4503</v>
          </cell>
          <cell r="D2520" t="str">
            <v>ARGAMASSA PRE-FABRICADA PARA   REBOCO</v>
          </cell>
          <cell r="F2520" t="str">
            <v>KG</v>
          </cell>
          <cell r="G2520">
            <v>24</v>
          </cell>
          <cell r="H2520">
            <v>0.25</v>
          </cell>
          <cell r="I2520">
            <v>6</v>
          </cell>
          <cell r="K2520" t="str">
            <v>IM4503</v>
          </cell>
          <cell r="L2520">
            <v>24</v>
          </cell>
          <cell r="M2520">
            <v>14.45</v>
          </cell>
          <cell r="N2520">
            <v>346.79999999999995</v>
          </cell>
        </row>
        <row r="2521">
          <cell r="C2521" t="str">
            <v>IN0639</v>
          </cell>
          <cell r="D2521" t="str">
            <v>BETONEIRA EL+TRICA 580L (CHP)</v>
          </cell>
          <cell r="F2521" t="str">
            <v>H</v>
          </cell>
          <cell r="G2521">
            <v>1.44E-2</v>
          </cell>
          <cell r="H2521">
            <v>14.76</v>
          </cell>
          <cell r="I2521">
            <v>0.21</v>
          </cell>
          <cell r="K2521" t="str">
            <v>IN0639</v>
          </cell>
          <cell r="L2521">
            <v>1.44E-2</v>
          </cell>
          <cell r="M2521">
            <v>14.45</v>
          </cell>
          <cell r="N2521">
            <v>0.20807999999999999</v>
          </cell>
        </row>
        <row r="2522">
          <cell r="C2522">
            <v>0</v>
          </cell>
          <cell r="D2522">
            <v>0</v>
          </cell>
          <cell r="F2522">
            <v>0</v>
          </cell>
          <cell r="G2522">
            <v>0</v>
          </cell>
          <cell r="H2522">
            <v>0</v>
          </cell>
          <cell r="I2522">
            <v>0</v>
          </cell>
          <cell r="M2522">
            <v>14.45</v>
          </cell>
          <cell r="N2522">
            <v>0</v>
          </cell>
        </row>
        <row r="2523">
          <cell r="C2523">
            <v>0</v>
          </cell>
          <cell r="D2523">
            <v>0</v>
          </cell>
          <cell r="F2523">
            <v>0</v>
          </cell>
          <cell r="G2523">
            <v>0</v>
          </cell>
          <cell r="H2523">
            <v>0</v>
          </cell>
          <cell r="I2523">
            <v>0</v>
          </cell>
          <cell r="M2523">
            <v>14.45</v>
          </cell>
          <cell r="N2523">
            <v>0</v>
          </cell>
        </row>
        <row r="2524">
          <cell r="C2524">
            <v>0</v>
          </cell>
          <cell r="D2524">
            <v>0</v>
          </cell>
          <cell r="F2524">
            <v>0</v>
          </cell>
          <cell r="G2524">
            <v>0</v>
          </cell>
          <cell r="H2524">
            <v>0</v>
          </cell>
          <cell r="I2524">
            <v>0</v>
          </cell>
          <cell r="M2524">
            <v>14.45</v>
          </cell>
          <cell r="N2524">
            <v>0</v>
          </cell>
        </row>
        <row r="2525">
          <cell r="C2525">
            <v>0</v>
          </cell>
          <cell r="D2525">
            <v>0</v>
          </cell>
          <cell r="F2525">
            <v>0</v>
          </cell>
          <cell r="G2525">
            <v>0</v>
          </cell>
          <cell r="H2525">
            <v>0</v>
          </cell>
          <cell r="I2525">
            <v>0</v>
          </cell>
          <cell r="M2525">
            <v>14.45</v>
          </cell>
          <cell r="N2525">
            <v>0</v>
          </cell>
        </row>
        <row r="2526">
          <cell r="C2526">
            <v>0</v>
          </cell>
          <cell r="D2526">
            <v>0</v>
          </cell>
          <cell r="F2526">
            <v>0</v>
          </cell>
          <cell r="G2526">
            <v>0</v>
          </cell>
          <cell r="H2526">
            <v>0</v>
          </cell>
          <cell r="I2526">
            <v>0</v>
          </cell>
          <cell r="M2526">
            <v>14.45</v>
          </cell>
          <cell r="N2526">
            <v>0</v>
          </cell>
        </row>
        <row r="2527">
          <cell r="C2527">
            <v>0</v>
          </cell>
          <cell r="D2527">
            <v>0</v>
          </cell>
          <cell r="F2527">
            <v>0</v>
          </cell>
          <cell r="G2527">
            <v>0</v>
          </cell>
          <cell r="H2527">
            <v>0</v>
          </cell>
          <cell r="I2527">
            <v>0</v>
          </cell>
          <cell r="M2527">
            <v>14.45</v>
          </cell>
          <cell r="N2527">
            <v>0</v>
          </cell>
        </row>
        <row r="2528">
          <cell r="C2528">
            <v>0</v>
          </cell>
          <cell r="D2528">
            <v>0</v>
          </cell>
          <cell r="F2528">
            <v>0</v>
          </cell>
          <cell r="G2528">
            <v>0</v>
          </cell>
          <cell r="H2528">
            <v>0</v>
          </cell>
          <cell r="I2528">
            <v>0</v>
          </cell>
          <cell r="M2528">
            <v>14.45</v>
          </cell>
          <cell r="N2528">
            <v>0</v>
          </cell>
        </row>
        <row r="2529">
          <cell r="C2529">
            <v>0</v>
          </cell>
          <cell r="D2529">
            <v>0</v>
          </cell>
          <cell r="F2529">
            <v>0</v>
          </cell>
          <cell r="G2529">
            <v>0</v>
          </cell>
          <cell r="H2529">
            <v>0</v>
          </cell>
          <cell r="I2529">
            <v>0</v>
          </cell>
          <cell r="M2529">
            <v>14.45</v>
          </cell>
          <cell r="N2529">
            <v>0</v>
          </cell>
        </row>
        <row r="2530">
          <cell r="C2530">
            <v>0</v>
          </cell>
          <cell r="D2530">
            <v>0</v>
          </cell>
          <cell r="F2530">
            <v>0</v>
          </cell>
          <cell r="G2530">
            <v>0</v>
          </cell>
          <cell r="H2530">
            <v>0</v>
          </cell>
          <cell r="I2530">
            <v>0</v>
          </cell>
          <cell r="M2530">
            <v>14.45</v>
          </cell>
          <cell r="N2530">
            <v>0</v>
          </cell>
        </row>
        <row r="2531">
          <cell r="C2531">
            <v>0</v>
          </cell>
          <cell r="D2531">
            <v>0</v>
          </cell>
          <cell r="F2531">
            <v>0</v>
          </cell>
          <cell r="G2531">
            <v>0</v>
          </cell>
          <cell r="H2531">
            <v>0</v>
          </cell>
          <cell r="I2531">
            <v>0</v>
          </cell>
          <cell r="M2531">
            <v>14.45</v>
          </cell>
          <cell r="N2531">
            <v>0</v>
          </cell>
        </row>
        <row r="2532">
          <cell r="C2532">
            <v>0</v>
          </cell>
          <cell r="D2532">
            <v>0</v>
          </cell>
          <cell r="F2532">
            <v>0</v>
          </cell>
          <cell r="G2532">
            <v>0</v>
          </cell>
          <cell r="H2532">
            <v>0</v>
          </cell>
          <cell r="I2532">
            <v>0</v>
          </cell>
          <cell r="M2532">
            <v>14.45</v>
          </cell>
          <cell r="N2532">
            <v>0</v>
          </cell>
        </row>
        <row r="2533">
          <cell r="C2533">
            <v>0</v>
          </cell>
          <cell r="D2533">
            <v>0</v>
          </cell>
          <cell r="F2533">
            <v>0</v>
          </cell>
          <cell r="G2533">
            <v>0</v>
          </cell>
          <cell r="H2533">
            <v>0</v>
          </cell>
          <cell r="I2533">
            <v>0</v>
          </cell>
          <cell r="M2533">
            <v>14.45</v>
          </cell>
          <cell r="N2533">
            <v>0</v>
          </cell>
        </row>
        <row r="2534">
          <cell r="C2534">
            <v>0</v>
          </cell>
          <cell r="D2534">
            <v>0</v>
          </cell>
          <cell r="F2534">
            <v>0</v>
          </cell>
          <cell r="G2534">
            <v>0</v>
          </cell>
          <cell r="H2534">
            <v>0</v>
          </cell>
          <cell r="I2534">
            <v>0</v>
          </cell>
          <cell r="M2534">
            <v>14.45</v>
          </cell>
          <cell r="N2534">
            <v>0</v>
          </cell>
        </row>
        <row r="2535">
          <cell r="C2535">
            <v>0</v>
          </cell>
          <cell r="D2535">
            <v>0</v>
          </cell>
          <cell r="F2535">
            <v>0</v>
          </cell>
          <cell r="G2535">
            <v>0</v>
          </cell>
          <cell r="H2535">
            <v>0</v>
          </cell>
          <cell r="I2535">
            <v>0</v>
          </cell>
          <cell r="M2535">
            <v>14.45</v>
          </cell>
          <cell r="N2535">
            <v>0</v>
          </cell>
        </row>
        <row r="2536">
          <cell r="C2536">
            <v>0</v>
          </cell>
          <cell r="D2536">
            <v>0</v>
          </cell>
          <cell r="F2536">
            <v>0</v>
          </cell>
          <cell r="G2536">
            <v>0</v>
          </cell>
          <cell r="H2536">
            <v>0</v>
          </cell>
          <cell r="I2536">
            <v>0</v>
          </cell>
          <cell r="M2536">
            <v>14.45</v>
          </cell>
          <cell r="N2536">
            <v>0</v>
          </cell>
        </row>
        <row r="2537">
          <cell r="C2537">
            <v>0</v>
          </cell>
          <cell r="D2537">
            <v>0</v>
          </cell>
          <cell r="F2537">
            <v>0</v>
          </cell>
          <cell r="G2537">
            <v>0</v>
          </cell>
          <cell r="H2537">
            <v>0</v>
          </cell>
          <cell r="I2537">
            <v>0</v>
          </cell>
          <cell r="M2537">
            <v>14.45</v>
          </cell>
          <cell r="N2537">
            <v>0</v>
          </cell>
        </row>
        <row r="2538">
          <cell r="C2538">
            <v>0</v>
          </cell>
          <cell r="D2538">
            <v>0</v>
          </cell>
          <cell r="F2538">
            <v>0</v>
          </cell>
          <cell r="G2538">
            <v>0</v>
          </cell>
          <cell r="H2538">
            <v>0</v>
          </cell>
          <cell r="I2538">
            <v>0</v>
          </cell>
          <cell r="M2538">
            <v>14.45</v>
          </cell>
          <cell r="N2538">
            <v>0</v>
          </cell>
        </row>
        <row r="2539">
          <cell r="C2539" t="str">
            <v xml:space="preserve">TOTAL </v>
          </cell>
          <cell r="I2539">
            <v>10.510000000000002</v>
          </cell>
        </row>
        <row r="2540">
          <cell r="C2540" t="str">
            <v>BDI %</v>
          </cell>
          <cell r="H2540">
            <v>0</v>
          </cell>
          <cell r="I2540">
            <v>0</v>
          </cell>
        </row>
        <row r="2541">
          <cell r="A2541">
            <v>96</v>
          </cell>
          <cell r="C2541" t="str">
            <v>TOTAL DO SERVIÇO</v>
          </cell>
          <cell r="I2541">
            <v>10.510000000000002</v>
          </cell>
          <cell r="K2541" t="e">
            <v>#REF!</v>
          </cell>
          <cell r="L2541" t="e">
            <v>#REF!</v>
          </cell>
        </row>
        <row r="2542">
          <cell r="C2542" t="str">
            <v>AGESPISA - AREAIS</v>
          </cell>
        </row>
        <row r="2544">
          <cell r="C2544" t="str">
            <v>COMPOSIÇÃO DE PREÇO UNITÁRIO</v>
          </cell>
        </row>
        <row r="2546">
          <cell r="B2546">
            <v>99</v>
          </cell>
          <cell r="C2546">
            <v>99</v>
          </cell>
          <cell r="D2546" t="str">
            <v>Alvenaria de tijolo cerâmico furado c/ argamassa mista de cal hidratada e=10cm</v>
          </cell>
          <cell r="I2546" t="str">
            <v>m²</v>
          </cell>
          <cell r="K2546">
            <v>29.04</v>
          </cell>
        </row>
        <row r="2548">
          <cell r="C2548" t="str">
            <v>CÓDIGO</v>
          </cell>
          <cell r="D2548" t="str">
            <v>DESCRIÇÃO DO SERVIÇO</v>
          </cell>
          <cell r="F2548" t="str">
            <v>UNIDADE</v>
          </cell>
          <cell r="G2548" t="str">
            <v>COEF.</v>
          </cell>
          <cell r="H2548" t="str">
            <v>PR. UNITÁRIO</v>
          </cell>
          <cell r="I2548" t="str">
            <v>PR. TOTAL</v>
          </cell>
        </row>
        <row r="2549">
          <cell r="C2549" t="str">
            <v>IH0006</v>
          </cell>
          <cell r="D2549" t="str">
            <v>SERVENTE</v>
          </cell>
          <cell r="F2549" t="str">
            <v>H</v>
          </cell>
          <cell r="G2549">
            <v>0.4</v>
          </cell>
          <cell r="H2549">
            <v>4.4723219814241482</v>
          </cell>
          <cell r="I2549">
            <v>1.79</v>
          </cell>
          <cell r="K2549" t="str">
            <v>IH0006</v>
          </cell>
          <cell r="L2549">
            <v>0.4</v>
          </cell>
          <cell r="M2549">
            <v>29.04</v>
          </cell>
          <cell r="N2549">
            <v>11.616</v>
          </cell>
        </row>
        <row r="2550">
          <cell r="C2550" t="str">
            <v>IH0074</v>
          </cell>
          <cell r="D2550" t="str">
            <v>PEDREIRO</v>
          </cell>
          <cell r="F2550" t="str">
            <v>H</v>
          </cell>
          <cell r="G2550">
            <v>0.32</v>
          </cell>
          <cell r="H2550">
            <v>6.2786377708978325</v>
          </cell>
          <cell r="I2550">
            <v>2.0099999999999998</v>
          </cell>
          <cell r="K2550" t="str">
            <v>IH0074</v>
          </cell>
          <cell r="L2550">
            <v>0.32</v>
          </cell>
          <cell r="M2550">
            <v>29.04</v>
          </cell>
          <cell r="N2550">
            <v>9.2927999999999997</v>
          </cell>
        </row>
        <row r="2551">
          <cell r="C2551" t="str">
            <v>IM0611</v>
          </cell>
          <cell r="D2551" t="str">
            <v>AREIA</v>
          </cell>
          <cell r="F2551" t="str">
            <v>M3</v>
          </cell>
          <cell r="G2551">
            <v>9.7999999999999997E-3</v>
          </cell>
          <cell r="H2551">
            <v>26</v>
          </cell>
          <cell r="I2551">
            <v>0.25</v>
          </cell>
          <cell r="K2551" t="str">
            <v>IM0611</v>
          </cell>
          <cell r="L2551">
            <v>9.7999999999999997E-3</v>
          </cell>
          <cell r="M2551">
            <v>29.04</v>
          </cell>
          <cell r="N2551">
            <v>0.28459199999999996</v>
          </cell>
        </row>
        <row r="2552">
          <cell r="C2552" t="str">
            <v>IM3671</v>
          </cell>
          <cell r="D2552" t="str">
            <v>CAL HIDRATADA</v>
          </cell>
          <cell r="F2552" t="str">
            <v>KG</v>
          </cell>
          <cell r="G2552">
            <v>1.47</v>
          </cell>
          <cell r="H2552">
            <v>0.25</v>
          </cell>
          <cell r="I2552">
            <v>0.37</v>
          </cell>
          <cell r="K2552" t="str">
            <v>IM3671</v>
          </cell>
          <cell r="L2552">
            <v>1.47</v>
          </cell>
          <cell r="M2552">
            <v>29.04</v>
          </cell>
          <cell r="N2552">
            <v>42.688800000000001</v>
          </cell>
        </row>
        <row r="2553">
          <cell r="C2553" t="str">
            <v>IM3691</v>
          </cell>
          <cell r="D2553" t="str">
            <v>CIMENTO PORTLAND</v>
          </cell>
          <cell r="F2553" t="str">
            <v>KG</v>
          </cell>
          <cell r="G2553">
            <v>1.47</v>
          </cell>
          <cell r="H2553">
            <v>0.35</v>
          </cell>
          <cell r="I2553">
            <v>0.51</v>
          </cell>
          <cell r="K2553" t="str">
            <v>IM3691</v>
          </cell>
          <cell r="L2553">
            <v>1.47</v>
          </cell>
          <cell r="M2553">
            <v>29.04</v>
          </cell>
          <cell r="N2553">
            <v>42.688800000000001</v>
          </cell>
        </row>
        <row r="2554">
          <cell r="C2554" t="str">
            <v>IM4585</v>
          </cell>
          <cell r="D2554" t="str">
            <v>BLOCO CERAMICO FURADO VEDAÃ+O  - 9X19X39 CM</v>
          </cell>
          <cell r="F2554" t="str">
            <v>UN</v>
          </cell>
          <cell r="G2554">
            <v>13</v>
          </cell>
          <cell r="H2554">
            <v>0.87</v>
          </cell>
          <cell r="I2554">
            <v>11.31</v>
          </cell>
          <cell r="K2554" t="str">
            <v>IM4585</v>
          </cell>
          <cell r="L2554">
            <v>13</v>
          </cell>
          <cell r="M2554">
            <v>29.04</v>
          </cell>
          <cell r="N2554">
            <v>377.52</v>
          </cell>
        </row>
        <row r="2555">
          <cell r="C2555">
            <v>0</v>
          </cell>
          <cell r="D2555">
            <v>0</v>
          </cell>
          <cell r="F2555">
            <v>0</v>
          </cell>
          <cell r="G2555">
            <v>0</v>
          </cell>
          <cell r="H2555">
            <v>0</v>
          </cell>
          <cell r="I2555">
            <v>0</v>
          </cell>
          <cell r="M2555">
            <v>29.04</v>
          </cell>
          <cell r="N2555">
            <v>0</v>
          </cell>
        </row>
        <row r="2556">
          <cell r="C2556">
            <v>0</v>
          </cell>
          <cell r="D2556">
            <v>0</v>
          </cell>
          <cell r="F2556">
            <v>0</v>
          </cell>
          <cell r="G2556">
            <v>0</v>
          </cell>
          <cell r="H2556">
            <v>0</v>
          </cell>
          <cell r="I2556">
            <v>0</v>
          </cell>
          <cell r="M2556">
            <v>29.04</v>
          </cell>
          <cell r="N2556">
            <v>0</v>
          </cell>
        </row>
        <row r="2557">
          <cell r="C2557">
            <v>0</v>
          </cell>
          <cell r="D2557">
            <v>0</v>
          </cell>
          <cell r="F2557">
            <v>0</v>
          </cell>
          <cell r="G2557">
            <v>0</v>
          </cell>
          <cell r="H2557">
            <v>0</v>
          </cell>
          <cell r="I2557">
            <v>0</v>
          </cell>
          <cell r="M2557">
            <v>29.04</v>
          </cell>
          <cell r="N2557">
            <v>0</v>
          </cell>
        </row>
        <row r="2558">
          <cell r="C2558">
            <v>0</v>
          </cell>
          <cell r="D2558">
            <v>0</v>
          </cell>
          <cell r="F2558">
            <v>0</v>
          </cell>
          <cell r="G2558">
            <v>0</v>
          </cell>
          <cell r="H2558">
            <v>0</v>
          </cell>
          <cell r="I2558">
            <v>0</v>
          </cell>
          <cell r="M2558">
            <v>29.04</v>
          </cell>
          <cell r="N2558">
            <v>0</v>
          </cell>
        </row>
        <row r="2559">
          <cell r="C2559">
            <v>0</v>
          </cell>
          <cell r="D2559">
            <v>0</v>
          </cell>
          <cell r="F2559">
            <v>0</v>
          </cell>
          <cell r="G2559">
            <v>0</v>
          </cell>
          <cell r="H2559">
            <v>0</v>
          </cell>
          <cell r="I2559">
            <v>0</v>
          </cell>
          <cell r="M2559">
            <v>29.04</v>
          </cell>
          <cell r="N2559">
            <v>0</v>
          </cell>
        </row>
        <row r="2560">
          <cell r="C2560">
            <v>0</v>
          </cell>
          <cell r="D2560">
            <v>0</v>
          </cell>
          <cell r="F2560">
            <v>0</v>
          </cell>
          <cell r="G2560">
            <v>0</v>
          </cell>
          <cell r="H2560">
            <v>0</v>
          </cell>
          <cell r="I2560">
            <v>0</v>
          </cell>
          <cell r="M2560">
            <v>29.04</v>
          </cell>
          <cell r="N2560">
            <v>0</v>
          </cell>
        </row>
        <row r="2561">
          <cell r="C2561">
            <v>0</v>
          </cell>
          <cell r="D2561">
            <v>0</v>
          </cell>
          <cell r="F2561">
            <v>0</v>
          </cell>
          <cell r="G2561">
            <v>0</v>
          </cell>
          <cell r="H2561">
            <v>0</v>
          </cell>
          <cell r="I2561">
            <v>0</v>
          </cell>
          <cell r="M2561">
            <v>29.04</v>
          </cell>
          <cell r="N2561">
            <v>0</v>
          </cell>
        </row>
        <row r="2562">
          <cell r="C2562">
            <v>0</v>
          </cell>
          <cell r="D2562">
            <v>0</v>
          </cell>
          <cell r="F2562">
            <v>0</v>
          </cell>
          <cell r="G2562">
            <v>0</v>
          </cell>
          <cell r="H2562">
            <v>0</v>
          </cell>
          <cell r="I2562">
            <v>0</v>
          </cell>
          <cell r="M2562">
            <v>29.04</v>
          </cell>
          <cell r="N2562">
            <v>0</v>
          </cell>
        </row>
        <row r="2563">
          <cell r="C2563">
            <v>0</v>
          </cell>
          <cell r="D2563">
            <v>0</v>
          </cell>
          <cell r="F2563">
            <v>0</v>
          </cell>
          <cell r="G2563">
            <v>0</v>
          </cell>
          <cell r="H2563">
            <v>0</v>
          </cell>
          <cell r="I2563">
            <v>0</v>
          </cell>
          <cell r="M2563">
            <v>29.04</v>
          </cell>
          <cell r="N2563">
            <v>0</v>
          </cell>
        </row>
        <row r="2564">
          <cell r="C2564">
            <v>0</v>
          </cell>
          <cell r="D2564">
            <v>0</v>
          </cell>
          <cell r="F2564">
            <v>0</v>
          </cell>
          <cell r="G2564">
            <v>0</v>
          </cell>
          <cell r="H2564">
            <v>0</v>
          </cell>
          <cell r="I2564">
            <v>0</v>
          </cell>
          <cell r="M2564">
            <v>29.04</v>
          </cell>
          <cell r="N2564">
            <v>0</v>
          </cell>
        </row>
        <row r="2565">
          <cell r="C2565">
            <v>0</v>
          </cell>
          <cell r="D2565">
            <v>0</v>
          </cell>
          <cell r="F2565">
            <v>0</v>
          </cell>
          <cell r="G2565">
            <v>0</v>
          </cell>
          <cell r="H2565">
            <v>0</v>
          </cell>
          <cell r="I2565">
            <v>0</v>
          </cell>
          <cell r="M2565">
            <v>29.04</v>
          </cell>
          <cell r="N2565">
            <v>0</v>
          </cell>
        </row>
        <row r="2566">
          <cell r="C2566">
            <v>0</v>
          </cell>
          <cell r="D2566">
            <v>0</v>
          </cell>
          <cell r="F2566">
            <v>0</v>
          </cell>
          <cell r="G2566">
            <v>0</v>
          </cell>
          <cell r="H2566">
            <v>0</v>
          </cell>
          <cell r="I2566">
            <v>0</v>
          </cell>
          <cell r="M2566">
            <v>29.04</v>
          </cell>
          <cell r="N2566">
            <v>0</v>
          </cell>
        </row>
        <row r="2567">
          <cell r="C2567">
            <v>0</v>
          </cell>
          <cell r="D2567">
            <v>0</v>
          </cell>
          <cell r="F2567">
            <v>0</v>
          </cell>
          <cell r="G2567">
            <v>0</v>
          </cell>
          <cell r="H2567">
            <v>0</v>
          </cell>
          <cell r="I2567">
            <v>0</v>
          </cell>
          <cell r="M2567">
            <v>29.04</v>
          </cell>
          <cell r="N2567">
            <v>0</v>
          </cell>
        </row>
        <row r="2568">
          <cell r="C2568">
            <v>0</v>
          </cell>
          <cell r="D2568">
            <v>0</v>
          </cell>
          <cell r="F2568">
            <v>0</v>
          </cell>
          <cell r="G2568">
            <v>0</v>
          </cell>
          <cell r="H2568">
            <v>0</v>
          </cell>
          <cell r="I2568">
            <v>0</v>
          </cell>
          <cell r="M2568">
            <v>29.04</v>
          </cell>
          <cell r="N2568">
            <v>0</v>
          </cell>
        </row>
        <row r="2569">
          <cell r="C2569">
            <v>0</v>
          </cell>
          <cell r="D2569">
            <v>0</v>
          </cell>
          <cell r="F2569">
            <v>0</v>
          </cell>
          <cell r="G2569">
            <v>0</v>
          </cell>
          <cell r="H2569">
            <v>0</v>
          </cell>
          <cell r="I2569">
            <v>0</v>
          </cell>
          <cell r="M2569">
            <v>29.04</v>
          </cell>
          <cell r="N2569">
            <v>0</v>
          </cell>
        </row>
        <row r="2570">
          <cell r="C2570" t="str">
            <v xml:space="preserve">TOTAL </v>
          </cell>
          <cell r="I2570">
            <v>16.240000000000002</v>
          </cell>
        </row>
        <row r="2571">
          <cell r="C2571" t="str">
            <v>BDI %</v>
          </cell>
          <cell r="H2571">
            <v>0</v>
          </cell>
          <cell r="I2571">
            <v>0</v>
          </cell>
        </row>
        <row r="2572">
          <cell r="A2572">
            <v>99</v>
          </cell>
          <cell r="C2572" t="str">
            <v>TOTAL DO SERVIÇO</v>
          </cell>
          <cell r="I2572">
            <v>16.240000000000002</v>
          </cell>
          <cell r="K2572" t="e">
            <v>#REF!</v>
          </cell>
          <cell r="L2572" t="e">
            <v>#REF!</v>
          </cell>
        </row>
        <row r="2573">
          <cell r="C2573" t="str">
            <v>AGESPISA - AREAIS</v>
          </cell>
        </row>
        <row r="2575">
          <cell r="C2575" t="str">
            <v>COMPOSIÇÃO DE PREÇO UNITÁRIO</v>
          </cell>
        </row>
        <row r="2577">
          <cell r="B2577">
            <v>100</v>
          </cell>
          <cell r="C2577">
            <v>100</v>
          </cell>
          <cell r="D2577" t="str">
            <v>ASSENTAMENTO DE TUBOS E CONEXÕES EM PVC JEI, REDE COLETORA DN 400</v>
          </cell>
          <cell r="I2577" t="str">
            <v>M</v>
          </cell>
          <cell r="K2577">
            <v>5.3</v>
          </cell>
        </row>
        <row r="2579">
          <cell r="C2579" t="str">
            <v>CÓDIGO</v>
          </cell>
          <cell r="D2579" t="str">
            <v>DESCRIÇÃO DO SERVIÇO</v>
          </cell>
          <cell r="F2579" t="str">
            <v>UNIDADE</v>
          </cell>
          <cell r="G2579" t="str">
            <v>COEF.</v>
          </cell>
          <cell r="H2579" t="str">
            <v>PR. UNITÁRIO</v>
          </cell>
          <cell r="I2579" t="str">
            <v>PR. TOTAL</v>
          </cell>
        </row>
        <row r="2580">
          <cell r="C2580" t="str">
            <v>IH0074</v>
          </cell>
          <cell r="D2580" t="str">
            <v>PEDREIRO</v>
          </cell>
          <cell r="F2580" t="str">
            <v>H</v>
          </cell>
          <cell r="G2580">
            <v>0.2</v>
          </cell>
          <cell r="H2580">
            <v>6.2786377708978325</v>
          </cell>
          <cell r="I2580">
            <v>1.26</v>
          </cell>
          <cell r="K2580" t="str">
            <v>IH0074</v>
          </cell>
          <cell r="L2580">
            <v>0.2</v>
          </cell>
          <cell r="M2580">
            <v>5.3</v>
          </cell>
          <cell r="N2580">
            <v>1.06</v>
          </cell>
        </row>
        <row r="2581">
          <cell r="C2581" t="str">
            <v>IH0107</v>
          </cell>
          <cell r="D2581" t="str">
            <v>AJUDANTE</v>
          </cell>
          <cell r="F2581" t="str">
            <v>H</v>
          </cell>
          <cell r="G2581">
            <v>0.36</v>
          </cell>
          <cell r="H2581">
            <v>4.4723219814241482</v>
          </cell>
          <cell r="I2581">
            <v>1.61</v>
          </cell>
          <cell r="K2581" t="str">
            <v>IH0107</v>
          </cell>
          <cell r="L2581">
            <v>0.36</v>
          </cell>
          <cell r="M2581">
            <v>5.3</v>
          </cell>
          <cell r="N2581">
            <v>1.9079999999999999</v>
          </cell>
        </row>
        <row r="2582">
          <cell r="C2582" t="str">
            <v>IM3221</v>
          </cell>
          <cell r="D2582" t="str">
            <v>PASTA LUBRIFICANTE</v>
          </cell>
          <cell r="F2582" t="str">
            <v>KG</v>
          </cell>
          <cell r="G2582">
            <v>3.9399999999999998E-2</v>
          </cell>
          <cell r="H2582">
            <v>9.0500000000000007</v>
          </cell>
          <cell r="I2582">
            <v>0.36</v>
          </cell>
          <cell r="K2582" t="str">
            <v>IM3221</v>
          </cell>
          <cell r="L2582">
            <v>3.9399999999999998E-2</v>
          </cell>
          <cell r="M2582">
            <v>5.3</v>
          </cell>
          <cell r="N2582">
            <v>0.20881999999999998</v>
          </cell>
        </row>
        <row r="2583">
          <cell r="C2583" t="str">
            <v>IN0644</v>
          </cell>
          <cell r="D2583" t="str">
            <v>CAMINH+O COMERC. EQUIP.        C/GUINDASTE (CHP)</v>
          </cell>
          <cell r="F2583" t="str">
            <v>H</v>
          </cell>
          <cell r="G2583">
            <v>8.0000000000000002E-3</v>
          </cell>
          <cell r="H2583">
            <v>71.41</v>
          </cell>
          <cell r="I2583">
            <v>0.56999999999999995</v>
          </cell>
          <cell r="K2583" t="str">
            <v>IN0644</v>
          </cell>
          <cell r="L2583">
            <v>8.0000000000000002E-3</v>
          </cell>
          <cell r="M2583">
            <v>5.3</v>
          </cell>
          <cell r="N2583">
            <v>4.24E-2</v>
          </cell>
        </row>
        <row r="2584">
          <cell r="C2584">
            <v>0</v>
          </cell>
          <cell r="D2584">
            <v>0</v>
          </cell>
          <cell r="F2584">
            <v>0</v>
          </cell>
          <cell r="G2584">
            <v>0</v>
          </cell>
          <cell r="H2584">
            <v>0</v>
          </cell>
          <cell r="I2584">
            <v>0</v>
          </cell>
          <cell r="M2584">
            <v>5.3</v>
          </cell>
          <cell r="N2584">
            <v>0</v>
          </cell>
        </row>
        <row r="2585">
          <cell r="C2585">
            <v>0</v>
          </cell>
          <cell r="D2585">
            <v>0</v>
          </cell>
          <cell r="F2585">
            <v>0</v>
          </cell>
          <cell r="G2585">
            <v>0</v>
          </cell>
          <cell r="H2585">
            <v>0</v>
          </cell>
          <cell r="I2585">
            <v>0</v>
          </cell>
          <cell r="M2585">
            <v>5.3</v>
          </cell>
          <cell r="N2585">
            <v>0</v>
          </cell>
        </row>
        <row r="2586">
          <cell r="C2586">
            <v>0</v>
          </cell>
          <cell r="D2586">
            <v>0</v>
          </cell>
          <cell r="F2586">
            <v>0</v>
          </cell>
          <cell r="G2586">
            <v>0</v>
          </cell>
          <cell r="H2586">
            <v>0</v>
          </cell>
          <cell r="I2586">
            <v>0</v>
          </cell>
          <cell r="M2586">
            <v>5.3</v>
          </cell>
          <cell r="N2586">
            <v>0</v>
          </cell>
        </row>
        <row r="2587">
          <cell r="C2587">
            <v>0</v>
          </cell>
          <cell r="D2587">
            <v>0</v>
          </cell>
          <cell r="F2587">
            <v>0</v>
          </cell>
          <cell r="G2587">
            <v>0</v>
          </cell>
          <cell r="H2587">
            <v>0</v>
          </cell>
          <cell r="I2587">
            <v>0</v>
          </cell>
          <cell r="M2587">
            <v>5.3</v>
          </cell>
          <cell r="N2587">
            <v>0</v>
          </cell>
        </row>
        <row r="2588">
          <cell r="C2588">
            <v>0</v>
          </cell>
          <cell r="D2588">
            <v>0</v>
          </cell>
          <cell r="F2588">
            <v>0</v>
          </cell>
          <cell r="G2588">
            <v>0</v>
          </cell>
          <cell r="H2588">
            <v>0</v>
          </cell>
          <cell r="I2588">
            <v>0</v>
          </cell>
          <cell r="M2588">
            <v>5.3</v>
          </cell>
          <cell r="N2588">
            <v>0</v>
          </cell>
        </row>
        <row r="2589">
          <cell r="C2589">
            <v>0</v>
          </cell>
          <cell r="D2589">
            <v>0</v>
          </cell>
          <cell r="F2589">
            <v>0</v>
          </cell>
          <cell r="G2589">
            <v>0</v>
          </cell>
          <cell r="H2589">
            <v>0</v>
          </cell>
          <cell r="I2589">
            <v>0</v>
          </cell>
          <cell r="M2589">
            <v>5.3</v>
          </cell>
          <cell r="N2589">
            <v>0</v>
          </cell>
        </row>
        <row r="2590">
          <cell r="C2590">
            <v>0</v>
          </cell>
          <cell r="D2590">
            <v>0</v>
          </cell>
          <cell r="F2590">
            <v>0</v>
          </cell>
          <cell r="G2590">
            <v>0</v>
          </cell>
          <cell r="H2590">
            <v>0</v>
          </cell>
          <cell r="I2590">
            <v>0</v>
          </cell>
          <cell r="M2590">
            <v>5.3</v>
          </cell>
          <cell r="N2590">
            <v>0</v>
          </cell>
        </row>
        <row r="2591">
          <cell r="C2591">
            <v>0</v>
          </cell>
          <cell r="D2591">
            <v>0</v>
          </cell>
          <cell r="F2591">
            <v>0</v>
          </cell>
          <cell r="G2591">
            <v>0</v>
          </cell>
          <cell r="H2591">
            <v>0</v>
          </cell>
          <cell r="I2591">
            <v>0</v>
          </cell>
          <cell r="M2591">
            <v>5.3</v>
          </cell>
          <cell r="N2591">
            <v>0</v>
          </cell>
        </row>
        <row r="2592">
          <cell r="C2592">
            <v>0</v>
          </cell>
          <cell r="D2592">
            <v>0</v>
          </cell>
          <cell r="F2592">
            <v>0</v>
          </cell>
          <cell r="G2592">
            <v>0</v>
          </cell>
          <cell r="H2592">
            <v>0</v>
          </cell>
          <cell r="I2592">
            <v>0</v>
          </cell>
          <cell r="M2592">
            <v>5.3</v>
          </cell>
          <cell r="N2592">
            <v>0</v>
          </cell>
        </row>
        <row r="2593">
          <cell r="C2593">
            <v>0</v>
          </cell>
          <cell r="D2593">
            <v>0</v>
          </cell>
          <cell r="F2593">
            <v>0</v>
          </cell>
          <cell r="G2593">
            <v>0</v>
          </cell>
          <cell r="H2593">
            <v>0</v>
          </cell>
          <cell r="I2593">
            <v>0</v>
          </cell>
          <cell r="M2593">
            <v>5.3</v>
          </cell>
          <cell r="N2593">
            <v>0</v>
          </cell>
        </row>
        <row r="2594">
          <cell r="C2594">
            <v>0</v>
          </cell>
          <cell r="D2594">
            <v>0</v>
          </cell>
          <cell r="F2594">
            <v>0</v>
          </cell>
          <cell r="G2594">
            <v>0</v>
          </cell>
          <cell r="H2594">
            <v>0</v>
          </cell>
          <cell r="I2594">
            <v>0</v>
          </cell>
          <cell r="M2594">
            <v>5.3</v>
          </cell>
          <cell r="N2594">
            <v>0</v>
          </cell>
        </row>
        <row r="2595">
          <cell r="C2595">
            <v>0</v>
          </cell>
          <cell r="D2595">
            <v>0</v>
          </cell>
          <cell r="F2595">
            <v>0</v>
          </cell>
          <cell r="G2595">
            <v>0</v>
          </cell>
          <cell r="H2595">
            <v>0</v>
          </cell>
          <cell r="I2595">
            <v>0</v>
          </cell>
          <cell r="M2595">
            <v>5.3</v>
          </cell>
          <cell r="N2595">
            <v>0</v>
          </cell>
        </row>
        <row r="2596">
          <cell r="C2596">
            <v>0</v>
          </cell>
          <cell r="D2596">
            <v>0</v>
          </cell>
          <cell r="F2596">
            <v>0</v>
          </cell>
          <cell r="G2596">
            <v>0</v>
          </cell>
          <cell r="H2596">
            <v>0</v>
          </cell>
          <cell r="I2596">
            <v>0</v>
          </cell>
          <cell r="M2596">
            <v>5.3</v>
          </cell>
          <cell r="N2596">
            <v>0</v>
          </cell>
        </row>
        <row r="2597">
          <cell r="C2597">
            <v>0</v>
          </cell>
          <cell r="D2597">
            <v>0</v>
          </cell>
          <cell r="F2597">
            <v>0</v>
          </cell>
          <cell r="G2597">
            <v>0</v>
          </cell>
          <cell r="H2597">
            <v>0</v>
          </cell>
          <cell r="I2597">
            <v>0</v>
          </cell>
          <cell r="M2597">
            <v>5.3</v>
          </cell>
          <cell r="N2597">
            <v>0</v>
          </cell>
        </row>
        <row r="2598">
          <cell r="C2598">
            <v>0</v>
          </cell>
          <cell r="D2598">
            <v>0</v>
          </cell>
          <cell r="F2598">
            <v>0</v>
          </cell>
          <cell r="G2598">
            <v>0</v>
          </cell>
          <cell r="H2598">
            <v>0</v>
          </cell>
          <cell r="I2598">
            <v>0</v>
          </cell>
          <cell r="M2598">
            <v>5.3</v>
          </cell>
          <cell r="N2598">
            <v>0</v>
          </cell>
        </row>
        <row r="2599">
          <cell r="C2599">
            <v>0</v>
          </cell>
          <cell r="D2599">
            <v>0</v>
          </cell>
          <cell r="F2599">
            <v>0</v>
          </cell>
          <cell r="G2599">
            <v>0</v>
          </cell>
          <cell r="H2599">
            <v>0</v>
          </cell>
          <cell r="I2599">
            <v>0</v>
          </cell>
          <cell r="M2599">
            <v>5.3</v>
          </cell>
          <cell r="N2599">
            <v>0</v>
          </cell>
        </row>
        <row r="2600">
          <cell r="C2600">
            <v>0</v>
          </cell>
          <cell r="D2600">
            <v>0</v>
          </cell>
          <cell r="F2600">
            <v>0</v>
          </cell>
          <cell r="G2600">
            <v>0</v>
          </cell>
          <cell r="H2600">
            <v>0</v>
          </cell>
          <cell r="I2600">
            <v>0</v>
          </cell>
          <cell r="M2600">
            <v>5.3</v>
          </cell>
          <cell r="N2600">
            <v>0</v>
          </cell>
        </row>
        <row r="2601">
          <cell r="C2601" t="str">
            <v xml:space="preserve">TOTAL </v>
          </cell>
          <cell r="I2601">
            <v>3.8</v>
          </cell>
        </row>
        <row r="2602">
          <cell r="C2602" t="str">
            <v>BDI %</v>
          </cell>
          <cell r="H2602">
            <v>0</v>
          </cell>
          <cell r="I2602">
            <v>0</v>
          </cell>
        </row>
        <row r="2603">
          <cell r="A2603">
            <v>100</v>
          </cell>
          <cell r="C2603" t="str">
            <v>TOTAL DO SERVIÇO</v>
          </cell>
          <cell r="I2603">
            <v>3.8</v>
          </cell>
          <cell r="K2603" t="e">
            <v>#REF!</v>
          </cell>
          <cell r="L2603" t="e">
            <v>#REF!</v>
          </cell>
        </row>
        <row r="2604">
          <cell r="C2604" t="str">
            <v>AGESPISA - AREAIS</v>
          </cell>
        </row>
        <row r="2606">
          <cell r="C2606" t="str">
            <v>COMPOSIÇÃO DE PREÇO UNITÁRIO</v>
          </cell>
        </row>
        <row r="2608">
          <cell r="B2608">
            <v>152</v>
          </cell>
          <cell r="C2608">
            <v>152</v>
          </cell>
          <cell r="D2608" t="str">
            <v>ASSENTAMENTO DE TUBOS E CONEXÕES EM PVC DEFOFO, JEI DN 500</v>
          </cell>
          <cell r="I2608" t="str">
            <v>M</v>
          </cell>
          <cell r="K2608">
            <v>7.04</v>
          </cell>
        </row>
        <row r="2610">
          <cell r="C2610" t="str">
            <v>CÓDIGO</v>
          </cell>
          <cell r="D2610" t="str">
            <v>DESCRIÇÃO DO SERVIÇO</v>
          </cell>
          <cell r="F2610" t="str">
            <v>UNIDADE</v>
          </cell>
          <cell r="G2610" t="str">
            <v>COEF.</v>
          </cell>
          <cell r="H2610" t="str">
            <v>PR. UNITÁRIO</v>
          </cell>
          <cell r="I2610" t="str">
            <v>PR. TOTAL</v>
          </cell>
        </row>
        <row r="2611">
          <cell r="C2611" t="str">
            <v>IH0074</v>
          </cell>
          <cell r="D2611" t="str">
            <v>PEDREIRO</v>
          </cell>
          <cell r="F2611" t="str">
            <v>H</v>
          </cell>
          <cell r="G2611">
            <v>0.26</v>
          </cell>
          <cell r="H2611">
            <v>6.2786377708978325</v>
          </cell>
          <cell r="I2611">
            <v>1.63</v>
          </cell>
          <cell r="K2611" t="str">
            <v>IH0074</v>
          </cell>
          <cell r="L2611">
            <v>0.26</v>
          </cell>
          <cell r="M2611">
            <v>7.04</v>
          </cell>
          <cell r="N2611">
            <v>1.8304</v>
          </cell>
        </row>
        <row r="2612">
          <cell r="C2612" t="str">
            <v>IH0107</v>
          </cell>
          <cell r="D2612" t="str">
            <v>AJUDANTE</v>
          </cell>
          <cell r="F2612" t="str">
            <v>H</v>
          </cell>
          <cell r="G2612">
            <v>0.6</v>
          </cell>
          <cell r="H2612">
            <v>4.4723219814241482</v>
          </cell>
          <cell r="I2612">
            <v>2.68</v>
          </cell>
          <cell r="K2612" t="str">
            <v>IH0107</v>
          </cell>
          <cell r="L2612">
            <v>0.6</v>
          </cell>
          <cell r="M2612">
            <v>7.04</v>
          </cell>
          <cell r="N2612">
            <v>4.2240000000000002</v>
          </cell>
        </row>
        <row r="2613">
          <cell r="C2613" t="str">
            <v>IM3221</v>
          </cell>
          <cell r="D2613" t="str">
            <v>PASTA LUBRIFICANTE</v>
          </cell>
          <cell r="F2613" t="str">
            <v>KG</v>
          </cell>
          <cell r="G2613">
            <v>4.1000000000000002E-2</v>
          </cell>
          <cell r="H2613">
            <v>9.0500000000000007</v>
          </cell>
          <cell r="I2613">
            <v>0.37</v>
          </cell>
          <cell r="K2613" t="str">
            <v>IM3221</v>
          </cell>
          <cell r="L2613">
            <v>4.1000000000000002E-2</v>
          </cell>
          <cell r="M2613">
            <v>7.04</v>
          </cell>
          <cell r="N2613">
            <v>0.28864000000000001</v>
          </cell>
        </row>
        <row r="2614">
          <cell r="C2614" t="str">
            <v>IN0644</v>
          </cell>
          <cell r="D2614" t="str">
            <v>CAMINH+O COMERC. EQUIP.        C/GUINDASTE (CHP)</v>
          </cell>
          <cell r="F2614" t="str">
            <v>H</v>
          </cell>
          <cell r="G2614">
            <v>0.01</v>
          </cell>
          <cell r="H2614">
            <v>71.41</v>
          </cell>
          <cell r="I2614">
            <v>0.71</v>
          </cell>
          <cell r="K2614" t="str">
            <v>IN0644</v>
          </cell>
          <cell r="L2614">
            <v>0.01</v>
          </cell>
          <cell r="M2614">
            <v>7.04</v>
          </cell>
          <cell r="N2614">
            <v>7.0400000000000004E-2</v>
          </cell>
        </row>
        <row r="2615">
          <cell r="C2615">
            <v>0</v>
          </cell>
          <cell r="D2615">
            <v>0</v>
          </cell>
          <cell r="F2615">
            <v>0</v>
          </cell>
          <cell r="G2615">
            <v>0</v>
          </cell>
          <cell r="H2615">
            <v>0</v>
          </cell>
          <cell r="I2615">
            <v>0</v>
          </cell>
          <cell r="M2615">
            <v>7.04</v>
          </cell>
          <cell r="N2615">
            <v>0</v>
          </cell>
        </row>
        <row r="2616">
          <cell r="C2616">
            <v>0</v>
          </cell>
          <cell r="D2616">
            <v>0</v>
          </cell>
          <cell r="F2616">
            <v>0</v>
          </cell>
          <cell r="G2616">
            <v>0</v>
          </cell>
          <cell r="H2616">
            <v>0</v>
          </cell>
          <cell r="I2616">
            <v>0</v>
          </cell>
          <cell r="M2616">
            <v>7.04</v>
          </cell>
          <cell r="N2616">
            <v>0</v>
          </cell>
        </row>
        <row r="2617">
          <cell r="C2617">
            <v>0</v>
          </cell>
          <cell r="D2617">
            <v>0</v>
          </cell>
          <cell r="F2617">
            <v>0</v>
          </cell>
          <cell r="G2617">
            <v>0</v>
          </cell>
          <cell r="H2617">
            <v>0</v>
          </cell>
          <cell r="I2617">
            <v>0</v>
          </cell>
          <cell r="M2617">
            <v>7.04</v>
          </cell>
          <cell r="N2617">
            <v>0</v>
          </cell>
        </row>
        <row r="2618">
          <cell r="C2618">
            <v>0</v>
          </cell>
          <cell r="D2618">
            <v>0</v>
          </cell>
          <cell r="F2618">
            <v>0</v>
          </cell>
          <cell r="G2618">
            <v>0</v>
          </cell>
          <cell r="H2618">
            <v>0</v>
          </cell>
          <cell r="I2618">
            <v>0</v>
          </cell>
          <cell r="M2618">
            <v>7.04</v>
          </cell>
          <cell r="N2618">
            <v>0</v>
          </cell>
        </row>
        <row r="2619">
          <cell r="C2619">
            <v>0</v>
          </cell>
          <cell r="D2619">
            <v>0</v>
          </cell>
          <cell r="F2619">
            <v>0</v>
          </cell>
          <cell r="G2619">
            <v>0</v>
          </cell>
          <cell r="H2619">
            <v>0</v>
          </cell>
          <cell r="I2619">
            <v>0</v>
          </cell>
          <cell r="M2619">
            <v>7.04</v>
          </cell>
          <cell r="N2619">
            <v>0</v>
          </cell>
        </row>
        <row r="2620">
          <cell r="C2620">
            <v>0</v>
          </cell>
          <cell r="D2620">
            <v>0</v>
          </cell>
          <cell r="F2620">
            <v>0</v>
          </cell>
          <cell r="G2620">
            <v>0</v>
          </cell>
          <cell r="H2620">
            <v>0</v>
          </cell>
          <cell r="I2620">
            <v>0</v>
          </cell>
          <cell r="M2620">
            <v>7.04</v>
          </cell>
          <cell r="N2620">
            <v>0</v>
          </cell>
        </row>
        <row r="2621">
          <cell r="C2621">
            <v>0</v>
          </cell>
          <cell r="D2621">
            <v>0</v>
          </cell>
          <cell r="F2621">
            <v>0</v>
          </cell>
          <cell r="G2621">
            <v>0</v>
          </cell>
          <cell r="H2621">
            <v>0</v>
          </cell>
          <cell r="I2621">
            <v>0</v>
          </cell>
          <cell r="M2621">
            <v>7.04</v>
          </cell>
          <cell r="N2621">
            <v>0</v>
          </cell>
        </row>
        <row r="2622">
          <cell r="C2622">
            <v>0</v>
          </cell>
          <cell r="D2622">
            <v>0</v>
          </cell>
          <cell r="F2622">
            <v>0</v>
          </cell>
          <cell r="G2622">
            <v>0</v>
          </cell>
          <cell r="H2622">
            <v>0</v>
          </cell>
          <cell r="I2622">
            <v>0</v>
          </cell>
          <cell r="M2622">
            <v>7.04</v>
          </cell>
          <cell r="N2622">
            <v>0</v>
          </cell>
        </row>
        <row r="2623">
          <cell r="C2623">
            <v>0</v>
          </cell>
          <cell r="D2623">
            <v>0</v>
          </cell>
          <cell r="F2623">
            <v>0</v>
          </cell>
          <cell r="G2623">
            <v>0</v>
          </cell>
          <cell r="H2623">
            <v>0</v>
          </cell>
          <cell r="I2623">
            <v>0</v>
          </cell>
          <cell r="M2623">
            <v>7.04</v>
          </cell>
          <cell r="N2623">
            <v>0</v>
          </cell>
        </row>
        <row r="2624">
          <cell r="C2624">
            <v>0</v>
          </cell>
          <cell r="D2624">
            <v>0</v>
          </cell>
          <cell r="F2624">
            <v>0</v>
          </cell>
          <cell r="G2624">
            <v>0</v>
          </cell>
          <cell r="H2624">
            <v>0</v>
          </cell>
          <cell r="I2624">
            <v>0</v>
          </cell>
          <cell r="M2624">
            <v>7.04</v>
          </cell>
          <cell r="N2624">
            <v>0</v>
          </cell>
        </row>
        <row r="2625">
          <cell r="C2625">
            <v>0</v>
          </cell>
          <cell r="D2625">
            <v>0</v>
          </cell>
          <cell r="F2625">
            <v>0</v>
          </cell>
          <cell r="G2625">
            <v>0</v>
          </cell>
          <cell r="H2625">
            <v>0</v>
          </cell>
          <cell r="I2625">
            <v>0</v>
          </cell>
          <cell r="M2625">
            <v>7.04</v>
          </cell>
          <cell r="N2625">
            <v>0</v>
          </cell>
        </row>
        <row r="2626">
          <cell r="C2626">
            <v>0</v>
          </cell>
          <cell r="D2626">
            <v>0</v>
          </cell>
          <cell r="F2626">
            <v>0</v>
          </cell>
          <cell r="G2626">
            <v>0</v>
          </cell>
          <cell r="H2626">
            <v>0</v>
          </cell>
          <cell r="I2626">
            <v>0</v>
          </cell>
          <cell r="M2626">
            <v>7.04</v>
          </cell>
          <cell r="N2626">
            <v>0</v>
          </cell>
        </row>
        <row r="2627">
          <cell r="C2627">
            <v>0</v>
          </cell>
          <cell r="D2627">
            <v>0</v>
          </cell>
          <cell r="F2627">
            <v>0</v>
          </cell>
          <cell r="G2627">
            <v>0</v>
          </cell>
          <cell r="H2627">
            <v>0</v>
          </cell>
          <cell r="I2627">
            <v>0</v>
          </cell>
          <cell r="M2627">
            <v>7.04</v>
          </cell>
          <cell r="N2627">
            <v>0</v>
          </cell>
        </row>
        <row r="2628">
          <cell r="C2628">
            <v>0</v>
          </cell>
          <cell r="D2628">
            <v>0</v>
          </cell>
          <cell r="F2628">
            <v>0</v>
          </cell>
          <cell r="G2628">
            <v>0</v>
          </cell>
          <cell r="H2628">
            <v>0</v>
          </cell>
          <cell r="I2628">
            <v>0</v>
          </cell>
          <cell r="M2628">
            <v>7.04</v>
          </cell>
          <cell r="N2628">
            <v>0</v>
          </cell>
        </row>
        <row r="2629">
          <cell r="C2629">
            <v>0</v>
          </cell>
          <cell r="D2629">
            <v>0</v>
          </cell>
          <cell r="F2629">
            <v>0</v>
          </cell>
          <cell r="G2629">
            <v>0</v>
          </cell>
          <cell r="H2629">
            <v>0</v>
          </cell>
          <cell r="I2629">
            <v>0</v>
          </cell>
          <cell r="M2629">
            <v>7.04</v>
          </cell>
          <cell r="N2629">
            <v>0</v>
          </cell>
        </row>
        <row r="2630">
          <cell r="C2630">
            <v>0</v>
          </cell>
          <cell r="D2630">
            <v>0</v>
          </cell>
          <cell r="F2630">
            <v>0</v>
          </cell>
          <cell r="G2630">
            <v>0</v>
          </cell>
          <cell r="H2630">
            <v>0</v>
          </cell>
          <cell r="I2630">
            <v>0</v>
          </cell>
          <cell r="M2630">
            <v>7.04</v>
          </cell>
          <cell r="N2630">
            <v>0</v>
          </cell>
        </row>
        <row r="2631">
          <cell r="C2631">
            <v>0</v>
          </cell>
          <cell r="D2631">
            <v>0</v>
          </cell>
          <cell r="F2631">
            <v>0</v>
          </cell>
          <cell r="G2631">
            <v>0</v>
          </cell>
          <cell r="H2631">
            <v>0</v>
          </cell>
          <cell r="I2631">
            <v>0</v>
          </cell>
          <cell r="M2631">
            <v>7.04</v>
          </cell>
          <cell r="N2631">
            <v>0</v>
          </cell>
        </row>
        <row r="2632">
          <cell r="C2632" t="str">
            <v xml:space="preserve">TOTAL </v>
          </cell>
          <cell r="I2632">
            <v>5.3900000000000006</v>
          </cell>
        </row>
        <row r="2633">
          <cell r="C2633" t="str">
            <v>BDI %</v>
          </cell>
          <cell r="H2633">
            <v>0</v>
          </cell>
          <cell r="I2633">
            <v>0</v>
          </cell>
        </row>
        <row r="2634">
          <cell r="A2634">
            <v>152</v>
          </cell>
          <cell r="C2634" t="str">
            <v>TOTAL DO SERVIÇO</v>
          </cell>
          <cell r="I2634">
            <v>5.3900000000000006</v>
          </cell>
          <cell r="K2634" t="e">
            <v>#REF!</v>
          </cell>
          <cell r="L2634" t="e">
            <v>#REF!</v>
          </cell>
        </row>
        <row r="2635">
          <cell r="C2635" t="str">
            <v>AGESPISA - AREAIS</v>
          </cell>
        </row>
        <row r="2637">
          <cell r="C2637" t="str">
            <v>COMPOSIÇÃO DE PREÇO UNITÁRIO</v>
          </cell>
        </row>
        <row r="2639">
          <cell r="B2639">
            <v>172</v>
          </cell>
          <cell r="C2639">
            <v>172</v>
          </cell>
          <cell r="D2639" t="str">
            <v>Concreto armado para bancadas e jardineira</v>
          </cell>
          <cell r="I2639" t="str">
            <v>m³</v>
          </cell>
          <cell r="K2639">
            <v>1846.88</v>
          </cell>
        </row>
        <row r="2641">
          <cell r="C2641" t="str">
            <v>CÓDIGO</v>
          </cell>
          <cell r="D2641" t="str">
            <v>DESCRIÇÃO DO SERVIÇO</v>
          </cell>
          <cell r="F2641" t="str">
            <v>UNIDADE</v>
          </cell>
          <cell r="G2641" t="str">
            <v>COEF.</v>
          </cell>
          <cell r="H2641" t="str">
            <v>PR. UNITÁRIO</v>
          </cell>
          <cell r="I2641" t="str">
            <v>PR. TOTAL</v>
          </cell>
        </row>
        <row r="2642">
          <cell r="C2642" t="str">
            <v>CA0154</v>
          </cell>
          <cell r="D2642" t="str">
            <v>ARMADURA DE AÇO CA 50,         FORNECIMENTO E COLOCAÇÃO</v>
          </cell>
          <cell r="F2642" t="str">
            <v>KG</v>
          </cell>
          <cell r="G2642">
            <v>70</v>
          </cell>
          <cell r="H2642">
            <v>5.4190959752321985</v>
          </cell>
          <cell r="I2642">
            <v>379.34</v>
          </cell>
          <cell r="K2642" t="str">
            <v>CA0154</v>
          </cell>
          <cell r="L2642">
            <v>70</v>
          </cell>
          <cell r="M2642">
            <v>1846.88</v>
          </cell>
          <cell r="N2642">
            <v>129281.60000000001</v>
          </cell>
        </row>
        <row r="2643">
          <cell r="C2643" t="str">
            <v>CC0769</v>
          </cell>
          <cell r="D2643" t="str">
            <v>FORMA CURVA CHAPA COMPENSADA   RESINADA, ESP.= 12mm</v>
          </cell>
          <cell r="F2643" t="str">
            <v>M2</v>
          </cell>
          <cell r="G2643">
            <v>10</v>
          </cell>
          <cell r="H2643">
            <v>74.591859133126945</v>
          </cell>
          <cell r="I2643">
            <v>745.92</v>
          </cell>
          <cell r="K2643" t="str">
            <v>CC0769</v>
          </cell>
          <cell r="L2643">
            <v>10</v>
          </cell>
          <cell r="M2643">
            <v>1846.88</v>
          </cell>
          <cell r="N2643">
            <v>18468.800000000003</v>
          </cell>
        </row>
        <row r="2644">
          <cell r="C2644" t="str">
            <v>CC0836</v>
          </cell>
          <cell r="D2644" t="str">
            <v>CONCRETO P/VIBR., FCK 15 MPa   COM AGREGADO ADQUIRIDO</v>
          </cell>
          <cell r="F2644" t="str">
            <v>M3</v>
          </cell>
          <cell r="G2644">
            <v>1</v>
          </cell>
          <cell r="H2644">
            <v>208.48377188854488</v>
          </cell>
          <cell r="I2644">
            <v>208.48</v>
          </cell>
          <cell r="K2644" t="str">
            <v>CC0836</v>
          </cell>
          <cell r="L2644">
            <v>1</v>
          </cell>
          <cell r="M2644">
            <v>1846.88</v>
          </cell>
          <cell r="N2644">
            <v>1846.88</v>
          </cell>
        </row>
        <row r="2645">
          <cell r="C2645">
            <v>0</v>
          </cell>
          <cell r="D2645">
            <v>0</v>
          </cell>
          <cell r="F2645">
            <v>0</v>
          </cell>
          <cell r="G2645">
            <v>0</v>
          </cell>
          <cell r="H2645">
            <v>0</v>
          </cell>
          <cell r="I2645">
            <v>0</v>
          </cell>
          <cell r="M2645">
            <v>1846.88</v>
          </cell>
          <cell r="N2645">
            <v>0</v>
          </cell>
        </row>
        <row r="2646">
          <cell r="C2646">
            <v>0</v>
          </cell>
          <cell r="D2646">
            <v>0</v>
          </cell>
          <cell r="F2646">
            <v>0</v>
          </cell>
          <cell r="G2646">
            <v>0</v>
          </cell>
          <cell r="H2646">
            <v>0</v>
          </cell>
          <cell r="I2646">
            <v>0</v>
          </cell>
          <cell r="M2646">
            <v>1846.88</v>
          </cell>
          <cell r="N2646">
            <v>0</v>
          </cell>
        </row>
        <row r="2647">
          <cell r="C2647">
            <v>0</v>
          </cell>
          <cell r="D2647">
            <v>0</v>
          </cell>
          <cell r="F2647">
            <v>0</v>
          </cell>
          <cell r="G2647">
            <v>0</v>
          </cell>
          <cell r="H2647">
            <v>0</v>
          </cell>
          <cell r="I2647">
            <v>0</v>
          </cell>
          <cell r="M2647">
            <v>1846.88</v>
          </cell>
          <cell r="N2647">
            <v>0</v>
          </cell>
        </row>
        <row r="2648">
          <cell r="C2648">
            <v>0</v>
          </cell>
          <cell r="D2648">
            <v>0</v>
          </cell>
          <cell r="F2648">
            <v>0</v>
          </cell>
          <cell r="G2648">
            <v>0</v>
          </cell>
          <cell r="H2648">
            <v>0</v>
          </cell>
          <cell r="I2648">
            <v>0</v>
          </cell>
          <cell r="M2648">
            <v>1846.88</v>
          </cell>
          <cell r="N2648">
            <v>0</v>
          </cell>
        </row>
        <row r="2649">
          <cell r="C2649">
            <v>0</v>
          </cell>
          <cell r="D2649">
            <v>0</v>
          </cell>
          <cell r="F2649">
            <v>0</v>
          </cell>
          <cell r="G2649">
            <v>0</v>
          </cell>
          <cell r="H2649">
            <v>0</v>
          </cell>
          <cell r="I2649">
            <v>0</v>
          </cell>
          <cell r="M2649">
            <v>1846.88</v>
          </cell>
          <cell r="N2649">
            <v>0</v>
          </cell>
        </row>
        <row r="2650">
          <cell r="C2650">
            <v>0</v>
          </cell>
          <cell r="D2650">
            <v>0</v>
          </cell>
          <cell r="F2650">
            <v>0</v>
          </cell>
          <cell r="G2650">
            <v>0</v>
          </cell>
          <cell r="H2650">
            <v>0</v>
          </cell>
          <cell r="I2650">
            <v>0</v>
          </cell>
          <cell r="M2650">
            <v>1846.88</v>
          </cell>
          <cell r="N2650">
            <v>0</v>
          </cell>
        </row>
        <row r="2651">
          <cell r="C2651">
            <v>0</v>
          </cell>
          <cell r="D2651">
            <v>0</v>
          </cell>
          <cell r="F2651">
            <v>0</v>
          </cell>
          <cell r="G2651">
            <v>0</v>
          </cell>
          <cell r="H2651">
            <v>0</v>
          </cell>
          <cell r="I2651">
            <v>0</v>
          </cell>
          <cell r="M2651">
            <v>1846.88</v>
          </cell>
          <cell r="N2651">
            <v>0</v>
          </cell>
        </row>
        <row r="2652">
          <cell r="C2652">
            <v>0</v>
          </cell>
          <cell r="D2652">
            <v>0</v>
          </cell>
          <cell r="F2652">
            <v>0</v>
          </cell>
          <cell r="G2652">
            <v>0</v>
          </cell>
          <cell r="H2652">
            <v>0</v>
          </cell>
          <cell r="I2652">
            <v>0</v>
          </cell>
          <cell r="M2652">
            <v>1846.88</v>
          </cell>
          <cell r="N2652">
            <v>0</v>
          </cell>
        </row>
        <row r="2653">
          <cell r="C2653">
            <v>0</v>
          </cell>
          <cell r="D2653">
            <v>0</v>
          </cell>
          <cell r="F2653">
            <v>0</v>
          </cell>
          <cell r="G2653">
            <v>0</v>
          </cell>
          <cell r="H2653">
            <v>0</v>
          </cell>
          <cell r="I2653">
            <v>0</v>
          </cell>
          <cell r="M2653">
            <v>1846.88</v>
          </cell>
          <cell r="N2653">
            <v>0</v>
          </cell>
        </row>
        <row r="2654">
          <cell r="C2654">
            <v>0</v>
          </cell>
          <cell r="D2654">
            <v>0</v>
          </cell>
          <cell r="F2654">
            <v>0</v>
          </cell>
          <cell r="G2654">
            <v>0</v>
          </cell>
          <cell r="H2654">
            <v>0</v>
          </cell>
          <cell r="I2654">
            <v>0</v>
          </cell>
          <cell r="M2654">
            <v>1846.88</v>
          </cell>
          <cell r="N2654">
            <v>0</v>
          </cell>
        </row>
        <row r="2655">
          <cell r="C2655">
            <v>0</v>
          </cell>
          <cell r="D2655">
            <v>0</v>
          </cell>
          <cell r="F2655">
            <v>0</v>
          </cell>
          <cell r="G2655">
            <v>0</v>
          </cell>
          <cell r="H2655">
            <v>0</v>
          </cell>
          <cell r="I2655">
            <v>0</v>
          </cell>
          <cell r="M2655">
            <v>1846.88</v>
          </cell>
          <cell r="N2655">
            <v>0</v>
          </cell>
        </row>
        <row r="2656">
          <cell r="C2656">
            <v>0</v>
          </cell>
          <cell r="D2656">
            <v>0</v>
          </cell>
          <cell r="F2656">
            <v>0</v>
          </cell>
          <cell r="G2656">
            <v>0</v>
          </cell>
          <cell r="H2656">
            <v>0</v>
          </cell>
          <cell r="I2656">
            <v>0</v>
          </cell>
          <cell r="M2656">
            <v>1846.88</v>
          </cell>
          <cell r="N2656">
            <v>0</v>
          </cell>
        </row>
        <row r="2657">
          <cell r="C2657">
            <v>0</v>
          </cell>
          <cell r="D2657">
            <v>0</v>
          </cell>
          <cell r="F2657">
            <v>0</v>
          </cell>
          <cell r="G2657">
            <v>0</v>
          </cell>
          <cell r="H2657">
            <v>0</v>
          </cell>
          <cell r="I2657">
            <v>0</v>
          </cell>
          <cell r="M2657">
            <v>1846.88</v>
          </cell>
          <cell r="N2657">
            <v>0</v>
          </cell>
        </row>
        <row r="2658">
          <cell r="C2658">
            <v>0</v>
          </cell>
          <cell r="D2658">
            <v>0</v>
          </cell>
          <cell r="F2658">
            <v>0</v>
          </cell>
          <cell r="G2658">
            <v>0</v>
          </cell>
          <cell r="H2658">
            <v>0</v>
          </cell>
          <cell r="I2658">
            <v>0</v>
          </cell>
          <cell r="M2658">
            <v>1846.88</v>
          </cell>
          <cell r="N2658">
            <v>0</v>
          </cell>
        </row>
        <row r="2659">
          <cell r="C2659">
            <v>0</v>
          </cell>
          <cell r="D2659">
            <v>0</v>
          </cell>
          <cell r="F2659">
            <v>0</v>
          </cell>
          <cell r="G2659">
            <v>0</v>
          </cell>
          <cell r="H2659">
            <v>0</v>
          </cell>
          <cell r="I2659">
            <v>0</v>
          </cell>
          <cell r="M2659">
            <v>1846.88</v>
          </cell>
          <cell r="N2659">
            <v>0</v>
          </cell>
        </row>
        <row r="2660">
          <cell r="C2660">
            <v>0</v>
          </cell>
          <cell r="D2660">
            <v>0</v>
          </cell>
          <cell r="F2660">
            <v>0</v>
          </cell>
          <cell r="G2660">
            <v>0</v>
          </cell>
          <cell r="H2660">
            <v>0</v>
          </cell>
          <cell r="I2660">
            <v>0</v>
          </cell>
          <cell r="M2660">
            <v>1846.88</v>
          </cell>
          <cell r="N2660">
            <v>0</v>
          </cell>
        </row>
        <row r="2661">
          <cell r="C2661">
            <v>0</v>
          </cell>
          <cell r="D2661">
            <v>0</v>
          </cell>
          <cell r="F2661">
            <v>0</v>
          </cell>
          <cell r="G2661">
            <v>0</v>
          </cell>
          <cell r="H2661">
            <v>0</v>
          </cell>
          <cell r="I2661">
            <v>0</v>
          </cell>
          <cell r="M2661">
            <v>1846.88</v>
          </cell>
          <cell r="N2661">
            <v>0</v>
          </cell>
        </row>
        <row r="2662">
          <cell r="C2662">
            <v>0</v>
          </cell>
          <cell r="D2662">
            <v>0</v>
          </cell>
          <cell r="F2662">
            <v>0</v>
          </cell>
          <cell r="G2662">
            <v>0</v>
          </cell>
          <cell r="H2662">
            <v>0</v>
          </cell>
          <cell r="I2662">
            <v>0</v>
          </cell>
          <cell r="M2662">
            <v>1846.88</v>
          </cell>
          <cell r="N2662">
            <v>0</v>
          </cell>
        </row>
        <row r="2663">
          <cell r="C2663" t="str">
            <v xml:space="preserve">TOTAL </v>
          </cell>
          <cell r="I2663">
            <v>1333.74</v>
          </cell>
        </row>
        <row r="2664">
          <cell r="C2664" t="str">
            <v>BDI %</v>
          </cell>
          <cell r="H2664">
            <v>0</v>
          </cell>
          <cell r="I2664">
            <v>0</v>
          </cell>
        </row>
        <row r="2665">
          <cell r="A2665">
            <v>172</v>
          </cell>
          <cell r="C2665" t="str">
            <v>TOTAL DO SERVIÇO</v>
          </cell>
          <cell r="I2665">
            <v>1333.74</v>
          </cell>
          <cell r="K2665" t="e">
            <v>#REF!</v>
          </cell>
          <cell r="L2665" t="e">
            <v>#REF!</v>
          </cell>
        </row>
        <row r="2666">
          <cell r="C2666" t="str">
            <v>AGESPISA - AREAIS</v>
          </cell>
        </row>
        <row r="2668">
          <cell r="C2668" t="str">
            <v>COMPOSIÇÃO DE PREÇO UNITÁRIO</v>
          </cell>
        </row>
        <row r="2670">
          <cell r="B2670">
            <v>176</v>
          </cell>
          <cell r="C2670">
            <v>176</v>
          </cell>
          <cell r="D2670" t="str">
            <v xml:space="preserve">CONCRETO ESTRUTURAL FCK= 18,0 MPA - 1:2:4, INCLUSIVE LANÇAMENTO NA ESTRUTURA                                           </v>
          </cell>
          <cell r="I2670" t="str">
            <v>M3</v>
          </cell>
          <cell r="K2670">
            <v>363.94</v>
          </cell>
        </row>
        <row r="2672">
          <cell r="C2672" t="str">
            <v>CÓDIGO</v>
          </cell>
          <cell r="D2672" t="str">
            <v>DESCRIÇÃO DO SERVIÇO</v>
          </cell>
          <cell r="F2672" t="str">
            <v>UNIDADE</v>
          </cell>
          <cell r="G2672" t="str">
            <v>COEF.</v>
          </cell>
          <cell r="H2672" t="str">
            <v>PR. UNITÁRIO</v>
          </cell>
          <cell r="I2672" t="str">
            <v>PR. TOTAL</v>
          </cell>
        </row>
        <row r="2673">
          <cell r="C2673" t="str">
            <v>IH0006</v>
          </cell>
          <cell r="D2673" t="str">
            <v>SERVENTE</v>
          </cell>
          <cell r="F2673" t="str">
            <v>H</v>
          </cell>
          <cell r="G2673">
            <v>4</v>
          </cell>
          <cell r="H2673">
            <v>4.4723219814241482</v>
          </cell>
          <cell r="I2673">
            <v>17.89</v>
          </cell>
          <cell r="K2673" t="str">
            <v>IH0006</v>
          </cell>
          <cell r="L2673">
            <v>4</v>
          </cell>
          <cell r="M2673">
            <v>363.94</v>
          </cell>
          <cell r="N2673">
            <v>1455.76</v>
          </cell>
        </row>
        <row r="2674">
          <cell r="C2674" t="str">
            <v>IH0074</v>
          </cell>
          <cell r="D2674" t="str">
            <v>PEDREIRO</v>
          </cell>
          <cell r="F2674" t="str">
            <v>H</v>
          </cell>
          <cell r="G2674">
            <v>3</v>
          </cell>
          <cell r="H2674">
            <v>6.2786377708978325</v>
          </cell>
          <cell r="I2674">
            <v>18.84</v>
          </cell>
          <cell r="K2674" t="str">
            <v>IH0074</v>
          </cell>
          <cell r="L2674">
            <v>3</v>
          </cell>
          <cell r="M2674">
            <v>363.94</v>
          </cell>
          <cell r="N2674">
            <v>1091.82</v>
          </cell>
        </row>
        <row r="2675">
          <cell r="C2675" t="str">
            <v>IM4929</v>
          </cell>
          <cell r="D2675" t="str">
            <v>CONCRETO USINADO FCK=18 MPA</v>
          </cell>
          <cell r="F2675" t="str">
            <v>M3</v>
          </cell>
          <cell r="G2675">
            <v>1</v>
          </cell>
          <cell r="H2675">
            <v>223</v>
          </cell>
          <cell r="I2675">
            <v>223</v>
          </cell>
          <cell r="K2675" t="str">
            <v>IM4929</v>
          </cell>
          <cell r="L2675">
            <v>1</v>
          </cell>
          <cell r="M2675">
            <v>363.94</v>
          </cell>
          <cell r="N2675">
            <v>363.94</v>
          </cell>
        </row>
        <row r="2676">
          <cell r="C2676">
            <v>0</v>
          </cell>
          <cell r="D2676">
            <v>0</v>
          </cell>
          <cell r="F2676">
            <v>0</v>
          </cell>
          <cell r="G2676">
            <v>0</v>
          </cell>
          <cell r="H2676">
            <v>0</v>
          </cell>
          <cell r="I2676">
            <v>0</v>
          </cell>
          <cell r="M2676">
            <v>363.94</v>
          </cell>
          <cell r="N2676">
            <v>0</v>
          </cell>
        </row>
        <row r="2677">
          <cell r="C2677">
            <v>0</v>
          </cell>
          <cell r="D2677">
            <v>0</v>
          </cell>
          <cell r="F2677">
            <v>0</v>
          </cell>
          <cell r="G2677">
            <v>0</v>
          </cell>
          <cell r="H2677">
            <v>0</v>
          </cell>
          <cell r="I2677">
            <v>0</v>
          </cell>
          <cell r="M2677">
            <v>363.94</v>
          </cell>
          <cell r="N2677">
            <v>0</v>
          </cell>
        </row>
        <row r="2678">
          <cell r="C2678">
            <v>0</v>
          </cell>
          <cell r="D2678">
            <v>0</v>
          </cell>
          <cell r="F2678">
            <v>0</v>
          </cell>
          <cell r="G2678">
            <v>0</v>
          </cell>
          <cell r="H2678">
            <v>0</v>
          </cell>
          <cell r="I2678">
            <v>0</v>
          </cell>
          <cell r="M2678">
            <v>363.94</v>
          </cell>
          <cell r="N2678">
            <v>0</v>
          </cell>
        </row>
        <row r="2679">
          <cell r="C2679">
            <v>0</v>
          </cell>
          <cell r="D2679">
            <v>0</v>
          </cell>
          <cell r="F2679">
            <v>0</v>
          </cell>
          <cell r="G2679">
            <v>0</v>
          </cell>
          <cell r="H2679">
            <v>0</v>
          </cell>
          <cell r="I2679">
            <v>0</v>
          </cell>
          <cell r="M2679">
            <v>363.94</v>
          </cell>
          <cell r="N2679">
            <v>0</v>
          </cell>
        </row>
        <row r="2680">
          <cell r="C2680">
            <v>0</v>
          </cell>
          <cell r="D2680">
            <v>0</v>
          </cell>
          <cell r="F2680">
            <v>0</v>
          </cell>
          <cell r="G2680">
            <v>0</v>
          </cell>
          <cell r="H2680">
            <v>0</v>
          </cell>
          <cell r="I2680">
            <v>0</v>
          </cell>
          <cell r="M2680">
            <v>363.94</v>
          </cell>
          <cell r="N2680">
            <v>0</v>
          </cell>
        </row>
        <row r="2681">
          <cell r="C2681">
            <v>0</v>
          </cell>
          <cell r="D2681">
            <v>0</v>
          </cell>
          <cell r="F2681">
            <v>0</v>
          </cell>
          <cell r="G2681">
            <v>0</v>
          </cell>
          <cell r="H2681">
            <v>0</v>
          </cell>
          <cell r="I2681">
            <v>0</v>
          </cell>
          <cell r="M2681">
            <v>363.94</v>
          </cell>
          <cell r="N2681">
            <v>0</v>
          </cell>
        </row>
        <row r="2682">
          <cell r="C2682">
            <v>0</v>
          </cell>
          <cell r="D2682">
            <v>0</v>
          </cell>
          <cell r="F2682">
            <v>0</v>
          </cell>
          <cell r="G2682">
            <v>0</v>
          </cell>
          <cell r="H2682">
            <v>0</v>
          </cell>
          <cell r="I2682">
            <v>0</v>
          </cell>
          <cell r="M2682">
            <v>363.94</v>
          </cell>
          <cell r="N2682">
            <v>0</v>
          </cell>
        </row>
        <row r="2683">
          <cell r="C2683">
            <v>0</v>
          </cell>
          <cell r="D2683">
            <v>0</v>
          </cell>
          <cell r="F2683">
            <v>0</v>
          </cell>
          <cell r="G2683">
            <v>0</v>
          </cell>
          <cell r="H2683">
            <v>0</v>
          </cell>
          <cell r="I2683">
            <v>0</v>
          </cell>
          <cell r="M2683">
            <v>363.94</v>
          </cell>
          <cell r="N2683">
            <v>0</v>
          </cell>
        </row>
        <row r="2684">
          <cell r="C2684">
            <v>0</v>
          </cell>
          <cell r="D2684">
            <v>0</v>
          </cell>
          <cell r="F2684">
            <v>0</v>
          </cell>
          <cell r="G2684">
            <v>0</v>
          </cell>
          <cell r="H2684">
            <v>0</v>
          </cell>
          <cell r="I2684">
            <v>0</v>
          </cell>
          <cell r="M2684">
            <v>363.94</v>
          </cell>
          <cell r="N2684">
            <v>0</v>
          </cell>
        </row>
        <row r="2685">
          <cell r="C2685">
            <v>0</v>
          </cell>
          <cell r="D2685">
            <v>0</v>
          </cell>
          <cell r="F2685">
            <v>0</v>
          </cell>
          <cell r="G2685">
            <v>0</v>
          </cell>
          <cell r="H2685">
            <v>0</v>
          </cell>
          <cell r="I2685">
            <v>0</v>
          </cell>
          <cell r="M2685">
            <v>363.94</v>
          </cell>
          <cell r="N2685">
            <v>0</v>
          </cell>
        </row>
        <row r="2686">
          <cell r="C2686">
            <v>0</v>
          </cell>
          <cell r="D2686">
            <v>0</v>
          </cell>
          <cell r="F2686">
            <v>0</v>
          </cell>
          <cell r="G2686">
            <v>0</v>
          </cell>
          <cell r="H2686">
            <v>0</v>
          </cell>
          <cell r="I2686">
            <v>0</v>
          </cell>
          <cell r="M2686">
            <v>363.94</v>
          </cell>
          <cell r="N2686">
            <v>0</v>
          </cell>
        </row>
        <row r="2687">
          <cell r="C2687">
            <v>0</v>
          </cell>
          <cell r="D2687">
            <v>0</v>
          </cell>
          <cell r="F2687">
            <v>0</v>
          </cell>
          <cell r="G2687">
            <v>0</v>
          </cell>
          <cell r="H2687">
            <v>0</v>
          </cell>
          <cell r="I2687">
            <v>0</v>
          </cell>
          <cell r="M2687">
            <v>363.94</v>
          </cell>
          <cell r="N2687">
            <v>0</v>
          </cell>
        </row>
        <row r="2688">
          <cell r="C2688">
            <v>0</v>
          </cell>
          <cell r="D2688">
            <v>0</v>
          </cell>
          <cell r="F2688">
            <v>0</v>
          </cell>
          <cell r="G2688">
            <v>0</v>
          </cell>
          <cell r="H2688">
            <v>0</v>
          </cell>
          <cell r="I2688">
            <v>0</v>
          </cell>
          <cell r="M2688">
            <v>363.94</v>
          </cell>
          <cell r="N2688">
            <v>0</v>
          </cell>
        </row>
        <row r="2689">
          <cell r="C2689">
            <v>0</v>
          </cell>
          <cell r="D2689">
            <v>0</v>
          </cell>
          <cell r="F2689">
            <v>0</v>
          </cell>
          <cell r="G2689">
            <v>0</v>
          </cell>
          <cell r="H2689">
            <v>0</v>
          </cell>
          <cell r="I2689">
            <v>0</v>
          </cell>
          <cell r="M2689">
            <v>363.94</v>
          </cell>
          <cell r="N2689">
            <v>0</v>
          </cell>
        </row>
        <row r="2690">
          <cell r="C2690">
            <v>0</v>
          </cell>
          <cell r="D2690">
            <v>0</v>
          </cell>
          <cell r="F2690">
            <v>0</v>
          </cell>
          <cell r="G2690">
            <v>0</v>
          </cell>
          <cell r="H2690">
            <v>0</v>
          </cell>
          <cell r="I2690">
            <v>0</v>
          </cell>
          <cell r="M2690">
            <v>363.94</v>
          </cell>
          <cell r="N2690">
            <v>0</v>
          </cell>
        </row>
        <row r="2691">
          <cell r="C2691">
            <v>0</v>
          </cell>
          <cell r="D2691">
            <v>0</v>
          </cell>
          <cell r="F2691">
            <v>0</v>
          </cell>
          <cell r="G2691">
            <v>0</v>
          </cell>
          <cell r="H2691">
            <v>0</v>
          </cell>
          <cell r="I2691">
            <v>0</v>
          </cell>
          <cell r="M2691">
            <v>363.94</v>
          </cell>
          <cell r="N2691">
            <v>0</v>
          </cell>
        </row>
        <row r="2692">
          <cell r="C2692">
            <v>0</v>
          </cell>
          <cell r="D2692">
            <v>0</v>
          </cell>
          <cell r="F2692">
            <v>0</v>
          </cell>
          <cell r="G2692">
            <v>0</v>
          </cell>
          <cell r="H2692">
            <v>0</v>
          </cell>
          <cell r="I2692">
            <v>0</v>
          </cell>
          <cell r="M2692">
            <v>363.94</v>
          </cell>
          <cell r="N2692">
            <v>0</v>
          </cell>
        </row>
        <row r="2693">
          <cell r="C2693">
            <v>0</v>
          </cell>
          <cell r="D2693">
            <v>0</v>
          </cell>
          <cell r="F2693">
            <v>0</v>
          </cell>
          <cell r="G2693">
            <v>0</v>
          </cell>
          <cell r="H2693">
            <v>0</v>
          </cell>
          <cell r="I2693">
            <v>0</v>
          </cell>
          <cell r="M2693">
            <v>363.94</v>
          </cell>
          <cell r="N2693">
            <v>0</v>
          </cell>
        </row>
        <row r="2694">
          <cell r="C2694" t="str">
            <v xml:space="preserve">TOTAL </v>
          </cell>
          <cell r="I2694">
            <v>259.73</v>
          </cell>
        </row>
        <row r="2695">
          <cell r="C2695" t="str">
            <v>BDI %</v>
          </cell>
          <cell r="H2695">
            <v>0</v>
          </cell>
          <cell r="I2695">
            <v>0</v>
          </cell>
        </row>
        <row r="2696">
          <cell r="A2696">
            <v>176</v>
          </cell>
          <cell r="C2696" t="str">
            <v>TOTAL DO SERVIÇO</v>
          </cell>
          <cell r="I2696">
            <v>259.73</v>
          </cell>
          <cell r="K2696" t="e">
            <v>#REF!</v>
          </cell>
          <cell r="L2696" t="e">
            <v>#REF!</v>
          </cell>
        </row>
        <row r="2697">
          <cell r="C2697" t="str">
            <v>AGESPISA - AREAIS</v>
          </cell>
        </row>
        <row r="2699">
          <cell r="C2699" t="str">
            <v>COMPOSIÇÃO DE PREÇO UNITÁRIO</v>
          </cell>
        </row>
        <row r="2701">
          <cell r="B2701">
            <v>190</v>
          </cell>
          <cell r="C2701">
            <v>190</v>
          </cell>
          <cell r="D2701" t="str">
            <v>ASSENTAMENTO DE TUBOS E CONEXÕES  EM PVC JE DN 100MM</v>
          </cell>
          <cell r="I2701" t="str">
            <v>M</v>
          </cell>
          <cell r="K2701">
            <v>1.4</v>
          </cell>
        </row>
        <row r="2703">
          <cell r="C2703" t="str">
            <v>CÓDIGO</v>
          </cell>
          <cell r="D2703" t="str">
            <v>DESCRIÇÃO DO SERVIÇO</v>
          </cell>
          <cell r="F2703" t="str">
            <v>UNIDADE</v>
          </cell>
          <cell r="G2703" t="str">
            <v>COEF.</v>
          </cell>
          <cell r="H2703" t="str">
            <v>PR. UNITÁRIO</v>
          </cell>
          <cell r="I2703" t="str">
            <v>PR. TOTAL</v>
          </cell>
        </row>
        <row r="2704">
          <cell r="C2704" t="str">
            <v>IH0074</v>
          </cell>
          <cell r="D2704" t="str">
            <v>PEDREIRO</v>
          </cell>
          <cell r="F2704" t="str">
            <v>H</v>
          </cell>
          <cell r="G2704">
            <v>0.08</v>
          </cell>
          <cell r="H2704">
            <v>6.2786377708978325</v>
          </cell>
          <cell r="I2704">
            <v>0.5</v>
          </cell>
          <cell r="K2704" t="str">
            <v>IH0074</v>
          </cell>
          <cell r="L2704">
            <v>0.08</v>
          </cell>
          <cell r="M2704">
            <v>1.4</v>
          </cell>
          <cell r="N2704">
            <v>0.11199999999999999</v>
          </cell>
        </row>
        <row r="2705">
          <cell r="C2705" t="str">
            <v>IH0107</v>
          </cell>
          <cell r="D2705" t="str">
            <v>AJUDANTE</v>
          </cell>
          <cell r="F2705" t="str">
            <v>H</v>
          </cell>
          <cell r="G2705">
            <v>0.08</v>
          </cell>
          <cell r="H2705">
            <v>4.4723219814241482</v>
          </cell>
          <cell r="I2705">
            <v>0.36</v>
          </cell>
          <cell r="K2705" t="str">
            <v>IH0107</v>
          </cell>
          <cell r="L2705">
            <v>0.08</v>
          </cell>
          <cell r="M2705">
            <v>1.4</v>
          </cell>
          <cell r="N2705">
            <v>0.11199999999999999</v>
          </cell>
        </row>
        <row r="2706">
          <cell r="C2706" t="str">
            <v>IM3221</v>
          </cell>
          <cell r="D2706" t="str">
            <v>PASTA LUBRIFICANTE</v>
          </cell>
          <cell r="F2706" t="str">
            <v>KG</v>
          </cell>
          <cell r="G2706">
            <v>7.7000000000000002E-3</v>
          </cell>
          <cell r="H2706">
            <v>9.0500000000000007</v>
          </cell>
          <cell r="I2706">
            <v>7.0000000000000007E-2</v>
          </cell>
          <cell r="K2706" t="str">
            <v>IM3221</v>
          </cell>
          <cell r="L2706">
            <v>7.7000000000000002E-3</v>
          </cell>
          <cell r="M2706">
            <v>1.4</v>
          </cell>
          <cell r="N2706">
            <v>1.078E-2</v>
          </cell>
        </row>
        <row r="2707">
          <cell r="C2707">
            <v>0</v>
          </cell>
          <cell r="D2707">
            <v>0</v>
          </cell>
          <cell r="F2707">
            <v>0</v>
          </cell>
          <cell r="G2707">
            <v>0</v>
          </cell>
          <cell r="H2707">
            <v>0</v>
          </cell>
          <cell r="I2707">
            <v>0</v>
          </cell>
          <cell r="M2707">
            <v>1.4</v>
          </cell>
          <cell r="N2707">
            <v>0</v>
          </cell>
        </row>
        <row r="2708">
          <cell r="C2708">
            <v>0</v>
          </cell>
          <cell r="D2708">
            <v>0</v>
          </cell>
          <cell r="F2708">
            <v>0</v>
          </cell>
          <cell r="G2708">
            <v>0</v>
          </cell>
          <cell r="H2708">
            <v>0</v>
          </cell>
          <cell r="I2708">
            <v>0</v>
          </cell>
          <cell r="M2708">
            <v>1.4</v>
          </cell>
          <cell r="N2708">
            <v>0</v>
          </cell>
        </row>
        <row r="2709">
          <cell r="C2709">
            <v>0</v>
          </cell>
          <cell r="D2709">
            <v>0</v>
          </cell>
          <cell r="F2709">
            <v>0</v>
          </cell>
          <cell r="G2709">
            <v>0</v>
          </cell>
          <cell r="H2709">
            <v>0</v>
          </cell>
          <cell r="I2709">
            <v>0</v>
          </cell>
          <cell r="M2709">
            <v>1.4</v>
          </cell>
          <cell r="N2709">
            <v>0</v>
          </cell>
        </row>
        <row r="2710">
          <cell r="C2710">
            <v>0</v>
          </cell>
          <cell r="D2710">
            <v>0</v>
          </cell>
          <cell r="F2710">
            <v>0</v>
          </cell>
          <cell r="G2710">
            <v>0</v>
          </cell>
          <cell r="H2710">
            <v>0</v>
          </cell>
          <cell r="I2710">
            <v>0</v>
          </cell>
          <cell r="M2710">
            <v>1.4</v>
          </cell>
          <cell r="N2710">
            <v>0</v>
          </cell>
        </row>
        <row r="2711">
          <cell r="C2711">
            <v>0</v>
          </cell>
          <cell r="D2711">
            <v>0</v>
          </cell>
          <cell r="F2711">
            <v>0</v>
          </cell>
          <cell r="G2711">
            <v>0</v>
          </cell>
          <cell r="H2711">
            <v>0</v>
          </cell>
          <cell r="I2711">
            <v>0</v>
          </cell>
          <cell r="M2711">
            <v>1.4</v>
          </cell>
          <cell r="N2711">
            <v>0</v>
          </cell>
        </row>
        <row r="2712">
          <cell r="C2712">
            <v>0</v>
          </cell>
          <cell r="D2712">
            <v>0</v>
          </cell>
          <cell r="F2712">
            <v>0</v>
          </cell>
          <cell r="G2712">
            <v>0</v>
          </cell>
          <cell r="H2712">
            <v>0</v>
          </cell>
          <cell r="I2712">
            <v>0</v>
          </cell>
          <cell r="M2712">
            <v>1.4</v>
          </cell>
          <cell r="N2712">
            <v>0</v>
          </cell>
        </row>
        <row r="2713">
          <cell r="C2713">
            <v>0</v>
          </cell>
          <cell r="D2713">
            <v>0</v>
          </cell>
          <cell r="F2713">
            <v>0</v>
          </cell>
          <cell r="G2713">
            <v>0</v>
          </cell>
          <cell r="H2713">
            <v>0</v>
          </cell>
          <cell r="I2713">
            <v>0</v>
          </cell>
          <cell r="M2713">
            <v>1.4</v>
          </cell>
          <cell r="N2713">
            <v>0</v>
          </cell>
        </row>
        <row r="2714">
          <cell r="C2714">
            <v>0</v>
          </cell>
          <cell r="D2714">
            <v>0</v>
          </cell>
          <cell r="F2714">
            <v>0</v>
          </cell>
          <cell r="G2714">
            <v>0</v>
          </cell>
          <cell r="H2714">
            <v>0</v>
          </cell>
          <cell r="I2714">
            <v>0</v>
          </cell>
          <cell r="M2714">
            <v>1.4</v>
          </cell>
          <cell r="N2714">
            <v>0</v>
          </cell>
        </row>
        <row r="2715">
          <cell r="C2715">
            <v>0</v>
          </cell>
          <cell r="D2715">
            <v>0</v>
          </cell>
          <cell r="F2715">
            <v>0</v>
          </cell>
          <cell r="G2715">
            <v>0</v>
          </cell>
          <cell r="H2715">
            <v>0</v>
          </cell>
          <cell r="I2715">
            <v>0</v>
          </cell>
          <cell r="M2715">
            <v>1.4</v>
          </cell>
          <cell r="N2715">
            <v>0</v>
          </cell>
        </row>
        <row r="2716">
          <cell r="C2716">
            <v>0</v>
          </cell>
          <cell r="D2716">
            <v>0</v>
          </cell>
          <cell r="F2716">
            <v>0</v>
          </cell>
          <cell r="G2716">
            <v>0</v>
          </cell>
          <cell r="H2716">
            <v>0</v>
          </cell>
          <cell r="I2716">
            <v>0</v>
          </cell>
          <cell r="M2716">
            <v>1.4</v>
          </cell>
          <cell r="N2716">
            <v>0</v>
          </cell>
        </row>
        <row r="2717">
          <cell r="C2717">
            <v>0</v>
          </cell>
          <cell r="D2717">
            <v>0</v>
          </cell>
          <cell r="F2717">
            <v>0</v>
          </cell>
          <cell r="G2717">
            <v>0</v>
          </cell>
          <cell r="H2717">
            <v>0</v>
          </cell>
          <cell r="I2717">
            <v>0</v>
          </cell>
          <cell r="M2717">
            <v>1.4</v>
          </cell>
          <cell r="N2717">
            <v>0</v>
          </cell>
        </row>
        <row r="2718">
          <cell r="C2718">
            <v>0</v>
          </cell>
          <cell r="D2718">
            <v>0</v>
          </cell>
          <cell r="F2718">
            <v>0</v>
          </cell>
          <cell r="G2718">
            <v>0</v>
          </cell>
          <cell r="H2718">
            <v>0</v>
          </cell>
          <cell r="I2718">
            <v>0</v>
          </cell>
          <cell r="M2718">
            <v>1.4</v>
          </cell>
          <cell r="N2718">
            <v>0</v>
          </cell>
        </row>
        <row r="2719">
          <cell r="C2719">
            <v>0</v>
          </cell>
          <cell r="D2719">
            <v>0</v>
          </cell>
          <cell r="F2719">
            <v>0</v>
          </cell>
          <cell r="G2719">
            <v>0</v>
          </cell>
          <cell r="H2719">
            <v>0</v>
          </cell>
          <cell r="I2719">
            <v>0</v>
          </cell>
          <cell r="M2719">
            <v>1.4</v>
          </cell>
          <cell r="N2719">
            <v>0</v>
          </cell>
        </row>
        <row r="2720">
          <cell r="C2720">
            <v>0</v>
          </cell>
          <cell r="D2720">
            <v>0</v>
          </cell>
          <cell r="F2720">
            <v>0</v>
          </cell>
          <cell r="G2720">
            <v>0</v>
          </cell>
          <cell r="H2720">
            <v>0</v>
          </cell>
          <cell r="I2720">
            <v>0</v>
          </cell>
          <cell r="M2720">
            <v>1.4</v>
          </cell>
          <cell r="N2720">
            <v>0</v>
          </cell>
        </row>
        <row r="2721">
          <cell r="C2721">
            <v>0</v>
          </cell>
          <cell r="D2721">
            <v>0</v>
          </cell>
          <cell r="F2721">
            <v>0</v>
          </cell>
          <cell r="G2721">
            <v>0</v>
          </cell>
          <cell r="H2721">
            <v>0</v>
          </cell>
          <cell r="I2721">
            <v>0</v>
          </cell>
          <cell r="M2721">
            <v>1.4</v>
          </cell>
          <cell r="N2721">
            <v>0</v>
          </cell>
        </row>
        <row r="2722">
          <cell r="C2722">
            <v>0</v>
          </cell>
          <cell r="D2722">
            <v>0</v>
          </cell>
          <cell r="F2722">
            <v>0</v>
          </cell>
          <cell r="G2722">
            <v>0</v>
          </cell>
          <cell r="H2722">
            <v>0</v>
          </cell>
          <cell r="I2722">
            <v>0</v>
          </cell>
          <cell r="M2722">
            <v>1.4</v>
          </cell>
          <cell r="N2722">
            <v>0</v>
          </cell>
        </row>
        <row r="2723">
          <cell r="C2723">
            <v>0</v>
          </cell>
          <cell r="D2723">
            <v>0</v>
          </cell>
          <cell r="F2723">
            <v>0</v>
          </cell>
          <cell r="G2723">
            <v>0</v>
          </cell>
          <cell r="H2723">
            <v>0</v>
          </cell>
          <cell r="I2723">
            <v>0</v>
          </cell>
          <cell r="M2723">
            <v>1.4</v>
          </cell>
          <cell r="N2723">
            <v>0</v>
          </cell>
        </row>
        <row r="2724">
          <cell r="C2724">
            <v>0</v>
          </cell>
          <cell r="D2724">
            <v>0</v>
          </cell>
          <cell r="F2724">
            <v>0</v>
          </cell>
          <cell r="G2724">
            <v>0</v>
          </cell>
          <cell r="H2724">
            <v>0</v>
          </cell>
          <cell r="I2724">
            <v>0</v>
          </cell>
          <cell r="M2724">
            <v>1.4</v>
          </cell>
          <cell r="N2724">
            <v>0</v>
          </cell>
        </row>
        <row r="2725">
          <cell r="C2725" t="str">
            <v xml:space="preserve">TOTAL </v>
          </cell>
          <cell r="I2725">
            <v>0.92999999999999994</v>
          </cell>
        </row>
        <row r="2726">
          <cell r="C2726" t="str">
            <v>BDI %</v>
          </cell>
          <cell r="H2726">
            <v>0</v>
          </cell>
          <cell r="I2726">
            <v>0</v>
          </cell>
        </row>
        <row r="2727">
          <cell r="A2727">
            <v>190</v>
          </cell>
          <cell r="C2727" t="str">
            <v>TOTAL DO SERVIÇO</v>
          </cell>
          <cell r="I2727">
            <v>0.92999999999999994</v>
          </cell>
          <cell r="K2727" t="e">
            <v>#REF!</v>
          </cell>
          <cell r="L2727" t="e">
            <v>#REF!</v>
          </cell>
        </row>
        <row r="2728">
          <cell r="C2728" t="str">
            <v>AGESPISA - AREAIS</v>
          </cell>
        </row>
        <row r="2730">
          <cell r="C2730" t="str">
            <v>COMPOSIÇÃO DE PREÇO UNITÁRIO</v>
          </cell>
        </row>
        <row r="2732">
          <cell r="B2732">
            <v>192</v>
          </cell>
          <cell r="C2732">
            <v>192</v>
          </cell>
          <cell r="D2732" t="str">
            <v>CONCRETO NÃO ESTRUTURAL, CONSUMO MÍNIMO 150KG/M³</v>
          </cell>
          <cell r="I2732" t="str">
            <v>M3</v>
          </cell>
          <cell r="K2732">
            <v>348.74</v>
          </cell>
        </row>
        <row r="2734">
          <cell r="C2734" t="str">
            <v>CÓDIGO</v>
          </cell>
          <cell r="D2734" t="str">
            <v>DESCRIÇÃO DO SERVIÇO</v>
          </cell>
          <cell r="F2734" t="str">
            <v>UNIDADE</v>
          </cell>
          <cell r="G2734" t="str">
            <v>COEF.</v>
          </cell>
          <cell r="H2734" t="str">
            <v>PR. UNITÁRIO</v>
          </cell>
          <cell r="I2734" t="str">
            <v>PR. TOTAL</v>
          </cell>
        </row>
        <row r="2735">
          <cell r="C2735" t="str">
            <v>IM0004</v>
          </cell>
          <cell r="D2735" t="str">
            <v>CONCRETO PRÉ-MISTURADO, FCK -  15 MPA -  USINADO</v>
          </cell>
          <cell r="F2735" t="str">
            <v>M3</v>
          </cell>
          <cell r="G2735">
            <v>1.03</v>
          </cell>
          <cell r="H2735">
            <v>220</v>
          </cell>
          <cell r="I2735">
            <v>226.6</v>
          </cell>
          <cell r="K2735" t="str">
            <v>IM0004</v>
          </cell>
          <cell r="L2735">
            <v>1.03</v>
          </cell>
          <cell r="M2735">
            <v>348.74</v>
          </cell>
          <cell r="N2735">
            <v>359.2022</v>
          </cell>
        </row>
        <row r="2736">
          <cell r="C2736" t="str">
            <v>IH0074</v>
          </cell>
          <cell r="D2736" t="str">
            <v>PEDREIRO</v>
          </cell>
          <cell r="F2736" t="str">
            <v>H</v>
          </cell>
          <cell r="G2736">
            <v>2</v>
          </cell>
          <cell r="H2736">
            <v>6.2786377708978325</v>
          </cell>
          <cell r="I2736">
            <v>12.56</v>
          </cell>
          <cell r="K2736" t="str">
            <v>IH0074</v>
          </cell>
          <cell r="L2736">
            <v>2</v>
          </cell>
          <cell r="M2736">
            <v>348.74</v>
          </cell>
          <cell r="N2736">
            <v>697.48</v>
          </cell>
        </row>
        <row r="2737">
          <cell r="C2737" t="str">
            <v>IH0107</v>
          </cell>
          <cell r="D2737" t="str">
            <v>AJUDANTE</v>
          </cell>
          <cell r="F2737" t="str">
            <v>H</v>
          </cell>
          <cell r="G2737">
            <v>4</v>
          </cell>
          <cell r="H2737">
            <v>4.4723219814241482</v>
          </cell>
          <cell r="I2737">
            <v>17.89</v>
          </cell>
          <cell r="K2737" t="str">
            <v>IH0107</v>
          </cell>
          <cell r="L2737">
            <v>4</v>
          </cell>
          <cell r="M2737">
            <v>348.74</v>
          </cell>
          <cell r="N2737">
            <v>1394.96</v>
          </cell>
        </row>
        <row r="2738">
          <cell r="C2738">
            <v>0</v>
          </cell>
          <cell r="D2738">
            <v>0</v>
          </cell>
          <cell r="F2738">
            <v>0</v>
          </cell>
          <cell r="G2738">
            <v>0</v>
          </cell>
          <cell r="H2738">
            <v>0</v>
          </cell>
          <cell r="I2738">
            <v>0</v>
          </cell>
          <cell r="M2738">
            <v>348.74</v>
          </cell>
          <cell r="N2738">
            <v>0</v>
          </cell>
        </row>
        <row r="2739">
          <cell r="C2739">
            <v>0</v>
          </cell>
          <cell r="D2739">
            <v>0</v>
          </cell>
          <cell r="F2739">
            <v>0</v>
          </cell>
          <cell r="G2739">
            <v>0</v>
          </cell>
          <cell r="H2739">
            <v>0</v>
          </cell>
          <cell r="I2739">
            <v>0</v>
          </cell>
          <cell r="M2739">
            <v>348.74</v>
          </cell>
          <cell r="N2739">
            <v>0</v>
          </cell>
        </row>
        <row r="2740">
          <cell r="C2740">
            <v>0</v>
          </cell>
          <cell r="D2740">
            <v>0</v>
          </cell>
          <cell r="F2740">
            <v>0</v>
          </cell>
          <cell r="G2740">
            <v>0</v>
          </cell>
          <cell r="H2740">
            <v>0</v>
          </cell>
          <cell r="I2740">
            <v>0</v>
          </cell>
          <cell r="M2740">
            <v>348.74</v>
          </cell>
          <cell r="N2740">
            <v>0</v>
          </cell>
        </row>
        <row r="2741">
          <cell r="C2741">
            <v>0</v>
          </cell>
          <cell r="D2741">
            <v>0</v>
          </cell>
          <cell r="F2741">
            <v>0</v>
          </cell>
          <cell r="G2741">
            <v>0</v>
          </cell>
          <cell r="H2741">
            <v>0</v>
          </cell>
          <cell r="I2741">
            <v>0</v>
          </cell>
          <cell r="M2741">
            <v>348.74</v>
          </cell>
          <cell r="N2741">
            <v>0</v>
          </cell>
        </row>
        <row r="2742">
          <cell r="C2742">
            <v>0</v>
          </cell>
          <cell r="D2742">
            <v>0</v>
          </cell>
          <cell r="F2742">
            <v>0</v>
          </cell>
          <cell r="G2742">
            <v>0</v>
          </cell>
          <cell r="H2742">
            <v>0</v>
          </cell>
          <cell r="I2742">
            <v>0</v>
          </cell>
          <cell r="M2742">
            <v>348.74</v>
          </cell>
          <cell r="N2742">
            <v>0</v>
          </cell>
        </row>
        <row r="2743">
          <cell r="C2743">
            <v>0</v>
          </cell>
          <cell r="D2743">
            <v>0</v>
          </cell>
          <cell r="F2743">
            <v>0</v>
          </cell>
          <cell r="G2743">
            <v>0</v>
          </cell>
          <cell r="H2743">
            <v>0</v>
          </cell>
          <cell r="I2743">
            <v>0</v>
          </cell>
          <cell r="M2743">
            <v>348.74</v>
          </cell>
          <cell r="N2743">
            <v>0</v>
          </cell>
        </row>
        <row r="2744">
          <cell r="C2744">
            <v>0</v>
          </cell>
          <cell r="D2744">
            <v>0</v>
          </cell>
          <cell r="F2744">
            <v>0</v>
          </cell>
          <cell r="G2744">
            <v>0</v>
          </cell>
          <cell r="H2744">
            <v>0</v>
          </cell>
          <cell r="I2744">
            <v>0</v>
          </cell>
          <cell r="M2744">
            <v>348.74</v>
          </cell>
          <cell r="N2744">
            <v>0</v>
          </cell>
        </row>
        <row r="2745">
          <cell r="C2745">
            <v>0</v>
          </cell>
          <cell r="D2745">
            <v>0</v>
          </cell>
          <cell r="F2745">
            <v>0</v>
          </cell>
          <cell r="G2745">
            <v>0</v>
          </cell>
          <cell r="H2745">
            <v>0</v>
          </cell>
          <cell r="I2745">
            <v>0</v>
          </cell>
          <cell r="M2745">
            <v>348.74</v>
          </cell>
          <cell r="N2745">
            <v>0</v>
          </cell>
        </row>
        <row r="2746">
          <cell r="C2746">
            <v>0</v>
          </cell>
          <cell r="D2746">
            <v>0</v>
          </cell>
          <cell r="F2746">
            <v>0</v>
          </cell>
          <cell r="G2746">
            <v>0</v>
          </cell>
          <cell r="H2746">
            <v>0</v>
          </cell>
          <cell r="I2746">
            <v>0</v>
          </cell>
          <cell r="M2746">
            <v>348.74</v>
          </cell>
          <cell r="N2746">
            <v>0</v>
          </cell>
        </row>
        <row r="2747">
          <cell r="C2747">
            <v>0</v>
          </cell>
          <cell r="D2747">
            <v>0</v>
          </cell>
          <cell r="F2747">
            <v>0</v>
          </cell>
          <cell r="G2747">
            <v>0</v>
          </cell>
          <cell r="H2747">
            <v>0</v>
          </cell>
          <cell r="I2747">
            <v>0</v>
          </cell>
          <cell r="M2747">
            <v>348.74</v>
          </cell>
          <cell r="N2747">
            <v>0</v>
          </cell>
        </row>
        <row r="2748">
          <cell r="C2748">
            <v>0</v>
          </cell>
          <cell r="D2748">
            <v>0</v>
          </cell>
          <cell r="F2748">
            <v>0</v>
          </cell>
          <cell r="G2748">
            <v>0</v>
          </cell>
          <cell r="H2748">
            <v>0</v>
          </cell>
          <cell r="I2748">
            <v>0</v>
          </cell>
          <cell r="M2748">
            <v>348.74</v>
          </cell>
          <cell r="N2748">
            <v>0</v>
          </cell>
        </row>
        <row r="2749">
          <cell r="C2749">
            <v>0</v>
          </cell>
          <cell r="D2749">
            <v>0</v>
          </cell>
          <cell r="F2749">
            <v>0</v>
          </cell>
          <cell r="G2749">
            <v>0</v>
          </cell>
          <cell r="H2749">
            <v>0</v>
          </cell>
          <cell r="I2749">
            <v>0</v>
          </cell>
          <cell r="M2749">
            <v>348.74</v>
          </cell>
          <cell r="N2749">
            <v>0</v>
          </cell>
        </row>
        <row r="2750">
          <cell r="C2750">
            <v>0</v>
          </cell>
          <cell r="D2750">
            <v>0</v>
          </cell>
          <cell r="F2750">
            <v>0</v>
          </cell>
          <cell r="G2750">
            <v>0</v>
          </cell>
          <cell r="H2750">
            <v>0</v>
          </cell>
          <cell r="I2750">
            <v>0</v>
          </cell>
          <cell r="M2750">
            <v>348.74</v>
          </cell>
          <cell r="N2750">
            <v>0</v>
          </cell>
        </row>
        <row r="2751">
          <cell r="C2751">
            <v>0</v>
          </cell>
          <cell r="D2751">
            <v>0</v>
          </cell>
          <cell r="F2751">
            <v>0</v>
          </cell>
          <cell r="G2751">
            <v>0</v>
          </cell>
          <cell r="H2751">
            <v>0</v>
          </cell>
          <cell r="I2751">
            <v>0</v>
          </cell>
          <cell r="M2751">
            <v>348.74</v>
          </cell>
          <cell r="N2751">
            <v>0</v>
          </cell>
        </row>
        <row r="2752">
          <cell r="C2752">
            <v>0</v>
          </cell>
          <cell r="D2752">
            <v>0</v>
          </cell>
          <cell r="F2752">
            <v>0</v>
          </cell>
          <cell r="G2752">
            <v>0</v>
          </cell>
          <cell r="H2752">
            <v>0</v>
          </cell>
          <cell r="I2752">
            <v>0</v>
          </cell>
          <cell r="M2752">
            <v>348.74</v>
          </cell>
          <cell r="N2752">
            <v>0</v>
          </cell>
        </row>
        <row r="2753">
          <cell r="C2753">
            <v>0</v>
          </cell>
          <cell r="D2753">
            <v>0</v>
          </cell>
          <cell r="F2753">
            <v>0</v>
          </cell>
          <cell r="G2753">
            <v>0</v>
          </cell>
          <cell r="H2753">
            <v>0</v>
          </cell>
          <cell r="I2753">
            <v>0</v>
          </cell>
          <cell r="M2753">
            <v>348.74</v>
          </cell>
          <cell r="N2753">
            <v>0</v>
          </cell>
        </row>
        <row r="2754">
          <cell r="C2754">
            <v>0</v>
          </cell>
          <cell r="D2754">
            <v>0</v>
          </cell>
          <cell r="F2754">
            <v>0</v>
          </cell>
          <cell r="G2754">
            <v>0</v>
          </cell>
          <cell r="H2754">
            <v>0</v>
          </cell>
          <cell r="I2754">
            <v>0</v>
          </cell>
          <cell r="M2754">
            <v>348.74</v>
          </cell>
          <cell r="N2754">
            <v>0</v>
          </cell>
        </row>
        <row r="2755">
          <cell r="C2755">
            <v>0</v>
          </cell>
          <cell r="D2755">
            <v>0</v>
          </cell>
          <cell r="F2755">
            <v>0</v>
          </cell>
          <cell r="G2755">
            <v>0</v>
          </cell>
          <cell r="H2755">
            <v>0</v>
          </cell>
          <cell r="I2755">
            <v>0</v>
          </cell>
          <cell r="M2755">
            <v>348.74</v>
          </cell>
          <cell r="N2755">
            <v>0</v>
          </cell>
        </row>
        <row r="2756">
          <cell r="C2756" t="str">
            <v xml:space="preserve">TOTAL </v>
          </cell>
          <cell r="I2756">
            <v>257.05</v>
          </cell>
        </row>
        <row r="2757">
          <cell r="C2757" t="str">
            <v>BDI %</v>
          </cell>
          <cell r="H2757">
            <v>0</v>
          </cell>
          <cell r="I2757">
            <v>0</v>
          </cell>
        </row>
        <row r="2758">
          <cell r="A2758">
            <v>192</v>
          </cell>
          <cell r="C2758" t="str">
            <v>TOTAL DO SERVIÇO</v>
          </cell>
          <cell r="I2758">
            <v>257.05</v>
          </cell>
          <cell r="K2758" t="e">
            <v>#REF!</v>
          </cell>
          <cell r="L2758" t="e">
            <v>#REF!</v>
          </cell>
        </row>
        <row r="2759">
          <cell r="C2759" t="str">
            <v>AGESPISA - AREAIS</v>
          </cell>
        </row>
        <row r="2761">
          <cell r="C2761" t="str">
            <v>COMPOSIÇÃO DE PREÇO UNITÁRIO</v>
          </cell>
        </row>
        <row r="2763">
          <cell r="B2763">
            <v>203</v>
          </cell>
          <cell r="C2763">
            <v>203</v>
          </cell>
          <cell r="D2763" t="str">
            <v>ASSENTAMENTO DE TUBOS E CONEXÕES  EM PVC JE DN 200MM</v>
          </cell>
          <cell r="I2763" t="str">
            <v>M</v>
          </cell>
          <cell r="K2763">
            <v>2.66</v>
          </cell>
        </row>
        <row r="2765">
          <cell r="C2765" t="str">
            <v>CÓDIGO</v>
          </cell>
          <cell r="D2765" t="str">
            <v>DESCRIÇÃO DO SERVIÇO</v>
          </cell>
          <cell r="F2765" t="str">
            <v>UNIDADE</v>
          </cell>
          <cell r="G2765" t="str">
            <v>COEF.</v>
          </cell>
          <cell r="H2765" t="str">
            <v>PR. UNITÁRIO</v>
          </cell>
          <cell r="I2765" t="str">
            <v>PR. TOTAL</v>
          </cell>
        </row>
        <row r="2766">
          <cell r="C2766" t="str">
            <v>IH0074</v>
          </cell>
          <cell r="D2766" t="str">
            <v>PEDREIRO</v>
          </cell>
          <cell r="F2766" t="str">
            <v>H</v>
          </cell>
          <cell r="G2766">
            <v>0.1</v>
          </cell>
          <cell r="H2766">
            <v>6.2786377708978325</v>
          </cell>
          <cell r="I2766">
            <v>0.63</v>
          </cell>
          <cell r="K2766" t="str">
            <v>IH0074</v>
          </cell>
          <cell r="L2766">
            <v>0.1</v>
          </cell>
          <cell r="M2766">
            <v>2.66</v>
          </cell>
          <cell r="N2766">
            <v>0.26600000000000001</v>
          </cell>
        </row>
        <row r="2767">
          <cell r="C2767" t="str">
            <v>IH0107</v>
          </cell>
          <cell r="D2767" t="str">
            <v>AJUDANTE</v>
          </cell>
          <cell r="F2767" t="str">
            <v>H</v>
          </cell>
          <cell r="G2767">
            <v>0.1</v>
          </cell>
          <cell r="H2767">
            <v>4.4723219814241482</v>
          </cell>
          <cell r="I2767">
            <v>0.45</v>
          </cell>
          <cell r="K2767" t="str">
            <v>IH0107</v>
          </cell>
          <cell r="L2767">
            <v>0.1</v>
          </cell>
          <cell r="M2767">
            <v>2.66</v>
          </cell>
          <cell r="N2767">
            <v>0.26600000000000001</v>
          </cell>
        </row>
        <row r="2768">
          <cell r="C2768" t="str">
            <v>IM3221</v>
          </cell>
          <cell r="D2768" t="str">
            <v>PASTA LUBRIFICANTE</v>
          </cell>
          <cell r="F2768" t="str">
            <v>KG</v>
          </cell>
          <cell r="G2768">
            <v>1.9699999999999999E-2</v>
          </cell>
          <cell r="H2768">
            <v>9.0500000000000007</v>
          </cell>
          <cell r="I2768">
            <v>0.18</v>
          </cell>
          <cell r="K2768" t="str">
            <v>IM3221</v>
          </cell>
          <cell r="L2768">
            <v>1.9699999999999999E-2</v>
          </cell>
          <cell r="M2768">
            <v>2.66</v>
          </cell>
          <cell r="N2768">
            <v>5.2401999999999997E-2</v>
          </cell>
        </row>
        <row r="2769">
          <cell r="C2769" t="str">
            <v>IN0644</v>
          </cell>
          <cell r="D2769" t="str">
            <v>CAMINH+O COMERC. EQUIP.        C/GUINDASTE (CHP)</v>
          </cell>
          <cell r="F2769" t="str">
            <v>H</v>
          </cell>
          <cell r="G2769">
            <v>8.0000000000000002E-3</v>
          </cell>
          <cell r="H2769">
            <v>71.41</v>
          </cell>
          <cell r="I2769">
            <v>0.56999999999999995</v>
          </cell>
          <cell r="K2769" t="str">
            <v>IN0644</v>
          </cell>
          <cell r="L2769">
            <v>8.0000000000000002E-3</v>
          </cell>
          <cell r="M2769">
            <v>2.66</v>
          </cell>
          <cell r="N2769">
            <v>2.128E-2</v>
          </cell>
        </row>
        <row r="2770">
          <cell r="C2770">
            <v>0</v>
          </cell>
          <cell r="D2770">
            <v>0</v>
          </cell>
          <cell r="F2770">
            <v>0</v>
          </cell>
          <cell r="G2770">
            <v>0</v>
          </cell>
          <cell r="H2770">
            <v>0</v>
          </cell>
          <cell r="I2770">
            <v>0</v>
          </cell>
          <cell r="M2770">
            <v>2.66</v>
          </cell>
          <cell r="N2770">
            <v>0</v>
          </cell>
        </row>
        <row r="2771">
          <cell r="C2771">
            <v>0</v>
          </cell>
          <cell r="D2771">
            <v>0</v>
          </cell>
          <cell r="F2771">
            <v>0</v>
          </cell>
          <cell r="G2771">
            <v>0</v>
          </cell>
          <cell r="H2771">
            <v>0</v>
          </cell>
          <cell r="I2771">
            <v>0</v>
          </cell>
          <cell r="M2771">
            <v>2.66</v>
          </cell>
          <cell r="N2771">
            <v>0</v>
          </cell>
        </row>
        <row r="2772">
          <cell r="C2772">
            <v>0</v>
          </cell>
          <cell r="D2772">
            <v>0</v>
          </cell>
          <cell r="F2772">
            <v>0</v>
          </cell>
          <cell r="G2772">
            <v>0</v>
          </cell>
          <cell r="H2772">
            <v>0</v>
          </cell>
          <cell r="I2772">
            <v>0</v>
          </cell>
          <cell r="M2772">
            <v>2.66</v>
          </cell>
          <cell r="N2772">
            <v>0</v>
          </cell>
        </row>
        <row r="2773">
          <cell r="C2773">
            <v>0</v>
          </cell>
          <cell r="D2773">
            <v>0</v>
          </cell>
          <cell r="F2773">
            <v>0</v>
          </cell>
          <cell r="G2773">
            <v>0</v>
          </cell>
          <cell r="H2773">
            <v>0</v>
          </cell>
          <cell r="I2773">
            <v>0</v>
          </cell>
          <cell r="M2773">
            <v>2.66</v>
          </cell>
          <cell r="N2773">
            <v>0</v>
          </cell>
        </row>
        <row r="2774">
          <cell r="C2774">
            <v>0</v>
          </cell>
          <cell r="D2774">
            <v>0</v>
          </cell>
          <cell r="F2774">
            <v>0</v>
          </cell>
          <cell r="G2774">
            <v>0</v>
          </cell>
          <cell r="H2774">
            <v>0</v>
          </cell>
          <cell r="I2774">
            <v>0</v>
          </cell>
          <cell r="M2774">
            <v>2.66</v>
          </cell>
          <cell r="N2774">
            <v>0</v>
          </cell>
        </row>
        <row r="2775">
          <cell r="C2775">
            <v>0</v>
          </cell>
          <cell r="D2775">
            <v>0</v>
          </cell>
          <cell r="F2775">
            <v>0</v>
          </cell>
          <cell r="G2775">
            <v>0</v>
          </cell>
          <cell r="H2775">
            <v>0</v>
          </cell>
          <cell r="I2775">
            <v>0</v>
          </cell>
          <cell r="M2775">
            <v>2.66</v>
          </cell>
          <cell r="N2775">
            <v>0</v>
          </cell>
        </row>
        <row r="2776">
          <cell r="C2776">
            <v>0</v>
          </cell>
          <cell r="D2776">
            <v>0</v>
          </cell>
          <cell r="F2776">
            <v>0</v>
          </cell>
          <cell r="G2776">
            <v>0</v>
          </cell>
          <cell r="H2776">
            <v>0</v>
          </cell>
          <cell r="I2776">
            <v>0</v>
          </cell>
          <cell r="M2776">
            <v>2.66</v>
          </cell>
          <cell r="N2776">
            <v>0</v>
          </cell>
        </row>
        <row r="2777">
          <cell r="C2777">
            <v>0</v>
          </cell>
          <cell r="D2777">
            <v>0</v>
          </cell>
          <cell r="F2777">
            <v>0</v>
          </cell>
          <cell r="G2777">
            <v>0</v>
          </cell>
          <cell r="H2777">
            <v>0</v>
          </cell>
          <cell r="I2777">
            <v>0</v>
          </cell>
          <cell r="M2777">
            <v>2.66</v>
          </cell>
          <cell r="N2777">
            <v>0</v>
          </cell>
        </row>
        <row r="2778">
          <cell r="C2778">
            <v>0</v>
          </cell>
          <cell r="D2778">
            <v>0</v>
          </cell>
          <cell r="F2778">
            <v>0</v>
          </cell>
          <cell r="G2778">
            <v>0</v>
          </cell>
          <cell r="H2778">
            <v>0</v>
          </cell>
          <cell r="I2778">
            <v>0</v>
          </cell>
          <cell r="M2778">
            <v>2.66</v>
          </cell>
          <cell r="N2778">
            <v>0</v>
          </cell>
        </row>
        <row r="2779">
          <cell r="C2779">
            <v>0</v>
          </cell>
          <cell r="D2779">
            <v>0</v>
          </cell>
          <cell r="F2779">
            <v>0</v>
          </cell>
          <cell r="G2779">
            <v>0</v>
          </cell>
          <cell r="H2779">
            <v>0</v>
          </cell>
          <cell r="I2779">
            <v>0</v>
          </cell>
          <cell r="M2779">
            <v>2.66</v>
          </cell>
          <cell r="N2779">
            <v>0</v>
          </cell>
        </row>
        <row r="2780">
          <cell r="C2780">
            <v>0</v>
          </cell>
          <cell r="D2780">
            <v>0</v>
          </cell>
          <cell r="F2780">
            <v>0</v>
          </cell>
          <cell r="G2780">
            <v>0</v>
          </cell>
          <cell r="H2780">
            <v>0</v>
          </cell>
          <cell r="I2780">
            <v>0</v>
          </cell>
          <cell r="M2780">
            <v>2.66</v>
          </cell>
          <cell r="N2780">
            <v>0</v>
          </cell>
        </row>
        <row r="2781">
          <cell r="C2781">
            <v>0</v>
          </cell>
          <cell r="D2781">
            <v>0</v>
          </cell>
          <cell r="F2781">
            <v>0</v>
          </cell>
          <cell r="G2781">
            <v>0</v>
          </cell>
          <cell r="H2781">
            <v>0</v>
          </cell>
          <cell r="I2781">
            <v>0</v>
          </cell>
          <cell r="M2781">
            <v>2.66</v>
          </cell>
          <cell r="N2781">
            <v>0</v>
          </cell>
        </row>
        <row r="2782">
          <cell r="C2782">
            <v>0</v>
          </cell>
          <cell r="D2782">
            <v>0</v>
          </cell>
          <cell r="F2782">
            <v>0</v>
          </cell>
          <cell r="G2782">
            <v>0</v>
          </cell>
          <cell r="H2782">
            <v>0</v>
          </cell>
          <cell r="I2782">
            <v>0</v>
          </cell>
          <cell r="M2782">
            <v>2.66</v>
          </cell>
          <cell r="N2782">
            <v>0</v>
          </cell>
        </row>
        <row r="2783">
          <cell r="C2783">
            <v>0</v>
          </cell>
          <cell r="D2783">
            <v>0</v>
          </cell>
          <cell r="F2783">
            <v>0</v>
          </cell>
          <cell r="G2783">
            <v>0</v>
          </cell>
          <cell r="H2783">
            <v>0</v>
          </cell>
          <cell r="I2783">
            <v>0</v>
          </cell>
          <cell r="M2783">
            <v>2.66</v>
          </cell>
          <cell r="N2783">
            <v>0</v>
          </cell>
        </row>
        <row r="2784">
          <cell r="C2784">
            <v>0</v>
          </cell>
          <cell r="D2784">
            <v>0</v>
          </cell>
          <cell r="F2784">
            <v>0</v>
          </cell>
          <cell r="G2784">
            <v>0</v>
          </cell>
          <cell r="H2784">
            <v>0</v>
          </cell>
          <cell r="I2784">
            <v>0</v>
          </cell>
          <cell r="M2784">
            <v>2.66</v>
          </cell>
          <cell r="N2784">
            <v>0</v>
          </cell>
        </row>
        <row r="2785">
          <cell r="C2785">
            <v>0</v>
          </cell>
          <cell r="D2785">
            <v>0</v>
          </cell>
          <cell r="F2785">
            <v>0</v>
          </cell>
          <cell r="G2785">
            <v>0</v>
          </cell>
          <cell r="H2785">
            <v>0</v>
          </cell>
          <cell r="I2785">
            <v>0</v>
          </cell>
          <cell r="M2785">
            <v>2.66</v>
          </cell>
          <cell r="N2785">
            <v>0</v>
          </cell>
        </row>
        <row r="2786">
          <cell r="C2786">
            <v>0</v>
          </cell>
          <cell r="D2786">
            <v>0</v>
          </cell>
          <cell r="F2786">
            <v>0</v>
          </cell>
          <cell r="G2786">
            <v>0</v>
          </cell>
          <cell r="H2786">
            <v>0</v>
          </cell>
          <cell r="I2786">
            <v>0</v>
          </cell>
          <cell r="M2786">
            <v>2.66</v>
          </cell>
          <cell r="N2786">
            <v>0</v>
          </cell>
        </row>
        <row r="2787">
          <cell r="C2787" t="str">
            <v xml:space="preserve">TOTAL </v>
          </cell>
          <cell r="I2787">
            <v>1.83</v>
          </cell>
        </row>
        <row r="2788">
          <cell r="C2788" t="str">
            <v>BDI %</v>
          </cell>
          <cell r="H2788">
            <v>0</v>
          </cell>
          <cell r="I2788">
            <v>0</v>
          </cell>
        </row>
        <row r="2789">
          <cell r="A2789">
            <v>203</v>
          </cell>
          <cell r="C2789" t="str">
            <v>TOTAL DO SERVIÇO</v>
          </cell>
          <cell r="I2789">
            <v>1.83</v>
          </cell>
          <cell r="K2789" t="e">
            <v>#REF!</v>
          </cell>
          <cell r="L2789" t="e">
            <v>#REF!</v>
          </cell>
        </row>
        <row r="2790">
          <cell r="C2790" t="str">
            <v>AGESPISA - AREAIS</v>
          </cell>
        </row>
        <row r="2792">
          <cell r="C2792" t="str">
            <v>COMPOSIÇÃO DE PREÇO UNITÁRIO</v>
          </cell>
        </row>
        <row r="2794">
          <cell r="B2794">
            <v>222</v>
          </cell>
          <cell r="C2794">
            <v>222</v>
          </cell>
          <cell r="D2794" t="str">
            <v>ASSENTAMENTO DE TUBOS E CONEXÕES  EM PVC JE DN 150MM</v>
          </cell>
          <cell r="I2794" t="str">
            <v>M</v>
          </cell>
          <cell r="K2794">
            <v>2.0299999999999998</v>
          </cell>
        </row>
        <row r="2796">
          <cell r="C2796" t="str">
            <v>CÓDIGO</v>
          </cell>
          <cell r="D2796" t="str">
            <v>DESCRIÇÃO DO SERVIÇO</v>
          </cell>
          <cell r="F2796" t="str">
            <v>UNIDADE</v>
          </cell>
          <cell r="G2796" t="str">
            <v>COEF.</v>
          </cell>
          <cell r="H2796" t="str">
            <v>PR. UNITÁRIO</v>
          </cell>
          <cell r="I2796" t="str">
            <v>PR. TOTAL</v>
          </cell>
        </row>
        <row r="2797">
          <cell r="C2797" t="str">
            <v>IH0074</v>
          </cell>
          <cell r="D2797" t="str">
            <v>PEDREIRO</v>
          </cell>
          <cell r="F2797" t="str">
            <v>H</v>
          </cell>
          <cell r="G2797">
            <v>0.12</v>
          </cell>
          <cell r="H2797">
            <v>6.2786377708978325</v>
          </cell>
          <cell r="I2797">
            <v>0.75</v>
          </cell>
          <cell r="K2797" t="str">
            <v>IH0074</v>
          </cell>
          <cell r="L2797">
            <v>0.12</v>
          </cell>
          <cell r="M2797">
            <v>2.0299999999999998</v>
          </cell>
          <cell r="N2797">
            <v>0.24359999999999996</v>
          </cell>
        </row>
        <row r="2798">
          <cell r="C2798" t="str">
            <v>IH0107</v>
          </cell>
          <cell r="D2798" t="str">
            <v>AJUDANTE</v>
          </cell>
          <cell r="F2798" t="str">
            <v>H</v>
          </cell>
          <cell r="G2798">
            <v>0.12</v>
          </cell>
          <cell r="H2798">
            <v>4.4723219814241482</v>
          </cell>
          <cell r="I2798">
            <v>0.54</v>
          </cell>
          <cell r="K2798" t="str">
            <v>IH0107</v>
          </cell>
          <cell r="L2798">
            <v>0.12</v>
          </cell>
          <cell r="M2798">
            <v>2.0299999999999998</v>
          </cell>
          <cell r="N2798">
            <v>0.24359999999999996</v>
          </cell>
        </row>
        <row r="2799">
          <cell r="C2799" t="str">
            <v>IM3221</v>
          </cell>
          <cell r="D2799" t="str">
            <v>PASTA LUBRIFICANTE</v>
          </cell>
          <cell r="F2799" t="str">
            <v>KG</v>
          </cell>
          <cell r="G2799">
            <v>1.0999999999999999E-2</v>
          </cell>
          <cell r="H2799">
            <v>9.0500000000000007</v>
          </cell>
          <cell r="I2799">
            <v>0.1</v>
          </cell>
          <cell r="K2799" t="str">
            <v>IM3221</v>
          </cell>
          <cell r="L2799">
            <v>1.0999999999999999E-2</v>
          </cell>
          <cell r="M2799">
            <v>2.0299999999999998</v>
          </cell>
          <cell r="N2799">
            <v>2.2329999999999996E-2</v>
          </cell>
        </row>
        <row r="2800">
          <cell r="C2800">
            <v>0</v>
          </cell>
          <cell r="D2800">
            <v>0</v>
          </cell>
          <cell r="F2800">
            <v>0</v>
          </cell>
          <cell r="G2800">
            <v>0</v>
          </cell>
          <cell r="H2800">
            <v>0</v>
          </cell>
          <cell r="I2800">
            <v>0</v>
          </cell>
          <cell r="M2800">
            <v>2.0299999999999998</v>
          </cell>
          <cell r="N2800">
            <v>0</v>
          </cell>
        </row>
        <row r="2801">
          <cell r="C2801">
            <v>0</v>
          </cell>
          <cell r="D2801">
            <v>0</v>
          </cell>
          <cell r="F2801">
            <v>0</v>
          </cell>
          <cell r="G2801">
            <v>0</v>
          </cell>
          <cell r="H2801">
            <v>0</v>
          </cell>
          <cell r="I2801">
            <v>0</v>
          </cell>
          <cell r="M2801">
            <v>2.0299999999999998</v>
          </cell>
          <cell r="N2801">
            <v>0</v>
          </cell>
        </row>
        <row r="2802">
          <cell r="C2802">
            <v>0</v>
          </cell>
          <cell r="D2802">
            <v>0</v>
          </cell>
          <cell r="F2802">
            <v>0</v>
          </cell>
          <cell r="G2802">
            <v>0</v>
          </cell>
          <cell r="H2802">
            <v>0</v>
          </cell>
          <cell r="I2802">
            <v>0</v>
          </cell>
          <cell r="M2802">
            <v>2.0299999999999998</v>
          </cell>
          <cell r="N2802">
            <v>0</v>
          </cell>
        </row>
        <row r="2803">
          <cell r="C2803">
            <v>0</v>
          </cell>
          <cell r="D2803">
            <v>0</v>
          </cell>
          <cell r="F2803">
            <v>0</v>
          </cell>
          <cell r="G2803">
            <v>0</v>
          </cell>
          <cell r="H2803">
            <v>0</v>
          </cell>
          <cell r="I2803">
            <v>0</v>
          </cell>
          <cell r="M2803">
            <v>2.0299999999999998</v>
          </cell>
          <cell r="N2803">
            <v>0</v>
          </cell>
        </row>
        <row r="2804">
          <cell r="C2804">
            <v>0</v>
          </cell>
          <cell r="D2804">
            <v>0</v>
          </cell>
          <cell r="F2804">
            <v>0</v>
          </cell>
          <cell r="G2804">
            <v>0</v>
          </cell>
          <cell r="H2804">
            <v>0</v>
          </cell>
          <cell r="I2804">
            <v>0</v>
          </cell>
          <cell r="M2804">
            <v>2.0299999999999998</v>
          </cell>
          <cell r="N2804">
            <v>0</v>
          </cell>
        </row>
        <row r="2805">
          <cell r="C2805">
            <v>0</v>
          </cell>
          <cell r="D2805">
            <v>0</v>
          </cell>
          <cell r="F2805">
            <v>0</v>
          </cell>
          <cell r="G2805">
            <v>0</v>
          </cell>
          <cell r="H2805">
            <v>0</v>
          </cell>
          <cell r="I2805">
            <v>0</v>
          </cell>
          <cell r="M2805">
            <v>2.0299999999999998</v>
          </cell>
          <cell r="N2805">
            <v>0</v>
          </cell>
        </row>
        <row r="2806">
          <cell r="C2806">
            <v>0</v>
          </cell>
          <cell r="D2806">
            <v>0</v>
          </cell>
          <cell r="F2806">
            <v>0</v>
          </cell>
          <cell r="G2806">
            <v>0</v>
          </cell>
          <cell r="H2806">
            <v>0</v>
          </cell>
          <cell r="I2806">
            <v>0</v>
          </cell>
          <cell r="M2806">
            <v>2.0299999999999998</v>
          </cell>
          <cell r="N2806">
            <v>0</v>
          </cell>
        </row>
        <row r="2807">
          <cell r="C2807">
            <v>0</v>
          </cell>
          <cell r="D2807">
            <v>0</v>
          </cell>
          <cell r="F2807">
            <v>0</v>
          </cell>
          <cell r="G2807">
            <v>0</v>
          </cell>
          <cell r="H2807">
            <v>0</v>
          </cell>
          <cell r="I2807">
            <v>0</v>
          </cell>
          <cell r="M2807">
            <v>2.0299999999999998</v>
          </cell>
          <cell r="N2807">
            <v>0</v>
          </cell>
        </row>
        <row r="2808">
          <cell r="C2808">
            <v>0</v>
          </cell>
          <cell r="D2808">
            <v>0</v>
          </cell>
          <cell r="F2808">
            <v>0</v>
          </cell>
          <cell r="G2808">
            <v>0</v>
          </cell>
          <cell r="H2808">
            <v>0</v>
          </cell>
          <cell r="I2808">
            <v>0</v>
          </cell>
          <cell r="M2808">
            <v>2.0299999999999998</v>
          </cell>
          <cell r="N2808">
            <v>0</v>
          </cell>
        </row>
        <row r="2809">
          <cell r="C2809">
            <v>0</v>
          </cell>
          <cell r="D2809">
            <v>0</v>
          </cell>
          <cell r="F2809">
            <v>0</v>
          </cell>
          <cell r="G2809">
            <v>0</v>
          </cell>
          <cell r="H2809">
            <v>0</v>
          </cell>
          <cell r="I2809">
            <v>0</v>
          </cell>
          <cell r="M2809">
            <v>2.0299999999999998</v>
          </cell>
          <cell r="N2809">
            <v>0</v>
          </cell>
        </row>
        <row r="2810">
          <cell r="C2810">
            <v>0</v>
          </cell>
          <cell r="D2810">
            <v>0</v>
          </cell>
          <cell r="F2810">
            <v>0</v>
          </cell>
          <cell r="G2810">
            <v>0</v>
          </cell>
          <cell r="H2810">
            <v>0</v>
          </cell>
          <cell r="I2810">
            <v>0</v>
          </cell>
          <cell r="M2810">
            <v>2.0299999999999998</v>
          </cell>
          <cell r="N2810">
            <v>0</v>
          </cell>
        </row>
        <row r="2811">
          <cell r="C2811">
            <v>0</v>
          </cell>
          <cell r="D2811">
            <v>0</v>
          </cell>
          <cell r="F2811">
            <v>0</v>
          </cell>
          <cell r="G2811">
            <v>0</v>
          </cell>
          <cell r="H2811">
            <v>0</v>
          </cell>
          <cell r="I2811">
            <v>0</v>
          </cell>
          <cell r="M2811">
            <v>2.0299999999999998</v>
          </cell>
          <cell r="N2811">
            <v>0</v>
          </cell>
        </row>
        <row r="2812">
          <cell r="C2812">
            <v>0</v>
          </cell>
          <cell r="D2812">
            <v>0</v>
          </cell>
          <cell r="F2812">
            <v>0</v>
          </cell>
          <cell r="G2812">
            <v>0</v>
          </cell>
          <cell r="H2812">
            <v>0</v>
          </cell>
          <cell r="I2812">
            <v>0</v>
          </cell>
          <cell r="M2812">
            <v>2.0299999999999998</v>
          </cell>
          <cell r="N2812">
            <v>0</v>
          </cell>
        </row>
        <row r="2813">
          <cell r="C2813">
            <v>0</v>
          </cell>
          <cell r="D2813">
            <v>0</v>
          </cell>
          <cell r="F2813">
            <v>0</v>
          </cell>
          <cell r="G2813">
            <v>0</v>
          </cell>
          <cell r="H2813">
            <v>0</v>
          </cell>
          <cell r="I2813">
            <v>0</v>
          </cell>
          <cell r="M2813">
            <v>2.0299999999999998</v>
          </cell>
          <cell r="N2813">
            <v>0</v>
          </cell>
        </row>
        <row r="2814">
          <cell r="C2814">
            <v>0</v>
          </cell>
          <cell r="D2814">
            <v>0</v>
          </cell>
          <cell r="F2814">
            <v>0</v>
          </cell>
          <cell r="G2814">
            <v>0</v>
          </cell>
          <cell r="H2814">
            <v>0</v>
          </cell>
          <cell r="I2814">
            <v>0</v>
          </cell>
          <cell r="M2814">
            <v>2.0299999999999998</v>
          </cell>
          <cell r="N2814">
            <v>0</v>
          </cell>
        </row>
        <row r="2815">
          <cell r="C2815">
            <v>0</v>
          </cell>
          <cell r="D2815">
            <v>0</v>
          </cell>
          <cell r="F2815">
            <v>0</v>
          </cell>
          <cell r="G2815">
            <v>0</v>
          </cell>
          <cell r="H2815">
            <v>0</v>
          </cell>
          <cell r="I2815">
            <v>0</v>
          </cell>
          <cell r="M2815">
            <v>2.0299999999999998</v>
          </cell>
          <cell r="N2815">
            <v>0</v>
          </cell>
        </row>
        <row r="2816">
          <cell r="C2816">
            <v>0</v>
          </cell>
          <cell r="D2816">
            <v>0</v>
          </cell>
          <cell r="F2816">
            <v>0</v>
          </cell>
          <cell r="G2816">
            <v>0</v>
          </cell>
          <cell r="H2816">
            <v>0</v>
          </cell>
          <cell r="I2816">
            <v>0</v>
          </cell>
          <cell r="M2816">
            <v>2.0299999999999998</v>
          </cell>
          <cell r="N2816">
            <v>0</v>
          </cell>
        </row>
        <row r="2817">
          <cell r="C2817">
            <v>0</v>
          </cell>
          <cell r="D2817">
            <v>0</v>
          </cell>
          <cell r="F2817">
            <v>0</v>
          </cell>
          <cell r="G2817">
            <v>0</v>
          </cell>
          <cell r="H2817">
            <v>0</v>
          </cell>
          <cell r="I2817">
            <v>0</v>
          </cell>
          <cell r="M2817">
            <v>2.0299999999999998</v>
          </cell>
          <cell r="N2817">
            <v>0</v>
          </cell>
        </row>
        <row r="2818">
          <cell r="C2818" t="str">
            <v xml:space="preserve">TOTAL </v>
          </cell>
          <cell r="I2818">
            <v>1.3900000000000001</v>
          </cell>
        </row>
        <row r="2819">
          <cell r="C2819" t="str">
            <v>BDI %</v>
          </cell>
          <cell r="H2819">
            <v>0</v>
          </cell>
          <cell r="I2819">
            <v>0</v>
          </cell>
        </row>
        <row r="2820">
          <cell r="A2820">
            <v>222</v>
          </cell>
          <cell r="C2820" t="str">
            <v>TOTAL DO SERVIÇO</v>
          </cell>
          <cell r="I2820">
            <v>1.3900000000000001</v>
          </cell>
          <cell r="K2820" t="e">
            <v>#REF!</v>
          </cell>
          <cell r="L2820" t="e">
            <v>#REF!</v>
          </cell>
        </row>
        <row r="2821">
          <cell r="C2821" t="str">
            <v>AGESPISA - AREAIS</v>
          </cell>
        </row>
        <row r="2823">
          <cell r="C2823" t="str">
            <v>COMPOSIÇÃO DE PREÇO UNITÁRIO</v>
          </cell>
        </row>
        <row r="2825">
          <cell r="B2825">
            <v>231</v>
          </cell>
          <cell r="C2825">
            <v>231</v>
          </cell>
          <cell r="D2825" t="str">
            <v>CONCRETO CICLOPICO COM 30% DE PEDRA DE MÃO</v>
          </cell>
          <cell r="I2825" t="str">
            <v>M3</v>
          </cell>
          <cell r="K2825">
            <v>231.29</v>
          </cell>
        </row>
        <row r="2827">
          <cell r="C2827" t="str">
            <v>CÓDIGO</v>
          </cell>
          <cell r="D2827" t="str">
            <v>DESCRIÇÃO DO SERVIÇO</v>
          </cell>
          <cell r="F2827" t="str">
            <v>UNIDADE</v>
          </cell>
          <cell r="G2827" t="str">
            <v>COEF.</v>
          </cell>
          <cell r="H2827" t="str">
            <v>PR. UNITÁRIO</v>
          </cell>
          <cell r="I2827" t="str">
            <v>PR. TOTAL</v>
          </cell>
        </row>
        <row r="2828">
          <cell r="C2828" t="str">
            <v>CA0158</v>
          </cell>
          <cell r="D2828" t="str">
            <v>CONCRETO MAGRO (CONSUMO MÍNIMO DE CIMENTO 150 KG/M3) -</v>
          </cell>
          <cell r="F2828" t="str">
            <v>M3</v>
          </cell>
          <cell r="G2828">
            <v>0.75</v>
          </cell>
          <cell r="H2828">
            <v>151.15605588854487</v>
          </cell>
          <cell r="I2828">
            <v>113.37</v>
          </cell>
          <cell r="K2828" t="str">
            <v>CA0158</v>
          </cell>
          <cell r="L2828">
            <v>0.75</v>
          </cell>
          <cell r="M2828">
            <v>231.29</v>
          </cell>
          <cell r="N2828">
            <v>173.4675</v>
          </cell>
        </row>
        <row r="2829">
          <cell r="C2829" t="str">
            <v>IH0006</v>
          </cell>
          <cell r="D2829" t="str">
            <v>SERVENTE</v>
          </cell>
          <cell r="F2829" t="str">
            <v>H</v>
          </cell>
          <cell r="G2829">
            <v>3</v>
          </cell>
          <cell r="H2829">
            <v>4.4723219814241482</v>
          </cell>
          <cell r="I2829">
            <v>13.42</v>
          </cell>
          <cell r="K2829" t="str">
            <v>IH0006</v>
          </cell>
          <cell r="L2829">
            <v>3</v>
          </cell>
          <cell r="M2829">
            <v>231.29</v>
          </cell>
          <cell r="N2829">
            <v>693.87</v>
          </cell>
        </row>
        <row r="2830">
          <cell r="C2830" t="str">
            <v>IH0074</v>
          </cell>
          <cell r="D2830" t="str">
            <v>PEDREIRO</v>
          </cell>
          <cell r="F2830" t="str">
            <v>H</v>
          </cell>
          <cell r="G2830">
            <v>2.5</v>
          </cell>
          <cell r="H2830">
            <v>6.2786377708978325</v>
          </cell>
          <cell r="I2830">
            <v>15.7</v>
          </cell>
          <cell r="K2830" t="str">
            <v>IH0074</v>
          </cell>
          <cell r="L2830">
            <v>2.5</v>
          </cell>
          <cell r="M2830">
            <v>231.29</v>
          </cell>
          <cell r="N2830">
            <v>578.22500000000002</v>
          </cell>
        </row>
        <row r="2831">
          <cell r="C2831" t="str">
            <v>IM0616</v>
          </cell>
          <cell r="D2831" t="str">
            <v>PEDRA DE MÃO</v>
          </cell>
          <cell r="F2831" t="str">
            <v>M3</v>
          </cell>
          <cell r="G2831">
            <v>0.35</v>
          </cell>
          <cell r="H2831">
            <v>54</v>
          </cell>
          <cell r="I2831">
            <v>18.899999999999999</v>
          </cell>
          <cell r="K2831" t="str">
            <v>IM0616</v>
          </cell>
          <cell r="L2831">
            <v>0.35</v>
          </cell>
          <cell r="M2831">
            <v>231.29</v>
          </cell>
          <cell r="N2831">
            <v>80.951499999999996</v>
          </cell>
        </row>
        <row r="2832">
          <cell r="C2832">
            <v>0</v>
          </cell>
          <cell r="D2832">
            <v>0</v>
          </cell>
          <cell r="F2832">
            <v>0</v>
          </cell>
          <cell r="G2832">
            <v>0</v>
          </cell>
          <cell r="H2832">
            <v>0</v>
          </cell>
          <cell r="I2832">
            <v>0</v>
          </cell>
          <cell r="M2832">
            <v>231.29</v>
          </cell>
          <cell r="N2832">
            <v>0</v>
          </cell>
        </row>
        <row r="2833">
          <cell r="C2833">
            <v>0</v>
          </cell>
          <cell r="D2833">
            <v>0</v>
          </cell>
          <cell r="F2833">
            <v>0</v>
          </cell>
          <cell r="G2833">
            <v>0</v>
          </cell>
          <cell r="H2833">
            <v>0</v>
          </cell>
          <cell r="I2833">
            <v>0</v>
          </cell>
          <cell r="M2833">
            <v>231.29</v>
          </cell>
          <cell r="N2833">
            <v>0</v>
          </cell>
        </row>
        <row r="2834">
          <cell r="C2834">
            <v>0</v>
          </cell>
          <cell r="D2834">
            <v>0</v>
          </cell>
          <cell r="F2834">
            <v>0</v>
          </cell>
          <cell r="G2834">
            <v>0</v>
          </cell>
          <cell r="H2834">
            <v>0</v>
          </cell>
          <cell r="I2834">
            <v>0</v>
          </cell>
          <cell r="M2834">
            <v>231.29</v>
          </cell>
          <cell r="N2834">
            <v>0</v>
          </cell>
        </row>
        <row r="2835">
          <cell r="C2835">
            <v>0</v>
          </cell>
          <cell r="D2835">
            <v>0</v>
          </cell>
          <cell r="F2835">
            <v>0</v>
          </cell>
          <cell r="G2835">
            <v>0</v>
          </cell>
          <cell r="H2835">
            <v>0</v>
          </cell>
          <cell r="I2835">
            <v>0</v>
          </cell>
          <cell r="M2835">
            <v>231.29</v>
          </cell>
          <cell r="N2835">
            <v>0</v>
          </cell>
        </row>
        <row r="2836">
          <cell r="C2836">
            <v>0</v>
          </cell>
          <cell r="D2836">
            <v>0</v>
          </cell>
          <cell r="F2836">
            <v>0</v>
          </cell>
          <cell r="G2836">
            <v>0</v>
          </cell>
          <cell r="H2836">
            <v>0</v>
          </cell>
          <cell r="I2836">
            <v>0</v>
          </cell>
          <cell r="M2836">
            <v>231.29</v>
          </cell>
          <cell r="N2836">
            <v>0</v>
          </cell>
        </row>
        <row r="2837">
          <cell r="C2837">
            <v>0</v>
          </cell>
          <cell r="D2837">
            <v>0</v>
          </cell>
          <cell r="F2837">
            <v>0</v>
          </cell>
          <cell r="G2837">
            <v>0</v>
          </cell>
          <cell r="H2837">
            <v>0</v>
          </cell>
          <cell r="I2837">
            <v>0</v>
          </cell>
          <cell r="M2837">
            <v>231.29</v>
          </cell>
          <cell r="N2837">
            <v>0</v>
          </cell>
        </row>
        <row r="2838">
          <cell r="C2838">
            <v>0</v>
          </cell>
          <cell r="D2838">
            <v>0</v>
          </cell>
          <cell r="F2838">
            <v>0</v>
          </cell>
          <cell r="G2838">
            <v>0</v>
          </cell>
          <cell r="H2838">
            <v>0</v>
          </cell>
          <cell r="I2838">
            <v>0</v>
          </cell>
          <cell r="M2838">
            <v>231.29</v>
          </cell>
          <cell r="N2838">
            <v>0</v>
          </cell>
        </row>
        <row r="2839">
          <cell r="C2839">
            <v>0</v>
          </cell>
          <cell r="D2839">
            <v>0</v>
          </cell>
          <cell r="F2839">
            <v>0</v>
          </cell>
          <cell r="G2839">
            <v>0</v>
          </cell>
          <cell r="H2839">
            <v>0</v>
          </cell>
          <cell r="I2839">
            <v>0</v>
          </cell>
          <cell r="M2839">
            <v>231.29</v>
          </cell>
          <cell r="N2839">
            <v>0</v>
          </cell>
        </row>
        <row r="2840">
          <cell r="C2840">
            <v>0</v>
          </cell>
          <cell r="D2840">
            <v>0</v>
          </cell>
          <cell r="F2840">
            <v>0</v>
          </cell>
          <cell r="G2840">
            <v>0</v>
          </cell>
          <cell r="H2840">
            <v>0</v>
          </cell>
          <cell r="I2840">
            <v>0</v>
          </cell>
          <cell r="M2840">
            <v>231.29</v>
          </cell>
          <cell r="N2840">
            <v>0</v>
          </cell>
        </row>
        <row r="2841">
          <cell r="C2841">
            <v>0</v>
          </cell>
          <cell r="D2841">
            <v>0</v>
          </cell>
          <cell r="F2841">
            <v>0</v>
          </cell>
          <cell r="G2841">
            <v>0</v>
          </cell>
          <cell r="H2841">
            <v>0</v>
          </cell>
          <cell r="I2841">
            <v>0</v>
          </cell>
          <cell r="M2841">
            <v>231.29</v>
          </cell>
          <cell r="N2841">
            <v>0</v>
          </cell>
        </row>
        <row r="2842">
          <cell r="C2842">
            <v>0</v>
          </cell>
          <cell r="D2842">
            <v>0</v>
          </cell>
          <cell r="F2842">
            <v>0</v>
          </cell>
          <cell r="G2842">
            <v>0</v>
          </cell>
          <cell r="H2842">
            <v>0</v>
          </cell>
          <cell r="I2842">
            <v>0</v>
          </cell>
          <cell r="M2842">
            <v>231.29</v>
          </cell>
          <cell r="N2842">
            <v>0</v>
          </cell>
        </row>
        <row r="2843">
          <cell r="C2843">
            <v>0</v>
          </cell>
          <cell r="D2843">
            <v>0</v>
          </cell>
          <cell r="F2843">
            <v>0</v>
          </cell>
          <cell r="G2843">
            <v>0</v>
          </cell>
          <cell r="H2843">
            <v>0</v>
          </cell>
          <cell r="I2843">
            <v>0</v>
          </cell>
          <cell r="M2843">
            <v>231.29</v>
          </cell>
          <cell r="N2843">
            <v>0</v>
          </cell>
        </row>
        <row r="2844">
          <cell r="C2844">
            <v>0</v>
          </cell>
          <cell r="D2844">
            <v>0</v>
          </cell>
          <cell r="F2844">
            <v>0</v>
          </cell>
          <cell r="G2844">
            <v>0</v>
          </cell>
          <cell r="H2844">
            <v>0</v>
          </cell>
          <cell r="I2844">
            <v>0</v>
          </cell>
          <cell r="M2844">
            <v>231.29</v>
          </cell>
          <cell r="N2844">
            <v>0</v>
          </cell>
        </row>
        <row r="2845">
          <cell r="C2845">
            <v>0</v>
          </cell>
          <cell r="D2845">
            <v>0</v>
          </cell>
          <cell r="F2845">
            <v>0</v>
          </cell>
          <cell r="G2845">
            <v>0</v>
          </cell>
          <cell r="H2845">
            <v>0</v>
          </cell>
          <cell r="I2845">
            <v>0</v>
          </cell>
          <cell r="M2845">
            <v>231.29</v>
          </cell>
          <cell r="N2845">
            <v>0</v>
          </cell>
        </row>
        <row r="2846">
          <cell r="C2846">
            <v>0</v>
          </cell>
          <cell r="D2846">
            <v>0</v>
          </cell>
          <cell r="F2846">
            <v>0</v>
          </cell>
          <cell r="G2846">
            <v>0</v>
          </cell>
          <cell r="H2846">
            <v>0</v>
          </cell>
          <cell r="I2846">
            <v>0</v>
          </cell>
          <cell r="M2846">
            <v>231.29</v>
          </cell>
          <cell r="N2846">
            <v>0</v>
          </cell>
        </row>
        <row r="2847">
          <cell r="C2847">
            <v>0</v>
          </cell>
          <cell r="D2847">
            <v>0</v>
          </cell>
          <cell r="F2847">
            <v>0</v>
          </cell>
          <cell r="G2847">
            <v>0</v>
          </cell>
          <cell r="H2847">
            <v>0</v>
          </cell>
          <cell r="I2847">
            <v>0</v>
          </cell>
          <cell r="M2847">
            <v>231.29</v>
          </cell>
          <cell r="N2847">
            <v>0</v>
          </cell>
        </row>
        <row r="2848">
          <cell r="C2848">
            <v>0</v>
          </cell>
          <cell r="D2848">
            <v>0</v>
          </cell>
          <cell r="F2848">
            <v>0</v>
          </cell>
          <cell r="G2848">
            <v>0</v>
          </cell>
          <cell r="H2848">
            <v>0</v>
          </cell>
          <cell r="I2848">
            <v>0</v>
          </cell>
          <cell r="M2848">
            <v>231.29</v>
          </cell>
          <cell r="N2848">
            <v>0</v>
          </cell>
        </row>
        <row r="2849">
          <cell r="C2849" t="str">
            <v xml:space="preserve">TOTAL </v>
          </cell>
          <cell r="I2849">
            <v>161.39000000000001</v>
          </cell>
        </row>
        <row r="2850">
          <cell r="C2850" t="str">
            <v>BDI %</v>
          </cell>
          <cell r="H2850">
            <v>0</v>
          </cell>
          <cell r="I2850">
            <v>0</v>
          </cell>
        </row>
        <row r="2851">
          <cell r="A2851">
            <v>231</v>
          </cell>
          <cell r="C2851" t="str">
            <v>TOTAL DO SERVIÇO</v>
          </cell>
          <cell r="I2851">
            <v>161.39000000000001</v>
          </cell>
          <cell r="K2851" t="e">
            <v>#REF!</v>
          </cell>
          <cell r="L2851" t="e">
            <v>#REF!</v>
          </cell>
        </row>
        <row r="2852">
          <cell r="C2852" t="str">
            <v>AGESPISA - AREAIS</v>
          </cell>
        </row>
        <row r="2854">
          <cell r="C2854" t="str">
            <v>COMPOSIÇÃO DE PREÇO UNITÁRIO</v>
          </cell>
        </row>
        <row r="2856">
          <cell r="B2856">
            <v>237</v>
          </cell>
          <cell r="C2856">
            <v>237</v>
          </cell>
          <cell r="D2856" t="str">
            <v>ASSENTAMENTO S/FORNN. DE TUBO OU CONEXÃO DE F°F° OU AÇO, C/FLANGES, CLASSE PN-10, DN 350</v>
          </cell>
          <cell r="I2856" t="str">
            <v>UN</v>
          </cell>
          <cell r="K2856">
            <v>14.49</v>
          </cell>
        </row>
        <row r="2858">
          <cell r="C2858" t="str">
            <v>CÓDIGO</v>
          </cell>
          <cell r="D2858" t="str">
            <v>DESCRIÇÃO DO SERVIÇO</v>
          </cell>
          <cell r="F2858" t="str">
            <v>UNIDADE</v>
          </cell>
          <cell r="G2858" t="str">
            <v>COEF.</v>
          </cell>
          <cell r="H2858" t="str">
            <v>PR. UNITÁRIO</v>
          </cell>
          <cell r="I2858" t="str">
            <v>PR. TOTAL</v>
          </cell>
        </row>
        <row r="2859">
          <cell r="C2859" t="str">
            <v>IH0006</v>
          </cell>
          <cell r="D2859" t="str">
            <v>SERVENTE</v>
          </cell>
          <cell r="F2859" t="str">
            <v>H</v>
          </cell>
          <cell r="G2859">
            <v>1.1000000000000001</v>
          </cell>
          <cell r="H2859">
            <v>4.4723219814241482</v>
          </cell>
          <cell r="I2859">
            <v>4.92</v>
          </cell>
          <cell r="K2859" t="str">
            <v>IH0006</v>
          </cell>
          <cell r="L2859">
            <v>1.1000000000000001</v>
          </cell>
          <cell r="M2859">
            <v>14.49</v>
          </cell>
          <cell r="N2859">
            <v>15.939000000000002</v>
          </cell>
        </row>
        <row r="2860">
          <cell r="C2860" t="str">
            <v>IH0074</v>
          </cell>
          <cell r="D2860" t="str">
            <v>PEDREIRO</v>
          </cell>
          <cell r="F2860" t="str">
            <v>H</v>
          </cell>
          <cell r="G2860">
            <v>0.2</v>
          </cell>
          <cell r="H2860">
            <v>6.2786377708978325</v>
          </cell>
          <cell r="I2860">
            <v>1.26</v>
          </cell>
          <cell r="K2860" t="str">
            <v>IH0074</v>
          </cell>
          <cell r="L2860">
            <v>0.2</v>
          </cell>
          <cell r="M2860">
            <v>14.49</v>
          </cell>
          <cell r="N2860">
            <v>2.8980000000000001</v>
          </cell>
        </row>
        <row r="2861">
          <cell r="C2861" t="str">
            <v>IN0644</v>
          </cell>
          <cell r="D2861" t="str">
            <v>CAMINH+O COMERC. EQUIP.        C/GUINDASTE (CHP)</v>
          </cell>
          <cell r="F2861" t="str">
            <v>H</v>
          </cell>
          <cell r="G2861">
            <v>0.06</v>
          </cell>
          <cell r="H2861">
            <v>71.41</v>
          </cell>
          <cell r="I2861">
            <v>4.28</v>
          </cell>
          <cell r="K2861" t="str">
            <v>IN0644</v>
          </cell>
          <cell r="L2861">
            <v>0.06</v>
          </cell>
          <cell r="M2861">
            <v>14.49</v>
          </cell>
          <cell r="N2861">
            <v>0.86939999999999995</v>
          </cell>
        </row>
        <row r="2862">
          <cell r="C2862">
            <v>0</v>
          </cell>
          <cell r="D2862">
            <v>0</v>
          </cell>
          <cell r="F2862">
            <v>0</v>
          </cell>
          <cell r="G2862">
            <v>0</v>
          </cell>
          <cell r="H2862">
            <v>0</v>
          </cell>
          <cell r="I2862">
            <v>0</v>
          </cell>
          <cell r="M2862">
            <v>14.49</v>
          </cell>
          <cell r="N2862">
            <v>0</v>
          </cell>
        </row>
        <row r="2863">
          <cell r="C2863">
            <v>0</v>
          </cell>
          <cell r="D2863">
            <v>0</v>
          </cell>
          <cell r="F2863">
            <v>0</v>
          </cell>
          <cell r="G2863">
            <v>0</v>
          </cell>
          <cell r="H2863">
            <v>0</v>
          </cell>
          <cell r="I2863">
            <v>0</v>
          </cell>
          <cell r="M2863">
            <v>14.49</v>
          </cell>
          <cell r="N2863">
            <v>0</v>
          </cell>
        </row>
        <row r="2864">
          <cell r="C2864">
            <v>0</v>
          </cell>
          <cell r="D2864">
            <v>0</v>
          </cell>
          <cell r="F2864">
            <v>0</v>
          </cell>
          <cell r="G2864">
            <v>0</v>
          </cell>
          <cell r="H2864">
            <v>0</v>
          </cell>
          <cell r="I2864">
            <v>0</v>
          </cell>
          <cell r="M2864">
            <v>14.49</v>
          </cell>
          <cell r="N2864">
            <v>0</v>
          </cell>
        </row>
        <row r="2865">
          <cell r="C2865">
            <v>0</v>
          </cell>
          <cell r="D2865">
            <v>0</v>
          </cell>
          <cell r="F2865">
            <v>0</v>
          </cell>
          <cell r="G2865">
            <v>0</v>
          </cell>
          <cell r="H2865">
            <v>0</v>
          </cell>
          <cell r="I2865">
            <v>0</v>
          </cell>
          <cell r="M2865">
            <v>14.49</v>
          </cell>
          <cell r="N2865">
            <v>0</v>
          </cell>
        </row>
        <row r="2866">
          <cell r="C2866">
            <v>0</v>
          </cell>
          <cell r="D2866">
            <v>0</v>
          </cell>
          <cell r="F2866">
            <v>0</v>
          </cell>
          <cell r="G2866">
            <v>0</v>
          </cell>
          <cell r="H2866">
            <v>0</v>
          </cell>
          <cell r="I2866">
            <v>0</v>
          </cell>
          <cell r="M2866">
            <v>14.49</v>
          </cell>
          <cell r="N2866">
            <v>0</v>
          </cell>
        </row>
        <row r="2867">
          <cell r="C2867">
            <v>0</v>
          </cell>
          <cell r="D2867">
            <v>0</v>
          </cell>
          <cell r="F2867">
            <v>0</v>
          </cell>
          <cell r="G2867">
            <v>0</v>
          </cell>
          <cell r="H2867">
            <v>0</v>
          </cell>
          <cell r="I2867">
            <v>0</v>
          </cell>
          <cell r="M2867">
            <v>14.49</v>
          </cell>
          <cell r="N2867">
            <v>0</v>
          </cell>
        </row>
        <row r="2868">
          <cell r="C2868">
            <v>0</v>
          </cell>
          <cell r="D2868">
            <v>0</v>
          </cell>
          <cell r="F2868">
            <v>0</v>
          </cell>
          <cell r="G2868">
            <v>0</v>
          </cell>
          <cell r="H2868">
            <v>0</v>
          </cell>
          <cell r="I2868">
            <v>0</v>
          </cell>
          <cell r="M2868">
            <v>14.49</v>
          </cell>
          <cell r="N2868">
            <v>0</v>
          </cell>
        </row>
        <row r="2869">
          <cell r="C2869">
            <v>0</v>
          </cell>
          <cell r="D2869">
            <v>0</v>
          </cell>
          <cell r="F2869">
            <v>0</v>
          </cell>
          <cell r="G2869">
            <v>0</v>
          </cell>
          <cell r="H2869">
            <v>0</v>
          </cell>
          <cell r="I2869">
            <v>0</v>
          </cell>
          <cell r="M2869">
            <v>14.49</v>
          </cell>
          <cell r="N2869">
            <v>0</v>
          </cell>
        </row>
        <row r="2870">
          <cell r="C2870">
            <v>0</v>
          </cell>
          <cell r="D2870">
            <v>0</v>
          </cell>
          <cell r="F2870">
            <v>0</v>
          </cell>
          <cell r="G2870">
            <v>0</v>
          </cell>
          <cell r="H2870">
            <v>0</v>
          </cell>
          <cell r="I2870">
            <v>0</v>
          </cell>
          <cell r="M2870">
            <v>14.49</v>
          </cell>
          <cell r="N2870">
            <v>0</v>
          </cell>
        </row>
        <row r="2871">
          <cell r="C2871">
            <v>0</v>
          </cell>
          <cell r="D2871">
            <v>0</v>
          </cell>
          <cell r="F2871">
            <v>0</v>
          </cell>
          <cell r="G2871">
            <v>0</v>
          </cell>
          <cell r="H2871">
            <v>0</v>
          </cell>
          <cell r="I2871">
            <v>0</v>
          </cell>
          <cell r="M2871">
            <v>14.49</v>
          </cell>
          <cell r="N2871">
            <v>0</v>
          </cell>
        </row>
        <row r="2872">
          <cell r="C2872">
            <v>0</v>
          </cell>
          <cell r="D2872">
            <v>0</v>
          </cell>
          <cell r="F2872">
            <v>0</v>
          </cell>
          <cell r="G2872">
            <v>0</v>
          </cell>
          <cell r="H2872">
            <v>0</v>
          </cell>
          <cell r="I2872">
            <v>0</v>
          </cell>
          <cell r="M2872">
            <v>14.49</v>
          </cell>
          <cell r="N2872">
            <v>0</v>
          </cell>
        </row>
        <row r="2873">
          <cell r="C2873">
            <v>0</v>
          </cell>
          <cell r="D2873">
            <v>0</v>
          </cell>
          <cell r="F2873">
            <v>0</v>
          </cell>
          <cell r="G2873">
            <v>0</v>
          </cell>
          <cell r="H2873">
            <v>0</v>
          </cell>
          <cell r="I2873">
            <v>0</v>
          </cell>
          <cell r="M2873">
            <v>14.49</v>
          </cell>
          <cell r="N2873">
            <v>0</v>
          </cell>
        </row>
        <row r="2874">
          <cell r="C2874">
            <v>0</v>
          </cell>
          <cell r="D2874">
            <v>0</v>
          </cell>
          <cell r="F2874">
            <v>0</v>
          </cell>
          <cell r="G2874">
            <v>0</v>
          </cell>
          <cell r="H2874">
            <v>0</v>
          </cell>
          <cell r="I2874">
            <v>0</v>
          </cell>
          <cell r="M2874">
            <v>14.49</v>
          </cell>
          <cell r="N2874">
            <v>0</v>
          </cell>
        </row>
        <row r="2875">
          <cell r="C2875">
            <v>0</v>
          </cell>
          <cell r="D2875">
            <v>0</v>
          </cell>
          <cell r="F2875">
            <v>0</v>
          </cell>
          <cell r="G2875">
            <v>0</v>
          </cell>
          <cell r="H2875">
            <v>0</v>
          </cell>
          <cell r="I2875">
            <v>0</v>
          </cell>
          <cell r="M2875">
            <v>14.49</v>
          </cell>
          <cell r="N2875">
            <v>0</v>
          </cell>
        </row>
        <row r="2876">
          <cell r="C2876">
            <v>0</v>
          </cell>
          <cell r="D2876">
            <v>0</v>
          </cell>
          <cell r="F2876">
            <v>0</v>
          </cell>
          <cell r="G2876">
            <v>0</v>
          </cell>
          <cell r="H2876">
            <v>0</v>
          </cell>
          <cell r="I2876">
            <v>0</v>
          </cell>
          <cell r="M2876">
            <v>14.49</v>
          </cell>
          <cell r="N2876">
            <v>0</v>
          </cell>
        </row>
        <row r="2877">
          <cell r="C2877">
            <v>0</v>
          </cell>
          <cell r="D2877">
            <v>0</v>
          </cell>
          <cell r="F2877">
            <v>0</v>
          </cell>
          <cell r="G2877">
            <v>0</v>
          </cell>
          <cell r="H2877">
            <v>0</v>
          </cell>
          <cell r="I2877">
            <v>0</v>
          </cell>
          <cell r="M2877">
            <v>14.49</v>
          </cell>
          <cell r="N2877">
            <v>0</v>
          </cell>
        </row>
        <row r="2878">
          <cell r="C2878">
            <v>0</v>
          </cell>
          <cell r="D2878">
            <v>0</v>
          </cell>
          <cell r="F2878">
            <v>0</v>
          </cell>
          <cell r="G2878">
            <v>0</v>
          </cell>
          <cell r="H2878">
            <v>0</v>
          </cell>
          <cell r="I2878">
            <v>0</v>
          </cell>
          <cell r="M2878">
            <v>14.49</v>
          </cell>
          <cell r="N2878">
            <v>0</v>
          </cell>
        </row>
        <row r="2879">
          <cell r="C2879">
            <v>0</v>
          </cell>
          <cell r="D2879">
            <v>0</v>
          </cell>
          <cell r="F2879">
            <v>0</v>
          </cell>
          <cell r="G2879">
            <v>0</v>
          </cell>
          <cell r="H2879">
            <v>0</v>
          </cell>
          <cell r="I2879">
            <v>0</v>
          </cell>
          <cell r="M2879">
            <v>14.49</v>
          </cell>
          <cell r="N2879">
            <v>0</v>
          </cell>
        </row>
        <row r="2880">
          <cell r="C2880" t="str">
            <v xml:space="preserve">TOTAL </v>
          </cell>
          <cell r="I2880">
            <v>10.46</v>
          </cell>
        </row>
        <row r="2881">
          <cell r="C2881" t="str">
            <v>BDI %</v>
          </cell>
          <cell r="H2881">
            <v>0</v>
          </cell>
          <cell r="I2881">
            <v>0</v>
          </cell>
        </row>
        <row r="2882">
          <cell r="A2882">
            <v>237</v>
          </cell>
          <cell r="C2882" t="str">
            <v>TOTAL DO SERVIÇO</v>
          </cell>
          <cell r="I2882">
            <v>10.46</v>
          </cell>
          <cell r="K2882" t="e">
            <v>#REF!</v>
          </cell>
          <cell r="L2882" t="e">
            <v>#REF!</v>
          </cell>
        </row>
        <row r="2883">
          <cell r="C2883" t="str">
            <v>AGESPISA - AREAIS</v>
          </cell>
        </row>
        <row r="2885">
          <cell r="C2885" t="str">
            <v>COMPOSIÇÃO DE PREÇO UNITÁRIO</v>
          </cell>
        </row>
        <row r="2887">
          <cell r="B2887">
            <v>247</v>
          </cell>
          <cell r="C2887">
            <v>247</v>
          </cell>
          <cell r="D2887" t="str">
            <v>CONCRETO NÃO ESTRUTURAL, CONSUMO MÍNIMO 210KG/M³ - 1:3:5</v>
          </cell>
          <cell r="I2887" t="str">
            <v>M3</v>
          </cell>
          <cell r="K2887">
            <v>348.74</v>
          </cell>
        </row>
        <row r="2889">
          <cell r="C2889" t="str">
            <v>CÓDIGO</v>
          </cell>
          <cell r="D2889" t="str">
            <v>DESCRIÇÃO DO SERVIÇO</v>
          </cell>
          <cell r="F2889" t="str">
            <v>UNIDADE</v>
          </cell>
          <cell r="G2889" t="str">
            <v>COEF.</v>
          </cell>
          <cell r="H2889" t="str">
            <v>PR. UNITÁRIO</v>
          </cell>
          <cell r="I2889" t="str">
            <v>PR. TOTAL</v>
          </cell>
        </row>
        <row r="2890">
          <cell r="C2890" t="str">
            <v>IH0006</v>
          </cell>
          <cell r="D2890" t="str">
            <v>SERVENTE</v>
          </cell>
          <cell r="F2890" t="str">
            <v>H</v>
          </cell>
          <cell r="G2890">
            <v>3</v>
          </cell>
          <cell r="H2890">
            <v>4.4723219814241482</v>
          </cell>
          <cell r="I2890">
            <v>13.42</v>
          </cell>
          <cell r="K2890" t="str">
            <v>IH0006</v>
          </cell>
          <cell r="L2890">
            <v>3</v>
          </cell>
          <cell r="M2890">
            <v>348.74</v>
          </cell>
          <cell r="N2890">
            <v>1046.22</v>
          </cell>
        </row>
        <row r="2891">
          <cell r="C2891" t="str">
            <v>IH0074</v>
          </cell>
          <cell r="D2891" t="str">
            <v>PEDREIRO</v>
          </cell>
          <cell r="F2891" t="str">
            <v>H</v>
          </cell>
          <cell r="G2891">
            <v>2</v>
          </cell>
          <cell r="H2891">
            <v>6.2786377708978325</v>
          </cell>
          <cell r="I2891">
            <v>12.56</v>
          </cell>
          <cell r="K2891" t="str">
            <v>IH0074</v>
          </cell>
          <cell r="L2891">
            <v>2</v>
          </cell>
          <cell r="M2891">
            <v>348.74</v>
          </cell>
          <cell r="N2891">
            <v>697.48</v>
          </cell>
        </row>
        <row r="2892">
          <cell r="C2892" t="str">
            <v>IM3737</v>
          </cell>
          <cell r="D2892" t="str">
            <v>CONCRETO USINADO 210 KG        CIMENTO/m3</v>
          </cell>
          <cell r="F2892" t="str">
            <v>M3</v>
          </cell>
          <cell r="G2892">
            <v>1.03</v>
          </cell>
          <cell r="H2892">
            <v>225</v>
          </cell>
          <cell r="I2892">
            <v>231.75</v>
          </cell>
          <cell r="K2892" t="str">
            <v>IM3737</v>
          </cell>
          <cell r="L2892">
            <v>1.03</v>
          </cell>
          <cell r="M2892">
            <v>348.74</v>
          </cell>
          <cell r="N2892">
            <v>359.2022</v>
          </cell>
        </row>
        <row r="2893">
          <cell r="C2893">
            <v>0</v>
          </cell>
          <cell r="D2893">
            <v>0</v>
          </cell>
          <cell r="F2893">
            <v>0</v>
          </cell>
          <cell r="G2893">
            <v>0</v>
          </cell>
          <cell r="H2893">
            <v>0</v>
          </cell>
          <cell r="I2893">
            <v>0</v>
          </cell>
          <cell r="M2893">
            <v>348.74</v>
          </cell>
          <cell r="N2893">
            <v>0</v>
          </cell>
        </row>
        <row r="2894">
          <cell r="C2894">
            <v>0</v>
          </cell>
          <cell r="D2894">
            <v>0</v>
          </cell>
          <cell r="F2894">
            <v>0</v>
          </cell>
          <cell r="G2894">
            <v>0</v>
          </cell>
          <cell r="H2894">
            <v>0</v>
          </cell>
          <cell r="I2894">
            <v>0</v>
          </cell>
          <cell r="M2894">
            <v>348.74</v>
          </cell>
          <cell r="N2894">
            <v>0</v>
          </cell>
        </row>
        <row r="2895">
          <cell r="C2895">
            <v>0</v>
          </cell>
          <cell r="D2895">
            <v>0</v>
          </cell>
          <cell r="F2895">
            <v>0</v>
          </cell>
          <cell r="G2895">
            <v>0</v>
          </cell>
          <cell r="H2895">
            <v>0</v>
          </cell>
          <cell r="I2895">
            <v>0</v>
          </cell>
          <cell r="M2895">
            <v>348.74</v>
          </cell>
          <cell r="N2895">
            <v>0</v>
          </cell>
        </row>
        <row r="2896">
          <cell r="C2896">
            <v>0</v>
          </cell>
          <cell r="D2896">
            <v>0</v>
          </cell>
          <cell r="F2896">
            <v>0</v>
          </cell>
          <cell r="G2896">
            <v>0</v>
          </cell>
          <cell r="H2896">
            <v>0</v>
          </cell>
          <cell r="I2896">
            <v>0</v>
          </cell>
          <cell r="M2896">
            <v>348.74</v>
          </cell>
          <cell r="N2896">
            <v>0</v>
          </cell>
        </row>
        <row r="2897">
          <cell r="C2897">
            <v>0</v>
          </cell>
          <cell r="D2897">
            <v>0</v>
          </cell>
          <cell r="F2897">
            <v>0</v>
          </cell>
          <cell r="G2897">
            <v>0</v>
          </cell>
          <cell r="H2897">
            <v>0</v>
          </cell>
          <cell r="I2897">
            <v>0</v>
          </cell>
          <cell r="M2897">
            <v>348.74</v>
          </cell>
          <cell r="N2897">
            <v>0</v>
          </cell>
        </row>
        <row r="2898">
          <cell r="C2898">
            <v>0</v>
          </cell>
          <cell r="D2898">
            <v>0</v>
          </cell>
          <cell r="F2898">
            <v>0</v>
          </cell>
          <cell r="G2898">
            <v>0</v>
          </cell>
          <cell r="H2898">
            <v>0</v>
          </cell>
          <cell r="I2898">
            <v>0</v>
          </cell>
          <cell r="M2898">
            <v>348.74</v>
          </cell>
          <cell r="N2898">
            <v>0</v>
          </cell>
        </row>
        <row r="2899">
          <cell r="C2899">
            <v>0</v>
          </cell>
          <cell r="D2899">
            <v>0</v>
          </cell>
          <cell r="F2899">
            <v>0</v>
          </cell>
          <cell r="G2899">
            <v>0</v>
          </cell>
          <cell r="H2899">
            <v>0</v>
          </cell>
          <cell r="I2899">
            <v>0</v>
          </cell>
          <cell r="M2899">
            <v>348.74</v>
          </cell>
          <cell r="N2899">
            <v>0</v>
          </cell>
        </row>
        <row r="2900">
          <cell r="C2900">
            <v>0</v>
          </cell>
          <cell r="D2900">
            <v>0</v>
          </cell>
          <cell r="F2900">
            <v>0</v>
          </cell>
          <cell r="G2900">
            <v>0</v>
          </cell>
          <cell r="H2900">
            <v>0</v>
          </cell>
          <cell r="I2900">
            <v>0</v>
          </cell>
          <cell r="M2900">
            <v>348.74</v>
          </cell>
          <cell r="N2900">
            <v>0</v>
          </cell>
        </row>
        <row r="2901">
          <cell r="C2901">
            <v>0</v>
          </cell>
          <cell r="D2901">
            <v>0</v>
          </cell>
          <cell r="F2901">
            <v>0</v>
          </cell>
          <cell r="G2901">
            <v>0</v>
          </cell>
          <cell r="H2901">
            <v>0</v>
          </cell>
          <cell r="I2901">
            <v>0</v>
          </cell>
          <cell r="M2901">
            <v>348.74</v>
          </cell>
          <cell r="N2901">
            <v>0</v>
          </cell>
        </row>
        <row r="2902">
          <cell r="C2902">
            <v>0</v>
          </cell>
          <cell r="D2902">
            <v>0</v>
          </cell>
          <cell r="F2902">
            <v>0</v>
          </cell>
          <cell r="G2902">
            <v>0</v>
          </cell>
          <cell r="H2902">
            <v>0</v>
          </cell>
          <cell r="I2902">
            <v>0</v>
          </cell>
          <cell r="M2902">
            <v>348.74</v>
          </cell>
          <cell r="N2902">
            <v>0</v>
          </cell>
        </row>
        <row r="2903">
          <cell r="C2903">
            <v>0</v>
          </cell>
          <cell r="D2903">
            <v>0</v>
          </cell>
          <cell r="F2903">
            <v>0</v>
          </cell>
          <cell r="G2903">
            <v>0</v>
          </cell>
          <cell r="H2903">
            <v>0</v>
          </cell>
          <cell r="I2903">
            <v>0</v>
          </cell>
          <cell r="M2903">
            <v>348.74</v>
          </cell>
          <cell r="N2903">
            <v>0</v>
          </cell>
        </row>
        <row r="2904">
          <cell r="C2904">
            <v>0</v>
          </cell>
          <cell r="D2904">
            <v>0</v>
          </cell>
          <cell r="F2904">
            <v>0</v>
          </cell>
          <cell r="G2904">
            <v>0</v>
          </cell>
          <cell r="H2904">
            <v>0</v>
          </cell>
          <cell r="I2904">
            <v>0</v>
          </cell>
          <cell r="M2904">
            <v>348.74</v>
          </cell>
          <cell r="N2904">
            <v>0</v>
          </cell>
        </row>
        <row r="2905">
          <cell r="C2905">
            <v>0</v>
          </cell>
          <cell r="D2905">
            <v>0</v>
          </cell>
          <cell r="F2905">
            <v>0</v>
          </cell>
          <cell r="G2905">
            <v>0</v>
          </cell>
          <cell r="H2905">
            <v>0</v>
          </cell>
          <cell r="I2905">
            <v>0</v>
          </cell>
          <cell r="M2905">
            <v>348.74</v>
          </cell>
          <cell r="N2905">
            <v>0</v>
          </cell>
        </row>
        <row r="2906">
          <cell r="C2906">
            <v>0</v>
          </cell>
          <cell r="D2906">
            <v>0</v>
          </cell>
          <cell r="F2906">
            <v>0</v>
          </cell>
          <cell r="G2906">
            <v>0</v>
          </cell>
          <cell r="H2906">
            <v>0</v>
          </cell>
          <cell r="I2906">
            <v>0</v>
          </cell>
          <cell r="M2906">
            <v>348.74</v>
          </cell>
          <cell r="N2906">
            <v>0</v>
          </cell>
        </row>
        <row r="2907">
          <cell r="C2907">
            <v>0</v>
          </cell>
          <cell r="D2907">
            <v>0</v>
          </cell>
          <cell r="F2907">
            <v>0</v>
          </cell>
          <cell r="G2907">
            <v>0</v>
          </cell>
          <cell r="H2907">
            <v>0</v>
          </cell>
          <cell r="I2907">
            <v>0</v>
          </cell>
          <cell r="M2907">
            <v>348.74</v>
          </cell>
          <cell r="N2907">
            <v>0</v>
          </cell>
        </row>
        <row r="2908">
          <cell r="C2908">
            <v>0</v>
          </cell>
          <cell r="D2908">
            <v>0</v>
          </cell>
          <cell r="F2908">
            <v>0</v>
          </cell>
          <cell r="G2908">
            <v>0</v>
          </cell>
          <cell r="H2908">
            <v>0</v>
          </cell>
          <cell r="I2908">
            <v>0</v>
          </cell>
          <cell r="M2908">
            <v>348.74</v>
          </cell>
          <cell r="N2908">
            <v>0</v>
          </cell>
        </row>
        <row r="2909">
          <cell r="C2909">
            <v>0</v>
          </cell>
          <cell r="D2909">
            <v>0</v>
          </cell>
          <cell r="F2909">
            <v>0</v>
          </cell>
          <cell r="G2909">
            <v>0</v>
          </cell>
          <cell r="H2909">
            <v>0</v>
          </cell>
          <cell r="I2909">
            <v>0</v>
          </cell>
          <cell r="M2909">
            <v>348.74</v>
          </cell>
          <cell r="N2909">
            <v>0</v>
          </cell>
        </row>
        <row r="2910">
          <cell r="C2910">
            <v>0</v>
          </cell>
          <cell r="D2910">
            <v>0</v>
          </cell>
          <cell r="F2910">
            <v>0</v>
          </cell>
          <cell r="G2910">
            <v>0</v>
          </cell>
          <cell r="H2910">
            <v>0</v>
          </cell>
          <cell r="I2910">
            <v>0</v>
          </cell>
          <cell r="M2910">
            <v>348.74</v>
          </cell>
          <cell r="N2910">
            <v>0</v>
          </cell>
        </row>
        <row r="2911">
          <cell r="C2911" t="str">
            <v xml:space="preserve">TOTAL </v>
          </cell>
          <cell r="I2911">
            <v>257.73</v>
          </cell>
        </row>
        <row r="2912">
          <cell r="C2912" t="str">
            <v>BDI %</v>
          </cell>
          <cell r="H2912">
            <v>0</v>
          </cell>
          <cell r="I2912">
            <v>0</v>
          </cell>
        </row>
        <row r="2913">
          <cell r="A2913">
            <v>247</v>
          </cell>
          <cell r="C2913" t="str">
            <v>TOTAL DO SERVIÇO</v>
          </cell>
          <cell r="I2913">
            <v>257.73</v>
          </cell>
          <cell r="K2913" t="e">
            <v>#REF!</v>
          </cell>
          <cell r="L2913" t="e">
            <v>#REF!</v>
          </cell>
        </row>
        <row r="2914">
          <cell r="C2914" t="str">
            <v>AGESPISA - AREAIS</v>
          </cell>
        </row>
        <row r="2916">
          <cell r="C2916" t="str">
            <v>COMPOSIÇÃO DE PREÇO UNITÁRIO</v>
          </cell>
        </row>
        <row r="2918">
          <cell r="B2918">
            <v>273</v>
          </cell>
          <cell r="C2918">
            <v>273</v>
          </cell>
          <cell r="D2918" t="str">
            <v>CONC. SIMPLES C/BETONEIRA FCK=10MPA, CONT. TIPO B</v>
          </cell>
          <cell r="I2918" t="str">
            <v>M³</v>
          </cell>
          <cell r="K2918">
            <v>340.79</v>
          </cell>
        </row>
        <row r="2920">
          <cell r="C2920" t="str">
            <v>CÓDIGO</v>
          </cell>
          <cell r="D2920" t="str">
            <v>DESCRIÇÃO DO SERVIÇO</v>
          </cell>
          <cell r="F2920" t="str">
            <v>UNIDADE</v>
          </cell>
          <cell r="G2920" t="str">
            <v>COEF.</v>
          </cell>
          <cell r="H2920" t="str">
            <v>PR. UNITÁRIO</v>
          </cell>
          <cell r="I2920" t="str">
            <v>PR. TOTAL</v>
          </cell>
        </row>
        <row r="2921">
          <cell r="C2921" t="str">
            <v>IH0006</v>
          </cell>
          <cell r="D2921" t="str">
            <v>SERVENTE</v>
          </cell>
          <cell r="F2921" t="str">
            <v>H</v>
          </cell>
          <cell r="G2921">
            <v>4</v>
          </cell>
          <cell r="H2921">
            <v>4.4723219814241482</v>
          </cell>
          <cell r="I2921">
            <v>17.89</v>
          </cell>
          <cell r="K2921" t="str">
            <v>IH0006</v>
          </cell>
          <cell r="L2921">
            <v>4</v>
          </cell>
          <cell r="M2921">
            <v>340.79</v>
          </cell>
          <cell r="N2921">
            <v>1363.16</v>
          </cell>
        </row>
        <row r="2922">
          <cell r="C2922" t="str">
            <v>IH0074</v>
          </cell>
          <cell r="D2922" t="str">
            <v>PEDREIRO</v>
          </cell>
          <cell r="F2922" t="str">
            <v>H</v>
          </cell>
          <cell r="G2922">
            <v>2</v>
          </cell>
          <cell r="H2922">
            <v>6.2786377708978325</v>
          </cell>
          <cell r="I2922">
            <v>12.56</v>
          </cell>
          <cell r="K2922" t="str">
            <v>IH0074</v>
          </cell>
          <cell r="L2922">
            <v>2</v>
          </cell>
          <cell r="M2922">
            <v>340.79</v>
          </cell>
          <cell r="N2922">
            <v>681.58</v>
          </cell>
        </row>
        <row r="2923">
          <cell r="C2923" t="str">
            <v>IM0611</v>
          </cell>
          <cell r="D2923" t="str">
            <v>AREIA</v>
          </cell>
          <cell r="F2923" t="str">
            <v>M3</v>
          </cell>
          <cell r="G2923">
            <v>0.91969999999999996</v>
          </cell>
          <cell r="H2923">
            <v>26</v>
          </cell>
          <cell r="I2923">
            <v>23.91</v>
          </cell>
          <cell r="K2923" t="str">
            <v>IM0611</v>
          </cell>
          <cell r="L2923">
            <v>0.91969999999999996</v>
          </cell>
          <cell r="M2923">
            <v>340.79</v>
          </cell>
          <cell r="N2923">
            <v>313.42456299999998</v>
          </cell>
        </row>
        <row r="2924">
          <cell r="C2924" t="str">
            <v>IM3691</v>
          </cell>
          <cell r="D2924" t="str">
            <v>CIMENTO PORTLAND</v>
          </cell>
          <cell r="F2924" t="str">
            <v>KG</v>
          </cell>
          <cell r="G2924">
            <v>254</v>
          </cell>
          <cell r="H2924">
            <v>0.35</v>
          </cell>
          <cell r="I2924">
            <v>88.9</v>
          </cell>
          <cell r="K2924" t="str">
            <v>IM3691</v>
          </cell>
          <cell r="L2924">
            <v>254</v>
          </cell>
          <cell r="M2924">
            <v>340.79</v>
          </cell>
          <cell r="N2924">
            <v>86560.66</v>
          </cell>
        </row>
        <row r="2925">
          <cell r="C2925" t="str">
            <v>IM5617</v>
          </cell>
          <cell r="D2925" t="str">
            <v>PEDRISCO</v>
          </cell>
          <cell r="F2925" t="str">
            <v>M3</v>
          </cell>
          <cell r="G2925">
            <v>0.83599999999999997</v>
          </cell>
          <cell r="H2925">
            <v>54</v>
          </cell>
          <cell r="I2925">
            <v>45.14</v>
          </cell>
          <cell r="K2925" t="str">
            <v>IM5617</v>
          </cell>
          <cell r="L2925">
            <v>0.83599999999999997</v>
          </cell>
          <cell r="M2925">
            <v>340.79</v>
          </cell>
          <cell r="N2925">
            <v>284.90044</v>
          </cell>
        </row>
        <row r="2926">
          <cell r="C2926" t="str">
            <v>IN0639</v>
          </cell>
          <cell r="D2926" t="str">
            <v>BETONEIRA EL+TRICA 580L (CHP)</v>
          </cell>
          <cell r="F2926" t="str">
            <v>H</v>
          </cell>
          <cell r="G2926">
            <v>0.71399999999999997</v>
          </cell>
          <cell r="H2926">
            <v>14.76</v>
          </cell>
          <cell r="I2926">
            <v>10.54</v>
          </cell>
          <cell r="K2926" t="str">
            <v>IN0639</v>
          </cell>
          <cell r="L2926">
            <v>0.71399999999999997</v>
          </cell>
          <cell r="M2926">
            <v>340.79</v>
          </cell>
          <cell r="N2926">
            <v>243.32406</v>
          </cell>
        </row>
        <row r="2927">
          <cell r="C2927">
            <v>0</v>
          </cell>
          <cell r="D2927">
            <v>0</v>
          </cell>
          <cell r="F2927">
            <v>0</v>
          </cell>
          <cell r="G2927">
            <v>0</v>
          </cell>
          <cell r="H2927">
            <v>0</v>
          </cell>
          <cell r="I2927">
            <v>0</v>
          </cell>
          <cell r="M2927">
            <v>340.79</v>
          </cell>
          <cell r="N2927">
            <v>0</v>
          </cell>
        </row>
        <row r="2928">
          <cell r="C2928">
            <v>0</v>
          </cell>
          <cell r="D2928">
            <v>0</v>
          </cell>
          <cell r="F2928">
            <v>0</v>
          </cell>
          <cell r="G2928">
            <v>0</v>
          </cell>
          <cell r="H2928">
            <v>0</v>
          </cell>
          <cell r="I2928">
            <v>0</v>
          </cell>
          <cell r="M2928">
            <v>340.79</v>
          </cell>
          <cell r="N2928">
            <v>0</v>
          </cell>
        </row>
        <row r="2929">
          <cell r="C2929">
            <v>0</v>
          </cell>
          <cell r="D2929">
            <v>0</v>
          </cell>
          <cell r="F2929">
            <v>0</v>
          </cell>
          <cell r="G2929">
            <v>0</v>
          </cell>
          <cell r="H2929">
            <v>0</v>
          </cell>
          <cell r="I2929">
            <v>0</v>
          </cell>
          <cell r="M2929">
            <v>340.79</v>
          </cell>
          <cell r="N2929">
            <v>0</v>
          </cell>
        </row>
        <row r="2930">
          <cell r="C2930">
            <v>0</v>
          </cell>
          <cell r="D2930">
            <v>0</v>
          </cell>
          <cell r="F2930">
            <v>0</v>
          </cell>
          <cell r="G2930">
            <v>0</v>
          </cell>
          <cell r="H2930">
            <v>0</v>
          </cell>
          <cell r="I2930">
            <v>0</v>
          </cell>
          <cell r="M2930">
            <v>340.79</v>
          </cell>
          <cell r="N2930">
            <v>0</v>
          </cell>
        </row>
        <row r="2931">
          <cell r="C2931">
            <v>0</v>
          </cell>
          <cell r="D2931">
            <v>0</v>
          </cell>
          <cell r="F2931">
            <v>0</v>
          </cell>
          <cell r="G2931">
            <v>0</v>
          </cell>
          <cell r="H2931">
            <v>0</v>
          </cell>
          <cell r="I2931">
            <v>0</v>
          </cell>
          <cell r="M2931">
            <v>340.79</v>
          </cell>
          <cell r="N2931">
            <v>0</v>
          </cell>
        </row>
        <row r="2932">
          <cell r="C2932">
            <v>0</v>
          </cell>
          <cell r="D2932">
            <v>0</v>
          </cell>
          <cell r="F2932">
            <v>0</v>
          </cell>
          <cell r="G2932">
            <v>0</v>
          </cell>
          <cell r="H2932">
            <v>0</v>
          </cell>
          <cell r="I2932">
            <v>0</v>
          </cell>
          <cell r="M2932">
            <v>340.79</v>
          </cell>
          <cell r="N2932">
            <v>0</v>
          </cell>
        </row>
        <row r="2933">
          <cell r="C2933">
            <v>0</v>
          </cell>
          <cell r="D2933">
            <v>0</v>
          </cell>
          <cell r="F2933">
            <v>0</v>
          </cell>
          <cell r="G2933">
            <v>0</v>
          </cell>
          <cell r="H2933">
            <v>0</v>
          </cell>
          <cell r="I2933">
            <v>0</v>
          </cell>
          <cell r="M2933">
            <v>340.79</v>
          </cell>
          <cell r="N2933">
            <v>0</v>
          </cell>
        </row>
        <row r="2934">
          <cell r="C2934">
            <v>0</v>
          </cell>
          <cell r="D2934">
            <v>0</v>
          </cell>
          <cell r="F2934">
            <v>0</v>
          </cell>
          <cell r="G2934">
            <v>0</v>
          </cell>
          <cell r="H2934">
            <v>0</v>
          </cell>
          <cell r="I2934">
            <v>0</v>
          </cell>
          <cell r="M2934">
            <v>340.79</v>
          </cell>
          <cell r="N2934">
            <v>0</v>
          </cell>
        </row>
        <row r="2935">
          <cell r="C2935">
            <v>0</v>
          </cell>
          <cell r="D2935">
            <v>0</v>
          </cell>
          <cell r="F2935">
            <v>0</v>
          </cell>
          <cell r="G2935">
            <v>0</v>
          </cell>
          <cell r="H2935">
            <v>0</v>
          </cell>
          <cell r="I2935">
            <v>0</v>
          </cell>
          <cell r="M2935">
            <v>340.79</v>
          </cell>
          <cell r="N2935">
            <v>0</v>
          </cell>
        </row>
        <row r="2936">
          <cell r="C2936">
            <v>0</v>
          </cell>
          <cell r="D2936">
            <v>0</v>
          </cell>
          <cell r="F2936">
            <v>0</v>
          </cell>
          <cell r="G2936">
            <v>0</v>
          </cell>
          <cell r="H2936">
            <v>0</v>
          </cell>
          <cell r="I2936">
            <v>0</v>
          </cell>
          <cell r="M2936">
            <v>340.79</v>
          </cell>
          <cell r="N2936">
            <v>0</v>
          </cell>
        </row>
        <row r="2937">
          <cell r="C2937">
            <v>0</v>
          </cell>
          <cell r="D2937">
            <v>0</v>
          </cell>
          <cell r="F2937">
            <v>0</v>
          </cell>
          <cell r="G2937">
            <v>0</v>
          </cell>
          <cell r="H2937">
            <v>0</v>
          </cell>
          <cell r="I2937">
            <v>0</v>
          </cell>
          <cell r="M2937">
            <v>340.79</v>
          </cell>
          <cell r="N2937">
            <v>0</v>
          </cell>
        </row>
        <row r="2938">
          <cell r="C2938">
            <v>0</v>
          </cell>
          <cell r="D2938">
            <v>0</v>
          </cell>
          <cell r="F2938">
            <v>0</v>
          </cell>
          <cell r="G2938">
            <v>0</v>
          </cell>
          <cell r="H2938">
            <v>0</v>
          </cell>
          <cell r="I2938">
            <v>0</v>
          </cell>
          <cell r="M2938">
            <v>340.79</v>
          </cell>
          <cell r="N2938">
            <v>0</v>
          </cell>
        </row>
        <row r="2939">
          <cell r="C2939">
            <v>0</v>
          </cell>
          <cell r="D2939">
            <v>0</v>
          </cell>
          <cell r="F2939">
            <v>0</v>
          </cell>
          <cell r="G2939">
            <v>0</v>
          </cell>
          <cell r="H2939">
            <v>0</v>
          </cell>
          <cell r="I2939">
            <v>0</v>
          </cell>
          <cell r="M2939">
            <v>340.79</v>
          </cell>
          <cell r="N2939">
            <v>0</v>
          </cell>
        </row>
        <row r="2940">
          <cell r="C2940">
            <v>0</v>
          </cell>
          <cell r="D2940">
            <v>0</v>
          </cell>
          <cell r="F2940">
            <v>0</v>
          </cell>
          <cell r="G2940">
            <v>0</v>
          </cell>
          <cell r="H2940">
            <v>0</v>
          </cell>
          <cell r="I2940">
            <v>0</v>
          </cell>
          <cell r="M2940">
            <v>340.79</v>
          </cell>
          <cell r="N2940">
            <v>0</v>
          </cell>
        </row>
        <row r="2941">
          <cell r="C2941">
            <v>0</v>
          </cell>
          <cell r="D2941">
            <v>0</v>
          </cell>
          <cell r="F2941">
            <v>0</v>
          </cell>
          <cell r="G2941">
            <v>0</v>
          </cell>
          <cell r="H2941">
            <v>0</v>
          </cell>
          <cell r="I2941">
            <v>0</v>
          </cell>
          <cell r="M2941">
            <v>340.79</v>
          </cell>
          <cell r="N2941">
            <v>0</v>
          </cell>
        </row>
        <row r="2942">
          <cell r="C2942" t="str">
            <v xml:space="preserve">TOTAL </v>
          </cell>
          <cell r="I2942">
            <v>198.93999999999997</v>
          </cell>
        </row>
        <row r="2943">
          <cell r="C2943" t="str">
            <v>BDI %</v>
          </cell>
          <cell r="H2943">
            <v>0</v>
          </cell>
          <cell r="I2943">
            <v>0</v>
          </cell>
        </row>
        <row r="2944">
          <cell r="A2944">
            <v>273</v>
          </cell>
          <cell r="C2944" t="str">
            <v>TOTAL DO SERVIÇO</v>
          </cell>
          <cell r="I2944">
            <v>198.93999999999997</v>
          </cell>
          <cell r="K2944" t="e">
            <v>#REF!</v>
          </cell>
          <cell r="L2944" t="e">
            <v>#REF!</v>
          </cell>
        </row>
        <row r="2945">
          <cell r="C2945" t="str">
            <v>AGESPISA - AREAIS</v>
          </cell>
        </row>
        <row r="2947">
          <cell r="C2947" t="str">
            <v>COMPOSIÇÃO DE PREÇO UNITÁRIO</v>
          </cell>
        </row>
        <row r="2949">
          <cell r="B2949">
            <v>294</v>
          </cell>
          <cell r="C2949">
            <v>294</v>
          </cell>
          <cell r="D2949" t="str">
            <v>ASSENTAMENTO S/FORNN. DE TUBO OU CONEXÃO DE F°F° OU AÇO, C/FLANGES, CLASSE PN-10, DN 100</v>
          </cell>
          <cell r="I2949" t="str">
            <v>UN</v>
          </cell>
          <cell r="K2949">
            <v>6.49</v>
          </cell>
        </row>
        <row r="2951">
          <cell r="C2951" t="str">
            <v>CÓDIGO</v>
          </cell>
          <cell r="D2951" t="str">
            <v>DESCRIÇÃO DO SERVIÇO</v>
          </cell>
          <cell r="F2951" t="str">
            <v>UNIDADE</v>
          </cell>
          <cell r="G2951" t="str">
            <v>COEF.</v>
          </cell>
          <cell r="H2951" t="str">
            <v>PR. UNITÁRIO</v>
          </cell>
          <cell r="I2951" t="str">
            <v>PR. TOTAL</v>
          </cell>
        </row>
        <row r="2952">
          <cell r="C2952" t="str">
            <v>IH0006</v>
          </cell>
          <cell r="D2952" t="str">
            <v>SERVENTE</v>
          </cell>
          <cell r="F2952" t="str">
            <v>H</v>
          </cell>
          <cell r="G2952">
            <v>0.4</v>
          </cell>
          <cell r="H2952">
            <v>4.4723219814241482</v>
          </cell>
          <cell r="I2952">
            <v>1.79</v>
          </cell>
          <cell r="K2952" t="str">
            <v>IH0006</v>
          </cell>
          <cell r="L2952">
            <v>0.4</v>
          </cell>
          <cell r="M2952">
            <v>6.49</v>
          </cell>
          <cell r="N2952">
            <v>2.5960000000000001</v>
          </cell>
        </row>
        <row r="2953">
          <cell r="C2953" t="str">
            <v>IH0074</v>
          </cell>
          <cell r="D2953" t="str">
            <v>PEDREIRO</v>
          </cell>
          <cell r="F2953" t="str">
            <v>H</v>
          </cell>
          <cell r="G2953">
            <v>0.13500000000000001</v>
          </cell>
          <cell r="H2953">
            <v>6.2786377708978325</v>
          </cell>
          <cell r="I2953">
            <v>0.85</v>
          </cell>
          <cell r="K2953" t="str">
            <v>IH0074</v>
          </cell>
          <cell r="L2953">
            <v>0.13500000000000001</v>
          </cell>
          <cell r="M2953">
            <v>6.49</v>
          </cell>
          <cell r="N2953">
            <v>0.8761500000000001</v>
          </cell>
        </row>
        <row r="2954">
          <cell r="C2954" t="str">
            <v>IN0644</v>
          </cell>
          <cell r="D2954" t="str">
            <v>CAMINH+O COMERC. EQUIP.        C/GUINDASTE (CHP)</v>
          </cell>
          <cell r="F2954" t="str">
            <v>H</v>
          </cell>
          <cell r="G2954">
            <v>6.0000000000000001E-3</v>
          </cell>
          <cell r="H2954">
            <v>71.41</v>
          </cell>
          <cell r="I2954">
            <v>0.43</v>
          </cell>
          <cell r="K2954" t="str">
            <v>IN0644</v>
          </cell>
          <cell r="L2954">
            <v>6.0000000000000001E-3</v>
          </cell>
          <cell r="M2954">
            <v>6.49</v>
          </cell>
          <cell r="N2954">
            <v>3.8940000000000002E-2</v>
          </cell>
        </row>
        <row r="2955">
          <cell r="C2955">
            <v>0</v>
          </cell>
          <cell r="D2955">
            <v>0</v>
          </cell>
          <cell r="F2955">
            <v>0</v>
          </cell>
          <cell r="G2955">
            <v>0</v>
          </cell>
          <cell r="H2955">
            <v>0</v>
          </cell>
          <cell r="I2955">
            <v>0</v>
          </cell>
          <cell r="M2955">
            <v>6.49</v>
          </cell>
          <cell r="N2955">
            <v>0</v>
          </cell>
        </row>
        <row r="2956">
          <cell r="C2956">
            <v>0</v>
          </cell>
          <cell r="D2956">
            <v>0</v>
          </cell>
          <cell r="F2956">
            <v>0</v>
          </cell>
          <cell r="G2956">
            <v>0</v>
          </cell>
          <cell r="H2956">
            <v>0</v>
          </cell>
          <cell r="I2956">
            <v>0</v>
          </cell>
          <cell r="M2956">
            <v>6.49</v>
          </cell>
          <cell r="N2956">
            <v>0</v>
          </cell>
        </row>
        <row r="2957">
          <cell r="C2957">
            <v>0</v>
          </cell>
          <cell r="D2957">
            <v>0</v>
          </cell>
          <cell r="F2957">
            <v>0</v>
          </cell>
          <cell r="G2957">
            <v>0</v>
          </cell>
          <cell r="H2957">
            <v>0</v>
          </cell>
          <cell r="I2957">
            <v>0</v>
          </cell>
          <cell r="M2957">
            <v>6.49</v>
          </cell>
          <cell r="N2957">
            <v>0</v>
          </cell>
        </row>
        <row r="2958">
          <cell r="C2958">
            <v>0</v>
          </cell>
          <cell r="D2958">
            <v>0</v>
          </cell>
          <cell r="F2958">
            <v>0</v>
          </cell>
          <cell r="G2958">
            <v>0</v>
          </cell>
          <cell r="H2958">
            <v>0</v>
          </cell>
          <cell r="I2958">
            <v>0</v>
          </cell>
          <cell r="M2958">
            <v>6.49</v>
          </cell>
          <cell r="N2958">
            <v>0</v>
          </cell>
        </row>
        <row r="2959">
          <cell r="C2959">
            <v>0</v>
          </cell>
          <cell r="D2959">
            <v>0</v>
          </cell>
          <cell r="F2959">
            <v>0</v>
          </cell>
          <cell r="G2959">
            <v>0</v>
          </cell>
          <cell r="H2959">
            <v>0</v>
          </cell>
          <cell r="I2959">
            <v>0</v>
          </cell>
          <cell r="M2959">
            <v>6.49</v>
          </cell>
          <cell r="N2959">
            <v>0</v>
          </cell>
        </row>
        <row r="2960">
          <cell r="C2960">
            <v>0</v>
          </cell>
          <cell r="D2960">
            <v>0</v>
          </cell>
          <cell r="F2960">
            <v>0</v>
          </cell>
          <cell r="G2960">
            <v>0</v>
          </cell>
          <cell r="H2960">
            <v>0</v>
          </cell>
          <cell r="I2960">
            <v>0</v>
          </cell>
          <cell r="M2960">
            <v>6.49</v>
          </cell>
          <cell r="N2960">
            <v>0</v>
          </cell>
        </row>
        <row r="2961">
          <cell r="C2961">
            <v>0</v>
          </cell>
          <cell r="D2961">
            <v>0</v>
          </cell>
          <cell r="F2961">
            <v>0</v>
          </cell>
          <cell r="G2961">
            <v>0</v>
          </cell>
          <cell r="H2961">
            <v>0</v>
          </cell>
          <cell r="I2961">
            <v>0</v>
          </cell>
          <cell r="M2961">
            <v>6.49</v>
          </cell>
          <cell r="N2961">
            <v>0</v>
          </cell>
        </row>
        <row r="2962">
          <cell r="C2962">
            <v>0</v>
          </cell>
          <cell r="D2962">
            <v>0</v>
          </cell>
          <cell r="F2962">
            <v>0</v>
          </cell>
          <cell r="G2962">
            <v>0</v>
          </cell>
          <cell r="H2962">
            <v>0</v>
          </cell>
          <cell r="I2962">
            <v>0</v>
          </cell>
          <cell r="M2962">
            <v>6.49</v>
          </cell>
          <cell r="N2962">
            <v>0</v>
          </cell>
        </row>
        <row r="2963">
          <cell r="C2963">
            <v>0</v>
          </cell>
          <cell r="D2963">
            <v>0</v>
          </cell>
          <cell r="F2963">
            <v>0</v>
          </cell>
          <cell r="G2963">
            <v>0</v>
          </cell>
          <cell r="H2963">
            <v>0</v>
          </cell>
          <cell r="I2963">
            <v>0</v>
          </cell>
          <cell r="M2963">
            <v>6.49</v>
          </cell>
          <cell r="N2963">
            <v>0</v>
          </cell>
        </row>
        <row r="2964">
          <cell r="C2964">
            <v>0</v>
          </cell>
          <cell r="D2964">
            <v>0</v>
          </cell>
          <cell r="F2964">
            <v>0</v>
          </cell>
          <cell r="G2964">
            <v>0</v>
          </cell>
          <cell r="H2964">
            <v>0</v>
          </cell>
          <cell r="I2964">
            <v>0</v>
          </cell>
          <cell r="M2964">
            <v>6.49</v>
          </cell>
          <cell r="N2964">
            <v>0</v>
          </cell>
        </row>
        <row r="2965">
          <cell r="C2965">
            <v>0</v>
          </cell>
          <cell r="D2965">
            <v>0</v>
          </cell>
          <cell r="F2965">
            <v>0</v>
          </cell>
          <cell r="G2965">
            <v>0</v>
          </cell>
          <cell r="H2965">
            <v>0</v>
          </cell>
          <cell r="I2965">
            <v>0</v>
          </cell>
          <cell r="M2965">
            <v>6.49</v>
          </cell>
          <cell r="N2965">
            <v>0</v>
          </cell>
        </row>
        <row r="2966">
          <cell r="C2966">
            <v>0</v>
          </cell>
          <cell r="D2966">
            <v>0</v>
          </cell>
          <cell r="F2966">
            <v>0</v>
          </cell>
          <cell r="G2966">
            <v>0</v>
          </cell>
          <cell r="H2966">
            <v>0</v>
          </cell>
          <cell r="I2966">
            <v>0</v>
          </cell>
          <cell r="M2966">
            <v>6.49</v>
          </cell>
          <cell r="N2966">
            <v>0</v>
          </cell>
        </row>
        <row r="2967">
          <cell r="C2967">
            <v>0</v>
          </cell>
          <cell r="D2967">
            <v>0</v>
          </cell>
          <cell r="F2967">
            <v>0</v>
          </cell>
          <cell r="G2967">
            <v>0</v>
          </cell>
          <cell r="H2967">
            <v>0</v>
          </cell>
          <cell r="I2967">
            <v>0</v>
          </cell>
          <cell r="M2967">
            <v>6.49</v>
          </cell>
          <cell r="N2967">
            <v>0</v>
          </cell>
        </row>
        <row r="2968">
          <cell r="C2968">
            <v>0</v>
          </cell>
          <cell r="D2968">
            <v>0</v>
          </cell>
          <cell r="F2968">
            <v>0</v>
          </cell>
          <cell r="G2968">
            <v>0</v>
          </cell>
          <cell r="H2968">
            <v>0</v>
          </cell>
          <cell r="I2968">
            <v>0</v>
          </cell>
          <cell r="M2968">
            <v>6.49</v>
          </cell>
          <cell r="N2968">
            <v>0</v>
          </cell>
        </row>
        <row r="2969">
          <cell r="C2969">
            <v>0</v>
          </cell>
          <cell r="D2969">
            <v>0</v>
          </cell>
          <cell r="F2969">
            <v>0</v>
          </cell>
          <cell r="G2969">
            <v>0</v>
          </cell>
          <cell r="H2969">
            <v>0</v>
          </cell>
          <cell r="I2969">
            <v>0</v>
          </cell>
          <cell r="M2969">
            <v>6.49</v>
          </cell>
          <cell r="N2969">
            <v>0</v>
          </cell>
        </row>
        <row r="2970">
          <cell r="C2970">
            <v>0</v>
          </cell>
          <cell r="D2970">
            <v>0</v>
          </cell>
          <cell r="F2970">
            <v>0</v>
          </cell>
          <cell r="G2970">
            <v>0</v>
          </cell>
          <cell r="H2970">
            <v>0</v>
          </cell>
          <cell r="I2970">
            <v>0</v>
          </cell>
          <cell r="M2970">
            <v>6.49</v>
          </cell>
          <cell r="N2970">
            <v>0</v>
          </cell>
        </row>
        <row r="2971">
          <cell r="C2971">
            <v>0</v>
          </cell>
          <cell r="D2971">
            <v>0</v>
          </cell>
          <cell r="F2971">
            <v>0</v>
          </cell>
          <cell r="G2971">
            <v>0</v>
          </cell>
          <cell r="H2971">
            <v>0</v>
          </cell>
          <cell r="I2971">
            <v>0</v>
          </cell>
          <cell r="M2971">
            <v>6.49</v>
          </cell>
          <cell r="N2971">
            <v>0</v>
          </cell>
        </row>
        <row r="2972">
          <cell r="C2972">
            <v>0</v>
          </cell>
          <cell r="D2972">
            <v>0</v>
          </cell>
          <cell r="F2972">
            <v>0</v>
          </cell>
          <cell r="G2972">
            <v>0</v>
          </cell>
          <cell r="H2972">
            <v>0</v>
          </cell>
          <cell r="I2972">
            <v>0</v>
          </cell>
          <cell r="M2972">
            <v>6.49</v>
          </cell>
          <cell r="N2972">
            <v>0</v>
          </cell>
        </row>
        <row r="2973">
          <cell r="C2973" t="str">
            <v xml:space="preserve">TOTAL </v>
          </cell>
          <cell r="I2973">
            <v>3.0700000000000003</v>
          </cell>
        </row>
        <row r="2974">
          <cell r="C2974" t="str">
            <v>BDI %</v>
          </cell>
          <cell r="H2974">
            <v>0.3</v>
          </cell>
          <cell r="I2974">
            <v>0.92100000000000004</v>
          </cell>
        </row>
        <row r="2975">
          <cell r="A2975">
            <v>294</v>
          </cell>
          <cell r="C2975" t="str">
            <v>TOTAL DO SERVIÇO</v>
          </cell>
          <cell r="I2975">
            <v>3.9910000000000005</v>
          </cell>
          <cell r="K2975" t="e">
            <v>#REF!</v>
          </cell>
          <cell r="L2975" t="e">
            <v>#REF!</v>
          </cell>
        </row>
        <row r="2976">
          <cell r="C2976" t="str">
            <v>AGESPISA - AREAIS</v>
          </cell>
        </row>
        <row r="2978">
          <cell r="C2978" t="str">
            <v>COMPOSIÇÃO DE PREÇO UNITÁRIO</v>
          </cell>
        </row>
        <row r="2980">
          <cell r="B2980">
            <v>295</v>
          </cell>
          <cell r="C2980">
            <v>295</v>
          </cell>
          <cell r="D2980" t="str">
            <v>ASSENTAMENTO S/FORNN. DE TUBO OU CONEXÃO DE F°F° OU AÇO, C/FLANGES, CLASSE PN-10, DN 200</v>
          </cell>
          <cell r="I2980" t="str">
            <v>UN</v>
          </cell>
          <cell r="K2980">
            <v>6.49</v>
          </cell>
        </row>
        <row r="2982">
          <cell r="C2982" t="str">
            <v>CÓDIGO</v>
          </cell>
          <cell r="D2982" t="str">
            <v>DESCRIÇÃO DO SERVIÇO</v>
          </cell>
          <cell r="F2982" t="str">
            <v>UNIDADE</v>
          </cell>
          <cell r="G2982" t="str">
            <v>COEF.</v>
          </cell>
          <cell r="H2982" t="str">
            <v>PR. UNITÁRIO</v>
          </cell>
          <cell r="I2982" t="str">
            <v>PR. TOTAL</v>
          </cell>
        </row>
        <row r="2983">
          <cell r="C2983" t="str">
            <v>IH0006</v>
          </cell>
          <cell r="D2983" t="str">
            <v>SERVENTE</v>
          </cell>
          <cell r="F2983" t="str">
            <v>H</v>
          </cell>
          <cell r="G2983">
            <v>0.4</v>
          </cell>
          <cell r="H2983">
            <v>4.4723219814241482</v>
          </cell>
          <cell r="I2983">
            <v>1.79</v>
          </cell>
          <cell r="K2983" t="str">
            <v>IH0006</v>
          </cell>
          <cell r="L2983">
            <v>0.4</v>
          </cell>
          <cell r="M2983">
            <v>6.49</v>
          </cell>
          <cell r="N2983">
            <v>2.5960000000000001</v>
          </cell>
        </row>
        <row r="2984">
          <cell r="C2984" t="str">
            <v>IH0074</v>
          </cell>
          <cell r="D2984" t="str">
            <v>PEDREIRO</v>
          </cell>
          <cell r="F2984" t="str">
            <v>H</v>
          </cell>
          <cell r="G2984">
            <v>0.13500000000000001</v>
          </cell>
          <cell r="H2984">
            <v>6.2786377708978325</v>
          </cell>
          <cell r="I2984">
            <v>0.85</v>
          </cell>
          <cell r="K2984" t="str">
            <v>IH0074</v>
          </cell>
          <cell r="L2984">
            <v>0.13500000000000001</v>
          </cell>
          <cell r="M2984">
            <v>6.49</v>
          </cell>
          <cell r="N2984">
            <v>0.8761500000000001</v>
          </cell>
        </row>
        <row r="2985">
          <cell r="C2985" t="str">
            <v>IN0644</v>
          </cell>
          <cell r="D2985" t="str">
            <v>CAMINH+O COMERC. EQUIP.        C/GUINDASTE (CHP)</v>
          </cell>
          <cell r="F2985" t="str">
            <v>H</v>
          </cell>
          <cell r="G2985">
            <v>6.0000000000000001E-3</v>
          </cell>
          <cell r="H2985">
            <v>71.41</v>
          </cell>
          <cell r="I2985">
            <v>0.43</v>
          </cell>
          <cell r="K2985" t="str">
            <v>IN0644</v>
          </cell>
          <cell r="L2985">
            <v>6.0000000000000001E-3</v>
          </cell>
          <cell r="M2985">
            <v>6.49</v>
          </cell>
          <cell r="N2985">
            <v>3.8940000000000002E-2</v>
          </cell>
        </row>
        <row r="2986">
          <cell r="C2986">
            <v>0</v>
          </cell>
          <cell r="D2986">
            <v>0</v>
          </cell>
          <cell r="F2986">
            <v>0</v>
          </cell>
          <cell r="G2986">
            <v>0</v>
          </cell>
          <cell r="H2986">
            <v>0</v>
          </cell>
          <cell r="I2986">
            <v>0</v>
          </cell>
          <cell r="M2986">
            <v>6.49</v>
          </cell>
          <cell r="N2986">
            <v>0</v>
          </cell>
        </row>
        <row r="2987">
          <cell r="C2987">
            <v>0</v>
          </cell>
          <cell r="D2987">
            <v>0</v>
          </cell>
          <cell r="F2987">
            <v>0</v>
          </cell>
          <cell r="G2987">
            <v>0</v>
          </cell>
          <cell r="H2987">
            <v>0</v>
          </cell>
          <cell r="I2987">
            <v>0</v>
          </cell>
          <cell r="M2987">
            <v>6.49</v>
          </cell>
          <cell r="N2987">
            <v>0</v>
          </cell>
        </row>
        <row r="2988">
          <cell r="C2988">
            <v>0</v>
          </cell>
          <cell r="D2988">
            <v>0</v>
          </cell>
          <cell r="F2988">
            <v>0</v>
          </cell>
          <cell r="G2988">
            <v>0</v>
          </cell>
          <cell r="H2988">
            <v>0</v>
          </cell>
          <cell r="I2988">
            <v>0</v>
          </cell>
          <cell r="M2988">
            <v>6.49</v>
          </cell>
          <cell r="N2988">
            <v>0</v>
          </cell>
        </row>
        <row r="2989">
          <cell r="C2989">
            <v>0</v>
          </cell>
          <cell r="D2989">
            <v>0</v>
          </cell>
          <cell r="F2989">
            <v>0</v>
          </cell>
          <cell r="G2989">
            <v>0</v>
          </cell>
          <cell r="H2989">
            <v>0</v>
          </cell>
          <cell r="I2989">
            <v>0</v>
          </cell>
          <cell r="M2989">
            <v>6.49</v>
          </cell>
          <cell r="N2989">
            <v>0</v>
          </cell>
        </row>
        <row r="2990">
          <cell r="C2990">
            <v>0</v>
          </cell>
          <cell r="D2990">
            <v>0</v>
          </cell>
          <cell r="F2990">
            <v>0</v>
          </cell>
          <cell r="G2990">
            <v>0</v>
          </cell>
          <cell r="H2990">
            <v>0</v>
          </cell>
          <cell r="I2990">
            <v>0</v>
          </cell>
          <cell r="M2990">
            <v>6.49</v>
          </cell>
          <cell r="N2990">
            <v>0</v>
          </cell>
        </row>
        <row r="2991">
          <cell r="C2991">
            <v>0</v>
          </cell>
          <cell r="D2991">
            <v>0</v>
          </cell>
          <cell r="F2991">
            <v>0</v>
          </cell>
          <cell r="G2991">
            <v>0</v>
          </cell>
          <cell r="H2991">
            <v>0</v>
          </cell>
          <cell r="I2991">
            <v>0</v>
          </cell>
          <cell r="M2991">
            <v>6.49</v>
          </cell>
          <cell r="N2991">
            <v>0</v>
          </cell>
        </row>
        <row r="2992">
          <cell r="C2992">
            <v>0</v>
          </cell>
          <cell r="D2992">
            <v>0</v>
          </cell>
          <cell r="F2992">
            <v>0</v>
          </cell>
          <cell r="G2992">
            <v>0</v>
          </cell>
          <cell r="H2992">
            <v>0</v>
          </cell>
          <cell r="I2992">
            <v>0</v>
          </cell>
          <cell r="M2992">
            <v>6.49</v>
          </cell>
          <cell r="N2992">
            <v>0</v>
          </cell>
        </row>
        <row r="2993">
          <cell r="C2993">
            <v>0</v>
          </cell>
          <cell r="D2993">
            <v>0</v>
          </cell>
          <cell r="F2993">
            <v>0</v>
          </cell>
          <cell r="G2993">
            <v>0</v>
          </cell>
          <cell r="H2993">
            <v>0</v>
          </cell>
          <cell r="I2993">
            <v>0</v>
          </cell>
          <cell r="M2993">
            <v>6.49</v>
          </cell>
          <cell r="N2993">
            <v>0</v>
          </cell>
        </row>
        <row r="2994">
          <cell r="C2994">
            <v>0</v>
          </cell>
          <cell r="D2994">
            <v>0</v>
          </cell>
          <cell r="F2994">
            <v>0</v>
          </cell>
          <cell r="G2994">
            <v>0</v>
          </cell>
          <cell r="H2994">
            <v>0</v>
          </cell>
          <cell r="I2994">
            <v>0</v>
          </cell>
          <cell r="M2994">
            <v>6.49</v>
          </cell>
          <cell r="N2994">
            <v>0</v>
          </cell>
        </row>
        <row r="2995">
          <cell r="C2995">
            <v>0</v>
          </cell>
          <cell r="D2995">
            <v>0</v>
          </cell>
          <cell r="F2995">
            <v>0</v>
          </cell>
          <cell r="G2995">
            <v>0</v>
          </cell>
          <cell r="H2995">
            <v>0</v>
          </cell>
          <cell r="I2995">
            <v>0</v>
          </cell>
          <cell r="M2995">
            <v>6.49</v>
          </cell>
          <cell r="N2995">
            <v>0</v>
          </cell>
        </row>
        <row r="2996">
          <cell r="C2996">
            <v>0</v>
          </cell>
          <cell r="D2996">
            <v>0</v>
          </cell>
          <cell r="F2996">
            <v>0</v>
          </cell>
          <cell r="G2996">
            <v>0</v>
          </cell>
          <cell r="H2996">
            <v>0</v>
          </cell>
          <cell r="I2996">
            <v>0</v>
          </cell>
          <cell r="M2996">
            <v>6.49</v>
          </cell>
          <cell r="N2996">
            <v>0</v>
          </cell>
        </row>
        <row r="2997">
          <cell r="C2997">
            <v>0</v>
          </cell>
          <cell r="D2997">
            <v>0</v>
          </cell>
          <cell r="F2997">
            <v>0</v>
          </cell>
          <cell r="G2997">
            <v>0</v>
          </cell>
          <cell r="H2997">
            <v>0</v>
          </cell>
          <cell r="I2997">
            <v>0</v>
          </cell>
          <cell r="M2997">
            <v>6.49</v>
          </cell>
          <cell r="N2997">
            <v>0</v>
          </cell>
        </row>
        <row r="2998">
          <cell r="C2998">
            <v>0</v>
          </cell>
          <cell r="D2998">
            <v>0</v>
          </cell>
          <cell r="F2998">
            <v>0</v>
          </cell>
          <cell r="G2998">
            <v>0</v>
          </cell>
          <cell r="H2998">
            <v>0</v>
          </cell>
          <cell r="I2998">
            <v>0</v>
          </cell>
          <cell r="M2998">
            <v>6.49</v>
          </cell>
          <cell r="N2998">
            <v>0</v>
          </cell>
        </row>
        <row r="2999">
          <cell r="C2999">
            <v>0</v>
          </cell>
          <cell r="D2999">
            <v>0</v>
          </cell>
          <cell r="F2999">
            <v>0</v>
          </cell>
          <cell r="G2999">
            <v>0</v>
          </cell>
          <cell r="H2999">
            <v>0</v>
          </cell>
          <cell r="I2999">
            <v>0</v>
          </cell>
          <cell r="M2999">
            <v>6.49</v>
          </cell>
          <cell r="N2999">
            <v>0</v>
          </cell>
        </row>
        <row r="3000">
          <cell r="C3000">
            <v>0</v>
          </cell>
          <cell r="D3000">
            <v>0</v>
          </cell>
          <cell r="F3000">
            <v>0</v>
          </cell>
          <cell r="G3000">
            <v>0</v>
          </cell>
          <cell r="H3000">
            <v>0</v>
          </cell>
          <cell r="I3000">
            <v>0</v>
          </cell>
          <cell r="M3000">
            <v>6.49</v>
          </cell>
          <cell r="N3000">
            <v>0</v>
          </cell>
        </row>
        <row r="3001">
          <cell r="C3001">
            <v>0</v>
          </cell>
          <cell r="D3001">
            <v>0</v>
          </cell>
          <cell r="F3001">
            <v>0</v>
          </cell>
          <cell r="G3001">
            <v>0</v>
          </cell>
          <cell r="H3001">
            <v>0</v>
          </cell>
          <cell r="I3001">
            <v>0</v>
          </cell>
          <cell r="M3001">
            <v>6.49</v>
          </cell>
          <cell r="N3001">
            <v>0</v>
          </cell>
        </row>
        <row r="3002">
          <cell r="C3002">
            <v>0</v>
          </cell>
          <cell r="D3002">
            <v>0</v>
          </cell>
          <cell r="F3002">
            <v>0</v>
          </cell>
          <cell r="G3002">
            <v>0</v>
          </cell>
          <cell r="H3002">
            <v>0</v>
          </cell>
          <cell r="I3002">
            <v>0</v>
          </cell>
          <cell r="M3002">
            <v>6.49</v>
          </cell>
          <cell r="N3002">
            <v>0</v>
          </cell>
        </row>
        <row r="3003">
          <cell r="C3003">
            <v>0</v>
          </cell>
          <cell r="D3003">
            <v>0</v>
          </cell>
          <cell r="F3003">
            <v>0</v>
          </cell>
          <cell r="G3003">
            <v>0</v>
          </cell>
          <cell r="H3003">
            <v>0</v>
          </cell>
          <cell r="I3003">
            <v>0</v>
          </cell>
          <cell r="M3003">
            <v>6.49</v>
          </cell>
          <cell r="N3003">
            <v>0</v>
          </cell>
        </row>
        <row r="3004">
          <cell r="C3004" t="str">
            <v xml:space="preserve">TOTAL </v>
          </cell>
          <cell r="I3004">
            <v>3.0700000000000003</v>
          </cell>
        </row>
        <row r="3005">
          <cell r="C3005" t="str">
            <v>BDI %</v>
          </cell>
          <cell r="H3005">
            <v>0</v>
          </cell>
          <cell r="I3005">
            <v>0</v>
          </cell>
        </row>
        <row r="3006">
          <cell r="A3006">
            <v>295</v>
          </cell>
          <cell r="C3006" t="str">
            <v>TOTAL DO SERVIÇO</v>
          </cell>
          <cell r="I3006">
            <v>3.0700000000000003</v>
          </cell>
          <cell r="K3006" t="e">
            <v>#REF!</v>
          </cell>
          <cell r="L3006" t="e">
            <v>#REF!</v>
          </cell>
        </row>
        <row r="3007">
          <cell r="C3007" t="str">
            <v>AGESPISA - AREAIS</v>
          </cell>
        </row>
        <row r="3009">
          <cell r="C3009" t="str">
            <v>COMPOSIÇÃO DE PREÇO UNITÁRIO</v>
          </cell>
        </row>
        <row r="3011">
          <cell r="B3011">
            <v>299</v>
          </cell>
          <cell r="C3011">
            <v>299</v>
          </cell>
          <cell r="D3011" t="str">
            <v>ASSENTAMENTO DE TUBO CA 2 PB JE DN 700 NBR 8890</v>
          </cell>
          <cell r="I3011" t="str">
            <v>M</v>
          </cell>
          <cell r="K3011">
            <v>13.31</v>
          </cell>
        </row>
        <row r="3013">
          <cell r="C3013" t="str">
            <v>CÓDIGO</v>
          </cell>
          <cell r="D3013" t="str">
            <v>DESCRIÇÃO DO SERVIÇO</v>
          </cell>
          <cell r="F3013" t="str">
            <v>UNIDADE</v>
          </cell>
          <cell r="G3013" t="str">
            <v>COEF.</v>
          </cell>
          <cell r="H3013" t="str">
            <v>PR. UNITÁRIO</v>
          </cell>
          <cell r="I3013" t="str">
            <v>PR. TOTAL</v>
          </cell>
        </row>
        <row r="3014">
          <cell r="C3014" t="str">
            <v>CA0834</v>
          </cell>
          <cell r="D3014" t="str">
            <v>ARGAMASSA DE CIMENTO E AREIA,  TRAÇO 1:3</v>
          </cell>
          <cell r="F3014" t="str">
            <v>M3</v>
          </cell>
          <cell r="G3014">
            <v>4.0000000000000001E-3</v>
          </cell>
          <cell r="H3014">
            <v>229.52321981424149</v>
          </cell>
          <cell r="I3014">
            <v>0.92</v>
          </cell>
          <cell r="K3014" t="str">
            <v>CA0834</v>
          </cell>
          <cell r="L3014">
            <v>4.0000000000000001E-3</v>
          </cell>
          <cell r="M3014">
            <v>13.31</v>
          </cell>
          <cell r="N3014">
            <v>5.3240000000000003E-2</v>
          </cell>
        </row>
        <row r="3015">
          <cell r="C3015" t="str">
            <v>CA1100</v>
          </cell>
          <cell r="D3015" t="str">
            <v>CAMINHÃO COM CARROCERIA FIXA E GUINDAUTO PARA IÇAMENTO DE</v>
          </cell>
          <cell r="F3015" t="str">
            <v>H</v>
          </cell>
          <cell r="G3015">
            <v>2E-3</v>
          </cell>
          <cell r="H3015">
            <v>59.990382043343651</v>
          </cell>
          <cell r="I3015">
            <v>0.12</v>
          </cell>
          <cell r="K3015" t="str">
            <v>CA1100</v>
          </cell>
          <cell r="L3015">
            <v>2E-3</v>
          </cell>
          <cell r="M3015">
            <v>13.31</v>
          </cell>
          <cell r="N3015">
            <v>2.6620000000000001E-2</v>
          </cell>
        </row>
        <row r="3016">
          <cell r="C3016" t="str">
            <v>IH0006</v>
          </cell>
          <cell r="D3016" t="str">
            <v>SERVENTE</v>
          </cell>
          <cell r="F3016" t="str">
            <v>H</v>
          </cell>
          <cell r="G3016">
            <v>0.9</v>
          </cell>
          <cell r="H3016">
            <v>4.4723219814241482</v>
          </cell>
          <cell r="I3016">
            <v>4.03</v>
          </cell>
          <cell r="K3016" t="str">
            <v>IH0006</v>
          </cell>
          <cell r="L3016">
            <v>0.9</v>
          </cell>
          <cell r="M3016">
            <v>13.31</v>
          </cell>
          <cell r="N3016">
            <v>11.979000000000001</v>
          </cell>
        </row>
        <row r="3017">
          <cell r="C3017" t="str">
            <v>IH0074</v>
          </cell>
          <cell r="D3017" t="str">
            <v>PEDREIRO</v>
          </cell>
          <cell r="F3017" t="str">
            <v>H</v>
          </cell>
          <cell r="G3017">
            <v>0.57199999999999995</v>
          </cell>
          <cell r="H3017">
            <v>6.2786377708978325</v>
          </cell>
          <cell r="I3017">
            <v>3.59</v>
          </cell>
          <cell r="K3017" t="str">
            <v>IH0074</v>
          </cell>
          <cell r="L3017">
            <v>0.57199999999999995</v>
          </cell>
          <cell r="M3017">
            <v>13.31</v>
          </cell>
          <cell r="N3017">
            <v>7.6133199999999999</v>
          </cell>
        </row>
        <row r="3018">
          <cell r="C3018" t="str">
            <v>IN0654</v>
          </cell>
          <cell r="D3018" t="str">
            <v>ESCAVADEIRA HIDR-ULICA (CHP)</v>
          </cell>
          <cell r="F3018" t="str">
            <v>H</v>
          </cell>
          <cell r="G3018">
            <v>4.0000000000000001E-3</v>
          </cell>
          <cell r="H3018">
            <v>124.62374613003095</v>
          </cell>
          <cell r="I3018">
            <v>0.5</v>
          </cell>
          <cell r="K3018" t="str">
            <v>IN0654</v>
          </cell>
          <cell r="L3018">
            <v>4.0000000000000001E-3</v>
          </cell>
          <cell r="M3018">
            <v>13.31</v>
          </cell>
          <cell r="N3018">
            <v>5.3240000000000003E-2</v>
          </cell>
        </row>
        <row r="3019">
          <cell r="C3019">
            <v>0</v>
          </cell>
          <cell r="D3019">
            <v>0</v>
          </cell>
          <cell r="F3019">
            <v>0</v>
          </cell>
          <cell r="G3019">
            <v>0</v>
          </cell>
          <cell r="H3019">
            <v>0</v>
          </cell>
          <cell r="I3019">
            <v>0</v>
          </cell>
          <cell r="M3019">
            <v>13.31</v>
          </cell>
          <cell r="N3019">
            <v>0</v>
          </cell>
        </row>
        <row r="3020">
          <cell r="C3020">
            <v>0</v>
          </cell>
          <cell r="D3020">
            <v>0</v>
          </cell>
          <cell r="F3020">
            <v>0</v>
          </cell>
          <cell r="G3020">
            <v>0</v>
          </cell>
          <cell r="H3020">
            <v>0</v>
          </cell>
          <cell r="I3020">
            <v>0</v>
          </cell>
          <cell r="M3020">
            <v>13.31</v>
          </cell>
          <cell r="N3020">
            <v>0</v>
          </cell>
        </row>
        <row r="3021">
          <cell r="C3021">
            <v>0</v>
          </cell>
          <cell r="D3021">
            <v>0</v>
          </cell>
          <cell r="F3021">
            <v>0</v>
          </cell>
          <cell r="G3021">
            <v>0</v>
          </cell>
          <cell r="H3021">
            <v>0</v>
          </cell>
          <cell r="I3021">
            <v>0</v>
          </cell>
          <cell r="M3021">
            <v>13.31</v>
          </cell>
          <cell r="N3021">
            <v>0</v>
          </cell>
        </row>
        <row r="3022">
          <cell r="C3022">
            <v>0</v>
          </cell>
          <cell r="D3022">
            <v>0</v>
          </cell>
          <cell r="F3022">
            <v>0</v>
          </cell>
          <cell r="G3022">
            <v>0</v>
          </cell>
          <cell r="H3022">
            <v>0</v>
          </cell>
          <cell r="I3022">
            <v>0</v>
          </cell>
          <cell r="M3022">
            <v>13.31</v>
          </cell>
          <cell r="N3022">
            <v>0</v>
          </cell>
        </row>
        <row r="3023">
          <cell r="C3023">
            <v>0</v>
          </cell>
          <cell r="D3023">
            <v>0</v>
          </cell>
          <cell r="F3023">
            <v>0</v>
          </cell>
          <cell r="G3023">
            <v>0</v>
          </cell>
          <cell r="H3023">
            <v>0</v>
          </cell>
          <cell r="I3023">
            <v>0</v>
          </cell>
          <cell r="M3023">
            <v>13.31</v>
          </cell>
          <cell r="N3023">
            <v>0</v>
          </cell>
        </row>
        <row r="3024">
          <cell r="C3024">
            <v>0</v>
          </cell>
          <cell r="D3024">
            <v>0</v>
          </cell>
          <cell r="F3024">
            <v>0</v>
          </cell>
          <cell r="G3024">
            <v>0</v>
          </cell>
          <cell r="H3024">
            <v>0</v>
          </cell>
          <cell r="I3024">
            <v>0</v>
          </cell>
          <cell r="M3024">
            <v>13.31</v>
          </cell>
          <cell r="N3024">
            <v>0</v>
          </cell>
        </row>
        <row r="3025">
          <cell r="C3025">
            <v>0</v>
          </cell>
          <cell r="D3025">
            <v>0</v>
          </cell>
          <cell r="F3025">
            <v>0</v>
          </cell>
          <cell r="G3025">
            <v>0</v>
          </cell>
          <cell r="H3025">
            <v>0</v>
          </cell>
          <cell r="I3025">
            <v>0</v>
          </cell>
          <cell r="M3025">
            <v>13.31</v>
          </cell>
          <cell r="N3025">
            <v>0</v>
          </cell>
        </row>
        <row r="3026">
          <cell r="C3026">
            <v>0</v>
          </cell>
          <cell r="D3026">
            <v>0</v>
          </cell>
          <cell r="F3026">
            <v>0</v>
          </cell>
          <cell r="G3026">
            <v>0</v>
          </cell>
          <cell r="H3026">
            <v>0</v>
          </cell>
          <cell r="I3026">
            <v>0</v>
          </cell>
          <cell r="M3026">
            <v>13.31</v>
          </cell>
          <cell r="N3026">
            <v>0</v>
          </cell>
        </row>
        <row r="3027">
          <cell r="C3027">
            <v>0</v>
          </cell>
          <cell r="D3027">
            <v>0</v>
          </cell>
          <cell r="F3027">
            <v>0</v>
          </cell>
          <cell r="G3027">
            <v>0</v>
          </cell>
          <cell r="H3027">
            <v>0</v>
          </cell>
          <cell r="I3027">
            <v>0</v>
          </cell>
          <cell r="M3027">
            <v>13.31</v>
          </cell>
          <cell r="N3027">
            <v>0</v>
          </cell>
        </row>
        <row r="3028">
          <cell r="C3028">
            <v>0</v>
          </cell>
          <cell r="D3028">
            <v>0</v>
          </cell>
          <cell r="F3028">
            <v>0</v>
          </cell>
          <cell r="G3028">
            <v>0</v>
          </cell>
          <cell r="H3028">
            <v>0</v>
          </cell>
          <cell r="I3028">
            <v>0</v>
          </cell>
          <cell r="M3028">
            <v>13.31</v>
          </cell>
          <cell r="N3028">
            <v>0</v>
          </cell>
        </row>
        <row r="3029">
          <cell r="C3029">
            <v>0</v>
          </cell>
          <cell r="D3029">
            <v>0</v>
          </cell>
          <cell r="F3029">
            <v>0</v>
          </cell>
          <cell r="G3029">
            <v>0</v>
          </cell>
          <cell r="H3029">
            <v>0</v>
          </cell>
          <cell r="I3029">
            <v>0</v>
          </cell>
          <cell r="M3029">
            <v>13.31</v>
          </cell>
          <cell r="N3029">
            <v>0</v>
          </cell>
        </row>
        <row r="3030">
          <cell r="C3030">
            <v>0</v>
          </cell>
          <cell r="D3030">
            <v>0</v>
          </cell>
          <cell r="F3030">
            <v>0</v>
          </cell>
          <cell r="G3030">
            <v>0</v>
          </cell>
          <cell r="H3030">
            <v>0</v>
          </cell>
          <cell r="I3030">
            <v>0</v>
          </cell>
          <cell r="M3030">
            <v>13.31</v>
          </cell>
          <cell r="N3030">
            <v>0</v>
          </cell>
        </row>
        <row r="3031">
          <cell r="C3031">
            <v>0</v>
          </cell>
          <cell r="D3031">
            <v>0</v>
          </cell>
          <cell r="F3031">
            <v>0</v>
          </cell>
          <cell r="G3031">
            <v>0</v>
          </cell>
          <cell r="H3031">
            <v>0</v>
          </cell>
          <cell r="I3031">
            <v>0</v>
          </cell>
          <cell r="M3031">
            <v>13.31</v>
          </cell>
          <cell r="N3031">
            <v>0</v>
          </cell>
        </row>
        <row r="3032">
          <cell r="C3032">
            <v>0</v>
          </cell>
          <cell r="D3032">
            <v>0</v>
          </cell>
          <cell r="F3032">
            <v>0</v>
          </cell>
          <cell r="G3032">
            <v>0</v>
          </cell>
          <cell r="H3032">
            <v>0</v>
          </cell>
          <cell r="I3032">
            <v>0</v>
          </cell>
          <cell r="M3032">
            <v>13.31</v>
          </cell>
          <cell r="N3032">
            <v>0</v>
          </cell>
        </row>
        <row r="3033">
          <cell r="C3033">
            <v>0</v>
          </cell>
          <cell r="D3033">
            <v>0</v>
          </cell>
          <cell r="F3033">
            <v>0</v>
          </cell>
          <cell r="G3033">
            <v>0</v>
          </cell>
          <cell r="H3033">
            <v>0</v>
          </cell>
          <cell r="I3033">
            <v>0</v>
          </cell>
          <cell r="M3033">
            <v>13.31</v>
          </cell>
          <cell r="N3033">
            <v>0</v>
          </cell>
        </row>
        <row r="3034">
          <cell r="C3034">
            <v>0</v>
          </cell>
          <cell r="D3034">
            <v>0</v>
          </cell>
          <cell r="F3034">
            <v>0</v>
          </cell>
          <cell r="G3034">
            <v>0</v>
          </cell>
          <cell r="H3034">
            <v>0</v>
          </cell>
          <cell r="I3034">
            <v>0</v>
          </cell>
          <cell r="M3034">
            <v>13.31</v>
          </cell>
          <cell r="N3034">
            <v>0</v>
          </cell>
        </row>
        <row r="3035">
          <cell r="C3035" t="str">
            <v xml:space="preserve">TOTAL </v>
          </cell>
          <cell r="I3035">
            <v>9.16</v>
          </cell>
        </row>
        <row r="3036">
          <cell r="C3036" t="str">
            <v>BDI %</v>
          </cell>
          <cell r="H3036">
            <v>0</v>
          </cell>
          <cell r="I3036">
            <v>0</v>
          </cell>
        </row>
        <row r="3037">
          <cell r="A3037">
            <v>299</v>
          </cell>
          <cell r="C3037" t="str">
            <v>TOTAL DO SERVIÇO</v>
          </cell>
          <cell r="I3037">
            <v>9.16</v>
          </cell>
          <cell r="K3037" t="e">
            <v>#REF!</v>
          </cell>
          <cell r="L3037" t="e">
            <v>#REF!</v>
          </cell>
        </row>
        <row r="3038">
          <cell r="C3038" t="str">
            <v>AGESPISA - AREAIS</v>
          </cell>
        </row>
        <row r="3040">
          <cell r="C3040" t="str">
            <v>COMPOSIÇÃO DE PREÇO UNITÁRIO</v>
          </cell>
        </row>
        <row r="3042">
          <cell r="B3042">
            <v>310</v>
          </cell>
          <cell r="C3042">
            <v>310</v>
          </cell>
          <cell r="D3042" t="str">
            <v>Concreto armado para cinta</v>
          </cell>
          <cell r="I3042" t="str">
            <v>m³</v>
          </cell>
          <cell r="K3042">
            <v>601</v>
          </cell>
        </row>
        <row r="3044">
          <cell r="C3044" t="str">
            <v>CÓDIGO</v>
          </cell>
          <cell r="D3044" t="str">
            <v>DESCRIÇÃO DO SERVIÇO</v>
          </cell>
          <cell r="F3044" t="str">
            <v>UNIDADE</v>
          </cell>
          <cell r="G3044" t="str">
            <v>COEF.</v>
          </cell>
          <cell r="H3044" t="str">
            <v>PR. UNITÁRIO</v>
          </cell>
          <cell r="I3044" t="str">
            <v>PR. TOTAL</v>
          </cell>
        </row>
        <row r="3045">
          <cell r="C3045" t="str">
            <v>CA0154</v>
          </cell>
          <cell r="D3045" t="str">
            <v>ARMADURA DE AÇO CA 50,         FORNECIMENTO E COLOCAÇÃO</v>
          </cell>
          <cell r="F3045" t="str">
            <v>KG</v>
          </cell>
          <cell r="G3045">
            <v>20</v>
          </cell>
          <cell r="H3045">
            <v>5.4190959752321985</v>
          </cell>
          <cell r="I3045">
            <v>108.38</v>
          </cell>
          <cell r="K3045" t="str">
            <v>CA0154</v>
          </cell>
          <cell r="L3045">
            <v>20</v>
          </cell>
          <cell r="M3045">
            <v>601</v>
          </cell>
          <cell r="N3045">
            <v>12020</v>
          </cell>
        </row>
        <row r="3046">
          <cell r="C3046" t="str">
            <v>CB0172</v>
          </cell>
          <cell r="D3046" t="str">
            <v>FORMA DE MADEIRA - COMUM</v>
          </cell>
          <cell r="F3046" t="str">
            <v>M2</v>
          </cell>
          <cell r="G3046">
            <v>3</v>
          </cell>
          <cell r="H3046">
            <v>20.656047678018577</v>
          </cell>
          <cell r="I3046">
            <v>61.97</v>
          </cell>
          <cell r="K3046" t="str">
            <v>CB0172</v>
          </cell>
          <cell r="L3046">
            <v>3</v>
          </cell>
          <cell r="M3046">
            <v>601</v>
          </cell>
          <cell r="N3046">
            <v>1803</v>
          </cell>
        </row>
        <row r="3047">
          <cell r="C3047" t="str">
            <v>CC0836</v>
          </cell>
          <cell r="D3047" t="str">
            <v>CONCRETO P/VIBR., FCK 15 MPa   COM AGREGADO ADQUIRIDO</v>
          </cell>
          <cell r="F3047" t="str">
            <v>M3</v>
          </cell>
          <cell r="G3047">
            <v>1.03</v>
          </cell>
          <cell r="H3047">
            <v>208.48377188854488</v>
          </cell>
          <cell r="I3047">
            <v>214.74</v>
          </cell>
          <cell r="K3047" t="str">
            <v>CC0836</v>
          </cell>
          <cell r="L3047">
            <v>1.03</v>
          </cell>
          <cell r="M3047">
            <v>601</v>
          </cell>
          <cell r="N3047">
            <v>619.03</v>
          </cell>
        </row>
        <row r="3048">
          <cell r="C3048">
            <v>0</v>
          </cell>
          <cell r="D3048">
            <v>0</v>
          </cell>
          <cell r="F3048">
            <v>0</v>
          </cell>
          <cell r="G3048">
            <v>0</v>
          </cell>
          <cell r="H3048">
            <v>0</v>
          </cell>
          <cell r="I3048">
            <v>0</v>
          </cell>
          <cell r="M3048">
            <v>601</v>
          </cell>
          <cell r="N3048">
            <v>0</v>
          </cell>
        </row>
        <row r="3049">
          <cell r="C3049">
            <v>0</v>
          </cell>
          <cell r="D3049">
            <v>0</v>
          </cell>
          <cell r="F3049">
            <v>0</v>
          </cell>
          <cell r="G3049">
            <v>0</v>
          </cell>
          <cell r="H3049">
            <v>0</v>
          </cell>
          <cell r="I3049">
            <v>0</v>
          </cell>
          <cell r="M3049">
            <v>601</v>
          </cell>
          <cell r="N3049">
            <v>0</v>
          </cell>
        </row>
        <row r="3050">
          <cell r="C3050">
            <v>0</v>
          </cell>
          <cell r="D3050">
            <v>0</v>
          </cell>
          <cell r="F3050">
            <v>0</v>
          </cell>
          <cell r="G3050">
            <v>0</v>
          </cell>
          <cell r="H3050">
            <v>0</v>
          </cell>
          <cell r="I3050">
            <v>0</v>
          </cell>
          <cell r="M3050">
            <v>601</v>
          </cell>
          <cell r="N3050">
            <v>0</v>
          </cell>
        </row>
        <row r="3051">
          <cell r="C3051">
            <v>0</v>
          </cell>
          <cell r="D3051">
            <v>0</v>
          </cell>
          <cell r="F3051">
            <v>0</v>
          </cell>
          <cell r="G3051">
            <v>0</v>
          </cell>
          <cell r="H3051">
            <v>0</v>
          </cell>
          <cell r="I3051">
            <v>0</v>
          </cell>
          <cell r="M3051">
            <v>601</v>
          </cell>
          <cell r="N3051">
            <v>0</v>
          </cell>
        </row>
        <row r="3052">
          <cell r="C3052">
            <v>0</v>
          </cell>
          <cell r="D3052">
            <v>0</v>
          </cell>
          <cell r="F3052">
            <v>0</v>
          </cell>
          <cell r="G3052">
            <v>0</v>
          </cell>
          <cell r="H3052">
            <v>0</v>
          </cell>
          <cell r="I3052">
            <v>0</v>
          </cell>
          <cell r="M3052">
            <v>601</v>
          </cell>
          <cell r="N3052">
            <v>0</v>
          </cell>
        </row>
        <row r="3053">
          <cell r="C3053">
            <v>0</v>
          </cell>
          <cell r="D3053">
            <v>0</v>
          </cell>
          <cell r="F3053">
            <v>0</v>
          </cell>
          <cell r="G3053">
            <v>0</v>
          </cell>
          <cell r="H3053">
            <v>0</v>
          </cell>
          <cell r="I3053">
            <v>0</v>
          </cell>
          <cell r="M3053">
            <v>601</v>
          </cell>
          <cell r="N3053">
            <v>0</v>
          </cell>
        </row>
        <row r="3054">
          <cell r="C3054">
            <v>0</v>
          </cell>
          <cell r="D3054">
            <v>0</v>
          </cell>
          <cell r="F3054">
            <v>0</v>
          </cell>
          <cell r="G3054">
            <v>0</v>
          </cell>
          <cell r="H3054">
            <v>0</v>
          </cell>
          <cell r="I3054">
            <v>0</v>
          </cell>
          <cell r="M3054">
            <v>601</v>
          </cell>
          <cell r="N3054">
            <v>0</v>
          </cell>
        </row>
        <row r="3055">
          <cell r="C3055">
            <v>0</v>
          </cell>
          <cell r="D3055">
            <v>0</v>
          </cell>
          <cell r="F3055">
            <v>0</v>
          </cell>
          <cell r="G3055">
            <v>0</v>
          </cell>
          <cell r="H3055">
            <v>0</v>
          </cell>
          <cell r="I3055">
            <v>0</v>
          </cell>
          <cell r="M3055">
            <v>601</v>
          </cell>
          <cell r="N3055">
            <v>0</v>
          </cell>
        </row>
        <row r="3056">
          <cell r="C3056">
            <v>0</v>
          </cell>
          <cell r="D3056">
            <v>0</v>
          </cell>
          <cell r="F3056">
            <v>0</v>
          </cell>
          <cell r="G3056">
            <v>0</v>
          </cell>
          <cell r="H3056">
            <v>0</v>
          </cell>
          <cell r="I3056">
            <v>0</v>
          </cell>
          <cell r="M3056">
            <v>601</v>
          </cell>
          <cell r="N3056">
            <v>0</v>
          </cell>
        </row>
        <row r="3057">
          <cell r="C3057">
            <v>0</v>
          </cell>
          <cell r="D3057">
            <v>0</v>
          </cell>
          <cell r="F3057">
            <v>0</v>
          </cell>
          <cell r="G3057">
            <v>0</v>
          </cell>
          <cell r="H3057">
            <v>0</v>
          </cell>
          <cell r="I3057">
            <v>0</v>
          </cell>
          <cell r="M3057">
            <v>601</v>
          </cell>
          <cell r="N3057">
            <v>0</v>
          </cell>
        </row>
        <row r="3058">
          <cell r="C3058">
            <v>0</v>
          </cell>
          <cell r="D3058">
            <v>0</v>
          </cell>
          <cell r="F3058">
            <v>0</v>
          </cell>
          <cell r="G3058">
            <v>0</v>
          </cell>
          <cell r="H3058">
            <v>0</v>
          </cell>
          <cell r="I3058">
            <v>0</v>
          </cell>
          <cell r="M3058">
            <v>601</v>
          </cell>
          <cell r="N3058">
            <v>0</v>
          </cell>
        </row>
        <row r="3059">
          <cell r="C3059">
            <v>0</v>
          </cell>
          <cell r="D3059">
            <v>0</v>
          </cell>
          <cell r="F3059">
            <v>0</v>
          </cell>
          <cell r="G3059">
            <v>0</v>
          </cell>
          <cell r="H3059">
            <v>0</v>
          </cell>
          <cell r="I3059">
            <v>0</v>
          </cell>
          <cell r="M3059">
            <v>601</v>
          </cell>
          <cell r="N3059">
            <v>0</v>
          </cell>
        </row>
        <row r="3060">
          <cell r="C3060">
            <v>0</v>
          </cell>
          <cell r="D3060">
            <v>0</v>
          </cell>
          <cell r="F3060">
            <v>0</v>
          </cell>
          <cell r="G3060">
            <v>0</v>
          </cell>
          <cell r="H3060">
            <v>0</v>
          </cell>
          <cell r="I3060">
            <v>0</v>
          </cell>
          <cell r="M3060">
            <v>601</v>
          </cell>
          <cell r="N3060">
            <v>0</v>
          </cell>
        </row>
        <row r="3061">
          <cell r="C3061">
            <v>0</v>
          </cell>
          <cell r="D3061">
            <v>0</v>
          </cell>
          <cell r="F3061">
            <v>0</v>
          </cell>
          <cell r="G3061">
            <v>0</v>
          </cell>
          <cell r="H3061">
            <v>0</v>
          </cell>
          <cell r="I3061">
            <v>0</v>
          </cell>
          <cell r="M3061">
            <v>601</v>
          </cell>
          <cell r="N3061">
            <v>0</v>
          </cell>
        </row>
        <row r="3062">
          <cell r="C3062">
            <v>0</v>
          </cell>
          <cell r="D3062">
            <v>0</v>
          </cell>
          <cell r="F3062">
            <v>0</v>
          </cell>
          <cell r="G3062">
            <v>0</v>
          </cell>
          <cell r="H3062">
            <v>0</v>
          </cell>
          <cell r="I3062">
            <v>0</v>
          </cell>
          <cell r="M3062">
            <v>601</v>
          </cell>
          <cell r="N3062">
            <v>0</v>
          </cell>
        </row>
        <row r="3063">
          <cell r="C3063">
            <v>0</v>
          </cell>
          <cell r="D3063">
            <v>0</v>
          </cell>
          <cell r="F3063">
            <v>0</v>
          </cell>
          <cell r="G3063">
            <v>0</v>
          </cell>
          <cell r="H3063">
            <v>0</v>
          </cell>
          <cell r="I3063">
            <v>0</v>
          </cell>
          <cell r="M3063">
            <v>601</v>
          </cell>
          <cell r="N3063">
            <v>0</v>
          </cell>
        </row>
        <row r="3064">
          <cell r="C3064">
            <v>0</v>
          </cell>
          <cell r="D3064">
            <v>0</v>
          </cell>
          <cell r="F3064">
            <v>0</v>
          </cell>
          <cell r="G3064">
            <v>0</v>
          </cell>
          <cell r="H3064">
            <v>0</v>
          </cell>
          <cell r="I3064">
            <v>0</v>
          </cell>
          <cell r="M3064">
            <v>601</v>
          </cell>
          <cell r="N3064">
            <v>0</v>
          </cell>
        </row>
        <row r="3065">
          <cell r="C3065">
            <v>0</v>
          </cell>
          <cell r="D3065">
            <v>0</v>
          </cell>
          <cell r="F3065">
            <v>0</v>
          </cell>
          <cell r="G3065">
            <v>0</v>
          </cell>
          <cell r="H3065">
            <v>0</v>
          </cell>
          <cell r="I3065">
            <v>0</v>
          </cell>
          <cell r="M3065">
            <v>601</v>
          </cell>
          <cell r="N3065">
            <v>0</v>
          </cell>
        </row>
        <row r="3066">
          <cell r="C3066" t="str">
            <v xml:space="preserve">TOTAL </v>
          </cell>
          <cell r="I3066">
            <v>385.09000000000003</v>
          </cell>
        </row>
        <row r="3067">
          <cell r="C3067" t="str">
            <v>BDI %</v>
          </cell>
          <cell r="H3067">
            <v>0</v>
          </cell>
          <cell r="I3067">
            <v>0</v>
          </cell>
        </row>
        <row r="3068">
          <cell r="A3068">
            <v>310</v>
          </cell>
          <cell r="C3068" t="str">
            <v>TOTAL DO SERVIÇO</v>
          </cell>
          <cell r="I3068">
            <v>385.09000000000003</v>
          </cell>
          <cell r="K3068" t="e">
            <v>#REF!</v>
          </cell>
          <cell r="L3068" t="e">
            <v>#REF!</v>
          </cell>
        </row>
      </sheetData>
      <sheetData sheetId="47"/>
      <sheetData sheetId="48"/>
      <sheetData sheetId="49">
        <row r="1">
          <cell r="A1" t="str">
            <v>CODIGO</v>
          </cell>
          <cell r="B1" t="str">
            <v>DESCRIÇÃO</v>
          </cell>
          <cell r="C1" t="str">
            <v>UNIDADE</v>
          </cell>
          <cell r="D1" t="str">
            <v>PREÇO UNIT</v>
          </cell>
          <cell r="E1">
            <v>1.1000000000000001</v>
          </cell>
        </row>
        <row r="2">
          <cell r="A2" t="str">
            <v>IH0003</v>
          </cell>
          <cell r="B2" t="str">
            <v>NIVELADOR</v>
          </cell>
          <cell r="C2" t="str">
            <v>H</v>
          </cell>
          <cell r="D2">
            <v>6.2786377708978325</v>
          </cell>
          <cell r="E2">
            <v>6.2786377708978325</v>
          </cell>
        </row>
        <row r="3">
          <cell r="A3" t="str">
            <v>IH0006</v>
          </cell>
          <cell r="B3" t="str">
            <v>SERVENTE</v>
          </cell>
          <cell r="C3" t="str">
            <v>H</v>
          </cell>
          <cell r="D3">
            <v>4.4723219814241482</v>
          </cell>
          <cell r="E3">
            <v>4.4723219814241482</v>
          </cell>
        </row>
        <row r="4">
          <cell r="A4" t="str">
            <v>IH0007</v>
          </cell>
          <cell r="B4" t="str">
            <v>TOPÓGRAFO</v>
          </cell>
          <cell r="C4" t="str">
            <v>H</v>
          </cell>
          <cell r="D4">
            <v>9.8236532507739955</v>
          </cell>
          <cell r="E4">
            <v>9.8236532507739955</v>
          </cell>
        </row>
        <row r="5">
          <cell r="A5" t="str">
            <v>IH0008</v>
          </cell>
          <cell r="B5" t="str">
            <v>AUXILIAR DETOPÓGRAFO</v>
          </cell>
          <cell r="C5" t="str">
            <v>H</v>
          </cell>
          <cell r="D5">
            <v>4.7138080495356025</v>
          </cell>
          <cell r="E5">
            <v>4.7138080495356025</v>
          </cell>
        </row>
        <row r="6">
          <cell r="A6" t="str">
            <v>IH0009</v>
          </cell>
          <cell r="B6" t="str">
            <v>OPERADOR DE BATE ESTACAS</v>
          </cell>
          <cell r="C6" t="str">
            <v>H</v>
          </cell>
          <cell r="D6">
            <v>7.2445820433436534</v>
          </cell>
          <cell r="E6">
            <v>7.2445820433436534</v>
          </cell>
        </row>
        <row r="7">
          <cell r="A7" t="str">
            <v>IH0010</v>
          </cell>
          <cell r="B7" t="str">
            <v>AUXILIAR DE OPERADOR DE BATE   ESTACAS</v>
          </cell>
          <cell r="C7" t="str">
            <v>H</v>
          </cell>
          <cell r="D7">
            <v>4.4723219814241482</v>
          </cell>
          <cell r="E7">
            <v>4.4723219814241482</v>
          </cell>
        </row>
        <row r="8">
          <cell r="A8" t="str">
            <v>IH0014</v>
          </cell>
          <cell r="B8" t="str">
            <v>MOTORISTA - VEÍCULO PESADO</v>
          </cell>
          <cell r="C8" t="str">
            <v>H</v>
          </cell>
          <cell r="D8">
            <v>7.2445820433436534</v>
          </cell>
          <cell r="E8">
            <v>7.2445820433436534</v>
          </cell>
        </row>
        <row r="9">
          <cell r="A9" t="str">
            <v>IH0068</v>
          </cell>
          <cell r="B9" t="str">
            <v>AJUDANTE</v>
          </cell>
          <cell r="C9" t="str">
            <v>H</v>
          </cell>
          <cell r="D9">
            <v>4.4723219814241482</v>
          </cell>
          <cell r="E9">
            <v>4.4723219814241482</v>
          </cell>
        </row>
        <row r="10">
          <cell r="A10" t="str">
            <v>IH0069</v>
          </cell>
          <cell r="B10" t="str">
            <v>ELETRICISTA</v>
          </cell>
          <cell r="C10" t="str">
            <v>H</v>
          </cell>
          <cell r="D10">
            <v>6.2786377708978325</v>
          </cell>
          <cell r="E10">
            <v>6.2786377708978325</v>
          </cell>
        </row>
        <row r="11">
          <cell r="A11" t="str">
            <v>IH0070</v>
          </cell>
          <cell r="B11" t="str">
            <v>CARPINTEIRO</v>
          </cell>
          <cell r="C11" t="str">
            <v>H</v>
          </cell>
          <cell r="D11">
            <v>6.2786377708978325</v>
          </cell>
          <cell r="E11">
            <v>6.2786377708978325</v>
          </cell>
        </row>
        <row r="12">
          <cell r="A12" t="str">
            <v>IH0071</v>
          </cell>
          <cell r="B12" t="str">
            <v>FERREIRO</v>
          </cell>
          <cell r="C12" t="str">
            <v>H</v>
          </cell>
          <cell r="D12">
            <v>6.2786377708978325</v>
          </cell>
          <cell r="E12">
            <v>6.2786377708978325</v>
          </cell>
        </row>
        <row r="13">
          <cell r="A13" t="str">
            <v>IH0072</v>
          </cell>
          <cell r="B13" t="str">
            <v>PINTOR</v>
          </cell>
          <cell r="C13" t="str">
            <v>H</v>
          </cell>
          <cell r="D13">
            <v>6.2786377708978325</v>
          </cell>
          <cell r="E13">
            <v>6.2786377708978325</v>
          </cell>
        </row>
        <row r="14">
          <cell r="A14" t="str">
            <v>IH0074</v>
          </cell>
          <cell r="B14" t="str">
            <v>PEDREIRO</v>
          </cell>
          <cell r="C14" t="str">
            <v>H</v>
          </cell>
          <cell r="D14">
            <v>6.2786377708978325</v>
          </cell>
          <cell r="E14">
            <v>6.2786377708978325</v>
          </cell>
        </row>
        <row r="15">
          <cell r="A15" t="str">
            <v>IH0096</v>
          </cell>
          <cell r="B15" t="str">
            <v>JARDINEIRO</v>
          </cell>
          <cell r="C15" t="str">
            <v>H</v>
          </cell>
          <cell r="D15">
            <v>6.2786377708978325</v>
          </cell>
          <cell r="E15">
            <v>6.2786377708978325</v>
          </cell>
        </row>
        <row r="16">
          <cell r="A16" t="str">
            <v>IH0107</v>
          </cell>
          <cell r="B16" t="str">
            <v>AJUDANTE</v>
          </cell>
          <cell r="C16" t="str">
            <v>H</v>
          </cell>
          <cell r="D16">
            <v>4.4723219814241482</v>
          </cell>
          <cell r="E16">
            <v>4.4723219814241482</v>
          </cell>
        </row>
        <row r="17">
          <cell r="A17" t="str">
            <v>IH0109</v>
          </cell>
          <cell r="B17" t="str">
            <v>AJUDANTE DE ARMADOR/FERREIRO</v>
          </cell>
          <cell r="C17" t="str">
            <v>H</v>
          </cell>
          <cell r="D17">
            <v>4.4723219814241482</v>
          </cell>
          <cell r="E17">
            <v>4.4723219814241482</v>
          </cell>
        </row>
        <row r="18">
          <cell r="A18" t="str">
            <v>IH0125</v>
          </cell>
          <cell r="B18" t="str">
            <v>BLASTER</v>
          </cell>
          <cell r="C18" t="str">
            <v>H</v>
          </cell>
          <cell r="D18">
            <v>12.373746130030959</v>
          </cell>
          <cell r="E18">
            <v>12.373746130030959</v>
          </cell>
        </row>
        <row r="19">
          <cell r="A19" t="str">
            <v>IH0128</v>
          </cell>
          <cell r="B19" t="str">
            <v>CALCETEIRO</v>
          </cell>
          <cell r="C19" t="str">
            <v>H</v>
          </cell>
          <cell r="D19">
            <v>6.2786377708978325</v>
          </cell>
          <cell r="E19">
            <v>6.2786377708978325</v>
          </cell>
        </row>
        <row r="20">
          <cell r="A20" t="str">
            <v>IH0133</v>
          </cell>
          <cell r="B20" t="str">
            <v>DESENHISTA</v>
          </cell>
          <cell r="C20" t="str">
            <v>H</v>
          </cell>
          <cell r="D20">
            <v>13.50390092879257</v>
          </cell>
          <cell r="E20">
            <v>13.50390092879257</v>
          </cell>
        </row>
        <row r="21">
          <cell r="A21" t="str">
            <v>IH0138</v>
          </cell>
          <cell r="B21" t="str">
            <v>ENCANADOR</v>
          </cell>
          <cell r="C21" t="str">
            <v>H</v>
          </cell>
          <cell r="D21">
            <v>6.2786377708978325</v>
          </cell>
          <cell r="E21">
            <v>6.2786377708978325</v>
          </cell>
        </row>
        <row r="22">
          <cell r="A22" t="str">
            <v>IH0140</v>
          </cell>
          <cell r="B22" t="str">
            <v>ENCARREGADO DE TURMA / FEITOR</v>
          </cell>
          <cell r="C22" t="str">
            <v>H</v>
          </cell>
          <cell r="D22">
            <v>8.6258823529411757</v>
          </cell>
          <cell r="E22">
            <v>8.6258823529411757</v>
          </cell>
        </row>
        <row r="23">
          <cell r="A23" t="str">
            <v>IH0167</v>
          </cell>
          <cell r="B23" t="str">
            <v>OPERADOR DE COMPUTADOR</v>
          </cell>
          <cell r="C23" t="str">
            <v>H</v>
          </cell>
          <cell r="D23">
            <v>13.50390092879257</v>
          </cell>
          <cell r="E23">
            <v>13.50390092879257</v>
          </cell>
        </row>
        <row r="24">
          <cell r="A24" t="str">
            <v>IH0177</v>
          </cell>
          <cell r="B24" t="str">
            <v>OPERADOR DE RETRO ESCAVADEIRA</v>
          </cell>
          <cell r="C24" t="str">
            <v>H</v>
          </cell>
          <cell r="D24">
            <v>12.373746130030959</v>
          </cell>
          <cell r="E24">
            <v>12.373746130030959</v>
          </cell>
        </row>
        <row r="25">
          <cell r="A25" t="str">
            <v>IH0191</v>
          </cell>
          <cell r="B25" t="str">
            <v>SERVENTE</v>
          </cell>
          <cell r="C25" t="str">
            <v>H</v>
          </cell>
          <cell r="D25">
            <v>4.5013003095975233</v>
          </cell>
          <cell r="E25">
            <v>4.5013003095975233</v>
          </cell>
        </row>
        <row r="26">
          <cell r="A26" t="str">
            <v>IH0210</v>
          </cell>
          <cell r="B26" t="str">
            <v>AJUDANTE DE CARPINTEIRO</v>
          </cell>
          <cell r="C26" t="str">
            <v>hs</v>
          </cell>
          <cell r="D26">
            <v>4.4723219814241482</v>
          </cell>
          <cell r="E26">
            <v>4.4723219814241482</v>
          </cell>
        </row>
        <row r="27">
          <cell r="A27" t="str">
            <v>IH0228</v>
          </cell>
          <cell r="B27" t="str">
            <v>FEITOR</v>
          </cell>
          <cell r="C27" t="str">
            <v>hs</v>
          </cell>
          <cell r="D27">
            <v>6.7616099071207429</v>
          </cell>
          <cell r="E27">
            <v>6.7616099071207429</v>
          </cell>
        </row>
        <row r="28">
          <cell r="A28" t="str">
            <v>IE0005</v>
          </cell>
          <cell r="B28" t="str">
            <v>BETONEIRA, CAPACIDADE 400 L,   MOTOR DIESEL 7 HP</v>
          </cell>
          <cell r="C28" t="str">
            <v>U</v>
          </cell>
          <cell r="D28">
            <v>3990</v>
          </cell>
        </row>
        <row r="29">
          <cell r="A29" t="str">
            <v>IE0006</v>
          </cell>
          <cell r="B29" t="str">
            <v>VIBRADOR DE IMERSÃO, MOTOR A   GASOLINA, POTÊNCIA DE 5,0 HP,</v>
          </cell>
          <cell r="C29" t="str">
            <v>U</v>
          </cell>
          <cell r="D29">
            <v>2150</v>
          </cell>
        </row>
        <row r="30">
          <cell r="A30" t="str">
            <v>IE0016</v>
          </cell>
          <cell r="B30" t="str">
            <v>RETIFICADOR DE SOLDA ELÉTRICA  500A, COM DIODO GRANDE</v>
          </cell>
          <cell r="C30" t="str">
            <v>U</v>
          </cell>
          <cell r="D30">
            <v>3843.57</v>
          </cell>
        </row>
        <row r="31">
          <cell r="A31" t="str">
            <v>IE0017</v>
          </cell>
          <cell r="B31" t="str">
            <v>MAÇARICO DE 90 GRAUS COM       TRAVAS</v>
          </cell>
          <cell r="C31" t="str">
            <v>U</v>
          </cell>
          <cell r="D31">
            <v>249.87</v>
          </cell>
        </row>
        <row r="32">
          <cell r="A32" t="str">
            <v>IE0035</v>
          </cell>
          <cell r="B32" t="str">
            <v>NÍVEL WILD NA-2, PRECISÃO MAIS OU MENOS 0,7 MM OU SIMILAR</v>
          </cell>
          <cell r="C32" t="str">
            <v>MÊS</v>
          </cell>
          <cell r="D32">
            <v>300</v>
          </cell>
        </row>
        <row r="33">
          <cell r="A33" t="str">
            <v>IE0036</v>
          </cell>
          <cell r="B33" t="str">
            <v>TEODOLITO AUTOMÁTICO C/ TRIPÉ, WILD MODELO T-1 (PRECISÃO DE</v>
          </cell>
          <cell r="C33" t="str">
            <v>MÊS</v>
          </cell>
          <cell r="D33">
            <v>450</v>
          </cell>
        </row>
        <row r="34">
          <cell r="A34" t="str">
            <v>IE0038</v>
          </cell>
          <cell r="B34" t="str">
            <v>KOMBI STANDARD (UTILITÁRIO)    ZERO KM, MOTOR A GASOLINA 58</v>
          </cell>
          <cell r="C34" t="str">
            <v>U</v>
          </cell>
          <cell r="D34">
            <v>39000</v>
          </cell>
        </row>
        <row r="35">
          <cell r="A35" t="str">
            <v>IE0041</v>
          </cell>
          <cell r="B35" t="str">
            <v>CHASSI DE CAMINHÃO TOCO, PBT   14,1 T, MOTOR DIESEL POTÊNCIA</v>
          </cell>
          <cell r="C35" t="str">
            <v>U</v>
          </cell>
          <cell r="D35">
            <v>126000</v>
          </cell>
        </row>
        <row r="36">
          <cell r="A36" t="str">
            <v>IE0058</v>
          </cell>
          <cell r="B36" t="str">
            <v>BATE ESTACA - 80 TONELADAS,    TORRE DE 12,60M, 30/40 GOLPES</v>
          </cell>
          <cell r="C36" t="str">
            <v>U</v>
          </cell>
          <cell r="D36">
            <v>130000</v>
          </cell>
        </row>
        <row r="37">
          <cell r="A37" t="str">
            <v>IE0096</v>
          </cell>
          <cell r="B37" t="str">
            <v>CARROCERIA FIXA EM MADEIRA DE  LEI, COM MALHAL, PARACHOQUE,</v>
          </cell>
          <cell r="C37" t="str">
            <v>U</v>
          </cell>
          <cell r="D37">
            <v>5800</v>
          </cell>
        </row>
        <row r="38">
          <cell r="A38" t="str">
            <v>IE0154</v>
          </cell>
          <cell r="B38" t="str">
            <v>GUINDASTE HIDRÁULICO VEICULAR  (GUINDAUTO), CAPACIDADE DE</v>
          </cell>
          <cell r="C38" t="str">
            <v>U</v>
          </cell>
          <cell r="D38">
            <v>48600</v>
          </cell>
        </row>
        <row r="39">
          <cell r="A39" t="str">
            <v>IE0164</v>
          </cell>
          <cell r="B39" t="str">
            <v>MOTOR DIESEL,COMPLETO,         POTÊNCIA MÍNIMA DE 68 HP,</v>
          </cell>
          <cell r="C39" t="str">
            <v>U</v>
          </cell>
          <cell r="D39">
            <v>15300</v>
          </cell>
        </row>
        <row r="40">
          <cell r="A40" t="str">
            <v>IE0165</v>
          </cell>
          <cell r="B40" t="str">
            <v>CONJUNTO DE EMBREAGEM          INDUSTRIAL COMPLETO PARA MOTOR</v>
          </cell>
          <cell r="C40" t="str">
            <v>U</v>
          </cell>
          <cell r="D40">
            <v>5752.32</v>
          </cell>
        </row>
        <row r="41">
          <cell r="A41" t="str">
            <v>IE0172</v>
          </cell>
          <cell r="B41" t="str">
            <v>ENERGIA ELETRICA</v>
          </cell>
          <cell r="C41" t="str">
            <v>KW</v>
          </cell>
          <cell r="D41">
            <v>0.23</v>
          </cell>
        </row>
        <row r="42">
          <cell r="A42" t="str">
            <v>IE0178</v>
          </cell>
          <cell r="B42" t="str">
            <v>COMPACTADOR PLACA              VIBRATORIA-PO 0.4T</v>
          </cell>
          <cell r="C42" t="str">
            <v>H</v>
          </cell>
          <cell r="D42">
            <v>5.48</v>
          </cell>
        </row>
        <row r="43">
          <cell r="A43" t="str">
            <v>IE0179</v>
          </cell>
          <cell r="B43" t="str">
            <v>PA/RETRO ESCAVADEIRA           0,7M3x0,2M3 580H mA</v>
          </cell>
          <cell r="C43" t="str">
            <v>H</v>
          </cell>
          <cell r="D43">
            <v>47.23</v>
          </cell>
        </row>
        <row r="44">
          <cell r="A44" t="str">
            <v>IE0180</v>
          </cell>
          <cell r="B44" t="str">
            <v>CAMINHAO BASCULANTE - 4 m3 -   TOCO</v>
          </cell>
          <cell r="C44" t="str">
            <v>H</v>
          </cell>
          <cell r="D44">
            <v>26</v>
          </cell>
        </row>
        <row r="45">
          <cell r="A45" t="str">
            <v>IE0181</v>
          </cell>
          <cell r="B45" t="str">
            <v>CAMINHAO BASCULANTE - 4 m3</v>
          </cell>
          <cell r="C45" t="str">
            <v>DP</v>
          </cell>
          <cell r="D45">
            <v>26</v>
          </cell>
        </row>
        <row r="46">
          <cell r="A46" t="str">
            <v>IE0188</v>
          </cell>
          <cell r="B46" t="str">
            <v>ESCAVADEIRA RETRO SOBRE PNEUS  100CV CASE</v>
          </cell>
          <cell r="C46" t="str">
            <v>H</v>
          </cell>
          <cell r="D46">
            <v>56</v>
          </cell>
        </row>
        <row r="47">
          <cell r="A47" t="str">
            <v>IE0190</v>
          </cell>
          <cell r="B47" t="str">
            <v>CAMINHAO IRRIGADOR - 6000 L -  F 11000</v>
          </cell>
          <cell r="C47" t="str">
            <v>H</v>
          </cell>
          <cell r="D47">
            <v>38</v>
          </cell>
        </row>
        <row r="48">
          <cell r="A48" t="str">
            <v>IE0191</v>
          </cell>
          <cell r="B48" t="str">
            <v>MOTONIVELADORA 173 CV 140S</v>
          </cell>
          <cell r="C48" t="str">
            <v>H</v>
          </cell>
          <cell r="D48">
            <v>75</v>
          </cell>
        </row>
        <row r="49">
          <cell r="A49" t="str">
            <v>IE0192</v>
          </cell>
          <cell r="B49" t="str">
            <v>ROLO COMP.ACO                  VIB.AUTOPR-PO-11.1T D-CA-2</v>
          </cell>
          <cell r="C49" t="str">
            <v>H</v>
          </cell>
          <cell r="D49">
            <v>60</v>
          </cell>
        </row>
        <row r="50">
          <cell r="A50" t="str">
            <v>IE0193</v>
          </cell>
          <cell r="B50" t="str">
            <v>ROLO COMPAC. ACO VIB.-PO       5.6T-SO DYN-CF</v>
          </cell>
          <cell r="C50" t="str">
            <v>H</v>
          </cell>
          <cell r="D50">
            <v>60</v>
          </cell>
        </row>
        <row r="51">
          <cell r="A51" t="str">
            <v>IE0194</v>
          </cell>
          <cell r="B51" t="str">
            <v>TRATOR AGRICOLA SOBRE PNEUS -  108 CV CBT</v>
          </cell>
          <cell r="C51" t="str">
            <v>H</v>
          </cell>
          <cell r="D51">
            <v>35</v>
          </cell>
        </row>
        <row r="52">
          <cell r="A52" t="str">
            <v>IE0195</v>
          </cell>
          <cell r="B52" t="str">
            <v>GRADE DE DISCO 20 X 18 POL P/  ATRITO GVU</v>
          </cell>
          <cell r="C52" t="str">
            <v>H</v>
          </cell>
          <cell r="D52">
            <v>4.92</v>
          </cell>
        </row>
        <row r="53">
          <cell r="A53" t="str">
            <v>IE0204</v>
          </cell>
          <cell r="B53" t="str">
            <v>SOQUETE VIBRATORIO</v>
          </cell>
          <cell r="C53" t="str">
            <v>H</v>
          </cell>
          <cell r="D53">
            <v>3.89</v>
          </cell>
        </row>
        <row r="54">
          <cell r="A54" t="str">
            <v>IE0286</v>
          </cell>
          <cell r="B54" t="str">
            <v>CAMINH+O C/CARROCERIA DE       MADEIRA HP 136 (CHP)</v>
          </cell>
          <cell r="C54" t="str">
            <v>H</v>
          </cell>
          <cell r="D54">
            <v>66.09</v>
          </cell>
        </row>
        <row r="55">
          <cell r="A55" t="str">
            <v>IE0288</v>
          </cell>
          <cell r="B55" t="str">
            <v>TALHA TIRFOR 3,2 T (CHP)</v>
          </cell>
          <cell r="C55" t="str">
            <v>H</v>
          </cell>
          <cell r="D55">
            <v>1.86</v>
          </cell>
        </row>
        <row r="56">
          <cell r="A56" t="str">
            <v>IE0316</v>
          </cell>
          <cell r="B56" t="str">
            <v>COMPACTADOR DE PLACA           VIBRATËRIA HP 4 (CHP)</v>
          </cell>
          <cell r="C56" t="str">
            <v>H</v>
          </cell>
          <cell r="D56">
            <v>16.46</v>
          </cell>
        </row>
        <row r="57">
          <cell r="A57" t="str">
            <v>IE0454</v>
          </cell>
          <cell r="B57" t="str">
            <v>JUROS</v>
          </cell>
          <cell r="C57" t="str">
            <v>H</v>
          </cell>
          <cell r="D57">
            <v>1</v>
          </cell>
        </row>
        <row r="58">
          <cell r="A58" t="str">
            <v>IE0455</v>
          </cell>
          <cell r="B58" t="str">
            <v>DEPRECIAÃ+O</v>
          </cell>
          <cell r="C58" t="str">
            <v>H</v>
          </cell>
          <cell r="D58">
            <v>1</v>
          </cell>
        </row>
        <row r="59">
          <cell r="A59" t="str">
            <v>IE0456</v>
          </cell>
          <cell r="B59" t="str">
            <v>MANUTENÃ+O</v>
          </cell>
          <cell r="C59" t="str">
            <v>H</v>
          </cell>
          <cell r="D59">
            <v>1</v>
          </cell>
        </row>
        <row r="60">
          <cell r="A60" t="str">
            <v>IE0458</v>
          </cell>
          <cell r="B60" t="str">
            <v>CAMINHAO BASCULANTE 6M3/12M3</v>
          </cell>
          <cell r="C60" t="str">
            <v>hp</v>
          </cell>
          <cell r="D60">
            <v>28</v>
          </cell>
        </row>
        <row r="61">
          <cell r="A61" t="str">
            <v>IN0616</v>
          </cell>
          <cell r="B61" t="str">
            <v>VE-CULO UTILIT-RIO KOMBI (CHP)</v>
          </cell>
          <cell r="C61" t="str">
            <v>H</v>
          </cell>
          <cell r="D61">
            <v>41.93</v>
          </cell>
        </row>
        <row r="62">
          <cell r="A62" t="str">
            <v>IN0624</v>
          </cell>
          <cell r="B62" t="str">
            <v>COMPAC. P+ DE CARNEIRO VIBRAT. AUTOPROP. (CHI)</v>
          </cell>
          <cell r="C62" t="str">
            <v>H</v>
          </cell>
          <cell r="D62">
            <v>60</v>
          </cell>
        </row>
        <row r="63">
          <cell r="A63" t="str">
            <v>IN0627</v>
          </cell>
          <cell r="B63" t="str">
            <v>GRADE DE DISCOS (CHI)</v>
          </cell>
          <cell r="C63" t="str">
            <v>H</v>
          </cell>
          <cell r="D63">
            <v>2.69</v>
          </cell>
        </row>
        <row r="64">
          <cell r="A64" t="str">
            <v>IN0636</v>
          </cell>
          <cell r="B64" t="str">
            <v>TRATOR DE PNEUS (CHI)</v>
          </cell>
          <cell r="C64" t="str">
            <v>H</v>
          </cell>
          <cell r="D64">
            <v>78</v>
          </cell>
        </row>
        <row r="65">
          <cell r="A65" t="str">
            <v>IN0637</v>
          </cell>
          <cell r="B65" t="str">
            <v>CAMINH+O TANQUE 8.000 l (CHP)</v>
          </cell>
          <cell r="C65" t="str">
            <v>H</v>
          </cell>
          <cell r="D65">
            <v>32</v>
          </cell>
        </row>
        <row r="66">
          <cell r="A66" t="str">
            <v>IN0639</v>
          </cell>
          <cell r="B66" t="str">
            <v>BETONEIRA EL+TRICA 580L (CHP)</v>
          </cell>
          <cell r="C66" t="str">
            <v>H</v>
          </cell>
          <cell r="D66">
            <v>14.76</v>
          </cell>
        </row>
        <row r="67">
          <cell r="A67" t="str">
            <v>IN0642</v>
          </cell>
          <cell r="B67" t="str">
            <v>CAMINH+O BASCULANTE 6 M3 (CHP)</v>
          </cell>
          <cell r="C67" t="str">
            <v>H</v>
          </cell>
          <cell r="D67">
            <v>28</v>
          </cell>
        </row>
        <row r="68">
          <cell r="A68" t="str">
            <v>IN0644</v>
          </cell>
          <cell r="B68" t="str">
            <v>CAMINH+O COMERC. EQUIP.        C/GUINDASTE (CHP)</v>
          </cell>
          <cell r="C68" t="str">
            <v>H</v>
          </cell>
          <cell r="D68">
            <v>71.41</v>
          </cell>
        </row>
        <row r="69">
          <cell r="A69" t="str">
            <v>IN0645</v>
          </cell>
          <cell r="B69" t="str">
            <v>CAMINH+O TANQUE 6.000 l (CHP)</v>
          </cell>
          <cell r="C69" t="str">
            <v>H</v>
          </cell>
          <cell r="D69">
            <v>32</v>
          </cell>
        </row>
        <row r="70">
          <cell r="A70" t="str">
            <v>IN0646</v>
          </cell>
          <cell r="B70" t="str">
            <v>CARREGADEIRA DE PNEUS HP 111   (CHP)</v>
          </cell>
          <cell r="C70" t="str">
            <v>H</v>
          </cell>
          <cell r="D70">
            <v>104.99</v>
          </cell>
        </row>
        <row r="71">
          <cell r="A71" t="str">
            <v>IN0648</v>
          </cell>
          <cell r="B71" t="str">
            <v>COMPAC. P+ DE CARNEIRO VIBRAT. AUTOPROP. (CHP)</v>
          </cell>
          <cell r="C71" t="str">
            <v>H</v>
          </cell>
          <cell r="D71">
            <v>65</v>
          </cell>
        </row>
        <row r="72">
          <cell r="A72" t="str">
            <v>IN0649</v>
          </cell>
          <cell r="B72" t="str">
            <v>COMPACTADOR DE PLACA           VIBRATËRIA HP 7 (CHP)</v>
          </cell>
          <cell r="C72" t="str">
            <v>H</v>
          </cell>
          <cell r="D72">
            <v>26</v>
          </cell>
        </row>
        <row r="73">
          <cell r="A73" t="str">
            <v>IN0650</v>
          </cell>
          <cell r="B73" t="str">
            <v>COMPACTADOR LISO TANDEM        AUTOPROPELIDO (CHP)</v>
          </cell>
          <cell r="C73" t="str">
            <v>H</v>
          </cell>
          <cell r="D73">
            <v>42</v>
          </cell>
        </row>
        <row r="74">
          <cell r="A74" t="str">
            <v>IN0652</v>
          </cell>
          <cell r="B74" t="str">
            <v>COMPRESSOR DE AR 250 PCM (CHP)</v>
          </cell>
          <cell r="C74" t="str">
            <v>H</v>
          </cell>
          <cell r="D74">
            <v>59.56</v>
          </cell>
        </row>
        <row r="75">
          <cell r="A75" t="str">
            <v>IN0654</v>
          </cell>
          <cell r="B75" t="str">
            <v>ESCAVADEIRA HIDR-ULICA (CHP)</v>
          </cell>
          <cell r="C75" t="str">
            <v>H</v>
          </cell>
          <cell r="D75">
            <v>124.62374613003095</v>
          </cell>
        </row>
        <row r="76">
          <cell r="A76" t="str">
            <v>IN0655</v>
          </cell>
          <cell r="B76" t="str">
            <v>GRADE DE DISCOS (CHP)</v>
          </cell>
          <cell r="C76" t="str">
            <v>H</v>
          </cell>
          <cell r="D76">
            <v>4.33</v>
          </cell>
        </row>
        <row r="77">
          <cell r="A77" t="str">
            <v>IN0657</v>
          </cell>
          <cell r="B77" t="str">
            <v>MOTO NIVELADORA (CHP)</v>
          </cell>
          <cell r="C77" t="str">
            <v>H</v>
          </cell>
          <cell r="D77">
            <v>120</v>
          </cell>
        </row>
        <row r="78">
          <cell r="A78" t="str">
            <v>IN0659</v>
          </cell>
          <cell r="B78" t="str">
            <v>PERFURATRIZ PNEUM-TICA (CHP)</v>
          </cell>
          <cell r="C78" t="str">
            <v>H</v>
          </cell>
          <cell r="D78">
            <v>9.59</v>
          </cell>
        </row>
        <row r="79">
          <cell r="A79" t="str">
            <v>IN0666</v>
          </cell>
          <cell r="B79" t="str">
            <v>TRATOR DE ESTEIRAS C/L-MINA E  ESC. HP 155 (CHP)</v>
          </cell>
          <cell r="C79" t="str">
            <v>H</v>
          </cell>
          <cell r="D79">
            <v>169.63</v>
          </cell>
        </row>
        <row r="80">
          <cell r="A80" t="str">
            <v>IN0667</v>
          </cell>
          <cell r="B80" t="str">
            <v>TRATOR DE PNEUS (CHP)</v>
          </cell>
          <cell r="C80" t="str">
            <v>H</v>
          </cell>
          <cell r="D80">
            <v>57.63</v>
          </cell>
        </row>
        <row r="81">
          <cell r="A81" t="str">
            <v>IN0668</v>
          </cell>
          <cell r="B81" t="str">
            <v>COMPUTADOR PENTIUM (CHP)</v>
          </cell>
          <cell r="C81" t="str">
            <v>H</v>
          </cell>
          <cell r="D81">
            <v>1.96</v>
          </cell>
        </row>
        <row r="82">
          <cell r="A82" t="str">
            <v>IN0669</v>
          </cell>
          <cell r="B82" t="str">
            <v>PLOTTER (CHP)</v>
          </cell>
          <cell r="C82" t="str">
            <v>H</v>
          </cell>
          <cell r="D82">
            <v>3.46</v>
          </cell>
        </row>
        <row r="83">
          <cell r="A83" t="str">
            <v>IM0001</v>
          </cell>
          <cell r="B83" t="str">
            <v>AÇO CA-50 A OU B</v>
          </cell>
          <cell r="C83" t="str">
            <v>T</v>
          </cell>
          <cell r="D83">
            <v>4200</v>
          </cell>
        </row>
        <row r="84">
          <cell r="A84" t="str">
            <v>IM0004</v>
          </cell>
          <cell r="B84" t="str">
            <v>CONCRETO PRÉ-MISTURADO, FCK -  15 MPA -  USINADO</v>
          </cell>
          <cell r="C84" t="str">
            <v>M3</v>
          </cell>
          <cell r="D84">
            <v>220</v>
          </cell>
        </row>
        <row r="85">
          <cell r="A85" t="str">
            <v>IM0022</v>
          </cell>
          <cell r="B85" t="str">
            <v>ESTACA PRANCHA DE AÇO, SEÇÃO   Z, TIPO BZ - 300 A, DIMENSÕES:</v>
          </cell>
          <cell r="C85" t="str">
            <v>KG</v>
          </cell>
          <cell r="D85">
            <v>2.2000000000000002</v>
          </cell>
        </row>
        <row r="86">
          <cell r="A86" t="str">
            <v>IM0035</v>
          </cell>
          <cell r="B86" t="str">
            <v>GASOLINA TIPO A - COMUM</v>
          </cell>
          <cell r="C86" t="str">
            <v>L</v>
          </cell>
          <cell r="D86">
            <v>3.1</v>
          </cell>
        </row>
        <row r="87">
          <cell r="A87" t="str">
            <v>IM0036</v>
          </cell>
          <cell r="B87" t="str">
            <v>ÓLEO DIESEL</v>
          </cell>
          <cell r="C87" t="str">
            <v>L</v>
          </cell>
          <cell r="D87">
            <v>2.0499999999999998</v>
          </cell>
        </row>
        <row r="88">
          <cell r="A88" t="str">
            <v>IM0051</v>
          </cell>
          <cell r="B88" t="str">
            <v>ELETRODO PARA AÇOS DE BAIXO E  MÉDIO TEOR DE CARBONO,</v>
          </cell>
          <cell r="C88" t="str">
            <v>KG</v>
          </cell>
          <cell r="D88">
            <v>6.5</v>
          </cell>
        </row>
        <row r="89">
          <cell r="A89" t="str">
            <v>IM0122</v>
          </cell>
          <cell r="B89" t="str">
            <v>ANEL PRÉ-MOLDADO DE CONCRETO DN 60,  C/ ARMAÇÃO E ALÇA, FABRICADO</v>
          </cell>
          <cell r="C89" t="str">
            <v>U</v>
          </cell>
          <cell r="D89">
            <v>20.5</v>
          </cell>
          <cell r="E89">
            <v>19.899999999999999</v>
          </cell>
        </row>
        <row r="90">
          <cell r="A90" t="str">
            <v>IM0610</v>
          </cell>
          <cell r="B90" t="str">
            <v>CIMENTO PORTLAND CP II 32</v>
          </cell>
          <cell r="C90" t="str">
            <v>SC</v>
          </cell>
          <cell r="D90">
            <v>17.5</v>
          </cell>
        </row>
        <row r="91">
          <cell r="A91" t="str">
            <v>IM0611</v>
          </cell>
          <cell r="B91" t="str">
            <v>AREIA</v>
          </cell>
          <cell r="C91" t="str">
            <v>M3</v>
          </cell>
          <cell r="D91">
            <v>26</v>
          </cell>
        </row>
        <row r="92">
          <cell r="A92" t="str">
            <v>IM0613</v>
          </cell>
          <cell r="B92" t="str">
            <v>BRITA 1</v>
          </cell>
          <cell r="C92" t="str">
            <v>M3</v>
          </cell>
          <cell r="D92">
            <v>54</v>
          </cell>
        </row>
        <row r="93">
          <cell r="A93" t="str">
            <v>IM0614</v>
          </cell>
          <cell r="B93" t="str">
            <v>BRITA 2</v>
          </cell>
          <cell r="C93" t="str">
            <v>M3</v>
          </cell>
          <cell r="D93">
            <v>54</v>
          </cell>
        </row>
        <row r="94">
          <cell r="A94" t="str">
            <v>IM0616</v>
          </cell>
          <cell r="B94" t="str">
            <v>PEDRA DE MÃO</v>
          </cell>
          <cell r="C94" t="str">
            <v>M3</v>
          </cell>
          <cell r="D94">
            <v>54</v>
          </cell>
        </row>
        <row r="95">
          <cell r="A95" t="str">
            <v>IM0628</v>
          </cell>
          <cell r="B95" t="str">
            <v>TÁBUA DE PINUS DE PRIMEIRA -   30 X 2,5 CM</v>
          </cell>
          <cell r="C95" t="str">
            <v>M2</v>
          </cell>
          <cell r="D95">
            <v>19.100000000000001</v>
          </cell>
        </row>
        <row r="96">
          <cell r="A96" t="str">
            <v>IM0655</v>
          </cell>
          <cell r="B96" t="str">
            <v>VIGA I DE 12"" - 1. ALMA       (60,71 KG/M)"</v>
          </cell>
          <cell r="C96" t="str">
            <v>KG</v>
          </cell>
          <cell r="D96">
            <v>4.2</v>
          </cell>
        </row>
        <row r="97">
          <cell r="A97" t="str">
            <v>IM3221</v>
          </cell>
          <cell r="B97" t="str">
            <v>PASTA LUBRIFICANTE</v>
          </cell>
          <cell r="C97" t="str">
            <v>KG</v>
          </cell>
          <cell r="D97">
            <v>9.0500000000000007</v>
          </cell>
        </row>
        <row r="98">
          <cell r="A98" t="str">
            <v>IM3667</v>
          </cell>
          <cell r="B98" t="str">
            <v>BALDE PLASTICO, CAPACIDADE 4   L</v>
          </cell>
          <cell r="C98" t="str">
            <v>UN</v>
          </cell>
          <cell r="D98">
            <v>4.2</v>
          </cell>
        </row>
        <row r="99">
          <cell r="A99" t="str">
            <v>IM3668</v>
          </cell>
          <cell r="B99" t="str">
            <v>SOQUETE DE BAQUELITE PARA      LAMPADA</v>
          </cell>
          <cell r="C99" t="str">
            <v>UN</v>
          </cell>
          <cell r="D99">
            <v>0.8</v>
          </cell>
        </row>
        <row r="100">
          <cell r="A100" t="str">
            <v>IM3669</v>
          </cell>
          <cell r="B100" t="str">
            <v>FIO ISOLACAO 600 V No. 12 AWG</v>
          </cell>
          <cell r="C100" t="str">
            <v>M</v>
          </cell>
          <cell r="D100">
            <v>0.6</v>
          </cell>
        </row>
        <row r="101">
          <cell r="A101" t="str">
            <v>IM3670</v>
          </cell>
          <cell r="B101" t="str">
            <v>LAMPADA INCANDESCENTE 40 W</v>
          </cell>
          <cell r="C101" t="str">
            <v>UN</v>
          </cell>
          <cell r="D101">
            <v>1.2</v>
          </cell>
        </row>
        <row r="102">
          <cell r="A102" t="str">
            <v>IM3671</v>
          </cell>
          <cell r="B102" t="str">
            <v>CAL HIDRATADA</v>
          </cell>
          <cell r="C102" t="str">
            <v>KG</v>
          </cell>
          <cell r="D102">
            <v>0.25</v>
          </cell>
        </row>
        <row r="103">
          <cell r="A103" t="str">
            <v>IM3673</v>
          </cell>
          <cell r="B103" t="str">
            <v>ACO CA-50 (MEDIA DAS BITOLAS)</v>
          </cell>
          <cell r="C103" t="str">
            <v>KG</v>
          </cell>
          <cell r="D103">
            <v>4.2</v>
          </cell>
        </row>
        <row r="104">
          <cell r="A104" t="str">
            <v>IM3674</v>
          </cell>
          <cell r="B104" t="str">
            <v>OLEO DE LINHACA</v>
          </cell>
          <cell r="C104" t="str">
            <v>L</v>
          </cell>
          <cell r="D104">
            <v>2.13</v>
          </cell>
        </row>
        <row r="105">
          <cell r="A105" t="str">
            <v>IM3675</v>
          </cell>
          <cell r="B105" t="str">
            <v>CHAPA DE MADEIRA COMPENSADA 6  mm</v>
          </cell>
          <cell r="C105" t="str">
            <v>M2</v>
          </cell>
          <cell r="D105">
            <v>6.93</v>
          </cell>
        </row>
        <row r="106">
          <cell r="A106" t="str">
            <v>IM3676</v>
          </cell>
          <cell r="B106" t="str">
            <v>PONTALETE DE PINHO 3 x 3       (pol.)</v>
          </cell>
          <cell r="C106" t="str">
            <v>M</v>
          </cell>
          <cell r="D106">
            <v>3.3</v>
          </cell>
        </row>
        <row r="107">
          <cell r="A107" t="str">
            <v>IM3677</v>
          </cell>
          <cell r="B107" t="str">
            <v>FERRAGEM PARA TAPUME</v>
          </cell>
          <cell r="C107" t="str">
            <v>KG</v>
          </cell>
          <cell r="D107">
            <v>4.38</v>
          </cell>
        </row>
        <row r="108">
          <cell r="A108" t="str">
            <v>IM3678</v>
          </cell>
          <cell r="B108" t="str">
            <v>PREGO (MEDIA DAS BITOLAS)</v>
          </cell>
          <cell r="C108" t="str">
            <v>KG</v>
          </cell>
          <cell r="D108">
            <v>4.8</v>
          </cell>
        </row>
        <row r="109">
          <cell r="A109" t="str">
            <v>IM3679</v>
          </cell>
          <cell r="B109" t="str">
            <v>TABUA DE PINHO 3a. 1 x 12      (pol.)</v>
          </cell>
          <cell r="C109" t="str">
            <v>M</v>
          </cell>
          <cell r="D109">
            <v>5.7</v>
          </cell>
        </row>
        <row r="110">
          <cell r="A110" t="str">
            <v>IM3680</v>
          </cell>
          <cell r="B110" t="str">
            <v>VIGA DE PEROBA 6 x 16 cm</v>
          </cell>
          <cell r="C110" t="str">
            <v>M</v>
          </cell>
          <cell r="D110">
            <v>12.2</v>
          </cell>
        </row>
        <row r="111">
          <cell r="A111" t="str">
            <v>IM3691</v>
          </cell>
          <cell r="B111" t="str">
            <v>CIMENTO PORTLAND</v>
          </cell>
          <cell r="C111" t="str">
            <v>KG</v>
          </cell>
          <cell r="D111">
            <v>0.35</v>
          </cell>
        </row>
        <row r="112">
          <cell r="A112" t="str">
            <v>IM3697</v>
          </cell>
          <cell r="B112" t="str">
            <v>ESTRONCA DE EUCALIPTO 20 cm    COM CASCA</v>
          </cell>
          <cell r="C112" t="str">
            <v>M</v>
          </cell>
          <cell r="D112">
            <v>5.81</v>
          </cell>
        </row>
        <row r="113">
          <cell r="A113" t="str">
            <v>IM3698</v>
          </cell>
          <cell r="B113" t="str">
            <v>PRANCHA DE PEROBA 2.7 X 30 CM</v>
          </cell>
          <cell r="C113" t="str">
            <v>M</v>
          </cell>
          <cell r="D113">
            <v>10.199999999999999</v>
          </cell>
        </row>
        <row r="114">
          <cell r="A114" t="str">
            <v>IM3703</v>
          </cell>
          <cell r="B114" t="str">
            <v>MEIA CANA DE CONCRETO,         DIAMETRO 400 mm</v>
          </cell>
          <cell r="C114" t="str">
            <v>M</v>
          </cell>
          <cell r="D114">
            <v>20</v>
          </cell>
        </row>
        <row r="115">
          <cell r="A115" t="str">
            <v>IM3728</v>
          </cell>
          <cell r="B115" t="str">
            <v>BRITA N.2 E 3</v>
          </cell>
          <cell r="C115" t="str">
            <v>M3</v>
          </cell>
          <cell r="D115">
            <v>54</v>
          </cell>
        </row>
        <row r="116">
          <cell r="A116" t="str">
            <v>IM3729</v>
          </cell>
          <cell r="B116" t="str">
            <v>DESMOLDANTE PARA FORMA OTTO    BAUMGART</v>
          </cell>
          <cell r="C116" t="str">
            <v>L</v>
          </cell>
          <cell r="D116">
            <v>6.5</v>
          </cell>
        </row>
        <row r="117">
          <cell r="A117" t="str">
            <v>IM3737</v>
          </cell>
          <cell r="B117" t="str">
            <v>CONCRETO USINADO 210 KG        CIMENTO/m3</v>
          </cell>
          <cell r="C117" t="str">
            <v>M3</v>
          </cell>
          <cell r="D117">
            <v>225</v>
          </cell>
        </row>
        <row r="118">
          <cell r="A118" t="str">
            <v>IM3739</v>
          </cell>
          <cell r="B118" t="str">
            <v>CONCRETO USINADO FCK 20 MPA</v>
          </cell>
          <cell r="C118" t="str">
            <v>M3</v>
          </cell>
          <cell r="D118">
            <v>225</v>
          </cell>
        </row>
        <row r="119">
          <cell r="A119" t="str">
            <v>IM3884</v>
          </cell>
          <cell r="B119" t="str">
            <v>GUIA CONCRETO TIPO PMSP</v>
          </cell>
          <cell r="C119" t="str">
            <v>M</v>
          </cell>
          <cell r="D119">
            <v>11</v>
          </cell>
        </row>
        <row r="120">
          <cell r="A120" t="str">
            <v>IM4217</v>
          </cell>
          <cell r="B120" t="str">
            <v>ARAME FARPADO No. 16 BWG 4 x   4 (pol)</v>
          </cell>
          <cell r="C120" t="str">
            <v>M</v>
          </cell>
          <cell r="D120">
            <v>0.12</v>
          </cell>
        </row>
        <row r="121">
          <cell r="A121" t="str">
            <v>IM4218</v>
          </cell>
          <cell r="B121" t="str">
            <v>ARAME GALVANIZADO No.18 BWG</v>
          </cell>
          <cell r="C121" t="str">
            <v>KG</v>
          </cell>
          <cell r="D121">
            <v>2.9</v>
          </cell>
        </row>
        <row r="122">
          <cell r="A122" t="str">
            <v>IM4219</v>
          </cell>
          <cell r="B122" t="str">
            <v>ESCORA CONCRETO PARA MOURAO,   H = 2,30 m</v>
          </cell>
          <cell r="C122" t="str">
            <v>UN</v>
          </cell>
          <cell r="D122">
            <v>13.02</v>
          </cell>
        </row>
        <row r="123">
          <cell r="A123" t="str">
            <v>IM4220</v>
          </cell>
          <cell r="B123" t="str">
            <v>MOURAO CONCRETO TRIANGULAR, H  = 2,20 m</v>
          </cell>
          <cell r="C123" t="str">
            <v>UN</v>
          </cell>
          <cell r="D123">
            <v>18</v>
          </cell>
        </row>
        <row r="124">
          <cell r="A124" t="str">
            <v>IM4469</v>
          </cell>
          <cell r="B124" t="str">
            <v>ANEL DE BORRACHA P/TUBO PVC    REFORÃADO DE 100MM</v>
          </cell>
          <cell r="C124" t="str">
            <v>UN</v>
          </cell>
          <cell r="D124">
            <v>5.0599999999999996</v>
          </cell>
        </row>
        <row r="125">
          <cell r="A125" t="str">
            <v>IM4491</v>
          </cell>
          <cell r="B125" t="str">
            <v>ARAME RECOZIDO N.18 BWG</v>
          </cell>
          <cell r="C125" t="str">
            <v>KG</v>
          </cell>
          <cell r="D125">
            <v>4.8</v>
          </cell>
        </row>
        <row r="126">
          <cell r="A126" t="str">
            <v>IM4496</v>
          </cell>
          <cell r="B126" t="str">
            <v>AREIA GROSSA</v>
          </cell>
          <cell r="C126" t="str">
            <v>M3</v>
          </cell>
          <cell r="D126">
            <v>26</v>
          </cell>
        </row>
        <row r="127">
          <cell r="A127" t="str">
            <v>IM4499</v>
          </cell>
          <cell r="B127" t="str">
            <v>AREIA VERMELHA</v>
          </cell>
          <cell r="C127" t="str">
            <v>M3</v>
          </cell>
          <cell r="D127">
            <v>26</v>
          </cell>
        </row>
        <row r="128">
          <cell r="A128" t="str">
            <v>IM4503</v>
          </cell>
          <cell r="B128" t="str">
            <v>ARGAMASSA PRE-FABRICADA PARA   REBOCO</v>
          </cell>
          <cell r="C128" t="str">
            <v>KG</v>
          </cell>
          <cell r="D128">
            <v>0.25</v>
          </cell>
        </row>
        <row r="129">
          <cell r="A129" t="str">
            <v>IM4585</v>
          </cell>
          <cell r="B129" t="str">
            <v>BLOCO CERAMICO FURADO VEDAÃ+O  - 9X19X39 CM</v>
          </cell>
          <cell r="C129" t="str">
            <v>UN</v>
          </cell>
          <cell r="D129">
            <v>0.87</v>
          </cell>
        </row>
        <row r="130">
          <cell r="A130" t="str">
            <v>IM4855</v>
          </cell>
          <cell r="B130" t="str">
            <v>CHAPA COMPENSADO RESINADO 12MM (1.10 X 2.20M)</v>
          </cell>
          <cell r="C130" t="str">
            <v>M2</v>
          </cell>
          <cell r="D130">
            <v>12.39</v>
          </cell>
        </row>
        <row r="131">
          <cell r="A131" t="str">
            <v>IM4922</v>
          </cell>
          <cell r="B131" t="str">
            <v>CONCRETO BETUMINOSO USINADO A  QUENTE - CBUQ</v>
          </cell>
          <cell r="C131" t="str">
            <v>T</v>
          </cell>
          <cell r="D131">
            <v>160</v>
          </cell>
        </row>
        <row r="132">
          <cell r="A132" t="str">
            <v>IM4923</v>
          </cell>
          <cell r="B132" t="str">
            <v>CONCRETO USINADO FCK=10 MPA</v>
          </cell>
          <cell r="C132" t="str">
            <v>M3</v>
          </cell>
          <cell r="D132">
            <v>167.25</v>
          </cell>
        </row>
        <row r="133">
          <cell r="A133" t="str">
            <v>IM4924</v>
          </cell>
          <cell r="B133" t="str">
            <v>CONCRETO USINADO FCK=25 MPA</v>
          </cell>
          <cell r="C133" t="str">
            <v>M3</v>
          </cell>
          <cell r="D133">
            <v>262</v>
          </cell>
        </row>
        <row r="134">
          <cell r="A134" t="str">
            <v>IM4929</v>
          </cell>
          <cell r="B134" t="str">
            <v>CONCRETO USINADO FCK=18 MPA</v>
          </cell>
          <cell r="C134" t="str">
            <v>M3</v>
          </cell>
          <cell r="D134">
            <v>223</v>
          </cell>
        </row>
        <row r="135">
          <cell r="A135" t="str">
            <v>IM4948</v>
          </cell>
          <cell r="B135" t="str">
            <v>COPIA HELIOGRAFICA</v>
          </cell>
          <cell r="C135" t="str">
            <v>M2</v>
          </cell>
          <cell r="D135">
            <v>6</v>
          </cell>
        </row>
        <row r="136">
          <cell r="A136" t="str">
            <v>IM5059</v>
          </cell>
          <cell r="B136" t="str">
            <v>MEIO FIO PRE MOLDADO           DIM.=(0,07x0,30x1,00)m</v>
          </cell>
          <cell r="C136" t="str">
            <v>M</v>
          </cell>
          <cell r="D136">
            <v>11</v>
          </cell>
        </row>
        <row r="137">
          <cell r="A137" t="str">
            <v>IM5287</v>
          </cell>
          <cell r="B137" t="str">
            <v>GRAMA TIPO BATATAIS EM PLACA</v>
          </cell>
          <cell r="C137" t="str">
            <v>M2</v>
          </cell>
          <cell r="D137">
            <v>4.1500000000000004</v>
          </cell>
        </row>
        <row r="138">
          <cell r="A138" t="str">
            <v>IM5389</v>
          </cell>
          <cell r="B138" t="str">
            <v>LUBRIFICANTE PARA TUBO DE PVC</v>
          </cell>
          <cell r="C138" t="str">
            <v>KG</v>
          </cell>
          <cell r="D138">
            <v>23.54</v>
          </cell>
        </row>
        <row r="139">
          <cell r="A139" t="str">
            <v>IM5617</v>
          </cell>
          <cell r="B139" t="str">
            <v>PEDRISCO</v>
          </cell>
          <cell r="C139" t="str">
            <v>M3</v>
          </cell>
          <cell r="D139">
            <v>54</v>
          </cell>
        </row>
        <row r="140">
          <cell r="A140" t="str">
            <v>IM5834</v>
          </cell>
          <cell r="B140" t="str">
            <v>SARRAFO DE 1"X4"</v>
          </cell>
          <cell r="C140" t="str">
            <v>M</v>
          </cell>
          <cell r="D140">
            <v>2</v>
          </cell>
        </row>
        <row r="141">
          <cell r="A141" t="str">
            <v>IM6020</v>
          </cell>
          <cell r="B141" t="str">
            <v>TELA SOLDADA EM ACO CA-60 B</v>
          </cell>
          <cell r="C141" t="str">
            <v>M2</v>
          </cell>
          <cell r="D141">
            <v>6.52</v>
          </cell>
        </row>
        <row r="142">
          <cell r="A142" t="str">
            <v>IM6056</v>
          </cell>
          <cell r="B142" t="str">
            <v>TERRA VEGETAL</v>
          </cell>
          <cell r="C142" t="str">
            <v>M3</v>
          </cell>
          <cell r="D142">
            <v>21.61</v>
          </cell>
        </row>
        <row r="143">
          <cell r="A143" t="str">
            <v>IM6160</v>
          </cell>
          <cell r="B143" t="str">
            <v>TUBO PVC PARA ESGOTO DE 100MM  (4')</v>
          </cell>
          <cell r="C143" t="str">
            <v>M</v>
          </cell>
          <cell r="D143">
            <v>7.44</v>
          </cell>
        </row>
        <row r="144">
          <cell r="A144" t="str">
            <v>IM6164</v>
          </cell>
          <cell r="B144" t="str">
            <v>TUBO PVC R-GIDO PARA ESGOTO -  150MM (6')</v>
          </cell>
          <cell r="C144" t="str">
            <v>M</v>
          </cell>
          <cell r="D144">
            <v>12.2</v>
          </cell>
          <cell r="E144">
            <v>11.16</v>
          </cell>
        </row>
        <row r="145">
          <cell r="A145" t="str">
            <v>IM6175</v>
          </cell>
          <cell r="B145" t="str">
            <v>TUBO PVC BRANCO R-GIDO ESGOTO  D=200MM (8')</v>
          </cell>
          <cell r="C145" t="str">
            <v>M</v>
          </cell>
          <cell r="D145">
            <v>23.32</v>
          </cell>
        </row>
        <row r="146">
          <cell r="A146" t="str">
            <v>IM6176</v>
          </cell>
          <cell r="B146" t="str">
            <v>TUBO PVC BRANCO R-GIDO ESGOTO  D=250MM (10')</v>
          </cell>
          <cell r="C146" t="str">
            <v>M</v>
          </cell>
          <cell r="D146">
            <v>39.119999999999997</v>
          </cell>
        </row>
        <row r="147">
          <cell r="A147" t="str">
            <v>IM6177</v>
          </cell>
          <cell r="B147" t="str">
            <v>TUBO PVC BRANCO R-GIDO ESGOTO  D=300MM (12')</v>
          </cell>
          <cell r="C147" t="str">
            <v>M</v>
          </cell>
          <cell r="D147">
            <v>63.25</v>
          </cell>
        </row>
        <row r="148">
          <cell r="A148" t="str">
            <v>IM6274</v>
          </cell>
          <cell r="B148" t="str">
            <v>ESPOLETA</v>
          </cell>
          <cell r="C148" t="str">
            <v>UN</v>
          </cell>
          <cell r="D148">
            <v>1.65</v>
          </cell>
        </row>
        <row r="149">
          <cell r="A149" t="str">
            <v>IM6277</v>
          </cell>
          <cell r="B149" t="str">
            <v>ESTOPIM</v>
          </cell>
          <cell r="C149" t="str">
            <v>M</v>
          </cell>
          <cell r="D149">
            <v>2.3199999999999998</v>
          </cell>
        </row>
        <row r="150">
          <cell r="A150" t="str">
            <v>IM6299</v>
          </cell>
          <cell r="B150" t="str">
            <v>INDENIZAÃ+O DE JAZIDA</v>
          </cell>
          <cell r="C150" t="str">
            <v>M3</v>
          </cell>
          <cell r="D150">
            <v>15</v>
          </cell>
        </row>
        <row r="151">
          <cell r="A151" t="str">
            <v>IM6321</v>
          </cell>
          <cell r="B151" t="str">
            <v>PAPEL VEGETAL GRAMATURA 90/95g</v>
          </cell>
          <cell r="C151" t="str">
            <v>M2</v>
          </cell>
          <cell r="D151">
            <v>6</v>
          </cell>
        </row>
        <row r="152">
          <cell r="A152" t="str">
            <v>IM6343</v>
          </cell>
          <cell r="B152" t="str">
            <v>RETARDO 10 SEGUNDOS</v>
          </cell>
          <cell r="C152" t="str">
            <v>UN</v>
          </cell>
          <cell r="D152">
            <v>18.420000000000002</v>
          </cell>
        </row>
        <row r="153">
          <cell r="A153" t="str">
            <v>IM6413</v>
          </cell>
          <cell r="B153" t="str">
            <v>DINAMITE 60%</v>
          </cell>
          <cell r="C153" t="str">
            <v>KG</v>
          </cell>
          <cell r="D153">
            <v>11.98</v>
          </cell>
        </row>
        <row r="154">
          <cell r="A154" t="str">
            <v>IM6428</v>
          </cell>
          <cell r="B154" t="str">
            <v>PARALELEPIPEDO (11 X 18 CM)</v>
          </cell>
          <cell r="C154" t="str">
            <v>UN</v>
          </cell>
          <cell r="D154">
            <v>0.14000000000000001</v>
          </cell>
        </row>
        <row r="155">
          <cell r="A155" t="str">
            <v>IM6461</v>
          </cell>
          <cell r="B155" t="str">
            <v>OLEO DIESEL</v>
          </cell>
          <cell r="C155" t="str">
            <v>L</v>
          </cell>
          <cell r="D155">
            <v>2.0499999999999998</v>
          </cell>
        </row>
        <row r="156">
          <cell r="A156" t="str">
            <v>IM8757</v>
          </cell>
          <cell r="B156" t="str">
            <v>PAINEL ELETRICO C/1 SOFT START 25CV,380V,60Hz</v>
          </cell>
          <cell r="C156" t="str">
            <v>UN</v>
          </cell>
          <cell r="D156">
            <v>26500</v>
          </cell>
        </row>
        <row r="157">
          <cell r="A157" t="str">
            <v>IN1042</v>
          </cell>
          <cell r="B157" t="str">
            <v>DESMOLDANTE PARA FORMAS</v>
          </cell>
          <cell r="C157" t="str">
            <v>litro</v>
          </cell>
          <cell r="D157">
            <v>6</v>
          </cell>
        </row>
        <row r="158">
          <cell r="A158" t="str">
            <v>IN1278</v>
          </cell>
          <cell r="B158" t="str">
            <v>LUBRIFICANTE P/ANEL DE         NEOPRENE</v>
          </cell>
          <cell r="C158" t="str">
            <v>kg</v>
          </cell>
          <cell r="D158">
            <v>9.32</v>
          </cell>
        </row>
        <row r="159">
          <cell r="A159" t="str">
            <v>IN1346</v>
          </cell>
          <cell r="B159" t="str">
            <v>PEDRA BRITADA Nos MEDIOS 1.2.3 E 4</v>
          </cell>
          <cell r="C159" t="str">
            <v>m3</v>
          </cell>
          <cell r="D159">
            <v>54</v>
          </cell>
        </row>
        <row r="160">
          <cell r="A160" t="str">
            <v>IN1489</v>
          </cell>
          <cell r="B160" t="str">
            <v>SARRAFO PINHO 5X2.5 CM</v>
          </cell>
          <cell r="C160" t="str">
            <v>mt</v>
          </cell>
          <cell r="D160">
            <v>1.31</v>
          </cell>
        </row>
        <row r="161">
          <cell r="A161" t="str">
            <v>IN1525</v>
          </cell>
          <cell r="B161" t="str">
            <v>TABUAS PINHO/CEDRINHO 1'X12'   DE 3a.</v>
          </cell>
          <cell r="C161" t="str">
            <v>m2</v>
          </cell>
          <cell r="D161">
            <v>14.29</v>
          </cell>
        </row>
        <row r="162">
          <cell r="A162" t="str">
            <v>IN1569</v>
          </cell>
          <cell r="B162" t="str">
            <v>TIJOLO COMUM MACICO</v>
          </cell>
          <cell r="C162" t="str">
            <v>un</v>
          </cell>
          <cell r="D162">
            <v>0.13</v>
          </cell>
        </row>
        <row r="163">
          <cell r="A163" t="str">
            <v>IN1720</v>
          </cell>
          <cell r="B163" t="str">
            <v>TUBO E CONCRETO CENTRIFUFADO   CA-3</v>
          </cell>
          <cell r="C163" t="str">
            <v>M3</v>
          </cell>
          <cell r="D163">
            <v>237.07236</v>
          </cell>
        </row>
        <row r="164">
          <cell r="A164" t="str">
            <v>IN1721</v>
          </cell>
          <cell r="B164" t="str">
            <v>Tubo de Fº Fº classe k-7 700mm</v>
          </cell>
          <cell r="C164" t="str">
            <v>m</v>
          </cell>
          <cell r="D164">
            <v>1027.2</v>
          </cell>
        </row>
        <row r="165">
          <cell r="A165" t="str">
            <v>IN1722</v>
          </cell>
          <cell r="B165" t="str">
            <v>ANEL LABIAL NEOPRENE 700MM</v>
          </cell>
          <cell r="C165" t="str">
            <v>un</v>
          </cell>
          <cell r="D165">
            <v>10.199999999999999</v>
          </cell>
        </row>
        <row r="166">
          <cell r="A166" t="str">
            <v>IN1723</v>
          </cell>
          <cell r="B166" t="str">
            <v>Tubo de Fº Fº classe k-7 500mm</v>
          </cell>
          <cell r="C166" t="str">
            <v>m</v>
          </cell>
          <cell r="D166">
            <v>534.26</v>
          </cell>
        </row>
        <row r="167">
          <cell r="A167" t="str">
            <v>IN1724</v>
          </cell>
          <cell r="B167" t="str">
            <v>ANEL LABIAL NEOPRENE 500MM</v>
          </cell>
          <cell r="C167" t="str">
            <v>un</v>
          </cell>
          <cell r="D167">
            <v>10.199999999999999</v>
          </cell>
        </row>
        <row r="168">
          <cell r="A168" t="str">
            <v>IN1725</v>
          </cell>
          <cell r="B168" t="str">
            <v>ANEL PRE-MOLDADO DE CONCRETO   D=0.40M, h = 0.50M</v>
          </cell>
          <cell r="C168" t="str">
            <v>UN</v>
          </cell>
          <cell r="D168">
            <v>17.5</v>
          </cell>
          <cell r="E168">
            <v>17</v>
          </cell>
        </row>
        <row r="169">
          <cell r="A169" t="str">
            <v>IN1726</v>
          </cell>
          <cell r="B169" t="str">
            <v>TUBO PVC BRANCO R-GIDO ESGOTO  D=400MM</v>
          </cell>
          <cell r="C169" t="str">
            <v>M</v>
          </cell>
          <cell r="D169">
            <v>98.22</v>
          </cell>
        </row>
        <row r="170">
          <cell r="A170" t="str">
            <v>IN1728</v>
          </cell>
          <cell r="B170" t="str">
            <v>SELIM 90 ELAST PVC  VT10 DN150</v>
          </cell>
          <cell r="C170" t="str">
            <v>UND</v>
          </cell>
          <cell r="D170">
            <v>22</v>
          </cell>
        </row>
        <row r="171">
          <cell r="A171" t="str">
            <v>IN1729</v>
          </cell>
          <cell r="B171" t="str">
            <v>TUBO PVC DEFOFO JEI DN500, NBR</v>
          </cell>
          <cell r="C171" t="str">
            <v>m</v>
          </cell>
          <cell r="D171">
            <v>331.5</v>
          </cell>
        </row>
        <row r="172">
          <cell r="A172" t="str">
            <v>IN1730</v>
          </cell>
          <cell r="B172" t="str">
            <v>CURVA 45 PVC P/ REDE COLETORA</v>
          </cell>
          <cell r="C172" t="str">
            <v>UND</v>
          </cell>
          <cell r="D172">
            <v>18</v>
          </cell>
        </row>
        <row r="173">
          <cell r="A173" t="str">
            <v>IN1731</v>
          </cell>
          <cell r="B173" t="str">
            <v>TESTE DE ESTANQUEIDADE EM TUBU</v>
          </cell>
          <cell r="C173" t="str">
            <v>M</v>
          </cell>
          <cell r="D173">
            <v>0.56999999999999995</v>
          </cell>
        </row>
        <row r="174">
          <cell r="A174" t="str">
            <v>IN1733</v>
          </cell>
          <cell r="B174" t="str">
            <v>PAINEL ELETRICO C/1 SOFT START</v>
          </cell>
          <cell r="C174" t="str">
            <v>UN</v>
          </cell>
          <cell r="D174">
            <v>22500</v>
          </cell>
        </row>
        <row r="175">
          <cell r="A175" t="str">
            <v>IN1734</v>
          </cell>
          <cell r="B175" t="str">
            <v>SUBESTAÇÃO AÉREA DE 45 KVA / 1</v>
          </cell>
          <cell r="C175" t="str">
            <v>UN</v>
          </cell>
          <cell r="D175">
            <v>5899</v>
          </cell>
        </row>
        <row r="176">
          <cell r="A176" t="str">
            <v>IN1735</v>
          </cell>
          <cell r="B176" t="str">
            <v>BARRACÃO PARA DEPOSITO</v>
          </cell>
          <cell r="C176" t="str">
            <v>M2</v>
          </cell>
          <cell r="D176">
            <v>160</v>
          </cell>
        </row>
        <row r="177">
          <cell r="A177" t="str">
            <v>IN1736</v>
          </cell>
          <cell r="B177" t="str">
            <v>TAMPAO FERRO FUNDIDO,          DIAMETRO 300 mm</v>
          </cell>
          <cell r="C177" t="str">
            <v>UN</v>
          </cell>
          <cell r="D177">
            <v>33</v>
          </cell>
        </row>
        <row r="186">
          <cell r="A186" t="str">
            <v>CC4297</v>
          </cell>
          <cell r="B186" t="str">
            <v>ESCAVADEIRA HIDR-ULICA (CHP)</v>
          </cell>
          <cell r="C186" t="str">
            <v>H</v>
          </cell>
          <cell r="D186">
            <v>124.62374613003095</v>
          </cell>
        </row>
        <row r="187">
          <cell r="A187" t="str">
            <v>CA1074</v>
          </cell>
          <cell r="B187" t="str">
            <v>BATE ESTACA - 80 TONELADAS,    MOTOR DIESEL 68 HP, TORRE DE</v>
          </cell>
          <cell r="C187" t="str">
            <v>H</v>
          </cell>
          <cell r="D187">
            <v>62.260219126191949</v>
          </cell>
        </row>
        <row r="188">
          <cell r="A188" t="str">
            <v>CA1075</v>
          </cell>
          <cell r="B188" t="str">
            <v>BATE ESTACA - 80 TONELADAS,    MOTOR DIESEL 68 HP, TORRE DE</v>
          </cell>
          <cell r="C188" t="str">
            <v>H</v>
          </cell>
          <cell r="D188">
            <v>33.711295126191949</v>
          </cell>
        </row>
        <row r="189">
          <cell r="A189" t="str">
            <v>CA1163</v>
          </cell>
          <cell r="B189" t="str">
            <v>RETIFICADOR DE SOLDA ELÉTRICA  500A, COM DIODO GRANDE, MODELO</v>
          </cell>
          <cell r="C189" t="str">
            <v>H</v>
          </cell>
          <cell r="D189">
            <v>0.66878118000000009</v>
          </cell>
        </row>
        <row r="190">
          <cell r="A190" t="str">
            <v>CA1165</v>
          </cell>
          <cell r="B190" t="str">
            <v>MAÇARICO</v>
          </cell>
          <cell r="C190" t="str">
            <v>H</v>
          </cell>
          <cell r="D190">
            <v>7.4211390000000002E-2</v>
          </cell>
        </row>
        <row r="191">
          <cell r="A191" t="str">
            <v>CC0808</v>
          </cell>
          <cell r="B191" t="str">
            <v>ARMADURA DE TELA DE AÃO</v>
          </cell>
          <cell r="C191" t="str">
            <v>M2</v>
          </cell>
          <cell r="D191">
            <v>5.7084656346749236</v>
          </cell>
        </row>
        <row r="192">
          <cell r="A192" t="str">
            <v>CC0844</v>
          </cell>
          <cell r="B192" t="str">
            <v>CONCRETO PRE-MISTURADO FCK 10  MPa</v>
          </cell>
          <cell r="C192" t="str">
            <v>M3</v>
          </cell>
          <cell r="D192">
            <v>201.04156346749227</v>
          </cell>
        </row>
        <row r="193">
          <cell r="A193" t="str">
            <v>CA0158</v>
          </cell>
          <cell r="B193" t="str">
            <v>CONCRETO MAGRO (CONSUMO MÍNIMO DE CIMENTO 150 KG/M3) -</v>
          </cell>
          <cell r="C193" t="str">
            <v>M3</v>
          </cell>
          <cell r="D193">
            <v>151.15605588854487</v>
          </cell>
        </row>
        <row r="194">
          <cell r="A194" t="str">
            <v>CA0167</v>
          </cell>
          <cell r="B194" t="str">
            <v>LANÇAMENTO OU BOMBEAMENTO E    ADENSAMENTO DE CONCRETO-ALTURA</v>
          </cell>
          <cell r="C194" t="str">
            <v>M3</v>
          </cell>
          <cell r="D194">
            <v>37.374913467492263</v>
          </cell>
        </row>
        <row r="195">
          <cell r="A195" t="str">
            <v>CA0834</v>
          </cell>
          <cell r="B195" t="str">
            <v>ARGAMASSA DE CIMENTO E AREIA,  TRAÇO 1:3</v>
          </cell>
          <cell r="C195" t="str">
            <v>M3</v>
          </cell>
          <cell r="D195">
            <v>229.52321981424149</v>
          </cell>
        </row>
        <row r="196">
          <cell r="A196" t="str">
            <v>CA1109</v>
          </cell>
          <cell r="B196" t="str">
            <v>FURGÃO OU UTILITÁRIO, MOTOR    GASOLINA 86 HP (INCLUSIVE</v>
          </cell>
          <cell r="C196" t="str">
            <v>H</v>
          </cell>
          <cell r="D196">
            <v>36.588582043343649</v>
          </cell>
        </row>
        <row r="197">
          <cell r="A197" t="str">
            <v>CA1180</v>
          </cell>
          <cell r="B197" t="str">
            <v>TEODOLITO AUTOMÁTICO C/ TRIPÉ, WILD MODELO T- 1 (PRECISÃO DE</v>
          </cell>
          <cell r="C197" t="str">
            <v>MÊS</v>
          </cell>
          <cell r="D197">
            <v>450</v>
          </cell>
        </row>
        <row r="198">
          <cell r="A198" t="str">
            <v>CD0047</v>
          </cell>
          <cell r="B198" t="str">
            <v>Armadura em barra de aço CA 50 (A ou B) fyk = 500 MPa</v>
          </cell>
          <cell r="C198" t="str">
            <v>kg</v>
          </cell>
          <cell r="D198">
            <v>5.6290959752321985</v>
          </cell>
        </row>
        <row r="199">
          <cell r="A199" t="str">
            <v>CD0288</v>
          </cell>
          <cell r="B199" t="str">
            <v>Concreto usinado, fck = 20,0   MPa</v>
          </cell>
          <cell r="C199" t="str">
            <v>m³</v>
          </cell>
          <cell r="D199">
            <v>262.19656346749224</v>
          </cell>
        </row>
        <row r="200">
          <cell r="A200" t="str">
            <v>CD0525</v>
          </cell>
          <cell r="B200" t="str">
            <v>Forma plana em compensado para estrutura convencio nal</v>
          </cell>
          <cell r="C200" t="str">
            <v>m²</v>
          </cell>
          <cell r="D200">
            <v>33.406345665634674</v>
          </cell>
        </row>
        <row r="201">
          <cell r="A201" t="str">
            <v>CB0592</v>
          </cell>
          <cell r="B201" t="str">
            <v>ASSENTAMENTO DE GUIAS</v>
          </cell>
          <cell r="C201" t="str">
            <v>M</v>
          </cell>
          <cell r="D201">
            <v>5.1700465015479864</v>
          </cell>
        </row>
        <row r="202">
          <cell r="A202" t="str">
            <v>CB0593</v>
          </cell>
          <cell r="B202" t="str">
            <v>FORNECIMENTO DE GUIAS</v>
          </cell>
          <cell r="C202" t="str">
            <v>M</v>
          </cell>
          <cell r="D202">
            <v>11</v>
          </cell>
        </row>
        <row r="203">
          <cell r="A203" t="str">
            <v>CA0097</v>
          </cell>
          <cell r="B203" t="str">
            <v>CIMBRAMENTO DE MADEIRA</v>
          </cell>
          <cell r="C203" t="str">
            <v>M3</v>
          </cell>
          <cell r="D203">
            <v>9.587479876160991</v>
          </cell>
        </row>
        <row r="204">
          <cell r="A204" t="str">
            <v>CA0122</v>
          </cell>
          <cell r="B204" t="str">
            <v>LASTRO DE CONCRETO SIMPLES,    CONSUMO MÍNIMO DE CIMENTO 150</v>
          </cell>
          <cell r="C204" t="str">
            <v>M3</v>
          </cell>
          <cell r="D204">
            <v>186.07494133746127</v>
          </cell>
        </row>
        <row r="205">
          <cell r="A205" t="str">
            <v>CA0138</v>
          </cell>
          <cell r="B205" t="str">
            <v>FORMA PLANA EM TÁBUA DE PINHO, P/ FUNDAÇÕES</v>
          </cell>
          <cell r="C205" t="str">
            <v>M2</v>
          </cell>
          <cell r="D205">
            <v>18.270959752321982</v>
          </cell>
        </row>
        <row r="206">
          <cell r="A206" t="str">
            <v>CA0149</v>
          </cell>
          <cell r="B206" t="str">
            <v>FORMA CURVA EM TÁBUA DE PINHO, P/ ESTRUTURAS</v>
          </cell>
          <cell r="C206" t="str">
            <v>M2</v>
          </cell>
          <cell r="D206">
            <v>44.195187306501552</v>
          </cell>
        </row>
        <row r="207">
          <cell r="A207" t="str">
            <v>CA0152</v>
          </cell>
          <cell r="B207" t="str">
            <v>DESFORMA DE ESTRUTURAS, ALTURA OU PROFUNDIDADE MAIOR QUE 1.50</v>
          </cell>
          <cell r="C207" t="str">
            <v>M2</v>
          </cell>
          <cell r="D207">
            <v>9.4005696594427235</v>
          </cell>
        </row>
        <row r="208">
          <cell r="A208" t="str">
            <v>CA0154</v>
          </cell>
          <cell r="B208" t="str">
            <v>ARMADURA DE AÇO CA 50,         FORNECIMENTO E COLOCAÇÃO</v>
          </cell>
          <cell r="C208" t="str">
            <v>KG</v>
          </cell>
          <cell r="D208">
            <v>5.4190959752321985</v>
          </cell>
        </row>
        <row r="209">
          <cell r="A209" t="str">
            <v>CA0165</v>
          </cell>
          <cell r="B209" t="str">
            <v>CONCRETO ESTRUTURAL (FCK = 15  MPA) - PREPARO EM BETONEIRA</v>
          </cell>
          <cell r="C209" t="str">
            <v>M3</v>
          </cell>
          <cell r="D209">
            <v>206.95805588854489</v>
          </cell>
        </row>
        <row r="210">
          <cell r="A210" t="str">
            <v>CA0167</v>
          </cell>
          <cell r="B210" t="str">
            <v>LANÇAMENTO OU BOMBEAMENTO E    ADENSAMENTO DE CONCRETO-ALTURA</v>
          </cell>
          <cell r="C210" t="str">
            <v>M3</v>
          </cell>
          <cell r="D210">
            <v>37.374913467492263</v>
          </cell>
        </row>
        <row r="211">
          <cell r="A211" t="str">
            <v>CD0241</v>
          </cell>
          <cell r="B211" t="str">
            <v>Chamine poço de visita tipo    PMSP em alvenaria diam</v>
          </cell>
          <cell r="C211" t="str">
            <v>m</v>
          </cell>
          <cell r="D211">
            <v>172.66016990712072</v>
          </cell>
        </row>
        <row r="212">
          <cell r="A212" t="str">
            <v>CA0154</v>
          </cell>
          <cell r="B212" t="str">
            <v>ARMADURA DE AÇO CA 50,         FORNECIMENTO E COLOCAÇÃO</v>
          </cell>
          <cell r="C212" t="str">
            <v>KG</v>
          </cell>
          <cell r="D212">
            <v>5.4190959752321985</v>
          </cell>
        </row>
        <row r="213">
          <cell r="A213" t="str">
            <v>CB0037</v>
          </cell>
          <cell r="B213" t="str">
            <v>ESCAVACAO QUALQUER TERRENO     EXCETO ROCHA,  PROFUND</v>
          </cell>
          <cell r="C213" t="str">
            <v>M3</v>
          </cell>
          <cell r="D213">
            <v>5.5722065851393188</v>
          </cell>
        </row>
        <row r="214">
          <cell r="A214" t="str">
            <v>CC0769</v>
          </cell>
          <cell r="B214" t="str">
            <v>FORMA CURVA CHAPA COMPENSADA   RESINADA, ESP.= 12mm</v>
          </cell>
          <cell r="C214" t="str">
            <v>M2</v>
          </cell>
          <cell r="D214">
            <v>74.591859133126945</v>
          </cell>
        </row>
        <row r="215">
          <cell r="A215" t="str">
            <v>CC0847</v>
          </cell>
          <cell r="B215" t="str">
            <v>CONCRETO PRE-MISTURADO FCK 25  MPa</v>
          </cell>
          <cell r="C215" t="str">
            <v>M3</v>
          </cell>
          <cell r="D215">
            <v>297.68656346749225</v>
          </cell>
        </row>
        <row r="216">
          <cell r="A216" t="str">
            <v>CC0921</v>
          </cell>
          <cell r="B216" t="str">
            <v>REATERRO APILOADO</v>
          </cell>
          <cell r="C216" t="str">
            <v>M3</v>
          </cell>
          <cell r="D216">
            <v>12.043393188854488</v>
          </cell>
        </row>
        <row r="217">
          <cell r="A217" t="str">
            <v>CB0172</v>
          </cell>
          <cell r="B217" t="str">
            <v>FORMA DE MADEIRA - COMUM</v>
          </cell>
          <cell r="C217" t="str">
            <v>M2</v>
          </cell>
          <cell r="D217">
            <v>20.656047678018577</v>
          </cell>
        </row>
        <row r="218">
          <cell r="A218" t="str">
            <v>CC0846</v>
          </cell>
          <cell r="B218" t="str">
            <v>CONCRETO PRE-MISTURADO FCK 20  MPa</v>
          </cell>
          <cell r="C218" t="str">
            <v>M3</v>
          </cell>
          <cell r="D218">
            <v>259.94656346749224</v>
          </cell>
        </row>
        <row r="219">
          <cell r="A219" t="str">
            <v>CA1100</v>
          </cell>
          <cell r="B219" t="str">
            <v>CAMINHÃO COM CARROCERIA FIXA E GUINDAUTO PARA IÇAMENTO DE</v>
          </cell>
          <cell r="C219" t="str">
            <v>H</v>
          </cell>
          <cell r="D219">
            <v>59.990382043343651</v>
          </cell>
        </row>
        <row r="220">
          <cell r="A220" t="str">
            <v>CC0836</v>
          </cell>
          <cell r="B220" t="str">
            <v>CONCRETO P/VIBR., FCK 15 MPa   COM AGREGADO ADQUIRIDO</v>
          </cell>
          <cell r="C220" t="str">
            <v>M3</v>
          </cell>
          <cell r="D220">
            <v>208.48377188854488</v>
          </cell>
        </row>
        <row r="222">
          <cell r="A222" t="str">
            <v>CA1078</v>
          </cell>
          <cell r="B222" t="str">
            <v>BETONEIRA CAPACIDADE 400 L,    MOTOR DIESEL 7 HP - H.</v>
          </cell>
          <cell r="C222" t="str">
            <v>H</v>
          </cell>
          <cell r="D222">
            <v>3.2417699999999998</v>
          </cell>
        </row>
        <row r="223">
          <cell r="A223" t="str">
            <v>CA1083</v>
          </cell>
          <cell r="B223" t="str">
            <v>VIBRADOR DE IMERSÃO, MOTOR A   GASOLINA 5,0 HP, SEM OPERADOR</v>
          </cell>
          <cell r="C223" t="str">
            <v>H</v>
          </cell>
          <cell r="D223">
            <v>4.6189</v>
          </cell>
        </row>
        <row r="234">
          <cell r="A234" t="str">
            <v>COMPOSIÇÃO DA FABRICAÇÃO DO TUBO DE CONCRETO</v>
          </cell>
        </row>
        <row r="235">
          <cell r="B235" t="str">
            <v>PÁTIO DE PRE-MOLDAGEM (COBERTO E DESCOBERTO)</v>
          </cell>
          <cell r="C235" t="str">
            <v>VB</v>
          </cell>
          <cell r="D235">
            <v>100000</v>
          </cell>
        </row>
        <row r="236">
          <cell r="B236" t="str">
            <v>AQUISIÇÃO DE EQUIPAMENTOS PARA MONTAGEM DO TUBO</v>
          </cell>
          <cell r="C236" t="str">
            <v>VB</v>
          </cell>
          <cell r="D236">
            <v>500000</v>
          </cell>
        </row>
        <row r="237">
          <cell r="B237" t="str">
            <v xml:space="preserve">TERRENO PARA IMPLANTAÇÃO </v>
          </cell>
          <cell r="C237" t="str">
            <v>VB</v>
          </cell>
          <cell r="D237">
            <v>10000</v>
          </cell>
        </row>
        <row r="238">
          <cell r="B238" t="str">
            <v>PESSOAL PARA OPERAÇÃO (15.000X10MES)</v>
          </cell>
          <cell r="C238" t="str">
            <v>VB</v>
          </cell>
          <cell r="D238">
            <v>150000</v>
          </cell>
        </row>
        <row r="239">
          <cell r="B239" t="str">
            <v>RETROESCAVADEIRA E OUTROS EQUIPAMENTOS</v>
          </cell>
          <cell r="C239" t="str">
            <v>VB</v>
          </cell>
          <cell r="D239">
            <v>100000</v>
          </cell>
        </row>
        <row r="240">
          <cell r="B240" t="str">
            <v>CAMINHÃO PARA TRANSPORTE DOS BLOCOS</v>
          </cell>
          <cell r="C240" t="str">
            <v>VB</v>
          </cell>
          <cell r="D240">
            <v>10000</v>
          </cell>
        </row>
        <row r="241">
          <cell r="B241" t="str">
            <v>CONCRETO PARA 5.000 M DE TUBOS = 0,2199*5000=1099,56M3*190=</v>
          </cell>
          <cell r="C241" t="str">
            <v>VB</v>
          </cell>
          <cell r="D241">
            <v>208916</v>
          </cell>
        </row>
        <row r="242">
          <cell r="B242" t="str">
            <v>CUSTOS ADM</v>
          </cell>
          <cell r="C242" t="str">
            <v>VB</v>
          </cell>
          <cell r="D242">
            <v>50000</v>
          </cell>
        </row>
        <row r="243">
          <cell r="D243">
            <v>1128916</v>
          </cell>
        </row>
        <row r="245">
          <cell r="B245" t="str">
            <v>VALOR POR ML DE TUBO</v>
          </cell>
          <cell r="D245">
            <v>225.78319999999999</v>
          </cell>
        </row>
        <row r="246">
          <cell r="B246" t="str">
            <v>RISCOS OPERACIONAIS</v>
          </cell>
          <cell r="D246">
            <v>11.289160000000001</v>
          </cell>
        </row>
        <row r="247">
          <cell r="D247">
            <v>237.07236</v>
          </cell>
        </row>
        <row r="249">
          <cell r="B249" t="str">
            <v>PREÇO DO METRO DE TUBO</v>
          </cell>
          <cell r="D249">
            <v>237.07236</v>
          </cell>
        </row>
      </sheetData>
      <sheetData sheetId="50"/>
      <sheetData sheetId="51"/>
      <sheetData sheetId="52" refreshError="1"/>
      <sheetData sheetId="53" refreshError="1"/>
    </sheetDataSet>
  </externalBook>
</externalLink>
</file>

<file path=xl/externalLinks/externalLink18.xml><?xml version="1.0" encoding="utf-8"?>
<externalLink xmlns="http://schemas.openxmlformats.org/spreadsheetml/2006/main">
  <externalBook xmlns:r="http://schemas.openxmlformats.org/officeDocument/2006/relationships" r:id="rId1">
    <sheetNam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 val="CPV"/>
      <sheetName val="Planejado"/>
      <sheetName val="Preços"/>
      <sheetName val="Equipamentos"/>
      <sheetName val="CUSTO INDIRETO"/>
      <sheetName val="PRZ"/>
      <sheetName val="Memória"/>
      <sheetName val="fisico-financeiro geral "/>
      <sheetName val="TPU-MARÇO_2002"/>
      <sheetName val="RESUMO CD"/>
      <sheetName val="1- BANCO DE DADOS MOB-DESM"/>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CR LOTE 02"/>
      <sheetName val="Página 16"/>
      <sheetName val="PRO-08"/>
      <sheetName val="RESUMO_AUT1"/>
      <sheetName val="DG"/>
      <sheetName val="Medição (2"/>
      <sheetName val="Medição Completa"/>
      <sheetName val="PRO_08"/>
      <sheetName val="2.2.5.CBUQ"/>
      <sheetName val="2.2.5.PMQ"/>
      <sheetName val="Teor"/>
      <sheetName val="Capa Resumo"/>
      <sheetName val="Capa Anexo II"/>
      <sheetName val="Capa Anexo III"/>
      <sheetName val="Capa Anexo IV"/>
      <sheetName val="CRONFISFIN_"/>
      <sheetName val=" PIPEWORK 1  "/>
      <sheetName val="Viaduto S. Pompeu"/>
      <sheetName val="PROJETO"/>
      <sheetName val="P A T O 98 D"/>
      <sheetName val="restauração "/>
      <sheetName val="Pontes"/>
    </sheetNames>
    <sheetDataSet>
      <sheetData sheetId="0" refreshError="1"/>
      <sheetData sheetId="1" refreshError="1"/>
      <sheetData sheetId="2" refreshError="1">
        <row r="3">
          <cell r="A3" t="str">
            <v>CX. 1,60 X 1,20 X 1,30 - Moldada no Local</v>
          </cell>
          <cell r="B3">
            <v>680.43661440000005</v>
          </cell>
          <cell r="C3">
            <v>637.25324444444448</v>
          </cell>
          <cell r="D3">
            <v>1317.6898588444446</v>
          </cell>
          <cell r="E3">
            <v>1515.3433376711112</v>
          </cell>
          <cell r="F3">
            <v>782.50210656000002</v>
          </cell>
          <cell r="G3">
            <v>732.84123111111114</v>
          </cell>
          <cell r="H3">
            <v>1515.3433376711112</v>
          </cell>
          <cell r="I3">
            <v>821.62721188800003</v>
          </cell>
          <cell r="J3">
            <v>769.48329266666678</v>
          </cell>
          <cell r="K3">
            <v>1591.1105045546669</v>
          </cell>
        </row>
        <row r="4">
          <cell r="A4" t="str">
            <v>CX. 1,60 X 1,20 X 1,30 - Pré-Moldada</v>
          </cell>
          <cell r="B4">
            <v>655.90895999999998</v>
          </cell>
          <cell r="C4">
            <v>560.57088888888904</v>
          </cell>
          <cell r="D4">
            <v>1216.4798488888891</v>
          </cell>
          <cell r="E4">
            <v>1398.9518262222225</v>
          </cell>
          <cell r="F4">
            <v>754.29530399999987</v>
          </cell>
          <cell r="G4">
            <v>644.65652222222241</v>
          </cell>
          <cell r="H4">
            <v>1398.9518262222223</v>
          </cell>
          <cell r="I4">
            <v>792.01006919999986</v>
          </cell>
          <cell r="J4">
            <v>676.8893483333336</v>
          </cell>
          <cell r="K4">
            <v>1468.8994175333335</v>
          </cell>
        </row>
        <row r="5">
          <cell r="A5" t="str">
            <v>CX. 1,20 X 1,20 X 1,00 - Moldada no Local</v>
          </cell>
          <cell r="B5">
            <v>495.63684480000001</v>
          </cell>
          <cell r="C5">
            <v>506.67754666666667</v>
          </cell>
          <cell r="D5">
            <v>1002.3143914666666</v>
          </cell>
          <cell r="E5">
            <v>1152.6615501866665</v>
          </cell>
          <cell r="F5">
            <v>569.98237152000002</v>
          </cell>
          <cell r="G5">
            <v>582.67917866666664</v>
          </cell>
          <cell r="H5">
            <v>1152.6615501866668</v>
          </cell>
          <cell r="I5">
            <v>598.48149009600002</v>
          </cell>
          <cell r="J5">
            <v>611.8131376</v>
          </cell>
          <cell r="K5">
            <v>1210.2946276960001</v>
          </cell>
        </row>
        <row r="6">
          <cell r="A6" t="str">
            <v>CX. 1,20 X 1,20 X 1,00 - Pré-Moldada</v>
          </cell>
          <cell r="B6">
            <v>479.33656000000002</v>
          </cell>
          <cell r="C6">
            <v>432.20288888888882</v>
          </cell>
          <cell r="D6">
            <v>911.53944888888884</v>
          </cell>
          <cell r="E6">
            <v>1048.270366222222</v>
          </cell>
          <cell r="F6">
            <v>551.23704399999997</v>
          </cell>
          <cell r="G6">
            <v>497.03332222222213</v>
          </cell>
          <cell r="H6">
            <v>1048.270366222222</v>
          </cell>
          <cell r="I6">
            <v>578.79889619999994</v>
          </cell>
          <cell r="J6">
            <v>521.88498833333324</v>
          </cell>
          <cell r="K6">
            <v>1100.6838845333332</v>
          </cell>
        </row>
        <row r="7">
          <cell r="A7" t="str">
            <v>CX. 1,20 X 1,00 X 1,00 - Moldada no Local</v>
          </cell>
          <cell r="B7">
            <v>441.61006079999993</v>
          </cell>
          <cell r="C7">
            <v>456.13252444444447</v>
          </cell>
          <cell r="D7">
            <v>897.7425852444444</v>
          </cell>
          <cell r="E7">
            <v>1032.403973031111</v>
          </cell>
          <cell r="F7">
            <v>507.85156991999986</v>
          </cell>
          <cell r="G7">
            <v>524.55240311111106</v>
          </cell>
          <cell r="H7">
            <v>1032.403973031111</v>
          </cell>
          <cell r="I7">
            <v>533.24414841599992</v>
          </cell>
          <cell r="J7">
            <v>550.7800232666666</v>
          </cell>
          <cell r="K7">
            <v>1084.0241716826665</v>
          </cell>
        </row>
        <row r="8">
          <cell r="A8" t="str">
            <v>CX. 1,20 X 1,00 X 1,00 - Pré-Moldada</v>
          </cell>
          <cell r="B8">
            <v>443.42848000000004</v>
          </cell>
          <cell r="C8">
            <v>401.21088888888886</v>
          </cell>
          <cell r="D8">
            <v>844.63936888888884</v>
          </cell>
          <cell r="E8">
            <v>971.3352742222221</v>
          </cell>
          <cell r="F8">
            <v>509.94275199999998</v>
          </cell>
          <cell r="G8">
            <v>461.39252222222217</v>
          </cell>
          <cell r="H8">
            <v>971.3352742222221</v>
          </cell>
          <cell r="I8">
            <v>535.43988960000001</v>
          </cell>
          <cell r="J8">
            <v>484.46214833333329</v>
          </cell>
          <cell r="K8">
            <v>1019.9020379333333</v>
          </cell>
        </row>
        <row r="9">
          <cell r="A9" t="str">
            <v>CX. 1,20 X 1,20 X 1,10 - Moldada no Local</v>
          </cell>
          <cell r="B9">
            <v>521.17967999999996</v>
          </cell>
          <cell r="C9">
            <v>521.7048533333334</v>
          </cell>
          <cell r="D9">
            <v>1042.8845333333334</v>
          </cell>
          <cell r="E9">
            <v>1199.3172133333333</v>
          </cell>
          <cell r="F9">
            <v>599.35663199999988</v>
          </cell>
          <cell r="G9">
            <v>599.96058133333338</v>
          </cell>
          <cell r="H9">
            <v>1199.3172133333333</v>
          </cell>
          <cell r="I9">
            <v>629.32446359999994</v>
          </cell>
          <cell r="J9">
            <v>629.95861040000011</v>
          </cell>
          <cell r="K9">
            <v>1259.2830739999999</v>
          </cell>
        </row>
        <row r="10">
          <cell r="A10" t="str">
            <v>CX. 1,20 X 1,20 X 1,10 - Pré-Moldada</v>
          </cell>
          <cell r="B10">
            <v>499.49928</v>
          </cell>
          <cell r="C10">
            <v>444.65088888888886</v>
          </cell>
          <cell r="D10">
            <v>944.15016888888886</v>
          </cell>
          <cell r="E10">
            <v>1085.7726942222221</v>
          </cell>
          <cell r="F10">
            <v>574.424172</v>
          </cell>
          <cell r="G10">
            <v>511.34852222222213</v>
          </cell>
          <cell r="H10">
            <v>1085.7726942222221</v>
          </cell>
          <cell r="I10">
            <v>603.14538060000007</v>
          </cell>
          <cell r="J10">
            <v>536.91594833333329</v>
          </cell>
          <cell r="K10">
            <v>1140.0613289333332</v>
          </cell>
        </row>
        <row r="11">
          <cell r="A11" t="str">
            <v>CX. 2,10 X 1,30 X 1,70 - Moldada no Local</v>
          </cell>
          <cell r="B11">
            <v>1039.8546000000001</v>
          </cell>
          <cell r="C11">
            <v>1019.8314888888889</v>
          </cell>
          <cell r="D11">
            <v>2059.6860888888891</v>
          </cell>
          <cell r="E11">
            <v>2368.6390022222222</v>
          </cell>
          <cell r="F11">
            <v>1195.8327899999999</v>
          </cell>
          <cell r="G11">
            <v>1172.806212222222</v>
          </cell>
          <cell r="H11">
            <v>2368.6390022222222</v>
          </cell>
          <cell r="I11">
            <v>1255.6244294999999</v>
          </cell>
          <cell r="J11">
            <v>1231.4465228333331</v>
          </cell>
          <cell r="K11">
            <v>2487.070952333333</v>
          </cell>
        </row>
        <row r="12">
          <cell r="A12" t="str">
            <v>CX. 2,10 X 1,30 X 1,70 - Pré-Moldada</v>
          </cell>
          <cell r="B12">
            <v>918.4158000000001</v>
          </cell>
          <cell r="C12">
            <v>824.47488888888893</v>
          </cell>
          <cell r="D12">
            <v>1742.8906888888891</v>
          </cell>
          <cell r="E12">
            <v>2004.3242922222223</v>
          </cell>
          <cell r="F12">
            <v>1056.1781700000001</v>
          </cell>
          <cell r="G12">
            <v>948.14612222222217</v>
          </cell>
          <cell r="H12">
            <v>2004.3242922222223</v>
          </cell>
          <cell r="I12">
            <v>1108.9870785000003</v>
          </cell>
          <cell r="J12">
            <v>995.55342833333327</v>
          </cell>
          <cell r="K12">
            <v>2104.5405068333334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ow r="3">
          <cell r="B3">
            <v>0</v>
          </cell>
        </row>
      </sheetData>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Set>
  </externalBook>
</externalLink>
</file>

<file path=xl/externalLinks/externalLink19.xml><?xml version="1.0" encoding="utf-8"?>
<externalLink xmlns="http://schemas.openxmlformats.org/spreadsheetml/2006/main">
  <externalBook xmlns:r="http://schemas.openxmlformats.org/officeDocument/2006/relationships" r:id="rId1">
    <sheetNames>
      <sheetName val="C.U"/>
    </sheetNames>
    <sheetDataSet>
      <sheetData sheetId="0" refreshError="1"/>
    </sheetDataSet>
  </externalBook>
</externalLink>
</file>

<file path=xl/externalLinks/externalLink20.xml><?xml version="1.0" encoding="utf-8"?>
<externalLink xmlns="http://schemas.openxmlformats.org/spreadsheetml/2006/main">
  <externalBook xmlns:r="http://schemas.openxmlformats.org/officeDocument/2006/relationships" r:id="rId1">
    <sheetNames>
      <sheetName val="RES.INF.VAR."/>
      <sheetName val="SIT."/>
      <sheetName val="RESECON"/>
      <sheetName val="DECOFIN"/>
      <sheetName val="235Afrânio"/>
      <sheetName val="270Garanhuns"/>
      <sheetName val="792P.Ferro"/>
      <sheetName val="794P.D'alho"/>
      <sheetName val="838Caetés"/>
      <sheetName val="931Nazaré"/>
      <sheetName val="945Toritama"/>
      <sheetName val="967Tacaratu"/>
      <sheetName val="978Petrolândia"/>
      <sheetName val="1070DupArcoverde"/>
      <sheetName val="1073IBIMIRIM"/>
      <sheetName val="1096T.IBO"/>
      <sheetName val="1121CUSTODIA"/>
      <sheetName val="1141OURICURI"/>
      <sheetName val="1161BELEM"/>
      <sheetName val="1182VIADUTO"/>
      <sheetName val="1207SERRITA"/>
      <sheetName val="1234AC.SERRA"/>
      <sheetName val="1149Pontes e Passarelas"/>
      <sheetName val="945.001 DUPL 1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1.xml><?xml version="1.0" encoding="utf-8"?>
<externalLink xmlns="http://schemas.openxmlformats.org/spreadsheetml/2006/main">
  <externalBook xmlns:r="http://schemas.openxmlformats.org/officeDocument/2006/relationships" r:id="rId1">
    <sheetNames>
      <sheetName val="CHE"/>
      <sheetName val="Res"/>
      <sheetName val="Plan"/>
      <sheetName val="Cr"/>
      <sheetName val="Esc"/>
      <sheetName val="BDI"/>
      <sheetName val="LS"/>
      <sheetName val="rmorca"/>
      <sheetName val="projeto"/>
    </sheetNames>
    <sheetDataSet>
      <sheetData sheetId="0" refreshError="1"/>
      <sheetData sheetId="1" refreshError="1"/>
      <sheetData sheetId="2" refreshError="1">
        <row r="49">
          <cell r="D49" t="str">
            <v>0181/03-03</v>
          </cell>
        </row>
        <row r="50">
          <cell r="D50" t="str">
            <v>BR-222 / CE</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xml><?xml version="1.0" encoding="utf-8"?>
<externalLink xmlns="http://schemas.openxmlformats.org/spreadsheetml/2006/main">
  <externalBook xmlns:r="http://schemas.openxmlformats.org/officeDocument/2006/relationships" r:id="rId1">
    <sheetNames>
      <sheetName val="Resumo"/>
      <sheetName val="A - Canteiro de Obra"/>
      <sheetName val="B - Captação_Elevação 1a Etapa "/>
      <sheetName val="C - Captação_Elevação 2a Etapa "/>
      <sheetName val="D -Adutora OK"/>
      <sheetName val="E - Reservatório Apoiado OK"/>
      <sheetName val="F - Estação de Tratamento"/>
      <sheetName val="G - Rede de Distribuição OK"/>
      <sheetName val="H - Ligação Predial OK"/>
      <sheetName val="I - Escritório de Operações OK"/>
      <sheetName val="B _ Captação_Elevação 1a Etapa "/>
      <sheetName val="CS#"/>
      <sheetName val="Orcamento"/>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3.xml><?xml version="1.0" encoding="utf-8"?>
<externalLink xmlns="http://schemas.openxmlformats.org/spreadsheetml/2006/main">
  <externalBook xmlns:r="http://schemas.openxmlformats.org/officeDocument/2006/relationships" r:id="rId1">
    <sheetNames>
      <sheetName val="OR021296"/>
      <sheetName val="RESUMO VAZÕES"/>
      <sheetName val="EVOL.POP.SUB-BACIA"/>
      <sheetName val="4.0-EVOL.POP.SETOR_CENTRO"/>
      <sheetName val="6.0-EVOL.POP.SETOR_C.NOVA"/>
      <sheetName val="5.0-EVOL.POP.SETOR_A.CORUJA"/>
      <sheetName val="3.0-EVOL.POP.SETOR_DELM_COHAB"/>
      <sheetName val="2.0-EVOL.POP.BAIRROS"/>
      <sheetName val="1.0-MEM.CÁLC."/>
      <sheetName val="EVOL.POP.80-07"/>
      <sheetName val="EVOL.POP.Tx.Geo."/>
      <sheetName val="EVOL.POP.80-00"/>
      <sheetName val="EVOL.CONT.TOTAL"/>
      <sheetName val="ÁREA ZONA HOM."/>
      <sheetName val="EVOL.POP.ZCUeZEU"/>
      <sheetName val="OR021296.XLS"/>
      <sheetName val="PREÇOS DELTA"/>
      <sheetName val="Reurbanização"/>
      <sheetName val="Composição Auxiliar"/>
      <sheetName val=""/>
    </sheetNames>
    <definedNames>
      <definedName name="PassaExtenso"/>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Set>
  </externalBook>
</externalLink>
</file>

<file path=xl/externalLinks/externalLink24.xml><?xml version="1.0" encoding="utf-8"?>
<externalLink xmlns="http://schemas.openxmlformats.org/spreadsheetml/2006/main">
  <externalBook xmlns:r="http://schemas.openxmlformats.org/officeDocument/2006/relationships" r:id="rId1">
    <sheetNames>
      <sheetName val="DADOS"/>
      <sheetName val="PLANILHA"/>
      <sheetName val="SERVIÇOS"/>
      <sheetName val="CPU"/>
      <sheetName val="INSUMOS"/>
      <sheetName val="CRONOGRAMA"/>
      <sheetName val="RESUMO"/>
      <sheetName val="2.6.1AF ESG INC"/>
      <sheetName val="2.6.2 PLUV"/>
      <sheetName val="2.7.1 ELE TEL"/>
      <sheetName val="3.6.1 HID"/>
      <sheetName val="3.7.1 ELE TEL"/>
      <sheetName val="4.3.1 HID IMPLA"/>
      <sheetName val="4.3.2 ELE IMPLA"/>
      <sheetName val="Composições"/>
      <sheetName val="lista de cpu"/>
      <sheetName val="resumo_aut1"/>
    </sheetNames>
    <sheetDataSet>
      <sheetData sheetId="0"/>
      <sheetData sheetId="1"/>
      <sheetData sheetId="2">
        <row r="2">
          <cell r="C2" t="str">
            <v>AR CONDICIONADO - bloco academico - Verba global conforme cotação em anexo.</v>
          </cell>
          <cell r="D2" t="str">
            <v>vb</v>
          </cell>
          <cell r="E2">
            <v>1</v>
          </cell>
          <cell r="F2">
            <v>3250000</v>
          </cell>
          <cell r="G2">
            <v>3250000</v>
          </cell>
          <cell r="H2">
            <v>9.9957146583257023E-2</v>
          </cell>
          <cell r="I2">
            <v>9.9957146583257023E-2</v>
          </cell>
          <cell r="K2">
            <v>1</v>
          </cell>
          <cell r="M2">
            <v>3433090.05</v>
          </cell>
          <cell r="N2">
            <v>-5.3330978020806552E-2</v>
          </cell>
        </row>
        <row r="3">
          <cell r="C3" t="str">
            <v>INSTALAÇÔES ELÈTRICA - bloco acadêmico  - Verba global conforme cotação em anexo.</v>
          </cell>
          <cell r="D3" t="str">
            <v>vb</v>
          </cell>
          <cell r="E3">
            <v>1</v>
          </cell>
          <cell r="F3">
            <v>3275280.1379999998</v>
          </cell>
          <cell r="G3">
            <v>3275280.1379999998</v>
          </cell>
          <cell r="H3">
            <v>0.10073466364778347</v>
          </cell>
          <cell r="I3">
            <v>0.20069181023104049</v>
          </cell>
          <cell r="K3">
            <v>2</v>
          </cell>
          <cell r="M3">
            <v>3359261.6797751314</v>
          </cell>
          <cell r="N3">
            <v>-2.4999999934733674E-2</v>
          </cell>
        </row>
        <row r="4">
          <cell r="C4" t="str">
            <v>Aço CA-50</v>
          </cell>
          <cell r="D4" t="str">
            <v>kg</v>
          </cell>
          <cell r="E4">
            <v>385855</v>
          </cell>
          <cell r="F4">
            <v>6.1489999999999991</v>
          </cell>
          <cell r="G4">
            <v>2372622.3949999996</v>
          </cell>
          <cell r="H4">
            <v>7.2972481391917934E-2</v>
          </cell>
          <cell r="I4">
            <v>0.27366429162295841</v>
          </cell>
          <cell r="K4">
            <v>3</v>
          </cell>
          <cell r="M4">
            <v>5.3275050000000004</v>
          </cell>
          <cell r="N4">
            <v>0.1541988229011515</v>
          </cell>
        </row>
        <row r="5">
          <cell r="C5" t="str">
            <v>CONCRETO USINADO FCk= 30,0 Mpa</v>
          </cell>
          <cell r="D5" t="str">
            <v>m³</v>
          </cell>
          <cell r="E5">
            <v>4839.8999999999996</v>
          </cell>
          <cell r="F5">
            <v>363.32400000000001</v>
          </cell>
          <cell r="G5">
            <v>1758451.8276</v>
          </cell>
          <cell r="H5">
            <v>5.4083023720310583E-2</v>
          </cell>
          <cell r="I5">
            <v>0.32774731534326901</v>
          </cell>
          <cell r="K5">
            <v>4</v>
          </cell>
          <cell r="M5">
            <v>350.58420000000001</v>
          </cell>
          <cell r="N5">
            <v>3.6338773966425153E-2</v>
          </cell>
        </row>
        <row r="6">
          <cell r="C6" t="str">
            <v>FORMAS de madeira e polipropileno</v>
          </cell>
          <cell r="D6" t="str">
            <v>m²</v>
          </cell>
          <cell r="E6">
            <v>26824.36</v>
          </cell>
          <cell r="F6">
            <v>48.047999999999988</v>
          </cell>
          <cell r="G6">
            <v>1288856.8492799997</v>
          </cell>
          <cell r="H6">
            <v>3.9640139387174075E-2</v>
          </cell>
          <cell r="I6">
            <v>0.3673874547304431</v>
          </cell>
          <cell r="K6">
            <v>5</v>
          </cell>
          <cell r="M6">
            <v>49.494239999999998</v>
          </cell>
          <cell r="N6">
            <v>-2.9220369885465614E-2</v>
          </cell>
        </row>
        <row r="7">
          <cell r="C7" t="str">
            <v>Piso granitina Tecnogran 40x40cm linea Regia ref 01-6313-11000 aplicado com cera acrilica</v>
          </cell>
          <cell r="D7" t="str">
            <v>m²</v>
          </cell>
          <cell r="E7">
            <v>6600.4687499999964</v>
          </cell>
          <cell r="F7">
            <v>121.19900000000001</v>
          </cell>
          <cell r="G7">
            <v>799970.21203124966</v>
          </cell>
          <cell r="H7">
            <v>2.46039199219221E-2</v>
          </cell>
          <cell r="I7">
            <v>0.39199137465236522</v>
          </cell>
          <cell r="K7">
            <v>6</v>
          </cell>
          <cell r="M7">
            <v>166.871205</v>
          </cell>
          <cell r="N7">
            <v>-0.27369734041292504</v>
          </cell>
        </row>
        <row r="8">
          <cell r="C8" t="str">
            <v>ESTRUTURA METÁLICA para coberturas e fechamentos verticais</v>
          </cell>
          <cell r="D8" t="str">
            <v>kg</v>
          </cell>
          <cell r="E8">
            <v>105837</v>
          </cell>
          <cell r="F8">
            <v>12.415000000000001</v>
          </cell>
          <cell r="G8">
            <v>1313966.355</v>
          </cell>
          <cell r="H8">
            <v>4.04124084776009E-2</v>
          </cell>
          <cell r="I8">
            <v>0.43240378312996613</v>
          </cell>
          <cell r="K8">
            <v>7</v>
          </cell>
          <cell r="M8">
            <v>8.5927499999999988</v>
          </cell>
          <cell r="N8">
            <v>0.44482267027435962</v>
          </cell>
        </row>
        <row r="9">
          <cell r="C9" t="str">
            <v>INSTALAÇÕES HIDRÁULICAS  - agua fria / esgoto / incendio - Verba global conforme cotação em anexo.</v>
          </cell>
          <cell r="D9" t="str">
            <v>vb</v>
          </cell>
          <cell r="E9">
            <v>1</v>
          </cell>
          <cell r="F9">
            <v>666337.38599999994</v>
          </cell>
          <cell r="G9">
            <v>666337.38599999994</v>
          </cell>
          <cell r="H9">
            <v>2.0493902697325019E-2</v>
          </cell>
          <cell r="I9">
            <v>0.45289768582729117</v>
          </cell>
          <cell r="K9">
            <v>8</v>
          </cell>
          <cell r="M9">
            <v>683422.95598346635</v>
          </cell>
          <cell r="N9">
            <v>-2.4999994269843895E-2</v>
          </cell>
        </row>
        <row r="10">
          <cell r="C10" t="str">
            <v>Forro mineral Thermacoustic</v>
          </cell>
          <cell r="D10" t="str">
            <v>m²</v>
          </cell>
          <cell r="E10">
            <v>4141.7449999999999</v>
          </cell>
          <cell r="F10">
            <v>149.5</v>
          </cell>
          <cell r="G10">
            <v>619190.87749999994</v>
          </cell>
          <cell r="H10">
            <v>1.9043862555471705E-2</v>
          </cell>
          <cell r="I10">
            <v>0.47194154838276287</v>
          </cell>
          <cell r="K10">
            <v>9</v>
          </cell>
          <cell r="M10">
            <v>160.85628</v>
          </cell>
          <cell r="N10">
            <v>-7.0598922218019666E-2</v>
          </cell>
        </row>
        <row r="11">
          <cell r="C11" t="str">
            <v>INSTALAÇÔES ELÈTRICA - bloco administrativo  - Verba global conforme cotação em anexo.</v>
          </cell>
          <cell r="D11" t="str">
            <v>vb</v>
          </cell>
          <cell r="E11">
            <v>1</v>
          </cell>
          <cell r="F11">
            <v>600842.95700000005</v>
          </cell>
          <cell r="G11">
            <v>600842.95700000005</v>
          </cell>
          <cell r="H11">
            <v>1.8479553085035877E-2</v>
          </cell>
          <cell r="I11">
            <v>0.49042110146779871</v>
          </cell>
          <cell r="K11">
            <v>10</v>
          </cell>
          <cell r="M11">
            <v>616249.19015376817</v>
          </cell>
          <cell r="N11">
            <v>-2.5000005517125112E-2</v>
          </cell>
        </row>
        <row r="12">
          <cell r="C12" t="str">
            <v>AR CONDICIONADO - bloco administrativo - Verba global conforme cotação em anexo.</v>
          </cell>
          <cell r="D12" t="str">
            <v>vb</v>
          </cell>
          <cell r="E12">
            <v>1</v>
          </cell>
          <cell r="F12">
            <v>585000</v>
          </cell>
          <cell r="G12">
            <v>585000</v>
          </cell>
          <cell r="H12">
            <v>1.7992286384986265E-2</v>
          </cell>
          <cell r="I12">
            <v>0.508413387852785</v>
          </cell>
          <cell r="K12">
            <v>11</v>
          </cell>
          <cell r="M12">
            <v>572850</v>
          </cell>
          <cell r="N12">
            <v>2.1209740769835062E-2</v>
          </cell>
        </row>
        <row r="13">
          <cell r="C13" t="str">
            <v>COBERTURA DE VIDRO laminado 10 mm</v>
          </cell>
          <cell r="D13" t="str">
            <v>m</v>
          </cell>
          <cell r="E13">
            <v>1541.3747499999999</v>
          </cell>
          <cell r="F13">
            <v>331.5</v>
          </cell>
          <cell r="G13">
            <v>510965.72962499998</v>
          </cell>
          <cell r="H13">
            <v>1.5715285026199077E-2</v>
          </cell>
          <cell r="I13">
            <v>0.52412867287898413</v>
          </cell>
          <cell r="K13">
            <v>12</v>
          </cell>
          <cell r="M13">
            <v>355.73984999999999</v>
          </cell>
          <cell r="N13">
            <v>-6.8139259630316862E-2</v>
          </cell>
        </row>
        <row r="14">
          <cell r="C14" t="str">
            <v>Granito verde labrado flameado</v>
          </cell>
          <cell r="D14" t="str">
            <v>m²</v>
          </cell>
          <cell r="E14">
            <v>2530.0500000000002</v>
          </cell>
          <cell r="F14">
            <v>164.55400000000003</v>
          </cell>
          <cell r="G14">
            <v>416329.8477000001</v>
          </cell>
          <cell r="H14">
            <v>1.280465957339507E-2</v>
          </cell>
          <cell r="I14">
            <v>0.53693333245237918</v>
          </cell>
          <cell r="K14">
            <v>13</v>
          </cell>
          <cell r="M14">
            <v>206.226</v>
          </cell>
          <cell r="N14">
            <v>-0.20206957415650773</v>
          </cell>
        </row>
        <row r="15">
          <cell r="C15" t="str">
            <v>Esquadria da cobertura de vidro</v>
          </cell>
          <cell r="D15" t="str">
            <v>m²</v>
          </cell>
          <cell r="E15">
            <v>1480.3</v>
          </cell>
          <cell r="F15">
            <v>351</v>
          </cell>
          <cell r="G15">
            <v>519585.3</v>
          </cell>
          <cell r="H15">
            <v>1.59803889214171E-2</v>
          </cell>
          <cell r="I15">
            <v>0.55291372137379624</v>
          </cell>
          <cell r="K15">
            <v>14</v>
          </cell>
          <cell r="M15">
            <v>343.71</v>
          </cell>
          <cell r="N15">
            <v>2.1209740769835062E-2</v>
          </cell>
        </row>
        <row r="16">
          <cell r="C16" t="str">
            <v>Rede de Água Fria/Esgoto/Águas pluviais Externas (vb global conforme cotação anexa)</v>
          </cell>
          <cell r="D16" t="str">
            <v>vb</v>
          </cell>
          <cell r="E16">
            <v>1</v>
          </cell>
          <cell r="F16">
            <v>474193.08299999998</v>
          </cell>
          <cell r="G16">
            <v>474193.08299999998</v>
          </cell>
          <cell r="H16">
            <v>1.4584303848060788E-2</v>
          </cell>
          <cell r="I16">
            <v>0.56749802522185699</v>
          </cell>
          <cell r="K16">
            <v>15</v>
          </cell>
          <cell r="M16">
            <v>486351.87508679996</v>
          </cell>
          <cell r="N16">
            <v>-2.4999990150402884E-2</v>
          </cell>
        </row>
        <row r="17">
          <cell r="C17" t="str">
            <v>Pavimento de concreto intertravado e=8 cm</v>
          </cell>
          <cell r="D17" t="str">
            <v>m²</v>
          </cell>
          <cell r="E17">
            <v>8660</v>
          </cell>
          <cell r="F17">
            <v>51.194000000000003</v>
          </cell>
          <cell r="G17">
            <v>443340.04000000004</v>
          </cell>
          <cell r="H17">
            <v>1.3635386266002164E-2</v>
          </cell>
          <cell r="I17">
            <v>0.58113341148785913</v>
          </cell>
          <cell r="K17">
            <v>16</v>
          </cell>
          <cell r="M17">
            <v>52.702199999999998</v>
          </cell>
          <cell r="N17">
            <v>-2.8617401171108559E-2</v>
          </cell>
        </row>
        <row r="18">
          <cell r="C18" t="str">
            <v>Brise metalico</v>
          </cell>
          <cell r="D18" t="str">
            <v>m²</v>
          </cell>
          <cell r="E18">
            <v>1329.92</v>
          </cell>
          <cell r="F18">
            <v>286</v>
          </cell>
          <cell r="G18">
            <v>380357.12</v>
          </cell>
          <cell r="H18">
            <v>1.1698280737792456E-2</v>
          </cell>
          <cell r="I18">
            <v>0.59283169222565157</v>
          </cell>
          <cell r="K18">
            <v>17</v>
          </cell>
          <cell r="M18">
            <v>301.59406799999999</v>
          </cell>
          <cell r="N18">
            <v>-5.1705486462021555E-2</v>
          </cell>
        </row>
        <row r="19">
          <cell r="C19" t="str">
            <v>Pintura em paredes internas com duas demãos de tinta latex acrílica com emassamento</v>
          </cell>
          <cell r="D19" t="str">
            <v>m²</v>
          </cell>
          <cell r="E19">
            <v>24650.436750000008</v>
          </cell>
          <cell r="F19">
            <v>15.339999999999998</v>
          </cell>
          <cell r="G19">
            <v>378137.69974500005</v>
          </cell>
          <cell r="H19">
            <v>1.1630020148328184E-2</v>
          </cell>
          <cell r="I19">
            <v>0.60446171237397972</v>
          </cell>
          <cell r="K19">
            <v>18</v>
          </cell>
          <cell r="M19">
            <v>16.028342999999996</v>
          </cell>
          <cell r="N19">
            <v>-4.2945362474461568E-2</v>
          </cell>
        </row>
        <row r="20">
          <cell r="C20" t="str">
            <v>Rodapé para granitina tipo Tecnogran</v>
          </cell>
          <cell r="D20" t="str">
            <v>m</v>
          </cell>
          <cell r="E20">
            <v>3700.4750000000026</v>
          </cell>
          <cell r="F20">
            <v>86.45</v>
          </cell>
          <cell r="G20">
            <v>319906.06375000026</v>
          </cell>
          <cell r="H20">
            <v>9.8390453252712434E-3</v>
          </cell>
          <cell r="I20">
            <v>0.61430075769925097</v>
          </cell>
          <cell r="K20">
            <v>19</v>
          </cell>
          <cell r="M20">
            <v>103.61710799999999</v>
          </cell>
          <cell r="N20">
            <v>-0.16567831636451369</v>
          </cell>
        </row>
        <row r="21">
          <cell r="C21" t="str">
            <v>Emboço em argamassa de cal em paredes internas</v>
          </cell>
          <cell r="D21" t="str">
            <v>m²</v>
          </cell>
          <cell r="E21">
            <v>20568.777650000004</v>
          </cell>
          <cell r="F21">
            <v>20.241</v>
          </cell>
          <cell r="G21">
            <v>416332.62841365009</v>
          </cell>
          <cell r="H21">
            <v>1.2804745097149508E-2</v>
          </cell>
          <cell r="I21">
            <v>0.62710550279640043</v>
          </cell>
          <cell r="K21">
            <v>20</v>
          </cell>
          <cell r="M21">
            <v>17.769807</v>
          </cell>
          <cell r="N21">
            <v>0.13906695778969347</v>
          </cell>
        </row>
        <row r="22">
          <cell r="C22" t="str">
            <v>Esquadrias em aluminio Fixo-correr-basculante</v>
          </cell>
          <cell r="D22" t="str">
            <v>m²</v>
          </cell>
          <cell r="E22">
            <v>764.39199999999994</v>
          </cell>
          <cell r="F22">
            <v>563.42000000000007</v>
          </cell>
          <cell r="G22">
            <v>430673.74064000003</v>
          </cell>
          <cell r="H22">
            <v>1.3245820991603723E-2</v>
          </cell>
          <cell r="I22">
            <v>0.64035132378800419</v>
          </cell>
          <cell r="K22">
            <v>21</v>
          </cell>
          <cell r="M22">
            <v>465.92181899999997</v>
          </cell>
          <cell r="N22">
            <v>0.20925867178587776</v>
          </cell>
        </row>
        <row r="23">
          <cell r="C23" t="str">
            <v xml:space="preserve">FORMAS de madeira </v>
          </cell>
          <cell r="D23" t="str">
            <v>m²</v>
          </cell>
          <cell r="E23">
            <v>7073.4</v>
          </cell>
          <cell r="F23">
            <v>38.037999999999997</v>
          </cell>
          <cell r="G23">
            <v>269057.98919999995</v>
          </cell>
          <cell r="H23">
            <v>8.2751596510340867E-3</v>
          </cell>
          <cell r="I23">
            <v>0.64862648343903828</v>
          </cell>
          <cell r="K23">
            <v>22</v>
          </cell>
          <cell r="M23">
            <v>49.494239999999998</v>
          </cell>
          <cell r="N23">
            <v>-0.23146612615932682</v>
          </cell>
        </row>
        <row r="24">
          <cell r="C24" t="str">
            <v>Rede Elétrica Externa (vb global conforme cotação anexa)</v>
          </cell>
          <cell r="D24" t="str">
            <v>vb</v>
          </cell>
          <cell r="E24">
            <v>1</v>
          </cell>
          <cell r="F24">
            <v>333433.54200000002</v>
          </cell>
          <cell r="G24">
            <v>333433.54200000002</v>
          </cell>
          <cell r="H24">
            <v>1.0255097056451874E-2</v>
          </cell>
          <cell r="I24">
            <v>0.65888158049549017</v>
          </cell>
          <cell r="K24">
            <v>23</v>
          </cell>
          <cell r="M24">
            <v>341983.12264004577</v>
          </cell>
          <cell r="N24">
            <v>-2.5000007526817636E-2</v>
          </cell>
        </row>
        <row r="25">
          <cell r="C25" t="str">
            <v>Elevador para 08 passageiros para 3 paradas</v>
          </cell>
          <cell r="D25" t="str">
            <v>unid</v>
          </cell>
          <cell r="E25">
            <v>3</v>
          </cell>
          <cell r="F25">
            <v>114400</v>
          </cell>
          <cell r="G25">
            <v>343200</v>
          </cell>
          <cell r="H25">
            <v>1.0555474679191941E-2</v>
          </cell>
          <cell r="I25">
            <v>0.66943705517468211</v>
          </cell>
          <cell r="K25">
            <v>24</v>
          </cell>
          <cell r="M25">
            <v>108268.65</v>
          </cell>
          <cell r="N25">
            <v>5.6630889920581851E-2</v>
          </cell>
        </row>
        <row r="26">
          <cell r="C26" t="str">
            <v>Piso granito Kinawa</v>
          </cell>
          <cell r="D26" t="str">
            <v>m²</v>
          </cell>
          <cell r="E26">
            <v>1287.7637</v>
          </cell>
          <cell r="F26">
            <v>262.28800000000001</v>
          </cell>
          <cell r="G26">
            <v>337764.96534559998</v>
          </cell>
          <cell r="H26">
            <v>1.0388314508227343E-2</v>
          </cell>
          <cell r="I26">
            <v>0.67982536968290941</v>
          </cell>
          <cell r="K26">
            <v>25</v>
          </cell>
          <cell r="M26">
            <v>252.05399999999997</v>
          </cell>
          <cell r="N26">
            <v>4.0602410594555272E-2</v>
          </cell>
        </row>
        <row r="27">
          <cell r="C27" t="str">
            <v>TRANSPORTE DE MATERIAL de 1ª / 2ª Categoria, distância até 1 km</v>
          </cell>
          <cell r="D27" t="str">
            <v>m³</v>
          </cell>
          <cell r="E27">
            <v>61841</v>
          </cell>
          <cell r="F27">
            <v>4.758</v>
          </cell>
          <cell r="G27">
            <v>294239.478</v>
          </cell>
          <cell r="H27">
            <v>9.0496426563160086E-3</v>
          </cell>
          <cell r="I27">
            <v>0.68887501233922543</v>
          </cell>
          <cell r="K27">
            <v>26</v>
          </cell>
          <cell r="M27">
            <v>5.247306</v>
          </cell>
          <cell r="N27">
            <v>-9.324899291179134E-2</v>
          </cell>
        </row>
        <row r="28">
          <cell r="C28" t="str">
            <v>Esquadrias em aluminio Fixo-basculante</v>
          </cell>
          <cell r="D28" t="str">
            <v>m²</v>
          </cell>
          <cell r="E28">
            <v>700.13124999999991</v>
          </cell>
          <cell r="F28">
            <v>563.42000000000007</v>
          </cell>
          <cell r="G28">
            <v>394467.948875</v>
          </cell>
          <cell r="H28">
            <v>1.2132274027106189E-2</v>
          </cell>
          <cell r="I28">
            <v>0.70100728636633158</v>
          </cell>
          <cell r="K28">
            <v>27</v>
          </cell>
          <cell r="M28">
            <v>442.72139399999998</v>
          </cell>
          <cell r="N28">
            <v>0.2726288081754642</v>
          </cell>
        </row>
        <row r="29">
          <cell r="C29" t="str">
            <v>DIVISÓRIA SANITÁRIA em granito e=2cm e h=2,10m</v>
          </cell>
          <cell r="D29" t="str">
            <v>m²</v>
          </cell>
          <cell r="E29">
            <v>599.86500000000001</v>
          </cell>
          <cell r="F29">
            <v>433.18599999999998</v>
          </cell>
          <cell r="G29">
            <v>259853.11989</v>
          </cell>
          <cell r="H29">
            <v>7.9920542753727352E-3</v>
          </cell>
          <cell r="I29">
            <v>0.70899934064170433</v>
          </cell>
          <cell r="K29">
            <v>28</v>
          </cell>
          <cell r="M29">
            <v>510.386436</v>
          </cell>
          <cell r="N29">
            <v>-0.15125879246524498</v>
          </cell>
        </row>
        <row r="30">
          <cell r="C30" t="str">
            <v>Estaca Ø 50cm x130 t - escavada tipo hélice contínua</v>
          </cell>
          <cell r="D30" t="str">
            <v>m</v>
          </cell>
          <cell r="E30">
            <v>3172</v>
          </cell>
          <cell r="F30">
            <v>127.43899999999999</v>
          </cell>
          <cell r="G30">
            <v>404236.50799999997</v>
          </cell>
          <cell r="H30">
            <v>1.2432716272141523E-2</v>
          </cell>
          <cell r="I30">
            <v>0.72143205691384582</v>
          </cell>
          <cell r="K30">
            <v>29</v>
          </cell>
          <cell r="M30">
            <v>87.703334999999996</v>
          </cell>
          <cell r="N30">
            <v>0.45306903095532225</v>
          </cell>
        </row>
        <row r="31">
          <cell r="C31" t="str">
            <v>ESCAVAÇÃO e carga de material de 1ª / 2ª Categoria</v>
          </cell>
          <cell r="D31" t="str">
            <v>m³</v>
          </cell>
          <cell r="E31">
            <v>61841</v>
          </cell>
          <cell r="F31">
            <v>7.15</v>
          </cell>
          <cell r="G31">
            <v>442163.15</v>
          </cell>
          <cell r="H31">
            <v>1.3599189784081435E-2</v>
          </cell>
          <cell r="I31">
            <v>0.7350312466979273</v>
          </cell>
          <cell r="K31">
            <v>30</v>
          </cell>
          <cell r="M31">
            <v>4.4796870000000002</v>
          </cell>
          <cell r="N31">
            <v>0.59609365565049521</v>
          </cell>
        </row>
        <row r="32">
          <cell r="C32" t="str">
            <v>DRY-WALL, espessura 10cm</v>
          </cell>
          <cell r="D32" t="str">
            <v>m²</v>
          </cell>
          <cell r="E32">
            <v>3141.3590500000018</v>
          </cell>
          <cell r="F32">
            <v>91.65</v>
          </cell>
          <cell r="G32">
            <v>287905.55693250021</v>
          </cell>
          <cell r="H32">
            <v>8.8548362942880536E-3</v>
          </cell>
          <cell r="I32">
            <v>0.74388608299221537</v>
          </cell>
          <cell r="K32">
            <v>31</v>
          </cell>
          <cell r="M32">
            <v>88.161614999999998</v>
          </cell>
          <cell r="N32">
            <v>3.9568070525931365E-2</v>
          </cell>
        </row>
        <row r="33">
          <cell r="C33" t="str">
            <v>Pastilha Cerâmica 5x5cm  na cor branca</v>
          </cell>
          <cell r="D33" t="str">
            <v>m²</v>
          </cell>
          <cell r="E33">
            <v>3723.9330000000009</v>
          </cell>
          <cell r="F33">
            <v>90.206999999999994</v>
          </cell>
          <cell r="G33">
            <v>335924.82413100003</v>
          </cell>
          <cell r="H33">
            <v>1.0331719042036063E-2</v>
          </cell>
          <cell r="I33">
            <v>0.75421780203425148</v>
          </cell>
          <cell r="K33">
            <v>32</v>
          </cell>
          <cell r="M33">
            <v>73.324799999999996</v>
          </cell>
          <cell r="N33">
            <v>0.2302386095836606</v>
          </cell>
        </row>
        <row r="34">
          <cell r="C34" t="str">
            <v>Alvenaria com BLOCO CERÂMICO, espessura 15 cm</v>
          </cell>
          <cell r="D34" t="str">
            <v>m²</v>
          </cell>
          <cell r="E34">
            <v>7141.4543250000015</v>
          </cell>
          <cell r="F34">
            <v>35.073999999999998</v>
          </cell>
          <cell r="G34">
            <v>250479.36899505003</v>
          </cell>
          <cell r="H34">
            <v>7.7037547700676738E-3</v>
          </cell>
          <cell r="I34">
            <v>0.76192155680431917</v>
          </cell>
          <cell r="K34">
            <v>33</v>
          </cell>
          <cell r="M34">
            <v>37.808099999999996</v>
          </cell>
          <cell r="N34">
            <v>-7.2315191718176797E-2</v>
          </cell>
        </row>
        <row r="35">
          <cell r="C35" t="str">
            <v>Estaca Ø 40cm x 80 t - escavada tipo hélice contínua</v>
          </cell>
          <cell r="D35" t="str">
            <v>m</v>
          </cell>
          <cell r="E35">
            <v>3119</v>
          </cell>
          <cell r="F35">
            <v>102.75199999999998</v>
          </cell>
          <cell r="G35">
            <v>320483.48799999995</v>
          </cell>
          <cell r="H35">
            <v>9.8568046115475351E-3</v>
          </cell>
          <cell r="I35">
            <v>0.77177836141586675</v>
          </cell>
          <cell r="K35">
            <v>34</v>
          </cell>
          <cell r="M35">
            <v>71.755190999999996</v>
          </cell>
          <cell r="N35">
            <v>0.43198002218403952</v>
          </cell>
        </row>
        <row r="36">
          <cell r="C36" t="str">
            <v>Vidro temperado incolor 10mm</v>
          </cell>
          <cell r="D36" t="str">
            <v>m²</v>
          </cell>
          <cell r="E36">
            <v>568.31689999999992</v>
          </cell>
          <cell r="F36">
            <v>271.12799999999999</v>
          </cell>
          <cell r="G36">
            <v>154086.62446319996</v>
          </cell>
          <cell r="H36">
            <v>4.7390951716884174E-3</v>
          </cell>
          <cell r="I36">
            <v>0.77651745658755522</v>
          </cell>
          <cell r="K36">
            <v>35</v>
          </cell>
          <cell r="M36">
            <v>371.20679999999999</v>
          </cell>
          <cell r="N36">
            <v>-0.26960389734239787</v>
          </cell>
        </row>
        <row r="37">
          <cell r="C37" t="str">
            <v>Vidro cristal incolor 6mm</v>
          </cell>
          <cell r="D37" t="str">
            <v>m²</v>
          </cell>
          <cell r="E37">
            <v>2067.0915999999997</v>
          </cell>
          <cell r="F37">
            <v>97.460999999999999</v>
          </cell>
          <cell r="G37">
            <v>201460.81442759998</v>
          </cell>
          <cell r="H37">
            <v>6.1961378949298316E-3</v>
          </cell>
          <cell r="I37">
            <v>0.78271359448248501</v>
          </cell>
          <cell r="K37">
            <v>36</v>
          </cell>
          <cell r="M37">
            <v>100.535175</v>
          </cell>
          <cell r="N37">
            <v>-3.0578103633877363E-2</v>
          </cell>
        </row>
        <row r="38">
          <cell r="C38" t="str">
            <v>Base de brita graduada simples</v>
          </cell>
          <cell r="D38" t="str">
            <v>m³</v>
          </cell>
          <cell r="E38">
            <v>1397.36</v>
          </cell>
          <cell r="F38">
            <v>94.432000000000002</v>
          </cell>
          <cell r="G38">
            <v>131955.49951999998</v>
          </cell>
          <cell r="H38">
            <v>4.0584292947653967E-3</v>
          </cell>
          <cell r="I38">
            <v>0.78677202377725042</v>
          </cell>
          <cell r="K38">
            <v>37</v>
          </cell>
          <cell r="M38">
            <v>143.77389299999999</v>
          </cell>
          <cell r="N38">
            <v>-0.34319090879732939</v>
          </cell>
        </row>
        <row r="39">
          <cell r="C39" t="str">
            <v>COMPACTAÇÃO de aterro a 100% PN</v>
          </cell>
          <cell r="D39" t="str">
            <v>m³</v>
          </cell>
          <cell r="E39">
            <v>35270</v>
          </cell>
          <cell r="F39">
            <v>5.3950000000000005</v>
          </cell>
          <cell r="G39">
            <v>190281.65000000002</v>
          </cell>
          <cell r="H39">
            <v>5.8523110095858493E-3</v>
          </cell>
          <cell r="I39">
            <v>0.79262433478683625</v>
          </cell>
          <cell r="K39">
            <v>38</v>
          </cell>
          <cell r="M39">
            <v>4.8692250000000001</v>
          </cell>
          <cell r="N39">
            <v>0.1079791958679257</v>
          </cell>
        </row>
        <row r="40">
          <cell r="C40" t="str">
            <v>CONSTRUÇÕES E INSTALAÇÕES PROVISÓRIAS de água/esgoto/energia.</v>
          </cell>
          <cell r="D40" t="str">
            <v>m²</v>
          </cell>
          <cell r="E40">
            <v>382</v>
          </cell>
          <cell r="F40">
            <v>322.39999999999998</v>
          </cell>
          <cell r="G40">
            <v>123156.79999999999</v>
          </cell>
          <cell r="H40">
            <v>3.7878160954845745E-3</v>
          </cell>
          <cell r="I40">
            <v>0.79641215088232087</v>
          </cell>
          <cell r="K40">
            <v>39</v>
          </cell>
          <cell r="M40">
            <v>448.43843699999996</v>
          </cell>
          <cell r="N40">
            <v>-0.28106073565678757</v>
          </cell>
        </row>
        <row r="41">
          <cell r="C41" t="str">
            <v>Montacarga para 04 paradas</v>
          </cell>
          <cell r="D41" t="str">
            <v>unid</v>
          </cell>
          <cell r="E41">
            <v>1</v>
          </cell>
          <cell r="F41">
            <v>149500</v>
          </cell>
          <cell r="G41">
            <v>149500</v>
          </cell>
          <cell r="H41">
            <v>4.5980287428298234E-3</v>
          </cell>
          <cell r="I41">
            <v>0.80101017962515064</v>
          </cell>
          <cell r="K41">
            <v>40</v>
          </cell>
          <cell r="M41">
            <v>154669.5</v>
          </cell>
          <cell r="N41">
            <v>-3.3422879106740466E-2</v>
          </cell>
        </row>
        <row r="42">
          <cell r="C42" t="str">
            <v>Piso cerâmico cargo plus white 41x41cm Eliane</v>
          </cell>
          <cell r="D42" t="str">
            <v>m²</v>
          </cell>
          <cell r="E42">
            <v>4347.2733999999991</v>
          </cell>
          <cell r="F42">
            <v>39.65</v>
          </cell>
          <cell r="G42">
            <v>172369.39030999996</v>
          </cell>
          <cell r="H42">
            <v>5.3014007426717873E-3</v>
          </cell>
          <cell r="I42">
            <v>0.80631158036782247</v>
          </cell>
          <cell r="K42">
            <v>41</v>
          </cell>
          <cell r="M42">
            <v>35.195903999999999</v>
          </cell>
          <cell r="N42">
            <v>0.12655154417968628</v>
          </cell>
        </row>
        <row r="43">
          <cell r="C43" t="str">
            <v>Pintura tetos com duas demãos de tinta latex com emassamento</v>
          </cell>
          <cell r="D43" t="str">
            <v>m²</v>
          </cell>
          <cell r="E43">
            <v>10216.660300000007</v>
          </cell>
          <cell r="F43">
            <v>14.741999999999997</v>
          </cell>
          <cell r="G43">
            <v>150614.00614260006</v>
          </cell>
          <cell r="H43">
            <v>4.632291165996138E-3</v>
          </cell>
          <cell r="I43">
            <v>0.81094387153381864</v>
          </cell>
          <cell r="K43">
            <v>42</v>
          </cell>
          <cell r="M43">
            <v>14.481648</v>
          </cell>
          <cell r="N43">
            <v>1.7978064374993608E-2</v>
          </cell>
        </row>
        <row r="44">
          <cell r="C44" t="str">
            <v>Esquadrias em aluminio Strutural Glasing</v>
          </cell>
          <cell r="D44" t="str">
            <v>m²</v>
          </cell>
          <cell r="E44">
            <v>264.15550000000002</v>
          </cell>
          <cell r="F44">
            <v>537.12099999999998</v>
          </cell>
          <cell r="G44">
            <v>141883.4663155</v>
          </cell>
          <cell r="H44">
            <v>4.3637742893043209E-3</v>
          </cell>
          <cell r="I44">
            <v>0.81530764582312298</v>
          </cell>
          <cell r="K44">
            <v>43</v>
          </cell>
          <cell r="M44">
            <v>558.72351900000001</v>
          </cell>
          <cell r="N44">
            <v>-3.8664058815107816E-2</v>
          </cell>
        </row>
        <row r="45">
          <cell r="C45" t="str">
            <v>Alvenaria com BLOCO CERÂMICO, espessura 20 cm</v>
          </cell>
          <cell r="D45" t="str">
            <v>m²</v>
          </cell>
          <cell r="E45">
            <v>3464.1194500000011</v>
          </cell>
          <cell r="F45">
            <v>40.000999999999991</v>
          </cell>
          <cell r="G45">
            <v>138568.24211945001</v>
          </cell>
          <cell r="H45">
            <v>4.2618111044055735E-3</v>
          </cell>
          <cell r="I45">
            <v>0.81956945692752858</v>
          </cell>
          <cell r="K45">
            <v>44</v>
          </cell>
          <cell r="M45">
            <v>42.390899999999995</v>
          </cell>
          <cell r="N45">
            <v>-5.6377665961326762E-2</v>
          </cell>
        </row>
        <row r="46">
          <cell r="C46" t="str">
            <v>Forro de gesso acartonado</v>
          </cell>
          <cell r="D46" t="str">
            <v>m²</v>
          </cell>
          <cell r="E46">
            <v>3653.3724999999995</v>
          </cell>
          <cell r="F46">
            <v>45.408999999999999</v>
          </cell>
          <cell r="G46">
            <v>165895.99185249998</v>
          </cell>
          <cell r="H46">
            <v>5.1023046077462008E-3</v>
          </cell>
          <cell r="I46">
            <v>0.82467176153527477</v>
          </cell>
          <cell r="K46">
            <v>45</v>
          </cell>
          <cell r="M46">
            <v>40.099499999999999</v>
          </cell>
          <cell r="N46">
            <v>0.13240813476477253</v>
          </cell>
        </row>
        <row r="47">
          <cell r="C47" t="str">
            <v>Lastro de concreto usinado 18 MPa (e=8cm)</v>
          </cell>
          <cell r="D47" t="str">
            <v>m³</v>
          </cell>
          <cell r="E47">
            <v>446.24650000000008</v>
          </cell>
          <cell r="F47">
            <v>400.65999999999997</v>
          </cell>
          <cell r="G47">
            <v>178793.12269000002</v>
          </cell>
          <cell r="H47">
            <v>5.4989693454777196E-3</v>
          </cell>
          <cell r="I47">
            <v>0.83017073088075244</v>
          </cell>
          <cell r="K47">
            <v>46</v>
          </cell>
          <cell r="M47">
            <v>318.84830999999997</v>
          </cell>
          <cell r="N47">
            <v>0.25658498864240498</v>
          </cell>
        </row>
        <row r="48">
          <cell r="C48" t="str">
            <v>Alvenaria com BLOCO CERÂMICO, espessura 25 cm</v>
          </cell>
          <cell r="D48" t="str">
            <v>m²</v>
          </cell>
          <cell r="E48">
            <v>2967.4205000000002</v>
          </cell>
          <cell r="F48">
            <v>42.028999999999996</v>
          </cell>
          <cell r="G48">
            <v>124717.7161945</v>
          </cell>
          <cell r="H48">
            <v>3.8358237043639031E-3</v>
          </cell>
          <cell r="I48">
            <v>0.8340065545851163</v>
          </cell>
          <cell r="K48">
            <v>47</v>
          </cell>
          <cell r="M48">
            <v>46.973700000000001</v>
          </cell>
          <cell r="N48">
            <v>-0.10526528674556201</v>
          </cell>
        </row>
        <row r="49">
          <cell r="C49" t="str">
            <v>Sub-base estabilizada granulometricamente</v>
          </cell>
          <cell r="D49" t="str">
            <v>m³</v>
          </cell>
          <cell r="E49">
            <v>1863.14</v>
          </cell>
          <cell r="F49">
            <v>58.682000000000002</v>
          </cell>
          <cell r="G49">
            <v>109332.78148000001</v>
          </cell>
          <cell r="H49">
            <v>3.3626439583850981E-3</v>
          </cell>
          <cell r="I49">
            <v>0.83736919854350145</v>
          </cell>
          <cell r="K49">
            <v>48</v>
          </cell>
          <cell r="M49">
            <v>74.470500000000001</v>
          </cell>
          <cell r="N49">
            <v>-0.21201012481452386</v>
          </cell>
        </row>
        <row r="50">
          <cell r="C50" t="str">
            <v>Acabamento e nivelamento de piso</v>
          </cell>
          <cell r="D50" t="str">
            <v>m²</v>
          </cell>
          <cell r="E50">
            <v>14031.09</v>
          </cell>
          <cell r="F50">
            <v>8.32</v>
          </cell>
          <cell r="G50">
            <v>116738.6688</v>
          </cell>
          <cell r="H50">
            <v>3.5904197628233519E-3</v>
          </cell>
          <cell r="I50">
            <v>0.84095961830632482</v>
          </cell>
          <cell r="K50">
            <v>49</v>
          </cell>
          <cell r="M50">
            <v>9.7155360000000002</v>
          </cell>
          <cell r="N50">
            <v>-0.1436396303816897</v>
          </cell>
        </row>
        <row r="51">
          <cell r="C51" t="str">
            <v>INSTALAÇÕES HIDRÁULICAS  - aguas pluviais - Verba global conforme cotação em anexo.</v>
          </cell>
          <cell r="D51" t="str">
            <v>vb</v>
          </cell>
          <cell r="E51">
            <v>1</v>
          </cell>
          <cell r="F51">
            <v>127782.16099999999</v>
          </cell>
          <cell r="G51">
            <v>127782.16099999999</v>
          </cell>
          <cell r="H51">
            <v>3.9300739070161073E-3</v>
          </cell>
          <cell r="I51">
            <v>0.84488969221334087</v>
          </cell>
          <cell r="K51">
            <v>50</v>
          </cell>
          <cell r="M51">
            <v>131058.62658719999</v>
          </cell>
          <cell r="N51">
            <v>-2.4999999408814144E-2</v>
          </cell>
        </row>
        <row r="52">
          <cell r="C52" t="str">
            <v>Paver 6cm - pedestres</v>
          </cell>
          <cell r="D52" t="str">
            <v>m²</v>
          </cell>
          <cell r="E52">
            <v>3242.87</v>
          </cell>
          <cell r="F52">
            <v>72.734999999999999</v>
          </cell>
          <cell r="G52">
            <v>235870.14945</v>
          </cell>
          <cell r="H52">
            <v>7.2544329548271972E-3</v>
          </cell>
          <cell r="I52">
            <v>0.85214412516816807</v>
          </cell>
          <cell r="K52">
            <v>51</v>
          </cell>
          <cell r="M52">
            <v>40.099499999999999</v>
          </cell>
          <cell r="N52">
            <v>0.81386301574832598</v>
          </cell>
        </row>
        <row r="53">
          <cell r="C53" t="str">
            <v>Estaca Ø 60cm x 160 t - escavada tipo hélice contínua</v>
          </cell>
          <cell r="D53" t="str">
            <v>m</v>
          </cell>
          <cell r="E53">
            <v>1114</v>
          </cell>
          <cell r="F53">
            <v>154.62199999999999</v>
          </cell>
          <cell r="G53">
            <v>172248.908</v>
          </cell>
          <cell r="H53">
            <v>5.2976951833113703E-3</v>
          </cell>
          <cell r="I53">
            <v>0.85744182035147942</v>
          </cell>
          <cell r="K53">
            <v>52</v>
          </cell>
          <cell r="M53">
            <v>109.65494699999999</v>
          </cell>
          <cell r="N53">
            <v>0.41007774140823749</v>
          </cell>
        </row>
        <row r="54">
          <cell r="C54" t="str">
            <v>Emboço em argamassa de cal em paredes externas</v>
          </cell>
          <cell r="D54" t="str">
            <v>m²</v>
          </cell>
          <cell r="E54">
            <v>6605.4959000000008</v>
          </cell>
          <cell r="F54">
            <v>15.820999999999998</v>
          </cell>
          <cell r="G54">
            <v>104505.5506339</v>
          </cell>
          <cell r="H54">
            <v>3.2141774287620709E-3</v>
          </cell>
          <cell r="I54">
            <v>0.86065599778024149</v>
          </cell>
          <cell r="K54">
            <v>53</v>
          </cell>
          <cell r="M54">
            <v>17.769807</v>
          </cell>
          <cell r="N54">
            <v>-0.10966956478480616</v>
          </cell>
        </row>
        <row r="55">
          <cell r="C55" t="str">
            <v>Chapisco em argamassa de cimento e areia</v>
          </cell>
          <cell r="D55" t="str">
            <v>m²</v>
          </cell>
          <cell r="E55">
            <v>27174.273550000005</v>
          </cell>
          <cell r="F55">
            <v>3.8479999999999999</v>
          </cell>
          <cell r="G55">
            <v>104566.60462040002</v>
          </cell>
          <cell r="H55">
            <v>3.2160552079245554E-3</v>
          </cell>
          <cell r="I55">
            <v>0.86387205298816605</v>
          </cell>
          <cell r="K55">
            <v>54</v>
          </cell>
          <cell r="M55">
            <v>3.9870359999999998</v>
          </cell>
          <cell r="N55">
            <v>-3.4872020217525002E-2</v>
          </cell>
        </row>
        <row r="56">
          <cell r="C56" t="str">
            <v>MANTA ASFÁLTICA 4mm em lajes de cobertura, inclusive preparo de superfície e proteção mecânica</v>
          </cell>
          <cell r="D56" t="str">
            <v>m²</v>
          </cell>
          <cell r="E56">
            <v>1375.1968100000004</v>
          </cell>
          <cell r="F56">
            <v>74.021999999999991</v>
          </cell>
          <cell r="G56">
            <v>101794.81826982001</v>
          </cell>
          <cell r="H56">
            <v>3.1308060219115102E-3</v>
          </cell>
          <cell r="I56">
            <v>0.86700285901007756</v>
          </cell>
          <cell r="K56">
            <v>55</v>
          </cell>
          <cell r="M56">
            <v>78.113826000000003</v>
          </cell>
          <cell r="N56">
            <v>-5.2382864974505394E-2</v>
          </cell>
        </row>
        <row r="57">
          <cell r="C57" t="str">
            <v>Piso em concreto armado para pátio industrial, fck = 25 MPa, e= 12 cm, sobre lastro de brita graduada e=10 cm, capacidade para cargas de até 4 t/m² e empilhadeiras com cargas de até 1 t</v>
          </cell>
          <cell r="D57" t="str">
            <v>m²</v>
          </cell>
          <cell r="E57">
            <v>863.35000000000014</v>
          </cell>
          <cell r="F57">
            <v>115.89499999999998</v>
          </cell>
          <cell r="G57">
            <v>100057.94825</v>
          </cell>
          <cell r="H57">
            <v>3.0773867692446754E-3</v>
          </cell>
          <cell r="I57">
            <v>0.87008024577932219</v>
          </cell>
          <cell r="K57">
            <v>56</v>
          </cell>
          <cell r="M57">
            <v>111.774492</v>
          </cell>
          <cell r="N57">
            <v>3.6864475304436928E-2</v>
          </cell>
        </row>
        <row r="58">
          <cell r="C58" t="str">
            <v>Esquadrias em aluminio Fixo</v>
          </cell>
          <cell r="D58" t="str">
            <v>m²</v>
          </cell>
          <cell r="E58">
            <v>241.77609999999999</v>
          </cell>
          <cell r="F58">
            <v>398.59300000000002</v>
          </cell>
          <cell r="G58">
            <v>96370.261027300003</v>
          </cell>
          <cell r="H58">
            <v>2.9639680946992515E-3</v>
          </cell>
          <cell r="I58">
            <v>0.87304421387402142</v>
          </cell>
          <cell r="K58">
            <v>57</v>
          </cell>
          <cell r="M58">
            <v>396.32054399999998</v>
          </cell>
          <cell r="N58">
            <v>5.7338839341116721E-3</v>
          </cell>
        </row>
        <row r="59">
          <cell r="C59" t="str">
            <v>Vidro laminado incolor 10mm para Strutural Glasing</v>
          </cell>
          <cell r="D59" t="str">
            <v>m²</v>
          </cell>
          <cell r="E59">
            <v>264.15550000000002</v>
          </cell>
          <cell r="F59">
            <v>266.69499999999999</v>
          </cell>
          <cell r="G59">
            <v>70448.9510725</v>
          </cell>
          <cell r="H59">
            <v>2.1667311166124873E-3</v>
          </cell>
          <cell r="I59">
            <v>0.8752109449906339</v>
          </cell>
          <cell r="K59">
            <v>58</v>
          </cell>
          <cell r="M59">
            <v>341.05197599999997</v>
          </cell>
          <cell r="N59">
            <v>-0.21802241661839827</v>
          </cell>
        </row>
        <row r="60">
          <cell r="C60" t="str">
            <v>Reboco em paredes internas</v>
          </cell>
          <cell r="D60" t="str">
            <v>m²</v>
          </cell>
          <cell r="E60">
            <v>17999.528650000004</v>
          </cell>
          <cell r="F60">
            <v>6.7859999999999996</v>
          </cell>
          <cell r="G60">
            <v>122144.80141890002</v>
          </cell>
          <cell r="H60">
            <v>3.7566910214805569E-3</v>
          </cell>
          <cell r="I60">
            <v>0.87896763601211447</v>
          </cell>
          <cell r="K60">
            <v>59</v>
          </cell>
          <cell r="M60">
            <v>4.9494240000000005</v>
          </cell>
          <cell r="N60">
            <v>0.37106863344098207</v>
          </cell>
        </row>
        <row r="61">
          <cell r="C61" t="str">
            <v>Locação mensal, montagem, manutenção, operação e desmontagem de ELEVADOR DE OBRA</v>
          </cell>
          <cell r="D61" t="str">
            <v>mês</v>
          </cell>
          <cell r="E61">
            <v>24</v>
          </cell>
          <cell r="F61">
            <v>3705</v>
          </cell>
          <cell r="G61">
            <v>88920</v>
          </cell>
          <cell r="H61">
            <v>2.7348275305179122E-3</v>
          </cell>
          <cell r="I61">
            <v>0.88170246354263238</v>
          </cell>
          <cell r="K61">
            <v>60</v>
          </cell>
          <cell r="M61">
            <v>3666.24</v>
          </cell>
          <cell r="N61">
            <v>1.0572139303482553E-2</v>
          </cell>
        </row>
        <row r="62">
          <cell r="C62" t="str">
            <v>Granito verde labrado flameado de 121,6x60,8cm</v>
          </cell>
          <cell r="D62" t="str">
            <v>m²</v>
          </cell>
          <cell r="E62">
            <v>410.34</v>
          </cell>
          <cell r="F62">
            <v>131.976</v>
          </cell>
          <cell r="G62">
            <v>54155.031839999996</v>
          </cell>
          <cell r="H62">
            <v>1.6655946018005634E-3</v>
          </cell>
          <cell r="I62">
            <v>0.88336805814443298</v>
          </cell>
          <cell r="K62">
            <v>61</v>
          </cell>
          <cell r="M62">
            <v>206.226</v>
          </cell>
          <cell r="N62">
            <v>-0.36004189578423673</v>
          </cell>
        </row>
        <row r="63">
          <cell r="C63" t="str">
            <v>Preparo e pintura de superficies em concreto aparente com aplicação de duas demãos de verniz acrílico</v>
          </cell>
          <cell r="D63" t="str">
            <v>m²</v>
          </cell>
          <cell r="E63">
            <v>5404.6102000000055</v>
          </cell>
          <cell r="F63">
            <v>12.324</v>
          </cell>
          <cell r="G63">
            <v>66606.416104800068</v>
          </cell>
          <cell r="H63">
            <v>2.0485499378378189E-3</v>
          </cell>
          <cell r="I63">
            <v>0.88541660808227085</v>
          </cell>
          <cell r="K63">
            <v>62</v>
          </cell>
          <cell r="M63">
            <v>15.615890999999998</v>
          </cell>
          <cell r="N63">
            <v>-0.21080391762468109</v>
          </cell>
        </row>
        <row r="64">
          <cell r="C64" t="str">
            <v>Porta de madeira revestida em formica 60x180cm</v>
          </cell>
          <cell r="D64" t="str">
            <v>cj</v>
          </cell>
          <cell r="E64">
            <v>112</v>
          </cell>
          <cell r="F64">
            <v>746.2</v>
          </cell>
          <cell r="G64">
            <v>83574.400000000009</v>
          </cell>
          <cell r="H64">
            <v>2.5704180158177712E-3</v>
          </cell>
          <cell r="I64">
            <v>0.88798702609808866</v>
          </cell>
          <cell r="K64">
            <v>63</v>
          </cell>
          <cell r="M64">
            <v>752.00310899999999</v>
          </cell>
          <cell r="N64">
            <v>-7.7168683620428835E-3</v>
          </cell>
        </row>
        <row r="65">
          <cell r="C65" t="str">
            <v>Plantio de grama em placa com adubo em taludes</v>
          </cell>
          <cell r="D65" t="str">
            <v>m²</v>
          </cell>
          <cell r="E65">
            <v>10250</v>
          </cell>
          <cell r="F65">
            <v>11.348999999999998</v>
          </cell>
          <cell r="G65">
            <v>116327.24999999999</v>
          </cell>
          <cell r="H65">
            <v>3.577766147654518E-3</v>
          </cell>
          <cell r="I65">
            <v>0.89156479224574314</v>
          </cell>
          <cell r="K65">
            <v>64</v>
          </cell>
          <cell r="M65">
            <v>8.1802979999999987</v>
          </cell>
          <cell r="N65">
            <v>0.3873577710738656</v>
          </cell>
        </row>
        <row r="66">
          <cell r="C66" t="str">
            <v>Azulejo 25x41 cm Linha Alpe</v>
          </cell>
          <cell r="D66" t="str">
            <v>m²</v>
          </cell>
          <cell r="E66">
            <v>2430.6090000000004</v>
          </cell>
          <cell r="F66">
            <v>26.546000000000003</v>
          </cell>
          <cell r="G66">
            <v>64522.946514000017</v>
          </cell>
          <cell r="H66">
            <v>1.9844706531334006E-3</v>
          </cell>
          <cell r="I66">
            <v>0.8935492628988766</v>
          </cell>
          <cell r="K66">
            <v>65</v>
          </cell>
          <cell r="M66">
            <v>32.847218999999996</v>
          </cell>
          <cell r="N66">
            <v>-0.19183417019261184</v>
          </cell>
        </row>
        <row r="67">
          <cell r="C67" t="str">
            <v>Porta em esquadrias em aluminio maximo-ar / Fixo-maximo-ar</v>
          </cell>
          <cell r="D67" t="str">
            <v>m²</v>
          </cell>
          <cell r="E67">
            <v>165.55499999999998</v>
          </cell>
          <cell r="F67">
            <v>440.67400000000004</v>
          </cell>
          <cell r="G67">
            <v>72955.784069999994</v>
          </cell>
          <cell r="H67">
            <v>2.2438313853481344E-3</v>
          </cell>
          <cell r="I67">
            <v>0.89579309428422471</v>
          </cell>
          <cell r="K67">
            <v>66</v>
          </cell>
          <cell r="M67">
            <v>477.52776</v>
          </cell>
          <cell r="N67">
            <v>-7.7176162491579436E-2</v>
          </cell>
        </row>
        <row r="68">
          <cell r="C68" t="str">
            <v>Telha CRFS 8mm</v>
          </cell>
          <cell r="D68" t="str">
            <v>m²</v>
          </cell>
          <cell r="E68">
            <v>2446.89</v>
          </cell>
          <cell r="F68">
            <v>55.678999999999988</v>
          </cell>
          <cell r="G68">
            <v>136240.38830999995</v>
          </cell>
          <cell r="H68">
            <v>4.1902155276500068E-3</v>
          </cell>
          <cell r="I68">
            <v>0.89998330981187469</v>
          </cell>
          <cell r="K68">
            <v>67</v>
          </cell>
          <cell r="M68">
            <v>32.171256</v>
          </cell>
          <cell r="N68">
            <v>0.73070644180009592</v>
          </cell>
        </row>
        <row r="69">
          <cell r="C69" t="str">
            <v>Peitoril de janela em granito l=20cm</v>
          </cell>
          <cell r="D69" t="str">
            <v>m</v>
          </cell>
          <cell r="E69">
            <v>1323.8350000000003</v>
          </cell>
          <cell r="F69">
            <v>54.131999999999998</v>
          </cell>
          <cell r="G69">
            <v>71661.836220000012</v>
          </cell>
          <cell r="H69">
            <v>2.2040346669131997E-3</v>
          </cell>
          <cell r="I69">
            <v>0.9021873444787879</v>
          </cell>
          <cell r="K69">
            <v>68</v>
          </cell>
          <cell r="M69">
            <v>57.766193999999999</v>
          </cell>
          <cell r="N69">
            <v>-6.2912124693553451E-2</v>
          </cell>
        </row>
        <row r="70">
          <cell r="C70" t="str">
            <v>Controle tecnologico do  concreto</v>
          </cell>
          <cell r="D70" t="str">
            <v>ud</v>
          </cell>
          <cell r="E70">
            <v>4839.8999999999996</v>
          </cell>
          <cell r="F70">
            <v>14.95</v>
          </cell>
          <cell r="G70">
            <v>72356.50499999999</v>
          </cell>
          <cell r="H70">
            <v>2.2253999312422056E-3</v>
          </cell>
          <cell r="I70">
            <v>0.90441274441003006</v>
          </cell>
          <cell r="K70">
            <v>69</v>
          </cell>
          <cell r="M70">
            <v>15.111782999999999</v>
          </cell>
          <cell r="N70">
            <v>-1.0705751928809404E-2</v>
          </cell>
        </row>
        <row r="71">
          <cell r="C71" t="str">
            <v>Aço CA-60</v>
          </cell>
          <cell r="D71" t="str">
            <v>kg</v>
          </cell>
          <cell r="E71">
            <v>13722</v>
          </cell>
          <cell r="F71">
            <v>6.1489999999999991</v>
          </cell>
          <cell r="G71">
            <v>84376.577999999994</v>
          </cell>
          <cell r="H71">
            <v>2.5950898385660366E-3</v>
          </cell>
          <cell r="I71">
            <v>0.9070078342485961</v>
          </cell>
          <cell r="K71">
            <v>70</v>
          </cell>
          <cell r="M71">
            <v>5.3275050000000004</v>
          </cell>
          <cell r="N71">
            <v>0.1541988229011515</v>
          </cell>
        </row>
        <row r="72">
          <cell r="C72" t="str">
            <v>Limpeza final da obra</v>
          </cell>
          <cell r="D72" t="str">
            <v>m2</v>
          </cell>
          <cell r="E72">
            <v>15764.15</v>
          </cell>
          <cell r="F72">
            <v>5.7200000000000006</v>
          </cell>
          <cell r="G72">
            <v>90170.938000000009</v>
          </cell>
          <cell r="H72">
            <v>2.7733014360663945E-3</v>
          </cell>
          <cell r="I72">
            <v>0.90978113568466246</v>
          </cell>
          <cell r="K72">
            <v>71</v>
          </cell>
          <cell r="M72">
            <v>4.5827999999999998</v>
          </cell>
          <cell r="N72">
            <v>0.24814523871868754</v>
          </cell>
        </row>
        <row r="73">
          <cell r="C73" t="str">
            <v>Brise metálico</v>
          </cell>
          <cell r="D73" t="str">
            <v>m²</v>
          </cell>
          <cell r="E73">
            <v>223.29</v>
          </cell>
          <cell r="F73">
            <v>286</v>
          </cell>
          <cell r="G73">
            <v>63860.939999999995</v>
          </cell>
          <cell r="H73">
            <v>1.9641099509306406E-3</v>
          </cell>
          <cell r="I73">
            <v>0.91174524563559312</v>
          </cell>
          <cell r="K73">
            <v>72</v>
          </cell>
          <cell r="M73">
            <v>301.59406799999999</v>
          </cell>
          <cell r="N73">
            <v>-5.1705486462021555E-2</v>
          </cell>
        </row>
        <row r="74">
          <cell r="C74" t="str">
            <v>Corrimão ou guarda corpo.em ferro h=92cm, conforme padrão do Corpo de bombeiros</v>
          </cell>
          <cell r="D74" t="str">
            <v>m</v>
          </cell>
          <cell r="E74">
            <v>517.01</v>
          </cell>
          <cell r="F74">
            <v>157.94999999999999</v>
          </cell>
          <cell r="G74">
            <v>81661.729499999987</v>
          </cell>
          <cell r="H74">
            <v>2.5115918356534719E-3</v>
          </cell>
          <cell r="I74">
            <v>0.91425683747124664</v>
          </cell>
          <cell r="K74">
            <v>73</v>
          </cell>
          <cell r="M74">
            <v>125.64891899999999</v>
          </cell>
          <cell r="N74">
            <v>0.25707408592985992</v>
          </cell>
        </row>
        <row r="75">
          <cell r="C75" t="str">
            <v>Plantio de grama em placa com adubo em jardim</v>
          </cell>
          <cell r="D75" t="str">
            <v>m²</v>
          </cell>
          <cell r="E75">
            <v>7836</v>
          </cell>
          <cell r="F75">
            <v>11.348999999999998</v>
          </cell>
          <cell r="G75">
            <v>88930.763999999981</v>
          </cell>
          <cell r="H75">
            <v>2.7351585885873951E-3</v>
          </cell>
          <cell r="I75">
            <v>0.91699199605983406</v>
          </cell>
          <cell r="K75">
            <v>74</v>
          </cell>
          <cell r="M75">
            <v>8.1802979999999987</v>
          </cell>
          <cell r="N75">
            <v>0.3873577710738656</v>
          </cell>
        </row>
        <row r="76">
          <cell r="C76" t="str">
            <v>Gota-de-orvalho - Evolvulus pusillus - (forração)</v>
          </cell>
          <cell r="D76" t="str">
            <v>m²</v>
          </cell>
          <cell r="E76">
            <v>1100</v>
          </cell>
          <cell r="F76">
            <v>50.946999999999996</v>
          </cell>
          <cell r="G76">
            <v>56041.7</v>
          </cell>
          <cell r="H76">
            <v>1.7236210528230507E-3</v>
          </cell>
          <cell r="I76">
            <v>0.91871561711265715</v>
          </cell>
          <cell r="K76">
            <v>75</v>
          </cell>
          <cell r="M76">
            <v>56.150757000000006</v>
          </cell>
          <cell r="N76">
            <v>-9.2674743458935227E-2</v>
          </cell>
        </row>
        <row r="77">
          <cell r="C77" t="str">
            <v>Pedra basalto sobre lastro de concreto e=5cm</v>
          </cell>
          <cell r="D77" t="str">
            <v>m²</v>
          </cell>
          <cell r="E77">
            <v>1051.96</v>
          </cell>
          <cell r="F77">
            <v>54.846999999999994</v>
          </cell>
          <cell r="G77">
            <v>57696.850119999996</v>
          </cell>
          <cell r="H77">
            <v>1.7745269245652462E-3</v>
          </cell>
          <cell r="I77">
            <v>0.9204901440372224</v>
          </cell>
          <cell r="K77">
            <v>76</v>
          </cell>
          <cell r="M77">
            <v>57.949505999999992</v>
          </cell>
          <cell r="N77">
            <v>-5.3538092283306082E-2</v>
          </cell>
        </row>
        <row r="78">
          <cell r="C78" t="str">
            <v>Meio fio de concreto</v>
          </cell>
          <cell r="D78" t="str">
            <v>m</v>
          </cell>
          <cell r="E78">
            <v>1690</v>
          </cell>
          <cell r="F78">
            <v>38.012</v>
          </cell>
          <cell r="G78">
            <v>64240.28</v>
          </cell>
          <cell r="H78">
            <v>1.9757769490798384E-3</v>
          </cell>
          <cell r="I78">
            <v>0.9224659209863022</v>
          </cell>
          <cell r="K78">
            <v>77</v>
          </cell>
          <cell r="M78">
            <v>35.642727000000001</v>
          </cell>
          <cell r="N78">
            <v>6.6472831890781015E-2</v>
          </cell>
        </row>
        <row r="79">
          <cell r="C79" t="str">
            <v>Esquadrias em aluminio Fixo-Veneziana</v>
          </cell>
          <cell r="D79" t="str">
            <v>m²</v>
          </cell>
          <cell r="E79">
            <v>99.422499999999999</v>
          </cell>
          <cell r="F79">
            <v>492.17999999999995</v>
          </cell>
          <cell r="G79">
            <v>48933.766049999998</v>
          </cell>
          <cell r="H79">
            <v>1.5050091156709709E-3</v>
          </cell>
          <cell r="I79">
            <v>0.92397093010197318</v>
          </cell>
          <cell r="K79">
            <v>78</v>
          </cell>
          <cell r="M79">
            <v>605.12436899999989</v>
          </cell>
          <cell r="N79">
            <v>-0.18664653877127191</v>
          </cell>
        </row>
        <row r="80">
          <cell r="C80" t="str">
            <v>Água furtada ou RUFO em chapa galvanizada nº 26</v>
          </cell>
          <cell r="D80" t="str">
            <v>m²</v>
          </cell>
          <cell r="E80">
            <v>746.58</v>
          </cell>
          <cell r="F80">
            <v>58.539000000000001</v>
          </cell>
          <cell r="G80">
            <v>43704.046620000001</v>
          </cell>
          <cell r="H80">
            <v>1.344163629008258E-3</v>
          </cell>
          <cell r="I80">
            <v>0.92531509373098142</v>
          </cell>
          <cell r="K80">
            <v>79</v>
          </cell>
          <cell r="M80">
            <v>80.198999999999998</v>
          </cell>
          <cell r="N80">
            <v>-0.27007818052594168</v>
          </cell>
        </row>
        <row r="81">
          <cell r="C81" t="str">
            <v>Aplicação de cera acrilica em piso granitina Tecnogran</v>
          </cell>
          <cell r="D81" t="str">
            <v>m²</v>
          </cell>
          <cell r="E81">
            <v>6600.4687499999964</v>
          </cell>
          <cell r="F81">
            <v>11.271000000000001</v>
          </cell>
          <cell r="G81">
            <v>74393.88328124996</v>
          </cell>
          <cell r="H81">
            <v>2.2880616295512667E-3</v>
          </cell>
          <cell r="I81">
            <v>0.92760315536053273</v>
          </cell>
          <cell r="K81">
            <v>80</v>
          </cell>
          <cell r="M81">
            <v>9.0052019999999988</v>
          </cell>
          <cell r="N81">
            <v>0.25160990280950979</v>
          </cell>
        </row>
        <row r="82">
          <cell r="C82" t="str">
            <v>INSTALAÇÕES HIDRÁULICAS - BLOCO ADMINISTRATIVO -  Água Fria/Esgoto/Incêndio/Pluvial - Verba global conforme cotação em anexo.</v>
          </cell>
          <cell r="D82" t="str">
            <v>vb</v>
          </cell>
          <cell r="E82">
            <v>1</v>
          </cell>
          <cell r="F82">
            <v>57248.593999999997</v>
          </cell>
          <cell r="G82">
            <v>57248.593999999997</v>
          </cell>
          <cell r="H82">
            <v>1.7607403391210364E-3</v>
          </cell>
          <cell r="I82">
            <v>0.92936389569965372</v>
          </cell>
          <cell r="K82">
            <v>81</v>
          </cell>
          <cell r="M82">
            <v>58716.511432955995</v>
          </cell>
          <cell r="N82">
            <v>-2.5000079145235055E-2</v>
          </cell>
        </row>
        <row r="83">
          <cell r="C83" t="str">
            <v>Calçada em petit pavet preto</v>
          </cell>
          <cell r="D83" t="str">
            <v>m²</v>
          </cell>
          <cell r="E83">
            <v>1077.1300000000001</v>
          </cell>
          <cell r="F83">
            <v>75.022999999999996</v>
          </cell>
          <cell r="G83">
            <v>80809.523990000002</v>
          </cell>
          <cell r="H83">
            <v>2.4853813645512785E-3</v>
          </cell>
          <cell r="I83">
            <v>0.93184927706420495</v>
          </cell>
          <cell r="K83">
            <v>82</v>
          </cell>
          <cell r="M83">
            <v>54.122867999999997</v>
          </cell>
          <cell r="N83">
            <v>0.38616083685735214</v>
          </cell>
        </row>
        <row r="84">
          <cell r="C84" t="str">
            <v>Gradil de aço galvanizado</v>
          </cell>
          <cell r="D84" t="str">
            <v>m²</v>
          </cell>
          <cell r="E84">
            <v>170</v>
          </cell>
          <cell r="F84">
            <v>289.70499999999998</v>
          </cell>
          <cell r="G84">
            <v>49249.85</v>
          </cell>
          <cell r="H84">
            <v>1.5147306078933602E-3</v>
          </cell>
          <cell r="I84">
            <v>0.93336400767209826</v>
          </cell>
          <cell r="K84">
            <v>83</v>
          </cell>
          <cell r="M84">
            <v>331.10730000000001</v>
          </cell>
          <cell r="N84">
            <v>-0.12504194259685608</v>
          </cell>
        </row>
        <row r="85">
          <cell r="C85" t="str">
            <v>Calçada em petit pavet branco</v>
          </cell>
          <cell r="D85" t="str">
            <v>m²</v>
          </cell>
          <cell r="E85">
            <v>1026.1300000000001</v>
          </cell>
          <cell r="F85">
            <v>75.022999999999996</v>
          </cell>
          <cell r="G85">
            <v>76983.350990000006</v>
          </cell>
          <cell r="H85">
            <v>2.3677034151931555E-3</v>
          </cell>
          <cell r="I85">
            <v>0.93573171108729136</v>
          </cell>
          <cell r="K85">
            <v>84</v>
          </cell>
          <cell r="M85">
            <v>54.122867999999997</v>
          </cell>
          <cell r="N85">
            <v>0.38616083685735214</v>
          </cell>
        </row>
        <row r="86">
          <cell r="C86" t="str">
            <v>Ofiopógo branco - Ophiopogon jaburan aureus-variegatus (forração)</v>
          </cell>
          <cell r="D86" t="str">
            <v>m²</v>
          </cell>
          <cell r="E86">
            <v>510</v>
          </cell>
          <cell r="F86">
            <v>93.846999999999994</v>
          </cell>
          <cell r="G86">
            <v>47861.969999999994</v>
          </cell>
          <cell r="H86">
            <v>1.4720449080164459E-3</v>
          </cell>
          <cell r="I86">
            <v>0.93720375599530781</v>
          </cell>
          <cell r="K86">
            <v>85</v>
          </cell>
          <cell r="M86">
            <v>107.71871399999999</v>
          </cell>
          <cell r="N86">
            <v>-0.12877719650459252</v>
          </cell>
        </row>
        <row r="87">
          <cell r="C87" t="str">
            <v>Forro de madeira laminada</v>
          </cell>
          <cell r="D87" t="str">
            <v>m²</v>
          </cell>
          <cell r="E87">
            <v>595.53275000000008</v>
          </cell>
          <cell r="F87">
            <v>95.16</v>
          </cell>
          <cell r="G87">
            <v>56670.896490000006</v>
          </cell>
          <cell r="H87">
            <v>1.7429726484478512E-3</v>
          </cell>
          <cell r="I87">
            <v>0.93894672864375561</v>
          </cell>
          <cell r="K87">
            <v>86</v>
          </cell>
          <cell r="M87">
            <v>91.655999999999992</v>
          </cell>
          <cell r="N87">
            <v>3.8229903115998942E-2</v>
          </cell>
        </row>
        <row r="88">
          <cell r="C88" t="str">
            <v>Tampo de mármore branco nacional para lavatórios</v>
          </cell>
          <cell r="D88" t="str">
            <v>m</v>
          </cell>
          <cell r="E88">
            <v>122.39999999999999</v>
          </cell>
          <cell r="F88">
            <v>498.73199999999997</v>
          </cell>
          <cell r="G88">
            <v>61044.796799999989</v>
          </cell>
          <cell r="H88">
            <v>1.8774965236562271E-3</v>
          </cell>
          <cell r="I88">
            <v>0.94082422516741182</v>
          </cell>
          <cell r="K88">
            <v>87</v>
          </cell>
          <cell r="M88">
            <v>433.06314299999997</v>
          </cell>
          <cell r="N88">
            <v>0.15163806493687226</v>
          </cell>
        </row>
        <row r="89">
          <cell r="C89" t="str">
            <v>MANTA ASFÁLTICA 4mm em lajes de cobertura, inclusive preparo de superfície e proteção mecânica</v>
          </cell>
          <cell r="D89" t="str">
            <v>m²</v>
          </cell>
          <cell r="E89">
            <v>927.02</v>
          </cell>
          <cell r="F89">
            <v>71.317999999999998</v>
          </cell>
          <cell r="G89">
            <v>66113.21235999999</v>
          </cell>
          <cell r="H89">
            <v>2.0333809412180059E-3</v>
          </cell>
          <cell r="I89">
            <v>0.94285760610862979</v>
          </cell>
          <cell r="K89">
            <v>88</v>
          </cell>
          <cell r="M89">
            <v>56.139299999999999</v>
          </cell>
          <cell r="N89">
            <v>0.27037565484428905</v>
          </cell>
        </row>
        <row r="90">
          <cell r="C90" t="str">
            <v>Forro em placas de gesso colocado</v>
          </cell>
          <cell r="D90" t="str">
            <v>m²</v>
          </cell>
          <cell r="E90">
            <v>1266.8854000000001</v>
          </cell>
          <cell r="F90">
            <v>35.49</v>
          </cell>
          <cell r="G90">
            <v>44961.762846000005</v>
          </cell>
          <cell r="H90">
            <v>1.3828460059813114E-3</v>
          </cell>
          <cell r="I90">
            <v>0.94424045211461105</v>
          </cell>
          <cell r="K90">
            <v>89</v>
          </cell>
          <cell r="M90">
            <v>40.099499999999999</v>
          </cell>
          <cell r="N90">
            <v>-0.11495155799947621</v>
          </cell>
        </row>
        <row r="91">
          <cell r="C91" t="str">
            <v>Esquadrias em aluminio basculante</v>
          </cell>
          <cell r="D91" t="str">
            <v>m²</v>
          </cell>
          <cell r="E91">
            <v>108</v>
          </cell>
          <cell r="F91">
            <v>417.81999999999994</v>
          </cell>
          <cell r="G91">
            <v>45124.55999999999</v>
          </cell>
          <cell r="H91">
            <v>1.3878530025923002E-3</v>
          </cell>
          <cell r="I91">
            <v>0.9456283051172033</v>
          </cell>
          <cell r="K91">
            <v>90</v>
          </cell>
          <cell r="M91">
            <v>453.54825899999997</v>
          </cell>
          <cell r="N91">
            <v>-7.8774988749322983E-2</v>
          </cell>
        </row>
        <row r="92">
          <cell r="C92" t="str">
            <v>MANTA ASFÁLTICA 4mm em calhas, inclusive preparo de superfície e proteção mecânica</v>
          </cell>
          <cell r="D92" t="str">
            <v>m²</v>
          </cell>
          <cell r="E92">
            <v>821.1</v>
          </cell>
          <cell r="F92">
            <v>71.317999999999998</v>
          </cell>
          <cell r="G92">
            <v>58559.209799999997</v>
          </cell>
          <cell r="H92">
            <v>1.8010496977779388E-3</v>
          </cell>
          <cell r="I92">
            <v>0.94742935481498125</v>
          </cell>
          <cell r="K92">
            <v>91</v>
          </cell>
          <cell r="M92">
            <v>56.139299999999999</v>
          </cell>
          <cell r="N92">
            <v>0.27037565484428905</v>
          </cell>
        </row>
        <row r="93">
          <cell r="C93" t="str">
            <v>Rodapé em granito Kinawa</v>
          </cell>
          <cell r="D93" t="str">
            <v>m</v>
          </cell>
          <cell r="E93">
            <v>959.07999999999925</v>
          </cell>
          <cell r="F93">
            <v>43.705999999999996</v>
          </cell>
          <cell r="G93">
            <v>41917.550479999962</v>
          </cell>
          <cell r="H93">
            <v>1.2892180731509022E-3</v>
          </cell>
          <cell r="I93">
            <v>0.94871857288813211</v>
          </cell>
          <cell r="K93">
            <v>92</v>
          </cell>
          <cell r="M93">
            <v>46.607075999999999</v>
          </cell>
          <cell r="N93">
            <v>-6.2245398102210969E-2</v>
          </cell>
        </row>
        <row r="94">
          <cell r="C94" t="str">
            <v>Bacia com caixa acoplada Branco, completo</v>
          </cell>
          <cell r="D94" t="str">
            <v>cj</v>
          </cell>
          <cell r="E94">
            <v>118</v>
          </cell>
          <cell r="F94">
            <v>308.78900000000004</v>
          </cell>
          <cell r="G94">
            <v>36437.102000000006</v>
          </cell>
          <cell r="H94">
            <v>1.1206611525178733E-3</v>
          </cell>
          <cell r="I94">
            <v>0.94983923404064996</v>
          </cell>
          <cell r="K94">
            <v>93</v>
          </cell>
          <cell r="M94">
            <v>377.10715499999998</v>
          </cell>
          <cell r="N94">
            <v>-0.18116377293345165</v>
          </cell>
        </row>
        <row r="95">
          <cell r="C95" t="str">
            <v>Porta em madeira  0,80 x 2,20m</v>
          </cell>
          <cell r="D95" t="str">
            <v>cj</v>
          </cell>
          <cell r="E95">
            <v>115</v>
          </cell>
          <cell r="F95">
            <v>435.95500000000004</v>
          </cell>
          <cell r="G95">
            <v>50134.825000000004</v>
          </cell>
          <cell r="H95">
            <v>1.5419489389079813E-3</v>
          </cell>
          <cell r="I95">
            <v>0.95138118297955798</v>
          </cell>
          <cell r="K95">
            <v>94</v>
          </cell>
          <cell r="M95">
            <v>355.579452</v>
          </cell>
          <cell r="N95">
            <v>0.22604103681446719</v>
          </cell>
        </row>
        <row r="96">
          <cell r="C96" t="str">
            <v>ESPALHAMENTO, regularização e compactação de material em bota-fora</v>
          </cell>
          <cell r="D96" t="str">
            <v>m³</v>
          </cell>
          <cell r="E96">
            <v>15990</v>
          </cell>
          <cell r="F96">
            <v>2.262</v>
          </cell>
          <cell r="G96">
            <v>36169.379999999997</v>
          </cell>
          <cell r="H96">
            <v>1.1124270826109307E-3</v>
          </cell>
          <cell r="I96">
            <v>0.95249361006216893</v>
          </cell>
          <cell r="K96">
            <v>95</v>
          </cell>
          <cell r="M96">
            <v>2.4403409999999996</v>
          </cell>
          <cell r="N96">
            <v>-7.3080360490603402E-2</v>
          </cell>
        </row>
        <row r="97">
          <cell r="C97" t="str">
            <v>LOCAÇÃO da obra</v>
          </cell>
          <cell r="D97" t="str">
            <v>m²</v>
          </cell>
          <cell r="E97">
            <v>5565.65</v>
          </cell>
          <cell r="F97">
            <v>6.1099999999999994</v>
          </cell>
          <cell r="G97">
            <v>34006.121499999994</v>
          </cell>
          <cell r="H97">
            <v>1.0458938066164761E-3</v>
          </cell>
          <cell r="I97">
            <v>0.95353950386878539</v>
          </cell>
          <cell r="K97">
            <v>96</v>
          </cell>
          <cell r="M97">
            <v>6.7023449999999993</v>
          </cell>
          <cell r="N97">
            <v>-8.8378768923414119E-2</v>
          </cell>
        </row>
        <row r="98">
          <cell r="C98" t="str">
            <v>ESCAVAÇÃO manual de valas</v>
          </cell>
          <cell r="D98" t="str">
            <v>m³</v>
          </cell>
          <cell r="E98">
            <v>1270.4659999999999</v>
          </cell>
          <cell r="F98">
            <v>22.853999999999999</v>
          </cell>
          <cell r="G98">
            <v>29035.229963999998</v>
          </cell>
          <cell r="H98">
            <v>8.9300884233542291E-4</v>
          </cell>
          <cell r="I98">
            <v>0.95443251271112084</v>
          </cell>
          <cell r="K98">
            <v>97</v>
          </cell>
          <cell r="M98">
            <v>28.974752999999996</v>
          </cell>
          <cell r="N98">
            <v>-0.21124435469734626</v>
          </cell>
        </row>
        <row r="99">
          <cell r="C99" t="str">
            <v>LIMPEZA DE TERRENO e destocamento de árvore perím.&lt;= 78 cm</v>
          </cell>
          <cell r="D99" t="str">
            <v>m²</v>
          </cell>
          <cell r="E99">
            <v>45920</v>
          </cell>
          <cell r="F99">
            <v>0.94899999999999995</v>
          </cell>
          <cell r="G99">
            <v>43578.079999999994</v>
          </cell>
          <cell r="H99">
            <v>1.3402893939621233E-3</v>
          </cell>
          <cell r="I99">
            <v>0.95577280210508297</v>
          </cell>
          <cell r="K99">
            <v>98</v>
          </cell>
          <cell r="M99">
            <v>0.79053299999999993</v>
          </cell>
          <cell r="N99">
            <v>0.20045589494682714</v>
          </cell>
        </row>
        <row r="100">
          <cell r="C100" t="str">
            <v>MANTA ASFÁLTICA 4mm em muros de arrimo, inclusive preparo de superfície e proteção mecânica</v>
          </cell>
          <cell r="D100" t="str">
            <v>m²</v>
          </cell>
          <cell r="E100">
            <v>629.11</v>
          </cell>
          <cell r="F100">
            <v>71.317999999999998</v>
          </cell>
          <cell r="G100">
            <v>44866.866979999999</v>
          </cell>
          <cell r="H100">
            <v>1.3799273844465705E-3</v>
          </cell>
          <cell r="I100">
            <v>0.95715272948952956</v>
          </cell>
          <cell r="K100">
            <v>99</v>
          </cell>
          <cell r="M100">
            <v>56.139299999999999</v>
          </cell>
          <cell r="N100">
            <v>0.27037565484428905</v>
          </cell>
        </row>
        <row r="101">
          <cell r="C101" t="str">
            <v>Cadeira Giroflex linha show - tecido algodão</v>
          </cell>
          <cell r="D101" t="str">
            <v>unid</v>
          </cell>
          <cell r="E101">
            <v>404</v>
          </cell>
          <cell r="F101">
            <v>89.05</v>
          </cell>
          <cell r="G101">
            <v>35976.199999999997</v>
          </cell>
          <cell r="H101">
            <v>1.1064856298180219E-3</v>
          </cell>
          <cell r="I101">
            <v>0.95825921511934764</v>
          </cell>
          <cell r="K101">
            <v>100</v>
          </cell>
          <cell r="M101">
            <v>85.927499999999995</v>
          </cell>
          <cell r="N101">
            <v>3.6338773966425153E-2</v>
          </cell>
        </row>
        <row r="102">
          <cell r="C102" t="str">
            <v>Rodapé piso ceramico cecrisa linha Petra 20x20cm cinza</v>
          </cell>
          <cell r="D102" t="str">
            <v>m</v>
          </cell>
          <cell r="E102">
            <v>2732.9100000000008</v>
          </cell>
          <cell r="F102">
            <v>13.975</v>
          </cell>
          <cell r="G102">
            <v>38192.417250000013</v>
          </cell>
          <cell r="H102">
            <v>1.174647707516051E-3</v>
          </cell>
          <cell r="I102">
            <v>0.95943386282686371</v>
          </cell>
          <cell r="K102">
            <v>101</v>
          </cell>
          <cell r="M102">
            <v>12.625613999999999</v>
          </cell>
          <cell r="N102">
            <v>0.10687686159263232</v>
          </cell>
        </row>
        <row r="103">
          <cell r="C103" t="str">
            <v xml:space="preserve">Pintura de superficies de madeira com 2 demãos de esmalte sintético </v>
          </cell>
          <cell r="D103" t="str">
            <v>m²</v>
          </cell>
          <cell r="E103">
            <v>2330.9235000000003</v>
          </cell>
          <cell r="F103">
            <v>18.836999999999996</v>
          </cell>
          <cell r="G103">
            <v>43907.6059695</v>
          </cell>
          <cell r="H103">
            <v>1.3504243095425238E-3</v>
          </cell>
          <cell r="I103">
            <v>0.96078428713640629</v>
          </cell>
          <cell r="K103">
            <v>102</v>
          </cell>
          <cell r="M103">
            <v>14.745159000000001</v>
          </cell>
          <cell r="N103">
            <v>0.2775040269148672</v>
          </cell>
        </row>
        <row r="104">
          <cell r="C104" t="str">
            <v>Moreia bicolor - Dietes bicolor (forração)</v>
          </cell>
          <cell r="D104" t="str">
            <v>m²</v>
          </cell>
          <cell r="E104">
            <v>410</v>
          </cell>
          <cell r="F104">
            <v>74.86699999999999</v>
          </cell>
          <cell r="G104">
            <v>30695.469999999998</v>
          </cell>
          <cell r="H104">
            <v>9.4407125976368256E-4</v>
          </cell>
          <cell r="I104">
            <v>0.96172835839616999</v>
          </cell>
          <cell r="K104">
            <v>103</v>
          </cell>
          <cell r="M104">
            <v>83.647557000000006</v>
          </cell>
          <cell r="N104">
            <v>-0.10497087201243682</v>
          </cell>
        </row>
        <row r="105">
          <cell r="C105" t="str">
            <v>Soleira de granito cinza andorinha e=2cm, l=30cm</v>
          </cell>
          <cell r="D105" t="str">
            <v>m</v>
          </cell>
          <cell r="E105">
            <v>463.2</v>
          </cell>
          <cell r="F105">
            <v>59.332000000000001</v>
          </cell>
          <cell r="G105">
            <v>27482.582399999999</v>
          </cell>
          <cell r="H105">
            <v>8.4525554382868906E-4</v>
          </cell>
          <cell r="I105">
            <v>0.96257361393999863</v>
          </cell>
          <cell r="K105">
            <v>104</v>
          </cell>
          <cell r="M105">
            <v>74.012219999999985</v>
          </cell>
          <cell r="N105">
            <v>-0.19834859702897689</v>
          </cell>
        </row>
        <row r="106">
          <cell r="C106" t="str">
            <v>VERGA premoldada em concreto armado</v>
          </cell>
          <cell r="D106" t="str">
            <v>m³</v>
          </cell>
          <cell r="E106">
            <v>20</v>
          </cell>
          <cell r="F106">
            <v>1232.6210000000001</v>
          </cell>
          <cell r="G106">
            <v>24652.420000000002</v>
          </cell>
          <cell r="H106">
            <v>7.5821094140677452E-4</v>
          </cell>
          <cell r="I106">
            <v>0.96333182488140545</v>
          </cell>
          <cell r="K106">
            <v>105</v>
          </cell>
          <cell r="M106">
            <v>1707.0929999999998</v>
          </cell>
          <cell r="N106">
            <v>-0.27794150640884818</v>
          </cell>
        </row>
        <row r="107">
          <cell r="C107" t="str">
            <v>Cerca de arame liso</v>
          </cell>
          <cell r="D107" t="str">
            <v>m²</v>
          </cell>
          <cell r="E107">
            <v>800</v>
          </cell>
          <cell r="F107">
            <v>23.504000000000001</v>
          </cell>
          <cell r="G107">
            <v>18803.2</v>
          </cell>
          <cell r="H107">
            <v>5.7831206727209186E-4</v>
          </cell>
          <cell r="I107">
            <v>0.96391013694867755</v>
          </cell>
          <cell r="K107">
            <v>106</v>
          </cell>
          <cell r="M107">
            <v>42.390899999999995</v>
          </cell>
          <cell r="N107">
            <v>-0.44554137798442583</v>
          </cell>
        </row>
        <row r="108">
          <cell r="C108" t="str">
            <v>Tabica metalica para forro gesso acartonado</v>
          </cell>
          <cell r="D108" t="str">
            <v>m</v>
          </cell>
          <cell r="E108">
            <v>3622.6299999999992</v>
          </cell>
          <cell r="F108">
            <v>8.06</v>
          </cell>
          <cell r="G108">
            <v>29198.397799999995</v>
          </cell>
          <cell r="H108">
            <v>8.9802723965872269E-4</v>
          </cell>
          <cell r="I108">
            <v>0.96480816418833626</v>
          </cell>
          <cell r="K108">
            <v>107</v>
          </cell>
          <cell r="M108">
            <v>9.1655999999999995</v>
          </cell>
          <cell r="N108">
            <v>-0.12062494544819746</v>
          </cell>
        </row>
        <row r="109">
          <cell r="C109" t="str">
            <v>MANTA ASFÁLTICA 4mm em espelho d'água, inclusive preparo de superfície e proteção mecânica</v>
          </cell>
          <cell r="D109" t="str">
            <v>m²</v>
          </cell>
          <cell r="E109">
            <v>564.61</v>
          </cell>
          <cell r="F109">
            <v>71.317999999999998</v>
          </cell>
          <cell r="G109">
            <v>40266.85598</v>
          </cell>
          <cell r="H109">
            <v>1.2384492386583875E-3</v>
          </cell>
          <cell r="I109">
            <v>0.9660466134269946</v>
          </cell>
          <cell r="K109">
            <v>108</v>
          </cell>
          <cell r="M109">
            <v>56.139299999999999</v>
          </cell>
          <cell r="N109">
            <v>0.27037565484428905</v>
          </cell>
        </row>
        <row r="110">
          <cell r="C110" t="str">
            <v>Porta em madeira  1,60 x 2,20m</v>
          </cell>
          <cell r="D110" t="str">
            <v>cj</v>
          </cell>
          <cell r="E110">
            <v>52</v>
          </cell>
          <cell r="F110">
            <v>604.24000000000012</v>
          </cell>
          <cell r="G110">
            <v>31420.480000000007</v>
          </cell>
          <cell r="H110">
            <v>9.6636970002347583E-4</v>
          </cell>
          <cell r="I110">
            <v>0.96701298312701811</v>
          </cell>
          <cell r="K110">
            <v>109</v>
          </cell>
          <cell r="M110">
            <v>602.46634500000005</v>
          </cell>
          <cell r="N110">
            <v>2.9439901742562835E-3</v>
          </cell>
        </row>
        <row r="111">
          <cell r="C111" t="str">
            <v>Clorofito - Chlorophytum comosum h=1m</v>
          </cell>
          <cell r="D111" t="str">
            <v>m²</v>
          </cell>
          <cell r="E111">
            <v>820</v>
          </cell>
          <cell r="F111">
            <v>32.162000000000006</v>
          </cell>
          <cell r="G111">
            <v>26372.840000000004</v>
          </cell>
          <cell r="H111">
            <v>8.1112425652208752E-4</v>
          </cell>
          <cell r="I111">
            <v>0.96782410738354019</v>
          </cell>
          <cell r="K111">
            <v>110</v>
          </cell>
          <cell r="M111">
            <v>38.11743899999999</v>
          </cell>
          <cell r="N111">
            <v>-0.15623922163291148</v>
          </cell>
        </row>
        <row r="112">
          <cell r="C112" t="str">
            <v>Porta em madeira  0,90 x 2,20m</v>
          </cell>
          <cell r="D112" t="str">
            <v>cj</v>
          </cell>
          <cell r="E112">
            <v>84</v>
          </cell>
          <cell r="F112">
            <v>448.12300000000005</v>
          </cell>
          <cell r="G112">
            <v>37642.332000000002</v>
          </cell>
          <cell r="H112">
            <v>1.1577292607568082E-3</v>
          </cell>
          <cell r="I112">
            <v>0.96898183664429705</v>
          </cell>
          <cell r="K112">
            <v>111</v>
          </cell>
          <cell r="M112">
            <v>363.312927</v>
          </cell>
          <cell r="N112">
            <v>0.23343532997932681</v>
          </cell>
        </row>
        <row r="113">
          <cell r="C113" t="str">
            <v>ESTRUTURA METÁLICA para cobertura</v>
          </cell>
          <cell r="D113" t="str">
            <v>kg</v>
          </cell>
          <cell r="E113">
            <v>3479</v>
          </cell>
          <cell r="F113">
            <v>12.415000000000001</v>
          </cell>
          <cell r="G113">
            <v>43191.785000000003</v>
          </cell>
          <cell r="H113">
            <v>1.3284084875192375E-3</v>
          </cell>
          <cell r="I113">
            <v>0.9703102451318163</v>
          </cell>
          <cell r="K113">
            <v>112</v>
          </cell>
          <cell r="M113">
            <v>8.5927499999999988</v>
          </cell>
          <cell r="N113">
            <v>0.44482267027435962</v>
          </cell>
        </row>
        <row r="114">
          <cell r="C114" t="str">
            <v>Fechadura para porta externa</v>
          </cell>
          <cell r="D114" t="str">
            <v>ud</v>
          </cell>
          <cell r="E114">
            <v>272</v>
          </cell>
          <cell r="F114">
            <v>93.768999999999991</v>
          </cell>
          <cell r="G114">
            <v>25505.167999999998</v>
          </cell>
          <cell r="H114">
            <v>7.8443809735587568E-4</v>
          </cell>
          <cell r="I114">
            <v>0.97109468322917214</v>
          </cell>
          <cell r="K114">
            <v>113</v>
          </cell>
          <cell r="M114">
            <v>108.50924699999999</v>
          </cell>
          <cell r="N114">
            <v>-0.13584323371076379</v>
          </cell>
        </row>
        <row r="115">
          <cell r="C115" t="str">
            <v>Assoalho de madeira largura 15cm - Auditório</v>
          </cell>
          <cell r="D115" t="str">
            <v>m²</v>
          </cell>
          <cell r="E115">
            <v>168.80329999999998</v>
          </cell>
          <cell r="F115">
            <v>92.417000000000002</v>
          </cell>
          <cell r="G115">
            <v>15600.294576099999</v>
          </cell>
          <cell r="H115">
            <v>4.7980336359545144E-4</v>
          </cell>
          <cell r="I115">
            <v>0.97157448659276757</v>
          </cell>
          <cell r="K115">
            <v>114</v>
          </cell>
          <cell r="M115">
            <v>172.966329</v>
          </cell>
          <cell r="N115">
            <v>-0.46569369579439934</v>
          </cell>
        </row>
        <row r="116">
          <cell r="C116" t="str">
            <v>Cuba de embutir oval Branco, equipado com: - 01 engate flexível PVC 1/2", - 01 torneira de pressão de 1/2", - 01 válvula de fundo cromada, - 01 sifão plástico,</v>
          </cell>
          <cell r="D116" t="str">
            <v>cj</v>
          </cell>
          <cell r="E116">
            <v>116</v>
          </cell>
          <cell r="F116">
            <v>324.38900000000001</v>
          </cell>
          <cell r="G116">
            <v>37629.124000000003</v>
          </cell>
          <cell r="H116">
            <v>1.1573230349130939E-3</v>
          </cell>
          <cell r="I116">
            <v>0.97273180962768069</v>
          </cell>
          <cell r="K116">
            <v>115</v>
          </cell>
          <cell r="M116">
            <v>246.07344599999996</v>
          </cell>
          <cell r="N116">
            <v>0.31826089028720328</v>
          </cell>
        </row>
        <row r="117">
          <cell r="C117" t="str">
            <v>Guarda-corpo em mármore l=50cm</v>
          </cell>
          <cell r="D117" t="str">
            <v>m</v>
          </cell>
          <cell r="E117">
            <v>246</v>
          </cell>
          <cell r="F117">
            <v>114.4</v>
          </cell>
          <cell r="G117">
            <v>28142.400000000001</v>
          </cell>
          <cell r="H117">
            <v>8.6554892369373928E-4</v>
          </cell>
          <cell r="I117">
            <v>0.97359735855137441</v>
          </cell>
          <cell r="K117">
            <v>116</v>
          </cell>
          <cell r="M117">
            <v>112.98893399999999</v>
          </cell>
          <cell r="N117">
            <v>1.2488532726576684E-2</v>
          </cell>
        </row>
        <row r="118">
          <cell r="C118" t="str">
            <v>Porta corta fogo 0,80 x 2,20m - P90</v>
          </cell>
          <cell r="D118" t="str">
            <v>cj</v>
          </cell>
          <cell r="E118">
            <v>15</v>
          </cell>
          <cell r="F118">
            <v>1615.874</v>
          </cell>
          <cell r="G118">
            <v>24238.11</v>
          </cell>
          <cell r="H118">
            <v>7.4546840436034089E-4</v>
          </cell>
          <cell r="I118">
            <v>0.97434282695573471</v>
          </cell>
          <cell r="K118">
            <v>117</v>
          </cell>
          <cell r="M118">
            <v>1821.216177</v>
          </cell>
          <cell r="N118">
            <v>-0.11275002912518051</v>
          </cell>
        </row>
        <row r="119">
          <cell r="C119" t="str">
            <v>Carpet alto trafego</v>
          </cell>
          <cell r="D119" t="str">
            <v>m²</v>
          </cell>
          <cell r="E119">
            <v>385</v>
          </cell>
          <cell r="F119">
            <v>71.5</v>
          </cell>
          <cell r="G119">
            <v>27527.5</v>
          </cell>
          <cell r="H119">
            <v>8.4663703156018699E-4</v>
          </cell>
          <cell r="I119">
            <v>0.97518946398729489</v>
          </cell>
          <cell r="K119">
            <v>118</v>
          </cell>
          <cell r="M119">
            <v>69.601275000000001</v>
          </cell>
          <cell r="N119">
            <v>2.7280031867232379E-2</v>
          </cell>
        </row>
        <row r="120">
          <cell r="C120" t="str">
            <v>Tampo de concreto para laboratorios</v>
          </cell>
          <cell r="D120" t="str">
            <v>m</v>
          </cell>
          <cell r="E120">
            <v>243.7</v>
          </cell>
          <cell r="F120">
            <v>93.183999999999997</v>
          </cell>
          <cell r="G120">
            <v>22708.940799999997</v>
          </cell>
          <cell r="H120">
            <v>6.9843720747572485E-4</v>
          </cell>
          <cell r="I120">
            <v>0.97588790119477065</v>
          </cell>
          <cell r="K120">
            <v>119</v>
          </cell>
          <cell r="M120">
            <v>106.939638</v>
          </cell>
          <cell r="N120">
            <v>-0.12862992859579347</v>
          </cell>
        </row>
        <row r="121">
          <cell r="C121" t="str">
            <v>Rede de Gás - GLP (vb global conforme cotação anexa)</v>
          </cell>
          <cell r="D121" t="str">
            <v>vb</v>
          </cell>
          <cell r="E121">
            <v>1</v>
          </cell>
          <cell r="F121">
            <v>22100</v>
          </cell>
          <cell r="G121">
            <v>22100</v>
          </cell>
          <cell r="H121">
            <v>6.7970859676614779E-4</v>
          </cell>
          <cell r="I121">
            <v>0.97656760979153678</v>
          </cell>
          <cell r="K121">
            <v>120</v>
          </cell>
          <cell r="M121">
            <v>25284.567869999995</v>
          </cell>
          <cell r="N121">
            <v>-0.1259490724292136</v>
          </cell>
        </row>
        <row r="122">
          <cell r="C122" t="str">
            <v>Placa de comunicação visual</v>
          </cell>
          <cell r="D122" t="str">
            <v>unid</v>
          </cell>
          <cell r="E122">
            <v>589</v>
          </cell>
          <cell r="F122">
            <v>41.6</v>
          </cell>
          <cell r="G122">
            <v>24502.400000000001</v>
          </cell>
          <cell r="H122">
            <v>7.5359691952049136E-4</v>
          </cell>
          <cell r="I122">
            <v>0.97732120671105727</v>
          </cell>
          <cell r="K122">
            <v>121</v>
          </cell>
          <cell r="M122">
            <v>42.516926999999995</v>
          </cell>
          <cell r="N122">
            <v>-2.156616351882612E-2</v>
          </cell>
        </row>
        <row r="123">
          <cell r="C123" t="str">
            <v>MANTA ASFÁLTICA 4mm cobertura utilidades, inclusive preparo de superfície e proteção mecânica</v>
          </cell>
          <cell r="D123" t="str">
            <v>m²</v>
          </cell>
          <cell r="E123">
            <v>445.38</v>
          </cell>
          <cell r="F123">
            <v>71.317999999999998</v>
          </cell>
          <cell r="G123">
            <v>31763.610839999998</v>
          </cell>
          <cell r="H123">
            <v>9.7692304761458804E-4</v>
          </cell>
          <cell r="I123">
            <v>0.97829812975867181</v>
          </cell>
          <cell r="K123">
            <v>122</v>
          </cell>
          <cell r="M123">
            <v>56.139299999999999</v>
          </cell>
          <cell r="N123">
            <v>0.27037565484428905</v>
          </cell>
        </row>
        <row r="124">
          <cell r="C124" t="str">
            <v>Camada de assentamento de areia</v>
          </cell>
          <cell r="D124" t="str">
            <v>m³</v>
          </cell>
          <cell r="E124">
            <v>433</v>
          </cell>
          <cell r="F124">
            <v>67.534999999999997</v>
          </cell>
          <cell r="G124">
            <v>29242.654999999999</v>
          </cell>
          <cell r="H124">
            <v>8.9938841609803503E-4</v>
          </cell>
          <cell r="I124">
            <v>0.97919751817476985</v>
          </cell>
          <cell r="K124">
            <v>123</v>
          </cell>
          <cell r="M124">
            <v>56.757977999999994</v>
          </cell>
          <cell r="N124">
            <v>0.18987677820376203</v>
          </cell>
        </row>
        <row r="125">
          <cell r="C125" t="str">
            <v>Trapoeraba roxa - Setcreasea purpurea  (forração)</v>
          </cell>
          <cell r="D125" t="str">
            <v>m²</v>
          </cell>
          <cell r="E125">
            <v>470</v>
          </cell>
          <cell r="F125">
            <v>45.876999999999995</v>
          </cell>
          <cell r="G125">
            <v>21562.19</v>
          </cell>
          <cell r="H125">
            <v>6.6316768814955035E-4</v>
          </cell>
          <cell r="I125">
            <v>0.97986068586291941</v>
          </cell>
          <cell r="K125">
            <v>124</v>
          </cell>
          <cell r="M125">
            <v>49.276557000000004</v>
          </cell>
          <cell r="N125">
            <v>-6.8989337059405464E-2</v>
          </cell>
        </row>
        <row r="126">
          <cell r="C126" t="str">
            <v>Porta janela em esquadrias em aluminio pivotante</v>
          </cell>
          <cell r="D126" t="str">
            <v>m²</v>
          </cell>
          <cell r="E126">
            <v>47.071499999999993</v>
          </cell>
          <cell r="F126">
            <v>429.46800000000002</v>
          </cell>
          <cell r="G126">
            <v>20215.702961999999</v>
          </cell>
          <cell r="H126">
            <v>6.2175507207883605E-4</v>
          </cell>
          <cell r="I126">
            <v>0.98048244093499826</v>
          </cell>
          <cell r="K126">
            <v>125</v>
          </cell>
          <cell r="M126">
            <v>477.52776</v>
          </cell>
          <cell r="N126">
            <v>-0.10064286105586817</v>
          </cell>
        </row>
        <row r="127">
          <cell r="C127" t="str">
            <v>Estaca Ø 70cm x 180 t - escavada tipo hélice contínua</v>
          </cell>
          <cell r="D127" t="str">
            <v>m</v>
          </cell>
          <cell r="E127">
            <v>170</v>
          </cell>
          <cell r="F127">
            <v>171.84699999999998</v>
          </cell>
          <cell r="G127">
            <v>29213.989999999998</v>
          </cell>
          <cell r="H127">
            <v>8.9850679406517069E-4</v>
          </cell>
          <cell r="I127">
            <v>0.98138094772906348</v>
          </cell>
          <cell r="K127">
            <v>126</v>
          </cell>
          <cell r="M127">
            <v>129.555756</v>
          </cell>
          <cell r="N127">
            <v>0.3264327676803489</v>
          </cell>
        </row>
        <row r="128">
          <cell r="C128" t="str">
            <v>Porta corta fogo 0,80 x 2,20m - P60</v>
          </cell>
          <cell r="D128" t="str">
            <v>cj</v>
          </cell>
          <cell r="E128">
            <v>13</v>
          </cell>
          <cell r="F128">
            <v>1197.0139999999999</v>
          </cell>
          <cell r="G128">
            <v>15561.181999999999</v>
          </cell>
          <cell r="H128">
            <v>4.7860041544084327E-4</v>
          </cell>
          <cell r="I128">
            <v>0.98185954814450427</v>
          </cell>
          <cell r="K128">
            <v>127</v>
          </cell>
          <cell r="M128">
            <v>1682.013627</v>
          </cell>
          <cell r="N128">
            <v>-0.28834464787603065</v>
          </cell>
        </row>
        <row r="129">
          <cell r="C129" t="str">
            <v>Lastro de brita</v>
          </cell>
          <cell r="D129" t="str">
            <v>m³</v>
          </cell>
          <cell r="E129">
            <v>278.77975000000004</v>
          </cell>
          <cell r="F129">
            <v>84.265999999999991</v>
          </cell>
          <cell r="G129">
            <v>23491.6544135</v>
          </cell>
          <cell r="H129">
            <v>7.2251038267490348E-4</v>
          </cell>
          <cell r="I129">
            <v>0.98258205852717917</v>
          </cell>
          <cell r="K129">
            <v>128</v>
          </cell>
          <cell r="M129">
            <v>74.848580999999996</v>
          </cell>
          <cell r="N129">
            <v>0.12581960638639234</v>
          </cell>
        </row>
        <row r="130">
          <cell r="C130" t="str">
            <v>TELHA METÁLICA trapezoidal, e=0,5mm</v>
          </cell>
          <cell r="D130" t="str">
            <v>m²</v>
          </cell>
          <cell r="E130">
            <v>378.54</v>
          </cell>
          <cell r="F130">
            <v>45.226999999999997</v>
          </cell>
          <cell r="G130">
            <v>17120.228579999999</v>
          </cell>
          <cell r="H130">
            <v>5.2655052237228495E-4</v>
          </cell>
          <cell r="I130">
            <v>0.98310860904955144</v>
          </cell>
          <cell r="K130">
            <v>129</v>
          </cell>
          <cell r="M130">
            <v>52.656371999999998</v>
          </cell>
          <cell r="N130">
            <v>-0.14109160426016443</v>
          </cell>
        </row>
        <row r="131">
          <cell r="C131" t="str">
            <v>MANTA ASFÁLTICA 4mm em caixa d'água, inclusive preparo de superfície e proteção mecânica</v>
          </cell>
          <cell r="D131" t="str">
            <v>m²</v>
          </cell>
          <cell r="E131">
            <v>347.09</v>
          </cell>
          <cell r="F131">
            <v>71.317999999999998</v>
          </cell>
          <cell r="G131">
            <v>24753.764619999998</v>
          </cell>
          <cell r="H131">
            <v>7.6132790111039432E-4</v>
          </cell>
          <cell r="I131">
            <v>0.98386993695066183</v>
          </cell>
          <cell r="K131">
            <v>130</v>
          </cell>
          <cell r="M131">
            <v>57.227715000000003</v>
          </cell>
          <cell r="N131">
            <v>0.24621435610350684</v>
          </cell>
        </row>
        <row r="132">
          <cell r="C132" t="str">
            <v>DRY-WALL, espessura 15cm</v>
          </cell>
          <cell r="D132" t="str">
            <v>m²</v>
          </cell>
          <cell r="E132">
            <v>196.56</v>
          </cell>
          <cell r="F132">
            <v>106.07999999999998</v>
          </cell>
          <cell r="G132">
            <v>20851.084799999997</v>
          </cell>
          <cell r="H132">
            <v>6.4129690454569916E-4</v>
          </cell>
          <cell r="I132">
            <v>0.98451123385520756</v>
          </cell>
          <cell r="K132">
            <v>131</v>
          </cell>
          <cell r="M132">
            <v>100.535175</v>
          </cell>
          <cell r="N132">
            <v>5.5153084480133341E-2</v>
          </cell>
        </row>
        <row r="133">
          <cell r="C133" t="str">
            <v>Painel telado em aço galvanizado</v>
          </cell>
          <cell r="D133" t="str">
            <v>ud</v>
          </cell>
          <cell r="E133">
            <v>42.862499999999997</v>
          </cell>
          <cell r="F133">
            <v>461.5</v>
          </cell>
          <cell r="G133">
            <v>19781.043749999997</v>
          </cell>
          <cell r="H133">
            <v>6.0838667375032922E-4</v>
          </cell>
          <cell r="I133">
            <v>0.98511962052895785</v>
          </cell>
          <cell r="K133">
            <v>132</v>
          </cell>
          <cell r="M133">
            <v>448.53009299999997</v>
          </cell>
          <cell r="N133">
            <v>2.891647004830955E-2</v>
          </cell>
        </row>
        <row r="134">
          <cell r="C134" t="str">
            <v>Controle tecnologico geral da obra</v>
          </cell>
          <cell r="D134" t="str">
            <v>ud</v>
          </cell>
          <cell r="E134">
            <v>24</v>
          </cell>
          <cell r="F134">
            <v>663</v>
          </cell>
          <cell r="G134">
            <v>15912</v>
          </cell>
          <cell r="H134">
            <v>4.8939018967162642E-4</v>
          </cell>
          <cell r="I134">
            <v>0.9856090107186295</v>
          </cell>
          <cell r="K134">
            <v>133</v>
          </cell>
          <cell r="M134">
            <v>744.70500000000004</v>
          </cell>
          <cell r="N134">
            <v>-0.10971458496988751</v>
          </cell>
        </row>
        <row r="135">
          <cell r="C135" t="str">
            <v>Cerca de arame farpado</v>
          </cell>
          <cell r="D135" t="str">
            <v>m²</v>
          </cell>
          <cell r="E135">
            <v>400</v>
          </cell>
          <cell r="F135">
            <v>23.764000000000003</v>
          </cell>
          <cell r="G135">
            <v>9505.6</v>
          </cell>
          <cell r="H135">
            <v>2.9235466232671017E-4</v>
          </cell>
          <cell r="I135">
            <v>0.98590136538095619</v>
          </cell>
          <cell r="K135">
            <v>134</v>
          </cell>
          <cell r="M135">
            <v>44.682299999999998</v>
          </cell>
          <cell r="N135">
            <v>-0.46815629455063856</v>
          </cell>
        </row>
        <row r="136">
          <cell r="C136" t="str">
            <v>Abacaxi-vermelho - Ananas bracteatus (forração)</v>
          </cell>
          <cell r="D136" t="str">
            <v>m²</v>
          </cell>
          <cell r="E136">
            <v>190</v>
          </cell>
          <cell r="F136">
            <v>78.896999999999991</v>
          </cell>
          <cell r="G136">
            <v>14990.429999999998</v>
          </cell>
          <cell r="H136">
            <v>4.61046341186478E-4</v>
          </cell>
          <cell r="I136">
            <v>0.98636241172214267</v>
          </cell>
          <cell r="K136">
            <v>135</v>
          </cell>
          <cell r="M136">
            <v>92.251763999999994</v>
          </cell>
          <cell r="N136">
            <v>-0.14476432125460503</v>
          </cell>
        </row>
        <row r="137">
          <cell r="C137" t="str">
            <v>Espelho 4mm colocado</v>
          </cell>
          <cell r="D137" t="str">
            <v>m²</v>
          </cell>
          <cell r="E137">
            <v>73.44</v>
          </cell>
          <cell r="F137">
            <v>221.19499999999999</v>
          </cell>
          <cell r="G137">
            <v>16244.560799999999</v>
          </cell>
          <cell r="H137">
            <v>4.9961844463576339E-4</v>
          </cell>
          <cell r="I137">
            <v>0.98686203016677843</v>
          </cell>
          <cell r="K137">
            <v>136</v>
          </cell>
          <cell r="M137">
            <v>232.00424999999998</v>
          </cell>
          <cell r="N137">
            <v>-4.6590741333402241E-2</v>
          </cell>
        </row>
        <row r="138">
          <cell r="C138" t="str">
            <v>ANDAIME fachadeiro</v>
          </cell>
          <cell r="D138" t="str">
            <v>mês</v>
          </cell>
          <cell r="E138">
            <v>18</v>
          </cell>
          <cell r="F138">
            <v>910</v>
          </cell>
          <cell r="G138">
            <v>16380</v>
          </cell>
          <cell r="H138">
            <v>5.0378401877961541E-4</v>
          </cell>
          <cell r="I138">
            <v>0.98736581418555802</v>
          </cell>
          <cell r="K138">
            <v>137</v>
          </cell>
          <cell r="M138">
            <v>916.56</v>
          </cell>
          <cell r="N138">
            <v>-7.1571964737714433E-3</v>
          </cell>
        </row>
        <row r="139">
          <cell r="C139" t="str">
            <v xml:space="preserve">Tampo em granito cinza para pia de cozinha </v>
          </cell>
          <cell r="D139" t="str">
            <v>m</v>
          </cell>
          <cell r="E139">
            <v>36.199999999999996</v>
          </cell>
          <cell r="F139">
            <v>270.322</v>
          </cell>
          <cell r="G139">
            <v>9785.6563999999998</v>
          </cell>
          <cell r="H139">
            <v>3.009680895963653E-4</v>
          </cell>
          <cell r="I139">
            <v>0.98766678227515436</v>
          </cell>
          <cell r="K139">
            <v>138</v>
          </cell>
          <cell r="M139">
            <v>443.89000799999997</v>
          </cell>
          <cell r="N139">
            <v>-0.39101580317617779</v>
          </cell>
        </row>
        <row r="140">
          <cell r="C140" t="str">
            <v>Derrubada e DESTOCAMENTO DE ÁRVORES perímetro &gt;78 cm</v>
          </cell>
          <cell r="D140" t="str">
            <v>ud</v>
          </cell>
          <cell r="E140">
            <v>220</v>
          </cell>
          <cell r="F140">
            <v>64.427999999999997</v>
          </cell>
          <cell r="G140">
            <v>14174.16</v>
          </cell>
          <cell r="H140">
            <v>4.3594110425062719E-4</v>
          </cell>
          <cell r="I140">
            <v>0.98810272337940497</v>
          </cell>
          <cell r="K140">
            <v>139</v>
          </cell>
          <cell r="M140">
            <v>72.328040999999999</v>
          </cell>
          <cell r="N140">
            <v>-0.1092251482381501</v>
          </cell>
        </row>
        <row r="141">
          <cell r="C141" t="str">
            <v>Mictório branco, completo</v>
          </cell>
          <cell r="D141" t="str">
            <v>cj</v>
          </cell>
          <cell r="E141">
            <v>24</v>
          </cell>
          <cell r="F141">
            <v>287.13099999999997</v>
          </cell>
          <cell r="G141">
            <v>6891.1439999999993</v>
          </cell>
          <cell r="H141">
            <v>2.1194433567210216E-4</v>
          </cell>
          <cell r="I141">
            <v>0.98831466771507703</v>
          </cell>
          <cell r="K141">
            <v>140</v>
          </cell>
          <cell r="M141">
            <v>643.31054999999992</v>
          </cell>
          <cell r="N141">
            <v>-0.55366657674120212</v>
          </cell>
        </row>
        <row r="142">
          <cell r="C142" t="str">
            <v xml:space="preserve">Pintura de superficies metálicas com 2 demãos de esmalte sintético </v>
          </cell>
          <cell r="D142" t="str">
            <v>m²</v>
          </cell>
          <cell r="E142">
            <v>1047.3030000000001</v>
          </cell>
          <cell r="F142">
            <v>16.991</v>
          </cell>
          <cell r="G142">
            <v>17794.725273</v>
          </cell>
          <cell r="H142">
            <v>5.4729537308370753E-4</v>
          </cell>
          <cell r="I142">
            <v>0.98886196308816077</v>
          </cell>
          <cell r="K142">
            <v>141</v>
          </cell>
          <cell r="M142">
            <v>13.691114999999998</v>
          </cell>
          <cell r="N142">
            <v>0.24102383187928833</v>
          </cell>
        </row>
        <row r="143">
          <cell r="C143" t="str">
            <v xml:space="preserve">Cuba para pia de cozinha, equipada com: - 01 Torneira de pressão 3/4" - 01 sifão flexível </v>
          </cell>
          <cell r="D143" t="str">
            <v>cj</v>
          </cell>
          <cell r="E143">
            <v>71</v>
          </cell>
          <cell r="F143">
            <v>283.673</v>
          </cell>
          <cell r="G143">
            <v>20140.782999999999</v>
          </cell>
          <cell r="H143">
            <v>6.1945083034848345E-4</v>
          </cell>
          <cell r="I143">
            <v>0.9894814139185093</v>
          </cell>
          <cell r="K143">
            <v>142</v>
          </cell>
          <cell r="M143">
            <v>200.02776299999996</v>
          </cell>
          <cell r="N143">
            <v>0.41816813699006405</v>
          </cell>
        </row>
        <row r="144">
          <cell r="C144" t="str">
            <v>Piso de borracha</v>
          </cell>
          <cell r="D144" t="str">
            <v>m²</v>
          </cell>
          <cell r="E144">
            <v>200</v>
          </cell>
          <cell r="F144">
            <v>83.2</v>
          </cell>
          <cell r="G144">
            <v>16640</v>
          </cell>
          <cell r="H144">
            <v>5.1178059050627591E-4</v>
          </cell>
          <cell r="I144">
            <v>0.98999319450901557</v>
          </cell>
          <cell r="K144">
            <v>143</v>
          </cell>
          <cell r="M144">
            <v>69.601275000000001</v>
          </cell>
          <cell r="N144">
            <v>0.19538040071823404</v>
          </cell>
        </row>
        <row r="145">
          <cell r="C145" t="str">
            <v>Serra circular, betoneira e EQUIPAMENTOS DE PEQUENO PORTE</v>
          </cell>
          <cell r="D145" t="str">
            <v>mês</v>
          </cell>
          <cell r="E145">
            <v>18</v>
          </cell>
          <cell r="F145">
            <v>754</v>
          </cell>
          <cell r="G145">
            <v>13572</v>
          </cell>
          <cell r="H145">
            <v>4.1742104413168134E-4</v>
          </cell>
          <cell r="I145">
            <v>0.99041061555314724</v>
          </cell>
          <cell r="K145">
            <v>144</v>
          </cell>
          <cell r="M145">
            <v>773.34749999999997</v>
          </cell>
          <cell r="N145">
            <v>-2.5017860664190428E-2</v>
          </cell>
        </row>
        <row r="146">
          <cell r="C146" t="str">
            <v>Revestimento em madeira laminada</v>
          </cell>
          <cell r="D146" t="str">
            <v>m²</v>
          </cell>
          <cell r="E146">
            <v>170</v>
          </cell>
          <cell r="F146">
            <v>62.347999999999999</v>
          </cell>
          <cell r="G146">
            <v>10599.16</v>
          </cell>
          <cell r="H146">
            <v>3.2598824300904446E-4</v>
          </cell>
          <cell r="I146">
            <v>0.99073660379615625</v>
          </cell>
          <cell r="K146">
            <v>145</v>
          </cell>
          <cell r="M146">
            <v>80.198999999999998</v>
          </cell>
          <cell r="N146">
            <v>-0.22258382274093191</v>
          </cell>
        </row>
        <row r="147">
          <cell r="C147" t="str">
            <v>Carpet</v>
          </cell>
          <cell r="D147" t="str">
            <v>m²</v>
          </cell>
          <cell r="E147">
            <v>190</v>
          </cell>
          <cell r="F147">
            <v>39.039000000000001</v>
          </cell>
          <cell r="G147">
            <v>7417.41</v>
          </cell>
          <cell r="H147">
            <v>2.2813019650403583E-4</v>
          </cell>
          <cell r="I147">
            <v>0.99096473399266027</v>
          </cell>
          <cell r="K147">
            <v>146</v>
          </cell>
          <cell r="M147">
            <v>69.601275000000001</v>
          </cell>
          <cell r="N147">
            <v>-0.43910510260049118</v>
          </cell>
        </row>
        <row r="148">
          <cell r="C148" t="str">
            <v>Porta em esquadrias em aluminio pivotante</v>
          </cell>
          <cell r="D148" t="str">
            <v>m²</v>
          </cell>
          <cell r="E148">
            <v>27.288750000000004</v>
          </cell>
          <cell r="F148">
            <v>429.46800000000002</v>
          </cell>
          <cell r="G148">
            <v>11719.644885000002</v>
          </cell>
          <cell r="H148">
            <v>3.6044992666881958E-4</v>
          </cell>
          <cell r="I148">
            <v>0.99132518391932911</v>
          </cell>
          <cell r="K148">
            <v>147</v>
          </cell>
          <cell r="M148">
            <v>477.52776</v>
          </cell>
          <cell r="N148">
            <v>-0.10064286105586817</v>
          </cell>
        </row>
        <row r="149">
          <cell r="C149" t="str">
            <v>Lambari roxo - Tradescantia zebrina "purpusii" (forraçao)</v>
          </cell>
          <cell r="D149" t="str">
            <v>m²</v>
          </cell>
          <cell r="E149">
            <v>140</v>
          </cell>
          <cell r="F149">
            <v>82.94</v>
          </cell>
          <cell r="G149">
            <v>11611.6</v>
          </cell>
          <cell r="H149">
            <v>3.571268933126607E-4</v>
          </cell>
          <cell r="I149">
            <v>0.9916823108126418</v>
          </cell>
          <cell r="K149">
            <v>148</v>
          </cell>
          <cell r="M149">
            <v>92.251763999999994</v>
          </cell>
          <cell r="N149">
            <v>-0.10093860102230667</v>
          </cell>
        </row>
        <row r="150">
          <cell r="C150" t="str">
            <v>ARGAMASSA COM ADITIVO e emulsão asfáltica em baldrames</v>
          </cell>
          <cell r="D150" t="str">
            <v>m²</v>
          </cell>
          <cell r="E150">
            <v>372.70240000000001</v>
          </cell>
          <cell r="F150">
            <v>27.521000000000001</v>
          </cell>
          <cell r="G150">
            <v>10257.1427504</v>
          </cell>
          <cell r="H150">
            <v>3.1546914505449996E-4</v>
          </cell>
          <cell r="I150">
            <v>0.99199777995769634</v>
          </cell>
          <cell r="K150">
            <v>149</v>
          </cell>
          <cell r="M150">
            <v>32.480595000000001</v>
          </cell>
          <cell r="N150">
            <v>-0.15269409319626071</v>
          </cell>
        </row>
        <row r="151">
          <cell r="C151" t="str">
            <v>Mellhoramento / preparo do sub-leito - 100 % PN</v>
          </cell>
          <cell r="D151" t="str">
            <v>m²</v>
          </cell>
          <cell r="E151">
            <v>9315.7000000000007</v>
          </cell>
          <cell r="F151">
            <v>1.339</v>
          </cell>
          <cell r="G151">
            <v>12473.722300000001</v>
          </cell>
          <cell r="H151">
            <v>3.8364236565536678E-4</v>
          </cell>
          <cell r="I151">
            <v>0.99238142232335169</v>
          </cell>
          <cell r="K151">
            <v>150</v>
          </cell>
          <cell r="M151">
            <v>1.2946409999999997</v>
          </cell>
          <cell r="N151">
            <v>3.4263552598751579E-2</v>
          </cell>
        </row>
        <row r="152">
          <cell r="C152" t="str">
            <v>Porta em madeira  1,00 x 2,20m</v>
          </cell>
          <cell r="D152" t="str">
            <v>cj</v>
          </cell>
          <cell r="E152">
            <v>33</v>
          </cell>
          <cell r="F152">
            <v>453.97300000000007</v>
          </cell>
          <cell r="G152">
            <v>14981.109000000002</v>
          </cell>
          <cell r="H152">
            <v>4.6075966409007729E-4</v>
          </cell>
          <cell r="I152">
            <v>0.99284218198744179</v>
          </cell>
          <cell r="K152">
            <v>151</v>
          </cell>
          <cell r="M152">
            <v>363.312927</v>
          </cell>
          <cell r="N152">
            <v>0.24953715175678304</v>
          </cell>
        </row>
        <row r="153">
          <cell r="C153" t="str">
            <v>Barra de apoio c=80cm para deficientes</v>
          </cell>
          <cell r="D153" t="str">
            <v>pç</v>
          </cell>
          <cell r="E153">
            <v>36</v>
          </cell>
          <cell r="F153">
            <v>223.041</v>
          </cell>
          <cell r="G153">
            <v>8029.4759999999997</v>
          </cell>
          <cell r="H153">
            <v>2.4695492600576747E-4</v>
          </cell>
          <cell r="I153">
            <v>0.99308913691344758</v>
          </cell>
          <cell r="K153">
            <v>152</v>
          </cell>
          <cell r="M153">
            <v>323.625879</v>
          </cell>
          <cell r="N153">
            <v>-0.31080604341904317</v>
          </cell>
        </row>
        <row r="154">
          <cell r="C154" t="str">
            <v>TAPUME de chapa compensada resinada 12mm</v>
          </cell>
          <cell r="D154" t="str">
            <v>m²</v>
          </cell>
          <cell r="E154">
            <v>264</v>
          </cell>
          <cell r="F154">
            <v>39.754000000000005</v>
          </cell>
          <cell r="G154">
            <v>10495.056</v>
          </cell>
          <cell r="H154">
            <v>3.2278641568968958E-4</v>
          </cell>
          <cell r="I154">
            <v>0.9934119233291373</v>
          </cell>
          <cell r="K154">
            <v>153</v>
          </cell>
          <cell r="M154">
            <v>43.296002999999999</v>
          </cell>
          <cell r="N154">
            <v>-8.1809006711312193E-2</v>
          </cell>
        </row>
        <row r="155">
          <cell r="C155" t="str">
            <v>Piso cimentado</v>
          </cell>
          <cell r="D155" t="str">
            <v>m²</v>
          </cell>
          <cell r="E155">
            <v>1076.4625000000001</v>
          </cell>
          <cell r="F155">
            <v>12.726999999999999</v>
          </cell>
          <cell r="G155">
            <v>13700.138237499999</v>
          </cell>
          <cell r="H155">
            <v>4.2136206954359137E-4</v>
          </cell>
          <cell r="I155">
            <v>0.99383328539868088</v>
          </cell>
          <cell r="K155">
            <v>154</v>
          </cell>
          <cell r="M155">
            <v>10.42587</v>
          </cell>
          <cell r="N155">
            <v>0.22071347523036433</v>
          </cell>
        </row>
        <row r="156">
          <cell r="C156" t="str">
            <v xml:space="preserve">Pintura de calhas e rufos metálicos com 2 demãos de esmalte sintético </v>
          </cell>
          <cell r="D156" t="str">
            <v>m²</v>
          </cell>
          <cell r="E156">
            <v>746.58</v>
          </cell>
          <cell r="F156">
            <v>15.157999999999999</v>
          </cell>
          <cell r="G156">
            <v>11316.65964</v>
          </cell>
          <cell r="H156">
            <v>3.4805569429794113E-4</v>
          </cell>
          <cell r="I156">
            <v>0.99418134109297884</v>
          </cell>
          <cell r="K156">
            <v>155</v>
          </cell>
          <cell r="M156">
            <v>13.954625999999999</v>
          </cell>
          <cell r="N156">
            <v>8.6234772612322264E-2</v>
          </cell>
        </row>
        <row r="157">
          <cell r="C157" t="str">
            <v>Janela em madeira guilhotina - fixo</v>
          </cell>
          <cell r="D157" t="str">
            <v>m²</v>
          </cell>
          <cell r="E157">
            <v>17.864499999999996</v>
          </cell>
          <cell r="F157">
            <v>473.71999999999997</v>
          </cell>
          <cell r="G157">
            <v>8462.7709399999967</v>
          </cell>
          <cell r="H157">
            <v>2.6028136472311001E-4</v>
          </cell>
          <cell r="I157">
            <v>0.99444162245770196</v>
          </cell>
          <cell r="K157">
            <v>156</v>
          </cell>
          <cell r="M157">
            <v>535.86680399999989</v>
          </cell>
          <cell r="N157">
            <v>-0.11597434947659102</v>
          </cell>
        </row>
        <row r="158">
          <cell r="C158" t="str">
            <v>Fechadura para porta de banheiro</v>
          </cell>
          <cell r="D158" t="str">
            <v>ud</v>
          </cell>
          <cell r="E158">
            <v>115</v>
          </cell>
          <cell r="F158">
            <v>93.768999999999991</v>
          </cell>
          <cell r="G158">
            <v>10783.434999999999</v>
          </cell>
          <cell r="H158">
            <v>3.3165581322031513E-4</v>
          </cell>
          <cell r="I158">
            <v>0.99477327827092232</v>
          </cell>
          <cell r="K158">
            <v>157</v>
          </cell>
          <cell r="M158">
            <v>76.933755000000005</v>
          </cell>
          <cell r="N158">
            <v>0.21882780841777438</v>
          </cell>
        </row>
        <row r="159">
          <cell r="C159" t="str">
            <v>CUMEEIRA para telha CRFS 8mm</v>
          </cell>
          <cell r="D159" t="str">
            <v>m</v>
          </cell>
          <cell r="E159">
            <v>268.5</v>
          </cell>
          <cell r="F159">
            <v>26.038999999999998</v>
          </cell>
          <cell r="G159">
            <v>6991.4714999999997</v>
          </cell>
          <cell r="H159">
            <v>2.1503001278712732E-4</v>
          </cell>
          <cell r="I159">
            <v>0.99498830828370943</v>
          </cell>
          <cell r="K159">
            <v>158</v>
          </cell>
          <cell r="M159">
            <v>32.755562999999995</v>
          </cell>
          <cell r="N159">
            <v>-0.20505106262408002</v>
          </cell>
        </row>
        <row r="160">
          <cell r="C160" t="str">
            <v>Aplicação de cera acrilica em rodapé de granitina Tecnogran</v>
          </cell>
          <cell r="D160" t="str">
            <v>m</v>
          </cell>
          <cell r="E160">
            <v>3700.4750000000026</v>
          </cell>
          <cell r="F160">
            <v>1.885</v>
          </cell>
          <cell r="G160">
            <v>6975.3953750000046</v>
          </cell>
          <cell r="H160">
            <v>2.1453557476155339E-4</v>
          </cell>
          <cell r="I160">
            <v>0.99520284385847102</v>
          </cell>
          <cell r="K160">
            <v>159</v>
          </cell>
          <cell r="M160">
            <v>2.3257709999999996</v>
          </cell>
          <cell r="N160">
            <v>-0.18951607875409904</v>
          </cell>
        </row>
        <row r="161">
          <cell r="C161" t="str">
            <v>Chapa aço inox para proteção da porta deficiente fisico</v>
          </cell>
          <cell r="D161" t="str">
            <v>ud</v>
          </cell>
          <cell r="E161">
            <v>32</v>
          </cell>
          <cell r="F161">
            <v>238.83600000000001</v>
          </cell>
          <cell r="G161">
            <v>7642.7520000000004</v>
          </cell>
          <cell r="H161">
            <v>2.3506082521953256E-4</v>
          </cell>
          <cell r="I161">
            <v>0.99543790468369053</v>
          </cell>
          <cell r="K161">
            <v>160</v>
          </cell>
          <cell r="M161">
            <v>241.65104399999998</v>
          </cell>
          <cell r="N161">
            <v>-1.1649211000304915E-2</v>
          </cell>
        </row>
        <row r="162">
          <cell r="C162" t="str">
            <v>REATERRO com apiloamento manual</v>
          </cell>
          <cell r="D162" t="str">
            <v>m³</v>
          </cell>
          <cell r="E162">
            <v>610.50678000000005</v>
          </cell>
          <cell r="F162">
            <v>10.478000000000002</v>
          </cell>
          <cell r="G162">
            <v>6396.8900408400013</v>
          </cell>
          <cell r="H162">
            <v>1.9674303861206801E-4</v>
          </cell>
          <cell r="I162">
            <v>0.99563464772230259</v>
          </cell>
          <cell r="K162">
            <v>161</v>
          </cell>
          <cell r="M162">
            <v>12.579786</v>
          </cell>
          <cell r="N162">
            <v>-0.16707645106204505</v>
          </cell>
        </row>
        <row r="163">
          <cell r="C163" t="str">
            <v>Rodapé para piso cimentado tipo garrafado h=7cm</v>
          </cell>
          <cell r="D163" t="str">
            <v>m</v>
          </cell>
          <cell r="E163">
            <v>900.65412000000003</v>
          </cell>
          <cell r="F163">
            <v>9.984</v>
          </cell>
          <cell r="G163">
            <v>8992.1307340799995</v>
          </cell>
          <cell r="H163">
            <v>2.7656237842530617E-4</v>
          </cell>
          <cell r="I163">
            <v>0.99591121010072792</v>
          </cell>
          <cell r="K163">
            <v>162</v>
          </cell>
          <cell r="M163">
            <v>8.4896370000000001</v>
          </cell>
          <cell r="N163">
            <v>0.17602201366206827</v>
          </cell>
        </row>
        <row r="164">
          <cell r="C164" t="str">
            <v>Emboço em argamassa de cal em tetos</v>
          </cell>
          <cell r="D164" t="str">
            <v>m²</v>
          </cell>
          <cell r="E164">
            <v>413.63400000000001</v>
          </cell>
          <cell r="F164">
            <v>18.889000000000003</v>
          </cell>
          <cell r="G164">
            <v>7813.1326260000014</v>
          </cell>
          <cell r="H164">
            <v>2.4030105943738769E-4</v>
          </cell>
          <cell r="I164">
            <v>0.99615151116016531</v>
          </cell>
          <cell r="K164">
            <v>163</v>
          </cell>
          <cell r="M164">
            <v>17.792720999999997</v>
          </cell>
          <cell r="N164">
            <v>6.1613903798076075E-2</v>
          </cell>
        </row>
        <row r="165">
          <cell r="C165" t="str">
            <v>LASTRO DE CONCRETO magro</v>
          </cell>
          <cell r="D165" t="str">
            <v>m³</v>
          </cell>
          <cell r="E165">
            <v>21.570971999999998</v>
          </cell>
          <cell r="F165">
            <v>320.65800000000002</v>
          </cell>
          <cell r="G165">
            <v>6916.9047395759999</v>
          </cell>
          <cell r="H165">
            <v>2.1273663414037646E-4</v>
          </cell>
          <cell r="I165">
            <v>0.99636424779430566</v>
          </cell>
          <cell r="K165">
            <v>164</v>
          </cell>
          <cell r="M165">
            <v>326.16933299999999</v>
          </cell>
          <cell r="N165">
            <v>-1.68971526210282E-2</v>
          </cell>
        </row>
        <row r="166">
          <cell r="C166" t="str">
            <v>Banco de Concreto</v>
          </cell>
          <cell r="D166" t="str">
            <v xml:space="preserve">m </v>
          </cell>
          <cell r="E166">
            <v>50</v>
          </cell>
          <cell r="F166">
            <v>145.964</v>
          </cell>
          <cell r="G166">
            <v>7298.2</v>
          </cell>
          <cell r="H166">
            <v>2.2446376836736197E-4</v>
          </cell>
          <cell r="I166">
            <v>0.99658871156267304</v>
          </cell>
          <cell r="K166">
            <v>165</v>
          </cell>
          <cell r="M166">
            <v>136.10916</v>
          </cell>
          <cell r="N166">
            <v>7.2403944010821952E-2</v>
          </cell>
        </row>
        <row r="167">
          <cell r="C167" t="str">
            <v>Espadinha - Sansevieria trifasciata (forração)</v>
          </cell>
          <cell r="D167" t="str">
            <v>m²</v>
          </cell>
          <cell r="E167">
            <v>40</v>
          </cell>
          <cell r="F167">
            <v>133.458</v>
          </cell>
          <cell r="G167">
            <v>5338.32</v>
          </cell>
          <cell r="H167">
            <v>1.6418561069179465E-4</v>
          </cell>
          <cell r="I167">
            <v>0.99675289717336479</v>
          </cell>
          <cell r="K167">
            <v>166</v>
          </cell>
          <cell r="M167">
            <v>169.58651399999999</v>
          </cell>
          <cell r="N167">
            <v>-0.21303883868973217</v>
          </cell>
        </row>
        <row r="168">
          <cell r="C168" t="str">
            <v>Pedra miracema sobre lastro de concreto e=5cm</v>
          </cell>
          <cell r="D168" t="str">
            <v>m²</v>
          </cell>
          <cell r="E168">
            <v>188</v>
          </cell>
          <cell r="F168">
            <v>39.247</v>
          </cell>
          <cell r="G168">
            <v>7378.4359999999997</v>
          </cell>
          <cell r="H168">
            <v>2.2693151040220942E-4</v>
          </cell>
          <cell r="I168">
            <v>0.996979828683767</v>
          </cell>
          <cell r="K168">
            <v>167</v>
          </cell>
          <cell r="M168">
            <v>33.225299999999997</v>
          </cell>
          <cell r="N168">
            <v>0.18123839363376715</v>
          </cell>
        </row>
        <row r="169">
          <cell r="C169" t="str">
            <v>Magnólia-branca - Magnolia grandiflora -h=2,1m</v>
          </cell>
          <cell r="D169" t="str">
            <v>ud</v>
          </cell>
          <cell r="E169">
            <v>20</v>
          </cell>
          <cell r="F169">
            <v>135.62899999999999</v>
          </cell>
          <cell r="G169">
            <v>2712.58</v>
          </cell>
          <cell r="H169">
            <v>8.3428232824249641E-5</v>
          </cell>
          <cell r="I169">
            <v>0.99706325691659126</v>
          </cell>
          <cell r="K169">
            <v>168</v>
          </cell>
          <cell r="M169">
            <v>308.62866599999995</v>
          </cell>
          <cell r="N169">
            <v>-0.56054308966879951</v>
          </cell>
        </row>
        <row r="170">
          <cell r="C170" t="str">
            <v>Soleira de marmore branco e=2cm - l=30cm</v>
          </cell>
          <cell r="D170" t="str">
            <v>m</v>
          </cell>
          <cell r="E170">
            <v>82.97999999999999</v>
          </cell>
          <cell r="F170">
            <v>69.653999999999996</v>
          </cell>
          <cell r="G170">
            <v>5779.8889199999994</v>
          </cell>
          <cell r="H170">
            <v>1.7776652431119479E-4</v>
          </cell>
          <cell r="I170">
            <v>0.99724102344090249</v>
          </cell>
          <cell r="K170">
            <v>169</v>
          </cell>
          <cell r="M170">
            <v>74.012219999999985</v>
          </cell>
          <cell r="N170">
            <v>-5.8885140859171514E-2</v>
          </cell>
        </row>
        <row r="171">
          <cell r="C171" t="str">
            <v>Emolumentos e TAXAS</v>
          </cell>
          <cell r="D171" t="str">
            <v>vb</v>
          </cell>
          <cell r="E171">
            <v>1</v>
          </cell>
          <cell r="F171">
            <v>5675.8</v>
          </cell>
          <cell r="G171">
            <v>5675.8</v>
          </cell>
          <cell r="H171">
            <v>1.7456516079300007E-4</v>
          </cell>
          <cell r="I171">
            <v>0.99741558860169544</v>
          </cell>
          <cell r="K171">
            <v>170</v>
          </cell>
          <cell r="M171">
            <v>5728.5</v>
          </cell>
          <cell r="N171">
            <v>-9.1996159553111578E-3</v>
          </cell>
        </row>
        <row r="172">
          <cell r="C172" t="str">
            <v>Barra de apoio c=60cm para deficientes</v>
          </cell>
          <cell r="D172" t="str">
            <v>pç</v>
          </cell>
          <cell r="E172">
            <v>18</v>
          </cell>
          <cell r="F172">
            <v>203.34599999999998</v>
          </cell>
          <cell r="G172">
            <v>3660.2279999999996</v>
          </cell>
          <cell r="H172">
            <v>1.1257413745358204E-4</v>
          </cell>
          <cell r="I172">
            <v>0.99752816273914902</v>
          </cell>
          <cell r="K172">
            <v>171</v>
          </cell>
          <cell r="M172">
            <v>292.691979</v>
          </cell>
          <cell r="N172">
            <v>-0.30525598721651348</v>
          </cell>
        </row>
        <row r="173">
          <cell r="C173" t="str">
            <v>Lixeira seletivas (5 tipos de lixo)</v>
          </cell>
          <cell r="D173" t="str">
            <v>un  </v>
          </cell>
          <cell r="E173">
            <v>25</v>
          </cell>
          <cell r="F173">
            <v>195</v>
          </cell>
          <cell r="G173">
            <v>4875</v>
          </cell>
          <cell r="H173">
            <v>1.4993571987488553E-4</v>
          </cell>
          <cell r="I173">
            <v>0.99767809845902389</v>
          </cell>
          <cell r="K173">
            <v>172</v>
          </cell>
          <cell r="M173">
            <v>194.76899999999998</v>
          </cell>
          <cell r="N173">
            <v>1.1860203625835286E-3</v>
          </cell>
        </row>
        <row r="174">
          <cell r="C174" t="str">
            <v>Estrelítzia de lança - Strelitzia juncea</v>
          </cell>
          <cell r="D174" t="str">
            <v>m</v>
          </cell>
          <cell r="E174">
            <v>35</v>
          </cell>
          <cell r="F174">
            <v>121.19899999999998</v>
          </cell>
          <cell r="G174">
            <v>4241.9649999999992</v>
          </cell>
          <cell r="H174">
            <v>1.304660668633987E-4</v>
          </cell>
          <cell r="I174">
            <v>0.99780856452588729</v>
          </cell>
          <cell r="K174">
            <v>173</v>
          </cell>
          <cell r="M174">
            <v>130.77019799999999</v>
          </cell>
          <cell r="N174">
            <v>-7.3190972762769757E-2</v>
          </cell>
        </row>
        <row r="175">
          <cell r="C175" t="str">
            <v>Porta em esquadrias em aluminio Fixo-correr</v>
          </cell>
          <cell r="D175" t="str">
            <v>m²</v>
          </cell>
          <cell r="E175">
            <v>9.567499999999999</v>
          </cell>
          <cell r="F175">
            <v>376.48</v>
          </cell>
          <cell r="G175">
            <v>3601.9723999999997</v>
          </cell>
          <cell r="H175">
            <v>1.1078242559250648E-4</v>
          </cell>
          <cell r="I175">
            <v>0.99791934695147977</v>
          </cell>
          <cell r="K175">
            <v>174</v>
          </cell>
          <cell r="M175">
            <v>477.52776</v>
          </cell>
          <cell r="N175">
            <v>-0.21160604359419855</v>
          </cell>
        </row>
        <row r="176">
          <cell r="C176" t="str">
            <v>Chuveiro inclusive braço em alumínio 1/2" e misturador para Box Fabrimar linha Duello Ref 2116 cromado</v>
          </cell>
          <cell r="D176" t="str">
            <v>cj</v>
          </cell>
          <cell r="E176">
            <v>12</v>
          </cell>
          <cell r="F176">
            <v>235.17000000000002</v>
          </cell>
          <cell r="G176">
            <v>2822.04</v>
          </cell>
          <cell r="H176">
            <v>8.6794789521173736E-5</v>
          </cell>
          <cell r="I176">
            <v>0.998006141741001</v>
          </cell>
          <cell r="K176">
            <v>175</v>
          </cell>
          <cell r="M176">
            <v>371.47031099999992</v>
          </cell>
          <cell r="N176">
            <v>-0.36692114272357002</v>
          </cell>
        </row>
        <row r="177">
          <cell r="C177" t="str">
            <v xml:space="preserve">Porta em madeira  2,50 x 2,50m </v>
          </cell>
          <cell r="D177" t="str">
            <v>cj</v>
          </cell>
          <cell r="E177">
            <v>2</v>
          </cell>
          <cell r="F177">
            <v>1292.46</v>
          </cell>
          <cell r="G177">
            <v>2584.92</v>
          </cell>
          <cell r="H177">
            <v>7.9501916106459311E-5</v>
          </cell>
          <cell r="I177">
            <v>0.9980856436571075</v>
          </cell>
          <cell r="K177">
            <v>176</v>
          </cell>
          <cell r="M177">
            <v>2074.2096510000001</v>
          </cell>
          <cell r="N177">
            <v>-0.37689037394224334</v>
          </cell>
        </row>
        <row r="178">
          <cell r="C178" t="str">
            <v>Irrigação de revestimento vegetal</v>
          </cell>
          <cell r="D178" t="str">
            <v>m²</v>
          </cell>
          <cell r="E178">
            <v>18086</v>
          </cell>
          <cell r="F178">
            <v>0.18200000000000002</v>
          </cell>
          <cell r="G178">
            <v>3291.6520000000005</v>
          </cell>
          <cell r="H178">
            <v>1.0123819737386806E-4</v>
          </cell>
          <cell r="I178">
            <v>0.99818688185448134</v>
          </cell>
          <cell r="K178">
            <v>177</v>
          </cell>
          <cell r="M178">
            <v>0.21768299999999999</v>
          </cell>
          <cell r="N178">
            <v>-0.1639218496621232</v>
          </cell>
        </row>
        <row r="179">
          <cell r="C179" t="str">
            <v>MANTA ASFÁLTICA 3mm em boxes de banheiro e floreiras, inclusive preparo de superfície e proteção mecânica</v>
          </cell>
          <cell r="D179" t="str">
            <v>m²</v>
          </cell>
          <cell r="E179">
            <v>83.441999999999993</v>
          </cell>
          <cell r="F179">
            <v>43.03</v>
          </cell>
          <cell r="G179">
            <v>3590.5092599999998</v>
          </cell>
          <cell r="H179">
            <v>1.1042986474164974E-4</v>
          </cell>
          <cell r="I179">
            <v>0.99829731171922298</v>
          </cell>
          <cell r="K179">
            <v>178</v>
          </cell>
          <cell r="M179">
            <v>45.827999999999996</v>
          </cell>
          <cell r="N179">
            <v>-6.1054377236623769E-2</v>
          </cell>
        </row>
        <row r="180">
          <cell r="C180" t="str">
            <v>Rodapé em madeira boleada h=7cm</v>
          </cell>
          <cell r="D180" t="str">
            <v>m</v>
          </cell>
          <cell r="E180">
            <v>283.995</v>
          </cell>
          <cell r="F180">
            <v>13.455</v>
          </cell>
          <cell r="G180">
            <v>3821.1527249999999</v>
          </cell>
          <cell r="H180">
            <v>1.1752354555379601E-4</v>
          </cell>
          <cell r="I180">
            <v>0.99841483526477681</v>
          </cell>
          <cell r="K180">
            <v>179</v>
          </cell>
          <cell r="M180">
            <v>13.095350999999999</v>
          </cell>
          <cell r="N180">
            <v>2.7463868666063318E-2</v>
          </cell>
        </row>
        <row r="181">
          <cell r="C181" t="str">
            <v>Escada marinheiro</v>
          </cell>
          <cell r="D181" t="str">
            <v>m</v>
          </cell>
          <cell r="E181">
            <v>13.8</v>
          </cell>
          <cell r="F181">
            <v>270.06200000000001</v>
          </cell>
          <cell r="G181">
            <v>3726.8556000000003</v>
          </cell>
          <cell r="H181">
            <v>1.146233389242561E-4</v>
          </cell>
          <cell r="I181">
            <v>0.99852945860370101</v>
          </cell>
          <cell r="K181">
            <v>180</v>
          </cell>
          <cell r="M181">
            <v>259.833303</v>
          </cell>
          <cell r="N181">
            <v>3.9366381760539859E-2</v>
          </cell>
        </row>
        <row r="182">
          <cell r="C182" t="str">
            <v>Quaresmeira - Tibouchina granulosa h=1m</v>
          </cell>
          <cell r="D182" t="str">
            <v>ud</v>
          </cell>
          <cell r="E182">
            <v>50</v>
          </cell>
          <cell r="F182">
            <v>77.259</v>
          </cell>
          <cell r="G182">
            <v>3862.95</v>
          </cell>
          <cell r="H182">
            <v>1.188090644288593E-4</v>
          </cell>
          <cell r="I182">
            <v>0.99864826766812986</v>
          </cell>
          <cell r="K182">
            <v>181</v>
          </cell>
          <cell r="M182">
            <v>68.890940999999998</v>
          </cell>
          <cell r="N182">
            <v>0.12146820581243034</v>
          </cell>
        </row>
        <row r="183">
          <cell r="C183" t="str">
            <v>Cinerária - Senecio douglasii (forração)</v>
          </cell>
          <cell r="D183" t="str">
            <v>m²</v>
          </cell>
          <cell r="E183">
            <v>82</v>
          </cell>
          <cell r="F183">
            <v>46.228000000000002</v>
          </cell>
          <cell r="G183">
            <v>3790.6959999999999</v>
          </cell>
          <cell r="H183">
            <v>1.1658681714602032E-4</v>
          </cell>
          <cell r="I183">
            <v>0.99876485448527585</v>
          </cell>
          <cell r="K183">
            <v>182</v>
          </cell>
          <cell r="M183">
            <v>38.11743899999999</v>
          </cell>
          <cell r="N183">
            <v>0.21277822468608165</v>
          </cell>
        </row>
        <row r="184">
          <cell r="C184" t="str">
            <v>Reboco em tetos</v>
          </cell>
          <cell r="D184" t="str">
            <v>m²</v>
          </cell>
          <cell r="E184">
            <v>413.63400000000001</v>
          </cell>
          <cell r="F184">
            <v>6.9940000000000007</v>
          </cell>
          <cell r="G184">
            <v>2892.9561960000005</v>
          </cell>
          <cell r="H184">
            <v>8.8975891243850362E-5</v>
          </cell>
          <cell r="I184">
            <v>0.99885383037651976</v>
          </cell>
          <cell r="K184">
            <v>183</v>
          </cell>
          <cell r="M184">
            <v>6.8856569999999993</v>
          </cell>
          <cell r="N184">
            <v>1.5734591484879656E-2</v>
          </cell>
        </row>
        <row r="185">
          <cell r="C185" t="str">
            <v>Porta em madeira  1,60 x 2,40m</v>
          </cell>
          <cell r="D185" t="str">
            <v>cj</v>
          </cell>
          <cell r="E185">
            <v>2</v>
          </cell>
          <cell r="F185">
            <v>1094.8599999999999</v>
          </cell>
          <cell r="G185">
            <v>2189.7199999999998</v>
          </cell>
          <cell r="H185">
            <v>6.7347127081935243E-5</v>
          </cell>
          <cell r="I185">
            <v>0.99892117750360165</v>
          </cell>
          <cell r="K185">
            <v>184</v>
          </cell>
          <cell r="M185">
            <v>1326.8809980000001</v>
          </cell>
          <cell r="N185">
            <v>-0.17486194945117461</v>
          </cell>
        </row>
        <row r="186">
          <cell r="C186" t="str">
            <v>CIMENTO CRISTALIZANTE em poço de elevador</v>
          </cell>
          <cell r="D186" t="str">
            <v>m²</v>
          </cell>
          <cell r="E186">
            <v>45.202999999999996</v>
          </cell>
          <cell r="F186">
            <v>49.725000000000001</v>
          </cell>
          <cell r="G186">
            <v>2247.7191749999997</v>
          </cell>
          <cell r="H186">
            <v>6.9130952324145389E-5</v>
          </cell>
          <cell r="I186">
            <v>0.99899030845592585</v>
          </cell>
          <cell r="K186">
            <v>185</v>
          </cell>
          <cell r="M186">
            <v>57.227715000000003</v>
          </cell>
          <cell r="N186">
            <v>-0.13110282316880906</v>
          </cell>
        </row>
        <row r="187">
          <cell r="C187" t="str">
            <v>Abacaxi roxo - Tradescantia spathacea (forraçao)</v>
          </cell>
          <cell r="D187" t="str">
            <v>m²</v>
          </cell>
          <cell r="E187">
            <v>70</v>
          </cell>
          <cell r="F187">
            <v>35.178000000000004</v>
          </cell>
          <cell r="G187">
            <v>2462.4600000000005</v>
          </cell>
          <cell r="H187">
            <v>7.5735530823202199E-5</v>
          </cell>
          <cell r="I187">
            <v>0.99906604398674903</v>
          </cell>
          <cell r="K187">
            <v>186</v>
          </cell>
          <cell r="M187">
            <v>34.244973000000002</v>
          </cell>
          <cell r="N187">
            <v>2.7245663180987201E-2</v>
          </cell>
        </row>
        <row r="188">
          <cell r="C188" t="str">
            <v>Fechadura para porta interna</v>
          </cell>
          <cell r="D188" t="str">
            <v>ud</v>
          </cell>
          <cell r="E188">
            <v>26</v>
          </cell>
          <cell r="F188">
            <v>93.768999999999991</v>
          </cell>
          <cell r="G188">
            <v>2437.9939999999997</v>
          </cell>
          <cell r="H188">
            <v>7.4983053423723409E-5</v>
          </cell>
          <cell r="I188">
            <v>0.99914102704017271</v>
          </cell>
          <cell r="K188">
            <v>187</v>
          </cell>
          <cell r="M188">
            <v>90.120761999999985</v>
          </cell>
          <cell r="N188">
            <v>4.0481659487078048E-2</v>
          </cell>
        </row>
        <row r="189">
          <cell r="C189" t="str">
            <v>Chapisco em argamassa de cimento e areia em tetos</v>
          </cell>
          <cell r="D189" t="str">
            <v>m²</v>
          </cell>
          <cell r="E189">
            <v>413.63400000000001</v>
          </cell>
          <cell r="F189">
            <v>5.3170000000000002</v>
          </cell>
          <cell r="G189">
            <v>2199.2919780000002</v>
          </cell>
          <cell r="H189">
            <v>6.7641523269023785E-5</v>
          </cell>
          <cell r="I189">
            <v>0.9992086685634417</v>
          </cell>
          <cell r="K189">
            <v>188</v>
          </cell>
          <cell r="M189">
            <v>5.442075</v>
          </cell>
          <cell r="N189">
            <v>-2.2982961462309826E-2</v>
          </cell>
        </row>
        <row r="190">
          <cell r="C190" t="str">
            <v>Ficus - Ficus benjamina h=2,1m</v>
          </cell>
          <cell r="D190" t="str">
            <v>ud</v>
          </cell>
          <cell r="E190">
            <v>29</v>
          </cell>
          <cell r="F190">
            <v>82.588999999999999</v>
          </cell>
          <cell r="G190">
            <v>2395.0810000000001</v>
          </cell>
          <cell r="H190">
            <v>7.3663219260238102E-5</v>
          </cell>
          <cell r="I190">
            <v>0.99928233178270198</v>
          </cell>
          <cell r="K190">
            <v>189</v>
          </cell>
          <cell r="M190">
            <v>73.531025999999997</v>
          </cell>
          <cell r="N190">
            <v>0.12318574202949373</v>
          </cell>
        </row>
        <row r="191">
          <cell r="C191" t="str">
            <v xml:space="preserve">Alçapão 80x80cm </v>
          </cell>
          <cell r="D191" t="str">
            <v>ud</v>
          </cell>
          <cell r="E191">
            <v>8</v>
          </cell>
          <cell r="F191">
            <v>262.834</v>
          </cell>
          <cell r="G191">
            <v>2102.672</v>
          </cell>
          <cell r="H191">
            <v>6.4669874867849295E-5</v>
          </cell>
          <cell r="I191">
            <v>0.99934700165756984</v>
          </cell>
          <cell r="K191">
            <v>190</v>
          </cell>
          <cell r="M191">
            <v>262.90377899999999</v>
          </cell>
          <cell r="N191">
            <v>-2.6541649673272882E-4</v>
          </cell>
        </row>
        <row r="192">
          <cell r="C192" t="str">
            <v>Corticeira - Erythrina falcata h=2,10m</v>
          </cell>
          <cell r="D192" t="str">
            <v>ud</v>
          </cell>
          <cell r="E192">
            <v>12</v>
          </cell>
          <cell r="F192">
            <v>149.27899999999997</v>
          </cell>
          <cell r="G192">
            <v>1791.3479999999995</v>
          </cell>
          <cell r="H192">
            <v>5.5094779882345923E-5</v>
          </cell>
          <cell r="I192">
            <v>0.99940209643745215</v>
          </cell>
          <cell r="K192">
            <v>191</v>
          </cell>
          <cell r="M192">
            <v>153.95916599999998</v>
          </cell>
          <cell r="N192">
            <v>-3.0398748717565871E-2</v>
          </cell>
        </row>
        <row r="193">
          <cell r="C193" t="str">
            <v>Porta em madeira  2,10 x 2,20m</v>
          </cell>
          <cell r="D193" t="str">
            <v>cj</v>
          </cell>
          <cell r="E193">
            <v>1</v>
          </cell>
          <cell r="F193">
            <v>1172.6259999999997</v>
          </cell>
          <cell r="G193">
            <v>1172.6259999999997</v>
          </cell>
          <cell r="H193">
            <v>3.6065338144411791E-5</v>
          </cell>
          <cell r="I193">
            <v>0.99943816177559652</v>
          </cell>
          <cell r="K193">
            <v>192</v>
          </cell>
          <cell r="M193">
            <v>1568.7382679999998</v>
          </cell>
          <cell r="N193">
            <v>-0.25250373250918878</v>
          </cell>
        </row>
        <row r="194">
          <cell r="C194" t="str">
            <v>Porta em madeira  0,70 x 2,20m</v>
          </cell>
          <cell r="D194" t="str">
            <v>cj</v>
          </cell>
          <cell r="E194">
            <v>4</v>
          </cell>
          <cell r="F194">
            <v>436.68300000000005</v>
          </cell>
          <cell r="G194">
            <v>1746.7320000000002</v>
          </cell>
          <cell r="H194">
            <v>5.3722568174050992E-5</v>
          </cell>
          <cell r="I194">
            <v>0.99949188434377056</v>
          </cell>
          <cell r="K194">
            <v>193</v>
          </cell>
          <cell r="M194">
            <v>355.579452</v>
          </cell>
          <cell r="N194">
            <v>0.22808839921379942</v>
          </cell>
        </row>
        <row r="195">
          <cell r="C195" t="str">
            <v>Pintura em paredes externas com duas demãos de tinta latex acrílica com emassamento</v>
          </cell>
          <cell r="D195" t="str">
            <v>m²</v>
          </cell>
          <cell r="E195">
            <v>79.81</v>
          </cell>
          <cell r="F195">
            <v>15.339999999999998</v>
          </cell>
          <cell r="G195">
            <v>1224.2854</v>
          </cell>
          <cell r="H195">
            <v>3.7654176980781988E-5</v>
          </cell>
          <cell r="I195">
            <v>0.99952953852075133</v>
          </cell>
          <cell r="K195">
            <v>194</v>
          </cell>
          <cell r="M195">
            <v>16.028342999999996</v>
          </cell>
          <cell r="N195">
            <v>-4.2945362474461568E-2</v>
          </cell>
        </row>
        <row r="196">
          <cell r="C196" t="str">
            <v>Porta em madeira  1,20 x 2,20m</v>
          </cell>
          <cell r="D196" t="str">
            <v>cj</v>
          </cell>
          <cell r="E196">
            <v>2</v>
          </cell>
          <cell r="F196">
            <v>623.75299999999993</v>
          </cell>
          <cell r="G196">
            <v>1247.5059999999999</v>
          </cell>
          <cell r="H196">
            <v>3.836835080169004E-5</v>
          </cell>
          <cell r="I196">
            <v>0.99956790687155306</v>
          </cell>
          <cell r="K196">
            <v>195</v>
          </cell>
          <cell r="M196">
            <v>602.46634500000005</v>
          </cell>
          <cell r="N196">
            <v>3.533252135436693E-2</v>
          </cell>
        </row>
        <row r="197">
          <cell r="C197" t="str">
            <v>Porta em madeira  1,40 x 2,20m</v>
          </cell>
          <cell r="D197" t="str">
            <v>cj</v>
          </cell>
          <cell r="E197">
            <v>2</v>
          </cell>
          <cell r="F197">
            <v>727.75299999999993</v>
          </cell>
          <cell r="G197">
            <v>1455.5059999999999</v>
          </cell>
          <cell r="H197">
            <v>4.4765608183018489E-5</v>
          </cell>
          <cell r="I197">
            <v>0.99961267247973606</v>
          </cell>
          <cell r="K197">
            <v>196</v>
          </cell>
          <cell r="M197">
            <v>602.46634500000005</v>
          </cell>
          <cell r="N197">
            <v>0.20795627181465193</v>
          </cell>
        </row>
        <row r="198">
          <cell r="C198" t="str">
            <v>PLACAS de obra</v>
          </cell>
          <cell r="D198" t="str">
            <v>m²</v>
          </cell>
          <cell r="E198">
            <v>6</v>
          </cell>
          <cell r="F198">
            <v>179.4</v>
          </cell>
          <cell r="G198">
            <v>1076.4000000000001</v>
          </cell>
          <cell r="H198">
            <v>3.3105806948374727E-5</v>
          </cell>
          <cell r="I198">
            <v>0.99964577828668444</v>
          </cell>
          <cell r="K198">
            <v>197</v>
          </cell>
          <cell r="M198">
            <v>188.69678999999996</v>
          </cell>
          <cell r="N198">
            <v>-4.9268405678760896E-2</v>
          </cell>
        </row>
        <row r="199">
          <cell r="C199" t="str">
            <v>Bisnagueira - Spathodea campanulata h=2,10m</v>
          </cell>
          <cell r="D199" t="str">
            <v>ud</v>
          </cell>
          <cell r="E199">
            <v>16</v>
          </cell>
          <cell r="F199">
            <v>81.873999999999995</v>
          </cell>
          <cell r="G199">
            <v>1309.9839999999999</v>
          </cell>
          <cell r="H199">
            <v>4.0289926987606569E-5</v>
          </cell>
          <cell r="I199">
            <v>0.99968606821367201</v>
          </cell>
          <cell r="K199">
            <v>198</v>
          </cell>
          <cell r="M199">
            <v>70.437635999999998</v>
          </cell>
          <cell r="N199">
            <v>0.16236155341726688</v>
          </cell>
        </row>
        <row r="200">
          <cell r="C200" t="str">
            <v>Aplicação de cera de carnauba em assoalho de madeira</v>
          </cell>
          <cell r="D200" t="str">
            <v>m²</v>
          </cell>
          <cell r="E200">
            <v>168.8</v>
          </cell>
          <cell r="F200">
            <v>7.8650000000000002</v>
          </cell>
          <cell r="G200">
            <v>1327.6120000000001</v>
          </cell>
          <cell r="H200">
            <v>4.0832094550674166E-5</v>
          </cell>
          <cell r="I200">
            <v>0.99972690030822264</v>
          </cell>
          <cell r="K200">
            <v>199</v>
          </cell>
          <cell r="M200">
            <v>6.3815489999999997</v>
          </cell>
          <cell r="N200">
            <v>0.23245939191252796</v>
          </cell>
        </row>
        <row r="201">
          <cell r="C201" t="str">
            <v xml:space="preserve">Alçapão 200x130cm </v>
          </cell>
          <cell r="D201" t="str">
            <v>ud</v>
          </cell>
          <cell r="E201">
            <v>1</v>
          </cell>
          <cell r="F201">
            <v>762.17700000000013</v>
          </cell>
          <cell r="G201">
            <v>762.17700000000013</v>
          </cell>
          <cell r="H201">
            <v>2.3441550188119108E-5</v>
          </cell>
          <cell r="I201">
            <v>0.99975034185841072</v>
          </cell>
          <cell r="K201">
            <v>200</v>
          </cell>
          <cell r="M201">
            <v>1068.147567</v>
          </cell>
          <cell r="N201">
            <v>-0.2864497158003636</v>
          </cell>
        </row>
        <row r="202">
          <cell r="C202" t="str">
            <v xml:space="preserve">Alvenaria de ELEMENTO VAZADO DE CONCRETO 0,29 x 0,10m </v>
          </cell>
          <cell r="D202" t="str">
            <v>m²</v>
          </cell>
          <cell r="E202">
            <v>15.19875</v>
          </cell>
          <cell r="F202">
            <v>67.119</v>
          </cell>
          <cell r="G202">
            <v>1020.12490125</v>
          </cell>
          <cell r="H202">
            <v>3.1375007473069801E-5</v>
          </cell>
          <cell r="I202">
            <v>0.9997817168658838</v>
          </cell>
          <cell r="K202">
            <v>201</v>
          </cell>
          <cell r="M202">
            <v>66.106889999999993</v>
          </cell>
          <cell r="N202">
            <v>1.5310204428010454E-2</v>
          </cell>
        </row>
        <row r="203">
          <cell r="C203" t="str">
            <v>Placas de sinalização externas</v>
          </cell>
          <cell r="D203" t="str">
            <v>un  </v>
          </cell>
          <cell r="E203">
            <v>15</v>
          </cell>
          <cell r="F203">
            <v>57.2</v>
          </cell>
          <cell r="G203">
            <v>858</v>
          </cell>
          <cell r="H203">
            <v>2.6388686697979853E-5</v>
          </cell>
          <cell r="I203">
            <v>0.99980810555258182</v>
          </cell>
          <cell r="K203">
            <v>202</v>
          </cell>
          <cell r="M203">
            <v>63.013499999999993</v>
          </cell>
          <cell r="N203">
            <v>-9.2258008204590958E-2</v>
          </cell>
        </row>
        <row r="204">
          <cell r="C204" t="str">
            <v>Lavatório louça branca, completo com torneira de pressão</v>
          </cell>
          <cell r="D204" t="str">
            <v>cj</v>
          </cell>
          <cell r="E204">
            <v>2</v>
          </cell>
          <cell r="F204">
            <v>270.85499999999996</v>
          </cell>
          <cell r="G204">
            <v>541.70999999999992</v>
          </cell>
          <cell r="H204">
            <v>1.6660857192497278E-5</v>
          </cell>
          <cell r="I204">
            <v>0.99982476640977436</v>
          </cell>
          <cell r="K204">
            <v>203</v>
          </cell>
          <cell r="M204">
            <v>404.70706799999999</v>
          </cell>
          <cell r="N204">
            <v>-0.33073815256421479</v>
          </cell>
        </row>
        <row r="205">
          <cell r="C205" t="str">
            <v>Porta em madeira  0,60 x 2,20m</v>
          </cell>
          <cell r="D205" t="str">
            <v>cj</v>
          </cell>
          <cell r="E205">
            <v>2</v>
          </cell>
          <cell r="F205">
            <v>407.95299999999997</v>
          </cell>
          <cell r="G205">
            <v>815.90599999999995</v>
          </cell>
          <cell r="H205">
            <v>2.5094041735433506E-5</v>
          </cell>
          <cell r="I205">
            <v>0.99984986045150981</v>
          </cell>
          <cell r="K205">
            <v>204</v>
          </cell>
          <cell r="M205">
            <v>355.579452</v>
          </cell>
          <cell r="N205">
            <v>0.14729070452586202</v>
          </cell>
        </row>
        <row r="206">
          <cell r="C206" t="str">
            <v>Reboco em paredes externas</v>
          </cell>
          <cell r="D206" t="str">
            <v>m²</v>
          </cell>
          <cell r="E206">
            <v>136.38000000000082</v>
          </cell>
          <cell r="F206">
            <v>6.980999999999999</v>
          </cell>
          <cell r="G206">
            <v>952.06878000000563</v>
          </cell>
          <cell r="H206">
            <v>2.9281870338400999E-5</v>
          </cell>
          <cell r="I206">
            <v>0.99987914232184816</v>
          </cell>
          <cell r="K206">
            <v>205</v>
          </cell>
          <cell r="M206">
            <v>5.2129349999999999</v>
          </cell>
          <cell r="N206">
            <v>0.33916881756630368</v>
          </cell>
        </row>
        <row r="207">
          <cell r="C207" t="str">
            <v>Aplicação de cera de carnauba em rodapes de madeira</v>
          </cell>
          <cell r="D207" t="str">
            <v>m</v>
          </cell>
          <cell r="E207">
            <v>283.995</v>
          </cell>
          <cell r="F207">
            <v>2.2360000000000002</v>
          </cell>
          <cell r="G207">
            <v>635.01282000000003</v>
          </cell>
          <cell r="H207">
            <v>1.9530482932611511E-5</v>
          </cell>
          <cell r="I207">
            <v>0.99989867280478073</v>
          </cell>
          <cell r="K207">
            <v>206</v>
          </cell>
          <cell r="M207">
            <v>2.211201</v>
          </cell>
          <cell r="N207">
            <v>1.1215172207320823E-2</v>
          </cell>
        </row>
        <row r="208">
          <cell r="C208" t="str">
            <v>Lavatório louça branco, completo com misturador</v>
          </cell>
          <cell r="D208" t="str">
            <v>cj</v>
          </cell>
          <cell r="E208">
            <v>1</v>
          </cell>
          <cell r="F208">
            <v>416.27300000000002</v>
          </cell>
          <cell r="G208">
            <v>416.27300000000002</v>
          </cell>
          <cell r="H208">
            <v>1.2802911162969894E-5</v>
          </cell>
          <cell r="I208">
            <v>0.99991147571594374</v>
          </cell>
          <cell r="K208">
            <v>207</v>
          </cell>
          <cell r="M208">
            <v>593.06014799999991</v>
          </cell>
          <cell r="N208">
            <v>-0.29809311685532425</v>
          </cell>
        </row>
        <row r="209">
          <cell r="C209" t="str">
            <v>Ipe Amarelo - tabebulia alba h=2m</v>
          </cell>
          <cell r="D209" t="str">
            <v>ud</v>
          </cell>
          <cell r="E209">
            <v>8</v>
          </cell>
          <cell r="F209">
            <v>74.204000000000008</v>
          </cell>
          <cell r="G209">
            <v>593.63200000000006</v>
          </cell>
          <cell r="H209">
            <v>1.8257772566311395E-5</v>
          </cell>
          <cell r="I209">
            <v>0.99992973348851011</v>
          </cell>
          <cell r="K209">
            <v>208</v>
          </cell>
          <cell r="M209">
            <v>68.890940999999998</v>
          </cell>
          <cell r="N209">
            <v>7.7122752612712953E-2</v>
          </cell>
        </row>
        <row r="210">
          <cell r="C210" t="str">
            <v>Pata de vaca - Bauhinia divaricata h=2,1m</v>
          </cell>
          <cell r="D210" t="str">
            <v>ud</v>
          </cell>
          <cell r="E210">
            <v>7</v>
          </cell>
          <cell r="F210">
            <v>74.399000000000001</v>
          </cell>
          <cell r="G210">
            <v>520.79300000000001</v>
          </cell>
          <cell r="H210">
            <v>1.6017532997087437E-5</v>
          </cell>
          <cell r="I210">
            <v>0.99994575102150718</v>
          </cell>
          <cell r="K210">
            <v>209</v>
          </cell>
          <cell r="M210">
            <v>68.890940999999998</v>
          </cell>
          <cell r="N210">
            <v>7.9953313455248143E-2</v>
          </cell>
        </row>
        <row r="211">
          <cell r="C211" t="str">
            <v>Paineira - Chorisia speciosa h=2,1m</v>
          </cell>
          <cell r="D211" t="str">
            <v>ud</v>
          </cell>
          <cell r="E211">
            <v>5</v>
          </cell>
          <cell r="F211">
            <v>75.829000000000008</v>
          </cell>
          <cell r="G211">
            <v>379.14500000000004</v>
          </cell>
          <cell r="H211">
            <v>1.1661000720402766E-5</v>
          </cell>
          <cell r="I211">
            <v>0.99995741202222754</v>
          </cell>
          <cell r="K211">
            <v>210</v>
          </cell>
          <cell r="M211">
            <v>68.890940999999998</v>
          </cell>
          <cell r="N211">
            <v>0.10071075963383946</v>
          </cell>
        </row>
        <row r="212">
          <cell r="C212" t="str">
            <v>Cabide metalico</v>
          </cell>
          <cell r="D212" t="str">
            <v>ud</v>
          </cell>
          <cell r="E212">
            <v>12</v>
          </cell>
          <cell r="F212">
            <v>30.510999999999999</v>
          </cell>
          <cell r="G212">
            <v>366.13200000000001</v>
          </cell>
          <cell r="H212">
            <v>1.1260772305483404E-5</v>
          </cell>
          <cell r="I212">
            <v>0.99996867279453305</v>
          </cell>
          <cell r="K212">
            <v>211</v>
          </cell>
          <cell r="M212">
            <v>28.207133999999996</v>
          </cell>
          <cell r="N212">
            <v>8.1676713415833158E-2</v>
          </cell>
        </row>
        <row r="213">
          <cell r="C213" t="str">
            <v>Tanque de louça, equipado com: - 01 Torneira de pressão 3/4" - 01 sifão flexível - conjunto para fixação.</v>
          </cell>
          <cell r="D213" t="str">
            <v>cj</v>
          </cell>
          <cell r="E213">
            <v>1</v>
          </cell>
          <cell r="F213">
            <v>396.73400000000004</v>
          </cell>
          <cell r="G213">
            <v>396.73400000000004</v>
          </cell>
          <cell r="H213">
            <v>1.2201968797711352E-5</v>
          </cell>
          <cell r="I213">
            <v>0.99998087476333075</v>
          </cell>
          <cell r="K213">
            <v>212</v>
          </cell>
          <cell r="M213">
            <v>320.66997299999997</v>
          </cell>
          <cell r="N213">
            <v>0.23720345964540956</v>
          </cell>
        </row>
        <row r="214">
          <cell r="C214" t="str">
            <v>Saboneteira em louça branca</v>
          </cell>
          <cell r="D214" t="str">
            <v>ud</v>
          </cell>
          <cell r="E214">
            <v>12</v>
          </cell>
          <cell r="F214">
            <v>32.5</v>
          </cell>
          <cell r="G214">
            <v>390</v>
          </cell>
          <cell r="H214">
            <v>1.1994857589990843E-5</v>
          </cell>
          <cell r="I214">
            <v>0.99999286962092071</v>
          </cell>
          <cell r="K214">
            <v>213</v>
          </cell>
          <cell r="M214">
            <v>24.346124999999997</v>
          </cell>
          <cell r="N214">
            <v>0.33491469381677796</v>
          </cell>
        </row>
        <row r="215">
          <cell r="C215" t="str">
            <v>Guapuruvu - Schizolobium parahiba h=2,5m</v>
          </cell>
          <cell r="D215" t="str">
            <v>ud</v>
          </cell>
          <cell r="E215">
            <v>1</v>
          </cell>
          <cell r="F215">
            <v>128.999</v>
          </cell>
          <cell r="G215">
            <v>128.999</v>
          </cell>
          <cell r="H215">
            <v>3.967499062182638E-6</v>
          </cell>
          <cell r="I215">
            <v>0.99999683711998288</v>
          </cell>
          <cell r="K215">
            <v>214</v>
          </cell>
          <cell r="M215">
            <v>123.02526599999999</v>
          </cell>
          <cell r="N215">
            <v>4.8556968777454301E-2</v>
          </cell>
        </row>
        <row r="216">
          <cell r="C216" t="str">
            <v>MANTA ASFÁLTICA 3mm em boxes de banheiro e floreiras, inclusive preparo de superfície e proteção mecânica</v>
          </cell>
          <cell r="D216" t="str">
            <v>m²</v>
          </cell>
          <cell r="E216">
            <v>1.389</v>
          </cell>
          <cell r="F216">
            <v>43.03</v>
          </cell>
          <cell r="G216">
            <v>59.76867</v>
          </cell>
          <cell r="H216">
            <v>1.8382479102388667E-6</v>
          </cell>
          <cell r="I216">
            <v>0.99999867536789311</v>
          </cell>
          <cell r="K216">
            <v>215</v>
          </cell>
          <cell r="M216">
            <v>61.867799999999995</v>
          </cell>
          <cell r="N216">
            <v>-0.30448472387898062</v>
          </cell>
        </row>
        <row r="217">
          <cell r="C217" t="str">
            <v xml:space="preserve">Cavalinha gigante - Equisetum giganteumi </v>
          </cell>
          <cell r="D217" t="str">
            <v>m²</v>
          </cell>
          <cell r="E217">
            <v>1</v>
          </cell>
          <cell r="F217">
            <v>43.069000000000003</v>
          </cell>
          <cell r="G217">
            <v>43.069000000000003</v>
          </cell>
          <cell r="H217">
            <v>1.3246321065213221E-6</v>
          </cell>
          <cell r="I217">
            <v>0.99999999999999967</v>
          </cell>
          <cell r="K217">
            <v>216</v>
          </cell>
          <cell r="M217">
            <v>35.024048999999998</v>
          </cell>
          <cell r="N217">
            <v>0.22969791413893947</v>
          </cell>
        </row>
        <row r="218">
          <cell r="G218">
            <v>32513933.331350017</v>
          </cell>
        </row>
      </sheetData>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25.xml><?xml version="1.0" encoding="utf-8"?>
<externalLink xmlns="http://schemas.openxmlformats.org/spreadsheetml/2006/main">
  <externalBook xmlns:r="http://schemas.openxmlformats.org/officeDocument/2006/relationships" r:id="rId1">
    <sheetName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 val="B - Captação_Elevação 1a Etapa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6.xml><?xml version="1.0" encoding="utf-8"?>
<externalLink xmlns="http://schemas.openxmlformats.org/spreadsheetml/2006/main">
  <externalBook xmlns:r="http://schemas.openxmlformats.org/officeDocument/2006/relationships" r:id="rId1">
    <sheetNames>
      <sheetName val="C"/>
    </sheetNames>
    <sheetDataSet>
      <sheetData sheetId="0" refreshError="1"/>
    </sheetDataSet>
  </externalBook>
</externalLink>
</file>

<file path=xl/externalLinks/externalLink27.xml><?xml version="1.0" encoding="utf-8"?>
<externalLink xmlns="http://schemas.openxmlformats.org/spreadsheetml/2006/main">
  <externalBook xmlns:r="http://schemas.openxmlformats.org/officeDocument/2006/relationships" r:id="rId1">
    <sheetNames>
      <sheetName val="RESUMO"/>
      <sheetName val="KANAFLEX"/>
      <sheetName val="NOVOTUB"/>
      <sheetName val="MEDIDAS"/>
      <sheetName val="CUSTO LARANJEIRAS"/>
      <sheetName val="Proposta - Global .."/>
      <sheetName val="Plan1"/>
      <sheetName val="Plan. Equipamentos"/>
      <sheetName val="pessoal"/>
      <sheetName val="salários"/>
      <sheetName val="dinâmica"/>
      <sheetName val="estática"/>
      <sheetName val="corretiva - emenda"/>
      <sheetName val="infra"/>
      <sheetName val="administ. - supervisão"/>
      <sheetName val="dados fluxo"/>
      <sheetName val="ANEXO IV"/>
      <sheetName val="e.p.i."/>
      <sheetName val="equipamentos"/>
      <sheetName val="CUSTO (REF dvs) "/>
      <sheetName val="PROJETO"/>
      <sheetName val="BDI "/>
      <sheetName val="FLUXO - EXECUÇÃO PRÓPRIA"/>
      <sheetName val="FLUXO - FAT-DIRETO"/>
      <sheetName val="RES-FIN"/>
      <sheetName val="DEFIN"/>
      <sheetName val="CONSIDERAÇÕES"/>
      <sheetName val="CAPA"/>
      <sheetName val="RESUMO EMPRESA"/>
      <sheetName val="CUSTO EMPRESA"/>
      <sheetName val="CUSTO ZONA SUL"/>
      <sheetName val="Resumo OAE"/>
      <sheetName val="OAE"/>
      <sheetName val="NOVAS "/>
      <sheetName val="RESTAURAÇÃO "/>
      <sheetName val="Transp"/>
      <sheetName val="F.Transporte (2)"/>
      <sheetName val="F.Transporte"/>
      <sheetName val="Pavimentação"/>
      <sheetName val="Resumo Geral Pav.Terr.e Drena"/>
      <sheetName val="Terraplenagem"/>
      <sheetName val="Drenagem"/>
      <sheetName val="ANEXO II-B PACOTE B"/>
      <sheetName val="Planilha II B"/>
      <sheetName val="DEFINIÇÕES"/>
      <sheetName val="Resumo total"/>
      <sheetName val="Calculo Serviços"/>
      <sheetName val="Calculo Equipamentos"/>
      <sheetName val="Mão de obra"/>
      <sheetName val="Equipamento"/>
      <sheetName val="Informática"/>
      <sheetName val="Logística"/>
      <sheetName val="OBS sobre Proj."/>
      <sheetName val="TOTAL MENSAL"/>
      <sheetName val="M1"/>
      <sheetName val="M2"/>
      <sheetName val="M3"/>
      <sheetName val="M4"/>
      <sheetName val="M5"/>
      <sheetName val="M6"/>
      <sheetName val="M7"/>
      <sheetName val="M8"/>
      <sheetName val="M9"/>
      <sheetName val="M10"/>
      <sheetName val="M11"/>
      <sheetName val="M12"/>
      <sheetName val="Resumen"/>
      <sheetName val="USD-HH"/>
      <sheetName val="PASAJES"/>
      <sheetName val="EQUIPOS"/>
      <sheetName val="MANO-OBRA"/>
      <sheetName val="RES-FASES"/>
      <sheetName val="Fase"/>
      <sheetName val="IN01"/>
      <sheetName val="IN02"/>
      <sheetName val="OP01"/>
      <sheetName val="OP02"/>
      <sheetName val="OP03"/>
      <sheetName val="M01"/>
      <sheetName val="M02"/>
      <sheetName val="M03"/>
      <sheetName val="M04"/>
      <sheetName val="M05"/>
      <sheetName val="M07"/>
      <sheetName val="M08"/>
      <sheetName val="M09"/>
      <sheetName val="M13"/>
      <sheetName val="M14"/>
      <sheetName val="P01"/>
      <sheetName val="P02"/>
      <sheetName val="P03"/>
      <sheetName val="P04"/>
      <sheetName val="PPM01"/>
      <sheetName val="Detalle de Grúas"/>
      <sheetName val="Detalle de Personal"/>
      <sheetName val="Detalle de Rendimientos"/>
      <sheetName val="Detalle de Equipo"/>
      <sheetName val="caixapre"/>
      <sheetName val="EAP Off-Site"/>
      <sheetName val="REPLAN-RECEBIMENTO"/>
      <sheetName val="EAP CALCULADA"/>
      <sheetName val="Recebimento"/>
      <sheetName val="Gráf1"/>
      <sheetName val="Gráf2"/>
      <sheetName val="Recebimento (%)"/>
      <sheetName val="Curvas"/>
      <sheetName val="data"/>
      <sheetName val="data2"/>
      <sheetName val="data3"/>
      <sheetName val="data4"/>
      <sheetName val="nivelp"/>
      <sheetName val="Plan. Global"/>
      <sheetName val="Planilha Detalhada"/>
      <sheetName val="Preços"/>
      <sheetName val="Seguros"/>
      <sheetName val="Painéis"/>
      <sheetName val="FCAC"/>
      <sheetName val="Hardware-software"/>
      <sheetName val="Engenharia Automação"/>
      <sheetName val="Ferramentas Especiais"/>
      <sheetName val="Coordenação"/>
      <sheetName val="Superv.Comiss."/>
      <sheetName val="Treinamento"/>
      <sheetName val="Sobressalentes"/>
      <sheetName val="Eier"/>
      <sheetName val="Maske"/>
      <sheetName val="Druck"/>
      <sheetName val="Tabmask"/>
      <sheetName val="Num"/>
      <sheetName val="Drucken"/>
      <sheetName val="Feindruck"/>
      <sheetName val="Sprache"/>
      <sheetName val="Deutsch"/>
      <sheetName val="Englisch"/>
      <sheetName val="Französisch"/>
      <sheetName val="Lw"/>
      <sheetName val="Alimentação"/>
      <sheetName val="Painel de controle"/>
      <sheetName val="Dner"/>
      <sheetName val="crono"/>
      <sheetName val="Planilha"/>
      <sheetName val="equipa"/>
      <sheetName val="Insu"/>
      <sheetName val="450"/>
      <sheetName val="PLANILHA FONTE"/>
      <sheetName val="PRO-08"/>
      <sheetName val="Cronograma de desembolso"/>
      <sheetName val="COMP 01_Ruas até 350m"/>
      <sheetName val="COMP 02_R 350-1000m"/>
      <sheetName val="Pav e Contenção até 350m"/>
      <sheetName val="Pav e  Cont 350-700m"/>
      <sheetName val="Pav e Cont 700-1000m"/>
      <sheetName val="Pav e Cont MAIOR-1000m "/>
      <sheetName val="Escadaria 250m"/>
      <sheetName val="Esg-Abst Pequeno"/>
      <sheetName val="Esg-Abst Médio "/>
      <sheetName val="Esg-Abst Grande  "/>
      <sheetName val="Pontes e.ou Passagens 30m"/>
      <sheetName val="Desapropriação"/>
      <sheetName val="Setor maior 4.000m²"/>
      <sheetName val="Setor de 2.000 até 4.000m²"/>
      <sheetName val="Setor até 2.000m²"/>
      <sheetName val="MEM CAL INFRA E URBANIZAÇÃO"/>
      <sheetName val="PLANILHA ORÇAMENTÁRIA"/>
      <sheetName val="VALOR MO DNIT"/>
      <sheetName val="Composições DNIT"/>
      <sheetName val="Composições SINA.COT"/>
      <sheetName val="Plan7"/>
      <sheetName val="PROJETO DE RUAS (2)"/>
      <sheetName val="COMP AUX"/>
      <sheetName val="Cotação mat gráf"/>
      <sheetName val="BDI"/>
      <sheetName val="PLANILHA UNIFICADA"/>
      <sheetName val="LICON"/>
    </sheetNames>
    <sheetDataSet>
      <sheetData sheetId="0" refreshError="1"/>
      <sheetData sheetId="1" refreshError="1"/>
      <sheetData sheetId="2" refreshError="1"/>
      <sheetData sheetId="3" refreshError="1"/>
      <sheetData sheetId="4" refreshError="1"/>
      <sheetData sheetId="5">
        <row r="11">
          <cell r="A11">
            <v>1</v>
          </cell>
        </row>
      </sheetData>
      <sheetData sheetId="6"/>
      <sheetData sheetId="7">
        <row r="7">
          <cell r="B7" t="str">
            <v>Eao</v>
          </cell>
        </row>
      </sheetData>
      <sheetData sheetId="8"/>
      <sheetData sheetId="9"/>
      <sheetData sheetId="10">
        <row r="1">
          <cell r="P1">
            <v>38735</v>
          </cell>
        </row>
      </sheetData>
      <sheetData sheetId="11"/>
      <sheetData sheetId="12">
        <row r="11">
          <cell r="A11">
            <v>1</v>
          </cell>
        </row>
      </sheetData>
      <sheetData sheetId="13"/>
      <sheetData sheetId="14">
        <row r="7">
          <cell r="B7" t="str">
            <v>Eao</v>
          </cell>
        </row>
      </sheetData>
      <sheetData sheetId="15"/>
      <sheetData sheetId="16"/>
      <sheetData sheetId="17">
        <row r="1">
          <cell r="P1">
            <v>38735</v>
          </cell>
        </row>
      </sheetData>
      <sheetData sheetId="18"/>
      <sheetData sheetId="19" refreshError="1"/>
      <sheetData sheetId="20"/>
      <sheetData sheetId="21"/>
      <sheetData sheetId="22"/>
      <sheetData sheetId="23"/>
      <sheetData sheetId="24">
        <row r="1">
          <cell r="P1">
            <v>38735</v>
          </cell>
        </row>
      </sheetData>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ow r="11">
          <cell r="A11">
            <v>1</v>
          </cell>
        </row>
      </sheetData>
      <sheetData sheetId="141" refreshError="1"/>
      <sheetData sheetId="142">
        <row r="7">
          <cell r="B7" t="str">
            <v>Eao</v>
          </cell>
        </row>
      </sheetData>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Set>
  </externalBook>
</externalLink>
</file>

<file path=xl/externalLinks/externalLink28.xml><?xml version="1.0" encoding="utf-8"?>
<externalLink xmlns="http://schemas.openxmlformats.org/spreadsheetml/2006/main">
  <externalBook xmlns:r="http://schemas.openxmlformats.org/officeDocument/2006/relationships" r:id="rId1">
    <sheetNames>
      <sheetName val="RESUMO EMPRESA"/>
      <sheetName val="CUSTO EMPRESA"/>
      <sheetName val="RESUMO"/>
      <sheetName val="KANAFLEX"/>
      <sheetName val="NOVOTUB"/>
      <sheetName val="MEDIDAS"/>
      <sheetName val="CUSTO ZONA SUL"/>
      <sheetName val="FLUXO - EXECUÇÃO PRÓPRIA"/>
      <sheetName val="MENU"/>
      <sheetName val="CÁLCULO"/>
      <sheetName val="DADOS"/>
      <sheetName val="BDI"/>
      <sheetName val="BM"/>
      <sheetName val="QCI"/>
      <sheetName val="ORÇAMENTO"/>
      <sheetName val="CRONOPLE"/>
      <sheetName val="EVENTOS"/>
      <sheetName val="PLE"/>
      <sheetName val="RRE"/>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9.xml><?xml version="1.0" encoding="utf-8"?>
<externalLink xmlns="http://schemas.openxmlformats.org/spreadsheetml/2006/main">
  <externalBook xmlns:r="http://schemas.openxmlformats.org/officeDocument/2006/relationships" r:id="rId1">
    <sheetNames>
      <sheetName val="LOTE 5"/>
      <sheetName val="LOTE 6"/>
      <sheetName val="COMP NDESONERADAS"/>
      <sheetName val="COMPESA NDESONERADO"/>
      <sheetName val="pro-08"/>
    </sheetNames>
    <sheetDataSet>
      <sheetData sheetId="0"/>
      <sheetData sheetId="1" refreshError="1">
        <row r="10">
          <cell r="AE10">
            <v>1.3</v>
          </cell>
        </row>
        <row r="11">
          <cell r="AE11">
            <v>0.83682008368200833</v>
          </cell>
        </row>
      </sheetData>
      <sheetData sheetId="2" refreshError="1"/>
      <sheetData sheetId="3" refreshError="1"/>
      <sheetData sheetId="4" refreshError="1"/>
    </sheetDataSet>
  </externalBook>
</externalLink>
</file>

<file path=xl/externalLinks/externalLink30.xml><?xml version="1.0" encoding="utf-8"?>
<externalLink xmlns="http://schemas.openxmlformats.org/spreadsheetml/2006/main">
  <externalBook xmlns:r="http://schemas.openxmlformats.org/officeDocument/2006/relationships" r:id="rId1">
    <sheetNames>
      <sheetName val="BANCO_CPU"/>
      <sheetName val="CPU"/>
      <sheetName val="CPU_AUX"/>
      <sheetName val=" COMP SINAPI JAN23"/>
      <sheetName val=" INSUMOS SINAPI JAN23"/>
      <sheetName val="SICRO-COMPESA"/>
      <sheetName val="MAPA"/>
    </sheetNames>
    <sheetDataSet>
      <sheetData sheetId="0" refreshError="1"/>
      <sheetData sheetId="1" refreshError="1"/>
      <sheetData sheetId="2" refreshError="1"/>
      <sheetData sheetId="3" refreshError="1"/>
      <sheetData sheetId="4" refreshError="1"/>
      <sheetData sheetId="5" refreshError="1"/>
      <sheetData sheetId="6" refreshError="1">
        <row r="1">
          <cell r="A1">
            <v>0</v>
          </cell>
          <cell r="B1">
            <v>0</v>
          </cell>
          <cell r="C1">
            <v>0</v>
          </cell>
          <cell r="D1">
            <v>0</v>
          </cell>
          <cell r="E1">
            <v>0</v>
          </cell>
        </row>
        <row r="2">
          <cell r="A2">
            <v>0</v>
          </cell>
          <cell r="B2">
            <v>0</v>
          </cell>
          <cell r="C2">
            <v>0</v>
          </cell>
          <cell r="D2">
            <v>0</v>
          </cell>
          <cell r="E2">
            <v>0</v>
          </cell>
        </row>
        <row r="3">
          <cell r="A3">
            <v>0</v>
          </cell>
          <cell r="B3">
            <v>0</v>
          </cell>
          <cell r="C3">
            <v>0</v>
          </cell>
          <cell r="D3">
            <v>0</v>
          </cell>
          <cell r="E3">
            <v>0</v>
          </cell>
        </row>
        <row r="4">
          <cell r="A4">
            <v>0</v>
          </cell>
          <cell r="B4">
            <v>0</v>
          </cell>
          <cell r="C4">
            <v>0</v>
          </cell>
          <cell r="D4">
            <v>0</v>
          </cell>
          <cell r="E4">
            <v>0</v>
          </cell>
        </row>
        <row r="5">
          <cell r="A5">
            <v>0</v>
          </cell>
          <cell r="B5">
            <v>0</v>
          </cell>
          <cell r="C5">
            <v>0</v>
          </cell>
          <cell r="D5">
            <v>0</v>
          </cell>
          <cell r="E5">
            <v>0</v>
          </cell>
        </row>
        <row r="6">
          <cell r="A6" t="str">
            <v>OBRA: PAVIMENTAÇÃO E DRENAGEM EM DIVERSAS RUAS DE OLINDA- PE</v>
          </cell>
          <cell r="B6">
            <v>0</v>
          </cell>
          <cell r="C6">
            <v>0</v>
          </cell>
          <cell r="D6">
            <v>0</v>
          </cell>
          <cell r="E6">
            <v>0</v>
          </cell>
        </row>
        <row r="7">
          <cell r="A7" t="str">
            <v>LOCAL: OLINDA- PE</v>
          </cell>
          <cell r="B7">
            <v>0</v>
          </cell>
          <cell r="C7">
            <v>0</v>
          </cell>
          <cell r="D7">
            <v>0</v>
          </cell>
          <cell r="E7">
            <v>0</v>
          </cell>
        </row>
        <row r="8">
          <cell r="A8">
            <v>0</v>
          </cell>
          <cell r="B8">
            <v>0</v>
          </cell>
          <cell r="C8">
            <v>0</v>
          </cell>
          <cell r="D8">
            <v>0</v>
          </cell>
          <cell r="E8">
            <v>0</v>
          </cell>
        </row>
        <row r="9">
          <cell r="A9" t="str">
            <v>MAPA DE COTAÇÕES</v>
          </cell>
          <cell r="B9">
            <v>0</v>
          </cell>
          <cell r="C9">
            <v>0</v>
          </cell>
          <cell r="D9">
            <v>0</v>
          </cell>
          <cell r="E9">
            <v>0</v>
          </cell>
        </row>
        <row r="10">
          <cell r="A10">
            <v>0</v>
          </cell>
          <cell r="B10">
            <v>0</v>
          </cell>
          <cell r="C10">
            <v>0</v>
          </cell>
          <cell r="D10">
            <v>0</v>
          </cell>
          <cell r="E10">
            <v>0</v>
          </cell>
        </row>
        <row r="11">
          <cell r="A11" t="str">
            <v>COT.001</v>
          </cell>
          <cell r="B11">
            <v>0</v>
          </cell>
          <cell r="C11">
            <v>0</v>
          </cell>
          <cell r="D11" t="str">
            <v>CONTATO</v>
          </cell>
          <cell r="E11" t="e">
            <v>#DIV/0!</v>
          </cell>
        </row>
        <row r="12">
          <cell r="A12" t="str">
            <v>EMPRESA 1</v>
          </cell>
          <cell r="B12">
            <v>0</v>
          </cell>
          <cell r="C12">
            <v>0</v>
          </cell>
          <cell r="D12">
            <v>0</v>
          </cell>
          <cell r="E12">
            <v>0</v>
          </cell>
        </row>
        <row r="13">
          <cell r="A13" t="str">
            <v>EMPRESA 2</v>
          </cell>
          <cell r="B13">
            <v>0</v>
          </cell>
          <cell r="C13">
            <v>0</v>
          </cell>
          <cell r="D13">
            <v>0</v>
          </cell>
          <cell r="E13">
            <v>0</v>
          </cell>
        </row>
        <row r="14">
          <cell r="A14">
            <v>0</v>
          </cell>
          <cell r="B14">
            <v>0</v>
          </cell>
          <cell r="C14">
            <v>0</v>
          </cell>
          <cell r="D14">
            <v>0</v>
          </cell>
          <cell r="E14">
            <v>0</v>
          </cell>
        </row>
        <row r="15">
          <cell r="A15">
            <v>0</v>
          </cell>
          <cell r="B15">
            <v>0</v>
          </cell>
          <cell r="C15">
            <v>0</v>
          </cell>
          <cell r="D15">
            <v>0</v>
          </cell>
          <cell r="E15">
            <v>0</v>
          </cell>
        </row>
        <row r="16">
          <cell r="A16" t="str">
            <v>COT.002</v>
          </cell>
          <cell r="B16">
            <v>0</v>
          </cell>
          <cell r="C16">
            <v>0</v>
          </cell>
          <cell r="D16" t="str">
            <v>CONTATO</v>
          </cell>
          <cell r="E16" t="e">
            <v>#DIV/0!</v>
          </cell>
        </row>
        <row r="17">
          <cell r="A17" t="str">
            <v>EMPRESA 1</v>
          </cell>
          <cell r="B17">
            <v>0</v>
          </cell>
          <cell r="C17">
            <v>0</v>
          </cell>
          <cell r="D17">
            <v>0</v>
          </cell>
          <cell r="E17">
            <v>0</v>
          </cell>
        </row>
        <row r="18">
          <cell r="A18" t="str">
            <v>EMPRESA 2</v>
          </cell>
          <cell r="B18">
            <v>0</v>
          </cell>
          <cell r="C18">
            <v>0</v>
          </cell>
          <cell r="D18">
            <v>0</v>
          </cell>
          <cell r="E18">
            <v>0</v>
          </cell>
        </row>
        <row r="19">
          <cell r="A19">
            <v>0</v>
          </cell>
          <cell r="B19">
            <v>0</v>
          </cell>
          <cell r="C19">
            <v>0</v>
          </cell>
          <cell r="D19">
            <v>0</v>
          </cell>
          <cell r="E19">
            <v>0</v>
          </cell>
        </row>
        <row r="20">
          <cell r="A20">
            <v>0</v>
          </cell>
          <cell r="B20">
            <v>0</v>
          </cell>
          <cell r="C20">
            <v>0</v>
          </cell>
          <cell r="D20">
            <v>0</v>
          </cell>
          <cell r="E20">
            <v>0</v>
          </cell>
        </row>
        <row r="21">
          <cell r="A21" t="str">
            <v>COT.003</v>
          </cell>
          <cell r="B21">
            <v>0</v>
          </cell>
          <cell r="C21">
            <v>0</v>
          </cell>
          <cell r="D21" t="str">
            <v>CONTATO</v>
          </cell>
          <cell r="E21" t="e">
            <v>#DIV/0!</v>
          </cell>
        </row>
        <row r="22">
          <cell r="A22" t="str">
            <v>EMPRESA 1</v>
          </cell>
          <cell r="B22">
            <v>0</v>
          </cell>
          <cell r="C22">
            <v>0</v>
          </cell>
          <cell r="D22">
            <v>0</v>
          </cell>
          <cell r="E22">
            <v>0</v>
          </cell>
        </row>
        <row r="23">
          <cell r="A23" t="str">
            <v>EMPRESA 2</v>
          </cell>
          <cell r="B23">
            <v>0</v>
          </cell>
          <cell r="C23">
            <v>0</v>
          </cell>
          <cell r="D23">
            <v>0</v>
          </cell>
          <cell r="E23">
            <v>0</v>
          </cell>
        </row>
        <row r="24">
          <cell r="A24">
            <v>0</v>
          </cell>
          <cell r="B24">
            <v>0</v>
          </cell>
          <cell r="C24">
            <v>0</v>
          </cell>
          <cell r="D24">
            <v>0</v>
          </cell>
          <cell r="E24">
            <v>0</v>
          </cell>
        </row>
        <row r="25">
          <cell r="A25">
            <v>0</v>
          </cell>
          <cell r="B25">
            <v>0</v>
          </cell>
          <cell r="C25">
            <v>0</v>
          </cell>
          <cell r="D25">
            <v>0</v>
          </cell>
          <cell r="E25">
            <v>0</v>
          </cell>
        </row>
        <row r="26">
          <cell r="A26" t="str">
            <v>COT.004</v>
          </cell>
          <cell r="B26">
            <v>0</v>
          </cell>
          <cell r="C26">
            <v>0</v>
          </cell>
          <cell r="D26" t="str">
            <v>CONTATO</v>
          </cell>
          <cell r="E26" t="e">
            <v>#DIV/0!</v>
          </cell>
        </row>
        <row r="27">
          <cell r="A27" t="str">
            <v>EMPRESA 1</v>
          </cell>
          <cell r="B27">
            <v>0</v>
          </cell>
          <cell r="C27">
            <v>0</v>
          </cell>
          <cell r="D27">
            <v>0</v>
          </cell>
          <cell r="E27">
            <v>0</v>
          </cell>
        </row>
        <row r="28">
          <cell r="A28" t="str">
            <v>EMPRESA 2</v>
          </cell>
          <cell r="B28">
            <v>0</v>
          </cell>
          <cell r="C28">
            <v>0</v>
          </cell>
          <cell r="D28">
            <v>0</v>
          </cell>
          <cell r="E28">
            <v>0</v>
          </cell>
        </row>
        <row r="29">
          <cell r="A29">
            <v>0</v>
          </cell>
          <cell r="B29">
            <v>0</v>
          </cell>
          <cell r="C29">
            <v>0</v>
          </cell>
          <cell r="D29">
            <v>0</v>
          </cell>
          <cell r="E29">
            <v>0</v>
          </cell>
        </row>
        <row r="30">
          <cell r="A30">
            <v>0</v>
          </cell>
          <cell r="B30">
            <v>0</v>
          </cell>
          <cell r="C30">
            <v>0</v>
          </cell>
          <cell r="D30">
            <v>0</v>
          </cell>
          <cell r="E30">
            <v>0</v>
          </cell>
        </row>
        <row r="31">
          <cell r="A31">
            <v>0</v>
          </cell>
          <cell r="B31">
            <v>0</v>
          </cell>
          <cell r="C31">
            <v>0</v>
          </cell>
          <cell r="D31">
            <v>0</v>
          </cell>
          <cell r="E31">
            <v>0</v>
          </cell>
        </row>
        <row r="32">
          <cell r="A32">
            <v>0</v>
          </cell>
          <cell r="B32">
            <v>0</v>
          </cell>
          <cell r="C32">
            <v>0</v>
          </cell>
          <cell r="D32">
            <v>0</v>
          </cell>
          <cell r="E32">
            <v>0</v>
          </cell>
        </row>
        <row r="33">
          <cell r="A33">
            <v>0</v>
          </cell>
          <cell r="B33">
            <v>0</v>
          </cell>
          <cell r="C33">
            <v>0</v>
          </cell>
          <cell r="D33">
            <v>0</v>
          </cell>
          <cell r="E33">
            <v>0</v>
          </cell>
        </row>
        <row r="34">
          <cell r="A34">
            <v>0</v>
          </cell>
          <cell r="B34">
            <v>0</v>
          </cell>
          <cell r="C34">
            <v>0</v>
          </cell>
          <cell r="D34">
            <v>0</v>
          </cell>
          <cell r="E34">
            <v>0</v>
          </cell>
        </row>
        <row r="35">
          <cell r="A35">
            <v>0</v>
          </cell>
          <cell r="B35">
            <v>0</v>
          </cell>
          <cell r="C35">
            <v>0</v>
          </cell>
          <cell r="D35">
            <v>0</v>
          </cell>
          <cell r="E35">
            <v>0</v>
          </cell>
        </row>
        <row r="36">
          <cell r="A36">
            <v>0</v>
          </cell>
          <cell r="B36">
            <v>0</v>
          </cell>
          <cell r="C36">
            <v>0</v>
          </cell>
          <cell r="D36">
            <v>0</v>
          </cell>
          <cell r="E36">
            <v>0</v>
          </cell>
        </row>
        <row r="37">
          <cell r="A37">
            <v>0</v>
          </cell>
          <cell r="B37">
            <v>0</v>
          </cell>
          <cell r="C37">
            <v>0</v>
          </cell>
          <cell r="D37">
            <v>0</v>
          </cell>
          <cell r="E37">
            <v>0</v>
          </cell>
        </row>
        <row r="38">
          <cell r="A38">
            <v>0</v>
          </cell>
          <cell r="B38">
            <v>0</v>
          </cell>
          <cell r="C38">
            <v>0</v>
          </cell>
          <cell r="D38">
            <v>0</v>
          </cell>
          <cell r="E38">
            <v>0</v>
          </cell>
        </row>
        <row r="39">
          <cell r="A39">
            <v>0</v>
          </cell>
          <cell r="B39">
            <v>0</v>
          </cell>
          <cell r="C39">
            <v>0</v>
          </cell>
          <cell r="D39">
            <v>0</v>
          </cell>
          <cell r="E39">
            <v>0</v>
          </cell>
        </row>
        <row r="40">
          <cell r="A40">
            <v>0</v>
          </cell>
          <cell r="B40">
            <v>0</v>
          </cell>
          <cell r="C40">
            <v>0</v>
          </cell>
          <cell r="D40">
            <v>0</v>
          </cell>
          <cell r="E40">
            <v>0</v>
          </cell>
        </row>
        <row r="41">
          <cell r="A41">
            <v>0</v>
          </cell>
          <cell r="B41">
            <v>0</v>
          </cell>
          <cell r="C41">
            <v>0</v>
          </cell>
          <cell r="D41">
            <v>0</v>
          </cell>
          <cell r="E41">
            <v>0</v>
          </cell>
        </row>
        <row r="42">
          <cell r="A42">
            <v>0</v>
          </cell>
          <cell r="B42">
            <v>0</v>
          </cell>
          <cell r="C42">
            <v>0</v>
          </cell>
          <cell r="D42">
            <v>0</v>
          </cell>
          <cell r="E42">
            <v>0</v>
          </cell>
        </row>
        <row r="43">
          <cell r="A43">
            <v>0</v>
          </cell>
          <cell r="B43">
            <v>0</v>
          </cell>
          <cell r="C43">
            <v>0</v>
          </cell>
          <cell r="D43">
            <v>0</v>
          </cell>
          <cell r="E43">
            <v>0</v>
          </cell>
        </row>
        <row r="44">
          <cell r="A44">
            <v>0</v>
          </cell>
          <cell r="B44">
            <v>0</v>
          </cell>
          <cell r="C44">
            <v>0</v>
          </cell>
          <cell r="D44">
            <v>0</v>
          </cell>
          <cell r="E44">
            <v>0</v>
          </cell>
        </row>
        <row r="45">
          <cell r="A45">
            <v>0</v>
          </cell>
          <cell r="B45">
            <v>0</v>
          </cell>
          <cell r="C45">
            <v>0</v>
          </cell>
          <cell r="D45">
            <v>0</v>
          </cell>
          <cell r="E45">
            <v>0</v>
          </cell>
        </row>
        <row r="46">
          <cell r="A46">
            <v>0</v>
          </cell>
          <cell r="B46">
            <v>0</v>
          </cell>
          <cell r="C46">
            <v>0</v>
          </cell>
          <cell r="D46">
            <v>0</v>
          </cell>
          <cell r="E46">
            <v>0</v>
          </cell>
        </row>
        <row r="47">
          <cell r="A47">
            <v>0</v>
          </cell>
          <cell r="B47">
            <v>0</v>
          </cell>
          <cell r="C47">
            <v>0</v>
          </cell>
          <cell r="D47">
            <v>0</v>
          </cell>
          <cell r="E47">
            <v>0</v>
          </cell>
        </row>
        <row r="48">
          <cell r="A48">
            <v>0</v>
          </cell>
          <cell r="B48">
            <v>0</v>
          </cell>
          <cell r="C48">
            <v>0</v>
          </cell>
          <cell r="D48">
            <v>0</v>
          </cell>
          <cell r="E48">
            <v>0</v>
          </cell>
        </row>
        <row r="49">
          <cell r="A49">
            <v>0</v>
          </cell>
          <cell r="B49">
            <v>0</v>
          </cell>
          <cell r="C49">
            <v>0</v>
          </cell>
          <cell r="D49">
            <v>0</v>
          </cell>
          <cell r="E49">
            <v>0</v>
          </cell>
        </row>
        <row r="50">
          <cell r="A50">
            <v>0</v>
          </cell>
          <cell r="B50">
            <v>0</v>
          </cell>
          <cell r="C50">
            <v>0</v>
          </cell>
          <cell r="D50">
            <v>0</v>
          </cell>
          <cell r="E50">
            <v>0</v>
          </cell>
        </row>
        <row r="51">
          <cell r="A51">
            <v>0</v>
          </cell>
          <cell r="B51">
            <v>0</v>
          </cell>
          <cell r="C51">
            <v>0</v>
          </cell>
          <cell r="D51">
            <v>0</v>
          </cell>
          <cell r="E51">
            <v>0</v>
          </cell>
        </row>
        <row r="52">
          <cell r="A52">
            <v>0</v>
          </cell>
          <cell r="B52">
            <v>0</v>
          </cell>
          <cell r="C52">
            <v>0</v>
          </cell>
          <cell r="D52">
            <v>0</v>
          </cell>
          <cell r="E52">
            <v>0</v>
          </cell>
        </row>
        <row r="53">
          <cell r="A53">
            <v>0</v>
          </cell>
          <cell r="B53">
            <v>0</v>
          </cell>
          <cell r="C53">
            <v>0</v>
          </cell>
          <cell r="D53">
            <v>0</v>
          </cell>
          <cell r="E53">
            <v>0</v>
          </cell>
        </row>
        <row r="54">
          <cell r="A54">
            <v>0</v>
          </cell>
          <cell r="B54">
            <v>0</v>
          </cell>
          <cell r="C54">
            <v>0</v>
          </cell>
          <cell r="D54">
            <v>0</v>
          </cell>
          <cell r="E54">
            <v>0</v>
          </cell>
        </row>
        <row r="55">
          <cell r="A55">
            <v>0</v>
          </cell>
          <cell r="B55">
            <v>0</v>
          </cell>
          <cell r="C55">
            <v>0</v>
          </cell>
          <cell r="D55">
            <v>0</v>
          </cell>
          <cell r="E55">
            <v>0</v>
          </cell>
        </row>
        <row r="56">
          <cell r="A56">
            <v>0</v>
          </cell>
          <cell r="B56">
            <v>0</v>
          </cell>
          <cell r="C56">
            <v>0</v>
          </cell>
          <cell r="D56">
            <v>0</v>
          </cell>
          <cell r="E56">
            <v>0</v>
          </cell>
        </row>
        <row r="57">
          <cell r="A57">
            <v>0</v>
          </cell>
          <cell r="B57">
            <v>0</v>
          </cell>
          <cell r="C57">
            <v>0</v>
          </cell>
          <cell r="D57">
            <v>0</v>
          </cell>
          <cell r="E57">
            <v>0</v>
          </cell>
        </row>
        <row r="58">
          <cell r="A58">
            <v>0</v>
          </cell>
          <cell r="B58">
            <v>0</v>
          </cell>
          <cell r="C58">
            <v>0</v>
          </cell>
          <cell r="D58">
            <v>0</v>
          </cell>
          <cell r="E58">
            <v>0</v>
          </cell>
        </row>
        <row r="59">
          <cell r="A59">
            <v>0</v>
          </cell>
          <cell r="B59">
            <v>0</v>
          </cell>
          <cell r="C59">
            <v>0</v>
          </cell>
          <cell r="D59">
            <v>0</v>
          </cell>
          <cell r="E59">
            <v>0</v>
          </cell>
        </row>
        <row r="60">
          <cell r="A60">
            <v>0</v>
          </cell>
          <cell r="B60">
            <v>0</v>
          </cell>
          <cell r="C60">
            <v>0</v>
          </cell>
          <cell r="D60">
            <v>0</v>
          </cell>
          <cell r="E60">
            <v>0</v>
          </cell>
        </row>
        <row r="61">
          <cell r="A61">
            <v>0</v>
          </cell>
          <cell r="B61">
            <v>0</v>
          </cell>
          <cell r="C61">
            <v>0</v>
          </cell>
          <cell r="D61">
            <v>0</v>
          </cell>
          <cell r="E61">
            <v>0</v>
          </cell>
        </row>
        <row r="62">
          <cell r="A62">
            <v>0</v>
          </cell>
          <cell r="B62">
            <v>0</v>
          </cell>
          <cell r="C62">
            <v>0</v>
          </cell>
          <cell r="D62">
            <v>0</v>
          </cell>
          <cell r="E62">
            <v>0</v>
          </cell>
        </row>
        <row r="63">
          <cell r="A63">
            <v>0</v>
          </cell>
          <cell r="B63">
            <v>0</v>
          </cell>
          <cell r="C63">
            <v>0</v>
          </cell>
          <cell r="D63">
            <v>0</v>
          </cell>
          <cell r="E63">
            <v>0</v>
          </cell>
        </row>
        <row r="64">
          <cell r="A64">
            <v>0</v>
          </cell>
          <cell r="B64">
            <v>0</v>
          </cell>
          <cell r="C64">
            <v>0</v>
          </cell>
          <cell r="D64">
            <v>0</v>
          </cell>
          <cell r="E64">
            <v>0</v>
          </cell>
        </row>
        <row r="65">
          <cell r="A65">
            <v>0</v>
          </cell>
          <cell r="B65">
            <v>0</v>
          </cell>
          <cell r="C65">
            <v>0</v>
          </cell>
          <cell r="D65">
            <v>0</v>
          </cell>
          <cell r="E65">
            <v>0</v>
          </cell>
        </row>
        <row r="66">
          <cell r="A66">
            <v>0</v>
          </cell>
          <cell r="B66">
            <v>0</v>
          </cell>
          <cell r="C66">
            <v>0</v>
          </cell>
          <cell r="D66">
            <v>0</v>
          </cell>
          <cell r="E66">
            <v>0</v>
          </cell>
        </row>
        <row r="67">
          <cell r="A67">
            <v>0</v>
          </cell>
          <cell r="B67">
            <v>0</v>
          </cell>
          <cell r="C67">
            <v>0</v>
          </cell>
          <cell r="D67">
            <v>0</v>
          </cell>
          <cell r="E67">
            <v>0</v>
          </cell>
        </row>
        <row r="68">
          <cell r="A68">
            <v>0</v>
          </cell>
          <cell r="B68">
            <v>0</v>
          </cell>
          <cell r="C68">
            <v>0</v>
          </cell>
          <cell r="D68">
            <v>0</v>
          </cell>
          <cell r="E68">
            <v>0</v>
          </cell>
        </row>
        <row r="69">
          <cell r="A69">
            <v>0</v>
          </cell>
          <cell r="B69">
            <v>0</v>
          </cell>
          <cell r="C69">
            <v>0</v>
          </cell>
          <cell r="D69">
            <v>0</v>
          </cell>
          <cell r="E69">
            <v>0</v>
          </cell>
        </row>
        <row r="70">
          <cell r="A70">
            <v>0</v>
          </cell>
          <cell r="B70">
            <v>0</v>
          </cell>
          <cell r="C70">
            <v>0</v>
          </cell>
          <cell r="D70">
            <v>0</v>
          </cell>
          <cell r="E70">
            <v>0</v>
          </cell>
        </row>
        <row r="71">
          <cell r="A71">
            <v>0</v>
          </cell>
          <cell r="B71">
            <v>0</v>
          </cell>
          <cell r="C71">
            <v>0</v>
          </cell>
          <cell r="D71">
            <v>0</v>
          </cell>
          <cell r="E71">
            <v>0</v>
          </cell>
        </row>
        <row r="72">
          <cell r="A72">
            <v>0</v>
          </cell>
          <cell r="B72">
            <v>0</v>
          </cell>
          <cell r="C72">
            <v>0</v>
          </cell>
          <cell r="D72">
            <v>0</v>
          </cell>
          <cell r="E72">
            <v>0</v>
          </cell>
        </row>
        <row r="73">
          <cell r="A73">
            <v>0</v>
          </cell>
          <cell r="B73">
            <v>0</v>
          </cell>
          <cell r="C73">
            <v>0</v>
          </cell>
          <cell r="D73">
            <v>0</v>
          </cell>
          <cell r="E73">
            <v>0</v>
          </cell>
        </row>
        <row r="74">
          <cell r="A74">
            <v>0</v>
          </cell>
          <cell r="B74">
            <v>0</v>
          </cell>
          <cell r="C74">
            <v>0</v>
          </cell>
          <cell r="D74">
            <v>0</v>
          </cell>
          <cell r="E74">
            <v>0</v>
          </cell>
        </row>
        <row r="75">
          <cell r="A75">
            <v>0</v>
          </cell>
          <cell r="B75">
            <v>0</v>
          </cell>
          <cell r="C75">
            <v>0</v>
          </cell>
          <cell r="D75">
            <v>0</v>
          </cell>
          <cell r="E75">
            <v>0</v>
          </cell>
        </row>
        <row r="76">
          <cell r="A76">
            <v>0</v>
          </cell>
          <cell r="B76">
            <v>0</v>
          </cell>
          <cell r="C76">
            <v>0</v>
          </cell>
          <cell r="D76">
            <v>0</v>
          </cell>
          <cell r="E76">
            <v>0</v>
          </cell>
        </row>
        <row r="77">
          <cell r="A77">
            <v>0</v>
          </cell>
          <cell r="B77">
            <v>0</v>
          </cell>
          <cell r="C77">
            <v>0</v>
          </cell>
          <cell r="D77">
            <v>0</v>
          </cell>
          <cell r="E77">
            <v>0</v>
          </cell>
        </row>
        <row r="78">
          <cell r="A78">
            <v>0</v>
          </cell>
          <cell r="B78">
            <v>0</v>
          </cell>
          <cell r="C78">
            <v>0</v>
          </cell>
          <cell r="D78">
            <v>0</v>
          </cell>
          <cell r="E78">
            <v>0</v>
          </cell>
        </row>
        <row r="79">
          <cell r="A79">
            <v>0</v>
          </cell>
          <cell r="B79">
            <v>0</v>
          </cell>
          <cell r="C79">
            <v>0</v>
          </cell>
          <cell r="D79">
            <v>0</v>
          </cell>
          <cell r="E79">
            <v>0</v>
          </cell>
        </row>
        <row r="80">
          <cell r="A80">
            <v>0</v>
          </cell>
          <cell r="B80">
            <v>0</v>
          </cell>
          <cell r="C80">
            <v>0</v>
          </cell>
          <cell r="D80">
            <v>0</v>
          </cell>
          <cell r="E80">
            <v>0</v>
          </cell>
        </row>
        <row r="81">
          <cell r="A81">
            <v>0</v>
          </cell>
          <cell r="B81">
            <v>0</v>
          </cell>
          <cell r="C81">
            <v>0</v>
          </cell>
          <cell r="D81">
            <v>0</v>
          </cell>
          <cell r="E81">
            <v>0</v>
          </cell>
        </row>
        <row r="82">
          <cell r="A82">
            <v>0</v>
          </cell>
          <cell r="B82">
            <v>0</v>
          </cell>
          <cell r="C82">
            <v>0</v>
          </cell>
          <cell r="D82">
            <v>0</v>
          </cell>
          <cell r="E82">
            <v>0</v>
          </cell>
        </row>
        <row r="83">
          <cell r="A83">
            <v>0</v>
          </cell>
          <cell r="B83">
            <v>0</v>
          </cell>
          <cell r="C83">
            <v>0</v>
          </cell>
          <cell r="D83">
            <v>0</v>
          </cell>
          <cell r="E83">
            <v>0</v>
          </cell>
        </row>
        <row r="84">
          <cell r="A84">
            <v>0</v>
          </cell>
          <cell r="B84">
            <v>0</v>
          </cell>
          <cell r="C84">
            <v>0</v>
          </cell>
          <cell r="D84">
            <v>0</v>
          </cell>
          <cell r="E84">
            <v>0</v>
          </cell>
        </row>
        <row r="85">
          <cell r="A85">
            <v>0</v>
          </cell>
          <cell r="B85">
            <v>0</v>
          </cell>
          <cell r="C85">
            <v>0</v>
          </cell>
          <cell r="D85">
            <v>0</v>
          </cell>
          <cell r="E85">
            <v>0</v>
          </cell>
        </row>
        <row r="86">
          <cell r="A86">
            <v>0</v>
          </cell>
          <cell r="B86">
            <v>0</v>
          </cell>
          <cell r="C86">
            <v>0</v>
          </cell>
          <cell r="D86">
            <v>0</v>
          </cell>
          <cell r="E86">
            <v>0</v>
          </cell>
        </row>
        <row r="87">
          <cell r="A87">
            <v>0</v>
          </cell>
          <cell r="B87">
            <v>0</v>
          </cell>
          <cell r="C87">
            <v>0</v>
          </cell>
          <cell r="D87">
            <v>0</v>
          </cell>
          <cell r="E87">
            <v>0</v>
          </cell>
        </row>
        <row r="88">
          <cell r="A88">
            <v>0</v>
          </cell>
          <cell r="B88">
            <v>0</v>
          </cell>
          <cell r="C88">
            <v>0</v>
          </cell>
          <cell r="D88">
            <v>0</v>
          </cell>
          <cell r="E88">
            <v>0</v>
          </cell>
        </row>
        <row r="89">
          <cell r="A89">
            <v>0</v>
          </cell>
          <cell r="B89">
            <v>0</v>
          </cell>
          <cell r="C89">
            <v>0</v>
          </cell>
          <cell r="D89">
            <v>0</v>
          </cell>
          <cell r="E89">
            <v>0</v>
          </cell>
        </row>
        <row r="90">
          <cell r="A90">
            <v>0</v>
          </cell>
          <cell r="B90">
            <v>0</v>
          </cell>
          <cell r="C90">
            <v>0</v>
          </cell>
          <cell r="D90">
            <v>0</v>
          </cell>
          <cell r="E90">
            <v>0</v>
          </cell>
        </row>
        <row r="91">
          <cell r="A91">
            <v>0</v>
          </cell>
          <cell r="B91">
            <v>0</v>
          </cell>
          <cell r="C91">
            <v>0</v>
          </cell>
          <cell r="D91">
            <v>0</v>
          </cell>
          <cell r="E91">
            <v>0</v>
          </cell>
        </row>
        <row r="92">
          <cell r="A92">
            <v>0</v>
          </cell>
          <cell r="B92">
            <v>0</v>
          </cell>
          <cell r="C92">
            <v>0</v>
          </cell>
          <cell r="D92">
            <v>0</v>
          </cell>
          <cell r="E92">
            <v>0</v>
          </cell>
        </row>
        <row r="93">
          <cell r="A93">
            <v>0</v>
          </cell>
          <cell r="B93">
            <v>0</v>
          </cell>
          <cell r="C93">
            <v>0</v>
          </cell>
          <cell r="D93">
            <v>0</v>
          </cell>
          <cell r="E93">
            <v>0</v>
          </cell>
        </row>
        <row r="94">
          <cell r="A94">
            <v>0</v>
          </cell>
          <cell r="B94">
            <v>0</v>
          </cell>
          <cell r="C94">
            <v>0</v>
          </cell>
          <cell r="D94">
            <v>0</v>
          </cell>
          <cell r="E94">
            <v>0</v>
          </cell>
        </row>
        <row r="95">
          <cell r="A95">
            <v>0</v>
          </cell>
          <cell r="B95">
            <v>0</v>
          </cell>
          <cell r="C95">
            <v>0</v>
          </cell>
          <cell r="D95">
            <v>0</v>
          </cell>
          <cell r="E95">
            <v>0</v>
          </cell>
        </row>
        <row r="96">
          <cell r="A96">
            <v>0</v>
          </cell>
          <cell r="B96">
            <v>0</v>
          </cell>
          <cell r="C96">
            <v>0</v>
          </cell>
          <cell r="D96">
            <v>0</v>
          </cell>
          <cell r="E96">
            <v>0</v>
          </cell>
        </row>
        <row r="97">
          <cell r="A97">
            <v>0</v>
          </cell>
          <cell r="B97">
            <v>0</v>
          </cell>
          <cell r="C97">
            <v>0</v>
          </cell>
          <cell r="D97">
            <v>0</v>
          </cell>
          <cell r="E97">
            <v>0</v>
          </cell>
        </row>
        <row r="98">
          <cell r="A98">
            <v>0</v>
          </cell>
          <cell r="B98">
            <v>0</v>
          </cell>
          <cell r="C98">
            <v>0</v>
          </cell>
          <cell r="D98">
            <v>0</v>
          </cell>
          <cell r="E98">
            <v>0</v>
          </cell>
        </row>
        <row r="99">
          <cell r="A99">
            <v>0</v>
          </cell>
          <cell r="B99">
            <v>0</v>
          </cell>
          <cell r="C99">
            <v>0</v>
          </cell>
          <cell r="D99">
            <v>0</v>
          </cell>
          <cell r="E99">
            <v>0</v>
          </cell>
        </row>
        <row r="100">
          <cell r="A100">
            <v>0</v>
          </cell>
          <cell r="B100">
            <v>0</v>
          </cell>
          <cell r="C100">
            <v>0</v>
          </cell>
          <cell r="D100">
            <v>0</v>
          </cell>
          <cell r="E100">
            <v>0</v>
          </cell>
        </row>
        <row r="101">
          <cell r="A101">
            <v>0</v>
          </cell>
          <cell r="B101">
            <v>0</v>
          </cell>
          <cell r="C101">
            <v>0</v>
          </cell>
          <cell r="D101">
            <v>0</v>
          </cell>
          <cell r="E101">
            <v>0</v>
          </cell>
        </row>
        <row r="102">
          <cell r="A102">
            <v>0</v>
          </cell>
          <cell r="B102">
            <v>0</v>
          </cell>
          <cell r="C102">
            <v>0</v>
          </cell>
          <cell r="D102">
            <v>0</v>
          </cell>
          <cell r="E102">
            <v>0</v>
          </cell>
        </row>
        <row r="103">
          <cell r="A103">
            <v>0</v>
          </cell>
          <cell r="B103">
            <v>0</v>
          </cell>
          <cell r="C103">
            <v>0</v>
          </cell>
          <cell r="D103">
            <v>0</v>
          </cell>
          <cell r="E103">
            <v>0</v>
          </cell>
        </row>
        <row r="104">
          <cell r="A104">
            <v>0</v>
          </cell>
          <cell r="B104">
            <v>0</v>
          </cell>
          <cell r="C104">
            <v>0</v>
          </cell>
          <cell r="D104">
            <v>0</v>
          </cell>
          <cell r="E104">
            <v>0</v>
          </cell>
        </row>
        <row r="105">
          <cell r="A105">
            <v>0</v>
          </cell>
          <cell r="B105">
            <v>0</v>
          </cell>
          <cell r="C105">
            <v>0</v>
          </cell>
          <cell r="D105">
            <v>0</v>
          </cell>
          <cell r="E105">
            <v>0</v>
          </cell>
        </row>
        <row r="106">
          <cell r="A106">
            <v>0</v>
          </cell>
          <cell r="B106">
            <v>0</v>
          </cell>
          <cell r="C106">
            <v>0</v>
          </cell>
          <cell r="D106">
            <v>0</v>
          </cell>
          <cell r="E106">
            <v>0</v>
          </cell>
        </row>
        <row r="107">
          <cell r="A107">
            <v>0</v>
          </cell>
          <cell r="B107">
            <v>0</v>
          </cell>
          <cell r="C107">
            <v>0</v>
          </cell>
          <cell r="D107">
            <v>0</v>
          </cell>
          <cell r="E107">
            <v>0</v>
          </cell>
        </row>
        <row r="108">
          <cell r="A108">
            <v>0</v>
          </cell>
          <cell r="B108">
            <v>0</v>
          </cell>
          <cell r="C108">
            <v>0</v>
          </cell>
          <cell r="D108">
            <v>0</v>
          </cell>
          <cell r="E108">
            <v>0</v>
          </cell>
        </row>
        <row r="109">
          <cell r="A109">
            <v>0</v>
          </cell>
          <cell r="B109">
            <v>0</v>
          </cell>
          <cell r="C109">
            <v>0</v>
          </cell>
          <cell r="D109">
            <v>0</v>
          </cell>
          <cell r="E109">
            <v>0</v>
          </cell>
        </row>
        <row r="110">
          <cell r="A110">
            <v>0</v>
          </cell>
          <cell r="B110">
            <v>0</v>
          </cell>
          <cell r="C110">
            <v>0</v>
          </cell>
          <cell r="D110">
            <v>0</v>
          </cell>
          <cell r="E110">
            <v>0</v>
          </cell>
        </row>
        <row r="111">
          <cell r="A111">
            <v>0</v>
          </cell>
          <cell r="B111">
            <v>0</v>
          </cell>
          <cell r="C111">
            <v>0</v>
          </cell>
          <cell r="D111">
            <v>0</v>
          </cell>
          <cell r="E111">
            <v>0</v>
          </cell>
        </row>
        <row r="112">
          <cell r="A112">
            <v>0</v>
          </cell>
          <cell r="B112">
            <v>0</v>
          </cell>
          <cell r="C112">
            <v>0</v>
          </cell>
          <cell r="D112">
            <v>0</v>
          </cell>
          <cell r="E112">
            <v>0</v>
          </cell>
        </row>
        <row r="113">
          <cell r="A113">
            <v>0</v>
          </cell>
          <cell r="B113">
            <v>0</v>
          </cell>
          <cell r="C113">
            <v>0</v>
          </cell>
          <cell r="D113">
            <v>0</v>
          </cell>
          <cell r="E113">
            <v>0</v>
          </cell>
        </row>
        <row r="114">
          <cell r="A114">
            <v>0</v>
          </cell>
          <cell r="B114">
            <v>0</v>
          </cell>
          <cell r="C114">
            <v>0</v>
          </cell>
          <cell r="D114">
            <v>0</v>
          </cell>
          <cell r="E114">
            <v>0</v>
          </cell>
        </row>
        <row r="115">
          <cell r="A115">
            <v>0</v>
          </cell>
          <cell r="B115">
            <v>0</v>
          </cell>
          <cell r="C115">
            <v>0</v>
          </cell>
          <cell r="D115">
            <v>0</v>
          </cell>
          <cell r="E115">
            <v>0</v>
          </cell>
        </row>
        <row r="116">
          <cell r="A116">
            <v>0</v>
          </cell>
          <cell r="B116">
            <v>0</v>
          </cell>
          <cell r="C116">
            <v>0</v>
          </cell>
          <cell r="D116">
            <v>0</v>
          </cell>
          <cell r="E116">
            <v>0</v>
          </cell>
        </row>
        <row r="117">
          <cell r="A117">
            <v>0</v>
          </cell>
          <cell r="B117">
            <v>0</v>
          </cell>
          <cell r="C117">
            <v>0</v>
          </cell>
          <cell r="D117">
            <v>0</v>
          </cell>
          <cell r="E117">
            <v>0</v>
          </cell>
        </row>
        <row r="118">
          <cell r="A118">
            <v>0</v>
          </cell>
          <cell r="B118">
            <v>0</v>
          </cell>
          <cell r="C118">
            <v>0</v>
          </cell>
          <cell r="D118">
            <v>0</v>
          </cell>
          <cell r="E118">
            <v>0</v>
          </cell>
        </row>
        <row r="119">
          <cell r="A119">
            <v>0</v>
          </cell>
          <cell r="B119">
            <v>0</v>
          </cell>
          <cell r="C119">
            <v>0</v>
          </cell>
          <cell r="D119">
            <v>0</v>
          </cell>
          <cell r="E119">
            <v>0</v>
          </cell>
        </row>
        <row r="120">
          <cell r="A120">
            <v>0</v>
          </cell>
          <cell r="B120">
            <v>0</v>
          </cell>
          <cell r="C120">
            <v>0</v>
          </cell>
          <cell r="D120">
            <v>0</v>
          </cell>
          <cell r="E120">
            <v>0</v>
          </cell>
        </row>
        <row r="121">
          <cell r="A121">
            <v>0</v>
          </cell>
          <cell r="B121">
            <v>0</v>
          </cell>
          <cell r="C121">
            <v>0</v>
          </cell>
          <cell r="D121">
            <v>0</v>
          </cell>
          <cell r="E121">
            <v>0</v>
          </cell>
        </row>
        <row r="122">
          <cell r="A122">
            <v>0</v>
          </cell>
          <cell r="B122">
            <v>0</v>
          </cell>
          <cell r="C122">
            <v>0</v>
          </cell>
          <cell r="D122">
            <v>0</v>
          </cell>
          <cell r="E122">
            <v>0</v>
          </cell>
        </row>
        <row r="123">
          <cell r="A123">
            <v>0</v>
          </cell>
          <cell r="B123">
            <v>0</v>
          </cell>
          <cell r="C123">
            <v>0</v>
          </cell>
          <cell r="D123">
            <v>0</v>
          </cell>
          <cell r="E123">
            <v>0</v>
          </cell>
        </row>
        <row r="124">
          <cell r="A124">
            <v>0</v>
          </cell>
          <cell r="B124">
            <v>0</v>
          </cell>
          <cell r="C124">
            <v>0</v>
          </cell>
          <cell r="D124">
            <v>0</v>
          </cell>
          <cell r="E124">
            <v>0</v>
          </cell>
        </row>
        <row r="125">
          <cell r="A125">
            <v>0</v>
          </cell>
          <cell r="B125">
            <v>0</v>
          </cell>
          <cell r="C125">
            <v>0</v>
          </cell>
          <cell r="D125">
            <v>0</v>
          </cell>
          <cell r="E125">
            <v>0</v>
          </cell>
        </row>
        <row r="126">
          <cell r="A126">
            <v>0</v>
          </cell>
          <cell r="B126">
            <v>0</v>
          </cell>
          <cell r="C126">
            <v>0</v>
          </cell>
          <cell r="D126">
            <v>0</v>
          </cell>
          <cell r="E126">
            <v>0</v>
          </cell>
        </row>
        <row r="127">
          <cell r="A127">
            <v>0</v>
          </cell>
          <cell r="B127">
            <v>0</v>
          </cell>
          <cell r="C127">
            <v>0</v>
          </cell>
          <cell r="D127">
            <v>0</v>
          </cell>
          <cell r="E127">
            <v>0</v>
          </cell>
        </row>
        <row r="128">
          <cell r="A128">
            <v>0</v>
          </cell>
          <cell r="B128">
            <v>0</v>
          </cell>
          <cell r="C128">
            <v>0</v>
          </cell>
          <cell r="D128">
            <v>0</v>
          </cell>
          <cell r="E128">
            <v>0</v>
          </cell>
        </row>
        <row r="129">
          <cell r="A129">
            <v>0</v>
          </cell>
          <cell r="B129">
            <v>0</v>
          </cell>
          <cell r="C129">
            <v>0</v>
          </cell>
          <cell r="D129">
            <v>0</v>
          </cell>
          <cell r="E129">
            <v>0</v>
          </cell>
        </row>
        <row r="130">
          <cell r="A130">
            <v>0</v>
          </cell>
          <cell r="B130">
            <v>0</v>
          </cell>
          <cell r="C130">
            <v>0</v>
          </cell>
          <cell r="D130">
            <v>0</v>
          </cell>
          <cell r="E130">
            <v>0</v>
          </cell>
        </row>
        <row r="131">
          <cell r="A131">
            <v>0</v>
          </cell>
          <cell r="B131">
            <v>0</v>
          </cell>
          <cell r="C131">
            <v>0</v>
          </cell>
          <cell r="D131">
            <v>0</v>
          </cell>
          <cell r="E131">
            <v>0</v>
          </cell>
        </row>
        <row r="132">
          <cell r="A132">
            <v>0</v>
          </cell>
          <cell r="B132">
            <v>0</v>
          </cell>
          <cell r="C132">
            <v>0</v>
          </cell>
          <cell r="D132">
            <v>0</v>
          </cell>
          <cell r="E132">
            <v>0</v>
          </cell>
        </row>
        <row r="133">
          <cell r="A133">
            <v>0</v>
          </cell>
          <cell r="B133">
            <v>0</v>
          </cell>
          <cell r="C133">
            <v>0</v>
          </cell>
          <cell r="D133">
            <v>0</v>
          </cell>
          <cell r="E133">
            <v>0</v>
          </cell>
        </row>
        <row r="134">
          <cell r="A134">
            <v>0</v>
          </cell>
          <cell r="B134">
            <v>0</v>
          </cell>
          <cell r="C134">
            <v>0</v>
          </cell>
          <cell r="D134">
            <v>0</v>
          </cell>
          <cell r="E134">
            <v>0</v>
          </cell>
        </row>
        <row r="135">
          <cell r="A135">
            <v>0</v>
          </cell>
          <cell r="B135">
            <v>0</v>
          </cell>
          <cell r="C135">
            <v>0</v>
          </cell>
          <cell r="D135">
            <v>0</v>
          </cell>
          <cell r="E135">
            <v>0</v>
          </cell>
        </row>
        <row r="136">
          <cell r="A136">
            <v>0</v>
          </cell>
          <cell r="B136">
            <v>0</v>
          </cell>
          <cell r="C136">
            <v>0</v>
          </cell>
          <cell r="D136">
            <v>0</v>
          </cell>
          <cell r="E136">
            <v>0</v>
          </cell>
        </row>
        <row r="137">
          <cell r="A137">
            <v>0</v>
          </cell>
          <cell r="B137">
            <v>0</v>
          </cell>
          <cell r="C137">
            <v>0</v>
          </cell>
          <cell r="D137">
            <v>0</v>
          </cell>
          <cell r="E137">
            <v>0</v>
          </cell>
        </row>
        <row r="138">
          <cell r="A138">
            <v>0</v>
          </cell>
          <cell r="B138">
            <v>0</v>
          </cell>
          <cell r="C138">
            <v>0</v>
          </cell>
          <cell r="D138">
            <v>0</v>
          </cell>
          <cell r="E138">
            <v>0</v>
          </cell>
        </row>
        <row r="139">
          <cell r="A139">
            <v>0</v>
          </cell>
          <cell r="B139">
            <v>0</v>
          </cell>
          <cell r="C139">
            <v>0</v>
          </cell>
          <cell r="D139">
            <v>0</v>
          </cell>
          <cell r="E139">
            <v>0</v>
          </cell>
        </row>
        <row r="140">
          <cell r="A140">
            <v>0</v>
          </cell>
          <cell r="B140">
            <v>0</v>
          </cell>
          <cell r="C140">
            <v>0</v>
          </cell>
          <cell r="D140">
            <v>0</v>
          </cell>
          <cell r="E140">
            <v>0</v>
          </cell>
        </row>
        <row r="141">
          <cell r="A141">
            <v>0</v>
          </cell>
          <cell r="B141">
            <v>0</v>
          </cell>
          <cell r="C141">
            <v>0</v>
          </cell>
          <cell r="D141">
            <v>0</v>
          </cell>
          <cell r="E141">
            <v>0</v>
          </cell>
        </row>
        <row r="142">
          <cell r="A142">
            <v>0</v>
          </cell>
          <cell r="B142">
            <v>0</v>
          </cell>
          <cell r="C142">
            <v>0</v>
          </cell>
          <cell r="D142">
            <v>0</v>
          </cell>
          <cell r="E142">
            <v>0</v>
          </cell>
        </row>
        <row r="143">
          <cell r="A143">
            <v>0</v>
          </cell>
          <cell r="B143">
            <v>0</v>
          </cell>
          <cell r="C143">
            <v>0</v>
          </cell>
          <cell r="D143">
            <v>0</v>
          </cell>
          <cell r="E143">
            <v>0</v>
          </cell>
        </row>
        <row r="144">
          <cell r="A144">
            <v>0</v>
          </cell>
          <cell r="B144">
            <v>0</v>
          </cell>
          <cell r="C144">
            <v>0</v>
          </cell>
          <cell r="D144">
            <v>0</v>
          </cell>
          <cell r="E144">
            <v>0</v>
          </cell>
        </row>
        <row r="145">
          <cell r="A145">
            <v>0</v>
          </cell>
          <cell r="B145">
            <v>0</v>
          </cell>
          <cell r="C145">
            <v>0</v>
          </cell>
          <cell r="D145">
            <v>0</v>
          </cell>
          <cell r="E145">
            <v>0</v>
          </cell>
        </row>
        <row r="146">
          <cell r="A146">
            <v>0</v>
          </cell>
          <cell r="B146">
            <v>0</v>
          </cell>
          <cell r="C146">
            <v>0</v>
          </cell>
          <cell r="D146">
            <v>0</v>
          </cell>
          <cell r="E146">
            <v>0</v>
          </cell>
        </row>
        <row r="147">
          <cell r="A147">
            <v>0</v>
          </cell>
          <cell r="B147">
            <v>0</v>
          </cell>
          <cell r="C147">
            <v>0</v>
          </cell>
          <cell r="D147">
            <v>0</v>
          </cell>
          <cell r="E147">
            <v>0</v>
          </cell>
        </row>
        <row r="148">
          <cell r="A148">
            <v>0</v>
          </cell>
          <cell r="B148">
            <v>0</v>
          </cell>
          <cell r="C148">
            <v>0</v>
          </cell>
          <cell r="D148">
            <v>0</v>
          </cell>
          <cell r="E148">
            <v>0</v>
          </cell>
        </row>
        <row r="149">
          <cell r="A149">
            <v>0</v>
          </cell>
          <cell r="B149">
            <v>0</v>
          </cell>
          <cell r="C149">
            <v>0</v>
          </cell>
          <cell r="D149">
            <v>0</v>
          </cell>
          <cell r="E149">
            <v>0</v>
          </cell>
        </row>
        <row r="150">
          <cell r="A150">
            <v>0</v>
          </cell>
          <cell r="B150">
            <v>0</v>
          </cell>
          <cell r="C150">
            <v>0</v>
          </cell>
          <cell r="D150">
            <v>0</v>
          </cell>
          <cell r="E150">
            <v>0</v>
          </cell>
        </row>
        <row r="151">
          <cell r="A151">
            <v>0</v>
          </cell>
          <cell r="B151">
            <v>0</v>
          </cell>
          <cell r="C151">
            <v>0</v>
          </cell>
          <cell r="D151">
            <v>0</v>
          </cell>
          <cell r="E151">
            <v>0</v>
          </cell>
        </row>
        <row r="152">
          <cell r="A152">
            <v>0</v>
          </cell>
          <cell r="B152">
            <v>0</v>
          </cell>
          <cell r="C152">
            <v>0</v>
          </cell>
          <cell r="D152">
            <v>0</v>
          </cell>
          <cell r="E152">
            <v>0</v>
          </cell>
        </row>
        <row r="153">
          <cell r="A153">
            <v>0</v>
          </cell>
          <cell r="B153">
            <v>0</v>
          </cell>
          <cell r="C153">
            <v>0</v>
          </cell>
          <cell r="D153">
            <v>0</v>
          </cell>
          <cell r="E153">
            <v>0</v>
          </cell>
        </row>
        <row r="154">
          <cell r="A154">
            <v>0</v>
          </cell>
          <cell r="B154">
            <v>0</v>
          </cell>
          <cell r="C154">
            <v>0</v>
          </cell>
          <cell r="D154">
            <v>0</v>
          </cell>
          <cell r="E154">
            <v>0</v>
          </cell>
        </row>
        <row r="155">
          <cell r="A155">
            <v>0</v>
          </cell>
          <cell r="B155">
            <v>0</v>
          </cell>
          <cell r="C155">
            <v>0</v>
          </cell>
          <cell r="D155">
            <v>0</v>
          </cell>
          <cell r="E155">
            <v>0</v>
          </cell>
        </row>
        <row r="156">
          <cell r="A156">
            <v>0</v>
          </cell>
          <cell r="B156">
            <v>0</v>
          </cell>
          <cell r="C156">
            <v>0</v>
          </cell>
          <cell r="D156">
            <v>0</v>
          </cell>
          <cell r="E156">
            <v>0</v>
          </cell>
        </row>
        <row r="157">
          <cell r="A157">
            <v>0</v>
          </cell>
          <cell r="B157">
            <v>0</v>
          </cell>
          <cell r="C157">
            <v>0</v>
          </cell>
          <cell r="D157">
            <v>0</v>
          </cell>
          <cell r="E157">
            <v>0</v>
          </cell>
        </row>
        <row r="158">
          <cell r="A158">
            <v>0</v>
          </cell>
          <cell r="B158">
            <v>0</v>
          </cell>
          <cell r="C158">
            <v>0</v>
          </cell>
          <cell r="D158">
            <v>0</v>
          </cell>
          <cell r="E158">
            <v>0</v>
          </cell>
        </row>
        <row r="159">
          <cell r="A159">
            <v>0</v>
          </cell>
          <cell r="B159">
            <v>0</v>
          </cell>
          <cell r="C159">
            <v>0</v>
          </cell>
          <cell r="D159">
            <v>0</v>
          </cell>
          <cell r="E159">
            <v>0</v>
          </cell>
        </row>
        <row r="160">
          <cell r="A160">
            <v>0</v>
          </cell>
          <cell r="B160">
            <v>0</v>
          </cell>
          <cell r="C160">
            <v>0</v>
          </cell>
          <cell r="D160">
            <v>0</v>
          </cell>
          <cell r="E160">
            <v>0</v>
          </cell>
        </row>
        <row r="161">
          <cell r="A161">
            <v>0</v>
          </cell>
          <cell r="B161">
            <v>0</v>
          </cell>
          <cell r="C161">
            <v>0</v>
          </cell>
          <cell r="D161">
            <v>0</v>
          </cell>
          <cell r="E161">
            <v>0</v>
          </cell>
        </row>
        <row r="162">
          <cell r="A162">
            <v>0</v>
          </cell>
          <cell r="B162">
            <v>0</v>
          </cell>
          <cell r="C162">
            <v>0</v>
          </cell>
          <cell r="D162">
            <v>0</v>
          </cell>
          <cell r="E162">
            <v>0</v>
          </cell>
        </row>
        <row r="163">
          <cell r="A163">
            <v>0</v>
          </cell>
          <cell r="B163">
            <v>0</v>
          </cell>
          <cell r="C163">
            <v>0</v>
          </cell>
          <cell r="D163">
            <v>0</v>
          </cell>
          <cell r="E163">
            <v>0</v>
          </cell>
        </row>
        <row r="164">
          <cell r="A164">
            <v>0</v>
          </cell>
          <cell r="B164">
            <v>0</v>
          </cell>
          <cell r="C164">
            <v>0</v>
          </cell>
          <cell r="D164">
            <v>0</v>
          </cell>
          <cell r="E164">
            <v>0</v>
          </cell>
        </row>
        <row r="165">
          <cell r="A165">
            <v>0</v>
          </cell>
          <cell r="B165">
            <v>0</v>
          </cell>
          <cell r="C165">
            <v>0</v>
          </cell>
          <cell r="D165">
            <v>0</v>
          </cell>
          <cell r="E165">
            <v>0</v>
          </cell>
        </row>
        <row r="166">
          <cell r="A166">
            <v>0</v>
          </cell>
          <cell r="B166">
            <v>0</v>
          </cell>
          <cell r="C166">
            <v>0</v>
          </cell>
          <cell r="D166">
            <v>0</v>
          </cell>
          <cell r="E166">
            <v>0</v>
          </cell>
        </row>
        <row r="167">
          <cell r="A167">
            <v>0</v>
          </cell>
          <cell r="B167">
            <v>0</v>
          </cell>
          <cell r="C167">
            <v>0</v>
          </cell>
          <cell r="D167">
            <v>0</v>
          </cell>
          <cell r="E167">
            <v>0</v>
          </cell>
        </row>
        <row r="168">
          <cell r="A168">
            <v>0</v>
          </cell>
          <cell r="B168">
            <v>0</v>
          </cell>
          <cell r="C168">
            <v>0</v>
          </cell>
          <cell r="D168">
            <v>0</v>
          </cell>
          <cell r="E168">
            <v>0</v>
          </cell>
        </row>
        <row r="169">
          <cell r="A169">
            <v>0</v>
          </cell>
          <cell r="B169">
            <v>0</v>
          </cell>
          <cell r="C169">
            <v>0</v>
          </cell>
          <cell r="D169">
            <v>0</v>
          </cell>
          <cell r="E169">
            <v>0</v>
          </cell>
        </row>
        <row r="170">
          <cell r="A170">
            <v>0</v>
          </cell>
          <cell r="B170">
            <v>0</v>
          </cell>
          <cell r="C170">
            <v>0</v>
          </cell>
          <cell r="D170">
            <v>0</v>
          </cell>
          <cell r="E170">
            <v>0</v>
          </cell>
        </row>
        <row r="171">
          <cell r="A171">
            <v>0</v>
          </cell>
          <cell r="B171">
            <v>0</v>
          </cell>
          <cell r="C171">
            <v>0</v>
          </cell>
          <cell r="D171">
            <v>0</v>
          </cell>
          <cell r="E171">
            <v>0</v>
          </cell>
        </row>
        <row r="172">
          <cell r="A172">
            <v>0</v>
          </cell>
          <cell r="B172">
            <v>0</v>
          </cell>
          <cell r="C172">
            <v>0</v>
          </cell>
          <cell r="D172">
            <v>0</v>
          </cell>
          <cell r="E172">
            <v>0</v>
          </cell>
        </row>
        <row r="173">
          <cell r="A173">
            <v>0</v>
          </cell>
          <cell r="B173">
            <v>0</v>
          </cell>
          <cell r="C173">
            <v>0</v>
          </cell>
          <cell r="D173">
            <v>0</v>
          </cell>
          <cell r="E173">
            <v>0</v>
          </cell>
        </row>
        <row r="174">
          <cell r="A174">
            <v>0</v>
          </cell>
          <cell r="B174">
            <v>0</v>
          </cell>
          <cell r="C174">
            <v>0</v>
          </cell>
          <cell r="D174">
            <v>0</v>
          </cell>
          <cell r="E174">
            <v>0</v>
          </cell>
        </row>
        <row r="175">
          <cell r="A175">
            <v>0</v>
          </cell>
          <cell r="B175">
            <v>0</v>
          </cell>
          <cell r="C175">
            <v>0</v>
          </cell>
          <cell r="D175">
            <v>0</v>
          </cell>
          <cell r="E175">
            <v>0</v>
          </cell>
        </row>
        <row r="176">
          <cell r="A176">
            <v>0</v>
          </cell>
          <cell r="B176">
            <v>0</v>
          </cell>
          <cell r="C176">
            <v>0</v>
          </cell>
          <cell r="D176">
            <v>0</v>
          </cell>
          <cell r="E176">
            <v>0</v>
          </cell>
        </row>
        <row r="177">
          <cell r="A177">
            <v>0</v>
          </cell>
          <cell r="B177">
            <v>0</v>
          </cell>
          <cell r="C177">
            <v>0</v>
          </cell>
          <cell r="D177">
            <v>0</v>
          </cell>
          <cell r="E177">
            <v>0</v>
          </cell>
        </row>
        <row r="178">
          <cell r="A178">
            <v>0</v>
          </cell>
          <cell r="B178">
            <v>0</v>
          </cell>
          <cell r="C178">
            <v>0</v>
          </cell>
          <cell r="D178">
            <v>0</v>
          </cell>
          <cell r="E178">
            <v>0</v>
          </cell>
        </row>
        <row r="179">
          <cell r="A179">
            <v>0</v>
          </cell>
          <cell r="B179">
            <v>0</v>
          </cell>
          <cell r="C179">
            <v>0</v>
          </cell>
          <cell r="D179">
            <v>0</v>
          </cell>
          <cell r="E179">
            <v>0</v>
          </cell>
        </row>
        <row r="180">
          <cell r="A180">
            <v>0</v>
          </cell>
          <cell r="B180">
            <v>0</v>
          </cell>
          <cell r="C180">
            <v>0</v>
          </cell>
          <cell r="D180">
            <v>0</v>
          </cell>
          <cell r="E180">
            <v>0</v>
          </cell>
        </row>
        <row r="181">
          <cell r="A181">
            <v>0</v>
          </cell>
          <cell r="B181">
            <v>0</v>
          </cell>
          <cell r="C181">
            <v>0</v>
          </cell>
          <cell r="D181">
            <v>0</v>
          </cell>
          <cell r="E181">
            <v>0</v>
          </cell>
        </row>
        <row r="182">
          <cell r="A182">
            <v>0</v>
          </cell>
          <cell r="B182">
            <v>0</v>
          </cell>
          <cell r="C182">
            <v>0</v>
          </cell>
          <cell r="D182">
            <v>0</v>
          </cell>
          <cell r="E182">
            <v>0</v>
          </cell>
        </row>
        <row r="183">
          <cell r="A183">
            <v>0</v>
          </cell>
          <cell r="B183">
            <v>0</v>
          </cell>
          <cell r="C183">
            <v>0</v>
          </cell>
          <cell r="D183">
            <v>0</v>
          </cell>
          <cell r="E183">
            <v>0</v>
          </cell>
        </row>
        <row r="184">
          <cell r="A184">
            <v>0</v>
          </cell>
          <cell r="B184">
            <v>0</v>
          </cell>
          <cell r="C184">
            <v>0</v>
          </cell>
          <cell r="D184">
            <v>0</v>
          </cell>
          <cell r="E184">
            <v>0</v>
          </cell>
        </row>
        <row r="185">
          <cell r="A185">
            <v>0</v>
          </cell>
          <cell r="B185">
            <v>0</v>
          </cell>
          <cell r="C185">
            <v>0</v>
          </cell>
          <cell r="D185">
            <v>0</v>
          </cell>
          <cell r="E185">
            <v>0</v>
          </cell>
        </row>
        <row r="186">
          <cell r="A186">
            <v>0</v>
          </cell>
          <cell r="B186">
            <v>0</v>
          </cell>
          <cell r="C186">
            <v>0</v>
          </cell>
          <cell r="D186">
            <v>0</v>
          </cell>
          <cell r="E186">
            <v>0</v>
          </cell>
        </row>
        <row r="187">
          <cell r="A187">
            <v>0</v>
          </cell>
          <cell r="B187">
            <v>0</v>
          </cell>
          <cell r="C187">
            <v>0</v>
          </cell>
          <cell r="D187">
            <v>0</v>
          </cell>
          <cell r="E187">
            <v>0</v>
          </cell>
        </row>
        <row r="188">
          <cell r="A188">
            <v>0</v>
          </cell>
          <cell r="B188">
            <v>0</v>
          </cell>
          <cell r="C188">
            <v>0</v>
          </cell>
          <cell r="D188">
            <v>0</v>
          </cell>
          <cell r="E188">
            <v>0</v>
          </cell>
        </row>
        <row r="189">
          <cell r="A189">
            <v>0</v>
          </cell>
          <cell r="B189">
            <v>0</v>
          </cell>
          <cell r="C189">
            <v>0</v>
          </cell>
          <cell r="D189">
            <v>0</v>
          </cell>
          <cell r="E189">
            <v>0</v>
          </cell>
        </row>
        <row r="190">
          <cell r="A190">
            <v>0</v>
          </cell>
          <cell r="B190">
            <v>0</v>
          </cell>
          <cell r="C190">
            <v>0</v>
          </cell>
          <cell r="D190">
            <v>0</v>
          </cell>
          <cell r="E190">
            <v>0</v>
          </cell>
        </row>
        <row r="191">
          <cell r="A191">
            <v>0</v>
          </cell>
          <cell r="B191">
            <v>0</v>
          </cell>
          <cell r="C191">
            <v>0</v>
          </cell>
          <cell r="D191">
            <v>0</v>
          </cell>
          <cell r="E191">
            <v>0</v>
          </cell>
        </row>
        <row r="192">
          <cell r="A192">
            <v>0</v>
          </cell>
          <cell r="B192">
            <v>0</v>
          </cell>
          <cell r="C192">
            <v>0</v>
          </cell>
          <cell r="D192">
            <v>0</v>
          </cell>
          <cell r="E192">
            <v>0</v>
          </cell>
        </row>
        <row r="193">
          <cell r="A193">
            <v>0</v>
          </cell>
          <cell r="B193">
            <v>0</v>
          </cell>
          <cell r="C193">
            <v>0</v>
          </cell>
          <cell r="D193">
            <v>0</v>
          </cell>
          <cell r="E193">
            <v>0</v>
          </cell>
        </row>
        <row r="194">
          <cell r="A194">
            <v>0</v>
          </cell>
          <cell r="B194">
            <v>0</v>
          </cell>
          <cell r="C194">
            <v>0</v>
          </cell>
          <cell r="D194">
            <v>0</v>
          </cell>
          <cell r="E194">
            <v>0</v>
          </cell>
        </row>
        <row r="195">
          <cell r="A195">
            <v>0</v>
          </cell>
          <cell r="B195">
            <v>0</v>
          </cell>
          <cell r="C195">
            <v>0</v>
          </cell>
          <cell r="D195">
            <v>0</v>
          </cell>
          <cell r="E195">
            <v>0</v>
          </cell>
        </row>
        <row r="196">
          <cell r="A196">
            <v>0</v>
          </cell>
          <cell r="B196">
            <v>0</v>
          </cell>
          <cell r="C196">
            <v>0</v>
          </cell>
          <cell r="D196">
            <v>0</v>
          </cell>
          <cell r="E196">
            <v>0</v>
          </cell>
        </row>
        <row r="197">
          <cell r="A197">
            <v>0</v>
          </cell>
          <cell r="B197">
            <v>0</v>
          </cell>
          <cell r="C197">
            <v>0</v>
          </cell>
          <cell r="D197">
            <v>0</v>
          </cell>
          <cell r="E197">
            <v>0</v>
          </cell>
        </row>
        <row r="198">
          <cell r="A198">
            <v>0</v>
          </cell>
          <cell r="B198">
            <v>0</v>
          </cell>
          <cell r="C198">
            <v>0</v>
          </cell>
          <cell r="D198">
            <v>0</v>
          </cell>
          <cell r="E198">
            <v>0</v>
          </cell>
        </row>
        <row r="199">
          <cell r="A199">
            <v>0</v>
          </cell>
          <cell r="B199">
            <v>0</v>
          </cell>
          <cell r="C199">
            <v>0</v>
          </cell>
          <cell r="D199">
            <v>0</v>
          </cell>
          <cell r="E199">
            <v>0</v>
          </cell>
        </row>
        <row r="200">
          <cell r="A200">
            <v>0</v>
          </cell>
          <cell r="B200">
            <v>0</v>
          </cell>
          <cell r="C200">
            <v>0</v>
          </cell>
          <cell r="D200">
            <v>0</v>
          </cell>
          <cell r="E200">
            <v>0</v>
          </cell>
        </row>
        <row r="201">
          <cell r="A201">
            <v>0</v>
          </cell>
          <cell r="B201">
            <v>0</v>
          </cell>
          <cell r="C201">
            <v>0</v>
          </cell>
          <cell r="D201">
            <v>0</v>
          </cell>
          <cell r="E201">
            <v>0</v>
          </cell>
        </row>
        <row r="202">
          <cell r="A202">
            <v>0</v>
          </cell>
          <cell r="B202">
            <v>0</v>
          </cell>
          <cell r="C202">
            <v>0</v>
          </cell>
          <cell r="D202">
            <v>0</v>
          </cell>
          <cell r="E202">
            <v>0</v>
          </cell>
        </row>
        <row r="203">
          <cell r="A203">
            <v>0</v>
          </cell>
          <cell r="B203">
            <v>0</v>
          </cell>
          <cell r="C203">
            <v>0</v>
          </cell>
          <cell r="D203">
            <v>0</v>
          </cell>
          <cell r="E203">
            <v>0</v>
          </cell>
        </row>
        <row r="204">
          <cell r="A204">
            <v>0</v>
          </cell>
          <cell r="B204">
            <v>0</v>
          </cell>
          <cell r="C204">
            <v>0</v>
          </cell>
          <cell r="D204">
            <v>0</v>
          </cell>
          <cell r="E204">
            <v>0</v>
          </cell>
        </row>
        <row r="205">
          <cell r="A205">
            <v>0</v>
          </cell>
          <cell r="B205">
            <v>0</v>
          </cell>
          <cell r="C205">
            <v>0</v>
          </cell>
          <cell r="D205">
            <v>0</v>
          </cell>
          <cell r="E205">
            <v>0</v>
          </cell>
        </row>
        <row r="206">
          <cell r="A206">
            <v>0</v>
          </cell>
          <cell r="B206">
            <v>0</v>
          </cell>
          <cell r="C206">
            <v>0</v>
          </cell>
          <cell r="D206">
            <v>0</v>
          </cell>
          <cell r="E206">
            <v>0</v>
          </cell>
        </row>
        <row r="207">
          <cell r="A207">
            <v>0</v>
          </cell>
          <cell r="B207">
            <v>0</v>
          </cell>
          <cell r="C207">
            <v>0</v>
          </cell>
          <cell r="D207">
            <v>0</v>
          </cell>
          <cell r="E207">
            <v>0</v>
          </cell>
        </row>
        <row r="208">
          <cell r="A208">
            <v>0</v>
          </cell>
          <cell r="B208">
            <v>0</v>
          </cell>
          <cell r="C208">
            <v>0</v>
          </cell>
          <cell r="D208">
            <v>0</v>
          </cell>
          <cell r="E208">
            <v>0</v>
          </cell>
        </row>
        <row r="209">
          <cell r="A209">
            <v>0</v>
          </cell>
          <cell r="B209">
            <v>0</v>
          </cell>
          <cell r="C209">
            <v>0</v>
          </cell>
          <cell r="D209">
            <v>0</v>
          </cell>
          <cell r="E209">
            <v>0</v>
          </cell>
        </row>
        <row r="210">
          <cell r="A210">
            <v>0</v>
          </cell>
          <cell r="B210">
            <v>0</v>
          </cell>
          <cell r="C210">
            <v>0</v>
          </cell>
          <cell r="D210">
            <v>0</v>
          </cell>
          <cell r="E210">
            <v>0</v>
          </cell>
        </row>
        <row r="211">
          <cell r="A211">
            <v>0</v>
          </cell>
          <cell r="B211">
            <v>0</v>
          </cell>
          <cell r="C211">
            <v>0</v>
          </cell>
          <cell r="D211">
            <v>0</v>
          </cell>
          <cell r="E211">
            <v>0</v>
          </cell>
        </row>
        <row r="212">
          <cell r="A212">
            <v>0</v>
          </cell>
          <cell r="B212">
            <v>0</v>
          </cell>
          <cell r="C212">
            <v>0</v>
          </cell>
          <cell r="D212">
            <v>0</v>
          </cell>
          <cell r="E212">
            <v>0</v>
          </cell>
        </row>
        <row r="213">
          <cell r="A213">
            <v>0</v>
          </cell>
          <cell r="B213">
            <v>0</v>
          </cell>
          <cell r="C213">
            <v>0</v>
          </cell>
          <cell r="D213">
            <v>0</v>
          </cell>
          <cell r="E213">
            <v>0</v>
          </cell>
        </row>
        <row r="214">
          <cell r="A214">
            <v>0</v>
          </cell>
          <cell r="B214">
            <v>0</v>
          </cell>
          <cell r="C214">
            <v>0</v>
          </cell>
          <cell r="D214">
            <v>0</v>
          </cell>
          <cell r="E214">
            <v>0</v>
          </cell>
        </row>
        <row r="215">
          <cell r="A215">
            <v>0</v>
          </cell>
          <cell r="B215">
            <v>0</v>
          </cell>
          <cell r="C215">
            <v>0</v>
          </cell>
          <cell r="D215">
            <v>0</v>
          </cell>
          <cell r="E215">
            <v>0</v>
          </cell>
        </row>
        <row r="216">
          <cell r="A216">
            <v>0</v>
          </cell>
          <cell r="B216">
            <v>0</v>
          </cell>
          <cell r="C216">
            <v>0</v>
          </cell>
          <cell r="D216">
            <v>0</v>
          </cell>
          <cell r="E216">
            <v>0</v>
          </cell>
        </row>
        <row r="217">
          <cell r="A217">
            <v>0</v>
          </cell>
          <cell r="B217">
            <v>0</v>
          </cell>
          <cell r="C217">
            <v>0</v>
          </cell>
          <cell r="D217">
            <v>0</v>
          </cell>
          <cell r="E217">
            <v>0</v>
          </cell>
        </row>
        <row r="218">
          <cell r="A218">
            <v>0</v>
          </cell>
          <cell r="B218">
            <v>0</v>
          </cell>
          <cell r="C218">
            <v>0</v>
          </cell>
          <cell r="D218">
            <v>0</v>
          </cell>
          <cell r="E218">
            <v>0</v>
          </cell>
        </row>
        <row r="219">
          <cell r="A219">
            <v>0</v>
          </cell>
          <cell r="B219">
            <v>0</v>
          </cell>
          <cell r="C219">
            <v>0</v>
          </cell>
          <cell r="D219">
            <v>0</v>
          </cell>
          <cell r="E219">
            <v>0</v>
          </cell>
        </row>
        <row r="220">
          <cell r="A220">
            <v>0</v>
          </cell>
          <cell r="B220">
            <v>0</v>
          </cell>
          <cell r="C220">
            <v>0</v>
          </cell>
          <cell r="D220">
            <v>0</v>
          </cell>
          <cell r="E220">
            <v>0</v>
          </cell>
        </row>
        <row r="221">
          <cell r="A221">
            <v>0</v>
          </cell>
          <cell r="B221">
            <v>0</v>
          </cell>
          <cell r="C221">
            <v>0</v>
          </cell>
          <cell r="D221">
            <v>0</v>
          </cell>
          <cell r="E221">
            <v>0</v>
          </cell>
        </row>
        <row r="222">
          <cell r="A222">
            <v>0</v>
          </cell>
          <cell r="B222">
            <v>0</v>
          </cell>
          <cell r="C222">
            <v>0</v>
          </cell>
          <cell r="D222">
            <v>0</v>
          </cell>
          <cell r="E222">
            <v>0</v>
          </cell>
        </row>
        <row r="223">
          <cell r="A223">
            <v>0</v>
          </cell>
          <cell r="B223">
            <v>0</v>
          </cell>
          <cell r="C223">
            <v>0</v>
          </cell>
          <cell r="D223">
            <v>0</v>
          </cell>
          <cell r="E223">
            <v>0</v>
          </cell>
        </row>
        <row r="224">
          <cell r="A224">
            <v>0</v>
          </cell>
          <cell r="B224">
            <v>0</v>
          </cell>
          <cell r="C224">
            <v>0</v>
          </cell>
          <cell r="D224">
            <v>0</v>
          </cell>
          <cell r="E224">
            <v>0</v>
          </cell>
        </row>
        <row r="225">
          <cell r="A225">
            <v>0</v>
          </cell>
          <cell r="B225">
            <v>0</v>
          </cell>
          <cell r="C225">
            <v>0</v>
          </cell>
          <cell r="D225">
            <v>0</v>
          </cell>
          <cell r="E225">
            <v>0</v>
          </cell>
        </row>
        <row r="226">
          <cell r="A226">
            <v>0</v>
          </cell>
          <cell r="B226">
            <v>0</v>
          </cell>
          <cell r="C226">
            <v>0</v>
          </cell>
          <cell r="D226">
            <v>0</v>
          </cell>
          <cell r="E226">
            <v>0</v>
          </cell>
        </row>
        <row r="227">
          <cell r="A227">
            <v>0</v>
          </cell>
          <cell r="B227">
            <v>0</v>
          </cell>
          <cell r="C227">
            <v>0</v>
          </cell>
          <cell r="D227">
            <v>0</v>
          </cell>
          <cell r="E227">
            <v>0</v>
          </cell>
        </row>
        <row r="228">
          <cell r="A228">
            <v>0</v>
          </cell>
          <cell r="B228">
            <v>0</v>
          </cell>
          <cell r="C228">
            <v>0</v>
          </cell>
          <cell r="D228">
            <v>0</v>
          </cell>
          <cell r="E228">
            <v>0</v>
          </cell>
        </row>
        <row r="229">
          <cell r="A229">
            <v>0</v>
          </cell>
          <cell r="B229">
            <v>0</v>
          </cell>
          <cell r="C229">
            <v>0</v>
          </cell>
          <cell r="D229">
            <v>0</v>
          </cell>
          <cell r="E229">
            <v>0</v>
          </cell>
        </row>
        <row r="230">
          <cell r="A230">
            <v>0</v>
          </cell>
          <cell r="B230">
            <v>0</v>
          </cell>
          <cell r="C230">
            <v>0</v>
          </cell>
          <cell r="D230">
            <v>0</v>
          </cell>
          <cell r="E230">
            <v>0</v>
          </cell>
        </row>
        <row r="231">
          <cell r="A231">
            <v>0</v>
          </cell>
          <cell r="B231">
            <v>0</v>
          </cell>
          <cell r="C231">
            <v>0</v>
          </cell>
          <cell r="D231">
            <v>0</v>
          </cell>
          <cell r="E231">
            <v>0</v>
          </cell>
        </row>
        <row r="232">
          <cell r="A232">
            <v>0</v>
          </cell>
          <cell r="B232">
            <v>0</v>
          </cell>
          <cell r="C232">
            <v>0</v>
          </cell>
          <cell r="D232">
            <v>0</v>
          </cell>
          <cell r="E232">
            <v>0</v>
          </cell>
        </row>
        <row r="233">
          <cell r="A233">
            <v>0</v>
          </cell>
          <cell r="B233">
            <v>0</v>
          </cell>
          <cell r="C233">
            <v>0</v>
          </cell>
          <cell r="D233">
            <v>0</v>
          </cell>
          <cell r="E233">
            <v>0</v>
          </cell>
        </row>
        <row r="234">
          <cell r="A234">
            <v>0</v>
          </cell>
          <cell r="B234">
            <v>0</v>
          </cell>
          <cell r="C234">
            <v>0</v>
          </cell>
          <cell r="D234">
            <v>0</v>
          </cell>
          <cell r="E234">
            <v>0</v>
          </cell>
        </row>
        <row r="235">
          <cell r="A235">
            <v>0</v>
          </cell>
          <cell r="B235">
            <v>0</v>
          </cell>
          <cell r="C235">
            <v>0</v>
          </cell>
          <cell r="D235">
            <v>0</v>
          </cell>
          <cell r="E235">
            <v>0</v>
          </cell>
        </row>
        <row r="236">
          <cell r="A236">
            <v>0</v>
          </cell>
          <cell r="B236">
            <v>0</v>
          </cell>
          <cell r="C236">
            <v>0</v>
          </cell>
          <cell r="D236">
            <v>0</v>
          </cell>
          <cell r="E236">
            <v>0</v>
          </cell>
        </row>
        <row r="237">
          <cell r="A237">
            <v>0</v>
          </cell>
          <cell r="B237">
            <v>0</v>
          </cell>
          <cell r="C237">
            <v>0</v>
          </cell>
          <cell r="D237">
            <v>0</v>
          </cell>
          <cell r="E237">
            <v>0</v>
          </cell>
        </row>
        <row r="238">
          <cell r="A238">
            <v>0</v>
          </cell>
          <cell r="B238">
            <v>0</v>
          </cell>
          <cell r="C238">
            <v>0</v>
          </cell>
          <cell r="D238">
            <v>0</v>
          </cell>
          <cell r="E238">
            <v>0</v>
          </cell>
        </row>
        <row r="239">
          <cell r="A239">
            <v>0</v>
          </cell>
          <cell r="B239">
            <v>0</v>
          </cell>
          <cell r="C239">
            <v>0</v>
          </cell>
          <cell r="D239">
            <v>0</v>
          </cell>
          <cell r="E239">
            <v>0</v>
          </cell>
        </row>
        <row r="240">
          <cell r="A240">
            <v>0</v>
          </cell>
          <cell r="B240">
            <v>0</v>
          </cell>
          <cell r="C240">
            <v>0</v>
          </cell>
          <cell r="D240">
            <v>0</v>
          </cell>
          <cell r="E240">
            <v>0</v>
          </cell>
        </row>
        <row r="241">
          <cell r="A241">
            <v>0</v>
          </cell>
          <cell r="B241">
            <v>0</v>
          </cell>
          <cell r="C241">
            <v>0</v>
          </cell>
          <cell r="D241">
            <v>0</v>
          </cell>
          <cell r="E241">
            <v>0</v>
          </cell>
        </row>
        <row r="242">
          <cell r="A242">
            <v>0</v>
          </cell>
          <cell r="B242">
            <v>0</v>
          </cell>
          <cell r="C242">
            <v>0</v>
          </cell>
          <cell r="D242">
            <v>0</v>
          </cell>
          <cell r="E242">
            <v>0</v>
          </cell>
        </row>
        <row r="243">
          <cell r="A243">
            <v>0</v>
          </cell>
          <cell r="B243">
            <v>0</v>
          </cell>
          <cell r="C243">
            <v>0</v>
          </cell>
          <cell r="D243">
            <v>0</v>
          </cell>
          <cell r="E243">
            <v>0</v>
          </cell>
        </row>
        <row r="244">
          <cell r="A244">
            <v>0</v>
          </cell>
          <cell r="B244">
            <v>0</v>
          </cell>
          <cell r="C244">
            <v>0</v>
          </cell>
          <cell r="D244">
            <v>0</v>
          </cell>
          <cell r="E244">
            <v>0</v>
          </cell>
        </row>
        <row r="245">
          <cell r="A245">
            <v>0</v>
          </cell>
          <cell r="B245">
            <v>0</v>
          </cell>
          <cell r="C245">
            <v>0</v>
          </cell>
          <cell r="D245">
            <v>0</v>
          </cell>
          <cell r="E245">
            <v>0</v>
          </cell>
        </row>
        <row r="246">
          <cell r="A246">
            <v>0</v>
          </cell>
          <cell r="B246">
            <v>0</v>
          </cell>
          <cell r="C246">
            <v>0</v>
          </cell>
          <cell r="D246">
            <v>0</v>
          </cell>
          <cell r="E246">
            <v>0</v>
          </cell>
        </row>
        <row r="247">
          <cell r="A247">
            <v>0</v>
          </cell>
          <cell r="B247">
            <v>0</v>
          </cell>
          <cell r="C247">
            <v>0</v>
          </cell>
          <cell r="D247">
            <v>0</v>
          </cell>
          <cell r="E247">
            <v>0</v>
          </cell>
        </row>
        <row r="248">
          <cell r="A248">
            <v>0</v>
          </cell>
          <cell r="B248">
            <v>0</v>
          </cell>
          <cell r="C248">
            <v>0</v>
          </cell>
          <cell r="D248">
            <v>0</v>
          </cell>
          <cell r="E248">
            <v>0</v>
          </cell>
        </row>
        <row r="249">
          <cell r="A249">
            <v>0</v>
          </cell>
          <cell r="B249">
            <v>0</v>
          </cell>
          <cell r="C249">
            <v>0</v>
          </cell>
          <cell r="D249">
            <v>0</v>
          </cell>
          <cell r="E249">
            <v>0</v>
          </cell>
        </row>
        <row r="250">
          <cell r="A250">
            <v>0</v>
          </cell>
          <cell r="B250">
            <v>0</v>
          </cell>
          <cell r="C250">
            <v>0</v>
          </cell>
          <cell r="D250">
            <v>0</v>
          </cell>
          <cell r="E250">
            <v>0</v>
          </cell>
        </row>
        <row r="251">
          <cell r="A251">
            <v>0</v>
          </cell>
          <cell r="B251">
            <v>0</v>
          </cell>
          <cell r="C251">
            <v>0</v>
          </cell>
          <cell r="D251">
            <v>0</v>
          </cell>
          <cell r="E251">
            <v>0</v>
          </cell>
        </row>
        <row r="252">
          <cell r="A252">
            <v>0</v>
          </cell>
          <cell r="B252">
            <v>0</v>
          </cell>
          <cell r="C252">
            <v>0</v>
          </cell>
          <cell r="D252">
            <v>0</v>
          </cell>
          <cell r="E252">
            <v>0</v>
          </cell>
        </row>
        <row r="253">
          <cell r="A253">
            <v>0</v>
          </cell>
          <cell r="B253">
            <v>0</v>
          </cell>
          <cell r="C253">
            <v>0</v>
          </cell>
          <cell r="D253">
            <v>0</v>
          </cell>
          <cell r="E253">
            <v>0</v>
          </cell>
        </row>
        <row r="254">
          <cell r="A254">
            <v>0</v>
          </cell>
          <cell r="B254">
            <v>0</v>
          </cell>
          <cell r="C254">
            <v>0</v>
          </cell>
          <cell r="D254">
            <v>0</v>
          </cell>
          <cell r="E254">
            <v>0</v>
          </cell>
        </row>
        <row r="255">
          <cell r="A255">
            <v>0</v>
          </cell>
          <cell r="B255">
            <v>0</v>
          </cell>
          <cell r="C255">
            <v>0</v>
          </cell>
          <cell r="D255">
            <v>0</v>
          </cell>
          <cell r="E255">
            <v>0</v>
          </cell>
        </row>
        <row r="256">
          <cell r="A256">
            <v>0</v>
          </cell>
          <cell r="B256">
            <v>0</v>
          </cell>
          <cell r="C256">
            <v>0</v>
          </cell>
          <cell r="D256">
            <v>0</v>
          </cell>
          <cell r="E256">
            <v>0</v>
          </cell>
        </row>
        <row r="257">
          <cell r="A257">
            <v>0</v>
          </cell>
          <cell r="B257">
            <v>0</v>
          </cell>
          <cell r="C257">
            <v>0</v>
          </cell>
          <cell r="D257">
            <v>0</v>
          </cell>
          <cell r="E257">
            <v>0</v>
          </cell>
        </row>
        <row r="258">
          <cell r="A258">
            <v>0</v>
          </cell>
          <cell r="B258">
            <v>0</v>
          </cell>
          <cell r="C258">
            <v>0</v>
          </cell>
          <cell r="D258">
            <v>0</v>
          </cell>
          <cell r="E258">
            <v>0</v>
          </cell>
        </row>
        <row r="259">
          <cell r="A259">
            <v>0</v>
          </cell>
          <cell r="B259">
            <v>0</v>
          </cell>
          <cell r="C259">
            <v>0</v>
          </cell>
          <cell r="D259">
            <v>0</v>
          </cell>
          <cell r="E259">
            <v>0</v>
          </cell>
        </row>
        <row r="260">
          <cell r="A260">
            <v>0</v>
          </cell>
          <cell r="B260">
            <v>0</v>
          </cell>
          <cell r="C260">
            <v>0</v>
          </cell>
          <cell r="D260">
            <v>0</v>
          </cell>
          <cell r="E260">
            <v>0</v>
          </cell>
        </row>
        <row r="261">
          <cell r="A261">
            <v>0</v>
          </cell>
          <cell r="B261">
            <v>0</v>
          </cell>
          <cell r="C261">
            <v>0</v>
          </cell>
          <cell r="D261">
            <v>0</v>
          </cell>
          <cell r="E261">
            <v>0</v>
          </cell>
        </row>
        <row r="262">
          <cell r="A262">
            <v>0</v>
          </cell>
          <cell r="B262">
            <v>0</v>
          </cell>
          <cell r="C262">
            <v>0</v>
          </cell>
          <cell r="D262">
            <v>0</v>
          </cell>
          <cell r="E262">
            <v>0</v>
          </cell>
        </row>
        <row r="263">
          <cell r="A263">
            <v>0</v>
          </cell>
          <cell r="B263">
            <v>0</v>
          </cell>
          <cell r="C263">
            <v>0</v>
          </cell>
          <cell r="D263">
            <v>0</v>
          </cell>
          <cell r="E263">
            <v>0</v>
          </cell>
        </row>
        <row r="264">
          <cell r="A264">
            <v>0</v>
          </cell>
          <cell r="B264">
            <v>0</v>
          </cell>
          <cell r="C264">
            <v>0</v>
          </cell>
          <cell r="D264">
            <v>0</v>
          </cell>
          <cell r="E264">
            <v>0</v>
          </cell>
        </row>
        <row r="265">
          <cell r="A265">
            <v>0</v>
          </cell>
          <cell r="B265">
            <v>0</v>
          </cell>
          <cell r="C265">
            <v>0</v>
          </cell>
          <cell r="D265">
            <v>0</v>
          </cell>
          <cell r="E265">
            <v>0</v>
          </cell>
        </row>
        <row r="266">
          <cell r="A266">
            <v>0</v>
          </cell>
          <cell r="B266">
            <v>0</v>
          </cell>
          <cell r="C266">
            <v>0</v>
          </cell>
          <cell r="D266">
            <v>0</v>
          </cell>
          <cell r="E266">
            <v>0</v>
          </cell>
        </row>
        <row r="267">
          <cell r="A267">
            <v>0</v>
          </cell>
          <cell r="B267">
            <v>0</v>
          </cell>
          <cell r="C267">
            <v>0</v>
          </cell>
          <cell r="D267">
            <v>0</v>
          </cell>
          <cell r="E267">
            <v>0</v>
          </cell>
        </row>
        <row r="268">
          <cell r="A268">
            <v>0</v>
          </cell>
          <cell r="B268">
            <v>0</v>
          </cell>
          <cell r="C268">
            <v>0</v>
          </cell>
          <cell r="D268">
            <v>0</v>
          </cell>
          <cell r="E268">
            <v>0</v>
          </cell>
        </row>
        <row r="269">
          <cell r="A269">
            <v>0</v>
          </cell>
          <cell r="B269">
            <v>0</v>
          </cell>
          <cell r="C269">
            <v>0</v>
          </cell>
          <cell r="D269">
            <v>0</v>
          </cell>
          <cell r="E269">
            <v>0</v>
          </cell>
        </row>
        <row r="270">
          <cell r="A270">
            <v>0</v>
          </cell>
          <cell r="B270">
            <v>0</v>
          </cell>
          <cell r="C270">
            <v>0</v>
          </cell>
          <cell r="D270">
            <v>0</v>
          </cell>
          <cell r="E270">
            <v>0</v>
          </cell>
        </row>
        <row r="271">
          <cell r="A271">
            <v>0</v>
          </cell>
          <cell r="B271">
            <v>0</v>
          </cell>
          <cell r="C271">
            <v>0</v>
          </cell>
          <cell r="D271">
            <v>0</v>
          </cell>
          <cell r="E271">
            <v>0</v>
          </cell>
        </row>
        <row r="272">
          <cell r="A272">
            <v>0</v>
          </cell>
          <cell r="B272">
            <v>0</v>
          </cell>
          <cell r="C272">
            <v>0</v>
          </cell>
          <cell r="D272">
            <v>0</v>
          </cell>
          <cell r="E272">
            <v>0</v>
          </cell>
        </row>
        <row r="273">
          <cell r="A273">
            <v>0</v>
          </cell>
          <cell r="B273">
            <v>0</v>
          </cell>
          <cell r="C273">
            <v>0</v>
          </cell>
          <cell r="D273">
            <v>0</v>
          </cell>
          <cell r="E273">
            <v>0</v>
          </cell>
        </row>
        <row r="274">
          <cell r="A274">
            <v>0</v>
          </cell>
          <cell r="B274">
            <v>0</v>
          </cell>
          <cell r="C274">
            <v>0</v>
          </cell>
          <cell r="D274">
            <v>0</v>
          </cell>
          <cell r="E274">
            <v>0</v>
          </cell>
        </row>
        <row r="275">
          <cell r="A275">
            <v>0</v>
          </cell>
          <cell r="B275">
            <v>0</v>
          </cell>
          <cell r="C275">
            <v>0</v>
          </cell>
          <cell r="D275">
            <v>0</v>
          </cell>
          <cell r="E275">
            <v>0</v>
          </cell>
        </row>
        <row r="276">
          <cell r="A276">
            <v>0</v>
          </cell>
          <cell r="B276">
            <v>0</v>
          </cell>
          <cell r="C276">
            <v>0</v>
          </cell>
          <cell r="D276">
            <v>0</v>
          </cell>
          <cell r="E276">
            <v>0</v>
          </cell>
        </row>
        <row r="277">
          <cell r="A277">
            <v>0</v>
          </cell>
          <cell r="B277">
            <v>0</v>
          </cell>
          <cell r="C277">
            <v>0</v>
          </cell>
          <cell r="D277">
            <v>0</v>
          </cell>
          <cell r="E277">
            <v>0</v>
          </cell>
        </row>
        <row r="278">
          <cell r="A278">
            <v>0</v>
          </cell>
          <cell r="B278">
            <v>0</v>
          </cell>
          <cell r="C278">
            <v>0</v>
          </cell>
          <cell r="D278">
            <v>0</v>
          </cell>
          <cell r="E278">
            <v>0</v>
          </cell>
        </row>
        <row r="279">
          <cell r="A279">
            <v>0</v>
          </cell>
          <cell r="B279">
            <v>0</v>
          </cell>
          <cell r="C279">
            <v>0</v>
          </cell>
          <cell r="D279">
            <v>0</v>
          </cell>
          <cell r="E279">
            <v>0</v>
          </cell>
        </row>
        <row r="280">
          <cell r="A280">
            <v>0</v>
          </cell>
          <cell r="B280">
            <v>0</v>
          </cell>
          <cell r="C280">
            <v>0</v>
          </cell>
          <cell r="D280">
            <v>0</v>
          </cell>
          <cell r="E280">
            <v>0</v>
          </cell>
        </row>
        <row r="281">
          <cell r="A281">
            <v>0</v>
          </cell>
          <cell r="B281">
            <v>0</v>
          </cell>
          <cell r="C281">
            <v>0</v>
          </cell>
          <cell r="D281">
            <v>0</v>
          </cell>
          <cell r="E281">
            <v>0</v>
          </cell>
        </row>
        <row r="282">
          <cell r="A282">
            <v>0</v>
          </cell>
          <cell r="B282">
            <v>0</v>
          </cell>
          <cell r="C282">
            <v>0</v>
          </cell>
          <cell r="D282">
            <v>0</v>
          </cell>
          <cell r="E282">
            <v>0</v>
          </cell>
        </row>
        <row r="283">
          <cell r="A283">
            <v>0</v>
          </cell>
          <cell r="B283">
            <v>0</v>
          </cell>
          <cell r="C283">
            <v>0</v>
          </cell>
          <cell r="D283">
            <v>0</v>
          </cell>
          <cell r="E283">
            <v>0</v>
          </cell>
        </row>
        <row r="284">
          <cell r="A284">
            <v>0</v>
          </cell>
          <cell r="B284">
            <v>0</v>
          </cell>
          <cell r="C284">
            <v>0</v>
          </cell>
          <cell r="D284">
            <v>0</v>
          </cell>
          <cell r="E284">
            <v>0</v>
          </cell>
        </row>
        <row r="285">
          <cell r="A285">
            <v>0</v>
          </cell>
          <cell r="B285">
            <v>0</v>
          </cell>
          <cell r="C285">
            <v>0</v>
          </cell>
          <cell r="D285">
            <v>0</v>
          </cell>
          <cell r="E285">
            <v>0</v>
          </cell>
        </row>
        <row r="286">
          <cell r="A286">
            <v>0</v>
          </cell>
          <cell r="B286">
            <v>0</v>
          </cell>
          <cell r="C286">
            <v>0</v>
          </cell>
          <cell r="D286">
            <v>0</v>
          </cell>
          <cell r="E286">
            <v>0</v>
          </cell>
        </row>
        <row r="287">
          <cell r="A287">
            <v>0</v>
          </cell>
          <cell r="B287">
            <v>0</v>
          </cell>
          <cell r="C287">
            <v>0</v>
          </cell>
          <cell r="D287">
            <v>0</v>
          </cell>
          <cell r="E287">
            <v>0</v>
          </cell>
        </row>
        <row r="288">
          <cell r="A288">
            <v>0</v>
          </cell>
          <cell r="B288">
            <v>0</v>
          </cell>
          <cell r="C288">
            <v>0</v>
          </cell>
          <cell r="D288">
            <v>0</v>
          </cell>
          <cell r="E288">
            <v>0</v>
          </cell>
        </row>
        <row r="289">
          <cell r="A289">
            <v>0</v>
          </cell>
          <cell r="B289">
            <v>0</v>
          </cell>
          <cell r="C289">
            <v>0</v>
          </cell>
          <cell r="D289">
            <v>0</v>
          </cell>
          <cell r="E289">
            <v>0</v>
          </cell>
        </row>
        <row r="290">
          <cell r="A290">
            <v>0</v>
          </cell>
          <cell r="B290">
            <v>0</v>
          </cell>
          <cell r="C290">
            <v>0</v>
          </cell>
          <cell r="D290">
            <v>0</v>
          </cell>
          <cell r="E290">
            <v>0</v>
          </cell>
        </row>
        <row r="291">
          <cell r="A291">
            <v>0</v>
          </cell>
          <cell r="B291">
            <v>0</v>
          </cell>
          <cell r="C291">
            <v>0</v>
          </cell>
          <cell r="D291">
            <v>0</v>
          </cell>
          <cell r="E291">
            <v>0</v>
          </cell>
        </row>
        <row r="292">
          <cell r="A292">
            <v>0</v>
          </cell>
          <cell r="B292">
            <v>0</v>
          </cell>
          <cell r="C292">
            <v>0</v>
          </cell>
          <cell r="D292">
            <v>0</v>
          </cell>
          <cell r="E292">
            <v>0</v>
          </cell>
        </row>
        <row r="293">
          <cell r="A293">
            <v>0</v>
          </cell>
          <cell r="B293">
            <v>0</v>
          </cell>
          <cell r="C293">
            <v>0</v>
          </cell>
          <cell r="D293">
            <v>0</v>
          </cell>
          <cell r="E293">
            <v>0</v>
          </cell>
        </row>
        <row r="294">
          <cell r="A294">
            <v>0</v>
          </cell>
          <cell r="B294">
            <v>0</v>
          </cell>
          <cell r="C294">
            <v>0</v>
          </cell>
          <cell r="D294">
            <v>0</v>
          </cell>
          <cell r="E294">
            <v>0</v>
          </cell>
        </row>
        <row r="295">
          <cell r="A295">
            <v>0</v>
          </cell>
          <cell r="B295">
            <v>0</v>
          </cell>
          <cell r="C295">
            <v>0</v>
          </cell>
          <cell r="D295">
            <v>0</v>
          </cell>
          <cell r="E295">
            <v>0</v>
          </cell>
        </row>
        <row r="296">
          <cell r="A296">
            <v>0</v>
          </cell>
          <cell r="B296">
            <v>0</v>
          </cell>
          <cell r="C296">
            <v>0</v>
          </cell>
          <cell r="D296">
            <v>0</v>
          </cell>
          <cell r="E296">
            <v>0</v>
          </cell>
        </row>
        <row r="297">
          <cell r="A297">
            <v>0</v>
          </cell>
          <cell r="B297">
            <v>0</v>
          </cell>
          <cell r="C297">
            <v>0</v>
          </cell>
          <cell r="D297">
            <v>0</v>
          </cell>
          <cell r="E297">
            <v>0</v>
          </cell>
        </row>
        <row r="298">
          <cell r="A298">
            <v>0</v>
          </cell>
          <cell r="B298">
            <v>0</v>
          </cell>
          <cell r="C298">
            <v>0</v>
          </cell>
          <cell r="D298">
            <v>0</v>
          </cell>
          <cell r="E298">
            <v>0</v>
          </cell>
        </row>
        <row r="299">
          <cell r="A299">
            <v>0</v>
          </cell>
          <cell r="B299">
            <v>0</v>
          </cell>
          <cell r="C299">
            <v>0</v>
          </cell>
          <cell r="D299">
            <v>0</v>
          </cell>
          <cell r="E299">
            <v>0</v>
          </cell>
        </row>
        <row r="300">
          <cell r="A300">
            <v>0</v>
          </cell>
          <cell r="B300">
            <v>0</v>
          </cell>
          <cell r="C300">
            <v>0</v>
          </cell>
          <cell r="D300">
            <v>0</v>
          </cell>
          <cell r="E300">
            <v>0</v>
          </cell>
        </row>
        <row r="301">
          <cell r="A301">
            <v>0</v>
          </cell>
          <cell r="B301">
            <v>0</v>
          </cell>
          <cell r="C301">
            <v>0</v>
          </cell>
          <cell r="D301">
            <v>0</v>
          </cell>
          <cell r="E301">
            <v>0</v>
          </cell>
        </row>
        <row r="302">
          <cell r="A302">
            <v>0</v>
          </cell>
          <cell r="B302">
            <v>0</v>
          </cell>
          <cell r="C302">
            <v>0</v>
          </cell>
          <cell r="D302">
            <v>0</v>
          </cell>
          <cell r="E302">
            <v>0</v>
          </cell>
        </row>
        <row r="303">
          <cell r="A303">
            <v>0</v>
          </cell>
          <cell r="B303">
            <v>0</v>
          </cell>
          <cell r="C303">
            <v>0</v>
          </cell>
          <cell r="D303">
            <v>0</v>
          </cell>
          <cell r="E303">
            <v>0</v>
          </cell>
        </row>
        <row r="304">
          <cell r="A304">
            <v>0</v>
          </cell>
          <cell r="B304">
            <v>0</v>
          </cell>
          <cell r="C304">
            <v>0</v>
          </cell>
          <cell r="D304">
            <v>0</v>
          </cell>
          <cell r="E304">
            <v>0</v>
          </cell>
        </row>
        <row r="305">
          <cell r="A305">
            <v>0</v>
          </cell>
          <cell r="B305">
            <v>0</v>
          </cell>
          <cell r="C305">
            <v>0</v>
          </cell>
          <cell r="D305">
            <v>0</v>
          </cell>
          <cell r="E305">
            <v>0</v>
          </cell>
        </row>
        <row r="306">
          <cell r="A306">
            <v>0</v>
          </cell>
          <cell r="B306">
            <v>0</v>
          </cell>
          <cell r="C306">
            <v>0</v>
          </cell>
          <cell r="D306">
            <v>0</v>
          </cell>
          <cell r="E306">
            <v>0</v>
          </cell>
        </row>
        <row r="307">
          <cell r="A307">
            <v>0</v>
          </cell>
          <cell r="B307">
            <v>0</v>
          </cell>
          <cell r="C307">
            <v>0</v>
          </cell>
          <cell r="D307">
            <v>0</v>
          </cell>
          <cell r="E307">
            <v>0</v>
          </cell>
        </row>
        <row r="308">
          <cell r="A308">
            <v>0</v>
          </cell>
          <cell r="B308">
            <v>0</v>
          </cell>
          <cell r="C308">
            <v>0</v>
          </cell>
          <cell r="D308">
            <v>0</v>
          </cell>
          <cell r="E308">
            <v>0</v>
          </cell>
        </row>
        <row r="309">
          <cell r="A309">
            <v>0</v>
          </cell>
          <cell r="B309">
            <v>0</v>
          </cell>
          <cell r="C309">
            <v>0</v>
          </cell>
          <cell r="D309">
            <v>0</v>
          </cell>
          <cell r="E309">
            <v>0</v>
          </cell>
        </row>
        <row r="310">
          <cell r="A310">
            <v>0</v>
          </cell>
          <cell r="B310">
            <v>0</v>
          </cell>
          <cell r="C310">
            <v>0</v>
          </cell>
          <cell r="D310">
            <v>0</v>
          </cell>
          <cell r="E310">
            <v>0</v>
          </cell>
        </row>
        <row r="311">
          <cell r="A311">
            <v>0</v>
          </cell>
          <cell r="B311">
            <v>0</v>
          </cell>
          <cell r="C311">
            <v>0</v>
          </cell>
          <cell r="D311">
            <v>0</v>
          </cell>
          <cell r="E311">
            <v>0</v>
          </cell>
        </row>
        <row r="312">
          <cell r="A312">
            <v>0</v>
          </cell>
          <cell r="B312">
            <v>0</v>
          </cell>
          <cell r="C312">
            <v>0</v>
          </cell>
          <cell r="D312">
            <v>0</v>
          </cell>
          <cell r="E312">
            <v>0</v>
          </cell>
        </row>
        <row r="313">
          <cell r="A313">
            <v>0</v>
          </cell>
          <cell r="B313">
            <v>0</v>
          </cell>
          <cell r="C313">
            <v>0</v>
          </cell>
          <cell r="D313">
            <v>0</v>
          </cell>
          <cell r="E313">
            <v>0</v>
          </cell>
        </row>
        <row r="314">
          <cell r="A314">
            <v>0</v>
          </cell>
          <cell r="B314">
            <v>0</v>
          </cell>
          <cell r="C314">
            <v>0</v>
          </cell>
          <cell r="D314">
            <v>0</v>
          </cell>
          <cell r="E314">
            <v>0</v>
          </cell>
        </row>
        <row r="315">
          <cell r="A315">
            <v>0</v>
          </cell>
          <cell r="B315">
            <v>0</v>
          </cell>
          <cell r="C315">
            <v>0</v>
          </cell>
          <cell r="D315">
            <v>0</v>
          </cell>
          <cell r="E315">
            <v>0</v>
          </cell>
        </row>
        <row r="316">
          <cell r="A316">
            <v>0</v>
          </cell>
          <cell r="B316">
            <v>0</v>
          </cell>
          <cell r="C316">
            <v>0</v>
          </cell>
          <cell r="D316">
            <v>0</v>
          </cell>
          <cell r="E316">
            <v>0</v>
          </cell>
        </row>
        <row r="317">
          <cell r="A317">
            <v>0</v>
          </cell>
          <cell r="B317">
            <v>0</v>
          </cell>
          <cell r="C317">
            <v>0</v>
          </cell>
          <cell r="D317">
            <v>0</v>
          </cell>
          <cell r="E317">
            <v>0</v>
          </cell>
        </row>
        <row r="318">
          <cell r="A318">
            <v>0</v>
          </cell>
          <cell r="B318">
            <v>0</v>
          </cell>
          <cell r="C318">
            <v>0</v>
          </cell>
          <cell r="D318">
            <v>0</v>
          </cell>
          <cell r="E318">
            <v>0</v>
          </cell>
        </row>
        <row r="319">
          <cell r="A319">
            <v>0</v>
          </cell>
          <cell r="B319">
            <v>0</v>
          </cell>
          <cell r="C319">
            <v>0</v>
          </cell>
          <cell r="D319">
            <v>0</v>
          </cell>
          <cell r="E319">
            <v>0</v>
          </cell>
        </row>
        <row r="320">
          <cell r="A320">
            <v>0</v>
          </cell>
          <cell r="B320">
            <v>0</v>
          </cell>
          <cell r="C320">
            <v>0</v>
          </cell>
          <cell r="D320">
            <v>0</v>
          </cell>
          <cell r="E320">
            <v>0</v>
          </cell>
        </row>
        <row r="321">
          <cell r="A321">
            <v>0</v>
          </cell>
          <cell r="B321">
            <v>0</v>
          </cell>
          <cell r="C321">
            <v>0</v>
          </cell>
          <cell r="D321">
            <v>0</v>
          </cell>
          <cell r="E321">
            <v>0</v>
          </cell>
        </row>
        <row r="322">
          <cell r="A322">
            <v>0</v>
          </cell>
          <cell r="B322">
            <v>0</v>
          </cell>
          <cell r="C322">
            <v>0</v>
          </cell>
          <cell r="D322">
            <v>0</v>
          </cell>
          <cell r="E322">
            <v>0</v>
          </cell>
        </row>
        <row r="323">
          <cell r="A323">
            <v>0</v>
          </cell>
          <cell r="B323">
            <v>0</v>
          </cell>
          <cell r="C323">
            <v>0</v>
          </cell>
          <cell r="D323">
            <v>0</v>
          </cell>
          <cell r="E323">
            <v>0</v>
          </cell>
        </row>
        <row r="324">
          <cell r="A324">
            <v>0</v>
          </cell>
          <cell r="B324">
            <v>0</v>
          </cell>
          <cell r="C324">
            <v>0</v>
          </cell>
          <cell r="D324">
            <v>0</v>
          </cell>
          <cell r="E324">
            <v>0</v>
          </cell>
        </row>
        <row r="325">
          <cell r="A325">
            <v>0</v>
          </cell>
          <cell r="B325">
            <v>0</v>
          </cell>
          <cell r="C325">
            <v>0</v>
          </cell>
          <cell r="D325">
            <v>0</v>
          </cell>
          <cell r="E325">
            <v>0</v>
          </cell>
        </row>
        <row r="326">
          <cell r="A326">
            <v>0</v>
          </cell>
          <cell r="B326">
            <v>0</v>
          </cell>
          <cell r="C326">
            <v>0</v>
          </cell>
          <cell r="D326">
            <v>0</v>
          </cell>
          <cell r="E326">
            <v>0</v>
          </cell>
        </row>
        <row r="327">
          <cell r="A327">
            <v>0</v>
          </cell>
          <cell r="B327">
            <v>0</v>
          </cell>
          <cell r="C327">
            <v>0</v>
          </cell>
          <cell r="D327">
            <v>0</v>
          </cell>
          <cell r="E327">
            <v>0</v>
          </cell>
        </row>
        <row r="328">
          <cell r="A328">
            <v>0</v>
          </cell>
          <cell r="B328">
            <v>0</v>
          </cell>
          <cell r="C328">
            <v>0</v>
          </cell>
          <cell r="D328">
            <v>0</v>
          </cell>
          <cell r="E328">
            <v>0</v>
          </cell>
        </row>
        <row r="329">
          <cell r="A329">
            <v>0</v>
          </cell>
          <cell r="B329">
            <v>0</v>
          </cell>
          <cell r="C329">
            <v>0</v>
          </cell>
          <cell r="D329">
            <v>0</v>
          </cell>
          <cell r="E329">
            <v>0</v>
          </cell>
        </row>
        <row r="330">
          <cell r="A330">
            <v>0</v>
          </cell>
          <cell r="B330">
            <v>0</v>
          </cell>
          <cell r="C330">
            <v>0</v>
          </cell>
          <cell r="D330">
            <v>0</v>
          </cell>
          <cell r="E330">
            <v>0</v>
          </cell>
        </row>
        <row r="331">
          <cell r="A331">
            <v>0</v>
          </cell>
          <cell r="B331">
            <v>0</v>
          </cell>
          <cell r="C331">
            <v>0</v>
          </cell>
          <cell r="D331">
            <v>0</v>
          </cell>
          <cell r="E331">
            <v>0</v>
          </cell>
        </row>
        <row r="332">
          <cell r="A332">
            <v>0</v>
          </cell>
          <cell r="B332">
            <v>0</v>
          </cell>
          <cell r="C332">
            <v>0</v>
          </cell>
          <cell r="D332">
            <v>0</v>
          </cell>
          <cell r="E332">
            <v>0</v>
          </cell>
        </row>
        <row r="333">
          <cell r="A333">
            <v>0</v>
          </cell>
          <cell r="B333">
            <v>0</v>
          </cell>
          <cell r="C333">
            <v>0</v>
          </cell>
          <cell r="D333">
            <v>0</v>
          </cell>
          <cell r="E333">
            <v>0</v>
          </cell>
        </row>
        <row r="334">
          <cell r="A334">
            <v>0</v>
          </cell>
          <cell r="B334">
            <v>0</v>
          </cell>
          <cell r="C334">
            <v>0</v>
          </cell>
          <cell r="D334">
            <v>0</v>
          </cell>
          <cell r="E334">
            <v>0</v>
          </cell>
        </row>
        <row r="335">
          <cell r="A335">
            <v>0</v>
          </cell>
          <cell r="B335">
            <v>0</v>
          </cell>
          <cell r="C335">
            <v>0</v>
          </cell>
          <cell r="D335">
            <v>0</v>
          </cell>
          <cell r="E335">
            <v>0</v>
          </cell>
        </row>
        <row r="336">
          <cell r="A336">
            <v>0</v>
          </cell>
          <cell r="B336">
            <v>0</v>
          </cell>
          <cell r="C336">
            <v>0</v>
          </cell>
          <cell r="D336">
            <v>0</v>
          </cell>
          <cell r="E336">
            <v>0</v>
          </cell>
        </row>
        <row r="337">
          <cell r="A337">
            <v>0</v>
          </cell>
          <cell r="B337">
            <v>0</v>
          </cell>
          <cell r="C337">
            <v>0</v>
          </cell>
          <cell r="D337">
            <v>0</v>
          </cell>
          <cell r="E337">
            <v>0</v>
          </cell>
        </row>
        <row r="338">
          <cell r="A338">
            <v>0</v>
          </cell>
          <cell r="B338">
            <v>0</v>
          </cell>
          <cell r="C338">
            <v>0</v>
          </cell>
          <cell r="D338">
            <v>0</v>
          </cell>
          <cell r="E338">
            <v>0</v>
          </cell>
        </row>
        <row r="339">
          <cell r="A339">
            <v>0</v>
          </cell>
          <cell r="B339">
            <v>0</v>
          </cell>
          <cell r="C339">
            <v>0</v>
          </cell>
          <cell r="D339">
            <v>0</v>
          </cell>
          <cell r="E339">
            <v>0</v>
          </cell>
        </row>
        <row r="340">
          <cell r="A340">
            <v>0</v>
          </cell>
          <cell r="B340">
            <v>0</v>
          </cell>
          <cell r="C340">
            <v>0</v>
          </cell>
          <cell r="D340">
            <v>0</v>
          </cell>
          <cell r="E340">
            <v>0</v>
          </cell>
        </row>
        <row r="341">
          <cell r="A341">
            <v>0</v>
          </cell>
          <cell r="B341">
            <v>0</v>
          </cell>
          <cell r="C341">
            <v>0</v>
          </cell>
          <cell r="D341">
            <v>0</v>
          </cell>
          <cell r="E341">
            <v>0</v>
          </cell>
        </row>
        <row r="342">
          <cell r="A342">
            <v>0</v>
          </cell>
          <cell r="B342">
            <v>0</v>
          </cell>
          <cell r="C342">
            <v>0</v>
          </cell>
          <cell r="D342">
            <v>0</v>
          </cell>
          <cell r="E342">
            <v>0</v>
          </cell>
        </row>
        <row r="343">
          <cell r="A343">
            <v>0</v>
          </cell>
          <cell r="B343">
            <v>0</v>
          </cell>
          <cell r="C343">
            <v>0</v>
          </cell>
          <cell r="D343">
            <v>0</v>
          </cell>
          <cell r="E343">
            <v>0</v>
          </cell>
        </row>
        <row r="344">
          <cell r="A344">
            <v>0</v>
          </cell>
          <cell r="B344">
            <v>0</v>
          </cell>
          <cell r="C344">
            <v>0</v>
          </cell>
          <cell r="D344">
            <v>0</v>
          </cell>
          <cell r="E344">
            <v>0</v>
          </cell>
        </row>
        <row r="345">
          <cell r="A345">
            <v>0</v>
          </cell>
          <cell r="B345">
            <v>0</v>
          </cell>
          <cell r="C345">
            <v>0</v>
          </cell>
          <cell r="D345">
            <v>0</v>
          </cell>
          <cell r="E345">
            <v>0</v>
          </cell>
        </row>
        <row r="346">
          <cell r="A346">
            <v>0</v>
          </cell>
          <cell r="B346">
            <v>0</v>
          </cell>
          <cell r="C346">
            <v>0</v>
          </cell>
          <cell r="D346">
            <v>0</v>
          </cell>
          <cell r="E346">
            <v>0</v>
          </cell>
        </row>
        <row r="347">
          <cell r="A347">
            <v>0</v>
          </cell>
          <cell r="B347">
            <v>0</v>
          </cell>
          <cell r="C347">
            <v>0</v>
          </cell>
          <cell r="D347">
            <v>0</v>
          </cell>
          <cell r="E347">
            <v>0</v>
          </cell>
        </row>
        <row r="348">
          <cell r="A348">
            <v>0</v>
          </cell>
          <cell r="B348">
            <v>0</v>
          </cell>
          <cell r="C348">
            <v>0</v>
          </cell>
          <cell r="D348">
            <v>0</v>
          </cell>
          <cell r="E348">
            <v>0</v>
          </cell>
        </row>
        <row r="349">
          <cell r="A349">
            <v>0</v>
          </cell>
          <cell r="B349">
            <v>0</v>
          </cell>
          <cell r="C349">
            <v>0</v>
          </cell>
          <cell r="D349">
            <v>0</v>
          </cell>
          <cell r="E349">
            <v>0</v>
          </cell>
        </row>
        <row r="350">
          <cell r="A350">
            <v>0</v>
          </cell>
          <cell r="B350">
            <v>0</v>
          </cell>
          <cell r="C350">
            <v>0</v>
          </cell>
          <cell r="D350">
            <v>0</v>
          </cell>
          <cell r="E350">
            <v>0</v>
          </cell>
        </row>
        <row r="351">
          <cell r="A351">
            <v>0</v>
          </cell>
          <cell r="B351">
            <v>0</v>
          </cell>
          <cell r="C351">
            <v>0</v>
          </cell>
          <cell r="D351">
            <v>0</v>
          </cell>
          <cell r="E351">
            <v>0</v>
          </cell>
        </row>
        <row r="352">
          <cell r="A352">
            <v>0</v>
          </cell>
          <cell r="B352">
            <v>0</v>
          </cell>
          <cell r="C352">
            <v>0</v>
          </cell>
          <cell r="D352">
            <v>0</v>
          </cell>
          <cell r="E352">
            <v>0</v>
          </cell>
        </row>
        <row r="353">
          <cell r="A353">
            <v>0</v>
          </cell>
          <cell r="B353">
            <v>0</v>
          </cell>
          <cell r="C353">
            <v>0</v>
          </cell>
          <cell r="D353">
            <v>0</v>
          </cell>
          <cell r="E353">
            <v>0</v>
          </cell>
        </row>
        <row r="354">
          <cell r="A354">
            <v>0</v>
          </cell>
          <cell r="B354">
            <v>0</v>
          </cell>
          <cell r="C354">
            <v>0</v>
          </cell>
          <cell r="D354">
            <v>0</v>
          </cell>
          <cell r="E354">
            <v>0</v>
          </cell>
        </row>
        <row r="355">
          <cell r="A355">
            <v>0</v>
          </cell>
          <cell r="B355">
            <v>0</v>
          </cell>
          <cell r="C355">
            <v>0</v>
          </cell>
          <cell r="D355">
            <v>0</v>
          </cell>
          <cell r="E355">
            <v>0</v>
          </cell>
        </row>
        <row r="356">
          <cell r="A356">
            <v>0</v>
          </cell>
          <cell r="B356">
            <v>0</v>
          </cell>
          <cell r="C356">
            <v>0</v>
          </cell>
          <cell r="D356">
            <v>0</v>
          </cell>
          <cell r="E356">
            <v>0</v>
          </cell>
        </row>
        <row r="357">
          <cell r="A357">
            <v>0</v>
          </cell>
          <cell r="B357">
            <v>0</v>
          </cell>
          <cell r="C357">
            <v>0</v>
          </cell>
          <cell r="D357">
            <v>0</v>
          </cell>
          <cell r="E357">
            <v>0</v>
          </cell>
        </row>
        <row r="358">
          <cell r="A358">
            <v>0</v>
          </cell>
          <cell r="B358">
            <v>0</v>
          </cell>
          <cell r="C358">
            <v>0</v>
          </cell>
          <cell r="D358">
            <v>0</v>
          </cell>
          <cell r="E358">
            <v>0</v>
          </cell>
        </row>
        <row r="359">
          <cell r="A359">
            <v>0</v>
          </cell>
          <cell r="B359">
            <v>0</v>
          </cell>
          <cell r="C359">
            <v>0</v>
          </cell>
          <cell r="D359">
            <v>0</v>
          </cell>
          <cell r="E359">
            <v>0</v>
          </cell>
        </row>
        <row r="360">
          <cell r="A360">
            <v>0</v>
          </cell>
          <cell r="B360">
            <v>0</v>
          </cell>
          <cell r="C360">
            <v>0</v>
          </cell>
          <cell r="D360">
            <v>0</v>
          </cell>
          <cell r="E360">
            <v>0</v>
          </cell>
        </row>
        <row r="361">
          <cell r="A361">
            <v>0</v>
          </cell>
          <cell r="B361">
            <v>0</v>
          </cell>
          <cell r="C361">
            <v>0</v>
          </cell>
          <cell r="D361">
            <v>0</v>
          </cell>
          <cell r="E361">
            <v>0</v>
          </cell>
        </row>
        <row r="362">
          <cell r="A362">
            <v>0</v>
          </cell>
          <cell r="B362">
            <v>0</v>
          </cell>
          <cell r="C362">
            <v>0</v>
          </cell>
          <cell r="D362">
            <v>0</v>
          </cell>
          <cell r="E362">
            <v>0</v>
          </cell>
        </row>
        <row r="363">
          <cell r="A363">
            <v>0</v>
          </cell>
          <cell r="B363">
            <v>0</v>
          </cell>
          <cell r="C363">
            <v>0</v>
          </cell>
          <cell r="D363">
            <v>0</v>
          </cell>
          <cell r="E363">
            <v>0</v>
          </cell>
        </row>
        <row r="364">
          <cell r="A364">
            <v>0</v>
          </cell>
          <cell r="B364">
            <v>0</v>
          </cell>
          <cell r="C364">
            <v>0</v>
          </cell>
          <cell r="D364">
            <v>0</v>
          </cell>
          <cell r="E364">
            <v>0</v>
          </cell>
        </row>
        <row r="365">
          <cell r="A365">
            <v>0</v>
          </cell>
          <cell r="B365">
            <v>0</v>
          </cell>
          <cell r="C365">
            <v>0</v>
          </cell>
          <cell r="D365">
            <v>0</v>
          </cell>
          <cell r="E365">
            <v>0</v>
          </cell>
        </row>
        <row r="366">
          <cell r="A366">
            <v>0</v>
          </cell>
          <cell r="B366">
            <v>0</v>
          </cell>
          <cell r="C366">
            <v>0</v>
          </cell>
          <cell r="D366">
            <v>0</v>
          </cell>
          <cell r="E366">
            <v>0</v>
          </cell>
        </row>
        <row r="367">
          <cell r="A367">
            <v>0</v>
          </cell>
          <cell r="B367">
            <v>0</v>
          </cell>
          <cell r="C367">
            <v>0</v>
          </cell>
          <cell r="D367">
            <v>0</v>
          </cell>
          <cell r="E367">
            <v>0</v>
          </cell>
        </row>
        <row r="368">
          <cell r="A368">
            <v>0</v>
          </cell>
          <cell r="B368">
            <v>0</v>
          </cell>
          <cell r="C368">
            <v>0</v>
          </cell>
          <cell r="D368">
            <v>0</v>
          </cell>
          <cell r="E368">
            <v>0</v>
          </cell>
        </row>
        <row r="369">
          <cell r="A369">
            <v>0</v>
          </cell>
          <cell r="B369">
            <v>0</v>
          </cell>
          <cell r="C369">
            <v>0</v>
          </cell>
          <cell r="D369">
            <v>0</v>
          </cell>
          <cell r="E369">
            <v>0</v>
          </cell>
        </row>
        <row r="370">
          <cell r="A370">
            <v>0</v>
          </cell>
          <cell r="B370">
            <v>0</v>
          </cell>
          <cell r="C370">
            <v>0</v>
          </cell>
          <cell r="D370">
            <v>0</v>
          </cell>
          <cell r="E370">
            <v>0</v>
          </cell>
        </row>
        <row r="371">
          <cell r="A371">
            <v>0</v>
          </cell>
          <cell r="B371">
            <v>0</v>
          </cell>
          <cell r="C371">
            <v>0</v>
          </cell>
          <cell r="D371">
            <v>0</v>
          </cell>
          <cell r="E371">
            <v>0</v>
          </cell>
        </row>
        <row r="372">
          <cell r="A372">
            <v>0</v>
          </cell>
          <cell r="B372">
            <v>0</v>
          </cell>
          <cell r="C372">
            <v>0</v>
          </cell>
          <cell r="D372">
            <v>0</v>
          </cell>
          <cell r="E372">
            <v>0</v>
          </cell>
        </row>
        <row r="373">
          <cell r="A373">
            <v>0</v>
          </cell>
          <cell r="B373">
            <v>0</v>
          </cell>
          <cell r="C373">
            <v>0</v>
          </cell>
          <cell r="D373">
            <v>0</v>
          </cell>
          <cell r="E373">
            <v>0</v>
          </cell>
        </row>
        <row r="374">
          <cell r="A374">
            <v>0</v>
          </cell>
          <cell r="B374">
            <v>0</v>
          </cell>
          <cell r="C374">
            <v>0</v>
          </cell>
          <cell r="D374">
            <v>0</v>
          </cell>
          <cell r="E374">
            <v>0</v>
          </cell>
        </row>
        <row r="375">
          <cell r="A375">
            <v>0</v>
          </cell>
          <cell r="B375">
            <v>0</v>
          </cell>
          <cell r="C375">
            <v>0</v>
          </cell>
          <cell r="D375">
            <v>0</v>
          </cell>
          <cell r="E375">
            <v>0</v>
          </cell>
        </row>
        <row r="376">
          <cell r="A376">
            <v>0</v>
          </cell>
          <cell r="B376">
            <v>0</v>
          </cell>
          <cell r="C376">
            <v>0</v>
          </cell>
          <cell r="D376">
            <v>0</v>
          </cell>
          <cell r="E376">
            <v>0</v>
          </cell>
        </row>
        <row r="377">
          <cell r="A377">
            <v>0</v>
          </cell>
          <cell r="B377">
            <v>0</v>
          </cell>
          <cell r="C377">
            <v>0</v>
          </cell>
          <cell r="D377">
            <v>0</v>
          </cell>
          <cell r="E377">
            <v>0</v>
          </cell>
        </row>
        <row r="378">
          <cell r="A378">
            <v>0</v>
          </cell>
          <cell r="B378">
            <v>0</v>
          </cell>
          <cell r="C378">
            <v>0</v>
          </cell>
          <cell r="D378">
            <v>0</v>
          </cell>
          <cell r="E378">
            <v>0</v>
          </cell>
        </row>
        <row r="379">
          <cell r="A379">
            <v>0</v>
          </cell>
          <cell r="B379">
            <v>0</v>
          </cell>
          <cell r="C379">
            <v>0</v>
          </cell>
          <cell r="D379">
            <v>0</v>
          </cell>
          <cell r="E379">
            <v>0</v>
          </cell>
        </row>
        <row r="380">
          <cell r="A380">
            <v>0</v>
          </cell>
          <cell r="B380">
            <v>0</v>
          </cell>
          <cell r="C380">
            <v>0</v>
          </cell>
          <cell r="D380">
            <v>0</v>
          </cell>
          <cell r="E380">
            <v>0</v>
          </cell>
        </row>
        <row r="381">
          <cell r="A381">
            <v>0</v>
          </cell>
          <cell r="B381">
            <v>0</v>
          </cell>
          <cell r="C381">
            <v>0</v>
          </cell>
          <cell r="D381">
            <v>0</v>
          </cell>
          <cell r="E381">
            <v>0</v>
          </cell>
        </row>
        <row r="382">
          <cell r="A382">
            <v>0</v>
          </cell>
          <cell r="B382">
            <v>0</v>
          </cell>
          <cell r="C382">
            <v>0</v>
          </cell>
          <cell r="D382">
            <v>0</v>
          </cell>
          <cell r="E382">
            <v>0</v>
          </cell>
        </row>
        <row r="383">
          <cell r="A383">
            <v>0</v>
          </cell>
          <cell r="B383">
            <v>0</v>
          </cell>
          <cell r="C383">
            <v>0</v>
          </cell>
          <cell r="D383">
            <v>0</v>
          </cell>
          <cell r="E383">
            <v>0</v>
          </cell>
        </row>
        <row r="384">
          <cell r="A384">
            <v>0</v>
          </cell>
          <cell r="B384">
            <v>0</v>
          </cell>
          <cell r="C384">
            <v>0</v>
          </cell>
          <cell r="D384">
            <v>0</v>
          </cell>
          <cell r="E384">
            <v>0</v>
          </cell>
        </row>
        <row r="385">
          <cell r="A385">
            <v>0</v>
          </cell>
          <cell r="B385">
            <v>0</v>
          </cell>
          <cell r="C385">
            <v>0</v>
          </cell>
          <cell r="D385">
            <v>0</v>
          </cell>
          <cell r="E385">
            <v>0</v>
          </cell>
        </row>
        <row r="386">
          <cell r="A386">
            <v>0</v>
          </cell>
          <cell r="B386">
            <v>0</v>
          </cell>
          <cell r="C386">
            <v>0</v>
          </cell>
          <cell r="D386">
            <v>0</v>
          </cell>
          <cell r="E386">
            <v>0</v>
          </cell>
        </row>
        <row r="387">
          <cell r="A387">
            <v>0</v>
          </cell>
          <cell r="B387">
            <v>0</v>
          </cell>
          <cell r="C387">
            <v>0</v>
          </cell>
          <cell r="D387">
            <v>0</v>
          </cell>
          <cell r="E387">
            <v>0</v>
          </cell>
        </row>
        <row r="388">
          <cell r="A388">
            <v>0</v>
          </cell>
          <cell r="B388">
            <v>0</v>
          </cell>
          <cell r="C388">
            <v>0</v>
          </cell>
          <cell r="D388">
            <v>0</v>
          </cell>
          <cell r="E388">
            <v>0</v>
          </cell>
        </row>
        <row r="389">
          <cell r="A389">
            <v>0</v>
          </cell>
          <cell r="B389">
            <v>0</v>
          </cell>
          <cell r="C389">
            <v>0</v>
          </cell>
          <cell r="D389">
            <v>0</v>
          </cell>
          <cell r="E389">
            <v>0</v>
          </cell>
        </row>
        <row r="390">
          <cell r="A390">
            <v>0</v>
          </cell>
          <cell r="B390">
            <v>0</v>
          </cell>
          <cell r="C390">
            <v>0</v>
          </cell>
          <cell r="D390">
            <v>0</v>
          </cell>
          <cell r="E390">
            <v>0</v>
          </cell>
        </row>
        <row r="391">
          <cell r="A391">
            <v>0</v>
          </cell>
          <cell r="B391">
            <v>0</v>
          </cell>
          <cell r="C391">
            <v>0</v>
          </cell>
          <cell r="D391">
            <v>0</v>
          </cell>
          <cell r="E391">
            <v>0</v>
          </cell>
        </row>
        <row r="392">
          <cell r="A392">
            <v>0</v>
          </cell>
          <cell r="B392">
            <v>0</v>
          </cell>
          <cell r="C392">
            <v>0</v>
          </cell>
          <cell r="D392">
            <v>0</v>
          </cell>
          <cell r="E392">
            <v>0</v>
          </cell>
        </row>
        <row r="393">
          <cell r="A393">
            <v>0</v>
          </cell>
          <cell r="B393">
            <v>0</v>
          </cell>
          <cell r="C393">
            <v>0</v>
          </cell>
          <cell r="D393">
            <v>0</v>
          </cell>
          <cell r="E393">
            <v>0</v>
          </cell>
        </row>
        <row r="394">
          <cell r="A394">
            <v>0</v>
          </cell>
          <cell r="B394">
            <v>0</v>
          </cell>
          <cell r="C394">
            <v>0</v>
          </cell>
          <cell r="D394">
            <v>0</v>
          </cell>
          <cell r="E394">
            <v>0</v>
          </cell>
        </row>
        <row r="395">
          <cell r="A395">
            <v>0</v>
          </cell>
          <cell r="B395">
            <v>0</v>
          </cell>
          <cell r="C395">
            <v>0</v>
          </cell>
          <cell r="D395">
            <v>0</v>
          </cell>
          <cell r="E395">
            <v>0</v>
          </cell>
        </row>
        <row r="396">
          <cell r="A396">
            <v>0</v>
          </cell>
          <cell r="B396">
            <v>0</v>
          </cell>
          <cell r="C396">
            <v>0</v>
          </cell>
          <cell r="D396">
            <v>0</v>
          </cell>
          <cell r="E396">
            <v>0</v>
          </cell>
        </row>
        <row r="397">
          <cell r="A397">
            <v>0</v>
          </cell>
          <cell r="B397">
            <v>0</v>
          </cell>
          <cell r="C397">
            <v>0</v>
          </cell>
          <cell r="D397">
            <v>0</v>
          </cell>
          <cell r="E397">
            <v>0</v>
          </cell>
        </row>
        <row r="398">
          <cell r="A398">
            <v>0</v>
          </cell>
          <cell r="B398">
            <v>0</v>
          </cell>
          <cell r="C398">
            <v>0</v>
          </cell>
          <cell r="D398">
            <v>0</v>
          </cell>
          <cell r="E398">
            <v>0</v>
          </cell>
        </row>
        <row r="399">
          <cell r="A399">
            <v>0</v>
          </cell>
          <cell r="B399">
            <v>0</v>
          </cell>
          <cell r="C399">
            <v>0</v>
          </cell>
          <cell r="D399">
            <v>0</v>
          </cell>
          <cell r="E399">
            <v>0</v>
          </cell>
        </row>
        <row r="400">
          <cell r="A400">
            <v>0</v>
          </cell>
          <cell r="B400">
            <v>0</v>
          </cell>
          <cell r="C400">
            <v>0</v>
          </cell>
          <cell r="D400">
            <v>0</v>
          </cell>
          <cell r="E400">
            <v>0</v>
          </cell>
        </row>
        <row r="401">
          <cell r="A401">
            <v>0</v>
          </cell>
          <cell r="B401">
            <v>0</v>
          </cell>
          <cell r="C401">
            <v>0</v>
          </cell>
          <cell r="D401">
            <v>0</v>
          </cell>
          <cell r="E401">
            <v>0</v>
          </cell>
        </row>
        <row r="402">
          <cell r="A402">
            <v>0</v>
          </cell>
          <cell r="B402">
            <v>0</v>
          </cell>
          <cell r="C402">
            <v>0</v>
          </cell>
          <cell r="D402">
            <v>0</v>
          </cell>
          <cell r="E402">
            <v>0</v>
          </cell>
        </row>
        <row r="403">
          <cell r="A403">
            <v>0</v>
          </cell>
          <cell r="B403">
            <v>0</v>
          </cell>
          <cell r="C403">
            <v>0</v>
          </cell>
          <cell r="D403">
            <v>0</v>
          </cell>
          <cell r="E403">
            <v>0</v>
          </cell>
        </row>
        <row r="404">
          <cell r="A404">
            <v>0</v>
          </cell>
          <cell r="B404">
            <v>0</v>
          </cell>
          <cell r="C404">
            <v>0</v>
          </cell>
          <cell r="D404">
            <v>0</v>
          </cell>
          <cell r="E404">
            <v>0</v>
          </cell>
        </row>
        <row r="405">
          <cell r="A405">
            <v>0</v>
          </cell>
          <cell r="B405">
            <v>0</v>
          </cell>
          <cell r="C405">
            <v>0</v>
          </cell>
          <cell r="D405">
            <v>0</v>
          </cell>
          <cell r="E405">
            <v>0</v>
          </cell>
        </row>
        <row r="406">
          <cell r="A406">
            <v>0</v>
          </cell>
          <cell r="B406">
            <v>0</v>
          </cell>
          <cell r="C406">
            <v>0</v>
          </cell>
          <cell r="D406">
            <v>0</v>
          </cell>
          <cell r="E406">
            <v>0</v>
          </cell>
        </row>
        <row r="407">
          <cell r="A407">
            <v>0</v>
          </cell>
          <cell r="B407">
            <v>0</v>
          </cell>
          <cell r="C407">
            <v>0</v>
          </cell>
          <cell r="D407">
            <v>0</v>
          </cell>
          <cell r="E407">
            <v>0</v>
          </cell>
        </row>
        <row r="408">
          <cell r="A408">
            <v>0</v>
          </cell>
          <cell r="B408">
            <v>0</v>
          </cell>
          <cell r="C408">
            <v>0</v>
          </cell>
          <cell r="D408">
            <v>0</v>
          </cell>
          <cell r="E408">
            <v>0</v>
          </cell>
        </row>
        <row r="409">
          <cell r="A409">
            <v>0</v>
          </cell>
          <cell r="B409">
            <v>0</v>
          </cell>
          <cell r="C409">
            <v>0</v>
          </cell>
          <cell r="D409">
            <v>0</v>
          </cell>
          <cell r="E409">
            <v>0</v>
          </cell>
        </row>
        <row r="410">
          <cell r="A410">
            <v>0</v>
          </cell>
          <cell r="B410">
            <v>0</v>
          </cell>
          <cell r="C410">
            <v>0</v>
          </cell>
          <cell r="D410">
            <v>0</v>
          </cell>
          <cell r="E410">
            <v>0</v>
          </cell>
        </row>
        <row r="411">
          <cell r="A411">
            <v>0</v>
          </cell>
          <cell r="B411">
            <v>0</v>
          </cell>
          <cell r="C411">
            <v>0</v>
          </cell>
          <cell r="D411">
            <v>0</v>
          </cell>
          <cell r="E411">
            <v>0</v>
          </cell>
        </row>
        <row r="412">
          <cell r="A412">
            <v>0</v>
          </cell>
          <cell r="B412">
            <v>0</v>
          </cell>
          <cell r="C412">
            <v>0</v>
          </cell>
          <cell r="D412">
            <v>0</v>
          </cell>
          <cell r="E412">
            <v>0</v>
          </cell>
        </row>
        <row r="413">
          <cell r="A413">
            <v>0</v>
          </cell>
          <cell r="B413">
            <v>0</v>
          </cell>
          <cell r="C413">
            <v>0</v>
          </cell>
          <cell r="D413">
            <v>0</v>
          </cell>
          <cell r="E413">
            <v>0</v>
          </cell>
        </row>
        <row r="414">
          <cell r="A414">
            <v>0</v>
          </cell>
          <cell r="B414">
            <v>0</v>
          </cell>
          <cell r="C414">
            <v>0</v>
          </cell>
          <cell r="D414">
            <v>0</v>
          </cell>
          <cell r="E414">
            <v>0</v>
          </cell>
        </row>
        <row r="415">
          <cell r="A415">
            <v>0</v>
          </cell>
          <cell r="B415">
            <v>0</v>
          </cell>
          <cell r="C415">
            <v>0</v>
          </cell>
          <cell r="D415">
            <v>0</v>
          </cell>
          <cell r="E415">
            <v>0</v>
          </cell>
        </row>
        <row r="416">
          <cell r="A416">
            <v>0</v>
          </cell>
          <cell r="B416">
            <v>0</v>
          </cell>
          <cell r="C416">
            <v>0</v>
          </cell>
          <cell r="D416">
            <v>0</v>
          </cell>
          <cell r="E416">
            <v>0</v>
          </cell>
        </row>
        <row r="417">
          <cell r="A417">
            <v>0</v>
          </cell>
          <cell r="B417">
            <v>0</v>
          </cell>
          <cell r="C417">
            <v>0</v>
          </cell>
          <cell r="D417">
            <v>0</v>
          </cell>
          <cell r="E417">
            <v>0</v>
          </cell>
        </row>
        <row r="418">
          <cell r="A418">
            <v>0</v>
          </cell>
          <cell r="B418">
            <v>0</v>
          </cell>
          <cell r="C418">
            <v>0</v>
          </cell>
          <cell r="D418">
            <v>0</v>
          </cell>
          <cell r="E418">
            <v>0</v>
          </cell>
        </row>
        <row r="419">
          <cell r="A419">
            <v>0</v>
          </cell>
          <cell r="B419">
            <v>0</v>
          </cell>
          <cell r="C419">
            <v>0</v>
          </cell>
          <cell r="D419">
            <v>0</v>
          </cell>
          <cell r="E419">
            <v>0</v>
          </cell>
        </row>
        <row r="420">
          <cell r="A420">
            <v>0</v>
          </cell>
          <cell r="B420">
            <v>0</v>
          </cell>
          <cell r="C420">
            <v>0</v>
          </cell>
          <cell r="D420">
            <v>0</v>
          </cell>
          <cell r="E420">
            <v>0</v>
          </cell>
        </row>
        <row r="421">
          <cell r="A421">
            <v>0</v>
          </cell>
          <cell r="B421">
            <v>0</v>
          </cell>
          <cell r="C421">
            <v>0</v>
          </cell>
          <cell r="D421">
            <v>0</v>
          </cell>
          <cell r="E421">
            <v>0</v>
          </cell>
        </row>
        <row r="422">
          <cell r="A422">
            <v>0</v>
          </cell>
          <cell r="B422">
            <v>0</v>
          </cell>
          <cell r="C422">
            <v>0</v>
          </cell>
          <cell r="D422">
            <v>0</v>
          </cell>
          <cell r="E422">
            <v>0</v>
          </cell>
        </row>
        <row r="423">
          <cell r="A423">
            <v>0</v>
          </cell>
          <cell r="B423">
            <v>0</v>
          </cell>
          <cell r="C423">
            <v>0</v>
          </cell>
          <cell r="D423">
            <v>0</v>
          </cell>
          <cell r="E423">
            <v>0</v>
          </cell>
        </row>
        <row r="424">
          <cell r="A424">
            <v>0</v>
          </cell>
          <cell r="B424">
            <v>0</v>
          </cell>
          <cell r="C424">
            <v>0</v>
          </cell>
          <cell r="D424">
            <v>0</v>
          </cell>
          <cell r="E424">
            <v>0</v>
          </cell>
        </row>
        <row r="425">
          <cell r="A425">
            <v>0</v>
          </cell>
          <cell r="B425">
            <v>0</v>
          </cell>
          <cell r="C425">
            <v>0</v>
          </cell>
          <cell r="D425">
            <v>0</v>
          </cell>
          <cell r="E425">
            <v>0</v>
          </cell>
        </row>
        <row r="426">
          <cell r="A426">
            <v>0</v>
          </cell>
          <cell r="B426">
            <v>0</v>
          </cell>
          <cell r="C426">
            <v>0</v>
          </cell>
          <cell r="D426">
            <v>0</v>
          </cell>
          <cell r="E426">
            <v>0</v>
          </cell>
        </row>
        <row r="427">
          <cell r="A427">
            <v>0</v>
          </cell>
          <cell r="B427">
            <v>0</v>
          </cell>
          <cell r="C427">
            <v>0</v>
          </cell>
          <cell r="D427">
            <v>0</v>
          </cell>
          <cell r="E427">
            <v>0</v>
          </cell>
        </row>
        <row r="428">
          <cell r="A428">
            <v>0</v>
          </cell>
          <cell r="B428">
            <v>0</v>
          </cell>
          <cell r="C428">
            <v>0</v>
          </cell>
          <cell r="D428">
            <v>0</v>
          </cell>
          <cell r="E428">
            <v>0</v>
          </cell>
        </row>
        <row r="429">
          <cell r="A429">
            <v>0</v>
          </cell>
          <cell r="B429">
            <v>0</v>
          </cell>
          <cell r="C429">
            <v>0</v>
          </cell>
          <cell r="D429">
            <v>0</v>
          </cell>
          <cell r="E429">
            <v>0</v>
          </cell>
        </row>
        <row r="430">
          <cell r="A430">
            <v>0</v>
          </cell>
          <cell r="B430">
            <v>0</v>
          </cell>
          <cell r="C430">
            <v>0</v>
          </cell>
          <cell r="D430">
            <v>0</v>
          </cell>
          <cell r="E430">
            <v>0</v>
          </cell>
        </row>
        <row r="431">
          <cell r="A431">
            <v>0</v>
          </cell>
          <cell r="B431">
            <v>0</v>
          </cell>
          <cell r="C431">
            <v>0</v>
          </cell>
          <cell r="D431">
            <v>0</v>
          </cell>
          <cell r="E431">
            <v>0</v>
          </cell>
        </row>
        <row r="432">
          <cell r="A432">
            <v>0</v>
          </cell>
          <cell r="B432">
            <v>0</v>
          </cell>
          <cell r="C432">
            <v>0</v>
          </cell>
          <cell r="D432">
            <v>0</v>
          </cell>
          <cell r="E432">
            <v>0</v>
          </cell>
        </row>
        <row r="433">
          <cell r="A433">
            <v>0</v>
          </cell>
          <cell r="B433">
            <v>0</v>
          </cell>
          <cell r="C433">
            <v>0</v>
          </cell>
          <cell r="D433">
            <v>0</v>
          </cell>
          <cell r="E433">
            <v>0</v>
          </cell>
        </row>
        <row r="434">
          <cell r="A434">
            <v>0</v>
          </cell>
          <cell r="B434">
            <v>0</v>
          </cell>
          <cell r="C434">
            <v>0</v>
          </cell>
          <cell r="D434">
            <v>0</v>
          </cell>
          <cell r="E434">
            <v>0</v>
          </cell>
        </row>
        <row r="435">
          <cell r="A435">
            <v>0</v>
          </cell>
          <cell r="B435">
            <v>0</v>
          </cell>
          <cell r="C435">
            <v>0</v>
          </cell>
          <cell r="D435">
            <v>0</v>
          </cell>
          <cell r="E435">
            <v>0</v>
          </cell>
        </row>
        <row r="436">
          <cell r="A436">
            <v>0</v>
          </cell>
          <cell r="B436">
            <v>0</v>
          </cell>
          <cell r="C436">
            <v>0</v>
          </cell>
          <cell r="D436">
            <v>0</v>
          </cell>
          <cell r="E436">
            <v>0</v>
          </cell>
        </row>
        <row r="437">
          <cell r="A437">
            <v>0</v>
          </cell>
          <cell r="B437">
            <v>0</v>
          </cell>
          <cell r="C437">
            <v>0</v>
          </cell>
          <cell r="D437">
            <v>0</v>
          </cell>
          <cell r="E437">
            <v>0</v>
          </cell>
        </row>
        <row r="438">
          <cell r="A438">
            <v>0</v>
          </cell>
          <cell r="B438">
            <v>0</v>
          </cell>
          <cell r="C438">
            <v>0</v>
          </cell>
          <cell r="D438">
            <v>0</v>
          </cell>
          <cell r="E438">
            <v>0</v>
          </cell>
        </row>
        <row r="439">
          <cell r="A439">
            <v>0</v>
          </cell>
          <cell r="B439">
            <v>0</v>
          </cell>
          <cell r="C439">
            <v>0</v>
          </cell>
          <cell r="D439">
            <v>0</v>
          </cell>
          <cell r="E439">
            <v>0</v>
          </cell>
        </row>
        <row r="440">
          <cell r="A440">
            <v>0</v>
          </cell>
          <cell r="B440">
            <v>0</v>
          </cell>
          <cell r="C440">
            <v>0</v>
          </cell>
          <cell r="D440">
            <v>0</v>
          </cell>
          <cell r="E440">
            <v>0</v>
          </cell>
        </row>
        <row r="441">
          <cell r="A441">
            <v>0</v>
          </cell>
          <cell r="B441">
            <v>0</v>
          </cell>
          <cell r="C441">
            <v>0</v>
          </cell>
          <cell r="D441">
            <v>0</v>
          </cell>
          <cell r="E441">
            <v>0</v>
          </cell>
        </row>
        <row r="442">
          <cell r="A442">
            <v>0</v>
          </cell>
          <cell r="B442">
            <v>0</v>
          </cell>
          <cell r="C442">
            <v>0</v>
          </cell>
          <cell r="D442">
            <v>0</v>
          </cell>
          <cell r="E442">
            <v>0</v>
          </cell>
        </row>
        <row r="443">
          <cell r="A443">
            <v>0</v>
          </cell>
          <cell r="B443">
            <v>0</v>
          </cell>
          <cell r="C443">
            <v>0</v>
          </cell>
          <cell r="D443">
            <v>0</v>
          </cell>
          <cell r="E443">
            <v>0</v>
          </cell>
        </row>
        <row r="444">
          <cell r="A444">
            <v>0</v>
          </cell>
          <cell r="B444">
            <v>0</v>
          </cell>
          <cell r="C444">
            <v>0</v>
          </cell>
          <cell r="D444">
            <v>0</v>
          </cell>
          <cell r="E444">
            <v>0</v>
          </cell>
        </row>
        <row r="445">
          <cell r="A445">
            <v>0</v>
          </cell>
          <cell r="B445">
            <v>0</v>
          </cell>
          <cell r="C445">
            <v>0</v>
          </cell>
          <cell r="D445">
            <v>0</v>
          </cell>
          <cell r="E445">
            <v>0</v>
          </cell>
        </row>
        <row r="446">
          <cell r="A446">
            <v>0</v>
          </cell>
          <cell r="B446">
            <v>0</v>
          </cell>
          <cell r="C446">
            <v>0</v>
          </cell>
          <cell r="D446">
            <v>0</v>
          </cell>
          <cell r="E446">
            <v>0</v>
          </cell>
        </row>
        <row r="447">
          <cell r="A447">
            <v>0</v>
          </cell>
          <cell r="B447">
            <v>0</v>
          </cell>
          <cell r="C447">
            <v>0</v>
          </cell>
          <cell r="D447">
            <v>0</v>
          </cell>
          <cell r="E447">
            <v>0</v>
          </cell>
        </row>
        <row r="448">
          <cell r="A448">
            <v>0</v>
          </cell>
          <cell r="B448">
            <v>0</v>
          </cell>
          <cell r="C448">
            <v>0</v>
          </cell>
          <cell r="D448">
            <v>0</v>
          </cell>
          <cell r="E448">
            <v>0</v>
          </cell>
        </row>
        <row r="449">
          <cell r="A449">
            <v>0</v>
          </cell>
          <cell r="B449">
            <v>0</v>
          </cell>
          <cell r="C449">
            <v>0</v>
          </cell>
          <cell r="D449">
            <v>0</v>
          </cell>
          <cell r="E449">
            <v>0</v>
          </cell>
        </row>
        <row r="450">
          <cell r="A450">
            <v>0</v>
          </cell>
          <cell r="B450">
            <v>0</v>
          </cell>
          <cell r="C450">
            <v>0</v>
          </cell>
          <cell r="D450">
            <v>0</v>
          </cell>
          <cell r="E450">
            <v>0</v>
          </cell>
        </row>
        <row r="451">
          <cell r="A451">
            <v>0</v>
          </cell>
          <cell r="B451">
            <v>0</v>
          </cell>
          <cell r="C451">
            <v>0</v>
          </cell>
          <cell r="D451">
            <v>0</v>
          </cell>
          <cell r="E451">
            <v>0</v>
          </cell>
        </row>
        <row r="452">
          <cell r="A452">
            <v>0</v>
          </cell>
          <cell r="B452">
            <v>0</v>
          </cell>
          <cell r="C452">
            <v>0</v>
          </cell>
          <cell r="D452">
            <v>0</v>
          </cell>
          <cell r="E452">
            <v>0</v>
          </cell>
        </row>
        <row r="453">
          <cell r="A453">
            <v>0</v>
          </cell>
          <cell r="B453">
            <v>0</v>
          </cell>
          <cell r="C453">
            <v>0</v>
          </cell>
          <cell r="D453">
            <v>0</v>
          </cell>
          <cell r="E453">
            <v>0</v>
          </cell>
        </row>
        <row r="454">
          <cell r="A454">
            <v>0</v>
          </cell>
          <cell r="B454">
            <v>0</v>
          </cell>
          <cell r="C454">
            <v>0</v>
          </cell>
          <cell r="D454">
            <v>0</v>
          </cell>
          <cell r="E454">
            <v>0</v>
          </cell>
        </row>
        <row r="455">
          <cell r="A455">
            <v>0</v>
          </cell>
          <cell r="B455">
            <v>0</v>
          </cell>
          <cell r="C455">
            <v>0</v>
          </cell>
          <cell r="D455">
            <v>0</v>
          </cell>
          <cell r="E455">
            <v>0</v>
          </cell>
        </row>
        <row r="456">
          <cell r="A456">
            <v>0</v>
          </cell>
          <cell r="B456">
            <v>0</v>
          </cell>
          <cell r="C456">
            <v>0</v>
          </cell>
          <cell r="D456">
            <v>0</v>
          </cell>
          <cell r="E456">
            <v>0</v>
          </cell>
        </row>
        <row r="457">
          <cell r="A457">
            <v>0</v>
          </cell>
          <cell r="B457">
            <v>0</v>
          </cell>
          <cell r="C457">
            <v>0</v>
          </cell>
          <cell r="D457">
            <v>0</v>
          </cell>
          <cell r="E457">
            <v>0</v>
          </cell>
        </row>
        <row r="458">
          <cell r="A458">
            <v>0</v>
          </cell>
          <cell r="B458">
            <v>0</v>
          </cell>
          <cell r="C458">
            <v>0</v>
          </cell>
          <cell r="D458">
            <v>0</v>
          </cell>
          <cell r="E458">
            <v>0</v>
          </cell>
        </row>
        <row r="459">
          <cell r="A459">
            <v>0</v>
          </cell>
          <cell r="B459">
            <v>0</v>
          </cell>
          <cell r="C459">
            <v>0</v>
          </cell>
          <cell r="D459">
            <v>0</v>
          </cell>
          <cell r="E459">
            <v>0</v>
          </cell>
        </row>
        <row r="460">
          <cell r="A460">
            <v>0</v>
          </cell>
          <cell r="B460">
            <v>0</v>
          </cell>
          <cell r="C460">
            <v>0</v>
          </cell>
          <cell r="D460">
            <v>0</v>
          </cell>
          <cell r="E460">
            <v>0</v>
          </cell>
        </row>
        <row r="461">
          <cell r="A461">
            <v>0</v>
          </cell>
          <cell r="B461">
            <v>0</v>
          </cell>
          <cell r="C461">
            <v>0</v>
          </cell>
          <cell r="D461">
            <v>0</v>
          </cell>
          <cell r="E461">
            <v>0</v>
          </cell>
        </row>
        <row r="462">
          <cell r="A462">
            <v>0</v>
          </cell>
          <cell r="B462">
            <v>0</v>
          </cell>
          <cell r="C462">
            <v>0</v>
          </cell>
          <cell r="D462">
            <v>0</v>
          </cell>
          <cell r="E462">
            <v>0</v>
          </cell>
        </row>
        <row r="463">
          <cell r="A463">
            <v>0</v>
          </cell>
          <cell r="B463">
            <v>0</v>
          </cell>
          <cell r="C463">
            <v>0</v>
          </cell>
          <cell r="D463">
            <v>0</v>
          </cell>
          <cell r="E463">
            <v>0</v>
          </cell>
        </row>
        <row r="464">
          <cell r="A464">
            <v>0</v>
          </cell>
          <cell r="B464">
            <v>0</v>
          </cell>
          <cell r="C464">
            <v>0</v>
          </cell>
          <cell r="D464">
            <v>0</v>
          </cell>
          <cell r="E464">
            <v>0</v>
          </cell>
        </row>
        <row r="465">
          <cell r="A465">
            <v>0</v>
          </cell>
          <cell r="B465">
            <v>0</v>
          </cell>
          <cell r="C465">
            <v>0</v>
          </cell>
          <cell r="D465">
            <v>0</v>
          </cell>
          <cell r="E465">
            <v>0</v>
          </cell>
        </row>
      </sheetData>
    </sheetDataSet>
  </externalBook>
</externalLink>
</file>

<file path=xl/externalLinks/externalLink31.xml><?xml version="1.0" encoding="utf-8"?>
<externalLink xmlns="http://schemas.openxmlformats.org/spreadsheetml/2006/main">
  <externalBook xmlns:r="http://schemas.openxmlformats.org/officeDocument/2006/relationships" r:id="rId1">
    <sheetNames>
      <sheetName val="OR960887"/>
      <sheetName val="PROJETO"/>
      <sheetName val="Capa"/>
      <sheetName val="Sumário"/>
      <sheetName val="Capa Apres"/>
      <sheetName val="Apres"/>
      <sheetName val="Capa Mapa"/>
      <sheetName val="Mapa"/>
      <sheetName val="Capa Premissas"/>
      <sheetName val="Premissas"/>
      <sheetName val="Capa Caract. Seg."/>
      <sheetName val="Áreas gramadas"/>
      <sheetName val="OAE"/>
      <sheetName val="Drenagem"/>
      <sheetName val="Capa Memória de Calc"/>
      <sheetName val="Características"/>
      <sheetName val="Percentual"/>
      <sheetName val="M2"/>
      <sheetName val="Quantitativos"/>
      <sheetName val="CMB"/>
      <sheetName val="ESP"/>
      <sheetName val="Fresagem"/>
      <sheetName val="Capa Resumo"/>
      <sheetName val="Unifilar"/>
      <sheetName val="Orçamento Total"/>
      <sheetName val="Crono. Financ. (kmf) (2)"/>
      <sheetName val="Orçamento por Kmf"/>
      <sheetName val="Orçamento por solução"/>
      <sheetName val="Orçamento Kmf"/>
      <sheetName val="Orçam. Resumo"/>
      <sheetName val="Crono. Financ."/>
      <sheetName val="Canteiro"/>
      <sheetName val="Capa Documentação"/>
      <sheetName val="Capa Anexo I"/>
      <sheetName val="LVC"/>
      <sheetName val="Capa Anexo II"/>
      <sheetName val="Capa Anexo III"/>
      <sheetName val="Capa Anexo IV"/>
      <sheetName val="AVS"/>
      <sheetName val="Ctr."/>
      <sheetName val="SIIG 2010-Jun"/>
      <sheetName val=""/>
      <sheetName val="BR-267_TR01"/>
      <sheetName val="BR-267_TR02"/>
      <sheetName val="BR-267_TR03"/>
      <sheetName val="BR-376"/>
      <sheetName val="BR-463"/>
      <sheetName val="BR-487"/>
      <sheetName val="OR960887.XLS"/>
      <sheetName val="Dados"/>
      <sheetName val="Materiais Betuminosos"/>
      <sheetName val="DG"/>
      <sheetName val="Qd05 Preço"/>
      <sheetName val="Qd06"/>
      <sheetName val="LOTE 6"/>
      <sheetName val="Acumulado"/>
      <sheetName val="Orçamento"/>
      <sheetName val="QuQuant"/>
      <sheetName val="Orçamentária"/>
      <sheetName val="TLMB"/>
      <sheetName val="SERVIÇOS"/>
      <sheetName val="[OR960887.XLS][OR960887.XLS][OR"/>
      <sheetName val="Plan1"/>
      <sheetName val="Plan2"/>
      <sheetName val="Plan3"/>
      <sheetName val="//localhost/@/DFBSA00535/dyna01"/>
      <sheetName val="Mat"/>
      <sheetName val="PGR"/>
      <sheetName val="comp1"/>
      <sheetName val="Estimativa"/>
      <sheetName val="Final"/>
      <sheetName val="Inicio"/>
      <sheetName val="Organiza"/>
      <sheetName val="page 1"/>
      <sheetName val="page 2"/>
      <sheetName val="page 3"/>
      <sheetName val="page 4"/>
      <sheetName val="page 5"/>
      <sheetName val="page 6"/>
      <sheetName val="page 7"/>
      <sheetName val="page 8"/>
      <sheetName val="SERVIÇOS CUSTO SICRO"/>
      <sheetName val="Equipamentos"/>
      <sheetName val="Materiais"/>
      <sheetName val="Mão de Obra"/>
      <sheetName val="Mapa Localização"/>
      <sheetName val="PATO"/>
      <sheetName val="Valeta"/>
      <sheetName val="Descida"/>
      <sheetName val="Meio-Fio"/>
      <sheetName val="Sarjeta"/>
      <sheetName val="Bueiro"/>
      <sheetName val="Plan.Preç.Unit."/>
      <sheetName val="QUANT E CUSTOS"/>
      <sheetName val="Transportes"/>
      <sheetName val="Referência"/>
      <sheetName val="Cronograma"/>
      <sheetName val="Grafico Dist. Transp"/>
      <sheetName val="Mobilização e Desmob"/>
      <sheetName val="Resumo Inventario"/>
      <sheetName val="Defensa Recompor"/>
      <sheetName val="Pintura Faixa"/>
      <sheetName val="Pintura Setas"/>
      <sheetName val="Tacha"/>
      <sheetName val="Sinalização"/>
      <sheetName val="Lay out canteiro"/>
      <sheetName val="Custo Canteiro"/>
      <sheetName val="Transp com c carroc rodov pav"/>
      <sheetName val="Aquis. CAP-50-70 MBUQ"/>
      <sheetName val="Transp. CAP-50-70 MBUQ"/>
      <sheetName val="Aquis. RR-1C Remendo"/>
      <sheetName val="Transp. RR-1C Remendo"/>
      <sheetName val="Aquis. RR-1C Tapa Buraco"/>
      <sheetName val="Trans. RR-1C Tapa Buraco"/>
      <sheetName val="Aquis. RR-1C Correção"/>
      <sheetName val="Trans. RR-1C Correção"/>
      <sheetName val="E011"/>
      <sheetName val="E016"/>
      <sheetName val="E400"/>
      <sheetName val="E408"/>
      <sheetName val="C"/>
      <sheetName val="CONS_CORR"/>
      <sheetName val="Mobra"/>
      <sheetName val="Micro Revest MAN"/>
      <sheetName val="Micro Revest REC 1ªMP"/>
      <sheetName val="REM.MEC MAT.BET.MAN"/>
      <sheetName val="TRANSPORTE REC"/>
      <sheetName val="alteração"/>
      <sheetName val="__localhost_@_DFBSA00535_dyna01"/>
      <sheetName val="[OR960887.XLS]//localhost/@/DFB"/>
      <sheetName val="Teor"/>
      <sheetName val="[OR960887.XLS][OR960887.XLS]//l"/>
      <sheetName val="CUSTO LARANJEIRAS"/>
      <sheetName val="#REF"/>
      <sheetName val="Carimbo de Nota"/>
      <sheetName val="FLUXO - EXECUÇÃO PRÓPRIA"/>
      <sheetName val="8ª MP_BR_459"/>
      <sheetName val="DSS_04"/>
      <sheetName val="PintLigacao"/>
      <sheetName val="PMQ"/>
      <sheetName val="STC_01"/>
      <sheetName val="P A T O"/>
      <sheetName val="RESUMO_AUT1"/>
      <sheetName val="8ª MP_BR-459"/>
      <sheetName val="PLANILHA"/>
      <sheetName val="SICRO"/>
      <sheetName val="PREÇOS PRODUTORES"/>
      <sheetName val="CÁLCULO DA VARIAÇÃO DE PREÇOS"/>
      <sheetName val="REEQUILIBRIO_BETUMINOSO 2021"/>
      <sheetName val="RELATÓRIO DE CUSTOS PROJETADOS"/>
      <sheetName val="RELATÓRIO GERENCIAL"/>
      <sheetName val="RESUMO"/>
      <sheetName val="RESUMO UNITÁRIO"/>
      <sheetName val="DASHBAORD"/>
      <sheetName val="BASE DE DADOS"/>
      <sheetName val="PARÂMETROS"/>
      <sheetName val="HORAS EXTRAS"/>
      <sheetName val="RECURSOS"/>
      <sheetName val="EXECUÇÃO"/>
      <sheetName val="ANA.FAT"/>
      <sheetName val="Planilha Orçametária"/>
      <sheetName val="1001"/>
      <sheetName val="1002"/>
      <sheetName val="1003"/>
      <sheetName val="1004"/>
      <sheetName val="1005"/>
      <sheetName val="1006"/>
      <sheetName val="1007"/>
      <sheetName val="1008"/>
      <sheetName val="1009"/>
      <sheetName val="1010"/>
      <sheetName val="1011"/>
      <sheetName val="1012"/>
      <sheetName val="1013"/>
      <sheetName val="1014"/>
      <sheetName val="1015"/>
      <sheetName val="1016"/>
      <sheetName val="1017"/>
      <sheetName val="1018"/>
      <sheetName val="1019"/>
      <sheetName val="1020"/>
      <sheetName val="2001"/>
      <sheetName val="2002"/>
      <sheetName val="2003"/>
      <sheetName val="2004"/>
      <sheetName val="2005"/>
      <sheetName val="2006"/>
      <sheetName val="2007"/>
      <sheetName val="2008"/>
      <sheetName val="2009"/>
      <sheetName val="2010"/>
      <sheetName val="2011"/>
      <sheetName val="2012"/>
      <sheetName val="2013"/>
      <sheetName val="2014"/>
      <sheetName val="2015"/>
      <sheetName val="2016"/>
      <sheetName val="2017"/>
      <sheetName val="2018"/>
      <sheetName val="2019"/>
      <sheetName val="2020"/>
      <sheetName val="2021"/>
      <sheetName val="2022"/>
      <sheetName val="2023"/>
      <sheetName val="2024"/>
      <sheetName val="2025"/>
      <sheetName val="2026"/>
      <sheetName val="2027"/>
      <sheetName val="2028"/>
      <sheetName val="2029"/>
      <sheetName val="2030"/>
      <sheetName val="2031"/>
      <sheetName val="2032"/>
      <sheetName val="2033"/>
      <sheetName val="2034"/>
      <sheetName val="2035"/>
      <sheetName val="2036"/>
      <sheetName val="FAT.CUSTO"/>
      <sheetName val="2037"/>
      <sheetName val="2038"/>
      <sheetName val="2039"/>
      <sheetName val="2040"/>
      <sheetName val="2041"/>
      <sheetName val="2042"/>
      <sheetName val="2043"/>
      <sheetName val="2044"/>
      <sheetName val="2045"/>
      <sheetName val="2046"/>
      <sheetName val="2047"/>
      <sheetName val="2048"/>
      <sheetName val="2049"/>
      <sheetName val="2050"/>
      <sheetName val="2051"/>
      <sheetName val="2052"/>
      <sheetName val="2053"/>
      <sheetName val="2054"/>
      <sheetName val="2055"/>
      <sheetName val="2056"/>
      <sheetName val="2057"/>
      <sheetName val="2058"/>
      <sheetName val="2059"/>
      <sheetName val="2060"/>
      <sheetName val="2061"/>
      <sheetName val="2062"/>
      <sheetName val="2063"/>
      <sheetName val="2064"/>
      <sheetName val="2065"/>
      <sheetName val="2066"/>
      <sheetName val="2067"/>
      <sheetName val="2068"/>
      <sheetName val="2069"/>
      <sheetName val="2070"/>
      <sheetName val="2071"/>
      <sheetName val="2072"/>
      <sheetName val="2073"/>
      <sheetName val="2074"/>
      <sheetName val="2075"/>
      <sheetName val="2076"/>
      <sheetName val="2077"/>
      <sheetName val="2078"/>
      <sheetName val="2079"/>
      <sheetName val="2080"/>
      <sheetName val="CURVA ABC"/>
      <sheetName val="ANA.REC 1"/>
      <sheetName val="ANA.REC 2"/>
      <sheetName val="ANA.CUSTO"/>
      <sheetName val="PLAN.ECO.FIN"/>
      <sheetName val="PQ"/>
      <sheetName val="Cad.Fornecedores"/>
      <sheetName val="Resumo Financeiro"/>
      <sheetName val="Índices de Reajustamento"/>
      <sheetName val="TB"/>
      <sheetName val="TB _BG_"/>
      <sheetName val="RemProf"/>
      <sheetName val="P A T O 98 D"/>
      <sheetName val="RELATA VÉIO"/>
      <sheetName val="01-02-03-Julho"/>
      <sheetName val="\\DFBSA00535\dyna01\ClaudioFerr"/>
      <sheetName val="\Users\claudiopvf\Documents\BR-"/>
      <sheetName val="TABELA DE COMPOSIÇÕES - SINAPI "/>
      <sheetName val="PlanQuant"/>
      <sheetName val="LUCRO SOBRE VENDA"/>
      <sheetName val="PlanSicroII cBDI"/>
      <sheetName val="CronFin"/>
      <sheetName val="PlanSicroII"/>
      <sheetName val="pcpu"/>
      <sheetName val="mãodeobra"/>
      <sheetName val="cheq"/>
      <sheetName val="preqmec"/>
      <sheetName val="Dados Iniciais"/>
      <sheetName val="Dados Informativos"/>
      <sheetName val="Tabela de Salários Adotada"/>
      <sheetName val="Lançamentos"/>
      <sheetName val="Tipo Despesa"/>
      <sheetName val="Quadro_Solução"/>
      <sheetName val="Quadro_Solução Readequação"/>
      <sheetName val="Quadro_Solução (2)"/>
      <sheetName val="Qdro. executado"/>
      <sheetName val="Quadro_de solução (2)"/>
      <sheetName val="Qdro. Comparativo"/>
      <sheetName val="08-IND. FÍSICOS"/>
      <sheetName val="Memória_Cálculo"/>
      <sheetName val="BR-230 POMBAL-S.GONÇALO"/>
      <sheetName val="PLANILHA ATUALIZADA"/>
      <sheetName val="Especif"/>
      <sheetName val="P1Q2"/>
      <sheetName val="RECOMPOSIÇÃO MAN"/>
      <sheetName val="CUSTO ZONA SUL"/>
      <sheetName val="[OR960887.XLS][OR960887.XLS]\\D"/>
      <sheetName val="[OR960887.XLS]\\DFBSA00535\dyna"/>
      <sheetName val="MEM CAL RET ASFALTO"/>
      <sheetName val="MEM CAL TOPOGRAFIA"/>
      <sheetName val="MEM CALC REC CALÇAMENTO"/>
      <sheetName val="MEM CAL TRECHO ETAIV ILHA GRAND"/>
      <sheetName val="MEM CAL TRECHO ETAIV ILHA G ESC"/>
      <sheetName val="C.LIST ANEXO"/>
      <sheetName val="FATURA ANEXO 1"/>
      <sheetName val="MEDIÇÃO ANEXO 2A"/>
      <sheetName val="MEM. CALC. QUANTITATIVOS CAIXA"/>
      <sheetName val="LICITAÇÃO"/>
      <sheetName val="MEDIÇÃO ANEXO 2A (caixa)"/>
      <sheetName val="1ª MEDIÇÃO"/>
      <sheetName val="1ª MEDIÇÃO PONTE"/>
      <sheetName val="RELAÇÃO DE BUEIROS"/>
      <sheetName val="Vol Terraple consolidado"/>
      <sheetName val="Vol Terraple"/>
      <sheetName val="RELATÓRIO FOTOGRÁFICO NEXO 5"/>
      <sheetName val="CRON. FÍS. REAL. ANEXO 6 (2)"/>
      <sheetName val="CRON. FÍS. REAL. ANEXO 6"/>
      <sheetName val="NOVO QUADRO RESUMO FINANCEIRO"/>
      <sheetName val="LAUDO TÉCNICO ANEXO 8"/>
      <sheetName val="DIÁRIO  DE OBRA ANEXO 9"/>
      <sheetName val="Cron.Iluminada"/>
      <sheetName val="ISSQN"/>
      <sheetName val="FATURA ANEXO 1 Reajuste"/>
      <sheetName val="REAJUSTE"/>
      <sheetName val="coluna 35 -incc"/>
      <sheetName val="DADOS ."/>
      <sheetName val="FOTOS"/>
      <sheetName val="ESTACAS"/>
      <sheetName val="Insumos"/>
      <sheetName val="Página 16"/>
      <sheetName val="DBS"/>
    </sheetNames>
    <definedNames>
      <definedName name="PassaExtenso"/>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sheetData sheetId="43"/>
      <sheetData sheetId="44"/>
      <sheetData sheetId="45"/>
      <sheetData sheetId="46"/>
      <sheetData sheetId="47"/>
      <sheetData sheetId="48"/>
      <sheetData sheetId="49"/>
      <sheetData sheetId="50" refreshError="1"/>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35">
          <cell r="A35" t="str">
            <v>ASTU</v>
          </cell>
        </row>
      </sheetData>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sheetData sheetId="295"/>
      <sheetData sheetId="296" refreshError="1"/>
      <sheetData sheetId="297"/>
      <sheetData sheetId="298"/>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sheetData sheetId="311"/>
      <sheetData sheetId="312"/>
      <sheetData sheetId="313"/>
      <sheetData sheetId="314"/>
      <sheetData sheetId="315"/>
      <sheetData sheetId="316"/>
      <sheetData sheetId="317"/>
      <sheetData sheetId="318"/>
      <sheetData sheetId="319"/>
      <sheetData sheetId="320"/>
      <sheetData sheetId="32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Set>
  </externalBook>
</externalLink>
</file>

<file path=xl/externalLinks/externalLink32.xml><?xml version="1.0" encoding="utf-8"?>
<externalLink xmlns="http://schemas.openxmlformats.org/spreadsheetml/2006/main">
  <externalBook xmlns:r="http://schemas.openxmlformats.org/officeDocument/2006/relationships" r:id="rId1">
    <sheetNames>
      <sheetName val="DIÁRIO"/>
      <sheetName val="TRANSP."/>
      <sheetName val="TIPO MAT."/>
      <sheetName val="CAPACIDADES"/>
      <sheetName val="PREÇOS"/>
      <sheetName val="DENSID."/>
      <sheetName val="Composições"/>
      <sheetName val="Insumos"/>
      <sheetName val="Serviços"/>
      <sheetName val="alteração"/>
    </sheetNames>
    <sheetDataSet>
      <sheetData sheetId="0"/>
      <sheetData sheetId="1"/>
      <sheetData sheetId="2"/>
      <sheetData sheetId="3" refreshError="1">
        <row r="8">
          <cell r="A8" t="str">
            <v>HUC-0652</v>
          </cell>
          <cell r="B8">
            <v>14.2</v>
          </cell>
          <cell r="C8">
            <v>14.2</v>
          </cell>
          <cell r="D8">
            <v>14.2</v>
          </cell>
          <cell r="E8">
            <v>14.2</v>
          </cell>
          <cell r="F8">
            <v>14.2</v>
          </cell>
          <cell r="G8">
            <v>14.2</v>
          </cell>
          <cell r="H8">
            <v>14.2</v>
          </cell>
          <cell r="I8">
            <v>14.2</v>
          </cell>
          <cell r="J8">
            <v>14.2</v>
          </cell>
          <cell r="K8">
            <v>14.2</v>
          </cell>
          <cell r="L8">
            <v>14.2</v>
          </cell>
          <cell r="M8">
            <v>14.2</v>
          </cell>
          <cell r="N8">
            <v>14.2</v>
          </cell>
          <cell r="O8">
            <v>14.2</v>
          </cell>
          <cell r="P8">
            <v>14.2</v>
          </cell>
          <cell r="Q8">
            <v>14.2</v>
          </cell>
          <cell r="R8">
            <v>14.2</v>
          </cell>
          <cell r="S8">
            <v>14.2</v>
          </cell>
          <cell r="T8">
            <v>14.2</v>
          </cell>
          <cell r="AK8">
            <v>2</v>
          </cell>
          <cell r="AL8" t="str">
            <v>INERI LUIZ PESENTE</v>
          </cell>
        </row>
        <row r="9">
          <cell r="A9" t="str">
            <v>HVI-5928</v>
          </cell>
          <cell r="B9">
            <v>12</v>
          </cell>
          <cell r="C9">
            <v>12</v>
          </cell>
          <cell r="D9">
            <v>12</v>
          </cell>
          <cell r="E9">
            <v>12</v>
          </cell>
          <cell r="F9">
            <v>12</v>
          </cell>
          <cell r="G9">
            <v>12</v>
          </cell>
          <cell r="H9">
            <v>12</v>
          </cell>
          <cell r="I9">
            <v>12</v>
          </cell>
          <cell r="J9">
            <v>12</v>
          </cell>
          <cell r="K9">
            <v>12</v>
          </cell>
          <cell r="L9">
            <v>12</v>
          </cell>
          <cell r="M9">
            <v>12</v>
          </cell>
          <cell r="N9">
            <v>12</v>
          </cell>
          <cell r="O9">
            <v>12</v>
          </cell>
          <cell r="P9">
            <v>12</v>
          </cell>
          <cell r="Q9">
            <v>12</v>
          </cell>
          <cell r="R9">
            <v>12</v>
          </cell>
          <cell r="S9">
            <v>12</v>
          </cell>
          <cell r="T9">
            <v>12</v>
          </cell>
          <cell r="AK9">
            <v>55</v>
          </cell>
          <cell r="AL9" t="str">
            <v>MERIANE MOREIRA PESENTE</v>
          </cell>
        </row>
        <row r="10">
          <cell r="A10" t="str">
            <v>KUI-2993</v>
          </cell>
          <cell r="B10">
            <v>12</v>
          </cell>
          <cell r="C10">
            <v>12</v>
          </cell>
          <cell r="D10">
            <v>12</v>
          </cell>
          <cell r="E10">
            <v>12</v>
          </cell>
          <cell r="F10">
            <v>12</v>
          </cell>
          <cell r="G10">
            <v>12</v>
          </cell>
          <cell r="H10">
            <v>12</v>
          </cell>
          <cell r="I10">
            <v>12</v>
          </cell>
          <cell r="J10">
            <v>12</v>
          </cell>
          <cell r="K10">
            <v>12</v>
          </cell>
          <cell r="L10">
            <v>12</v>
          </cell>
          <cell r="M10">
            <v>12</v>
          </cell>
          <cell r="N10">
            <v>12</v>
          </cell>
          <cell r="O10">
            <v>12</v>
          </cell>
          <cell r="P10">
            <v>12</v>
          </cell>
          <cell r="Q10">
            <v>12</v>
          </cell>
          <cell r="R10">
            <v>12</v>
          </cell>
          <cell r="S10">
            <v>12</v>
          </cell>
          <cell r="T10">
            <v>12</v>
          </cell>
          <cell r="AK10">
            <v>3</v>
          </cell>
          <cell r="AL10" t="str">
            <v>LOURIVAL ALVES DA CRUZ</v>
          </cell>
        </row>
        <row r="11">
          <cell r="A11" t="str">
            <v>HOO-2726</v>
          </cell>
          <cell r="B11">
            <v>12</v>
          </cell>
          <cell r="C11">
            <v>12</v>
          </cell>
          <cell r="D11">
            <v>12</v>
          </cell>
          <cell r="E11">
            <v>12</v>
          </cell>
          <cell r="F11">
            <v>12</v>
          </cell>
          <cell r="G11">
            <v>12</v>
          </cell>
          <cell r="H11">
            <v>12</v>
          </cell>
          <cell r="I11">
            <v>12</v>
          </cell>
          <cell r="J11">
            <v>12</v>
          </cell>
          <cell r="K11">
            <v>12</v>
          </cell>
          <cell r="L11">
            <v>12</v>
          </cell>
          <cell r="M11">
            <v>12</v>
          </cell>
          <cell r="N11">
            <v>12</v>
          </cell>
          <cell r="O11">
            <v>12</v>
          </cell>
          <cell r="P11">
            <v>12</v>
          </cell>
          <cell r="Q11">
            <v>12</v>
          </cell>
          <cell r="R11">
            <v>12</v>
          </cell>
          <cell r="S11">
            <v>12</v>
          </cell>
          <cell r="T11">
            <v>12</v>
          </cell>
          <cell r="AK11">
            <v>4</v>
          </cell>
          <cell r="AL11" t="str">
            <v>MANOEL DAMIÃO PINHEIRO VIEIRA</v>
          </cell>
        </row>
        <row r="12">
          <cell r="A12" t="str">
            <v>JCC-8708</v>
          </cell>
          <cell r="B12">
            <v>12</v>
          </cell>
          <cell r="C12">
            <v>12</v>
          </cell>
          <cell r="D12">
            <v>12</v>
          </cell>
          <cell r="E12">
            <v>12</v>
          </cell>
          <cell r="F12">
            <v>12</v>
          </cell>
          <cell r="G12">
            <v>12</v>
          </cell>
          <cell r="H12">
            <v>12</v>
          </cell>
          <cell r="I12">
            <v>12</v>
          </cell>
          <cell r="J12">
            <v>12</v>
          </cell>
          <cell r="K12">
            <v>12</v>
          </cell>
          <cell r="L12">
            <v>12</v>
          </cell>
          <cell r="M12">
            <v>12</v>
          </cell>
          <cell r="N12">
            <v>12</v>
          </cell>
          <cell r="O12">
            <v>12</v>
          </cell>
          <cell r="P12">
            <v>12</v>
          </cell>
          <cell r="Q12">
            <v>12</v>
          </cell>
          <cell r="R12">
            <v>12</v>
          </cell>
          <cell r="S12">
            <v>12</v>
          </cell>
          <cell r="T12">
            <v>12</v>
          </cell>
          <cell r="AK12">
            <v>5</v>
          </cell>
          <cell r="AL12" t="str">
            <v>MARIANO PEREIRA DOS SANTOS</v>
          </cell>
        </row>
        <row r="13">
          <cell r="A13" t="str">
            <v>HVJ-2936</v>
          </cell>
          <cell r="B13">
            <v>16.5</v>
          </cell>
          <cell r="C13">
            <v>16.5</v>
          </cell>
          <cell r="D13">
            <v>16.5</v>
          </cell>
          <cell r="E13">
            <v>16.5</v>
          </cell>
          <cell r="F13">
            <v>16.5</v>
          </cell>
          <cell r="G13">
            <v>16.5</v>
          </cell>
          <cell r="H13">
            <v>16.5</v>
          </cell>
          <cell r="I13">
            <v>16.5</v>
          </cell>
          <cell r="J13">
            <v>16.5</v>
          </cell>
          <cell r="K13">
            <v>16.5</v>
          </cell>
          <cell r="L13">
            <v>16.5</v>
          </cell>
          <cell r="M13">
            <v>16.5</v>
          </cell>
          <cell r="N13">
            <v>16.5</v>
          </cell>
          <cell r="O13">
            <v>16.5</v>
          </cell>
          <cell r="P13">
            <v>16.5</v>
          </cell>
          <cell r="Q13">
            <v>16.5</v>
          </cell>
          <cell r="R13">
            <v>16.5</v>
          </cell>
          <cell r="S13">
            <v>16.5</v>
          </cell>
          <cell r="T13">
            <v>16.5</v>
          </cell>
          <cell r="AK13">
            <v>6</v>
          </cell>
          <cell r="AL13" t="str">
            <v>FRANCISCO SÉRGIO ARAÚJO</v>
          </cell>
        </row>
        <row r="14">
          <cell r="A14" t="str">
            <v>HVK-2390</v>
          </cell>
          <cell r="B14">
            <v>16.5</v>
          </cell>
          <cell r="C14">
            <v>16.5</v>
          </cell>
          <cell r="D14">
            <v>16.5</v>
          </cell>
          <cell r="E14">
            <v>16.5</v>
          </cell>
          <cell r="F14">
            <v>16.5</v>
          </cell>
          <cell r="G14">
            <v>16.5</v>
          </cell>
          <cell r="H14">
            <v>16.5</v>
          </cell>
          <cell r="I14">
            <v>16.5</v>
          </cell>
          <cell r="J14">
            <v>16.5</v>
          </cell>
          <cell r="K14">
            <v>16.5</v>
          </cell>
          <cell r="L14">
            <v>16.5</v>
          </cell>
          <cell r="M14">
            <v>16.5</v>
          </cell>
          <cell r="N14">
            <v>16.5</v>
          </cell>
          <cell r="O14">
            <v>16.5</v>
          </cell>
          <cell r="P14">
            <v>16.5</v>
          </cell>
          <cell r="Q14">
            <v>16.5</v>
          </cell>
          <cell r="R14">
            <v>16.5</v>
          </cell>
          <cell r="S14">
            <v>16.5</v>
          </cell>
          <cell r="T14">
            <v>16.5</v>
          </cell>
          <cell r="AK14">
            <v>6</v>
          </cell>
          <cell r="AL14" t="str">
            <v>FRANCISCO SÉRGIO ARAÚJO</v>
          </cell>
        </row>
        <row r="15">
          <cell r="A15" t="str">
            <v>MMP-6198</v>
          </cell>
          <cell r="B15">
            <v>12</v>
          </cell>
          <cell r="C15">
            <v>12</v>
          </cell>
          <cell r="D15">
            <v>12</v>
          </cell>
          <cell r="E15">
            <v>12</v>
          </cell>
          <cell r="F15">
            <v>12</v>
          </cell>
          <cell r="G15">
            <v>12</v>
          </cell>
          <cell r="H15">
            <v>12</v>
          </cell>
          <cell r="I15">
            <v>12</v>
          </cell>
          <cell r="J15">
            <v>12</v>
          </cell>
          <cell r="K15">
            <v>12</v>
          </cell>
          <cell r="L15">
            <v>12</v>
          </cell>
          <cell r="M15">
            <v>12</v>
          </cell>
          <cell r="N15">
            <v>12</v>
          </cell>
          <cell r="O15">
            <v>12</v>
          </cell>
          <cell r="P15">
            <v>12</v>
          </cell>
          <cell r="Q15">
            <v>12</v>
          </cell>
          <cell r="R15">
            <v>12</v>
          </cell>
          <cell r="S15">
            <v>12</v>
          </cell>
          <cell r="T15">
            <v>12</v>
          </cell>
          <cell r="AK15">
            <v>7</v>
          </cell>
          <cell r="AL15" t="str">
            <v xml:space="preserve">VALDERI DE MELO SILVA </v>
          </cell>
        </row>
        <row r="16">
          <cell r="A16" t="str">
            <v>HVK-2590</v>
          </cell>
          <cell r="B16">
            <v>12</v>
          </cell>
          <cell r="C16">
            <v>12</v>
          </cell>
          <cell r="D16">
            <v>12</v>
          </cell>
          <cell r="E16">
            <v>12</v>
          </cell>
          <cell r="F16">
            <v>12</v>
          </cell>
          <cell r="G16">
            <v>12</v>
          </cell>
          <cell r="H16">
            <v>12</v>
          </cell>
          <cell r="I16">
            <v>12</v>
          </cell>
          <cell r="J16">
            <v>12</v>
          </cell>
          <cell r="K16">
            <v>12</v>
          </cell>
          <cell r="L16">
            <v>12</v>
          </cell>
          <cell r="M16">
            <v>12</v>
          </cell>
          <cell r="N16">
            <v>12</v>
          </cell>
          <cell r="O16">
            <v>12</v>
          </cell>
          <cell r="P16">
            <v>12</v>
          </cell>
          <cell r="Q16">
            <v>12</v>
          </cell>
          <cell r="R16">
            <v>12</v>
          </cell>
          <cell r="S16">
            <v>12</v>
          </cell>
          <cell r="T16">
            <v>12</v>
          </cell>
          <cell r="AK16">
            <v>8</v>
          </cell>
          <cell r="AL16" t="str">
            <v>LUIZ EVANDRO SOARES BEZERRA</v>
          </cell>
        </row>
        <row r="17">
          <cell r="A17" t="str">
            <v>JTY-6618</v>
          </cell>
          <cell r="B17">
            <v>12.5</v>
          </cell>
          <cell r="C17">
            <v>12.5</v>
          </cell>
          <cell r="D17">
            <v>12.5</v>
          </cell>
          <cell r="E17">
            <v>12.5</v>
          </cell>
          <cell r="F17">
            <v>12.5</v>
          </cell>
          <cell r="G17">
            <v>12.5</v>
          </cell>
          <cell r="H17">
            <v>12.5</v>
          </cell>
          <cell r="I17">
            <v>12.5</v>
          </cell>
          <cell r="J17">
            <v>12.5</v>
          </cell>
          <cell r="K17">
            <v>12.5</v>
          </cell>
          <cell r="L17">
            <v>12.5</v>
          </cell>
          <cell r="M17">
            <v>12.5</v>
          </cell>
          <cell r="N17">
            <v>12.5</v>
          </cell>
          <cell r="O17">
            <v>12.5</v>
          </cell>
          <cell r="P17">
            <v>12.5</v>
          </cell>
          <cell r="Q17">
            <v>12.5</v>
          </cell>
          <cell r="R17">
            <v>12.5</v>
          </cell>
          <cell r="S17">
            <v>12.5</v>
          </cell>
          <cell r="T17">
            <v>12.5</v>
          </cell>
          <cell r="AK17">
            <v>9</v>
          </cell>
          <cell r="AL17" t="str">
            <v>JOSÉ MANOEL DAS CHAGAS</v>
          </cell>
        </row>
        <row r="18">
          <cell r="A18" t="str">
            <v>HUI-1335</v>
          </cell>
          <cell r="B18">
            <v>12</v>
          </cell>
          <cell r="C18">
            <v>12</v>
          </cell>
          <cell r="D18">
            <v>12</v>
          </cell>
          <cell r="E18">
            <v>12</v>
          </cell>
          <cell r="F18">
            <v>12</v>
          </cell>
          <cell r="G18">
            <v>12</v>
          </cell>
          <cell r="H18">
            <v>12</v>
          </cell>
          <cell r="I18">
            <v>12</v>
          </cell>
          <cell r="J18">
            <v>12</v>
          </cell>
          <cell r="K18">
            <v>12</v>
          </cell>
          <cell r="L18">
            <v>12</v>
          </cell>
          <cell r="M18">
            <v>12</v>
          </cell>
          <cell r="N18">
            <v>12</v>
          </cell>
          <cell r="O18">
            <v>12</v>
          </cell>
          <cell r="P18">
            <v>12</v>
          </cell>
          <cell r="Q18">
            <v>12</v>
          </cell>
          <cell r="R18">
            <v>12</v>
          </cell>
          <cell r="S18">
            <v>12</v>
          </cell>
          <cell r="T18">
            <v>12</v>
          </cell>
          <cell r="AK18">
            <v>10</v>
          </cell>
          <cell r="AL18" t="str">
            <v>ANTONIA FERREIRA LIMA</v>
          </cell>
        </row>
        <row r="19">
          <cell r="A19" t="str">
            <v>HVI-5668</v>
          </cell>
          <cell r="B19">
            <v>12</v>
          </cell>
          <cell r="C19">
            <v>12</v>
          </cell>
          <cell r="D19">
            <v>12</v>
          </cell>
          <cell r="E19">
            <v>12</v>
          </cell>
          <cell r="F19">
            <v>12</v>
          </cell>
          <cell r="G19">
            <v>12</v>
          </cell>
          <cell r="H19">
            <v>12</v>
          </cell>
          <cell r="I19">
            <v>12</v>
          </cell>
          <cell r="J19">
            <v>12</v>
          </cell>
          <cell r="K19">
            <v>12</v>
          </cell>
          <cell r="L19">
            <v>12</v>
          </cell>
          <cell r="M19">
            <v>12</v>
          </cell>
          <cell r="N19">
            <v>12</v>
          </cell>
          <cell r="O19">
            <v>12</v>
          </cell>
          <cell r="P19">
            <v>12</v>
          </cell>
          <cell r="Q19">
            <v>12</v>
          </cell>
          <cell r="R19">
            <v>12</v>
          </cell>
          <cell r="S19">
            <v>12</v>
          </cell>
          <cell r="T19">
            <v>12</v>
          </cell>
          <cell r="AK19">
            <v>11</v>
          </cell>
          <cell r="AL19" t="str">
            <v>JOSÉ STENIO M. BANDEIRA</v>
          </cell>
        </row>
        <row r="20">
          <cell r="A20" t="str">
            <v>HUD-4712</v>
          </cell>
          <cell r="B20">
            <v>12</v>
          </cell>
          <cell r="C20">
            <v>12</v>
          </cell>
          <cell r="D20">
            <v>12</v>
          </cell>
          <cell r="E20">
            <v>12</v>
          </cell>
          <cell r="F20">
            <v>12</v>
          </cell>
          <cell r="G20">
            <v>12</v>
          </cell>
          <cell r="H20">
            <v>12</v>
          </cell>
          <cell r="I20">
            <v>12</v>
          </cell>
          <cell r="J20">
            <v>12</v>
          </cell>
          <cell r="K20">
            <v>12</v>
          </cell>
          <cell r="L20">
            <v>12</v>
          </cell>
          <cell r="M20">
            <v>12</v>
          </cell>
          <cell r="N20">
            <v>12</v>
          </cell>
          <cell r="O20">
            <v>12</v>
          </cell>
          <cell r="P20">
            <v>12</v>
          </cell>
          <cell r="Q20">
            <v>12</v>
          </cell>
          <cell r="R20">
            <v>12</v>
          </cell>
          <cell r="S20">
            <v>12</v>
          </cell>
          <cell r="T20">
            <v>12</v>
          </cell>
          <cell r="AK20">
            <v>12</v>
          </cell>
          <cell r="AL20" t="str">
            <v>MESSIAS SANTIAGO DA SILVA</v>
          </cell>
        </row>
        <row r="21">
          <cell r="A21" t="str">
            <v>HVL-4173</v>
          </cell>
          <cell r="B21">
            <v>12.5</v>
          </cell>
          <cell r="C21">
            <v>12.5</v>
          </cell>
          <cell r="D21">
            <v>12.5</v>
          </cell>
          <cell r="E21">
            <v>12.5</v>
          </cell>
          <cell r="F21">
            <v>12.5</v>
          </cell>
          <cell r="G21">
            <v>12.5</v>
          </cell>
          <cell r="H21">
            <v>12.5</v>
          </cell>
          <cell r="I21">
            <v>12.5</v>
          </cell>
          <cell r="J21">
            <v>12.5</v>
          </cell>
          <cell r="K21">
            <v>12.5</v>
          </cell>
          <cell r="L21">
            <v>12.5</v>
          </cell>
          <cell r="M21">
            <v>12.5</v>
          </cell>
          <cell r="N21">
            <v>12.5</v>
          </cell>
          <cell r="O21">
            <v>12.5</v>
          </cell>
          <cell r="P21">
            <v>12.5</v>
          </cell>
          <cell r="Q21">
            <v>12.5</v>
          </cell>
          <cell r="R21">
            <v>12.5</v>
          </cell>
          <cell r="S21">
            <v>12.5</v>
          </cell>
          <cell r="T21">
            <v>12.5</v>
          </cell>
          <cell r="AK21">
            <v>13</v>
          </cell>
          <cell r="AL21" t="str">
            <v>ANTÔNIO MOREIRA DE SOUSA LIMA NETO</v>
          </cell>
        </row>
        <row r="22">
          <cell r="A22" t="str">
            <v>HVB-5525</v>
          </cell>
          <cell r="B22">
            <v>12.5</v>
          </cell>
          <cell r="C22">
            <v>12.5</v>
          </cell>
          <cell r="D22">
            <v>12.5</v>
          </cell>
          <cell r="E22">
            <v>12.5</v>
          </cell>
          <cell r="F22">
            <v>12.5</v>
          </cell>
          <cell r="G22">
            <v>12.5</v>
          </cell>
          <cell r="H22">
            <v>12.5</v>
          </cell>
          <cell r="I22">
            <v>12.5</v>
          </cell>
          <cell r="J22">
            <v>12.5</v>
          </cell>
          <cell r="K22">
            <v>12.5</v>
          </cell>
          <cell r="L22">
            <v>12.5</v>
          </cell>
          <cell r="M22">
            <v>12.5</v>
          </cell>
          <cell r="N22">
            <v>12.5</v>
          </cell>
          <cell r="O22">
            <v>12.5</v>
          </cell>
          <cell r="P22">
            <v>12.5</v>
          </cell>
          <cell r="Q22">
            <v>12.5</v>
          </cell>
          <cell r="R22">
            <v>12.5</v>
          </cell>
          <cell r="S22">
            <v>12.5</v>
          </cell>
          <cell r="T22">
            <v>12.5</v>
          </cell>
          <cell r="AK22">
            <v>14</v>
          </cell>
          <cell r="AL22" t="str">
            <v>FRANCISCO LUZIEUDO DE ALEMEIDA</v>
          </cell>
        </row>
        <row r="23">
          <cell r="A23" t="str">
            <v>MUJ-8275</v>
          </cell>
          <cell r="B23">
            <v>12.5</v>
          </cell>
          <cell r="C23">
            <v>12.5</v>
          </cell>
          <cell r="D23">
            <v>12.5</v>
          </cell>
          <cell r="E23">
            <v>12.5</v>
          </cell>
          <cell r="F23">
            <v>12.5</v>
          </cell>
          <cell r="G23">
            <v>12.5</v>
          </cell>
          <cell r="H23">
            <v>12.5</v>
          </cell>
          <cell r="I23">
            <v>12.5</v>
          </cell>
          <cell r="J23">
            <v>12.5</v>
          </cell>
          <cell r="K23">
            <v>12.5</v>
          </cell>
          <cell r="L23">
            <v>12.5</v>
          </cell>
          <cell r="M23">
            <v>12.5</v>
          </cell>
          <cell r="N23">
            <v>12.5</v>
          </cell>
          <cell r="O23">
            <v>12.5</v>
          </cell>
          <cell r="P23">
            <v>12.5</v>
          </cell>
          <cell r="Q23">
            <v>12.5</v>
          </cell>
          <cell r="R23">
            <v>12.5</v>
          </cell>
          <cell r="S23">
            <v>12.5</v>
          </cell>
          <cell r="T23">
            <v>12.5</v>
          </cell>
          <cell r="AK23">
            <v>15</v>
          </cell>
          <cell r="AL23" t="str">
            <v>EZEQUIEL BRITO DE OLIVEIRA</v>
          </cell>
        </row>
        <row r="24">
          <cell r="A24" t="str">
            <v>AB-8267</v>
          </cell>
          <cell r="B24">
            <v>13</v>
          </cell>
          <cell r="C24">
            <v>13</v>
          </cell>
          <cell r="D24">
            <v>13</v>
          </cell>
          <cell r="E24">
            <v>13</v>
          </cell>
          <cell r="F24">
            <v>13</v>
          </cell>
          <cell r="G24">
            <v>13</v>
          </cell>
          <cell r="H24">
            <v>13</v>
          </cell>
          <cell r="I24">
            <v>13</v>
          </cell>
          <cell r="J24">
            <v>13</v>
          </cell>
          <cell r="K24">
            <v>13</v>
          </cell>
          <cell r="L24">
            <v>13</v>
          </cell>
          <cell r="M24">
            <v>13</v>
          </cell>
          <cell r="N24">
            <v>13</v>
          </cell>
          <cell r="O24">
            <v>13</v>
          </cell>
          <cell r="P24">
            <v>13</v>
          </cell>
          <cell r="Q24">
            <v>13</v>
          </cell>
          <cell r="R24">
            <v>13</v>
          </cell>
          <cell r="S24">
            <v>13</v>
          </cell>
          <cell r="T24">
            <v>13</v>
          </cell>
          <cell r="AK24">
            <v>16</v>
          </cell>
          <cell r="AL24" t="str">
            <v>FRANCISCO LIELDO COSTA</v>
          </cell>
        </row>
        <row r="25">
          <cell r="A25" t="str">
            <v>RI-9894</v>
          </cell>
          <cell r="B25">
            <v>14.5</v>
          </cell>
          <cell r="C25">
            <v>14.5</v>
          </cell>
          <cell r="D25">
            <v>14.5</v>
          </cell>
          <cell r="E25">
            <v>14.5</v>
          </cell>
          <cell r="F25">
            <v>14.5</v>
          </cell>
          <cell r="G25">
            <v>14.5</v>
          </cell>
          <cell r="H25">
            <v>14.5</v>
          </cell>
          <cell r="I25">
            <v>14.5</v>
          </cell>
          <cell r="J25">
            <v>14.5</v>
          </cell>
          <cell r="K25">
            <v>14.5</v>
          </cell>
          <cell r="L25">
            <v>14.5</v>
          </cell>
          <cell r="M25">
            <v>14.5</v>
          </cell>
          <cell r="N25">
            <v>14.5</v>
          </cell>
          <cell r="O25">
            <v>14.5</v>
          </cell>
          <cell r="P25">
            <v>14.5</v>
          </cell>
          <cell r="Q25">
            <v>14.5</v>
          </cell>
          <cell r="R25">
            <v>14.5</v>
          </cell>
          <cell r="S25">
            <v>14.5</v>
          </cell>
          <cell r="T25">
            <v>14.5</v>
          </cell>
          <cell r="AK25">
            <v>17</v>
          </cell>
          <cell r="AL25" t="str">
            <v>FRANCISCO DE ASSIS FERNANDES</v>
          </cell>
        </row>
        <row r="26">
          <cell r="A26" t="str">
            <v>JYA-5101</v>
          </cell>
          <cell r="B26">
            <v>13</v>
          </cell>
          <cell r="C26">
            <v>13</v>
          </cell>
          <cell r="D26">
            <v>13</v>
          </cell>
          <cell r="E26">
            <v>13</v>
          </cell>
          <cell r="F26">
            <v>13</v>
          </cell>
          <cell r="G26">
            <v>13</v>
          </cell>
          <cell r="H26">
            <v>13</v>
          </cell>
          <cell r="I26">
            <v>13</v>
          </cell>
          <cell r="J26">
            <v>13</v>
          </cell>
          <cell r="K26">
            <v>13</v>
          </cell>
          <cell r="L26">
            <v>13</v>
          </cell>
          <cell r="M26">
            <v>13</v>
          </cell>
          <cell r="N26">
            <v>13</v>
          </cell>
          <cell r="O26">
            <v>13</v>
          </cell>
          <cell r="P26">
            <v>13</v>
          </cell>
          <cell r="Q26">
            <v>13</v>
          </cell>
          <cell r="R26">
            <v>13</v>
          </cell>
          <cell r="S26">
            <v>13</v>
          </cell>
          <cell r="T26">
            <v>13</v>
          </cell>
          <cell r="AK26">
            <v>17</v>
          </cell>
          <cell r="AL26" t="str">
            <v>FRANCISCO DE ASSIS FERNANDES</v>
          </cell>
        </row>
        <row r="27">
          <cell r="A27" t="str">
            <v>JNW-8949</v>
          </cell>
          <cell r="B27">
            <v>12.5</v>
          </cell>
          <cell r="C27">
            <v>12.5</v>
          </cell>
          <cell r="D27">
            <v>12.5</v>
          </cell>
          <cell r="E27">
            <v>12.5</v>
          </cell>
          <cell r="F27">
            <v>12.5</v>
          </cell>
          <cell r="G27">
            <v>12.5</v>
          </cell>
          <cell r="H27">
            <v>12.5</v>
          </cell>
          <cell r="I27">
            <v>12.5</v>
          </cell>
          <cell r="J27">
            <v>12.5</v>
          </cell>
          <cell r="K27">
            <v>12.5</v>
          </cell>
          <cell r="L27">
            <v>12.5</v>
          </cell>
          <cell r="M27">
            <v>12.5</v>
          </cell>
          <cell r="N27">
            <v>12.5</v>
          </cell>
          <cell r="O27">
            <v>12.5</v>
          </cell>
          <cell r="P27">
            <v>12.5</v>
          </cell>
          <cell r="Q27">
            <v>12.5</v>
          </cell>
          <cell r="R27">
            <v>12.5</v>
          </cell>
          <cell r="S27">
            <v>12.5</v>
          </cell>
          <cell r="T27">
            <v>12.5</v>
          </cell>
          <cell r="AK27">
            <v>16</v>
          </cell>
          <cell r="AL27" t="str">
            <v>FRANCISCO LIELDO COSTA</v>
          </cell>
        </row>
        <row r="28">
          <cell r="A28" t="str">
            <v>HOX-4048</v>
          </cell>
          <cell r="B28">
            <v>12.5</v>
          </cell>
          <cell r="C28">
            <v>12.5</v>
          </cell>
          <cell r="D28">
            <v>12.5</v>
          </cell>
          <cell r="E28">
            <v>12.5</v>
          </cell>
          <cell r="F28">
            <v>12.5</v>
          </cell>
          <cell r="G28">
            <v>12.5</v>
          </cell>
          <cell r="H28">
            <v>12.5</v>
          </cell>
          <cell r="I28">
            <v>12.5</v>
          </cell>
          <cell r="J28">
            <v>12.5</v>
          </cell>
          <cell r="K28">
            <v>12.5</v>
          </cell>
          <cell r="L28">
            <v>12.5</v>
          </cell>
          <cell r="M28">
            <v>12.5</v>
          </cell>
          <cell r="N28">
            <v>12.5</v>
          </cell>
          <cell r="O28">
            <v>12.5</v>
          </cell>
          <cell r="P28">
            <v>12.5</v>
          </cell>
          <cell r="Q28">
            <v>12.5</v>
          </cell>
          <cell r="R28">
            <v>12.5</v>
          </cell>
          <cell r="S28">
            <v>12.5</v>
          </cell>
          <cell r="T28">
            <v>12.5</v>
          </cell>
          <cell r="AK28">
            <v>18</v>
          </cell>
          <cell r="AL28" t="str">
            <v>RICARDO SILVA SOUZA</v>
          </cell>
        </row>
        <row r="29">
          <cell r="A29" t="str">
            <v>HVI-3418</v>
          </cell>
          <cell r="B29">
            <v>12.15</v>
          </cell>
          <cell r="C29">
            <v>12.15</v>
          </cell>
          <cell r="D29">
            <v>12.15</v>
          </cell>
          <cell r="E29">
            <v>12.15</v>
          </cell>
          <cell r="F29">
            <v>12.15</v>
          </cell>
          <cell r="G29">
            <v>12.15</v>
          </cell>
          <cell r="H29">
            <v>12.15</v>
          </cell>
          <cell r="I29">
            <v>12.15</v>
          </cell>
          <cell r="J29">
            <v>12.15</v>
          </cell>
          <cell r="K29">
            <v>12.15</v>
          </cell>
          <cell r="L29">
            <v>12.15</v>
          </cell>
          <cell r="M29">
            <v>12.15</v>
          </cell>
          <cell r="N29">
            <v>12.15</v>
          </cell>
          <cell r="O29">
            <v>12.15</v>
          </cell>
          <cell r="P29">
            <v>12.15</v>
          </cell>
          <cell r="Q29">
            <v>12.15</v>
          </cell>
          <cell r="R29">
            <v>12.15</v>
          </cell>
          <cell r="S29">
            <v>12.15</v>
          </cell>
          <cell r="T29">
            <v>12.15</v>
          </cell>
          <cell r="AK29">
            <v>19</v>
          </cell>
          <cell r="AL29" t="str">
            <v>JOSÉ EDILSON AGRELA BARROSO</v>
          </cell>
        </row>
        <row r="30">
          <cell r="A30" t="str">
            <v>BWC-7096</v>
          </cell>
          <cell r="B30">
            <v>14</v>
          </cell>
          <cell r="C30">
            <v>14</v>
          </cell>
          <cell r="D30">
            <v>14</v>
          </cell>
          <cell r="E30">
            <v>14</v>
          </cell>
          <cell r="F30">
            <v>14</v>
          </cell>
          <cell r="G30">
            <v>14</v>
          </cell>
          <cell r="H30">
            <v>14</v>
          </cell>
          <cell r="I30">
            <v>14</v>
          </cell>
          <cell r="J30">
            <v>14</v>
          </cell>
          <cell r="K30">
            <v>14</v>
          </cell>
          <cell r="L30">
            <v>14</v>
          </cell>
          <cell r="M30">
            <v>14</v>
          </cell>
          <cell r="N30">
            <v>14</v>
          </cell>
          <cell r="O30">
            <v>14</v>
          </cell>
          <cell r="P30">
            <v>14</v>
          </cell>
          <cell r="Q30">
            <v>14</v>
          </cell>
          <cell r="R30">
            <v>14</v>
          </cell>
          <cell r="S30">
            <v>14</v>
          </cell>
          <cell r="T30">
            <v>14</v>
          </cell>
          <cell r="AK30">
            <v>20</v>
          </cell>
          <cell r="AL30" t="str">
            <v>JOSÉ FERREIRA MAIA</v>
          </cell>
        </row>
        <row r="31">
          <cell r="A31" t="str">
            <v>JTI-4264</v>
          </cell>
          <cell r="B31">
            <v>12.5</v>
          </cell>
          <cell r="C31">
            <v>12.5</v>
          </cell>
          <cell r="D31">
            <v>12.5</v>
          </cell>
          <cell r="E31">
            <v>12.5</v>
          </cell>
          <cell r="F31">
            <v>12.5</v>
          </cell>
          <cell r="G31">
            <v>12.5</v>
          </cell>
          <cell r="H31">
            <v>12.5</v>
          </cell>
          <cell r="I31">
            <v>12.5</v>
          </cell>
          <cell r="J31">
            <v>12.5</v>
          </cell>
          <cell r="K31">
            <v>12.5</v>
          </cell>
          <cell r="L31">
            <v>12.5</v>
          </cell>
          <cell r="M31">
            <v>12.5</v>
          </cell>
          <cell r="N31">
            <v>12.5</v>
          </cell>
          <cell r="O31">
            <v>12.5</v>
          </cell>
          <cell r="P31">
            <v>12.5</v>
          </cell>
          <cell r="Q31">
            <v>12.5</v>
          </cell>
          <cell r="R31">
            <v>12.5</v>
          </cell>
          <cell r="S31">
            <v>12.5</v>
          </cell>
          <cell r="T31">
            <v>12.5</v>
          </cell>
          <cell r="AK31">
            <v>21</v>
          </cell>
          <cell r="AL31" t="str">
            <v>MANUEL ALDACI ALVES MARTINS</v>
          </cell>
        </row>
        <row r="32">
          <cell r="A32" t="str">
            <v>MMV-5387</v>
          </cell>
          <cell r="B32">
            <v>13</v>
          </cell>
          <cell r="C32">
            <v>13</v>
          </cell>
          <cell r="D32">
            <v>13</v>
          </cell>
          <cell r="E32">
            <v>13</v>
          </cell>
          <cell r="F32">
            <v>13</v>
          </cell>
          <cell r="G32">
            <v>13</v>
          </cell>
          <cell r="H32">
            <v>13</v>
          </cell>
          <cell r="I32">
            <v>13</v>
          </cell>
          <cell r="J32">
            <v>13</v>
          </cell>
          <cell r="K32">
            <v>13</v>
          </cell>
          <cell r="L32">
            <v>13</v>
          </cell>
          <cell r="M32">
            <v>13</v>
          </cell>
          <cell r="N32">
            <v>13</v>
          </cell>
          <cell r="O32">
            <v>13</v>
          </cell>
          <cell r="P32">
            <v>13</v>
          </cell>
          <cell r="Q32">
            <v>13</v>
          </cell>
          <cell r="R32">
            <v>13</v>
          </cell>
          <cell r="S32">
            <v>13</v>
          </cell>
          <cell r="T32">
            <v>13</v>
          </cell>
          <cell r="AK32">
            <v>49</v>
          </cell>
          <cell r="AL32" t="str">
            <v>PAULINA ALVES DA SILVA FREIRE</v>
          </cell>
        </row>
        <row r="33">
          <cell r="A33" t="str">
            <v>HTY-2671</v>
          </cell>
          <cell r="B33">
            <v>12.2</v>
          </cell>
          <cell r="C33">
            <v>12.2</v>
          </cell>
          <cell r="D33">
            <v>12.2</v>
          </cell>
          <cell r="E33">
            <v>12.2</v>
          </cell>
          <cell r="F33">
            <v>12.2</v>
          </cell>
          <cell r="G33">
            <v>12.2</v>
          </cell>
          <cell r="H33">
            <v>12.2</v>
          </cell>
          <cell r="I33">
            <v>12.2</v>
          </cell>
          <cell r="J33">
            <v>12.2</v>
          </cell>
          <cell r="K33">
            <v>12.2</v>
          </cell>
          <cell r="L33">
            <v>12.2</v>
          </cell>
          <cell r="M33">
            <v>12.2</v>
          </cell>
          <cell r="N33">
            <v>12.2</v>
          </cell>
          <cell r="O33">
            <v>12.2</v>
          </cell>
          <cell r="P33">
            <v>12.2</v>
          </cell>
          <cell r="Q33">
            <v>12.2</v>
          </cell>
          <cell r="R33">
            <v>12.2</v>
          </cell>
          <cell r="S33">
            <v>12.2</v>
          </cell>
          <cell r="T33">
            <v>12.2</v>
          </cell>
          <cell r="AK33">
            <v>22</v>
          </cell>
          <cell r="AL33" t="str">
            <v>MANOEL ADALTO DA SILVA</v>
          </cell>
        </row>
        <row r="34">
          <cell r="A34" t="str">
            <v>HVR-2600</v>
          </cell>
          <cell r="B34">
            <v>12.1</v>
          </cell>
          <cell r="C34">
            <v>12.1</v>
          </cell>
          <cell r="D34">
            <v>12.1</v>
          </cell>
          <cell r="E34">
            <v>12.1</v>
          </cell>
          <cell r="F34">
            <v>12.1</v>
          </cell>
          <cell r="G34">
            <v>12.1</v>
          </cell>
          <cell r="H34">
            <v>12.1</v>
          </cell>
          <cell r="I34">
            <v>12.1</v>
          </cell>
          <cell r="J34">
            <v>12.1</v>
          </cell>
          <cell r="K34">
            <v>12.1</v>
          </cell>
          <cell r="L34">
            <v>12.1</v>
          </cell>
          <cell r="M34">
            <v>12.1</v>
          </cell>
          <cell r="N34">
            <v>12.1</v>
          </cell>
          <cell r="O34">
            <v>12.1</v>
          </cell>
          <cell r="P34">
            <v>12.1</v>
          </cell>
          <cell r="Q34">
            <v>12.1</v>
          </cell>
          <cell r="R34">
            <v>12.1</v>
          </cell>
          <cell r="S34">
            <v>12.1</v>
          </cell>
          <cell r="T34">
            <v>12.1</v>
          </cell>
          <cell r="AK34">
            <v>22</v>
          </cell>
          <cell r="AL34" t="str">
            <v>MANOEL ADALTO DA SILVA</v>
          </cell>
        </row>
        <row r="35">
          <cell r="A35" t="str">
            <v>LXL-5493</v>
          </cell>
          <cell r="B35">
            <v>13.2</v>
          </cell>
          <cell r="C35">
            <v>13.2</v>
          </cell>
          <cell r="D35">
            <v>13.2</v>
          </cell>
          <cell r="E35">
            <v>13.2</v>
          </cell>
          <cell r="F35">
            <v>13.2</v>
          </cell>
          <cell r="G35">
            <v>13.2</v>
          </cell>
          <cell r="H35">
            <v>13.2</v>
          </cell>
          <cell r="I35">
            <v>13.2</v>
          </cell>
          <cell r="J35">
            <v>13.2</v>
          </cell>
          <cell r="K35">
            <v>13.2</v>
          </cell>
          <cell r="L35">
            <v>13.2</v>
          </cell>
          <cell r="M35">
            <v>13.2</v>
          </cell>
          <cell r="N35">
            <v>13.2</v>
          </cell>
          <cell r="O35">
            <v>13.2</v>
          </cell>
          <cell r="P35">
            <v>13.2</v>
          </cell>
          <cell r="Q35">
            <v>13.2</v>
          </cell>
          <cell r="R35">
            <v>13.2</v>
          </cell>
          <cell r="S35">
            <v>13.2</v>
          </cell>
          <cell r="T35">
            <v>13.2</v>
          </cell>
          <cell r="AK35">
            <v>23</v>
          </cell>
          <cell r="AL35" t="str">
            <v>OSVALDO CAVALCANTE DE LIMA</v>
          </cell>
        </row>
        <row r="36">
          <cell r="A36" t="str">
            <v>AB-1277</v>
          </cell>
          <cell r="B36">
            <v>13.2</v>
          </cell>
          <cell r="C36">
            <v>13.2</v>
          </cell>
          <cell r="D36">
            <v>13.2</v>
          </cell>
          <cell r="E36">
            <v>13.2</v>
          </cell>
          <cell r="F36">
            <v>13.2</v>
          </cell>
          <cell r="G36">
            <v>13.2</v>
          </cell>
          <cell r="H36">
            <v>13.2</v>
          </cell>
          <cell r="I36">
            <v>13.2</v>
          </cell>
          <cell r="J36">
            <v>13.2</v>
          </cell>
          <cell r="K36">
            <v>13.2</v>
          </cell>
          <cell r="L36">
            <v>13.2</v>
          </cell>
          <cell r="M36">
            <v>13.2</v>
          </cell>
          <cell r="N36">
            <v>13.2</v>
          </cell>
          <cell r="O36">
            <v>13.2</v>
          </cell>
          <cell r="P36">
            <v>13.2</v>
          </cell>
          <cell r="Q36">
            <v>13.2</v>
          </cell>
          <cell r="R36">
            <v>13.2</v>
          </cell>
          <cell r="S36">
            <v>13.2</v>
          </cell>
          <cell r="T36">
            <v>13.2</v>
          </cell>
          <cell r="AK36">
            <v>30</v>
          </cell>
          <cell r="AL36" t="str">
            <v>CARLOS AUGUSTO DE SOUZA</v>
          </cell>
        </row>
        <row r="37">
          <cell r="A37" t="str">
            <v>HUK-3698</v>
          </cell>
          <cell r="B37">
            <v>12</v>
          </cell>
          <cell r="C37">
            <v>12</v>
          </cell>
          <cell r="D37">
            <v>12</v>
          </cell>
          <cell r="E37">
            <v>12</v>
          </cell>
          <cell r="F37">
            <v>12</v>
          </cell>
          <cell r="G37">
            <v>12</v>
          </cell>
          <cell r="H37">
            <v>12</v>
          </cell>
          <cell r="I37">
            <v>12</v>
          </cell>
          <cell r="J37">
            <v>12</v>
          </cell>
          <cell r="K37">
            <v>12</v>
          </cell>
          <cell r="L37">
            <v>12</v>
          </cell>
          <cell r="M37">
            <v>12</v>
          </cell>
          <cell r="N37">
            <v>12</v>
          </cell>
          <cell r="O37">
            <v>12</v>
          </cell>
          <cell r="P37">
            <v>12</v>
          </cell>
          <cell r="Q37">
            <v>12</v>
          </cell>
          <cell r="R37">
            <v>12</v>
          </cell>
          <cell r="S37">
            <v>12</v>
          </cell>
          <cell r="T37">
            <v>12</v>
          </cell>
          <cell r="AK37">
            <v>25</v>
          </cell>
          <cell r="AL37" t="str">
            <v>JOSÉ ARAÚJO RIBEIRO</v>
          </cell>
        </row>
        <row r="38">
          <cell r="A38" t="str">
            <v>HVK-5580</v>
          </cell>
          <cell r="B38">
            <v>12</v>
          </cell>
          <cell r="C38">
            <v>12</v>
          </cell>
          <cell r="D38">
            <v>12</v>
          </cell>
          <cell r="E38">
            <v>12</v>
          </cell>
          <cell r="F38">
            <v>12</v>
          </cell>
          <cell r="G38">
            <v>12</v>
          </cell>
          <cell r="H38">
            <v>12</v>
          </cell>
          <cell r="I38">
            <v>12</v>
          </cell>
          <cell r="J38">
            <v>12</v>
          </cell>
          <cell r="K38">
            <v>12</v>
          </cell>
          <cell r="L38">
            <v>12</v>
          </cell>
          <cell r="M38">
            <v>12</v>
          </cell>
          <cell r="N38">
            <v>12</v>
          </cell>
          <cell r="O38">
            <v>12</v>
          </cell>
          <cell r="P38">
            <v>12</v>
          </cell>
          <cell r="Q38">
            <v>12</v>
          </cell>
          <cell r="R38">
            <v>12</v>
          </cell>
          <cell r="S38">
            <v>12</v>
          </cell>
          <cell r="T38">
            <v>12</v>
          </cell>
          <cell r="AK38">
            <v>25</v>
          </cell>
          <cell r="AL38" t="str">
            <v>JOSÉ ARAÚJO RIBEIRO</v>
          </cell>
        </row>
        <row r="39">
          <cell r="A39" t="str">
            <v>JLC-4698</v>
          </cell>
          <cell r="B39">
            <v>15</v>
          </cell>
          <cell r="C39">
            <v>15</v>
          </cell>
          <cell r="D39">
            <v>15</v>
          </cell>
          <cell r="E39">
            <v>15</v>
          </cell>
          <cell r="F39">
            <v>15</v>
          </cell>
          <cell r="G39">
            <v>15</v>
          </cell>
          <cell r="H39">
            <v>15</v>
          </cell>
          <cell r="I39">
            <v>15</v>
          </cell>
          <cell r="J39">
            <v>15</v>
          </cell>
          <cell r="K39">
            <v>15</v>
          </cell>
          <cell r="L39">
            <v>15</v>
          </cell>
          <cell r="M39">
            <v>15</v>
          </cell>
          <cell r="N39">
            <v>15</v>
          </cell>
          <cell r="O39">
            <v>15</v>
          </cell>
          <cell r="P39">
            <v>15</v>
          </cell>
          <cell r="Q39">
            <v>15</v>
          </cell>
          <cell r="R39">
            <v>15</v>
          </cell>
          <cell r="S39">
            <v>15</v>
          </cell>
          <cell r="T39">
            <v>15</v>
          </cell>
          <cell r="AK39">
            <v>6</v>
          </cell>
          <cell r="AL39" t="str">
            <v>FRANCISCO SÉRGIO ARAÚJO</v>
          </cell>
        </row>
        <row r="40">
          <cell r="A40" t="str">
            <v>HVN-9718</v>
          </cell>
          <cell r="B40">
            <v>14</v>
          </cell>
          <cell r="C40">
            <v>14</v>
          </cell>
          <cell r="D40">
            <v>14</v>
          </cell>
          <cell r="E40">
            <v>14</v>
          </cell>
          <cell r="F40">
            <v>14</v>
          </cell>
          <cell r="G40">
            <v>14</v>
          </cell>
          <cell r="H40">
            <v>14</v>
          </cell>
          <cell r="I40">
            <v>14</v>
          </cell>
          <cell r="J40">
            <v>14</v>
          </cell>
          <cell r="K40">
            <v>14</v>
          </cell>
          <cell r="L40">
            <v>14</v>
          </cell>
          <cell r="M40">
            <v>14</v>
          </cell>
          <cell r="N40">
            <v>14</v>
          </cell>
          <cell r="O40">
            <v>14</v>
          </cell>
          <cell r="P40">
            <v>14</v>
          </cell>
          <cell r="Q40">
            <v>14</v>
          </cell>
          <cell r="R40">
            <v>14</v>
          </cell>
          <cell r="S40">
            <v>14</v>
          </cell>
          <cell r="T40">
            <v>14</v>
          </cell>
          <cell r="AK40">
            <v>26</v>
          </cell>
          <cell r="AL40" t="str">
            <v>PAULO DINIZ F. DO NASCIMENTO</v>
          </cell>
        </row>
        <row r="41">
          <cell r="A41" t="str">
            <v>KHR-0205</v>
          </cell>
          <cell r="B41">
            <v>12</v>
          </cell>
          <cell r="C41">
            <v>12</v>
          </cell>
          <cell r="D41">
            <v>12</v>
          </cell>
          <cell r="E41">
            <v>12</v>
          </cell>
          <cell r="F41">
            <v>12</v>
          </cell>
          <cell r="G41">
            <v>12</v>
          </cell>
          <cell r="H41">
            <v>12</v>
          </cell>
          <cell r="I41">
            <v>12</v>
          </cell>
          <cell r="J41">
            <v>12</v>
          </cell>
          <cell r="K41">
            <v>12</v>
          </cell>
          <cell r="L41">
            <v>12</v>
          </cell>
          <cell r="M41">
            <v>12</v>
          </cell>
          <cell r="N41">
            <v>12</v>
          </cell>
          <cell r="O41">
            <v>12</v>
          </cell>
          <cell r="P41">
            <v>12</v>
          </cell>
          <cell r="Q41">
            <v>12</v>
          </cell>
          <cell r="R41">
            <v>12</v>
          </cell>
          <cell r="S41">
            <v>12</v>
          </cell>
          <cell r="T41">
            <v>12</v>
          </cell>
          <cell r="AK41">
            <v>27</v>
          </cell>
          <cell r="AL41" t="str">
            <v>JOSÉ MAURICIO FERREIRA DOS SANTOS</v>
          </cell>
        </row>
        <row r="42">
          <cell r="A42" t="str">
            <v>XI-7909</v>
          </cell>
          <cell r="B42">
            <v>12</v>
          </cell>
          <cell r="C42">
            <v>12</v>
          </cell>
          <cell r="D42">
            <v>12</v>
          </cell>
          <cell r="E42">
            <v>12</v>
          </cell>
          <cell r="F42">
            <v>12</v>
          </cell>
          <cell r="G42">
            <v>12</v>
          </cell>
          <cell r="H42">
            <v>12</v>
          </cell>
          <cell r="I42">
            <v>12</v>
          </cell>
          <cell r="J42">
            <v>12</v>
          </cell>
          <cell r="K42">
            <v>12</v>
          </cell>
          <cell r="L42">
            <v>12</v>
          </cell>
          <cell r="M42">
            <v>12</v>
          </cell>
          <cell r="N42">
            <v>12</v>
          </cell>
          <cell r="O42">
            <v>12</v>
          </cell>
          <cell r="P42">
            <v>12</v>
          </cell>
          <cell r="Q42">
            <v>12</v>
          </cell>
          <cell r="R42">
            <v>12</v>
          </cell>
          <cell r="S42">
            <v>12</v>
          </cell>
          <cell r="T42">
            <v>12</v>
          </cell>
          <cell r="AK42">
            <v>29</v>
          </cell>
          <cell r="AL42" t="str">
            <v>FRANCISCO BEZERRA MAIA</v>
          </cell>
        </row>
        <row r="43">
          <cell r="A43" t="str">
            <v>BYE-0625</v>
          </cell>
          <cell r="B43">
            <v>12</v>
          </cell>
          <cell r="C43">
            <v>12</v>
          </cell>
          <cell r="D43">
            <v>12</v>
          </cell>
          <cell r="E43">
            <v>12</v>
          </cell>
          <cell r="F43">
            <v>12</v>
          </cell>
          <cell r="G43">
            <v>12</v>
          </cell>
          <cell r="H43">
            <v>12</v>
          </cell>
          <cell r="I43">
            <v>12</v>
          </cell>
          <cell r="J43">
            <v>12</v>
          </cell>
          <cell r="K43">
            <v>12</v>
          </cell>
          <cell r="L43">
            <v>12</v>
          </cell>
          <cell r="M43">
            <v>12</v>
          </cell>
          <cell r="N43">
            <v>12</v>
          </cell>
          <cell r="O43">
            <v>12</v>
          </cell>
          <cell r="P43">
            <v>12</v>
          </cell>
          <cell r="Q43">
            <v>12</v>
          </cell>
          <cell r="R43">
            <v>12</v>
          </cell>
          <cell r="S43">
            <v>12</v>
          </cell>
          <cell r="T43">
            <v>12</v>
          </cell>
          <cell r="AK43">
            <v>31</v>
          </cell>
          <cell r="AL43" t="str">
            <v>FRANCISCO GOMES DA SILVA</v>
          </cell>
        </row>
        <row r="44">
          <cell r="A44" t="str">
            <v>EO-5723</v>
          </cell>
          <cell r="B44">
            <v>13.2</v>
          </cell>
          <cell r="C44">
            <v>13.2</v>
          </cell>
          <cell r="D44">
            <v>13.2</v>
          </cell>
          <cell r="E44">
            <v>13.2</v>
          </cell>
          <cell r="F44">
            <v>13.2</v>
          </cell>
          <cell r="G44">
            <v>13.2</v>
          </cell>
          <cell r="H44">
            <v>13.2</v>
          </cell>
          <cell r="I44">
            <v>13.2</v>
          </cell>
          <cell r="J44">
            <v>13.2</v>
          </cell>
          <cell r="K44">
            <v>13.2</v>
          </cell>
          <cell r="L44">
            <v>13.2</v>
          </cell>
          <cell r="M44">
            <v>13.2</v>
          </cell>
          <cell r="N44">
            <v>13.2</v>
          </cell>
          <cell r="O44">
            <v>13.2</v>
          </cell>
          <cell r="P44">
            <v>13.2</v>
          </cell>
          <cell r="Q44">
            <v>13.2</v>
          </cell>
          <cell r="R44">
            <v>13.2</v>
          </cell>
          <cell r="S44">
            <v>13.2</v>
          </cell>
          <cell r="T44">
            <v>13.2</v>
          </cell>
          <cell r="AK44">
            <v>29</v>
          </cell>
          <cell r="AL44" t="str">
            <v>FRANCISCO BEZERRA MAIA</v>
          </cell>
        </row>
        <row r="45">
          <cell r="A45" t="str">
            <v>HVS-3252</v>
          </cell>
          <cell r="B45">
            <v>12.5</v>
          </cell>
          <cell r="C45">
            <v>12.5</v>
          </cell>
          <cell r="D45">
            <v>12.5</v>
          </cell>
          <cell r="E45">
            <v>12.5</v>
          </cell>
          <cell r="F45">
            <v>12.5</v>
          </cell>
          <cell r="G45">
            <v>12.5</v>
          </cell>
          <cell r="H45">
            <v>12.5</v>
          </cell>
          <cell r="I45">
            <v>12.5</v>
          </cell>
          <cell r="J45">
            <v>12.5</v>
          </cell>
          <cell r="K45">
            <v>12.5</v>
          </cell>
          <cell r="L45">
            <v>12.5</v>
          </cell>
          <cell r="M45">
            <v>12.5</v>
          </cell>
          <cell r="N45">
            <v>12.5</v>
          </cell>
          <cell r="O45">
            <v>12.5</v>
          </cell>
          <cell r="P45">
            <v>12.5</v>
          </cell>
          <cell r="Q45">
            <v>12.5</v>
          </cell>
          <cell r="R45">
            <v>12.5</v>
          </cell>
          <cell r="S45">
            <v>12.5</v>
          </cell>
          <cell r="T45">
            <v>12.5</v>
          </cell>
          <cell r="AK45">
            <v>32</v>
          </cell>
          <cell r="AL45" t="str">
            <v>FRANCISCO O DO NASCIMENTO BARROSO</v>
          </cell>
        </row>
        <row r="46">
          <cell r="A46" t="str">
            <v>HWL-1560</v>
          </cell>
          <cell r="B46">
            <v>14.5</v>
          </cell>
          <cell r="C46">
            <v>14.5</v>
          </cell>
          <cell r="D46">
            <v>14.5</v>
          </cell>
          <cell r="E46">
            <v>14.5</v>
          </cell>
          <cell r="F46">
            <v>14.5</v>
          </cell>
          <cell r="G46">
            <v>14.5</v>
          </cell>
          <cell r="H46">
            <v>14.5</v>
          </cell>
          <cell r="I46">
            <v>14.5</v>
          </cell>
          <cell r="J46">
            <v>14.5</v>
          </cell>
          <cell r="K46">
            <v>14.5</v>
          </cell>
          <cell r="L46">
            <v>14.5</v>
          </cell>
          <cell r="M46">
            <v>14.5</v>
          </cell>
          <cell r="N46">
            <v>14.5</v>
          </cell>
          <cell r="O46">
            <v>14.5</v>
          </cell>
          <cell r="P46">
            <v>14.5</v>
          </cell>
          <cell r="Q46">
            <v>14.5</v>
          </cell>
          <cell r="R46">
            <v>14.5</v>
          </cell>
          <cell r="S46">
            <v>14.5</v>
          </cell>
          <cell r="T46">
            <v>14.5</v>
          </cell>
          <cell r="AK46">
            <v>33</v>
          </cell>
          <cell r="AL46" t="str">
            <v>JOSÉ LUCIVANIO DA COSTA</v>
          </cell>
        </row>
        <row r="47">
          <cell r="A47" t="str">
            <v>HUS-0117</v>
          </cell>
          <cell r="B47">
            <v>12</v>
          </cell>
          <cell r="C47">
            <v>12</v>
          </cell>
          <cell r="D47">
            <v>12</v>
          </cell>
          <cell r="E47">
            <v>12</v>
          </cell>
          <cell r="F47">
            <v>12</v>
          </cell>
          <cell r="G47">
            <v>12</v>
          </cell>
          <cell r="H47">
            <v>12</v>
          </cell>
          <cell r="I47">
            <v>12</v>
          </cell>
          <cell r="J47">
            <v>12</v>
          </cell>
          <cell r="K47">
            <v>12</v>
          </cell>
          <cell r="L47">
            <v>12</v>
          </cell>
          <cell r="M47">
            <v>12</v>
          </cell>
          <cell r="N47">
            <v>12</v>
          </cell>
          <cell r="O47">
            <v>12</v>
          </cell>
          <cell r="P47">
            <v>12</v>
          </cell>
          <cell r="Q47">
            <v>12</v>
          </cell>
          <cell r="R47">
            <v>12</v>
          </cell>
          <cell r="S47">
            <v>12</v>
          </cell>
          <cell r="T47">
            <v>12</v>
          </cell>
          <cell r="AK47">
            <v>35</v>
          </cell>
          <cell r="AL47" t="str">
            <v>PEDRO VIEIRA DA SILVA</v>
          </cell>
        </row>
        <row r="48">
          <cell r="A48" t="str">
            <v>CEP-9713</v>
          </cell>
          <cell r="B48">
            <v>12</v>
          </cell>
          <cell r="C48">
            <v>12</v>
          </cell>
          <cell r="D48">
            <v>12</v>
          </cell>
          <cell r="E48">
            <v>12</v>
          </cell>
          <cell r="F48">
            <v>12</v>
          </cell>
          <cell r="G48">
            <v>12</v>
          </cell>
          <cell r="H48">
            <v>12</v>
          </cell>
          <cell r="I48">
            <v>12</v>
          </cell>
          <cell r="J48">
            <v>12</v>
          </cell>
          <cell r="K48">
            <v>12</v>
          </cell>
          <cell r="L48">
            <v>12</v>
          </cell>
          <cell r="M48">
            <v>12</v>
          </cell>
          <cell r="N48">
            <v>12</v>
          </cell>
          <cell r="O48">
            <v>12</v>
          </cell>
          <cell r="P48">
            <v>12</v>
          </cell>
          <cell r="Q48">
            <v>12</v>
          </cell>
          <cell r="R48">
            <v>12</v>
          </cell>
          <cell r="S48">
            <v>12</v>
          </cell>
          <cell r="T48">
            <v>12</v>
          </cell>
          <cell r="AK48">
            <v>36</v>
          </cell>
          <cell r="AL48" t="str">
            <v>FRANCISCO IVANILCE DE SOUZA LIMA</v>
          </cell>
        </row>
        <row r="49">
          <cell r="A49" t="str">
            <v>HVN-1458</v>
          </cell>
          <cell r="B49">
            <v>13</v>
          </cell>
          <cell r="C49">
            <v>13</v>
          </cell>
          <cell r="D49">
            <v>13</v>
          </cell>
          <cell r="E49">
            <v>13</v>
          </cell>
          <cell r="F49">
            <v>13</v>
          </cell>
          <cell r="G49">
            <v>13</v>
          </cell>
          <cell r="H49">
            <v>13</v>
          </cell>
          <cell r="I49">
            <v>13</v>
          </cell>
          <cell r="J49">
            <v>13</v>
          </cell>
          <cell r="K49">
            <v>13</v>
          </cell>
          <cell r="L49">
            <v>13</v>
          </cell>
          <cell r="M49">
            <v>13</v>
          </cell>
          <cell r="N49">
            <v>13</v>
          </cell>
          <cell r="O49">
            <v>13</v>
          </cell>
          <cell r="P49">
            <v>13</v>
          </cell>
          <cell r="Q49">
            <v>13</v>
          </cell>
          <cell r="R49">
            <v>13</v>
          </cell>
          <cell r="S49">
            <v>13</v>
          </cell>
          <cell r="T49">
            <v>13</v>
          </cell>
          <cell r="AK49">
            <v>84</v>
          </cell>
          <cell r="AL49" t="str">
            <v>MARIA LILIANE LIMA DIOGENES</v>
          </cell>
        </row>
        <row r="50">
          <cell r="A50" t="str">
            <v>MMV-5979</v>
          </cell>
          <cell r="B50">
            <v>12</v>
          </cell>
          <cell r="C50">
            <v>12</v>
          </cell>
          <cell r="D50">
            <v>12</v>
          </cell>
          <cell r="E50">
            <v>12</v>
          </cell>
          <cell r="F50">
            <v>12</v>
          </cell>
          <cell r="G50">
            <v>12</v>
          </cell>
          <cell r="H50">
            <v>12</v>
          </cell>
          <cell r="I50">
            <v>12</v>
          </cell>
          <cell r="J50">
            <v>12</v>
          </cell>
          <cell r="K50">
            <v>12</v>
          </cell>
          <cell r="L50">
            <v>12</v>
          </cell>
          <cell r="M50">
            <v>12</v>
          </cell>
          <cell r="N50">
            <v>12</v>
          </cell>
          <cell r="O50">
            <v>12</v>
          </cell>
          <cell r="P50">
            <v>12</v>
          </cell>
          <cell r="Q50">
            <v>12</v>
          </cell>
          <cell r="R50">
            <v>12</v>
          </cell>
          <cell r="S50">
            <v>12</v>
          </cell>
          <cell r="T50">
            <v>12</v>
          </cell>
          <cell r="AK50">
            <v>37</v>
          </cell>
          <cell r="AL50" t="str">
            <v>ADELMO MESSIAS MELO BARRO</v>
          </cell>
        </row>
        <row r="51">
          <cell r="A51" t="str">
            <v>LT-1700</v>
          </cell>
          <cell r="B51">
            <v>11</v>
          </cell>
          <cell r="C51">
            <v>11</v>
          </cell>
          <cell r="D51">
            <v>11</v>
          </cell>
          <cell r="E51">
            <v>11</v>
          </cell>
          <cell r="F51">
            <v>11</v>
          </cell>
          <cell r="G51">
            <v>11</v>
          </cell>
          <cell r="H51">
            <v>11</v>
          </cell>
          <cell r="I51">
            <v>11</v>
          </cell>
          <cell r="J51">
            <v>11</v>
          </cell>
          <cell r="K51">
            <v>11</v>
          </cell>
          <cell r="L51">
            <v>11</v>
          </cell>
          <cell r="M51">
            <v>11</v>
          </cell>
          <cell r="N51">
            <v>11</v>
          </cell>
          <cell r="O51">
            <v>11</v>
          </cell>
          <cell r="P51">
            <v>11</v>
          </cell>
          <cell r="Q51">
            <v>11</v>
          </cell>
          <cell r="R51">
            <v>11</v>
          </cell>
          <cell r="S51">
            <v>11</v>
          </cell>
          <cell r="T51">
            <v>11</v>
          </cell>
          <cell r="AK51">
            <v>37</v>
          </cell>
          <cell r="AL51" t="str">
            <v>ADELMO MESSIAS MELO BARRO</v>
          </cell>
        </row>
        <row r="52">
          <cell r="A52" t="str">
            <v>MNB-0746</v>
          </cell>
          <cell r="B52">
            <v>12</v>
          </cell>
          <cell r="C52">
            <v>12</v>
          </cell>
          <cell r="D52">
            <v>12</v>
          </cell>
          <cell r="E52">
            <v>12</v>
          </cell>
          <cell r="F52">
            <v>12</v>
          </cell>
          <cell r="G52">
            <v>12</v>
          </cell>
          <cell r="H52">
            <v>12</v>
          </cell>
          <cell r="I52">
            <v>12</v>
          </cell>
          <cell r="J52">
            <v>12</v>
          </cell>
          <cell r="K52">
            <v>12</v>
          </cell>
          <cell r="L52">
            <v>12</v>
          </cell>
          <cell r="M52">
            <v>12</v>
          </cell>
          <cell r="N52">
            <v>12</v>
          </cell>
          <cell r="O52">
            <v>12</v>
          </cell>
          <cell r="P52">
            <v>12</v>
          </cell>
          <cell r="Q52">
            <v>12</v>
          </cell>
          <cell r="R52">
            <v>12</v>
          </cell>
          <cell r="S52">
            <v>12</v>
          </cell>
          <cell r="T52">
            <v>12</v>
          </cell>
          <cell r="AK52">
            <v>38</v>
          </cell>
          <cell r="AL52" t="str">
            <v>LUCIANA MARIA DA SILVA</v>
          </cell>
        </row>
        <row r="53">
          <cell r="A53" t="str">
            <v>HUC-7862</v>
          </cell>
          <cell r="B53">
            <v>12</v>
          </cell>
          <cell r="C53">
            <v>12</v>
          </cell>
          <cell r="D53">
            <v>12</v>
          </cell>
          <cell r="E53">
            <v>12</v>
          </cell>
          <cell r="F53">
            <v>12</v>
          </cell>
          <cell r="G53">
            <v>12</v>
          </cell>
          <cell r="H53">
            <v>12</v>
          </cell>
          <cell r="I53">
            <v>12</v>
          </cell>
          <cell r="J53">
            <v>12</v>
          </cell>
          <cell r="K53">
            <v>12</v>
          </cell>
          <cell r="L53">
            <v>12</v>
          </cell>
          <cell r="M53">
            <v>12</v>
          </cell>
          <cell r="N53">
            <v>12</v>
          </cell>
          <cell r="O53">
            <v>12</v>
          </cell>
          <cell r="P53">
            <v>12</v>
          </cell>
          <cell r="Q53">
            <v>12</v>
          </cell>
          <cell r="R53">
            <v>12</v>
          </cell>
          <cell r="S53">
            <v>12</v>
          </cell>
          <cell r="T53">
            <v>12</v>
          </cell>
          <cell r="AK53">
            <v>39</v>
          </cell>
          <cell r="AL53" t="str">
            <v>JOSÉ ALVES JUNIOR</v>
          </cell>
        </row>
        <row r="54">
          <cell r="A54" t="str">
            <v>HVF-8339</v>
          </cell>
          <cell r="B54">
            <v>12</v>
          </cell>
          <cell r="C54">
            <v>12</v>
          </cell>
          <cell r="D54">
            <v>12</v>
          </cell>
          <cell r="E54">
            <v>12</v>
          </cell>
          <cell r="F54">
            <v>12</v>
          </cell>
          <cell r="G54">
            <v>12</v>
          </cell>
          <cell r="H54">
            <v>12</v>
          </cell>
          <cell r="I54">
            <v>12</v>
          </cell>
          <cell r="J54">
            <v>12</v>
          </cell>
          <cell r="K54">
            <v>12</v>
          </cell>
          <cell r="L54">
            <v>12</v>
          </cell>
          <cell r="M54">
            <v>12</v>
          </cell>
          <cell r="N54">
            <v>12</v>
          </cell>
          <cell r="O54">
            <v>12</v>
          </cell>
          <cell r="P54">
            <v>12</v>
          </cell>
          <cell r="Q54">
            <v>12</v>
          </cell>
          <cell r="R54">
            <v>12</v>
          </cell>
          <cell r="S54">
            <v>12</v>
          </cell>
          <cell r="T54">
            <v>12</v>
          </cell>
          <cell r="AK54">
            <v>40</v>
          </cell>
          <cell r="AL54" t="str">
            <v>JOSÉ IVAN DE OLIVEIRA ALVES</v>
          </cell>
        </row>
        <row r="55">
          <cell r="A55" t="str">
            <v>HUK-4839</v>
          </cell>
          <cell r="B55">
            <v>12.5</v>
          </cell>
          <cell r="C55">
            <v>12.5</v>
          </cell>
          <cell r="D55">
            <v>12.5</v>
          </cell>
          <cell r="E55">
            <v>12.5</v>
          </cell>
          <cell r="F55">
            <v>12.5</v>
          </cell>
          <cell r="G55">
            <v>12.5</v>
          </cell>
          <cell r="H55">
            <v>12.5</v>
          </cell>
          <cell r="I55">
            <v>12.5</v>
          </cell>
          <cell r="J55">
            <v>12.5</v>
          </cell>
          <cell r="K55">
            <v>12.5</v>
          </cell>
          <cell r="L55">
            <v>12.5</v>
          </cell>
          <cell r="M55">
            <v>12.5</v>
          </cell>
          <cell r="N55">
            <v>12.5</v>
          </cell>
          <cell r="O55">
            <v>12.5</v>
          </cell>
          <cell r="P55">
            <v>12.5</v>
          </cell>
          <cell r="Q55">
            <v>12.5</v>
          </cell>
          <cell r="R55">
            <v>12.5</v>
          </cell>
          <cell r="S55">
            <v>12.5</v>
          </cell>
          <cell r="T55">
            <v>12.5</v>
          </cell>
          <cell r="AK55">
            <v>41</v>
          </cell>
          <cell r="AL55" t="str">
            <v>MARIA LUCIA OLIVEIRA ALMEIDA LIMA</v>
          </cell>
        </row>
        <row r="56">
          <cell r="A56" t="str">
            <v>HUJ-6146</v>
          </cell>
          <cell r="B56">
            <v>13.5</v>
          </cell>
          <cell r="C56">
            <v>13.5</v>
          </cell>
          <cell r="D56">
            <v>13.5</v>
          </cell>
          <cell r="E56">
            <v>13.5</v>
          </cell>
          <cell r="F56">
            <v>13.5</v>
          </cell>
          <cell r="G56">
            <v>13.5</v>
          </cell>
          <cell r="H56">
            <v>13.5</v>
          </cell>
          <cell r="I56">
            <v>13.5</v>
          </cell>
          <cell r="J56">
            <v>13.5</v>
          </cell>
          <cell r="K56">
            <v>13.5</v>
          </cell>
          <cell r="L56">
            <v>13.5</v>
          </cell>
          <cell r="M56">
            <v>13.5</v>
          </cell>
          <cell r="N56">
            <v>13.5</v>
          </cell>
          <cell r="O56">
            <v>13.5</v>
          </cell>
          <cell r="P56">
            <v>13.5</v>
          </cell>
          <cell r="Q56">
            <v>13.5</v>
          </cell>
          <cell r="R56">
            <v>13.5</v>
          </cell>
          <cell r="S56">
            <v>13.5</v>
          </cell>
          <cell r="T56">
            <v>13.5</v>
          </cell>
          <cell r="AK56">
            <v>54</v>
          </cell>
          <cell r="AL56" t="str">
            <v>IVAN CARLOS PESENTE</v>
          </cell>
        </row>
        <row r="57">
          <cell r="A57" t="str">
            <v>JTC-6477</v>
          </cell>
          <cell r="B57">
            <v>11</v>
          </cell>
          <cell r="C57">
            <v>11</v>
          </cell>
          <cell r="D57">
            <v>11</v>
          </cell>
          <cell r="E57">
            <v>11</v>
          </cell>
          <cell r="F57">
            <v>11</v>
          </cell>
          <cell r="G57">
            <v>11</v>
          </cell>
          <cell r="H57">
            <v>11</v>
          </cell>
          <cell r="I57">
            <v>11</v>
          </cell>
          <cell r="J57">
            <v>11</v>
          </cell>
          <cell r="K57">
            <v>11</v>
          </cell>
          <cell r="L57">
            <v>11</v>
          </cell>
          <cell r="M57">
            <v>11</v>
          </cell>
          <cell r="N57">
            <v>11</v>
          </cell>
          <cell r="O57">
            <v>11</v>
          </cell>
          <cell r="P57">
            <v>11</v>
          </cell>
          <cell r="Q57">
            <v>11</v>
          </cell>
          <cell r="R57">
            <v>11</v>
          </cell>
          <cell r="S57">
            <v>11</v>
          </cell>
          <cell r="T57">
            <v>11</v>
          </cell>
          <cell r="AK57">
            <v>42</v>
          </cell>
          <cell r="AL57" t="str">
            <v>JOSÉ FERNANDO DOS SANTOS</v>
          </cell>
        </row>
        <row r="58">
          <cell r="A58" t="str">
            <v>HVB-8355</v>
          </cell>
          <cell r="B58">
            <v>12</v>
          </cell>
          <cell r="C58">
            <v>12</v>
          </cell>
          <cell r="D58">
            <v>12</v>
          </cell>
          <cell r="E58">
            <v>12</v>
          </cell>
          <cell r="F58">
            <v>12</v>
          </cell>
          <cell r="G58">
            <v>12</v>
          </cell>
          <cell r="H58">
            <v>12</v>
          </cell>
          <cell r="I58">
            <v>12</v>
          </cell>
          <cell r="J58">
            <v>12</v>
          </cell>
          <cell r="K58">
            <v>12</v>
          </cell>
          <cell r="L58">
            <v>12</v>
          </cell>
          <cell r="M58">
            <v>12</v>
          </cell>
          <cell r="N58">
            <v>12</v>
          </cell>
          <cell r="O58">
            <v>12</v>
          </cell>
          <cell r="P58">
            <v>12</v>
          </cell>
          <cell r="Q58">
            <v>12</v>
          </cell>
          <cell r="R58">
            <v>12</v>
          </cell>
          <cell r="S58">
            <v>12</v>
          </cell>
          <cell r="T58">
            <v>12</v>
          </cell>
          <cell r="AK58">
            <v>43</v>
          </cell>
          <cell r="AL58" t="str">
            <v>NINGUEM</v>
          </cell>
        </row>
        <row r="59">
          <cell r="A59" t="str">
            <v>HUC-5491</v>
          </cell>
          <cell r="B59">
            <v>12</v>
          </cell>
          <cell r="C59">
            <v>12</v>
          </cell>
          <cell r="D59">
            <v>12</v>
          </cell>
          <cell r="E59">
            <v>12</v>
          </cell>
          <cell r="F59">
            <v>12</v>
          </cell>
          <cell r="G59">
            <v>12</v>
          </cell>
          <cell r="H59">
            <v>12</v>
          </cell>
          <cell r="I59">
            <v>12</v>
          </cell>
          <cell r="J59">
            <v>12</v>
          </cell>
          <cell r="K59">
            <v>12</v>
          </cell>
          <cell r="L59">
            <v>12</v>
          </cell>
          <cell r="M59">
            <v>12</v>
          </cell>
          <cell r="N59">
            <v>12</v>
          </cell>
          <cell r="O59">
            <v>12</v>
          </cell>
          <cell r="P59">
            <v>12</v>
          </cell>
          <cell r="Q59">
            <v>12</v>
          </cell>
          <cell r="R59">
            <v>12</v>
          </cell>
          <cell r="S59">
            <v>12</v>
          </cell>
          <cell r="T59">
            <v>12</v>
          </cell>
          <cell r="AK59">
            <v>44</v>
          </cell>
          <cell r="AL59" t="str">
            <v>QUEM</v>
          </cell>
        </row>
        <row r="60">
          <cell r="A60" t="str">
            <v>HUQ-2455</v>
          </cell>
          <cell r="B60">
            <v>12</v>
          </cell>
          <cell r="C60">
            <v>12</v>
          </cell>
          <cell r="D60">
            <v>12</v>
          </cell>
          <cell r="E60">
            <v>12</v>
          </cell>
          <cell r="F60">
            <v>12</v>
          </cell>
          <cell r="G60">
            <v>12</v>
          </cell>
          <cell r="H60">
            <v>12</v>
          </cell>
          <cell r="I60">
            <v>12</v>
          </cell>
          <cell r="J60">
            <v>12</v>
          </cell>
          <cell r="K60">
            <v>12</v>
          </cell>
          <cell r="L60">
            <v>12</v>
          </cell>
          <cell r="M60">
            <v>12</v>
          </cell>
          <cell r="N60">
            <v>12</v>
          </cell>
          <cell r="O60">
            <v>12</v>
          </cell>
          <cell r="P60">
            <v>12</v>
          </cell>
          <cell r="Q60">
            <v>12</v>
          </cell>
          <cell r="R60">
            <v>12</v>
          </cell>
          <cell r="S60">
            <v>12</v>
          </cell>
          <cell r="T60">
            <v>12</v>
          </cell>
          <cell r="AK60">
            <v>45</v>
          </cell>
          <cell r="AL60" t="str">
            <v>FRANCISCO EPIFÁNIO FREIRE</v>
          </cell>
        </row>
        <row r="61">
          <cell r="A61" t="str">
            <v>KFD-0398</v>
          </cell>
          <cell r="B61">
            <v>12</v>
          </cell>
          <cell r="C61">
            <v>12</v>
          </cell>
          <cell r="D61">
            <v>12</v>
          </cell>
          <cell r="E61">
            <v>12</v>
          </cell>
          <cell r="F61">
            <v>12</v>
          </cell>
          <cell r="G61">
            <v>12</v>
          </cell>
          <cell r="H61">
            <v>12</v>
          </cell>
          <cell r="I61">
            <v>12</v>
          </cell>
          <cell r="J61">
            <v>12</v>
          </cell>
          <cell r="K61">
            <v>12</v>
          </cell>
          <cell r="L61">
            <v>12</v>
          </cell>
          <cell r="M61">
            <v>12</v>
          </cell>
          <cell r="N61">
            <v>12</v>
          </cell>
          <cell r="O61">
            <v>12</v>
          </cell>
          <cell r="P61">
            <v>12</v>
          </cell>
          <cell r="Q61">
            <v>12</v>
          </cell>
          <cell r="R61">
            <v>12</v>
          </cell>
          <cell r="S61">
            <v>12</v>
          </cell>
          <cell r="T61">
            <v>12</v>
          </cell>
          <cell r="AK61">
            <v>46</v>
          </cell>
          <cell r="AL61" t="str">
            <v>PAULO SERGIO DOS SANTOS</v>
          </cell>
        </row>
        <row r="62">
          <cell r="A62" t="str">
            <v>HVI-5408</v>
          </cell>
          <cell r="B62">
            <v>12</v>
          </cell>
          <cell r="C62">
            <v>12</v>
          </cell>
          <cell r="D62">
            <v>12</v>
          </cell>
          <cell r="E62">
            <v>12</v>
          </cell>
          <cell r="F62">
            <v>12</v>
          </cell>
          <cell r="G62">
            <v>12</v>
          </cell>
          <cell r="H62">
            <v>12</v>
          </cell>
          <cell r="I62">
            <v>12</v>
          </cell>
          <cell r="J62">
            <v>12</v>
          </cell>
          <cell r="K62">
            <v>12</v>
          </cell>
          <cell r="L62">
            <v>12</v>
          </cell>
          <cell r="M62">
            <v>12</v>
          </cell>
          <cell r="N62">
            <v>12</v>
          </cell>
          <cell r="O62">
            <v>12</v>
          </cell>
          <cell r="P62">
            <v>12</v>
          </cell>
          <cell r="Q62">
            <v>12</v>
          </cell>
          <cell r="R62">
            <v>12</v>
          </cell>
          <cell r="S62">
            <v>12</v>
          </cell>
          <cell r="T62">
            <v>12</v>
          </cell>
          <cell r="AK62">
            <v>47</v>
          </cell>
          <cell r="AL62" t="str">
            <v>ANTONIO CARLOS DO NASCIMENTO</v>
          </cell>
        </row>
        <row r="63">
          <cell r="A63" t="str">
            <v>HVJ-2856</v>
          </cell>
          <cell r="B63">
            <v>12.5</v>
          </cell>
          <cell r="C63">
            <v>12.5</v>
          </cell>
          <cell r="D63">
            <v>12.5</v>
          </cell>
          <cell r="E63">
            <v>12.5</v>
          </cell>
          <cell r="F63">
            <v>12.5</v>
          </cell>
          <cell r="G63">
            <v>12.5</v>
          </cell>
          <cell r="H63">
            <v>12.5</v>
          </cell>
          <cell r="I63">
            <v>12.5</v>
          </cell>
          <cell r="J63">
            <v>12.5</v>
          </cell>
          <cell r="K63">
            <v>12.5</v>
          </cell>
          <cell r="L63">
            <v>12.5</v>
          </cell>
          <cell r="M63">
            <v>12.5</v>
          </cell>
          <cell r="N63">
            <v>12.5</v>
          </cell>
          <cell r="O63">
            <v>12.5</v>
          </cell>
          <cell r="P63">
            <v>12.5</v>
          </cell>
          <cell r="Q63">
            <v>12.5</v>
          </cell>
          <cell r="R63">
            <v>12.5</v>
          </cell>
          <cell r="S63">
            <v>12.5</v>
          </cell>
          <cell r="T63">
            <v>12.5</v>
          </cell>
          <cell r="AK63">
            <v>48</v>
          </cell>
          <cell r="AL63" t="str">
            <v>ANTONIO MAURICIO SILVA</v>
          </cell>
        </row>
        <row r="64">
          <cell r="A64" t="str">
            <v>HVI-5738</v>
          </cell>
          <cell r="B64">
            <v>12.5</v>
          </cell>
          <cell r="C64">
            <v>12.5</v>
          </cell>
          <cell r="D64">
            <v>12.5</v>
          </cell>
          <cell r="E64">
            <v>12.5</v>
          </cell>
          <cell r="F64">
            <v>12.5</v>
          </cell>
          <cell r="G64">
            <v>12.5</v>
          </cell>
          <cell r="H64">
            <v>12.5</v>
          </cell>
          <cell r="I64">
            <v>12.5</v>
          </cell>
          <cell r="J64">
            <v>12.5</v>
          </cell>
          <cell r="K64">
            <v>12.5</v>
          </cell>
          <cell r="L64">
            <v>12.5</v>
          </cell>
          <cell r="M64">
            <v>12.5</v>
          </cell>
          <cell r="N64">
            <v>12.5</v>
          </cell>
          <cell r="O64">
            <v>12.5</v>
          </cell>
          <cell r="P64">
            <v>12.5</v>
          </cell>
          <cell r="Q64">
            <v>12.5</v>
          </cell>
          <cell r="R64">
            <v>12.5</v>
          </cell>
          <cell r="S64">
            <v>12.5</v>
          </cell>
          <cell r="T64">
            <v>12.5</v>
          </cell>
          <cell r="AK64">
            <v>50</v>
          </cell>
          <cell r="AL64" t="str">
            <v>FRANCISCO IVANILDO DE SOUZA LIMA</v>
          </cell>
        </row>
        <row r="65">
          <cell r="A65" t="str">
            <v>KFR-7694</v>
          </cell>
          <cell r="B65">
            <v>12</v>
          </cell>
          <cell r="C65">
            <v>12</v>
          </cell>
          <cell r="D65">
            <v>12</v>
          </cell>
          <cell r="E65">
            <v>12</v>
          </cell>
          <cell r="F65">
            <v>12</v>
          </cell>
          <cell r="G65">
            <v>12</v>
          </cell>
          <cell r="H65">
            <v>12</v>
          </cell>
          <cell r="I65">
            <v>12</v>
          </cell>
          <cell r="J65">
            <v>12</v>
          </cell>
          <cell r="K65">
            <v>12</v>
          </cell>
          <cell r="L65">
            <v>12</v>
          </cell>
          <cell r="M65">
            <v>12</v>
          </cell>
          <cell r="N65">
            <v>12</v>
          </cell>
          <cell r="O65">
            <v>12</v>
          </cell>
          <cell r="P65">
            <v>12</v>
          </cell>
          <cell r="Q65">
            <v>12</v>
          </cell>
          <cell r="R65">
            <v>12</v>
          </cell>
          <cell r="S65">
            <v>12</v>
          </cell>
          <cell r="T65">
            <v>12</v>
          </cell>
          <cell r="AK65">
            <v>27</v>
          </cell>
          <cell r="AL65" t="str">
            <v>JOSÉ MAURICIO FERREIRA DOS SANTOS</v>
          </cell>
        </row>
        <row r="66">
          <cell r="A66" t="str">
            <v>HVD-8940</v>
          </cell>
          <cell r="B66">
            <v>12</v>
          </cell>
          <cell r="C66">
            <v>12</v>
          </cell>
          <cell r="D66">
            <v>12</v>
          </cell>
          <cell r="E66">
            <v>12</v>
          </cell>
          <cell r="F66">
            <v>12</v>
          </cell>
          <cell r="G66">
            <v>12</v>
          </cell>
          <cell r="H66">
            <v>12</v>
          </cell>
          <cell r="I66">
            <v>12</v>
          </cell>
          <cell r="J66">
            <v>12</v>
          </cell>
          <cell r="K66">
            <v>12</v>
          </cell>
          <cell r="L66">
            <v>12</v>
          </cell>
          <cell r="M66">
            <v>12</v>
          </cell>
          <cell r="N66">
            <v>12</v>
          </cell>
          <cell r="O66">
            <v>12</v>
          </cell>
          <cell r="P66">
            <v>12</v>
          </cell>
          <cell r="Q66">
            <v>12</v>
          </cell>
          <cell r="R66">
            <v>12</v>
          </cell>
          <cell r="S66">
            <v>12</v>
          </cell>
          <cell r="T66">
            <v>12</v>
          </cell>
          <cell r="AK66">
            <v>51</v>
          </cell>
          <cell r="AL66" t="str">
            <v>JOSÉ JOSIVAL BARROS CAVALCANTE</v>
          </cell>
        </row>
        <row r="67">
          <cell r="A67" t="str">
            <v>HVI-3158</v>
          </cell>
          <cell r="B67">
            <v>12</v>
          </cell>
          <cell r="C67">
            <v>12</v>
          </cell>
          <cell r="D67">
            <v>12</v>
          </cell>
          <cell r="E67">
            <v>12</v>
          </cell>
          <cell r="F67">
            <v>12</v>
          </cell>
          <cell r="G67">
            <v>12</v>
          </cell>
          <cell r="H67">
            <v>12</v>
          </cell>
          <cell r="I67">
            <v>12</v>
          </cell>
          <cell r="J67">
            <v>12</v>
          </cell>
          <cell r="K67">
            <v>12</v>
          </cell>
          <cell r="L67">
            <v>12</v>
          </cell>
          <cell r="M67">
            <v>12</v>
          </cell>
          <cell r="N67">
            <v>12</v>
          </cell>
          <cell r="O67">
            <v>12</v>
          </cell>
          <cell r="P67">
            <v>12</v>
          </cell>
          <cell r="Q67">
            <v>12</v>
          </cell>
          <cell r="R67">
            <v>12</v>
          </cell>
          <cell r="S67">
            <v>12</v>
          </cell>
          <cell r="T67">
            <v>12</v>
          </cell>
          <cell r="AK67">
            <v>52</v>
          </cell>
          <cell r="AL67" t="str">
            <v>AUGUSTO CESAR CHAVES LEITÃO</v>
          </cell>
        </row>
        <row r="68">
          <cell r="A68" t="str">
            <v>HUG-7951</v>
          </cell>
          <cell r="B68">
            <v>13</v>
          </cell>
          <cell r="C68">
            <v>13</v>
          </cell>
          <cell r="D68">
            <v>13</v>
          </cell>
          <cell r="E68">
            <v>13</v>
          </cell>
          <cell r="F68">
            <v>13</v>
          </cell>
          <cell r="G68">
            <v>13</v>
          </cell>
          <cell r="H68">
            <v>13</v>
          </cell>
          <cell r="I68">
            <v>13</v>
          </cell>
          <cell r="J68">
            <v>13</v>
          </cell>
          <cell r="K68">
            <v>13</v>
          </cell>
          <cell r="L68">
            <v>13</v>
          </cell>
          <cell r="M68">
            <v>13</v>
          </cell>
          <cell r="N68">
            <v>13</v>
          </cell>
          <cell r="O68">
            <v>13</v>
          </cell>
          <cell r="P68">
            <v>13</v>
          </cell>
          <cell r="Q68">
            <v>13</v>
          </cell>
          <cell r="R68">
            <v>13</v>
          </cell>
          <cell r="S68">
            <v>13</v>
          </cell>
          <cell r="T68">
            <v>13</v>
          </cell>
          <cell r="AK68">
            <v>53</v>
          </cell>
          <cell r="AL68" t="str">
            <v>CONSTRUTORA IBIAPABA LTDA</v>
          </cell>
        </row>
        <row r="69">
          <cell r="A69" t="str">
            <v>HUO-8763</v>
          </cell>
          <cell r="B69">
            <v>12</v>
          </cell>
          <cell r="C69">
            <v>12</v>
          </cell>
          <cell r="D69">
            <v>12</v>
          </cell>
          <cell r="E69">
            <v>12</v>
          </cell>
          <cell r="F69">
            <v>12</v>
          </cell>
          <cell r="G69">
            <v>12</v>
          </cell>
          <cell r="H69">
            <v>12</v>
          </cell>
          <cell r="I69">
            <v>12</v>
          </cell>
          <cell r="J69">
            <v>12</v>
          </cell>
          <cell r="K69">
            <v>12</v>
          </cell>
          <cell r="L69">
            <v>12</v>
          </cell>
          <cell r="M69">
            <v>12</v>
          </cell>
          <cell r="N69">
            <v>12</v>
          </cell>
          <cell r="O69">
            <v>12</v>
          </cell>
          <cell r="P69">
            <v>12</v>
          </cell>
          <cell r="Q69">
            <v>12</v>
          </cell>
          <cell r="R69">
            <v>12</v>
          </cell>
          <cell r="S69">
            <v>12</v>
          </cell>
          <cell r="T69">
            <v>12</v>
          </cell>
          <cell r="AK69">
            <v>56</v>
          </cell>
          <cell r="AL69" t="str">
            <v>JOSÉ CLAUDENIR RICARDO DE QUEIROZ</v>
          </cell>
        </row>
        <row r="70">
          <cell r="A70" t="str">
            <v>AB-8798</v>
          </cell>
          <cell r="B70">
            <v>12</v>
          </cell>
          <cell r="C70">
            <v>12</v>
          </cell>
          <cell r="D70">
            <v>12</v>
          </cell>
          <cell r="E70">
            <v>12</v>
          </cell>
          <cell r="F70">
            <v>12</v>
          </cell>
          <cell r="G70">
            <v>12</v>
          </cell>
          <cell r="H70">
            <v>12</v>
          </cell>
          <cell r="I70">
            <v>12</v>
          </cell>
          <cell r="J70">
            <v>12</v>
          </cell>
          <cell r="K70">
            <v>12</v>
          </cell>
          <cell r="L70">
            <v>12</v>
          </cell>
          <cell r="M70">
            <v>12</v>
          </cell>
          <cell r="N70">
            <v>12</v>
          </cell>
          <cell r="O70">
            <v>12</v>
          </cell>
          <cell r="P70">
            <v>12</v>
          </cell>
          <cell r="Q70">
            <v>12</v>
          </cell>
          <cell r="R70">
            <v>12</v>
          </cell>
          <cell r="S70">
            <v>12</v>
          </cell>
          <cell r="T70">
            <v>12</v>
          </cell>
          <cell r="AK70">
            <v>57</v>
          </cell>
          <cell r="AL70" t="str">
            <v>JOILSON CARLOS ALVES BEZERRA</v>
          </cell>
        </row>
        <row r="71">
          <cell r="A71" t="str">
            <v>HUJ-7253</v>
          </cell>
          <cell r="B71">
            <v>12.5</v>
          </cell>
          <cell r="C71">
            <v>12.5</v>
          </cell>
          <cell r="D71">
            <v>12.5</v>
          </cell>
          <cell r="E71">
            <v>12.5</v>
          </cell>
          <cell r="F71">
            <v>12.5</v>
          </cell>
          <cell r="G71">
            <v>12.5</v>
          </cell>
          <cell r="H71">
            <v>12.5</v>
          </cell>
          <cell r="I71">
            <v>12.5</v>
          </cell>
          <cell r="J71">
            <v>12.5</v>
          </cell>
          <cell r="K71">
            <v>12.5</v>
          </cell>
          <cell r="L71">
            <v>12.5</v>
          </cell>
          <cell r="M71">
            <v>12.5</v>
          </cell>
          <cell r="N71">
            <v>12.5</v>
          </cell>
          <cell r="O71">
            <v>12.5</v>
          </cell>
          <cell r="P71">
            <v>12.5</v>
          </cell>
          <cell r="Q71">
            <v>12.5</v>
          </cell>
          <cell r="R71">
            <v>12.5</v>
          </cell>
          <cell r="S71">
            <v>12.5</v>
          </cell>
          <cell r="T71">
            <v>12.5</v>
          </cell>
          <cell r="AK71">
            <v>58</v>
          </cell>
          <cell r="AL71" t="str">
            <v>FRANCISCO CARMENIO BATISTA</v>
          </cell>
        </row>
        <row r="72">
          <cell r="A72" t="str">
            <v>HUS-1159</v>
          </cell>
          <cell r="B72">
            <v>12</v>
          </cell>
          <cell r="C72">
            <v>12</v>
          </cell>
          <cell r="D72">
            <v>12</v>
          </cell>
          <cell r="E72">
            <v>12</v>
          </cell>
          <cell r="F72">
            <v>12</v>
          </cell>
          <cell r="G72">
            <v>12</v>
          </cell>
          <cell r="H72">
            <v>12</v>
          </cell>
          <cell r="I72">
            <v>12</v>
          </cell>
          <cell r="J72">
            <v>12</v>
          </cell>
          <cell r="K72">
            <v>12</v>
          </cell>
          <cell r="L72">
            <v>12</v>
          </cell>
          <cell r="M72">
            <v>12</v>
          </cell>
          <cell r="N72">
            <v>12</v>
          </cell>
          <cell r="O72">
            <v>12</v>
          </cell>
          <cell r="P72">
            <v>12</v>
          </cell>
          <cell r="Q72">
            <v>12</v>
          </cell>
          <cell r="R72">
            <v>12</v>
          </cell>
          <cell r="S72">
            <v>12</v>
          </cell>
          <cell r="T72">
            <v>12</v>
          </cell>
          <cell r="AK72">
            <v>59</v>
          </cell>
          <cell r="AL72" t="str">
            <v>JOSÉ VIEIRA</v>
          </cell>
        </row>
        <row r="73">
          <cell r="A73" t="str">
            <v>HUV-8530</v>
          </cell>
          <cell r="B73">
            <v>11.5</v>
          </cell>
          <cell r="C73">
            <v>11.5</v>
          </cell>
          <cell r="D73">
            <v>11.5</v>
          </cell>
          <cell r="E73">
            <v>11.5</v>
          </cell>
          <cell r="F73">
            <v>11.5</v>
          </cell>
          <cell r="G73">
            <v>11.5</v>
          </cell>
          <cell r="H73">
            <v>11.5</v>
          </cell>
          <cell r="I73">
            <v>11.5</v>
          </cell>
          <cell r="J73">
            <v>11.5</v>
          </cell>
          <cell r="K73">
            <v>11.5</v>
          </cell>
          <cell r="L73">
            <v>11.5</v>
          </cell>
          <cell r="M73">
            <v>11.5</v>
          </cell>
          <cell r="N73">
            <v>11.5</v>
          </cell>
          <cell r="O73">
            <v>11.5</v>
          </cell>
          <cell r="P73">
            <v>11.5</v>
          </cell>
          <cell r="Q73">
            <v>11.5</v>
          </cell>
          <cell r="R73">
            <v>11.5</v>
          </cell>
          <cell r="S73">
            <v>11.5</v>
          </cell>
          <cell r="T73">
            <v>11.5</v>
          </cell>
          <cell r="AK73">
            <v>60</v>
          </cell>
          <cell r="AL73" t="str">
            <v>JAIRO WILSON COSTA</v>
          </cell>
        </row>
        <row r="74">
          <cell r="A74" t="str">
            <v>CBM-0597</v>
          </cell>
          <cell r="B74">
            <v>12</v>
          </cell>
          <cell r="C74">
            <v>12</v>
          </cell>
          <cell r="D74">
            <v>12</v>
          </cell>
          <cell r="E74">
            <v>12</v>
          </cell>
          <cell r="F74">
            <v>12</v>
          </cell>
          <cell r="G74">
            <v>12</v>
          </cell>
          <cell r="H74">
            <v>12</v>
          </cell>
          <cell r="I74">
            <v>12</v>
          </cell>
          <cell r="J74">
            <v>12</v>
          </cell>
          <cell r="K74">
            <v>12</v>
          </cell>
          <cell r="L74">
            <v>12</v>
          </cell>
          <cell r="M74">
            <v>12</v>
          </cell>
          <cell r="N74">
            <v>12</v>
          </cell>
          <cell r="O74">
            <v>12</v>
          </cell>
          <cell r="P74">
            <v>12</v>
          </cell>
          <cell r="Q74">
            <v>12</v>
          </cell>
          <cell r="R74">
            <v>12</v>
          </cell>
          <cell r="S74">
            <v>12</v>
          </cell>
          <cell r="T74">
            <v>12</v>
          </cell>
          <cell r="AK74">
            <v>61</v>
          </cell>
          <cell r="AL74" t="str">
            <v>ERMEL MONARI COSTA</v>
          </cell>
        </row>
        <row r="75">
          <cell r="A75" t="str">
            <v>HUF-5622</v>
          </cell>
          <cell r="B75">
            <v>12</v>
          </cell>
          <cell r="C75">
            <v>12</v>
          </cell>
          <cell r="D75">
            <v>12</v>
          </cell>
          <cell r="E75">
            <v>12</v>
          </cell>
          <cell r="F75">
            <v>12</v>
          </cell>
          <cell r="G75">
            <v>12</v>
          </cell>
          <cell r="H75">
            <v>12</v>
          </cell>
          <cell r="I75">
            <v>12</v>
          </cell>
          <cell r="J75">
            <v>12</v>
          </cell>
          <cell r="K75">
            <v>12</v>
          </cell>
          <cell r="L75">
            <v>12</v>
          </cell>
          <cell r="M75">
            <v>12</v>
          </cell>
          <cell r="N75">
            <v>12</v>
          </cell>
          <cell r="O75">
            <v>12</v>
          </cell>
          <cell r="P75">
            <v>12</v>
          </cell>
          <cell r="Q75">
            <v>12</v>
          </cell>
          <cell r="R75">
            <v>12</v>
          </cell>
          <cell r="S75">
            <v>12</v>
          </cell>
          <cell r="T75">
            <v>12</v>
          </cell>
          <cell r="AK75">
            <v>58</v>
          </cell>
          <cell r="AL75" t="str">
            <v>FRANCISCO CARMENIO BATISTA</v>
          </cell>
        </row>
        <row r="76">
          <cell r="A76" t="str">
            <v>HWL-0250</v>
          </cell>
          <cell r="B76">
            <v>12.3</v>
          </cell>
          <cell r="C76">
            <v>12.3</v>
          </cell>
          <cell r="D76">
            <v>12.3</v>
          </cell>
          <cell r="E76">
            <v>12.3</v>
          </cell>
          <cell r="F76">
            <v>12.3</v>
          </cell>
          <cell r="G76">
            <v>12.3</v>
          </cell>
          <cell r="H76">
            <v>12.3</v>
          </cell>
          <cell r="I76">
            <v>12.3</v>
          </cell>
          <cell r="J76">
            <v>12.3</v>
          </cell>
          <cell r="K76">
            <v>12.3</v>
          </cell>
          <cell r="L76">
            <v>12.3</v>
          </cell>
          <cell r="M76">
            <v>12.3</v>
          </cell>
          <cell r="N76">
            <v>12.3</v>
          </cell>
          <cell r="O76">
            <v>12.3</v>
          </cell>
          <cell r="P76">
            <v>12.3</v>
          </cell>
          <cell r="Q76">
            <v>12.3</v>
          </cell>
          <cell r="R76">
            <v>12.3</v>
          </cell>
          <cell r="S76">
            <v>12.3</v>
          </cell>
          <cell r="T76">
            <v>12.3</v>
          </cell>
          <cell r="AK76">
            <v>62</v>
          </cell>
          <cell r="AL76" t="str">
            <v>ZILTON PACHECO</v>
          </cell>
        </row>
        <row r="77">
          <cell r="A77" t="str">
            <v>HVB-0095</v>
          </cell>
          <cell r="B77">
            <v>12.5</v>
          </cell>
          <cell r="C77">
            <v>12.5</v>
          </cell>
          <cell r="D77">
            <v>12.5</v>
          </cell>
          <cell r="E77">
            <v>12.5</v>
          </cell>
          <cell r="F77">
            <v>12.5</v>
          </cell>
          <cell r="G77">
            <v>12.5</v>
          </cell>
          <cell r="H77">
            <v>12.5</v>
          </cell>
          <cell r="I77">
            <v>12.5</v>
          </cell>
          <cell r="J77">
            <v>12.5</v>
          </cell>
          <cell r="K77">
            <v>12.5</v>
          </cell>
          <cell r="L77">
            <v>12.5</v>
          </cell>
          <cell r="M77">
            <v>12.5</v>
          </cell>
          <cell r="N77">
            <v>12.5</v>
          </cell>
          <cell r="O77">
            <v>12.5</v>
          </cell>
          <cell r="P77">
            <v>12.5</v>
          </cell>
          <cell r="Q77">
            <v>12.5</v>
          </cell>
          <cell r="R77">
            <v>12.5</v>
          </cell>
          <cell r="S77">
            <v>12.5</v>
          </cell>
          <cell r="T77">
            <v>12.5</v>
          </cell>
          <cell r="AK77">
            <v>62</v>
          </cell>
          <cell r="AL77" t="str">
            <v>ZILTON PACHECO</v>
          </cell>
        </row>
        <row r="78">
          <cell r="A78" t="str">
            <v>JTE-2846</v>
          </cell>
          <cell r="B78">
            <v>12.5</v>
          </cell>
          <cell r="C78">
            <v>12.5</v>
          </cell>
          <cell r="D78">
            <v>12.5</v>
          </cell>
          <cell r="E78">
            <v>12.5</v>
          </cell>
          <cell r="F78">
            <v>12.5</v>
          </cell>
          <cell r="G78">
            <v>12.5</v>
          </cell>
          <cell r="H78">
            <v>12.5</v>
          </cell>
          <cell r="I78">
            <v>12.5</v>
          </cell>
          <cell r="J78">
            <v>12.5</v>
          </cell>
          <cell r="K78">
            <v>12.5</v>
          </cell>
          <cell r="L78">
            <v>12.5</v>
          </cell>
          <cell r="M78">
            <v>12.5</v>
          </cell>
          <cell r="N78">
            <v>12.5</v>
          </cell>
          <cell r="O78">
            <v>12.5</v>
          </cell>
          <cell r="P78">
            <v>12.5</v>
          </cell>
          <cell r="Q78">
            <v>12.5</v>
          </cell>
          <cell r="R78">
            <v>12.5</v>
          </cell>
          <cell r="S78">
            <v>12.5</v>
          </cell>
          <cell r="T78">
            <v>12.5</v>
          </cell>
          <cell r="AK78">
            <v>62</v>
          </cell>
          <cell r="AL78" t="str">
            <v>ZILTON PACHECO</v>
          </cell>
        </row>
        <row r="79">
          <cell r="A79" t="str">
            <v>HVN-1591</v>
          </cell>
          <cell r="B79">
            <v>13</v>
          </cell>
          <cell r="C79">
            <v>13</v>
          </cell>
          <cell r="D79">
            <v>13</v>
          </cell>
          <cell r="E79">
            <v>13</v>
          </cell>
          <cell r="F79">
            <v>13</v>
          </cell>
          <cell r="G79">
            <v>13</v>
          </cell>
          <cell r="H79">
            <v>13</v>
          </cell>
          <cell r="I79">
            <v>13</v>
          </cell>
          <cell r="J79">
            <v>13</v>
          </cell>
          <cell r="K79">
            <v>13</v>
          </cell>
          <cell r="L79">
            <v>13</v>
          </cell>
          <cell r="M79">
            <v>13</v>
          </cell>
          <cell r="N79">
            <v>13</v>
          </cell>
          <cell r="O79">
            <v>13</v>
          </cell>
          <cell r="P79">
            <v>13</v>
          </cell>
          <cell r="Q79">
            <v>13</v>
          </cell>
          <cell r="R79">
            <v>13</v>
          </cell>
          <cell r="S79">
            <v>13</v>
          </cell>
          <cell r="T79">
            <v>13</v>
          </cell>
          <cell r="AK79">
            <v>63</v>
          </cell>
          <cell r="AL79" t="str">
            <v>JOSÉ IVANILDO MIRANDA MATOS</v>
          </cell>
        </row>
        <row r="80">
          <cell r="A80" t="str">
            <v>HVB-7065</v>
          </cell>
          <cell r="B80">
            <v>12.5</v>
          </cell>
          <cell r="C80">
            <v>12.5</v>
          </cell>
          <cell r="D80">
            <v>12.5</v>
          </cell>
          <cell r="E80">
            <v>12.5</v>
          </cell>
          <cell r="F80">
            <v>12.5</v>
          </cell>
          <cell r="G80">
            <v>12.5</v>
          </cell>
          <cell r="H80">
            <v>12.5</v>
          </cell>
          <cell r="I80">
            <v>12.5</v>
          </cell>
          <cell r="J80">
            <v>12.5</v>
          </cell>
          <cell r="K80">
            <v>12.5</v>
          </cell>
          <cell r="L80">
            <v>12.5</v>
          </cell>
          <cell r="M80">
            <v>12.5</v>
          </cell>
          <cell r="N80">
            <v>12.5</v>
          </cell>
          <cell r="O80">
            <v>12.5</v>
          </cell>
          <cell r="P80">
            <v>12.5</v>
          </cell>
          <cell r="Q80">
            <v>12.5</v>
          </cell>
          <cell r="R80">
            <v>12.5</v>
          </cell>
          <cell r="S80">
            <v>12.5</v>
          </cell>
          <cell r="T80">
            <v>12.5</v>
          </cell>
          <cell r="AK80">
            <v>64</v>
          </cell>
          <cell r="AL80" t="str">
            <v>ROBERTO BARBOSA MOREIRA</v>
          </cell>
        </row>
        <row r="81">
          <cell r="A81" t="str">
            <v>HUH-2447</v>
          </cell>
          <cell r="B81">
            <v>12.3</v>
          </cell>
          <cell r="C81">
            <v>12.3</v>
          </cell>
          <cell r="D81">
            <v>12.3</v>
          </cell>
          <cell r="E81">
            <v>12.3</v>
          </cell>
          <cell r="F81">
            <v>12.3</v>
          </cell>
          <cell r="G81">
            <v>12.3</v>
          </cell>
          <cell r="H81">
            <v>12.3</v>
          </cell>
          <cell r="I81">
            <v>12.3</v>
          </cell>
          <cell r="J81">
            <v>12.3</v>
          </cell>
          <cell r="K81">
            <v>12.3</v>
          </cell>
          <cell r="L81">
            <v>12.3</v>
          </cell>
          <cell r="M81">
            <v>12.3</v>
          </cell>
          <cell r="N81">
            <v>12.3</v>
          </cell>
          <cell r="O81">
            <v>12.3</v>
          </cell>
          <cell r="P81">
            <v>12.3</v>
          </cell>
          <cell r="Q81">
            <v>12.3</v>
          </cell>
          <cell r="R81">
            <v>12.3</v>
          </cell>
          <cell r="S81">
            <v>12.3</v>
          </cell>
          <cell r="T81">
            <v>12.3</v>
          </cell>
          <cell r="AK81">
            <v>65</v>
          </cell>
          <cell r="AL81" t="str">
            <v>JOCIMAR SOUSA LIMA</v>
          </cell>
        </row>
        <row r="82">
          <cell r="A82" t="str">
            <v>HUL-7108</v>
          </cell>
          <cell r="B82">
            <v>12</v>
          </cell>
          <cell r="C82">
            <v>12</v>
          </cell>
          <cell r="D82">
            <v>12</v>
          </cell>
          <cell r="E82">
            <v>12</v>
          </cell>
          <cell r="F82">
            <v>12</v>
          </cell>
          <cell r="G82">
            <v>12</v>
          </cell>
          <cell r="H82">
            <v>12</v>
          </cell>
          <cell r="I82">
            <v>12</v>
          </cell>
          <cell r="J82">
            <v>12</v>
          </cell>
          <cell r="K82">
            <v>12</v>
          </cell>
          <cell r="L82">
            <v>12</v>
          </cell>
          <cell r="M82">
            <v>12</v>
          </cell>
          <cell r="N82">
            <v>12</v>
          </cell>
          <cell r="O82">
            <v>12</v>
          </cell>
          <cell r="P82">
            <v>12</v>
          </cell>
          <cell r="Q82">
            <v>12</v>
          </cell>
          <cell r="R82">
            <v>12</v>
          </cell>
          <cell r="S82">
            <v>12</v>
          </cell>
          <cell r="T82">
            <v>12</v>
          </cell>
          <cell r="AK82">
            <v>66</v>
          </cell>
          <cell r="AL82" t="str">
            <v xml:space="preserve">JOSÉ ITAMAR DAMASCENO BRAGA </v>
          </cell>
        </row>
        <row r="83">
          <cell r="A83" t="str">
            <v>MYT-0168</v>
          </cell>
          <cell r="B83">
            <v>13</v>
          </cell>
          <cell r="C83">
            <v>13</v>
          </cell>
          <cell r="D83">
            <v>13</v>
          </cell>
          <cell r="E83">
            <v>13</v>
          </cell>
          <cell r="F83">
            <v>13</v>
          </cell>
          <cell r="G83">
            <v>13</v>
          </cell>
          <cell r="H83">
            <v>13</v>
          </cell>
          <cell r="I83">
            <v>13</v>
          </cell>
          <cell r="J83">
            <v>13</v>
          </cell>
          <cell r="K83">
            <v>13</v>
          </cell>
          <cell r="L83">
            <v>13</v>
          </cell>
          <cell r="M83">
            <v>13</v>
          </cell>
          <cell r="N83">
            <v>13</v>
          </cell>
          <cell r="O83">
            <v>13</v>
          </cell>
          <cell r="P83">
            <v>13</v>
          </cell>
          <cell r="Q83">
            <v>13</v>
          </cell>
          <cell r="R83">
            <v>13</v>
          </cell>
          <cell r="S83">
            <v>13</v>
          </cell>
          <cell r="T83">
            <v>13</v>
          </cell>
          <cell r="AK83">
            <v>67</v>
          </cell>
          <cell r="AL83" t="str">
            <v>EINSTEIN MENDONÇA DE OLIVEIRA</v>
          </cell>
        </row>
        <row r="84">
          <cell r="A84" t="str">
            <v>JTU-1830</v>
          </cell>
          <cell r="B84">
            <v>13</v>
          </cell>
          <cell r="C84">
            <v>13</v>
          </cell>
          <cell r="D84">
            <v>13</v>
          </cell>
          <cell r="E84">
            <v>13</v>
          </cell>
          <cell r="F84">
            <v>13</v>
          </cell>
          <cell r="G84">
            <v>13</v>
          </cell>
          <cell r="H84">
            <v>13</v>
          </cell>
          <cell r="I84">
            <v>13</v>
          </cell>
          <cell r="J84">
            <v>13</v>
          </cell>
          <cell r="K84">
            <v>13</v>
          </cell>
          <cell r="L84">
            <v>13</v>
          </cell>
          <cell r="M84">
            <v>13</v>
          </cell>
          <cell r="N84">
            <v>13</v>
          </cell>
          <cell r="O84">
            <v>13</v>
          </cell>
          <cell r="P84">
            <v>13</v>
          </cell>
          <cell r="Q84">
            <v>13</v>
          </cell>
          <cell r="R84">
            <v>13</v>
          </cell>
          <cell r="S84">
            <v>13</v>
          </cell>
          <cell r="T84">
            <v>13</v>
          </cell>
          <cell r="AK84">
            <v>68</v>
          </cell>
          <cell r="AL84" t="str">
            <v>EDUARDO MARTINS DE SOUSA</v>
          </cell>
        </row>
        <row r="85">
          <cell r="A85" t="str">
            <v>HVI-3768</v>
          </cell>
          <cell r="B85">
            <v>12</v>
          </cell>
          <cell r="C85">
            <v>12</v>
          </cell>
          <cell r="D85">
            <v>12</v>
          </cell>
          <cell r="E85">
            <v>12</v>
          </cell>
          <cell r="F85">
            <v>12</v>
          </cell>
          <cell r="G85">
            <v>12</v>
          </cell>
          <cell r="H85">
            <v>12</v>
          </cell>
          <cell r="I85">
            <v>12</v>
          </cell>
          <cell r="J85">
            <v>12</v>
          </cell>
          <cell r="K85">
            <v>12</v>
          </cell>
          <cell r="L85">
            <v>12</v>
          </cell>
          <cell r="M85">
            <v>12</v>
          </cell>
          <cell r="N85">
            <v>12</v>
          </cell>
          <cell r="O85">
            <v>12</v>
          </cell>
          <cell r="P85">
            <v>12</v>
          </cell>
          <cell r="Q85">
            <v>12</v>
          </cell>
          <cell r="R85">
            <v>12</v>
          </cell>
          <cell r="S85">
            <v>12</v>
          </cell>
          <cell r="T85">
            <v>12</v>
          </cell>
          <cell r="AK85">
            <v>69</v>
          </cell>
          <cell r="AL85" t="str">
            <v>ANTONIO NILTON DE SOUZA CAVALCANTE</v>
          </cell>
        </row>
        <row r="86">
          <cell r="A86" t="str">
            <v>HVP-8337</v>
          </cell>
          <cell r="B86">
            <v>12</v>
          </cell>
          <cell r="C86">
            <v>12</v>
          </cell>
          <cell r="D86">
            <v>12</v>
          </cell>
          <cell r="E86">
            <v>12</v>
          </cell>
          <cell r="F86">
            <v>12</v>
          </cell>
          <cell r="G86">
            <v>12</v>
          </cell>
          <cell r="H86">
            <v>12</v>
          </cell>
          <cell r="I86">
            <v>12</v>
          </cell>
          <cell r="J86">
            <v>12</v>
          </cell>
          <cell r="K86">
            <v>12</v>
          </cell>
          <cell r="L86">
            <v>12</v>
          </cell>
          <cell r="M86">
            <v>12</v>
          </cell>
          <cell r="N86">
            <v>12</v>
          </cell>
          <cell r="O86">
            <v>12</v>
          </cell>
          <cell r="P86">
            <v>12</v>
          </cell>
          <cell r="Q86">
            <v>12</v>
          </cell>
          <cell r="R86">
            <v>12</v>
          </cell>
          <cell r="S86">
            <v>12</v>
          </cell>
          <cell r="T86">
            <v>12</v>
          </cell>
          <cell r="AK86">
            <v>70</v>
          </cell>
          <cell r="AL86" t="str">
            <v>JOSÉ NILSON FONTENELE ARAÚJO</v>
          </cell>
        </row>
        <row r="87">
          <cell r="A87" t="str">
            <v>HVI-9938</v>
          </cell>
          <cell r="B87">
            <v>11</v>
          </cell>
          <cell r="C87">
            <v>11</v>
          </cell>
          <cell r="D87">
            <v>11</v>
          </cell>
          <cell r="E87">
            <v>11</v>
          </cell>
          <cell r="F87">
            <v>11</v>
          </cell>
          <cell r="G87">
            <v>11</v>
          </cell>
          <cell r="H87">
            <v>11</v>
          </cell>
          <cell r="I87">
            <v>11</v>
          </cell>
          <cell r="J87">
            <v>11</v>
          </cell>
          <cell r="K87">
            <v>11</v>
          </cell>
          <cell r="L87">
            <v>11</v>
          </cell>
          <cell r="M87">
            <v>11</v>
          </cell>
          <cell r="N87">
            <v>11</v>
          </cell>
          <cell r="O87">
            <v>11</v>
          </cell>
          <cell r="P87">
            <v>11</v>
          </cell>
          <cell r="Q87">
            <v>11</v>
          </cell>
          <cell r="R87">
            <v>11</v>
          </cell>
          <cell r="S87">
            <v>11</v>
          </cell>
          <cell r="T87">
            <v>11</v>
          </cell>
          <cell r="AK87">
            <v>71</v>
          </cell>
          <cell r="AL87" t="str">
            <v>VALDEMIR JOSÉ DOS SANTOS</v>
          </cell>
        </row>
        <row r="88">
          <cell r="A88" t="str">
            <v>ADL-1779</v>
          </cell>
          <cell r="B88">
            <v>12</v>
          </cell>
          <cell r="C88">
            <v>12</v>
          </cell>
          <cell r="D88">
            <v>12</v>
          </cell>
          <cell r="E88">
            <v>12</v>
          </cell>
          <cell r="F88">
            <v>12</v>
          </cell>
          <cell r="G88">
            <v>12</v>
          </cell>
          <cell r="H88">
            <v>12</v>
          </cell>
          <cell r="I88">
            <v>12</v>
          </cell>
          <cell r="J88">
            <v>12</v>
          </cell>
          <cell r="K88">
            <v>12</v>
          </cell>
          <cell r="L88">
            <v>12</v>
          </cell>
          <cell r="M88">
            <v>12</v>
          </cell>
          <cell r="N88">
            <v>12</v>
          </cell>
          <cell r="O88">
            <v>12</v>
          </cell>
          <cell r="P88">
            <v>12</v>
          </cell>
          <cell r="Q88">
            <v>12</v>
          </cell>
          <cell r="R88">
            <v>12</v>
          </cell>
          <cell r="S88">
            <v>12</v>
          </cell>
          <cell r="T88">
            <v>12</v>
          </cell>
          <cell r="AK88">
            <v>72</v>
          </cell>
          <cell r="AL88" t="str">
            <v>JOSÉ MOREIRA NETO</v>
          </cell>
        </row>
        <row r="89">
          <cell r="A89" t="str">
            <v>HUX-1819</v>
          </cell>
          <cell r="B89">
            <v>12</v>
          </cell>
          <cell r="C89">
            <v>12</v>
          </cell>
          <cell r="D89">
            <v>12</v>
          </cell>
          <cell r="E89">
            <v>12</v>
          </cell>
          <cell r="F89">
            <v>12</v>
          </cell>
          <cell r="G89">
            <v>12</v>
          </cell>
          <cell r="H89">
            <v>12</v>
          </cell>
          <cell r="I89">
            <v>12</v>
          </cell>
          <cell r="J89">
            <v>12</v>
          </cell>
          <cell r="K89">
            <v>12</v>
          </cell>
          <cell r="L89">
            <v>12</v>
          </cell>
          <cell r="M89">
            <v>12</v>
          </cell>
          <cell r="N89">
            <v>12</v>
          </cell>
          <cell r="O89">
            <v>12</v>
          </cell>
          <cell r="P89">
            <v>12</v>
          </cell>
          <cell r="Q89">
            <v>12</v>
          </cell>
          <cell r="R89">
            <v>12</v>
          </cell>
          <cell r="S89">
            <v>12</v>
          </cell>
          <cell r="T89">
            <v>12</v>
          </cell>
          <cell r="AK89">
            <v>83</v>
          </cell>
          <cell r="AL89" t="str">
            <v>EUGENIA MARIA DA SILVA</v>
          </cell>
        </row>
        <row r="90">
          <cell r="A90" t="str">
            <v>HVB-5881</v>
          </cell>
          <cell r="AK90">
            <v>74</v>
          </cell>
          <cell r="AL90" t="str">
            <v>MEIRELES TRANSPORTES</v>
          </cell>
        </row>
        <row r="91">
          <cell r="A91" t="str">
            <v>HVR-5540</v>
          </cell>
          <cell r="AK91">
            <v>74</v>
          </cell>
          <cell r="AL91" t="str">
            <v>MEIRELES TRANSPORTES</v>
          </cell>
        </row>
        <row r="92">
          <cell r="A92" t="str">
            <v>LIL-2816</v>
          </cell>
          <cell r="B92">
            <v>12</v>
          </cell>
          <cell r="C92">
            <v>12</v>
          </cell>
          <cell r="D92">
            <v>12</v>
          </cell>
          <cell r="E92">
            <v>12</v>
          </cell>
          <cell r="F92">
            <v>12</v>
          </cell>
          <cell r="G92">
            <v>12</v>
          </cell>
          <cell r="H92">
            <v>12</v>
          </cell>
          <cell r="I92">
            <v>12</v>
          </cell>
          <cell r="J92">
            <v>12</v>
          </cell>
          <cell r="K92">
            <v>12</v>
          </cell>
          <cell r="L92">
            <v>12</v>
          </cell>
          <cell r="M92">
            <v>12</v>
          </cell>
          <cell r="N92">
            <v>12</v>
          </cell>
          <cell r="O92">
            <v>12</v>
          </cell>
          <cell r="P92">
            <v>12</v>
          </cell>
          <cell r="Q92">
            <v>12</v>
          </cell>
          <cell r="R92">
            <v>12</v>
          </cell>
          <cell r="S92">
            <v>12</v>
          </cell>
          <cell r="T92">
            <v>12</v>
          </cell>
          <cell r="AK92">
            <v>75</v>
          </cell>
          <cell r="AL92" t="str">
            <v>RONALDO FIGUEREDO LIMA</v>
          </cell>
        </row>
        <row r="93">
          <cell r="A93" t="str">
            <v>LHT-3151</v>
          </cell>
          <cell r="B93">
            <v>12</v>
          </cell>
          <cell r="C93">
            <v>12</v>
          </cell>
          <cell r="D93">
            <v>12</v>
          </cell>
          <cell r="E93">
            <v>12</v>
          </cell>
          <cell r="F93">
            <v>12</v>
          </cell>
          <cell r="G93">
            <v>12</v>
          </cell>
          <cell r="H93">
            <v>12</v>
          </cell>
          <cell r="I93">
            <v>12</v>
          </cell>
          <cell r="J93">
            <v>12</v>
          </cell>
          <cell r="K93">
            <v>12</v>
          </cell>
          <cell r="L93">
            <v>12</v>
          </cell>
          <cell r="M93">
            <v>12</v>
          </cell>
          <cell r="N93">
            <v>12</v>
          </cell>
          <cell r="O93">
            <v>12</v>
          </cell>
          <cell r="P93">
            <v>12</v>
          </cell>
          <cell r="Q93">
            <v>12</v>
          </cell>
          <cell r="R93">
            <v>12</v>
          </cell>
          <cell r="S93">
            <v>12</v>
          </cell>
          <cell r="T93">
            <v>12</v>
          </cell>
          <cell r="AK93">
            <v>76</v>
          </cell>
          <cell r="AL93" t="str">
            <v>FRANCISCO BATISTA DA SILVA</v>
          </cell>
        </row>
        <row r="94">
          <cell r="A94" t="str">
            <v>ABE-0860</v>
          </cell>
          <cell r="B94">
            <v>13</v>
          </cell>
          <cell r="C94">
            <v>13</v>
          </cell>
          <cell r="D94">
            <v>13</v>
          </cell>
          <cell r="E94">
            <v>13</v>
          </cell>
          <cell r="F94">
            <v>13</v>
          </cell>
          <cell r="G94">
            <v>13</v>
          </cell>
          <cell r="H94">
            <v>13</v>
          </cell>
          <cell r="I94">
            <v>13</v>
          </cell>
          <cell r="J94">
            <v>13</v>
          </cell>
          <cell r="K94">
            <v>13</v>
          </cell>
          <cell r="L94">
            <v>13</v>
          </cell>
          <cell r="M94">
            <v>13</v>
          </cell>
          <cell r="N94">
            <v>13</v>
          </cell>
          <cell r="O94">
            <v>13</v>
          </cell>
          <cell r="P94">
            <v>13</v>
          </cell>
          <cell r="Q94">
            <v>13</v>
          </cell>
          <cell r="R94">
            <v>13</v>
          </cell>
          <cell r="S94">
            <v>13</v>
          </cell>
          <cell r="T94">
            <v>13</v>
          </cell>
          <cell r="AK94">
            <v>77</v>
          </cell>
          <cell r="AL94" t="str">
            <v>SÉRGIO DA SILVA</v>
          </cell>
        </row>
        <row r="95">
          <cell r="A95" t="str">
            <v>BWQ-3354</v>
          </cell>
          <cell r="B95">
            <v>12</v>
          </cell>
          <cell r="C95">
            <v>12</v>
          </cell>
          <cell r="D95">
            <v>12</v>
          </cell>
          <cell r="E95">
            <v>12</v>
          </cell>
          <cell r="F95">
            <v>12</v>
          </cell>
          <cell r="G95">
            <v>12</v>
          </cell>
          <cell r="H95">
            <v>12</v>
          </cell>
          <cell r="I95">
            <v>12</v>
          </cell>
          <cell r="J95">
            <v>12</v>
          </cell>
          <cell r="K95">
            <v>12</v>
          </cell>
          <cell r="L95">
            <v>12</v>
          </cell>
          <cell r="M95">
            <v>12</v>
          </cell>
          <cell r="N95">
            <v>12</v>
          </cell>
          <cell r="O95">
            <v>12</v>
          </cell>
          <cell r="P95">
            <v>12</v>
          </cell>
          <cell r="Q95">
            <v>12</v>
          </cell>
          <cell r="R95">
            <v>12</v>
          </cell>
          <cell r="S95">
            <v>12</v>
          </cell>
          <cell r="T95">
            <v>12</v>
          </cell>
          <cell r="AK95">
            <v>77</v>
          </cell>
          <cell r="AL95" t="str">
            <v>SÉRGIO DA SILVA</v>
          </cell>
        </row>
        <row r="96">
          <cell r="A96" t="str">
            <v>HVR-1022</v>
          </cell>
          <cell r="B96">
            <v>13.5</v>
          </cell>
          <cell r="C96">
            <v>13.5</v>
          </cell>
          <cell r="D96">
            <v>13.5</v>
          </cell>
          <cell r="E96">
            <v>13.5</v>
          </cell>
          <cell r="F96">
            <v>13.5</v>
          </cell>
          <cell r="G96">
            <v>13.5</v>
          </cell>
          <cell r="H96">
            <v>13.5</v>
          </cell>
          <cell r="I96">
            <v>13.5</v>
          </cell>
          <cell r="J96">
            <v>13.5</v>
          </cell>
          <cell r="K96">
            <v>13.5</v>
          </cell>
          <cell r="L96">
            <v>13.5</v>
          </cell>
          <cell r="M96">
            <v>13.5</v>
          </cell>
          <cell r="N96">
            <v>13.5</v>
          </cell>
          <cell r="O96">
            <v>13.5</v>
          </cell>
          <cell r="P96">
            <v>13.5</v>
          </cell>
          <cell r="Q96">
            <v>13.5</v>
          </cell>
          <cell r="R96">
            <v>13.5</v>
          </cell>
          <cell r="S96">
            <v>13.5</v>
          </cell>
          <cell r="T96">
            <v>13.5</v>
          </cell>
          <cell r="AK96">
            <v>78</v>
          </cell>
          <cell r="AL96" t="str">
            <v>JOAQUIM LOPES DE MENEZES</v>
          </cell>
        </row>
        <row r="97">
          <cell r="A97" t="str">
            <v>HUS-0409</v>
          </cell>
          <cell r="AK97">
            <v>74</v>
          </cell>
          <cell r="AL97" t="str">
            <v>MEIRELES TRANSPORTES</v>
          </cell>
        </row>
        <row r="98">
          <cell r="A98" t="str">
            <v>HWA-2399</v>
          </cell>
          <cell r="B98">
            <v>12</v>
          </cell>
          <cell r="C98">
            <v>12</v>
          </cell>
          <cell r="D98">
            <v>12</v>
          </cell>
          <cell r="E98">
            <v>12</v>
          </cell>
          <cell r="F98">
            <v>12</v>
          </cell>
          <cell r="G98">
            <v>12</v>
          </cell>
          <cell r="H98">
            <v>12</v>
          </cell>
          <cell r="I98">
            <v>12</v>
          </cell>
          <cell r="J98">
            <v>12</v>
          </cell>
          <cell r="K98">
            <v>12</v>
          </cell>
          <cell r="L98">
            <v>12</v>
          </cell>
          <cell r="M98">
            <v>12</v>
          </cell>
          <cell r="N98">
            <v>12</v>
          </cell>
          <cell r="O98">
            <v>12</v>
          </cell>
          <cell r="P98">
            <v>12</v>
          </cell>
          <cell r="Q98">
            <v>12</v>
          </cell>
          <cell r="R98">
            <v>12</v>
          </cell>
          <cell r="S98">
            <v>12</v>
          </cell>
          <cell r="T98">
            <v>12</v>
          </cell>
          <cell r="AK98">
            <v>78</v>
          </cell>
          <cell r="AL98" t="str">
            <v>JOAQUIM LOPES DE MENEZES</v>
          </cell>
        </row>
        <row r="99">
          <cell r="A99" t="str">
            <v>IAV-4533</v>
          </cell>
          <cell r="B99">
            <v>13</v>
          </cell>
          <cell r="C99">
            <v>13</v>
          </cell>
          <cell r="D99">
            <v>13</v>
          </cell>
          <cell r="E99">
            <v>13</v>
          </cell>
          <cell r="F99">
            <v>13</v>
          </cell>
          <cell r="G99">
            <v>13</v>
          </cell>
          <cell r="H99">
            <v>13</v>
          </cell>
          <cell r="I99">
            <v>13</v>
          </cell>
          <cell r="J99">
            <v>13</v>
          </cell>
          <cell r="K99">
            <v>13</v>
          </cell>
          <cell r="L99">
            <v>13</v>
          </cell>
          <cell r="M99">
            <v>13</v>
          </cell>
          <cell r="N99">
            <v>13</v>
          </cell>
          <cell r="O99">
            <v>13</v>
          </cell>
          <cell r="P99">
            <v>13</v>
          </cell>
          <cell r="Q99">
            <v>13</v>
          </cell>
          <cell r="R99">
            <v>13</v>
          </cell>
          <cell r="S99">
            <v>13</v>
          </cell>
          <cell r="T99">
            <v>13</v>
          </cell>
          <cell r="AK99">
            <v>79</v>
          </cell>
          <cell r="AL99" t="str">
            <v>LUIZ CARLOS DE QUEIROZ LIMA</v>
          </cell>
        </row>
        <row r="100">
          <cell r="A100" t="str">
            <v>HOO-3826</v>
          </cell>
          <cell r="B100">
            <v>13.5</v>
          </cell>
          <cell r="C100">
            <v>13.5</v>
          </cell>
          <cell r="D100">
            <v>13.5</v>
          </cell>
          <cell r="E100">
            <v>13.5</v>
          </cell>
          <cell r="F100">
            <v>13.5</v>
          </cell>
          <cell r="G100">
            <v>13.5</v>
          </cell>
          <cell r="H100">
            <v>13.5</v>
          </cell>
          <cell r="I100">
            <v>13.5</v>
          </cell>
          <cell r="J100">
            <v>13.5</v>
          </cell>
          <cell r="K100">
            <v>13.5</v>
          </cell>
          <cell r="L100">
            <v>13.5</v>
          </cell>
          <cell r="M100">
            <v>13.5</v>
          </cell>
          <cell r="N100">
            <v>13.5</v>
          </cell>
          <cell r="O100">
            <v>13.5</v>
          </cell>
          <cell r="P100">
            <v>13.5</v>
          </cell>
          <cell r="Q100">
            <v>13.5</v>
          </cell>
          <cell r="R100">
            <v>13.5</v>
          </cell>
          <cell r="S100">
            <v>13.5</v>
          </cell>
          <cell r="T100">
            <v>13.5</v>
          </cell>
          <cell r="AK100">
            <v>80</v>
          </cell>
          <cell r="AL100" t="str">
            <v>EDIVAL PEREIRA LIMA</v>
          </cell>
        </row>
        <row r="101">
          <cell r="A101" t="str">
            <v>HWC-9018</v>
          </cell>
          <cell r="B101">
            <v>12.5</v>
          </cell>
          <cell r="C101">
            <v>12.5</v>
          </cell>
          <cell r="D101">
            <v>12.5</v>
          </cell>
          <cell r="E101">
            <v>12.5</v>
          </cell>
          <cell r="F101">
            <v>12.5</v>
          </cell>
          <cell r="G101">
            <v>12.5</v>
          </cell>
          <cell r="H101">
            <v>12.5</v>
          </cell>
          <cell r="I101">
            <v>12.5</v>
          </cell>
          <cell r="J101">
            <v>12.5</v>
          </cell>
          <cell r="K101">
            <v>12.5</v>
          </cell>
          <cell r="L101">
            <v>12.5</v>
          </cell>
          <cell r="M101">
            <v>12.5</v>
          </cell>
          <cell r="N101">
            <v>12.5</v>
          </cell>
          <cell r="O101">
            <v>12.5</v>
          </cell>
          <cell r="P101">
            <v>12.5</v>
          </cell>
          <cell r="Q101">
            <v>12.5</v>
          </cell>
          <cell r="R101">
            <v>12.5</v>
          </cell>
          <cell r="S101">
            <v>12.5</v>
          </cell>
          <cell r="T101">
            <v>12.5</v>
          </cell>
          <cell r="AK101">
            <v>81</v>
          </cell>
          <cell r="AL101" t="str">
            <v>FRANCISCO ALVES LUCAS FILHO</v>
          </cell>
        </row>
        <row r="102">
          <cell r="A102" t="str">
            <v>HUJ-1018</v>
          </cell>
          <cell r="B102">
            <v>12</v>
          </cell>
          <cell r="C102">
            <v>12</v>
          </cell>
          <cell r="D102">
            <v>12</v>
          </cell>
          <cell r="E102">
            <v>12</v>
          </cell>
          <cell r="F102">
            <v>12</v>
          </cell>
          <cell r="G102">
            <v>12</v>
          </cell>
          <cell r="H102">
            <v>12</v>
          </cell>
          <cell r="I102">
            <v>12</v>
          </cell>
          <cell r="J102">
            <v>12</v>
          </cell>
          <cell r="K102">
            <v>12</v>
          </cell>
          <cell r="L102">
            <v>12</v>
          </cell>
          <cell r="M102">
            <v>12</v>
          </cell>
          <cell r="N102">
            <v>12</v>
          </cell>
          <cell r="O102">
            <v>12</v>
          </cell>
          <cell r="P102">
            <v>12</v>
          </cell>
          <cell r="Q102">
            <v>12</v>
          </cell>
          <cell r="R102">
            <v>12</v>
          </cell>
          <cell r="S102">
            <v>12</v>
          </cell>
          <cell r="T102">
            <v>12</v>
          </cell>
          <cell r="AK102">
            <v>73</v>
          </cell>
          <cell r="AL102" t="str">
            <v>TARCISIO  FERREIRA PIMENTEL FILHO</v>
          </cell>
        </row>
        <row r="103">
          <cell r="A103" t="str">
            <v>JTG-5832</v>
          </cell>
          <cell r="B103">
            <v>13</v>
          </cell>
          <cell r="C103">
            <v>13</v>
          </cell>
          <cell r="D103">
            <v>13</v>
          </cell>
          <cell r="E103">
            <v>13</v>
          </cell>
          <cell r="F103">
            <v>13</v>
          </cell>
          <cell r="G103">
            <v>13</v>
          </cell>
          <cell r="H103">
            <v>13</v>
          </cell>
          <cell r="I103">
            <v>13</v>
          </cell>
          <cell r="J103">
            <v>13</v>
          </cell>
          <cell r="K103">
            <v>13</v>
          </cell>
          <cell r="L103">
            <v>13</v>
          </cell>
          <cell r="M103">
            <v>13</v>
          </cell>
          <cell r="N103">
            <v>13</v>
          </cell>
          <cell r="O103">
            <v>13</v>
          </cell>
          <cell r="P103">
            <v>13</v>
          </cell>
          <cell r="Q103">
            <v>13</v>
          </cell>
          <cell r="R103">
            <v>13</v>
          </cell>
          <cell r="S103">
            <v>13</v>
          </cell>
          <cell r="T103">
            <v>13</v>
          </cell>
          <cell r="AK103">
            <v>82</v>
          </cell>
          <cell r="AL103" t="str">
            <v>RICARDO SILVA SOUZA</v>
          </cell>
        </row>
        <row r="104">
          <cell r="A104" t="str">
            <v>ATS-0071</v>
          </cell>
          <cell r="B104">
            <v>14.6</v>
          </cell>
          <cell r="C104">
            <v>14.6</v>
          </cell>
          <cell r="D104">
            <v>14.6</v>
          </cell>
          <cell r="E104">
            <v>14.6</v>
          </cell>
          <cell r="F104">
            <v>14.6</v>
          </cell>
          <cell r="G104">
            <v>14.6</v>
          </cell>
          <cell r="H104">
            <v>14.6</v>
          </cell>
          <cell r="I104">
            <v>14.6</v>
          </cell>
          <cell r="J104">
            <v>14.6</v>
          </cell>
          <cell r="K104">
            <v>14.6</v>
          </cell>
          <cell r="L104">
            <v>14.6</v>
          </cell>
          <cell r="M104">
            <v>14.6</v>
          </cell>
          <cell r="N104">
            <v>14.6</v>
          </cell>
          <cell r="O104">
            <v>14.6</v>
          </cell>
          <cell r="P104">
            <v>14.6</v>
          </cell>
          <cell r="Q104">
            <v>14.6</v>
          </cell>
          <cell r="R104">
            <v>14.6</v>
          </cell>
          <cell r="S104">
            <v>14.6</v>
          </cell>
          <cell r="T104">
            <v>14.6</v>
          </cell>
          <cell r="AK104">
            <v>77</v>
          </cell>
          <cell r="AL104" t="str">
            <v>SÉRGIO DA SILVA</v>
          </cell>
        </row>
        <row r="105">
          <cell r="A105" t="str">
            <v>LYH-8295</v>
          </cell>
          <cell r="B105">
            <v>16</v>
          </cell>
          <cell r="C105">
            <v>16</v>
          </cell>
          <cell r="D105">
            <v>16</v>
          </cell>
          <cell r="E105">
            <v>16</v>
          </cell>
          <cell r="F105">
            <v>16</v>
          </cell>
          <cell r="G105">
            <v>16</v>
          </cell>
          <cell r="H105">
            <v>16</v>
          </cell>
          <cell r="I105">
            <v>16</v>
          </cell>
          <cell r="J105">
            <v>16</v>
          </cell>
          <cell r="K105">
            <v>16</v>
          </cell>
          <cell r="L105">
            <v>16</v>
          </cell>
          <cell r="M105">
            <v>16</v>
          </cell>
          <cell r="N105">
            <v>16</v>
          </cell>
          <cell r="O105">
            <v>16</v>
          </cell>
          <cell r="P105">
            <v>16</v>
          </cell>
          <cell r="Q105">
            <v>16</v>
          </cell>
          <cell r="R105">
            <v>16</v>
          </cell>
          <cell r="S105">
            <v>16</v>
          </cell>
          <cell r="T105">
            <v>16</v>
          </cell>
          <cell r="AK105">
            <v>85</v>
          </cell>
          <cell r="AL105" t="str">
            <v>VIVALDO MEDEIROS</v>
          </cell>
        </row>
        <row r="106">
          <cell r="A106" t="str">
            <v>ACX-5170</v>
          </cell>
          <cell r="B106">
            <v>15.5</v>
          </cell>
          <cell r="C106">
            <v>15.5</v>
          </cell>
          <cell r="D106">
            <v>15.5</v>
          </cell>
          <cell r="E106">
            <v>15.5</v>
          </cell>
          <cell r="F106">
            <v>15.5</v>
          </cell>
          <cell r="G106">
            <v>15.5</v>
          </cell>
          <cell r="H106">
            <v>15.5</v>
          </cell>
          <cell r="I106">
            <v>15.5</v>
          </cell>
          <cell r="J106">
            <v>15.5</v>
          </cell>
          <cell r="K106">
            <v>15.5</v>
          </cell>
          <cell r="L106">
            <v>15.5</v>
          </cell>
          <cell r="M106">
            <v>15.5</v>
          </cell>
          <cell r="N106">
            <v>15.5</v>
          </cell>
          <cell r="O106">
            <v>15.5</v>
          </cell>
          <cell r="P106">
            <v>15.5</v>
          </cell>
          <cell r="Q106">
            <v>15.5</v>
          </cell>
          <cell r="R106">
            <v>15.5</v>
          </cell>
          <cell r="S106">
            <v>15.5</v>
          </cell>
          <cell r="T106">
            <v>15.5</v>
          </cell>
          <cell r="AK106">
            <v>86</v>
          </cell>
          <cell r="AL106" t="str">
            <v>ENOCK ISMAEL DE SOUSA FILHO</v>
          </cell>
        </row>
        <row r="107">
          <cell r="A107" t="str">
            <v>BWB-0283</v>
          </cell>
          <cell r="B107">
            <v>12</v>
          </cell>
          <cell r="C107">
            <v>12</v>
          </cell>
          <cell r="D107">
            <v>12</v>
          </cell>
          <cell r="E107">
            <v>12</v>
          </cell>
          <cell r="F107">
            <v>12</v>
          </cell>
          <cell r="G107">
            <v>12</v>
          </cell>
          <cell r="H107">
            <v>12</v>
          </cell>
          <cell r="I107">
            <v>12</v>
          </cell>
          <cell r="J107">
            <v>12</v>
          </cell>
          <cell r="K107">
            <v>12</v>
          </cell>
          <cell r="L107">
            <v>12</v>
          </cell>
          <cell r="M107">
            <v>12</v>
          </cell>
          <cell r="N107">
            <v>12</v>
          </cell>
          <cell r="O107">
            <v>12</v>
          </cell>
          <cell r="P107">
            <v>12</v>
          </cell>
          <cell r="Q107">
            <v>12</v>
          </cell>
          <cell r="R107">
            <v>12</v>
          </cell>
          <cell r="S107">
            <v>12</v>
          </cell>
          <cell r="T107">
            <v>12</v>
          </cell>
          <cell r="AK107">
            <v>78</v>
          </cell>
          <cell r="AL107" t="str">
            <v>JOAQUIM LOPES DE MENEZES</v>
          </cell>
        </row>
        <row r="108">
          <cell r="A108" t="str">
            <v>BXF-3218</v>
          </cell>
          <cell r="B108">
            <v>13</v>
          </cell>
          <cell r="C108">
            <v>13</v>
          </cell>
          <cell r="D108">
            <v>13</v>
          </cell>
          <cell r="E108">
            <v>13</v>
          </cell>
          <cell r="F108">
            <v>13</v>
          </cell>
          <cell r="G108">
            <v>13</v>
          </cell>
          <cell r="H108">
            <v>13</v>
          </cell>
          <cell r="I108">
            <v>13</v>
          </cell>
          <cell r="J108">
            <v>13</v>
          </cell>
          <cell r="K108">
            <v>13</v>
          </cell>
          <cell r="L108">
            <v>13</v>
          </cell>
          <cell r="M108">
            <v>13</v>
          </cell>
          <cell r="N108">
            <v>13</v>
          </cell>
          <cell r="O108">
            <v>13</v>
          </cell>
          <cell r="P108">
            <v>13</v>
          </cell>
          <cell r="Q108">
            <v>13</v>
          </cell>
          <cell r="R108">
            <v>13</v>
          </cell>
          <cell r="S108">
            <v>13</v>
          </cell>
          <cell r="T108">
            <v>13</v>
          </cell>
          <cell r="AK108">
            <v>87</v>
          </cell>
          <cell r="AL108" t="str">
            <v>FRANCISCO HOLANDA DE ARAÚJO</v>
          </cell>
        </row>
        <row r="109">
          <cell r="A109" t="str">
            <v>HVB-5285</v>
          </cell>
          <cell r="B109">
            <v>12</v>
          </cell>
          <cell r="C109">
            <v>12</v>
          </cell>
          <cell r="D109">
            <v>12</v>
          </cell>
          <cell r="E109">
            <v>12</v>
          </cell>
          <cell r="F109">
            <v>12</v>
          </cell>
          <cell r="G109">
            <v>12</v>
          </cell>
          <cell r="H109">
            <v>12</v>
          </cell>
          <cell r="I109">
            <v>12</v>
          </cell>
          <cell r="J109">
            <v>12</v>
          </cell>
          <cell r="K109">
            <v>12</v>
          </cell>
          <cell r="L109">
            <v>12</v>
          </cell>
          <cell r="M109">
            <v>12</v>
          </cell>
          <cell r="N109">
            <v>12</v>
          </cell>
          <cell r="O109">
            <v>12</v>
          </cell>
          <cell r="P109">
            <v>12</v>
          </cell>
          <cell r="Q109">
            <v>12</v>
          </cell>
          <cell r="R109">
            <v>12</v>
          </cell>
          <cell r="S109">
            <v>12</v>
          </cell>
          <cell r="T109">
            <v>12</v>
          </cell>
          <cell r="AK109">
            <v>88</v>
          </cell>
          <cell r="AL109" t="str">
            <v>AMADEU GLADSTONE CATUNDA</v>
          </cell>
        </row>
        <row r="110">
          <cell r="A110" t="str">
            <v>HVJ-0126</v>
          </cell>
          <cell r="B110">
            <v>12.5</v>
          </cell>
          <cell r="C110">
            <v>12.5</v>
          </cell>
          <cell r="D110">
            <v>12.5</v>
          </cell>
          <cell r="E110">
            <v>12.5</v>
          </cell>
          <cell r="F110">
            <v>12.5</v>
          </cell>
          <cell r="G110">
            <v>12.5</v>
          </cell>
          <cell r="H110">
            <v>12.5</v>
          </cell>
          <cell r="I110">
            <v>12.5</v>
          </cell>
          <cell r="J110">
            <v>12.5</v>
          </cell>
          <cell r="K110">
            <v>12.5</v>
          </cell>
          <cell r="L110">
            <v>12.5</v>
          </cell>
          <cell r="M110">
            <v>12.5</v>
          </cell>
          <cell r="N110">
            <v>12.5</v>
          </cell>
          <cell r="O110">
            <v>12.5</v>
          </cell>
          <cell r="P110">
            <v>12.5</v>
          </cell>
          <cell r="Q110">
            <v>12.5</v>
          </cell>
          <cell r="R110">
            <v>12.5</v>
          </cell>
          <cell r="S110">
            <v>12.5</v>
          </cell>
          <cell r="T110">
            <v>12.5</v>
          </cell>
          <cell r="AK110">
            <v>89</v>
          </cell>
          <cell r="AL110" t="str">
            <v>LUCIANA LAVOR GAMA</v>
          </cell>
        </row>
        <row r="111">
          <cell r="A111" t="str">
            <v>MXJ-9307</v>
          </cell>
          <cell r="B111">
            <v>11.5</v>
          </cell>
          <cell r="C111">
            <v>11.5</v>
          </cell>
          <cell r="D111">
            <v>11.5</v>
          </cell>
          <cell r="E111">
            <v>11.5</v>
          </cell>
          <cell r="F111">
            <v>11.5</v>
          </cell>
          <cell r="G111">
            <v>11.5</v>
          </cell>
          <cell r="H111">
            <v>11.5</v>
          </cell>
          <cell r="I111">
            <v>11.5</v>
          </cell>
          <cell r="J111">
            <v>11.5</v>
          </cell>
          <cell r="K111">
            <v>11.5</v>
          </cell>
          <cell r="L111">
            <v>11.5</v>
          </cell>
          <cell r="M111">
            <v>11.5</v>
          </cell>
          <cell r="N111">
            <v>11.5</v>
          </cell>
          <cell r="O111">
            <v>11.5</v>
          </cell>
          <cell r="P111">
            <v>11.5</v>
          </cell>
          <cell r="Q111">
            <v>11.5</v>
          </cell>
          <cell r="R111">
            <v>11.5</v>
          </cell>
          <cell r="S111">
            <v>11.5</v>
          </cell>
          <cell r="T111">
            <v>11.5</v>
          </cell>
          <cell r="AK111">
            <v>90</v>
          </cell>
          <cell r="AL111" t="str">
            <v>JOSÉ MILTON TELES ALMEIDA</v>
          </cell>
        </row>
        <row r="112">
          <cell r="A112" t="str">
            <v>JMM-3329</v>
          </cell>
          <cell r="B112">
            <v>12</v>
          </cell>
          <cell r="C112">
            <v>12</v>
          </cell>
          <cell r="D112">
            <v>12</v>
          </cell>
          <cell r="E112">
            <v>12</v>
          </cell>
          <cell r="F112">
            <v>12</v>
          </cell>
          <cell r="G112">
            <v>12</v>
          </cell>
          <cell r="H112">
            <v>12</v>
          </cell>
          <cell r="I112">
            <v>12</v>
          </cell>
          <cell r="J112">
            <v>12</v>
          </cell>
          <cell r="K112">
            <v>12</v>
          </cell>
          <cell r="L112">
            <v>12</v>
          </cell>
          <cell r="M112">
            <v>12</v>
          </cell>
          <cell r="N112">
            <v>12</v>
          </cell>
          <cell r="O112">
            <v>12</v>
          </cell>
          <cell r="P112">
            <v>12</v>
          </cell>
          <cell r="Q112">
            <v>12</v>
          </cell>
          <cell r="R112">
            <v>12</v>
          </cell>
          <cell r="S112">
            <v>12</v>
          </cell>
          <cell r="T112">
            <v>12</v>
          </cell>
          <cell r="AK112" t="str">
            <v>106</v>
          </cell>
          <cell r="AL112" t="str">
            <v>RICARDO VALERIANO SERTÃO DA SILVA</v>
          </cell>
        </row>
        <row r="113">
          <cell r="A113" t="str">
            <v>KBH-6601</v>
          </cell>
          <cell r="B113">
            <v>15</v>
          </cell>
          <cell r="C113">
            <v>15</v>
          </cell>
          <cell r="D113">
            <v>15</v>
          </cell>
          <cell r="E113">
            <v>15</v>
          </cell>
          <cell r="F113">
            <v>15</v>
          </cell>
          <cell r="G113">
            <v>15</v>
          </cell>
          <cell r="H113">
            <v>15</v>
          </cell>
          <cell r="I113">
            <v>15</v>
          </cell>
          <cell r="J113">
            <v>15</v>
          </cell>
          <cell r="K113">
            <v>15</v>
          </cell>
          <cell r="L113">
            <v>15</v>
          </cell>
          <cell r="M113">
            <v>15</v>
          </cell>
          <cell r="N113">
            <v>15</v>
          </cell>
          <cell r="O113">
            <v>15</v>
          </cell>
          <cell r="P113">
            <v>15</v>
          </cell>
          <cell r="Q113">
            <v>15</v>
          </cell>
          <cell r="R113">
            <v>15</v>
          </cell>
          <cell r="S113">
            <v>15</v>
          </cell>
          <cell r="T113">
            <v>15</v>
          </cell>
          <cell r="AK113" t="str">
            <v>92</v>
          </cell>
          <cell r="AL113" t="str">
            <v>ELIO PIRES REGO</v>
          </cell>
        </row>
        <row r="114">
          <cell r="A114" t="str">
            <v>LXY-3210</v>
          </cell>
          <cell r="B114">
            <v>12.3</v>
          </cell>
          <cell r="C114">
            <v>12.3</v>
          </cell>
          <cell r="D114">
            <v>12.3</v>
          </cell>
          <cell r="E114">
            <v>12.3</v>
          </cell>
          <cell r="F114">
            <v>12.3</v>
          </cell>
          <cell r="G114">
            <v>12.3</v>
          </cell>
          <cell r="H114">
            <v>12.3</v>
          </cell>
          <cell r="I114">
            <v>12.3</v>
          </cell>
          <cell r="J114">
            <v>12.3</v>
          </cell>
          <cell r="K114">
            <v>12.3</v>
          </cell>
          <cell r="L114">
            <v>12.3</v>
          </cell>
          <cell r="M114">
            <v>12.3</v>
          </cell>
          <cell r="N114">
            <v>12.3</v>
          </cell>
          <cell r="O114">
            <v>12.3</v>
          </cell>
          <cell r="P114">
            <v>12.3</v>
          </cell>
          <cell r="Q114">
            <v>12.3</v>
          </cell>
          <cell r="R114">
            <v>12.3</v>
          </cell>
          <cell r="S114">
            <v>12.3</v>
          </cell>
          <cell r="T114">
            <v>12.3</v>
          </cell>
          <cell r="AK114">
            <v>13</v>
          </cell>
          <cell r="AL114" t="str">
            <v>JOÃO SOARES MACHADO</v>
          </cell>
        </row>
        <row r="115">
          <cell r="A115" t="str">
            <v>AAU-3946</v>
          </cell>
          <cell r="B115">
            <v>14.5</v>
          </cell>
          <cell r="C115">
            <v>14.5</v>
          </cell>
          <cell r="D115">
            <v>14.5</v>
          </cell>
          <cell r="E115">
            <v>14.5</v>
          </cell>
          <cell r="F115">
            <v>14.5</v>
          </cell>
          <cell r="G115">
            <v>14.5</v>
          </cell>
          <cell r="H115">
            <v>14.5</v>
          </cell>
          <cell r="I115">
            <v>14.5</v>
          </cell>
          <cell r="J115">
            <v>14.5</v>
          </cell>
          <cell r="K115">
            <v>14.5</v>
          </cell>
          <cell r="L115">
            <v>14.5</v>
          </cell>
          <cell r="M115">
            <v>14.5</v>
          </cell>
          <cell r="N115">
            <v>14.5</v>
          </cell>
          <cell r="O115">
            <v>14.5</v>
          </cell>
          <cell r="P115">
            <v>14.5</v>
          </cell>
          <cell r="Q115">
            <v>14.5</v>
          </cell>
          <cell r="R115">
            <v>14.5</v>
          </cell>
          <cell r="S115">
            <v>14.5</v>
          </cell>
          <cell r="T115">
            <v>14.5</v>
          </cell>
          <cell r="AK115" t="str">
            <v>94</v>
          </cell>
          <cell r="AL115" t="str">
            <v>RAIMUNDO MARTINS DE SOUZA</v>
          </cell>
        </row>
        <row r="116">
          <cell r="A116" t="str">
            <v>JLD-9831</v>
          </cell>
          <cell r="B116">
            <v>17</v>
          </cell>
          <cell r="C116">
            <v>17</v>
          </cell>
          <cell r="D116">
            <v>17</v>
          </cell>
          <cell r="E116">
            <v>17</v>
          </cell>
          <cell r="F116">
            <v>17</v>
          </cell>
          <cell r="G116">
            <v>17</v>
          </cell>
          <cell r="H116">
            <v>17</v>
          </cell>
          <cell r="I116">
            <v>17</v>
          </cell>
          <cell r="J116">
            <v>17</v>
          </cell>
          <cell r="K116">
            <v>17</v>
          </cell>
          <cell r="L116">
            <v>17</v>
          </cell>
          <cell r="M116">
            <v>17</v>
          </cell>
          <cell r="N116">
            <v>17</v>
          </cell>
          <cell r="O116">
            <v>17</v>
          </cell>
          <cell r="P116">
            <v>17</v>
          </cell>
          <cell r="Q116">
            <v>17</v>
          </cell>
          <cell r="R116">
            <v>17</v>
          </cell>
          <cell r="S116">
            <v>17</v>
          </cell>
          <cell r="T116">
            <v>17</v>
          </cell>
          <cell r="AK116">
            <v>91</v>
          </cell>
          <cell r="AL116" t="str">
            <v>CARLOS ANTONIO RODRIGUES DA SILVA</v>
          </cell>
        </row>
        <row r="117">
          <cell r="A117" t="str">
            <v>GL-8224</v>
          </cell>
          <cell r="B117">
            <v>13</v>
          </cell>
          <cell r="C117">
            <v>13</v>
          </cell>
          <cell r="D117">
            <v>13</v>
          </cell>
          <cell r="E117">
            <v>13</v>
          </cell>
          <cell r="F117">
            <v>13</v>
          </cell>
          <cell r="G117">
            <v>13</v>
          </cell>
          <cell r="H117">
            <v>13</v>
          </cell>
          <cell r="I117">
            <v>13</v>
          </cell>
          <cell r="J117">
            <v>13</v>
          </cell>
          <cell r="K117">
            <v>13</v>
          </cell>
          <cell r="L117">
            <v>13</v>
          </cell>
          <cell r="M117">
            <v>13</v>
          </cell>
          <cell r="N117">
            <v>13</v>
          </cell>
          <cell r="O117">
            <v>13</v>
          </cell>
          <cell r="P117">
            <v>13</v>
          </cell>
          <cell r="Q117">
            <v>13</v>
          </cell>
          <cell r="R117">
            <v>13</v>
          </cell>
          <cell r="S117">
            <v>13</v>
          </cell>
          <cell r="T117">
            <v>13</v>
          </cell>
          <cell r="AK117" t="str">
            <v>107</v>
          </cell>
          <cell r="AL117" t="str">
            <v>VITOR PINHEIRO DOS SANTOS</v>
          </cell>
        </row>
        <row r="118">
          <cell r="A118" t="str">
            <v>HVN-0311</v>
          </cell>
          <cell r="B118">
            <v>12</v>
          </cell>
          <cell r="C118">
            <v>12</v>
          </cell>
          <cell r="D118">
            <v>12</v>
          </cell>
          <cell r="E118">
            <v>12</v>
          </cell>
          <cell r="F118">
            <v>12</v>
          </cell>
          <cell r="G118">
            <v>12</v>
          </cell>
          <cell r="H118">
            <v>12</v>
          </cell>
          <cell r="I118">
            <v>12</v>
          </cell>
          <cell r="J118">
            <v>12</v>
          </cell>
          <cell r="K118">
            <v>12</v>
          </cell>
          <cell r="L118">
            <v>12</v>
          </cell>
          <cell r="M118">
            <v>12</v>
          </cell>
          <cell r="N118">
            <v>12</v>
          </cell>
          <cell r="O118">
            <v>12</v>
          </cell>
          <cell r="P118">
            <v>12</v>
          </cell>
          <cell r="Q118">
            <v>12</v>
          </cell>
          <cell r="R118">
            <v>12</v>
          </cell>
          <cell r="S118">
            <v>12</v>
          </cell>
          <cell r="T118">
            <v>12</v>
          </cell>
          <cell r="AK118" t="str">
            <v>96</v>
          </cell>
          <cell r="AL118" t="str">
            <v>FRANCISCO CLAÚDIO NOGUEIRA MOURÃO</v>
          </cell>
        </row>
        <row r="119">
          <cell r="A119" t="str">
            <v>HVB-9938</v>
          </cell>
          <cell r="B119">
            <v>12</v>
          </cell>
          <cell r="C119">
            <v>12</v>
          </cell>
          <cell r="D119">
            <v>12</v>
          </cell>
          <cell r="E119">
            <v>12</v>
          </cell>
          <cell r="F119">
            <v>12</v>
          </cell>
          <cell r="G119">
            <v>12</v>
          </cell>
          <cell r="H119">
            <v>12</v>
          </cell>
          <cell r="I119">
            <v>12</v>
          </cell>
          <cell r="J119">
            <v>12</v>
          </cell>
          <cell r="K119">
            <v>12</v>
          </cell>
          <cell r="L119">
            <v>12</v>
          </cell>
          <cell r="M119">
            <v>12</v>
          </cell>
          <cell r="N119">
            <v>12</v>
          </cell>
          <cell r="O119">
            <v>12</v>
          </cell>
          <cell r="P119">
            <v>12</v>
          </cell>
          <cell r="Q119">
            <v>12</v>
          </cell>
          <cell r="R119">
            <v>12</v>
          </cell>
          <cell r="S119">
            <v>12</v>
          </cell>
          <cell r="T119">
            <v>12</v>
          </cell>
          <cell r="AK119" t="str">
            <v>96</v>
          </cell>
          <cell r="AL119" t="str">
            <v>FRANCISCO CLAÚDIO NOGUEIRA MOURÃO</v>
          </cell>
        </row>
        <row r="120">
          <cell r="A120" t="str">
            <v>HVJ-0766</v>
          </cell>
          <cell r="B120">
            <v>12</v>
          </cell>
          <cell r="C120">
            <v>12</v>
          </cell>
          <cell r="D120">
            <v>12</v>
          </cell>
          <cell r="E120">
            <v>12</v>
          </cell>
          <cell r="F120">
            <v>12</v>
          </cell>
          <cell r="G120">
            <v>12</v>
          </cell>
          <cell r="H120">
            <v>12</v>
          </cell>
          <cell r="I120">
            <v>12</v>
          </cell>
          <cell r="J120">
            <v>12</v>
          </cell>
          <cell r="K120">
            <v>12</v>
          </cell>
          <cell r="L120">
            <v>12</v>
          </cell>
          <cell r="M120">
            <v>12</v>
          </cell>
          <cell r="N120">
            <v>12</v>
          </cell>
          <cell r="O120">
            <v>12</v>
          </cell>
          <cell r="P120">
            <v>12</v>
          </cell>
          <cell r="Q120">
            <v>12</v>
          </cell>
          <cell r="R120">
            <v>12</v>
          </cell>
          <cell r="S120">
            <v>12</v>
          </cell>
          <cell r="T120">
            <v>12</v>
          </cell>
          <cell r="AK120" t="str">
            <v>97</v>
          </cell>
          <cell r="AL120" t="str">
            <v>JOÃO BATISTA GAMA</v>
          </cell>
        </row>
        <row r="121">
          <cell r="A121" t="str">
            <v>HVB-5689</v>
          </cell>
          <cell r="B121">
            <v>11</v>
          </cell>
          <cell r="C121">
            <v>11</v>
          </cell>
          <cell r="D121">
            <v>11</v>
          </cell>
          <cell r="E121">
            <v>11</v>
          </cell>
          <cell r="F121">
            <v>11</v>
          </cell>
          <cell r="G121">
            <v>11</v>
          </cell>
          <cell r="H121">
            <v>11</v>
          </cell>
          <cell r="I121">
            <v>11</v>
          </cell>
          <cell r="J121">
            <v>11</v>
          </cell>
          <cell r="K121">
            <v>11</v>
          </cell>
          <cell r="L121">
            <v>11</v>
          </cell>
          <cell r="M121">
            <v>11</v>
          </cell>
          <cell r="N121">
            <v>11</v>
          </cell>
          <cell r="O121">
            <v>11</v>
          </cell>
          <cell r="P121">
            <v>11</v>
          </cell>
          <cell r="Q121">
            <v>11</v>
          </cell>
          <cell r="R121">
            <v>11</v>
          </cell>
          <cell r="S121">
            <v>11</v>
          </cell>
          <cell r="T121">
            <v>11</v>
          </cell>
          <cell r="AK121" t="str">
            <v>90</v>
          </cell>
          <cell r="AL121" t="str">
            <v>JOSÉ MILTON TELES ALMEIDA</v>
          </cell>
        </row>
        <row r="122">
          <cell r="A122" t="str">
            <v>HTY-2198</v>
          </cell>
          <cell r="B122">
            <v>11</v>
          </cell>
          <cell r="C122">
            <v>11</v>
          </cell>
          <cell r="D122">
            <v>11</v>
          </cell>
          <cell r="E122">
            <v>11</v>
          </cell>
          <cell r="F122">
            <v>11</v>
          </cell>
          <cell r="G122">
            <v>11</v>
          </cell>
          <cell r="H122">
            <v>11</v>
          </cell>
          <cell r="I122">
            <v>11</v>
          </cell>
          <cell r="J122">
            <v>11</v>
          </cell>
          <cell r="K122">
            <v>11</v>
          </cell>
          <cell r="L122">
            <v>11</v>
          </cell>
          <cell r="M122">
            <v>11</v>
          </cell>
          <cell r="N122">
            <v>11</v>
          </cell>
          <cell r="O122">
            <v>11</v>
          </cell>
          <cell r="P122">
            <v>11</v>
          </cell>
          <cell r="Q122">
            <v>11</v>
          </cell>
          <cell r="R122">
            <v>11</v>
          </cell>
          <cell r="S122">
            <v>11</v>
          </cell>
          <cell r="T122">
            <v>11</v>
          </cell>
          <cell r="AK122">
            <v>98</v>
          </cell>
          <cell r="AL122" t="str">
            <v>LUIZ CARLOS CARMO LOPES</v>
          </cell>
        </row>
        <row r="123">
          <cell r="A123" t="str">
            <v>XI-3800</v>
          </cell>
          <cell r="B123">
            <v>12</v>
          </cell>
          <cell r="C123">
            <v>12</v>
          </cell>
          <cell r="D123">
            <v>12</v>
          </cell>
          <cell r="E123">
            <v>12</v>
          </cell>
          <cell r="F123">
            <v>12</v>
          </cell>
          <cell r="G123">
            <v>12</v>
          </cell>
          <cell r="H123">
            <v>12</v>
          </cell>
          <cell r="I123">
            <v>12</v>
          </cell>
          <cell r="J123">
            <v>12</v>
          </cell>
          <cell r="K123">
            <v>12</v>
          </cell>
          <cell r="L123">
            <v>12</v>
          </cell>
          <cell r="M123">
            <v>12</v>
          </cell>
          <cell r="N123">
            <v>12</v>
          </cell>
          <cell r="O123">
            <v>12</v>
          </cell>
          <cell r="P123">
            <v>12</v>
          </cell>
          <cell r="Q123">
            <v>12</v>
          </cell>
          <cell r="R123">
            <v>12</v>
          </cell>
          <cell r="S123">
            <v>12</v>
          </cell>
          <cell r="T123">
            <v>12</v>
          </cell>
          <cell r="AK123">
            <v>67</v>
          </cell>
          <cell r="AL123" t="str">
            <v>EINSTEIN MENDONÇA DE OLIVEIRA</v>
          </cell>
        </row>
        <row r="124">
          <cell r="A124" t="str">
            <v>HVN-0641</v>
          </cell>
          <cell r="B124">
            <v>12</v>
          </cell>
          <cell r="C124">
            <v>12</v>
          </cell>
          <cell r="D124">
            <v>12</v>
          </cell>
          <cell r="E124">
            <v>12</v>
          </cell>
          <cell r="F124">
            <v>12</v>
          </cell>
          <cell r="G124">
            <v>12</v>
          </cell>
          <cell r="H124">
            <v>12</v>
          </cell>
          <cell r="I124">
            <v>12</v>
          </cell>
          <cell r="J124">
            <v>12</v>
          </cell>
          <cell r="K124">
            <v>12</v>
          </cell>
          <cell r="L124">
            <v>12</v>
          </cell>
          <cell r="M124">
            <v>12</v>
          </cell>
          <cell r="N124">
            <v>12</v>
          </cell>
          <cell r="O124">
            <v>12</v>
          </cell>
          <cell r="P124">
            <v>12</v>
          </cell>
          <cell r="Q124">
            <v>12</v>
          </cell>
          <cell r="R124">
            <v>12</v>
          </cell>
          <cell r="S124">
            <v>12</v>
          </cell>
          <cell r="T124">
            <v>12</v>
          </cell>
          <cell r="AK124">
            <v>99</v>
          </cell>
          <cell r="AL124" t="str">
            <v>LUIZ CARLOS VIEIRA MARIANO</v>
          </cell>
        </row>
        <row r="125">
          <cell r="A125" t="str">
            <v>HUA-1990</v>
          </cell>
          <cell r="B125">
            <v>12.5</v>
          </cell>
          <cell r="C125">
            <v>12.5</v>
          </cell>
          <cell r="D125">
            <v>12.5</v>
          </cell>
          <cell r="E125">
            <v>12.5</v>
          </cell>
          <cell r="F125">
            <v>12.5</v>
          </cell>
          <cell r="G125">
            <v>12.5</v>
          </cell>
          <cell r="H125">
            <v>12.5</v>
          </cell>
          <cell r="I125">
            <v>12.5</v>
          </cell>
          <cell r="J125">
            <v>12.5</v>
          </cell>
          <cell r="K125">
            <v>12.5</v>
          </cell>
          <cell r="L125">
            <v>12.5</v>
          </cell>
          <cell r="M125">
            <v>12.5</v>
          </cell>
          <cell r="N125">
            <v>12.5</v>
          </cell>
          <cell r="O125">
            <v>12.5</v>
          </cell>
          <cell r="P125">
            <v>12.5</v>
          </cell>
          <cell r="Q125">
            <v>12.5</v>
          </cell>
          <cell r="R125">
            <v>12.5</v>
          </cell>
          <cell r="S125">
            <v>12.5</v>
          </cell>
          <cell r="T125">
            <v>12.5</v>
          </cell>
          <cell r="AK125">
            <v>63</v>
          </cell>
          <cell r="AL125" t="str">
            <v>JOSÉ IVANILDO MIRANDA MATOS</v>
          </cell>
        </row>
        <row r="126">
          <cell r="A126" t="str">
            <v>HVJ-0746</v>
          </cell>
          <cell r="B126">
            <v>12.5</v>
          </cell>
          <cell r="C126">
            <v>12.5</v>
          </cell>
          <cell r="D126">
            <v>12.5</v>
          </cell>
          <cell r="E126">
            <v>12.5</v>
          </cell>
          <cell r="F126">
            <v>12.5</v>
          </cell>
          <cell r="G126">
            <v>12.5</v>
          </cell>
          <cell r="H126">
            <v>12.5</v>
          </cell>
          <cell r="I126">
            <v>12.5</v>
          </cell>
          <cell r="J126">
            <v>12.5</v>
          </cell>
          <cell r="K126">
            <v>12.5</v>
          </cell>
          <cell r="L126">
            <v>12.5</v>
          </cell>
          <cell r="M126">
            <v>12.5</v>
          </cell>
          <cell r="N126">
            <v>12.5</v>
          </cell>
          <cell r="O126">
            <v>12.5</v>
          </cell>
          <cell r="P126">
            <v>12.5</v>
          </cell>
          <cell r="Q126">
            <v>12.5</v>
          </cell>
          <cell r="R126">
            <v>12.5</v>
          </cell>
          <cell r="S126">
            <v>12.5</v>
          </cell>
          <cell r="T126">
            <v>12.5</v>
          </cell>
          <cell r="AK126">
            <v>100</v>
          </cell>
          <cell r="AL126" t="str">
            <v>LUCIMAR LAVOR GAMA</v>
          </cell>
        </row>
        <row r="127">
          <cell r="A127" t="str">
            <v>JMD-9212</v>
          </cell>
          <cell r="B127">
            <v>17</v>
          </cell>
          <cell r="C127">
            <v>17</v>
          </cell>
          <cell r="D127">
            <v>17</v>
          </cell>
          <cell r="E127">
            <v>17</v>
          </cell>
          <cell r="F127">
            <v>17</v>
          </cell>
          <cell r="G127">
            <v>17</v>
          </cell>
          <cell r="H127">
            <v>17</v>
          </cell>
          <cell r="I127">
            <v>17</v>
          </cell>
          <cell r="J127">
            <v>17</v>
          </cell>
          <cell r="K127">
            <v>17</v>
          </cell>
          <cell r="L127">
            <v>17</v>
          </cell>
          <cell r="M127">
            <v>17</v>
          </cell>
          <cell r="N127">
            <v>17</v>
          </cell>
          <cell r="O127">
            <v>17</v>
          </cell>
          <cell r="P127">
            <v>17</v>
          </cell>
          <cell r="Q127">
            <v>17</v>
          </cell>
          <cell r="R127">
            <v>17</v>
          </cell>
          <cell r="S127">
            <v>17</v>
          </cell>
          <cell r="T127">
            <v>17</v>
          </cell>
          <cell r="AK127" t="str">
            <v>105</v>
          </cell>
          <cell r="AL127" t="str">
            <v>VALDIR RODRIGUES FILHO</v>
          </cell>
        </row>
        <row r="128">
          <cell r="A128" t="str">
            <v>JLP-7168</v>
          </cell>
          <cell r="B128">
            <v>13</v>
          </cell>
          <cell r="C128">
            <v>13</v>
          </cell>
          <cell r="D128">
            <v>13</v>
          </cell>
          <cell r="E128">
            <v>13</v>
          </cell>
          <cell r="F128">
            <v>13</v>
          </cell>
          <cell r="G128">
            <v>13</v>
          </cell>
          <cell r="H128">
            <v>13</v>
          </cell>
          <cell r="I128">
            <v>13</v>
          </cell>
          <cell r="J128">
            <v>13</v>
          </cell>
          <cell r="K128">
            <v>13</v>
          </cell>
          <cell r="L128">
            <v>13</v>
          </cell>
          <cell r="M128">
            <v>13</v>
          </cell>
          <cell r="N128">
            <v>13</v>
          </cell>
          <cell r="O128">
            <v>13</v>
          </cell>
          <cell r="P128">
            <v>13</v>
          </cell>
          <cell r="Q128">
            <v>13</v>
          </cell>
          <cell r="R128">
            <v>13</v>
          </cell>
          <cell r="S128">
            <v>13</v>
          </cell>
          <cell r="T128">
            <v>13</v>
          </cell>
          <cell r="AK128">
            <v>101</v>
          </cell>
          <cell r="AL128" t="str">
            <v>JOSE CARLOS ALVES FERNANDES</v>
          </cell>
        </row>
        <row r="129">
          <cell r="A129" t="str">
            <v>CLK-1061</v>
          </cell>
          <cell r="B129">
            <v>12</v>
          </cell>
          <cell r="C129">
            <v>12</v>
          </cell>
          <cell r="D129">
            <v>12</v>
          </cell>
          <cell r="E129">
            <v>12</v>
          </cell>
          <cell r="F129">
            <v>12</v>
          </cell>
          <cell r="G129">
            <v>12</v>
          </cell>
          <cell r="H129">
            <v>12</v>
          </cell>
          <cell r="I129">
            <v>12</v>
          </cell>
          <cell r="J129">
            <v>12</v>
          </cell>
          <cell r="K129">
            <v>12</v>
          </cell>
          <cell r="L129">
            <v>12</v>
          </cell>
          <cell r="M129">
            <v>12</v>
          </cell>
          <cell r="N129">
            <v>12</v>
          </cell>
          <cell r="O129">
            <v>12</v>
          </cell>
          <cell r="P129">
            <v>12</v>
          </cell>
          <cell r="Q129">
            <v>12</v>
          </cell>
          <cell r="R129">
            <v>12</v>
          </cell>
          <cell r="S129">
            <v>12</v>
          </cell>
          <cell r="T129">
            <v>12</v>
          </cell>
          <cell r="AK129">
            <v>101</v>
          </cell>
          <cell r="AL129" t="str">
            <v>JOSE CARLOS ALVES FERNANDES</v>
          </cell>
        </row>
        <row r="130">
          <cell r="A130" t="str">
            <v>JOD-0256</v>
          </cell>
          <cell r="B130">
            <v>12.5</v>
          </cell>
          <cell r="C130">
            <v>12.5</v>
          </cell>
          <cell r="D130">
            <v>12.5</v>
          </cell>
          <cell r="E130">
            <v>12.5</v>
          </cell>
          <cell r="F130">
            <v>12.5</v>
          </cell>
          <cell r="G130">
            <v>12.5</v>
          </cell>
          <cell r="H130">
            <v>12.5</v>
          </cell>
          <cell r="I130">
            <v>12.5</v>
          </cell>
          <cell r="J130">
            <v>12.5</v>
          </cell>
          <cell r="K130">
            <v>12.5</v>
          </cell>
          <cell r="L130">
            <v>12.5</v>
          </cell>
          <cell r="M130">
            <v>12.5</v>
          </cell>
          <cell r="N130">
            <v>12.5</v>
          </cell>
          <cell r="O130">
            <v>12.5</v>
          </cell>
          <cell r="P130">
            <v>12.5</v>
          </cell>
          <cell r="Q130">
            <v>12.5</v>
          </cell>
          <cell r="R130">
            <v>12.5</v>
          </cell>
          <cell r="S130">
            <v>12.5</v>
          </cell>
          <cell r="T130">
            <v>12.5</v>
          </cell>
          <cell r="AK130">
            <v>103</v>
          </cell>
          <cell r="AL130" t="str">
            <v>VIVALDO MEDEIROS</v>
          </cell>
        </row>
        <row r="131">
          <cell r="A131" t="str">
            <v>TA-5352</v>
          </cell>
          <cell r="B131">
            <v>16.5</v>
          </cell>
          <cell r="C131">
            <v>16.5</v>
          </cell>
          <cell r="D131">
            <v>16.5</v>
          </cell>
          <cell r="E131">
            <v>16.5</v>
          </cell>
          <cell r="F131">
            <v>16.5</v>
          </cell>
          <cell r="G131">
            <v>16.5</v>
          </cell>
          <cell r="H131">
            <v>16.5</v>
          </cell>
          <cell r="I131">
            <v>16.5</v>
          </cell>
          <cell r="J131">
            <v>16.5</v>
          </cell>
          <cell r="K131">
            <v>16.5</v>
          </cell>
          <cell r="L131">
            <v>16.5</v>
          </cell>
          <cell r="M131">
            <v>16.5</v>
          </cell>
          <cell r="N131">
            <v>16.5</v>
          </cell>
          <cell r="O131">
            <v>16.5</v>
          </cell>
          <cell r="P131">
            <v>16.5</v>
          </cell>
          <cell r="Q131">
            <v>16.5</v>
          </cell>
          <cell r="R131">
            <v>16.5</v>
          </cell>
          <cell r="S131">
            <v>16.5</v>
          </cell>
          <cell r="T131">
            <v>16.5</v>
          </cell>
          <cell r="AK131" t="str">
            <v>104</v>
          </cell>
          <cell r="AL131" t="str">
            <v>SANTINO ALVES MARTINS</v>
          </cell>
        </row>
        <row r="132">
          <cell r="A132" t="str">
            <v>HUH-4532</v>
          </cell>
          <cell r="B132">
            <v>13</v>
          </cell>
          <cell r="C132">
            <v>13</v>
          </cell>
          <cell r="D132">
            <v>13</v>
          </cell>
          <cell r="E132">
            <v>13</v>
          </cell>
          <cell r="F132">
            <v>13</v>
          </cell>
          <cell r="G132">
            <v>13</v>
          </cell>
          <cell r="H132">
            <v>13</v>
          </cell>
          <cell r="I132">
            <v>13</v>
          </cell>
          <cell r="J132">
            <v>13</v>
          </cell>
          <cell r="K132">
            <v>13</v>
          </cell>
          <cell r="L132">
            <v>13</v>
          </cell>
          <cell r="M132">
            <v>13</v>
          </cell>
          <cell r="N132">
            <v>13</v>
          </cell>
          <cell r="O132">
            <v>13</v>
          </cell>
          <cell r="P132">
            <v>13</v>
          </cell>
          <cell r="Q132">
            <v>13</v>
          </cell>
          <cell r="R132">
            <v>13</v>
          </cell>
          <cell r="S132">
            <v>13</v>
          </cell>
          <cell r="T132">
            <v>13</v>
          </cell>
          <cell r="AK132">
            <v>78</v>
          </cell>
          <cell r="AL132" t="str">
            <v>JOAQUIM LOPES DE MENEZES</v>
          </cell>
        </row>
      </sheetData>
      <sheetData sheetId="4"/>
      <sheetData sheetId="5"/>
      <sheetData sheetId="6" refreshError="1"/>
      <sheetData sheetId="7" refreshError="1"/>
      <sheetData sheetId="8" refreshError="1"/>
      <sheetData sheetId="9" refreshError="1"/>
    </sheetDataSet>
  </externalBook>
</externalLink>
</file>

<file path=xl/externalLinks/externalLink33.xml><?xml version="1.0" encoding="utf-8"?>
<externalLink xmlns="http://schemas.openxmlformats.org/spreadsheetml/2006/main">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CANAA"/>
      <sheetName val="PATO"/>
      <sheetName val="Medição"/>
      <sheetName val="Medição Completa"/>
      <sheetName val="QQuant-Vol1_(2)"/>
      <sheetName val="RECOMPOSIÇÃO MAN"/>
      <sheetName val="BD Equip."/>
      <sheetName val="CANAA.XLS"/>
      <sheetName val="\G\Users\eduardoiunes\Documents"/>
      <sheetName val="RESUMO_AUT1"/>
      <sheetName val="8ª MP_BR_459"/>
      <sheetName val="CAPACIDADES"/>
      <sheetName val="MATRIZ"/>
      <sheetName val="8ª MP_BR-459"/>
      <sheetName val="[CANAA.XLS][CANAA.XLS][CANAA.XL"/>
      <sheetName val="[CANAA.XLS]\G\Users\eduardoiune"/>
      <sheetName val="[CANAA.XLS][CANAA.XLS]\G\Users\"/>
      <sheetName val="MB"/>
      <sheetName val="QUADRO COMPARATIVO"/>
      <sheetName val="P AUX 01-FERRAGENS"/>
      <sheetName val="P AUX 02-PINTURA"/>
      <sheetName val="CORDEF-163"/>
      <sheetName val="CADASTRO"/>
      <sheetName val="[CANAA.XLS]_G_Users_eduardoiu_2"/>
      <sheetName val="[CANAA.XLS][CANAA.XLS]_CANAA_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34.xml><?xml version="1.0" encoding="utf-8"?>
<externalLink xmlns="http://schemas.openxmlformats.org/spreadsheetml/2006/main">
  <externalBook xmlns:r="http://schemas.openxmlformats.org/officeDocument/2006/relationships" r:id="rId1">
    <sheetNames>
      <sheetName val="Anexos PGQ"/>
      <sheetName val="Equipamentos"/>
      <sheetName val="Teor"/>
      <sheetName val="270garanhuns"/>
      <sheetName val="Plan"/>
      <sheetName val="compos1"/>
      <sheetName val="MAPA"/>
      <sheetName val="45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externalBook xmlns:r="http://schemas.openxmlformats.org/officeDocument/2006/relationships" r:id="rId1">
    <sheetNames>
      <sheetName val="DI1"/>
      <sheetName val="DI2"/>
      <sheetName val="DI3"/>
      <sheetName val="DI4"/>
      <sheetName val="RELCOMP"/>
      <sheetName val="DESP.DIRETAS1"/>
      <sheetName val="DESP.DIRETAS 2"/>
      <sheetName val="DESP.DIRETAS 3"/>
      <sheetName val="FECHAMENTO "/>
      <sheetName val="FECHAMENTO  (2)"/>
      <sheetName val="auxilio 1"/>
      <sheetName val="Observações"/>
      <sheetName val="Serviços"/>
      <sheetName val="DESP_DIRETAS1"/>
      <sheetName val="DESP_DIRETAS_2"/>
      <sheetName val="DESP_DIRETAS_3"/>
      <sheetName val="FECHAMENTO_"/>
      <sheetName val="FECHAMENTO__(2)"/>
      <sheetName val="auxilio_1"/>
      <sheetName val="DESP_DIRETAS11"/>
      <sheetName val="DESP_DIRETAS_21"/>
      <sheetName val="DESP_DIRETAS_31"/>
      <sheetName val="FECHAMENTO_1"/>
      <sheetName val="FECHAMENTO__(2)1"/>
      <sheetName val="auxilio_11"/>
      <sheetName val="DESP_DIRETAS12"/>
      <sheetName val="DESP_DIRETAS_22"/>
      <sheetName val="DESP_DIRETAS_32"/>
      <sheetName val="FECHAMENTO_2"/>
      <sheetName val="FECHAMENTO__(2)2"/>
      <sheetName val="auxilio_12"/>
      <sheetName val="DESP_DIRETAS13"/>
      <sheetName val="DESP_DIRETAS_23"/>
      <sheetName val="DESP_DIRETAS_33"/>
      <sheetName val="FECHAMENTO_3"/>
      <sheetName val="FECHAMENTO__(2)3"/>
      <sheetName val="auxilio_13"/>
      <sheetName val="PLANILHA FONTE"/>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Set>
  </externalBook>
</externalLink>
</file>

<file path=xl/externalLinks/externalLink36.xml><?xml version="1.0" encoding="utf-8"?>
<externalLink xmlns="http://schemas.openxmlformats.org/spreadsheetml/2006/main">
  <externalBook xmlns:r="http://schemas.openxmlformats.org/officeDocument/2006/relationships" r:id="rId1">
    <sheetNames>
      <sheetName val="materiais"/>
      <sheetName val="equipamento pai"/>
      <sheetName val="Equipamento filho 1"/>
      <sheetName val="Equipamento filho 2"/>
      <sheetName val="Análise Comparativa"/>
    </sheetNames>
    <sheetDataSet>
      <sheetData sheetId="0"/>
      <sheetData sheetId="1" refreshError="1"/>
      <sheetData sheetId="2"/>
      <sheetData sheetId="3"/>
      <sheetData sheetId="4" refreshError="1"/>
    </sheetDataSet>
  </externalBook>
</externalLink>
</file>

<file path=xl/externalLinks/externalLink37.xml><?xml version="1.0" encoding="utf-8"?>
<externalLink xmlns="http://schemas.openxmlformats.org/spreadsheetml/2006/main">
  <externalBook xmlns:r="http://schemas.openxmlformats.org/officeDocument/2006/relationships" r:id="rId1">
    <sheetNames>
      <sheetName val="BANCO_CPU"/>
      <sheetName val="CPU"/>
      <sheetName val="CPU_AUX"/>
      <sheetName val="SINAPI AGO23"/>
      <sheetName val="SICRO-COMPESA"/>
      <sheetName val="MAPA"/>
    </sheetNames>
    <sheetDataSet>
      <sheetData sheetId="0" refreshError="1"/>
      <sheetData sheetId="1" refreshError="1"/>
      <sheetData sheetId="2" refreshError="1"/>
      <sheetData sheetId="3" refreshError="1"/>
      <sheetData sheetId="4">
        <row r="1">
          <cell r="A1" t="str">
            <v>PREÇOS DE INSUMOS/SERVIÇOS</v>
          </cell>
        </row>
        <row r="5">
          <cell r="A5" t="str">
            <v>CÓDIGO</v>
          </cell>
          <cell r="B5" t="str">
            <v>TIPO</v>
          </cell>
          <cell r="C5" t="str">
            <v>DESCRIÇÃO</v>
          </cell>
          <cell r="D5" t="str">
            <v>UNIDADE</v>
          </cell>
          <cell r="E5" t="str">
            <v>DESONERADO</v>
          </cell>
          <cell r="F5" t="str">
            <v>NÃO-DESONERADO</v>
          </cell>
        </row>
        <row r="6">
          <cell r="A6" t="str">
            <v>M3823</v>
          </cell>
          <cell r="B6" t="str">
            <v>INSUMO SICRO 01/2023</v>
          </cell>
          <cell r="C6" t="str">
            <v>TACHA REFLETIVA EM PLÁSTICO INJETADO BIDIRECIONAL COM UM PINO - TIPO III</v>
          </cell>
          <cell r="D6" t="str">
            <v>UN</v>
          </cell>
          <cell r="E6">
            <v>29.16</v>
          </cell>
          <cell r="F6">
            <v>29.16</v>
          </cell>
        </row>
        <row r="7">
          <cell r="A7" t="str">
            <v>01.08.41U</v>
          </cell>
          <cell r="B7" t="str">
            <v>COMPESA SERVIÇO 01/2023</v>
          </cell>
          <cell r="C7" t="str">
            <v>LOCAÇÃO DE BANHEIRO QUÍMICO COM LIMPEZA DIÁRIA INCLUSO COLETA E DESTINAÇÃO FINAL DE EFLUENTES</v>
          </cell>
          <cell r="D7" t="str">
            <v>MÊS</v>
          </cell>
          <cell r="E7">
            <v>1136.17</v>
          </cell>
          <cell r="F7">
            <v>1198.51</v>
          </cell>
        </row>
        <row r="8">
          <cell r="A8" t="str">
            <v>160107U</v>
          </cell>
          <cell r="B8" t="str">
            <v>INSUMO COMPESA 01/2023</v>
          </cell>
          <cell r="C8" t="str">
            <v>ASFALTO DILUÍDO DE PETROLEO CM-30 (COM ICMS)</v>
          </cell>
          <cell r="D8" t="str">
            <v>KG</v>
          </cell>
          <cell r="E8">
            <v>6.18</v>
          </cell>
          <cell r="F8">
            <v>6.18</v>
          </cell>
        </row>
      </sheetData>
      <sheetData sheetId="5" refreshError="1"/>
    </sheetDataSet>
  </externalBook>
</externalLink>
</file>

<file path=xl/externalLinks/externalLink38.xml><?xml version="1.0" encoding="utf-8"?>
<externalLink xmlns="http://schemas.openxmlformats.org/spreadsheetml/2006/main">
  <externalBook xmlns:r="http://schemas.openxmlformats.org/officeDocument/2006/relationships" r:id="rId1">
    <sheetNames>
      <sheetName val="PLANILHA FONTE"/>
      <sheetName val="PLA MODELO"/>
      <sheetName val="SERVIÇOS"/>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 sheetId="2" refreshError="1"/>
    </sheetDataSet>
  </externalBook>
</externalLink>
</file>

<file path=xl/externalLinks/externalLink39.xml><?xml version="1.0" encoding="utf-8"?>
<externalLink xmlns="http://schemas.openxmlformats.org/spreadsheetml/2006/main">
  <externalBook xmlns:r="http://schemas.openxmlformats.org/officeDocument/2006/relationships" r:id="rId1">
    <sheetNames>
      <sheetName val="PLANILHA FONTE"/>
      <sheetName val="PLA MODELO"/>
      <sheetName val="FLUXO - EXECUÇÃO PRÓPRIA"/>
      <sheetName val="CUSTO ZONA SUL"/>
      <sheetName val="projeto"/>
    </sheetNames>
    <sheetDataSet>
      <sheetData sheetId="0">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 sheetId="2" refreshError="1"/>
      <sheetData sheetId="3" refreshError="1"/>
      <sheetData sheetId="4" refreshError="1"/>
    </sheetDataSet>
  </externalBook>
</externalLink>
</file>

<file path=xl/externalLinks/externalLink40.xml><?xml version="1.0" encoding="utf-8"?>
<externalLink xmlns="http://schemas.openxmlformats.org/spreadsheetml/2006/main">
  <externalBook xmlns:r="http://schemas.openxmlformats.org/officeDocument/2006/relationships" r:id="rId1">
    <sheetNames>
      <sheetName val="ONERADO"/>
      <sheetName val="BDI"/>
      <sheetName val="QCI"/>
      <sheetName val="PLANILHA BASE Onerado"/>
      <sheetName val="PLANILHA CONSOLIDADA"/>
      <sheetName val="CRONO LICITAÇÃO"/>
      <sheetName val="CRONO"/>
      <sheetName val="MC"/>
      <sheetName val="COMPOSIÇÕES"/>
      <sheetName val="COMP AUX"/>
      <sheetName val="ABC "/>
    </sheetNames>
    <sheetDataSet>
      <sheetData sheetId="0" refreshError="1"/>
      <sheetData sheetId="1" refreshError="1"/>
      <sheetData sheetId="2" refreshError="1"/>
      <sheetData sheetId="3" refreshError="1"/>
      <sheetData sheetId="4" refreshError="1">
        <row r="93">
          <cell r="M93">
            <v>182718.10999999996</v>
          </cell>
        </row>
        <row r="132">
          <cell r="M132">
            <v>100754.03</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1.xml><?xml version="1.0" encoding="utf-8"?>
<externalLink xmlns="http://schemas.openxmlformats.org/spreadsheetml/2006/main">
  <externalBook xmlns:r="http://schemas.openxmlformats.org/officeDocument/2006/relationships" r:id="rId1">
    <sheetNames>
      <sheetName val="Plan2"/>
      <sheetName val="Orçamento"/>
      <sheetName val="RUA CACIMBÃO"/>
      <sheetName val="Composições Elaboradas "/>
      <sheetName val="COMPOSIÇÕES AUXILIARES"/>
      <sheetName val="Resumo"/>
      <sheetName val="Cronograma"/>
      <sheetName val="ABC_DES"/>
      <sheetName val="ABC_ND"/>
      <sheetName val="BDI"/>
      <sheetName val="ENCARGOS SOCIAIS"/>
      <sheetName val="Mapa_Cotação"/>
      <sheetName val="BASE"/>
      <sheetName val="Comp sinapi dez22"/>
      <sheetName val="Insumos sinapi dez22"/>
      <sheetName val="Orçamento (2)"/>
      <sheetName val="FRETE PIRALUX"/>
    </sheetNames>
    <sheetDataSet>
      <sheetData sheetId="0"/>
      <sheetData sheetId="1"/>
      <sheetData sheetId="2"/>
      <sheetData sheetId="3"/>
      <sheetData sheetId="4"/>
      <sheetData sheetId="5">
        <row r="5">
          <cell r="A5" t="str">
            <v>Projeto:</v>
          </cell>
        </row>
        <row r="6">
          <cell r="A6" t="str">
            <v>Localização:</v>
          </cell>
        </row>
      </sheetData>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2.xml><?xml version="1.0" encoding="utf-8"?>
<externalLink xmlns="http://schemas.openxmlformats.org/spreadsheetml/2006/main">
  <externalBook xmlns:r="http://schemas.openxmlformats.org/officeDocument/2006/relationships" r:id="rId1">
    <sheetNames>
      <sheetName val="Plan2"/>
      <sheetName val="Orçamento"/>
      <sheetName val="RUA DA FELICIDADE"/>
      <sheetName val="RUA FIRMEZA"/>
      <sheetName val="RUA PONTA NEGRA"/>
      <sheetName val="Composições Elaboradas "/>
      <sheetName val="COMPOSIÇÕES AUXILIARES"/>
      <sheetName val="Resumo"/>
      <sheetName val="Cronograma"/>
      <sheetName val="ABC_DES"/>
      <sheetName val="ABC_ND"/>
      <sheetName val="BDI"/>
      <sheetName val="ENCARGOS SOCIAIS"/>
      <sheetName val="Mapa_Cotação"/>
      <sheetName val="BASE"/>
      <sheetName val="Comp sinapi out22"/>
      <sheetName val="Insumos sinapi out22"/>
      <sheetName val="Orçamento (2)"/>
      <sheetName val="FRETE PIRALU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5">
          <cell r="A5" t="str">
            <v>Projeto:</v>
          </cell>
        </row>
        <row r="6">
          <cell r="A6" t="str">
            <v>Localização:</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3.xml><?xml version="1.0" encoding="utf-8"?>
<externalLink xmlns="http://schemas.openxmlformats.org/spreadsheetml/2006/main">
  <externalBook xmlns:r="http://schemas.openxmlformats.org/officeDocument/2006/relationships" r:id="rId1">
    <sheetNames>
      <sheetName val="Plan2"/>
      <sheetName val="Orçamento"/>
      <sheetName val="TV N SRA FÁTIMA"/>
      <sheetName val="RUA COMPOSITOR ATAULFO ALVES"/>
      <sheetName val="RUA UBIRATAN"/>
      <sheetName val="Resumo"/>
      <sheetName val="Cronograma"/>
      <sheetName val="ABC_ONE"/>
      <sheetName val="BDI"/>
      <sheetName val="ENCARGOS SOCIAIS"/>
      <sheetName val="BANCO COMPOSIÇÕES"/>
      <sheetName val="Comp sinapi Mai24"/>
      <sheetName val="Insumos sinapi Mai24"/>
      <sheetName val="Orçamento (2)"/>
      <sheetName val="FRETE PIRALUX"/>
      <sheetName val="Plan1"/>
    </sheetNames>
    <sheetDataSet>
      <sheetData sheetId="0" refreshError="1"/>
      <sheetData sheetId="1" refreshError="1"/>
      <sheetData sheetId="2" refreshError="1"/>
      <sheetData sheetId="3">
        <row r="40">
          <cell r="C40">
            <v>97629</v>
          </cell>
        </row>
      </sheetData>
      <sheetData sheetId="4" refreshError="1"/>
      <sheetData sheetId="5">
        <row r="5">
          <cell r="A5" t="str">
            <v>PROJETO:</v>
          </cell>
        </row>
        <row r="6">
          <cell r="A6" t="str">
            <v>LOCALIZAÇÃO:</v>
          </cell>
          <cell r="B6" t="str">
            <v>OLINDA - PE</v>
          </cell>
        </row>
      </sheetData>
      <sheetData sheetId="6" refreshError="1"/>
      <sheetData sheetId="7" refreshError="1"/>
      <sheetData sheetId="8" refreshError="1"/>
      <sheetData sheetId="9" refreshError="1"/>
      <sheetData sheetId="10">
        <row r="4">
          <cell r="B4" t="str">
            <v>BANCO DE COMPOSIÇÕES</v>
          </cell>
        </row>
      </sheetData>
      <sheetData sheetId="11">
        <row r="1">
          <cell r="A1" t="str">
            <v>PCI.817.01 - CUSTO DE COMPOSIÇÕES - SINTÉTICO                                               DATA DE EMISSÃO: 15/03/2023 23:48:58            DATA DE RT: 15/03/2023</v>
          </cell>
        </row>
      </sheetData>
      <sheetData sheetId="12" refreshError="1"/>
      <sheetData sheetId="13" refreshError="1"/>
      <sheetData sheetId="14" refreshError="1"/>
      <sheetData sheetId="15" refreshError="1"/>
    </sheetDataSet>
  </externalBook>
</externalLink>
</file>

<file path=xl/externalLinks/externalLink44.xml><?xml version="1.0" encoding="utf-8"?>
<externalLink xmlns="http://schemas.openxmlformats.org/spreadsheetml/2006/main">
  <externalBook xmlns:r="http://schemas.openxmlformats.org/officeDocument/2006/relationships" r:id="rId1">
    <sheetNames>
      <sheetName val="Plan2"/>
      <sheetName val="Resumo"/>
      <sheetName val="Cronograma"/>
      <sheetName val="RUA GOLFINHO"/>
      <sheetName val="CÁLCULO ISS"/>
      <sheetName val="Orçamento"/>
      <sheetName val="RUA CACIMBÃO"/>
      <sheetName val="RUA DIOGENES"/>
      <sheetName val="RUA COMPOSITOR ATAULFO ALVES"/>
      <sheetName val="ABC_ND"/>
      <sheetName val="Composições Elaboradas "/>
      <sheetName val="COMPOSIÇÕES AUXILIARES"/>
      <sheetName val="BDI"/>
      <sheetName val="ENCARGOS SOCIAIS"/>
      <sheetName val="Mapa_Cotação"/>
      <sheetName val="BASE"/>
      <sheetName val="Comp sinapi jun2024"/>
      <sheetName val="Insumos sinapi jun2024"/>
      <sheetName val="Orçamento (2)"/>
      <sheetName val="FRETE PIRALUX"/>
    </sheetNames>
    <sheetDataSet>
      <sheetData sheetId="0" refreshError="1"/>
      <sheetData sheetId="1" refreshError="1">
        <row r="5">
          <cell r="A5">
            <v>0</v>
          </cell>
        </row>
        <row r="6">
          <cell r="A6" t="str">
            <v>OBJETO: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sheetPr>
    <outlinePr summaryBelow="0" summaryRight="0"/>
    <pageSetUpPr fitToPage="1"/>
  </sheetPr>
  <dimension ref="A1:N48"/>
  <sheetViews>
    <sheetView view="pageBreakPreview" zoomScale="85" zoomScaleNormal="70" zoomScaleSheetLayoutView="85" workbookViewId="0">
      <selection activeCell="A5" sqref="A5:F5"/>
    </sheetView>
  </sheetViews>
  <sheetFormatPr defaultRowHeight="15.75"/>
  <cols>
    <col min="1" max="1" width="15" style="234" customWidth="1"/>
    <col min="2" max="2" width="35" style="614" customWidth="1"/>
    <col min="3" max="3" width="16.140625" style="614" bestFit="1" customWidth="1"/>
    <col min="4" max="4" width="3" style="614" customWidth="1"/>
    <col min="5" max="5" width="23" style="615" customWidth="1"/>
    <col min="6" max="6" width="25.85546875" style="616" customWidth="1"/>
    <col min="7" max="7" width="17.28515625" style="233" customWidth="1"/>
    <col min="8" max="8" width="24.140625" style="233" customWidth="1"/>
    <col min="9" max="9" width="19.85546875" style="233" customWidth="1"/>
    <col min="10" max="10" width="18.28515625" style="233" customWidth="1"/>
    <col min="11" max="11" width="14.5703125" style="233" customWidth="1"/>
    <col min="12" max="12" width="15.85546875" style="233" bestFit="1" customWidth="1"/>
    <col min="13" max="13" width="13.5703125" style="233" bestFit="1" customWidth="1"/>
    <col min="14" max="14" width="15.85546875" style="233" bestFit="1" customWidth="1"/>
    <col min="15" max="15" width="12" style="233" customWidth="1"/>
    <col min="16" max="17" width="9.140625" style="233"/>
    <col min="18" max="18" width="15.140625" style="233" bestFit="1" customWidth="1"/>
    <col min="19" max="19" width="9.140625" style="233"/>
    <col min="20" max="20" width="15.140625" style="233" bestFit="1" customWidth="1"/>
    <col min="21" max="21" width="9.140625" style="233"/>
    <col min="22" max="22" width="15.140625" style="233" bestFit="1" customWidth="1"/>
    <col min="23" max="24" width="15.140625" style="233" customWidth="1"/>
    <col min="25" max="25" width="9.140625" style="233"/>
    <col min="26" max="26" width="15.140625" style="233" bestFit="1" customWidth="1"/>
    <col min="27" max="27" width="9.140625" style="233"/>
    <col min="28" max="28" width="15.140625" style="233" bestFit="1" customWidth="1"/>
    <col min="29" max="29" width="11.140625" style="233" bestFit="1" customWidth="1"/>
    <col min="30" max="30" width="15.140625" style="233" bestFit="1" customWidth="1"/>
    <col min="31" max="16384" width="9.140625" style="233"/>
  </cols>
  <sheetData>
    <row r="1" spans="1:14">
      <c r="A1" s="804" t="s">
        <v>5089</v>
      </c>
      <c r="B1" s="805"/>
      <c r="C1" s="805"/>
      <c r="D1" s="805"/>
      <c r="E1" s="805"/>
      <c r="F1" s="806"/>
      <c r="G1" s="549"/>
      <c r="H1" s="549"/>
      <c r="I1" s="549"/>
      <c r="J1" s="549"/>
    </row>
    <row r="2" spans="1:14">
      <c r="A2" s="807" t="s">
        <v>5164</v>
      </c>
      <c r="B2" s="808"/>
      <c r="C2" s="808"/>
      <c r="D2" s="808"/>
      <c r="E2" s="808"/>
      <c r="F2" s="809"/>
      <c r="G2" s="549"/>
      <c r="H2" s="549"/>
      <c r="I2" s="549"/>
      <c r="J2" s="549"/>
    </row>
    <row r="3" spans="1:14" ht="16.5" thickBot="1">
      <c r="A3" s="810" t="s">
        <v>7353</v>
      </c>
      <c r="B3" s="811"/>
      <c r="C3" s="811"/>
      <c r="D3" s="811"/>
      <c r="E3" s="811"/>
      <c r="F3" s="812"/>
      <c r="G3" s="549"/>
      <c r="H3" s="549"/>
      <c r="I3" s="549"/>
      <c r="J3" s="549"/>
    </row>
    <row r="4" spans="1:14">
      <c r="A4" s="550" t="s">
        <v>8002</v>
      </c>
      <c r="B4" s="551"/>
      <c r="C4" s="551"/>
      <c r="D4" s="551"/>
      <c r="E4" s="551"/>
      <c r="F4" s="552"/>
      <c r="G4" s="549"/>
      <c r="H4" s="549"/>
      <c r="I4" s="549"/>
      <c r="J4" s="549"/>
    </row>
    <row r="5" spans="1:14" ht="52.5" customHeight="1" thickBot="1">
      <c r="A5" s="813" t="str">
        <f>Resumo!B5</f>
        <v>CONTRATAÇÃO DE EMPRESA ESPECIALIZADA PARA EXECUÇÃO DE OBRAS DE TERRAPLENAGEM, PAVIMENTAÇÃO, DRENAGEM, ACESSIBILIDADE E SINALIZAÇÃO DA RUA CACIMBÃO NO BAIRRO DE SALGADINHO E RUA COMPOSITOR ATAULFO ALVES NO BAIRRO FRAGOSO, NO MUNICÍPIO DE OLINDA-PE, CONTRATO DE REPASSE: 1088.389-47/2023.</v>
      </c>
      <c r="B5" s="814"/>
      <c r="C5" s="814"/>
      <c r="D5" s="814"/>
      <c r="E5" s="814"/>
      <c r="F5" s="815"/>
      <c r="G5" s="549"/>
      <c r="H5" s="553" t="s">
        <v>8003</v>
      </c>
      <c r="I5" s="553" t="s">
        <v>8026</v>
      </c>
      <c r="J5" s="553" t="s">
        <v>4</v>
      </c>
    </row>
    <row r="6" spans="1:14">
      <c r="A6" s="816" t="s">
        <v>8004</v>
      </c>
      <c r="B6" s="817"/>
      <c r="C6" s="817"/>
      <c r="D6" s="817"/>
      <c r="E6" s="817"/>
      <c r="F6" s="818"/>
      <c r="G6" s="549"/>
      <c r="H6" s="617">
        <v>960019</v>
      </c>
      <c r="I6" s="617">
        <v>39981</v>
      </c>
      <c r="J6" s="554">
        <f>F18</f>
        <v>1000000</v>
      </c>
    </row>
    <row r="7" spans="1:14">
      <c r="A7" s="795" t="s">
        <v>8024</v>
      </c>
      <c r="B7" s="796"/>
      <c r="C7" s="796"/>
      <c r="D7" s="796"/>
      <c r="E7" s="796"/>
      <c r="F7" s="797"/>
      <c r="G7" s="549"/>
      <c r="H7" s="783">
        <f>H6/J6</f>
        <v>0.96001899999999996</v>
      </c>
      <c r="I7" s="783">
        <f>I6/J6</f>
        <v>3.9981000000000003E-2</v>
      </c>
      <c r="J7" s="783">
        <f>SUM(H7:I8)</f>
        <v>1</v>
      </c>
    </row>
    <row r="8" spans="1:14" ht="13.5" customHeight="1">
      <c r="A8" s="798"/>
      <c r="B8" s="799"/>
      <c r="C8" s="796"/>
      <c r="D8" s="796"/>
      <c r="E8" s="796"/>
      <c r="F8" s="797"/>
      <c r="G8" s="549"/>
      <c r="H8" s="784"/>
      <c r="I8" s="784"/>
      <c r="J8" s="784"/>
    </row>
    <row r="9" spans="1:14">
      <c r="A9" s="555" t="s">
        <v>8005</v>
      </c>
      <c r="B9" s="556"/>
      <c r="C9" s="557" t="s">
        <v>8006</v>
      </c>
      <c r="D9" s="558"/>
      <c r="E9" s="558"/>
      <c r="F9" s="559"/>
      <c r="G9" s="549"/>
      <c r="H9" s="549"/>
      <c r="I9" s="549"/>
      <c r="J9" s="549"/>
    </row>
    <row r="10" spans="1:14" ht="15.75" customHeight="1">
      <c r="A10" s="800" t="s">
        <v>8027</v>
      </c>
      <c r="B10" s="801"/>
      <c r="C10" s="785" t="s">
        <v>8028</v>
      </c>
      <c r="D10" s="786"/>
      <c r="E10" s="786"/>
      <c r="F10" s="787"/>
      <c r="G10" s="549"/>
      <c r="H10" s="560"/>
      <c r="I10" s="560"/>
      <c r="J10" s="561"/>
    </row>
    <row r="11" spans="1:14" ht="18.75" customHeight="1">
      <c r="A11" s="802" t="s">
        <v>8029</v>
      </c>
      <c r="B11" s="803"/>
      <c r="C11" s="788"/>
      <c r="D11" s="789"/>
      <c r="E11" s="789"/>
      <c r="F11" s="790"/>
      <c r="G11" s="549"/>
      <c r="H11" s="553" t="s">
        <v>8003</v>
      </c>
      <c r="I11" s="553" t="s">
        <v>8026</v>
      </c>
      <c r="J11" s="553" t="s">
        <v>4</v>
      </c>
    </row>
    <row r="12" spans="1:14">
      <c r="A12" s="792" t="s">
        <v>8007</v>
      </c>
      <c r="B12" s="793"/>
      <c r="C12" s="793"/>
      <c r="D12" s="793"/>
      <c r="E12" s="793"/>
      <c r="F12" s="794"/>
      <c r="G12" s="549"/>
      <c r="H12" s="617">
        <v>960019</v>
      </c>
      <c r="I12" s="617" t="e">
        <f ca="1">J12-H12</f>
        <v>#N/A</v>
      </c>
      <c r="J12" s="554" t="e">
        <f ca="1">F40</f>
        <v>#N/A</v>
      </c>
      <c r="K12" s="679"/>
      <c r="L12" s="679">
        <f>H12/6</f>
        <v>160003.16666666666</v>
      </c>
      <c r="M12" s="679" t="e">
        <f t="shared" ref="M12:N12" ca="1" si="0">I12/6</f>
        <v>#N/A</v>
      </c>
      <c r="N12" s="679" t="e">
        <f t="shared" ca="1" si="0"/>
        <v>#N/A</v>
      </c>
    </row>
    <row r="13" spans="1:14">
      <c r="A13" s="562" t="s">
        <v>8008</v>
      </c>
      <c r="B13" s="563" t="s">
        <v>8009</v>
      </c>
      <c r="C13" s="791" t="s">
        <v>8010</v>
      </c>
      <c r="D13" s="791"/>
      <c r="E13" s="791"/>
      <c r="F13" s="564" t="s">
        <v>8011</v>
      </c>
      <c r="G13" s="565"/>
      <c r="H13" s="783" t="e">
        <f ca="1">H12/J12</f>
        <v>#N/A</v>
      </c>
      <c r="I13" s="783" t="e">
        <f ca="1">J13-H13</f>
        <v>#N/A</v>
      </c>
      <c r="J13" s="783">
        <v>1</v>
      </c>
    </row>
    <row r="14" spans="1:14" ht="31.5">
      <c r="A14" s="566"/>
      <c r="B14" s="567"/>
      <c r="C14" s="618" t="s">
        <v>8012</v>
      </c>
      <c r="D14" s="568"/>
      <c r="E14" s="569" t="s">
        <v>8013</v>
      </c>
      <c r="F14" s="570"/>
      <c r="G14" s="549"/>
      <c r="H14" s="784"/>
      <c r="I14" s="784"/>
      <c r="J14" s="784"/>
    </row>
    <row r="15" spans="1:14" hidden="1">
      <c r="A15" s="571" t="s">
        <v>5155</v>
      </c>
      <c r="B15" s="572" t="s">
        <v>8014</v>
      </c>
      <c r="C15" s="573"/>
      <c r="D15" s="574"/>
      <c r="E15" s="575"/>
      <c r="F15" s="576"/>
      <c r="G15" s="577"/>
      <c r="H15" s="560"/>
      <c r="I15" s="560" t="s">
        <v>8015</v>
      </c>
      <c r="J15" s="560"/>
    </row>
    <row r="16" spans="1:14" hidden="1">
      <c r="A16" s="578" t="s">
        <v>3682</v>
      </c>
      <c r="B16" s="579">
        <f>H10</f>
        <v>0</v>
      </c>
      <c r="C16" s="580" t="e">
        <f>F16-E16</f>
        <v>#VALUE!</v>
      </c>
      <c r="D16" s="581"/>
      <c r="E16" s="582" t="e">
        <f>F16*K7</f>
        <v>#VALUE!</v>
      </c>
      <c r="F16" s="583" t="str">
        <f>H11</f>
        <v>REPASSE</v>
      </c>
      <c r="G16" s="577"/>
      <c r="H16" s="560"/>
      <c r="I16" s="560">
        <f>'[40]PLANILHA CONSOLIDADA'!M132</f>
        <v>100754.03</v>
      </c>
      <c r="J16" s="560"/>
    </row>
    <row r="17" spans="1:10" hidden="1">
      <c r="A17" s="578" t="s">
        <v>5139</v>
      </c>
      <c r="B17" s="579" t="e">
        <f ca="1">H13</f>
        <v>#N/A</v>
      </c>
      <c r="C17" s="580">
        <f>F17-E17</f>
        <v>0</v>
      </c>
      <c r="D17" s="581"/>
      <c r="E17" s="582">
        <f>F17*K7</f>
        <v>0</v>
      </c>
      <c r="F17" s="583">
        <f>H14</f>
        <v>0</v>
      </c>
      <c r="G17" s="577"/>
      <c r="H17" s="560"/>
      <c r="I17" s="560" t="s">
        <v>8016</v>
      </c>
      <c r="J17" s="560"/>
    </row>
    <row r="18" spans="1:10">
      <c r="A18" s="584"/>
      <c r="B18" s="585"/>
      <c r="C18" s="586">
        <f>H6</f>
        <v>960019</v>
      </c>
      <c r="D18" s="587"/>
      <c r="E18" s="588">
        <f>I6</f>
        <v>39981</v>
      </c>
      <c r="F18" s="589">
        <f>SUM(C18+E18)</f>
        <v>1000000</v>
      </c>
      <c r="G18" s="577"/>
      <c r="H18" s="590"/>
      <c r="I18" s="560"/>
      <c r="J18" s="560"/>
    </row>
    <row r="19" spans="1:10">
      <c r="A19" s="591"/>
      <c r="B19" s="592"/>
      <c r="C19" s="592"/>
      <c r="D19" s="592"/>
      <c r="E19" s="592"/>
      <c r="F19" s="593"/>
      <c r="G19" s="577"/>
      <c r="H19" s="560"/>
      <c r="I19" s="560"/>
      <c r="J19" s="560"/>
    </row>
    <row r="20" spans="1:10">
      <c r="A20" s="571" t="s">
        <v>8025</v>
      </c>
      <c r="B20" s="572" t="s">
        <v>8017</v>
      </c>
      <c r="C20" s="573"/>
      <c r="D20" s="574"/>
      <c r="E20" s="594"/>
      <c r="F20" s="576"/>
      <c r="G20" s="577"/>
      <c r="H20" s="595"/>
      <c r="I20" s="560"/>
      <c r="J20" s="560"/>
    </row>
    <row r="21" spans="1:10">
      <c r="A21" s="619" t="s">
        <v>5155</v>
      </c>
      <c r="B21" s="620" t="str">
        <f>Resumo!B11</f>
        <v>RUA DO CACIMBÃO</v>
      </c>
      <c r="C21" s="621" t="e">
        <f ca="1">SUM(C22:C28)</f>
        <v>#N/A</v>
      </c>
      <c r="D21" s="620"/>
      <c r="E21" s="621" t="e">
        <f ca="1">SUM(E22:E28)</f>
        <v>#N/A</v>
      </c>
      <c r="F21" s="622">
        <f>SUM(F22:F28)</f>
        <v>410073.98</v>
      </c>
      <c r="G21" s="560"/>
      <c r="H21" s="577"/>
      <c r="I21" s="560"/>
      <c r="J21" s="560"/>
    </row>
    <row r="22" spans="1:10">
      <c r="A22" s="619"/>
      <c r="B22" s="623" t="str">
        <f>Resumo!B12</f>
        <v>ADMINISTRAÇÃO LOCAL DA OBRA</v>
      </c>
      <c r="C22" s="624" t="e">
        <f ca="1">F22*$H$13</f>
        <v>#N/A</v>
      </c>
      <c r="D22" s="620"/>
      <c r="E22" s="624" t="e">
        <f ca="1">F22*$I$13</f>
        <v>#N/A</v>
      </c>
      <c r="F22" s="625">
        <f>G22</f>
        <v>17736.48</v>
      </c>
      <c r="G22" s="597">
        <f>Resumo!C12</f>
        <v>17736.48</v>
      </c>
      <c r="H22" s="577"/>
      <c r="I22" s="560"/>
      <c r="J22" s="560"/>
    </row>
    <row r="23" spans="1:10">
      <c r="A23" s="619"/>
      <c r="B23" s="623" t="str">
        <f>Resumo!B13</f>
        <v>SERVIÇOS PRELIMINARES</v>
      </c>
      <c r="C23" s="624" t="e">
        <f t="shared" ref="C23:C28" ca="1" si="1">F23*$H$13</f>
        <v>#N/A</v>
      </c>
      <c r="D23" s="620"/>
      <c r="E23" s="624" t="e">
        <f t="shared" ref="E23:E28" ca="1" si="2">F23*$I$13</f>
        <v>#N/A</v>
      </c>
      <c r="F23" s="625">
        <f>G23</f>
        <v>20110.530000000002</v>
      </c>
      <c r="G23" s="597">
        <f>Resumo!C13</f>
        <v>20110.530000000002</v>
      </c>
      <c r="H23" s="577"/>
      <c r="I23" s="560"/>
      <c r="J23" s="560"/>
    </row>
    <row r="24" spans="1:10">
      <c r="A24" s="619"/>
      <c r="B24" s="623" t="str">
        <f>Resumo!B14</f>
        <v>DRENAGEM</v>
      </c>
      <c r="C24" s="624" t="e">
        <f t="shared" ca="1" si="1"/>
        <v>#N/A</v>
      </c>
      <c r="D24" s="620"/>
      <c r="E24" s="624" t="e">
        <f t="shared" ca="1" si="2"/>
        <v>#N/A</v>
      </c>
      <c r="F24" s="625">
        <f>G24</f>
        <v>89743.98000000001</v>
      </c>
      <c r="G24" s="597">
        <f>Resumo!C14</f>
        <v>89743.98000000001</v>
      </c>
      <c r="H24" s="577"/>
      <c r="I24" s="560"/>
      <c r="J24" s="560"/>
    </row>
    <row r="25" spans="1:10">
      <c r="A25" s="619"/>
      <c r="B25" s="623" t="str">
        <f>Resumo!B15</f>
        <v>TERRAPLENAGEM</v>
      </c>
      <c r="C25" s="624" t="e">
        <f t="shared" ca="1" si="1"/>
        <v>#N/A</v>
      </c>
      <c r="D25" s="620"/>
      <c r="E25" s="624" t="e">
        <f t="shared" ca="1" si="2"/>
        <v>#N/A</v>
      </c>
      <c r="F25" s="625">
        <f>G25</f>
        <v>82368.14</v>
      </c>
      <c r="G25" s="597">
        <f>Resumo!C15</f>
        <v>82368.14</v>
      </c>
      <c r="H25" s="577"/>
      <c r="I25" s="560"/>
      <c r="J25" s="560"/>
    </row>
    <row r="26" spans="1:10">
      <c r="A26" s="619"/>
      <c r="B26" s="623" t="str">
        <f>Resumo!B16</f>
        <v>PAVIMENTAÇÃO</v>
      </c>
      <c r="C26" s="624" t="e">
        <f t="shared" ca="1" si="1"/>
        <v>#N/A</v>
      </c>
      <c r="D26" s="620"/>
      <c r="E26" s="624" t="e">
        <f t="shared" ca="1" si="2"/>
        <v>#N/A</v>
      </c>
      <c r="F26" s="625">
        <f t="shared" ref="F26:F28" si="3">G26</f>
        <v>124382.68999999999</v>
      </c>
      <c r="G26" s="597">
        <f>Resumo!C16</f>
        <v>124382.68999999999</v>
      </c>
      <c r="H26" s="577"/>
      <c r="I26" s="560"/>
      <c r="J26" s="560"/>
    </row>
    <row r="27" spans="1:10">
      <c r="A27" s="619"/>
      <c r="B27" s="623" t="str">
        <f>Resumo!B17</f>
        <v>PASSEIOS</v>
      </c>
      <c r="C27" s="624" t="e">
        <f t="shared" ca="1" si="1"/>
        <v>#N/A</v>
      </c>
      <c r="D27" s="620"/>
      <c r="E27" s="624" t="e">
        <f t="shared" ca="1" si="2"/>
        <v>#N/A</v>
      </c>
      <c r="F27" s="625">
        <f t="shared" si="3"/>
        <v>59080.969999999994</v>
      </c>
      <c r="G27" s="597">
        <f>Resumo!C17</f>
        <v>59080.969999999994</v>
      </c>
      <c r="H27" s="577"/>
      <c r="I27" s="560"/>
      <c r="J27" s="560"/>
    </row>
    <row r="28" spans="1:10">
      <c r="A28" s="633"/>
      <c r="B28" s="634" t="str">
        <f>Resumo!B18</f>
        <v>SINALIZAÇÃO</v>
      </c>
      <c r="C28" s="624" t="e">
        <f t="shared" ca="1" si="1"/>
        <v>#N/A</v>
      </c>
      <c r="D28" s="635"/>
      <c r="E28" s="624" t="e">
        <f t="shared" ca="1" si="2"/>
        <v>#N/A</v>
      </c>
      <c r="F28" s="625">
        <f t="shared" si="3"/>
        <v>16651.189999999999</v>
      </c>
      <c r="G28" s="597">
        <f>Resumo!C18</f>
        <v>16651.189999999999</v>
      </c>
      <c r="H28" s="577"/>
      <c r="I28" s="560"/>
      <c r="J28" s="560"/>
    </row>
    <row r="29" spans="1:10">
      <c r="A29" s="619" t="s">
        <v>5149</v>
      </c>
      <c r="B29" s="620" t="str">
        <f>Resumo!B19</f>
        <v>RUA COMPOSITOR ATAULFO ALVES</v>
      </c>
      <c r="C29" s="621" t="e">
        <f ca="1">SUM(C30:C36)</f>
        <v>#N/A</v>
      </c>
      <c r="D29" s="620"/>
      <c r="E29" s="621" t="e">
        <f ca="1">SUM(E30:E36)</f>
        <v>#N/A</v>
      </c>
      <c r="F29" s="622">
        <f>SUM(F30:F36)</f>
        <v>603092.55999999994</v>
      </c>
      <c r="G29" s="597"/>
      <c r="H29" s="577"/>
      <c r="I29" s="560"/>
      <c r="J29" s="560"/>
    </row>
    <row r="30" spans="1:10">
      <c r="A30" s="619"/>
      <c r="B30" s="623" t="str">
        <f>Resumo!B20</f>
        <v>ADMINISTRAÇÃO LOCAL DA OBRA</v>
      </c>
      <c r="C30" s="624" t="e">
        <f ca="1">F30*$H$13</f>
        <v>#N/A</v>
      </c>
      <c r="D30" s="620"/>
      <c r="E30" s="624" t="e">
        <f ca="1">F30*$I$13</f>
        <v>#N/A</v>
      </c>
      <c r="F30" s="625">
        <f t="shared" ref="F30:F36" si="4">G30</f>
        <v>17736.48</v>
      </c>
      <c r="G30" s="597">
        <f>Resumo!C20</f>
        <v>17736.48</v>
      </c>
      <c r="H30" s="577"/>
      <c r="I30" s="560"/>
      <c r="J30" s="560"/>
    </row>
    <row r="31" spans="1:10">
      <c r="A31" s="619"/>
      <c r="B31" s="623" t="str">
        <f>Resumo!B21</f>
        <v>SERVIÇOS PRELIMINARES</v>
      </c>
      <c r="C31" s="624" t="e">
        <f t="shared" ref="C31:C36" ca="1" si="5">F31*$H$13</f>
        <v>#N/A</v>
      </c>
      <c r="D31" s="620"/>
      <c r="E31" s="624" t="e">
        <f t="shared" ref="E31:E36" ca="1" si="6">F31*$I$13</f>
        <v>#N/A</v>
      </c>
      <c r="F31" s="625">
        <f t="shared" si="4"/>
        <v>20312.160000000003</v>
      </c>
      <c r="G31" s="597">
        <f>Resumo!C21</f>
        <v>20312.160000000003</v>
      </c>
      <c r="H31" s="577"/>
      <c r="I31" s="560"/>
      <c r="J31" s="560"/>
    </row>
    <row r="32" spans="1:10">
      <c r="A32" s="619"/>
      <c r="B32" s="623" t="str">
        <f>Resumo!B22</f>
        <v>TERRAPLENAGEM E MOVIMENTO DE TERRA</v>
      </c>
      <c r="C32" s="624" t="e">
        <f t="shared" ca="1" si="5"/>
        <v>#N/A</v>
      </c>
      <c r="D32" s="620"/>
      <c r="E32" s="624" t="e">
        <f t="shared" ca="1" si="6"/>
        <v>#N/A</v>
      </c>
      <c r="F32" s="625">
        <f t="shared" si="4"/>
        <v>205914.16</v>
      </c>
      <c r="G32" s="597">
        <f>Resumo!C22</f>
        <v>205914.16</v>
      </c>
      <c r="H32" s="577"/>
      <c r="I32" s="560"/>
      <c r="J32" s="560"/>
    </row>
    <row r="33" spans="1:10">
      <c r="A33" s="619"/>
      <c r="B33" s="623" t="str">
        <f>Resumo!B23</f>
        <v>DRENAGEM</v>
      </c>
      <c r="C33" s="624" t="e">
        <f t="shared" ca="1" si="5"/>
        <v>#N/A</v>
      </c>
      <c r="D33" s="620"/>
      <c r="E33" s="624" t="e">
        <f t="shared" ca="1" si="6"/>
        <v>#N/A</v>
      </c>
      <c r="F33" s="625">
        <f t="shared" si="4"/>
        <v>7264.25</v>
      </c>
      <c r="G33" s="597">
        <f>Resumo!C23</f>
        <v>7264.25</v>
      </c>
      <c r="H33" s="577"/>
      <c r="I33" s="560"/>
      <c r="J33" s="560"/>
    </row>
    <row r="34" spans="1:10">
      <c r="A34" s="619"/>
      <c r="B34" s="623" t="str">
        <f>Resumo!B24</f>
        <v>PAVIMENTAÇÃO</v>
      </c>
      <c r="C34" s="624" t="e">
        <f t="shared" ca="1" si="5"/>
        <v>#N/A</v>
      </c>
      <c r="D34" s="620"/>
      <c r="E34" s="624" t="e">
        <f t="shared" ca="1" si="6"/>
        <v>#N/A</v>
      </c>
      <c r="F34" s="625">
        <f t="shared" si="4"/>
        <v>244208.91</v>
      </c>
      <c r="G34" s="597">
        <f>Resumo!C24</f>
        <v>244208.91</v>
      </c>
      <c r="H34" s="577"/>
      <c r="I34" s="560"/>
      <c r="J34" s="560"/>
    </row>
    <row r="35" spans="1:10">
      <c r="A35" s="619"/>
      <c r="B35" s="623" t="str">
        <f>Resumo!B25</f>
        <v>PASSEIOS</v>
      </c>
      <c r="C35" s="624" t="e">
        <f t="shared" ca="1" si="5"/>
        <v>#N/A</v>
      </c>
      <c r="D35" s="620"/>
      <c r="E35" s="624" t="e">
        <f t="shared" ca="1" si="6"/>
        <v>#N/A</v>
      </c>
      <c r="F35" s="625">
        <f t="shared" si="4"/>
        <v>93671.89</v>
      </c>
      <c r="G35" s="597">
        <f>Resumo!C25</f>
        <v>93671.89</v>
      </c>
      <c r="H35" s="577"/>
      <c r="I35" s="560"/>
      <c r="J35" s="560"/>
    </row>
    <row r="36" spans="1:10">
      <c r="A36" s="626"/>
      <c r="B36" s="623" t="str">
        <f>Resumo!B26</f>
        <v>SINALIZAÇÃO</v>
      </c>
      <c r="C36" s="624" t="e">
        <f t="shared" ca="1" si="5"/>
        <v>#N/A</v>
      </c>
      <c r="D36" s="620"/>
      <c r="E36" s="624" t="e">
        <f t="shared" ca="1" si="6"/>
        <v>#N/A</v>
      </c>
      <c r="F36" s="625">
        <f t="shared" si="4"/>
        <v>13984.71</v>
      </c>
      <c r="G36" s="597">
        <f>Resumo!C26</f>
        <v>13984.71</v>
      </c>
      <c r="H36" s="577"/>
      <c r="I36" s="560"/>
      <c r="J36" s="560"/>
    </row>
    <row r="37" spans="1:10">
      <c r="A37" s="626"/>
      <c r="B37" s="623"/>
      <c r="C37" s="624"/>
      <c r="D37" s="620"/>
      <c r="E37" s="624"/>
      <c r="F37" s="625"/>
      <c r="G37" s="560"/>
      <c r="H37" s="596"/>
      <c r="I37" s="560"/>
      <c r="J37" s="560"/>
    </row>
    <row r="38" spans="1:10">
      <c r="A38" s="776" t="s">
        <v>8017</v>
      </c>
      <c r="B38" s="777"/>
      <c r="C38" s="598" t="e">
        <f ca="1">C21+C29</f>
        <v>#N/A</v>
      </c>
      <c r="D38" s="599"/>
      <c r="E38" s="598" t="e">
        <f ca="1">E21+E29</f>
        <v>#N/A</v>
      </c>
      <c r="F38" s="627">
        <f>F21+F29</f>
        <v>1013166.5399999999</v>
      </c>
      <c r="G38" s="561"/>
      <c r="H38" s="549"/>
      <c r="I38" s="560"/>
      <c r="J38" s="560"/>
    </row>
    <row r="39" spans="1:10">
      <c r="A39" s="778"/>
      <c r="B39" s="779"/>
      <c r="C39" s="779"/>
      <c r="D39" s="779"/>
      <c r="E39" s="779"/>
      <c r="F39" s="780"/>
      <c r="G39" s="549"/>
      <c r="H39" s="549"/>
      <c r="I39" s="549"/>
      <c r="J39" s="549"/>
    </row>
    <row r="40" spans="1:10">
      <c r="A40" s="781" t="s">
        <v>4</v>
      </c>
      <c r="B40" s="782"/>
      <c r="C40" s="628" t="e">
        <f ca="1">C38</f>
        <v>#N/A</v>
      </c>
      <c r="D40" s="629"/>
      <c r="E40" s="630" t="e">
        <f ca="1">E38</f>
        <v>#N/A</v>
      </c>
      <c r="F40" s="631" t="e">
        <f ca="1">C40+E40</f>
        <v>#N/A</v>
      </c>
      <c r="G40" s="549"/>
      <c r="H40" s="632"/>
      <c r="I40" s="600"/>
      <c r="J40" s="601"/>
    </row>
    <row r="41" spans="1:10">
      <c r="A41" s="602"/>
      <c r="B41" s="549"/>
      <c r="C41" s="603">
        <v>0.91578338813849702</v>
      </c>
      <c r="D41" s="604"/>
      <c r="E41" s="605"/>
      <c r="F41" s="606"/>
      <c r="G41" s="549"/>
      <c r="H41" s="549"/>
      <c r="I41" s="600"/>
      <c r="J41" s="549"/>
    </row>
    <row r="42" spans="1:10">
      <c r="A42" s="602" t="s">
        <v>8018</v>
      </c>
      <c r="B42" s="549"/>
      <c r="C42" s="561"/>
      <c r="D42" s="549"/>
      <c r="E42" s="549"/>
      <c r="F42" s="606"/>
      <c r="G42" s="561"/>
      <c r="H42" s="549"/>
      <c r="I42" s="600"/>
      <c r="J42" s="549"/>
    </row>
    <row r="43" spans="1:10">
      <c r="A43" s="602" t="s">
        <v>8019</v>
      </c>
      <c r="B43" s="549"/>
      <c r="C43" s="607"/>
      <c r="D43" s="549"/>
      <c r="E43" s="549"/>
      <c r="F43" s="606"/>
      <c r="G43" s="561"/>
      <c r="H43" s="549"/>
      <c r="I43" s="549"/>
      <c r="J43" s="549"/>
    </row>
    <row r="44" spans="1:10">
      <c r="A44" s="608" t="s">
        <v>8020</v>
      </c>
      <c r="B44" s="233"/>
      <c r="C44" s="233"/>
      <c r="D44" s="233"/>
      <c r="E44" s="233"/>
      <c r="F44" s="609"/>
      <c r="G44" s="549"/>
      <c r="H44" s="561"/>
      <c r="I44" s="561"/>
      <c r="J44" s="561"/>
    </row>
    <row r="45" spans="1:10">
      <c r="A45" s="608" t="s">
        <v>8021</v>
      </c>
      <c r="B45" s="233"/>
      <c r="C45" s="233"/>
      <c r="D45" s="233"/>
      <c r="E45" s="233"/>
      <c r="F45" s="609"/>
      <c r="G45" s="549"/>
      <c r="H45" s="549"/>
      <c r="I45" s="549"/>
      <c r="J45" s="549"/>
    </row>
    <row r="46" spans="1:10">
      <c r="A46" s="608" t="s">
        <v>8022</v>
      </c>
      <c r="B46" s="233"/>
      <c r="C46" s="233"/>
      <c r="D46" s="233"/>
      <c r="E46" s="233"/>
      <c r="F46" s="609"/>
      <c r="G46" s="549"/>
      <c r="H46" s="610"/>
      <c r="I46" s="610"/>
      <c r="J46" s="549"/>
    </row>
    <row r="47" spans="1:10" ht="16.5" thickBot="1">
      <c r="A47" s="611" t="s">
        <v>8023</v>
      </c>
      <c r="B47" s="612"/>
      <c r="C47" s="612"/>
      <c r="D47" s="612"/>
      <c r="E47" s="612"/>
      <c r="F47" s="613"/>
      <c r="G47" s="549"/>
      <c r="H47" s="549"/>
      <c r="I47" s="549"/>
      <c r="J47" s="549"/>
    </row>
    <row r="48" spans="1:10">
      <c r="A48" s="549"/>
      <c r="B48" s="549"/>
      <c r="C48" s="549"/>
      <c r="D48" s="549"/>
      <c r="E48" s="549"/>
      <c r="F48" s="549"/>
      <c r="G48" s="549"/>
      <c r="H48" s="549"/>
      <c r="I48" s="549"/>
      <c r="J48" s="549"/>
    </row>
  </sheetData>
  <mergeCells count="20">
    <mergeCell ref="A1:F1"/>
    <mergeCell ref="A2:F2"/>
    <mergeCell ref="A3:F3"/>
    <mergeCell ref="A5:F5"/>
    <mergeCell ref="A6:F6"/>
    <mergeCell ref="H7:H8"/>
    <mergeCell ref="I7:I8"/>
    <mergeCell ref="J7:J8"/>
    <mergeCell ref="C10:F11"/>
    <mergeCell ref="J13:J14"/>
    <mergeCell ref="C13:E13"/>
    <mergeCell ref="A12:F12"/>
    <mergeCell ref="A7:F8"/>
    <mergeCell ref="A10:B10"/>
    <mergeCell ref="A11:B11"/>
    <mergeCell ref="A38:B38"/>
    <mergeCell ref="A39:F39"/>
    <mergeCell ref="A40:B40"/>
    <mergeCell ref="H13:H14"/>
    <mergeCell ref="I13:I14"/>
  </mergeCells>
  <printOptions horizontalCentered="1"/>
  <pageMargins left="0.19685039370078741" right="0.19685039370078741" top="0.59055118110236215" bottom="0.59055118110236215" header="0.31496062992125984" footer="0.31496062992125984"/>
  <pageSetup paperSize="9" scale="84" orientation="portrait" r:id="rId1"/>
  <headerFooter alignWithMargins="0">
    <oddFooter>&amp;R&amp;P/&amp;N</oddFooter>
  </headerFooter>
  <ignoredErrors>
    <ignoredError sqref="D29:F29" formula="1"/>
    <ignoredError sqref="F18" unlockedFormula="1"/>
  </ignoredErrors>
  <drawing r:id="rId2"/>
</worksheet>
</file>

<file path=xl/worksheets/sheet2.xml><?xml version="1.0" encoding="utf-8"?>
<worksheet xmlns="http://schemas.openxmlformats.org/spreadsheetml/2006/main" xmlns:r="http://schemas.openxmlformats.org/officeDocument/2006/relationships">
  <sheetPr codeName="Planilha9">
    <pageSetUpPr fitToPage="1"/>
  </sheetPr>
  <dimension ref="A1:L27"/>
  <sheetViews>
    <sheetView view="pageBreakPreview" topLeftCell="A5" zoomScaleSheetLayoutView="100" workbookViewId="0">
      <selection activeCell="B18" sqref="B18"/>
    </sheetView>
  </sheetViews>
  <sheetFormatPr defaultRowHeight="15"/>
  <cols>
    <col min="1" max="1" width="16.42578125" style="2" bestFit="1" customWidth="1"/>
    <col min="2" max="2" width="66.7109375" style="5" customWidth="1"/>
    <col min="3" max="3" width="22.140625" style="8" customWidth="1"/>
    <col min="4" max="4" width="15" style="2" bestFit="1" customWidth="1" collapsed="1"/>
    <col min="5" max="5" width="5.85546875" style="2" bestFit="1" customWidth="1"/>
    <col min="6" max="6" width="9.140625" style="2"/>
    <col min="7" max="7" width="1.28515625" style="2" customWidth="1"/>
    <col min="8" max="8" width="14.5703125" style="2" bestFit="1" customWidth="1"/>
    <col min="9" max="9" width="1.42578125" style="2" customWidth="1"/>
    <col min="10" max="10" width="13.5703125" style="2" bestFit="1" customWidth="1"/>
    <col min="11" max="11" width="8.140625" style="2" customWidth="1"/>
    <col min="12" max="12" width="16.140625" style="2" bestFit="1" customWidth="1"/>
    <col min="13" max="16384" width="9.140625" style="2"/>
  </cols>
  <sheetData>
    <row r="1" spans="1:12" ht="14.25" customHeight="1">
      <c r="A1" s="819" t="str">
        <f>Orçamento!A1</f>
        <v>PREFEITURA MUNICIPAL DE OLINDA</v>
      </c>
      <c r="B1" s="820"/>
      <c r="C1" s="820"/>
      <c r="D1" s="821"/>
    </row>
    <row r="2" spans="1:12" ht="14.25" customHeight="1">
      <c r="A2" s="834" t="str">
        <f>Orçamento!A2</f>
        <v>SECRETARIA DE OBRAS</v>
      </c>
      <c r="B2" s="835"/>
      <c r="C2" s="835"/>
      <c r="D2" s="836"/>
    </row>
    <row r="3" spans="1:12">
      <c r="A3" s="831" t="str">
        <f>Orçamento!A3</f>
        <v>SECRETARIA EXECUTIVA DE OBRAS</v>
      </c>
      <c r="B3" s="832"/>
      <c r="C3" s="832"/>
      <c r="D3" s="833"/>
    </row>
    <row r="4" spans="1:12" s="3" customFormat="1" ht="8.25" customHeight="1">
      <c r="A4" s="828"/>
      <c r="B4" s="829"/>
      <c r="C4" s="829"/>
      <c r="D4" s="830"/>
    </row>
    <row r="5" spans="1:12" s="6" customFormat="1" ht="75" customHeight="1">
      <c r="A5" s="159" t="s">
        <v>5618</v>
      </c>
      <c r="B5" s="822" t="s">
        <v>15065</v>
      </c>
      <c r="C5" s="823"/>
      <c r="D5" s="824"/>
    </row>
    <row r="6" spans="1:12" s="6" customFormat="1" ht="21.75" customHeight="1">
      <c r="A6" s="838" t="s">
        <v>3686</v>
      </c>
      <c r="B6" s="840" t="s">
        <v>5163</v>
      </c>
      <c r="C6" s="837" t="s">
        <v>8029</v>
      </c>
      <c r="D6" s="837"/>
    </row>
    <row r="7" spans="1:12" s="6" customFormat="1" ht="18.75" customHeight="1">
      <c r="A7" s="839"/>
      <c r="B7" s="841"/>
      <c r="C7" s="237" t="s">
        <v>6990</v>
      </c>
      <c r="D7" s="754">
        <v>45786</v>
      </c>
    </row>
    <row r="8" spans="1:12" s="6" customFormat="1" ht="17.25" customHeight="1">
      <c r="A8" s="842"/>
      <c r="B8" s="843"/>
      <c r="C8" s="843"/>
      <c r="D8" s="844"/>
    </row>
    <row r="9" spans="1:12" s="6" customFormat="1" ht="20.100000000000001" customHeight="1">
      <c r="A9" s="827" t="s">
        <v>5092</v>
      </c>
      <c r="B9" s="827"/>
      <c r="C9" s="827"/>
      <c r="D9" s="827"/>
      <c r="H9" s="484">
        <v>960019</v>
      </c>
      <c r="J9" s="484">
        <v>39981</v>
      </c>
      <c r="L9" s="485">
        <f>H9+J9</f>
        <v>1000000</v>
      </c>
    </row>
    <row r="10" spans="1:12" s="3" customFormat="1">
      <c r="A10" s="81" t="s">
        <v>2</v>
      </c>
      <c r="B10" s="82" t="s">
        <v>5090</v>
      </c>
      <c r="C10" s="11" t="s">
        <v>7987</v>
      </c>
      <c r="D10" s="10" t="s">
        <v>7</v>
      </c>
    </row>
    <row r="11" spans="1:12" s="7" customFormat="1" ht="20.100000000000001" customHeight="1">
      <c r="A11" s="148"/>
      <c r="B11" s="148" t="str">
        <f>Orçamento!E12</f>
        <v>RUA DO CACIMBÃO</v>
      </c>
      <c r="C11" s="150">
        <f>SUM(C12:C18)</f>
        <v>410073.98</v>
      </c>
      <c r="D11" s="149">
        <f t="shared" ref="D11:D26" si="0">C11/$C$27</f>
        <v>0.40474489021321214</v>
      </c>
      <c r="H11" s="7">
        <f>H9/L9</f>
        <v>0.96001899999999996</v>
      </c>
      <c r="J11" s="7">
        <f>J9/L9</f>
        <v>3.9981000000000003E-2</v>
      </c>
    </row>
    <row r="12" spans="1:12" s="7" customFormat="1" ht="20.100000000000001" customHeight="1">
      <c r="A12" s="147" t="s">
        <v>5155</v>
      </c>
      <c r="B12" s="147" t="str">
        <f>VLOOKUP(A12,Orçamento!A:K,5,0)</f>
        <v>ADMINISTRAÇÃO LOCAL DA OBRA</v>
      </c>
      <c r="C12" s="343">
        <f>VLOOKUP(A12,Orçamento!A:K,11,0)</f>
        <v>17736.48</v>
      </c>
      <c r="D12" s="236">
        <f t="shared" si="0"/>
        <v>1.7505986725538727E-2</v>
      </c>
    </row>
    <row r="13" spans="1:12" s="7" customFormat="1" ht="20.100000000000001" customHeight="1">
      <c r="A13" s="147" t="s">
        <v>5149</v>
      </c>
      <c r="B13" s="83" t="str">
        <f>VLOOKUP(A13,Orçamento!A:K,5,0)</f>
        <v>SERVIÇOS PRELIMINARES</v>
      </c>
      <c r="C13" s="84">
        <f>VLOOKUP(A13,Orçamento!A:K,11,0)</f>
        <v>20110.530000000002</v>
      </c>
      <c r="D13" s="85">
        <f t="shared" si="0"/>
        <v>1.984918491287721E-2</v>
      </c>
    </row>
    <row r="14" spans="1:12" s="7" customFormat="1" ht="20.100000000000001" customHeight="1">
      <c r="A14" s="147" t="s">
        <v>5165</v>
      </c>
      <c r="B14" s="83" t="str">
        <f>VLOOKUP(A14,Orçamento!A:K,5,0)</f>
        <v>DRENAGEM</v>
      </c>
      <c r="C14" s="84">
        <f>VLOOKUP(A14,Orçamento!A:K,11,0)</f>
        <v>89743.98000000001</v>
      </c>
      <c r="D14" s="85">
        <f t="shared" si="0"/>
        <v>8.8577717933717021E-2</v>
      </c>
      <c r="H14" s="486">
        <f>H9</f>
        <v>960019</v>
      </c>
      <c r="J14" s="486">
        <f>L14-H14</f>
        <v>53147.539999999921</v>
      </c>
      <c r="L14" s="484">
        <f>C27</f>
        <v>1013166.5399999999</v>
      </c>
    </row>
    <row r="15" spans="1:12" s="7" customFormat="1" ht="20.100000000000001" customHeight="1">
      <c r="A15" s="147" t="s">
        <v>5175</v>
      </c>
      <c r="B15" s="83" t="str">
        <f>VLOOKUP(A15,Orçamento!A:K,5,0)</f>
        <v>TERRAPLENAGEM</v>
      </c>
      <c r="C15" s="84">
        <f>VLOOKUP(A15,Orçamento!A:K,11,0)</f>
        <v>82368.14</v>
      </c>
      <c r="D15" s="85">
        <f t="shared" si="0"/>
        <v>8.1297730183628056E-2</v>
      </c>
      <c r="H15" s="7">
        <f>H14/L14</f>
        <v>0.94754313540595214</v>
      </c>
      <c r="J15" s="7">
        <f>J14/L14</f>
        <v>5.245686459404781E-2</v>
      </c>
    </row>
    <row r="16" spans="1:12" s="7" customFormat="1" ht="20.100000000000001" customHeight="1">
      <c r="A16" s="147" t="s">
        <v>6976</v>
      </c>
      <c r="B16" s="83" t="str">
        <f>VLOOKUP(A16,Orçamento!A:K,5,0)</f>
        <v>PAVIMENTAÇÃO</v>
      </c>
      <c r="C16" s="84">
        <f>VLOOKUP(A16,Orçamento!A:K,11,0)</f>
        <v>124382.68999999999</v>
      </c>
      <c r="D16" s="85">
        <f t="shared" si="0"/>
        <v>0.12276628282651339</v>
      </c>
      <c r="F16" s="7" t="s">
        <v>7992</v>
      </c>
      <c r="H16" s="486">
        <f>L16*$H$15</f>
        <v>388562.78475759772</v>
      </c>
      <c r="I16" s="486">
        <f>M16*$H$11</f>
        <v>0</v>
      </c>
      <c r="J16" s="486">
        <f>L16*$J$15</f>
        <v>21511.195242402267</v>
      </c>
      <c r="L16" s="484">
        <f>C11</f>
        <v>410073.98</v>
      </c>
    </row>
    <row r="17" spans="1:12" s="7" customFormat="1" ht="20.100000000000001" customHeight="1">
      <c r="A17" s="147" t="s">
        <v>6980</v>
      </c>
      <c r="B17" s="83" t="str">
        <f>VLOOKUP(A17,Orçamento!A:K,5,0)</f>
        <v>PASSEIOS</v>
      </c>
      <c r="C17" s="84">
        <f>VLOOKUP(A17,Orçamento!A:K,11,0)</f>
        <v>59080.969999999994</v>
      </c>
      <c r="D17" s="85">
        <f t="shared" si="0"/>
        <v>5.8313187089656549E-2</v>
      </c>
      <c r="H17" s="486"/>
      <c r="J17" s="486"/>
    </row>
    <row r="18" spans="1:12" s="7" customFormat="1" ht="20.100000000000001" customHeight="1">
      <c r="A18" s="147" t="s">
        <v>6983</v>
      </c>
      <c r="B18" s="83" t="str">
        <f>VLOOKUP(A18,Orçamento!A:K,5,0)</f>
        <v>SINALIZAÇÃO</v>
      </c>
      <c r="C18" s="84">
        <f>VLOOKUP(A18,Orçamento!A:K,11,0)</f>
        <v>16651.189999999999</v>
      </c>
      <c r="D18" s="85">
        <f t="shared" si="0"/>
        <v>1.64348005412812E-2</v>
      </c>
      <c r="F18" s="7" t="s">
        <v>7993</v>
      </c>
      <c r="H18" s="486">
        <f>L18*$H$15</f>
        <v>571456.21524240228</v>
      </c>
      <c r="J18" s="486">
        <f>L18*$J$15</f>
        <v>31636.34475759765</v>
      </c>
      <c r="L18" s="484">
        <f>C19</f>
        <v>603092.55999999994</v>
      </c>
    </row>
    <row r="19" spans="1:12" s="7" customFormat="1" ht="18" customHeight="1">
      <c r="A19" s="148"/>
      <c r="B19" s="148" t="str">
        <f>Orçamento!E67</f>
        <v>RUA COMPOSITOR ATAULFO ALVES</v>
      </c>
      <c r="C19" s="150">
        <f>SUM(C20:C26)</f>
        <v>603092.55999999994</v>
      </c>
      <c r="D19" s="149">
        <f t="shared" si="0"/>
        <v>0.59525510978678786</v>
      </c>
    </row>
    <row r="20" spans="1:12" s="7" customFormat="1" ht="20.100000000000001" customHeight="1">
      <c r="A20" s="147" t="str">
        <f>Orçamento!A68</f>
        <v>8.0</v>
      </c>
      <c r="B20" s="147" t="str">
        <f>VLOOKUP(A20,Orçamento!A:K,5,0)</f>
        <v>ADMINISTRAÇÃO LOCAL DA OBRA</v>
      </c>
      <c r="C20" s="343">
        <f>VLOOKUP(A20,Orçamento!A:K,11,0)</f>
        <v>17736.48</v>
      </c>
      <c r="D20" s="236">
        <f t="shared" si="0"/>
        <v>1.7505986725538727E-2</v>
      </c>
    </row>
    <row r="21" spans="1:12" s="7" customFormat="1" ht="20.100000000000001" customHeight="1">
      <c r="A21" s="147" t="str">
        <f>Orçamento!A71</f>
        <v>9.0</v>
      </c>
      <c r="B21" s="147" t="str">
        <f>VLOOKUP(A21,Orçamento!A:K,5,0)</f>
        <v>SERVIÇOS PRELIMINARES</v>
      </c>
      <c r="C21" s="343">
        <f>VLOOKUP(A21,Orçamento!A:K,11,0)</f>
        <v>20312.160000000003</v>
      </c>
      <c r="D21" s="236">
        <f t="shared" si="0"/>
        <v>2.0048194643301195E-2</v>
      </c>
    </row>
    <row r="22" spans="1:12" s="7" customFormat="1" ht="20.100000000000001" customHeight="1">
      <c r="A22" s="147" t="str">
        <f>Orçamento!A77</f>
        <v>10.0</v>
      </c>
      <c r="B22" s="147" t="str">
        <f>VLOOKUP(A22,Orçamento!A:K,5,0)</f>
        <v>TERRAPLENAGEM E MOVIMENTO DE TERRA</v>
      </c>
      <c r="C22" s="343">
        <f>VLOOKUP(A22,Orçamento!A:K,11,0)</f>
        <v>205914.16</v>
      </c>
      <c r="D22" s="236">
        <f t="shared" si="0"/>
        <v>0.20323821590081331</v>
      </c>
    </row>
    <row r="23" spans="1:12" s="7" customFormat="1" ht="20.100000000000001" customHeight="1">
      <c r="A23" s="147" t="str">
        <f>Orçamento!A87</f>
        <v>11.0</v>
      </c>
      <c r="B23" s="147" t="str">
        <f>VLOOKUP(A23,Orçamento!A:K,5,0)</f>
        <v>DRENAGEM</v>
      </c>
      <c r="C23" s="343">
        <f>VLOOKUP(A23,Orçamento!A:K,11,0)</f>
        <v>7264.25</v>
      </c>
      <c r="D23" s="236">
        <f t="shared" si="0"/>
        <v>7.1698479106899844E-3</v>
      </c>
    </row>
    <row r="24" spans="1:12" s="7" customFormat="1" ht="20.100000000000001" customHeight="1">
      <c r="A24" s="147" t="str">
        <f>Orçamento!A90</f>
        <v>12.0</v>
      </c>
      <c r="B24" s="147" t="str">
        <f>VLOOKUP(A24,Orçamento!A:K,5,0)</f>
        <v>PAVIMENTAÇÃO</v>
      </c>
      <c r="C24" s="343">
        <f>VLOOKUP(A24,Orçamento!A:K,11,0)</f>
        <v>244208.91</v>
      </c>
      <c r="D24" s="236">
        <f t="shared" si="0"/>
        <v>0.24103530896312469</v>
      </c>
    </row>
    <row r="25" spans="1:12" s="7" customFormat="1" ht="20.100000000000001" customHeight="1">
      <c r="A25" s="147" t="str">
        <f>Orçamento!A96</f>
        <v>13.0</v>
      </c>
      <c r="B25" s="147" t="str">
        <f>VLOOKUP(A25,Orçamento!A:K,5,0)</f>
        <v>PASSEIOS</v>
      </c>
      <c r="C25" s="343">
        <f>VLOOKUP(A25,Orçamento!A:K,11,0)</f>
        <v>93671.89</v>
      </c>
      <c r="D25" s="236">
        <f t="shared" si="0"/>
        <v>9.2454583034295629E-2</v>
      </c>
    </row>
    <row r="26" spans="1:12" s="7" customFormat="1" ht="20.100000000000001" customHeight="1">
      <c r="A26" s="147" t="str">
        <f>Orçamento!A102</f>
        <v>14.0</v>
      </c>
      <c r="B26" s="147" t="str">
        <f>VLOOKUP(A26,Orçamento!A:K,5,0)</f>
        <v>SINALIZAÇÃO</v>
      </c>
      <c r="C26" s="343">
        <f>VLOOKUP(A26,Orçamento!A:K,11,0)</f>
        <v>13984.71</v>
      </c>
      <c r="D26" s="236">
        <f t="shared" si="0"/>
        <v>1.3802972609024376E-2</v>
      </c>
    </row>
    <row r="27" spans="1:12">
      <c r="A27" s="825" t="s">
        <v>5091</v>
      </c>
      <c r="B27" s="826"/>
      <c r="C27" s="344">
        <f>C19+C11</f>
        <v>1013166.5399999999</v>
      </c>
      <c r="D27" s="345">
        <f>D11+D19</f>
        <v>1</v>
      </c>
    </row>
  </sheetData>
  <mergeCells count="11">
    <mergeCell ref="A1:D1"/>
    <mergeCell ref="B5:D5"/>
    <mergeCell ref="A27:B27"/>
    <mergeCell ref="A9:D9"/>
    <mergeCell ref="A4:D4"/>
    <mergeCell ref="A3:D3"/>
    <mergeCell ref="A2:D2"/>
    <mergeCell ref="C6:D6"/>
    <mergeCell ref="A6:A7"/>
    <mergeCell ref="B6:B7"/>
    <mergeCell ref="A8:D8"/>
  </mergeCells>
  <phoneticPr fontId="148" type="noConversion"/>
  <printOptions horizontalCentered="1"/>
  <pageMargins left="0.39370078740157483" right="0.39370078740157483" top="0.78740157480314965" bottom="0.78740157480314965" header="0.51181102362204722" footer="0.51181102362204722"/>
  <pageSetup paperSize="9" scale="90" orientation="landscape" r:id="rId1"/>
  <headerFooter alignWithMargins="0"/>
  <ignoredErrors>
    <ignoredError sqref="B19:C19" formula="1"/>
  </ignoredErrors>
  <drawing r:id="rId2"/>
</worksheet>
</file>

<file path=xl/worksheets/sheet3.xml><?xml version="1.0" encoding="utf-8"?>
<worksheet xmlns="http://schemas.openxmlformats.org/spreadsheetml/2006/main" xmlns:r="http://schemas.openxmlformats.org/officeDocument/2006/relationships">
  <sheetPr codeName="Planilha2">
    <outlinePr summaryBelow="0" summaryRight="0"/>
    <pageSetUpPr fitToPage="1"/>
  </sheetPr>
  <dimension ref="A1:M119"/>
  <sheetViews>
    <sheetView view="pageBreakPreview" zoomScale="70" zoomScaleNormal="85" zoomScaleSheetLayoutView="70" workbookViewId="0">
      <selection activeCell="C103" sqref="C103"/>
    </sheetView>
  </sheetViews>
  <sheetFormatPr defaultRowHeight="15"/>
  <cols>
    <col min="1" max="1" width="14.7109375" style="2" bestFit="1" customWidth="1"/>
    <col min="2" max="2" width="16.28515625" style="1" customWidth="1"/>
    <col min="3" max="3" width="16.7109375" style="1" customWidth="1"/>
    <col min="4" max="4" width="11.28515625" style="1" bestFit="1" customWidth="1"/>
    <col min="5" max="5" width="56.140625" style="5" customWidth="1"/>
    <col min="6" max="6" width="10.28515625" style="2" customWidth="1"/>
    <col min="7" max="7" width="11.140625" style="4" customWidth="1"/>
    <col min="8" max="8" width="12.85546875" style="79" bestFit="1" customWidth="1"/>
    <col min="9" max="9" width="9.5703125" style="4" customWidth="1"/>
    <col min="10" max="10" width="17.140625" style="79" customWidth="1"/>
    <col min="11" max="11" width="20.5703125" style="79" bestFit="1" customWidth="1"/>
    <col min="12" max="12" width="18.5703125" style="79" customWidth="1"/>
    <col min="13" max="13" width="16" style="2" bestFit="1" customWidth="1"/>
    <col min="14" max="16384" width="9.140625" style="2"/>
  </cols>
  <sheetData>
    <row r="1" spans="1:13" ht="18.75">
      <c r="A1" s="849" t="s">
        <v>5089</v>
      </c>
      <c r="B1" s="850"/>
      <c r="C1" s="850"/>
      <c r="D1" s="850"/>
      <c r="E1" s="850"/>
      <c r="F1" s="850"/>
      <c r="G1" s="850"/>
      <c r="H1" s="850"/>
      <c r="I1" s="850"/>
      <c r="J1" s="850"/>
      <c r="K1" s="851"/>
      <c r="L1" s="411"/>
    </row>
    <row r="2" spans="1:13" ht="15.75">
      <c r="A2" s="852" t="s">
        <v>5164</v>
      </c>
      <c r="B2" s="853"/>
      <c r="C2" s="853"/>
      <c r="D2" s="853"/>
      <c r="E2" s="853"/>
      <c r="F2" s="853"/>
      <c r="G2" s="853"/>
      <c r="H2" s="853"/>
      <c r="I2" s="853"/>
      <c r="J2" s="853"/>
      <c r="K2" s="854"/>
      <c r="L2" s="432"/>
    </row>
    <row r="3" spans="1:13" ht="15.75">
      <c r="A3" s="855" t="s">
        <v>7353</v>
      </c>
      <c r="B3" s="856"/>
      <c r="C3" s="856"/>
      <c r="D3" s="856"/>
      <c r="E3" s="856"/>
      <c r="F3" s="856"/>
      <c r="G3" s="856"/>
      <c r="H3" s="856"/>
      <c r="I3" s="856"/>
      <c r="J3" s="856"/>
      <c r="K3" s="857"/>
      <c r="L3" s="412"/>
    </row>
    <row r="4" spans="1:13" s="3" customFormat="1" ht="51.75" customHeight="1">
      <c r="A4" s="732" t="str">
        <f>Resumo!A5</f>
        <v>OBJETO:</v>
      </c>
      <c r="B4" s="845" t="str">
        <f>Resumo!B5</f>
        <v>CONTRATAÇÃO DE EMPRESA ESPECIALIZADA PARA EXECUÇÃO DE OBRAS DE TERRAPLENAGEM, PAVIMENTAÇÃO, DRENAGEM, ACESSIBILIDADE E SINALIZAÇÃO DA RUA CACIMBÃO NO BAIRRO DE SALGADINHO E RUA COMPOSITOR ATAULFO ALVES NO BAIRRO FRAGOSO, NO MUNICÍPIO DE OLINDA-PE, CONTRATO DE REPASSE: 1088.389-47/2023.</v>
      </c>
      <c r="C4" s="846"/>
      <c r="D4" s="846"/>
      <c r="E4" s="846"/>
      <c r="F4" s="846"/>
      <c r="G4" s="846"/>
      <c r="H4" s="846"/>
      <c r="I4" s="846"/>
      <c r="J4" s="846"/>
      <c r="K4" s="847"/>
      <c r="L4" s="413"/>
    </row>
    <row r="5" spans="1:13" s="3" customFormat="1" ht="15.75">
      <c r="A5" s="859" t="s">
        <v>15067</v>
      </c>
      <c r="B5" s="859"/>
      <c r="C5" s="859"/>
      <c r="D5" s="859"/>
      <c r="E5" s="858" t="s">
        <v>14989</v>
      </c>
      <c r="F5" s="858"/>
      <c r="G5" s="858"/>
      <c r="H5" s="848" t="s">
        <v>7989</v>
      </c>
      <c r="I5" s="848"/>
      <c r="J5" s="848"/>
      <c r="K5" s="848"/>
      <c r="L5" s="414"/>
    </row>
    <row r="6" spans="1:13" s="3" customFormat="1" ht="15.75">
      <c r="A6" s="859"/>
      <c r="B6" s="859"/>
      <c r="C6" s="859"/>
      <c r="D6" s="859"/>
      <c r="E6" s="858"/>
      <c r="F6" s="858"/>
      <c r="G6" s="858"/>
      <c r="H6" s="864" t="s">
        <v>2006</v>
      </c>
      <c r="I6" s="865"/>
      <c r="J6" s="733" t="s">
        <v>3966</v>
      </c>
      <c r="K6" s="734">
        <v>0.21990000000000001</v>
      </c>
      <c r="L6" s="415"/>
    </row>
    <row r="7" spans="1:13" s="3" customFormat="1">
      <c r="A7" s="863" t="s">
        <v>8029</v>
      </c>
      <c r="B7" s="863"/>
      <c r="C7" s="863"/>
      <c r="D7" s="863"/>
      <c r="E7" s="863"/>
      <c r="F7" s="879" t="s">
        <v>15062</v>
      </c>
      <c r="G7" s="879"/>
      <c r="H7" s="879"/>
      <c r="I7" s="879"/>
      <c r="J7" s="879"/>
      <c r="K7" s="879"/>
      <c r="L7" s="673">
        <f>K10-K13-K68</f>
        <v>977693.58</v>
      </c>
    </row>
    <row r="8" spans="1:13" s="3" customFormat="1" ht="15.75">
      <c r="A8" s="872" t="s">
        <v>3971</v>
      </c>
      <c r="B8" s="873"/>
      <c r="C8" s="873"/>
      <c r="D8" s="873"/>
      <c r="E8" s="873"/>
      <c r="F8" s="873"/>
      <c r="G8" s="873"/>
      <c r="H8" s="873"/>
      <c r="I8" s="873"/>
      <c r="J8" s="873"/>
      <c r="K8" s="874"/>
      <c r="L8" s="489"/>
    </row>
    <row r="9" spans="1:13" s="3" customFormat="1">
      <c r="A9" s="662"/>
      <c r="B9" s="663"/>
      <c r="C9" s="663"/>
      <c r="D9" s="663"/>
      <c r="E9" s="663"/>
      <c r="F9" s="663"/>
      <c r="G9" s="663"/>
      <c r="H9" s="663"/>
      <c r="I9" s="663"/>
      <c r="J9" s="663"/>
      <c r="K9" s="664"/>
      <c r="L9" s="490"/>
    </row>
    <row r="10" spans="1:13" s="3" customFormat="1">
      <c r="A10" s="868" t="s">
        <v>2</v>
      </c>
      <c r="B10" s="866" t="s">
        <v>8</v>
      </c>
      <c r="C10" s="866" t="s">
        <v>6</v>
      </c>
      <c r="D10" s="866" t="s">
        <v>2007</v>
      </c>
      <c r="E10" s="877" t="s">
        <v>0</v>
      </c>
      <c r="F10" s="866" t="s">
        <v>3</v>
      </c>
      <c r="G10" s="875" t="s">
        <v>1</v>
      </c>
      <c r="H10" s="870" t="s">
        <v>7989</v>
      </c>
      <c r="I10" s="871"/>
      <c r="J10" s="743" t="s">
        <v>4</v>
      </c>
      <c r="K10" s="744">
        <f>K12+K67</f>
        <v>1013166.5399999999</v>
      </c>
      <c r="L10" s="491"/>
    </row>
    <row r="11" spans="1:13" s="3" customFormat="1">
      <c r="A11" s="869"/>
      <c r="B11" s="867"/>
      <c r="C11" s="867"/>
      <c r="D11" s="867"/>
      <c r="E11" s="878"/>
      <c r="F11" s="867"/>
      <c r="G11" s="876"/>
      <c r="H11" s="745" t="s">
        <v>9</v>
      </c>
      <c r="I11" s="746" t="s">
        <v>2009</v>
      </c>
      <c r="J11" s="743" t="s">
        <v>10</v>
      </c>
      <c r="K11" s="747" t="s">
        <v>12</v>
      </c>
      <c r="L11" s="492"/>
    </row>
    <row r="12" spans="1:13" s="19" customFormat="1" ht="18.75">
      <c r="A12" s="748"/>
      <c r="B12" s="742"/>
      <c r="C12" s="742"/>
      <c r="D12" s="742"/>
      <c r="E12" s="753" t="s">
        <v>5176</v>
      </c>
      <c r="F12" s="749"/>
      <c r="G12" s="750"/>
      <c r="H12" s="751"/>
      <c r="I12" s="750"/>
      <c r="J12" s="751"/>
      <c r="K12" s="752">
        <f>SUM(K13,K16,K22,K27,K37,K41,K54)</f>
        <v>410073.98</v>
      </c>
      <c r="L12" s="493"/>
      <c r="M12" s="2"/>
    </row>
    <row r="13" spans="1:13" s="19" customFormat="1">
      <c r="A13" s="418" t="s">
        <v>5155</v>
      </c>
      <c r="B13" s="408"/>
      <c r="C13" s="408"/>
      <c r="D13" s="408"/>
      <c r="E13" s="419" t="s">
        <v>3970</v>
      </c>
      <c r="F13" s="407"/>
      <c r="G13" s="420"/>
      <c r="H13" s="409"/>
      <c r="I13" s="420"/>
      <c r="J13" s="409"/>
      <c r="K13" s="421">
        <f>SUM(K14:K15)</f>
        <v>17736.48</v>
      </c>
      <c r="L13" s="493"/>
      <c r="M13" s="87"/>
    </row>
    <row r="14" spans="1:13" s="450" customFormat="1" ht="30">
      <c r="A14" s="422" t="s">
        <v>3682</v>
      </c>
      <c r="B14" s="387">
        <v>90776</v>
      </c>
      <c r="C14" s="436" t="s">
        <v>5146</v>
      </c>
      <c r="D14" s="387" t="s">
        <v>3966</v>
      </c>
      <c r="E14" s="423" t="s">
        <v>7952</v>
      </c>
      <c r="F14" s="387" t="s">
        <v>17</v>
      </c>
      <c r="G14" s="424">
        <f>TRUNC(VLOOKUP(A14,'Memória de cálculo'!$A:$N,14,0),2)</f>
        <v>144</v>
      </c>
      <c r="H14" s="483">
        <f>VLOOKUP(B14,COMP_MAR_25,4,0)</f>
        <v>36.19</v>
      </c>
      <c r="I14" s="426">
        <f>VLOOKUP(D14,$J$6:$K$6,2,0)</f>
        <v>0.21990000000000001</v>
      </c>
      <c r="J14" s="464">
        <f>ROUND(H14*(I14+1),2)</f>
        <v>44.15</v>
      </c>
      <c r="K14" s="465">
        <f>ROUND(G14*J14,2)</f>
        <v>6357.6</v>
      </c>
      <c r="L14" s="466"/>
      <c r="M14" s="548">
        <f>G14*H14</f>
        <v>5211.3599999999997</v>
      </c>
    </row>
    <row r="15" spans="1:13" s="450" customFormat="1" ht="30">
      <c r="A15" s="422" t="s">
        <v>5139</v>
      </c>
      <c r="B15" s="387">
        <v>90777</v>
      </c>
      <c r="C15" s="436" t="s">
        <v>5146</v>
      </c>
      <c r="D15" s="387" t="s">
        <v>3966</v>
      </c>
      <c r="E15" s="423" t="s">
        <v>7953</v>
      </c>
      <c r="F15" s="387" t="s">
        <v>17</v>
      </c>
      <c r="G15" s="424">
        <f>TRUNC(VLOOKUP(A15,'Memória de cálculo'!$A:$N,14,0),2)</f>
        <v>72</v>
      </c>
      <c r="H15" s="483">
        <f>VLOOKUP(B15,COMP_MAR_25,4,0)</f>
        <v>129.55000000000001</v>
      </c>
      <c r="I15" s="426">
        <f>VLOOKUP(D15,$J$6:$K$6,2,0)</f>
        <v>0.21990000000000001</v>
      </c>
      <c r="J15" s="464">
        <f>ROUND(H15*(I15+1),2)</f>
        <v>158.04</v>
      </c>
      <c r="K15" s="465">
        <f>ROUND(G15*J15,2)</f>
        <v>11378.88</v>
      </c>
      <c r="L15" s="466"/>
      <c r="M15" s="548">
        <f>G15*H15</f>
        <v>9327.6</v>
      </c>
    </row>
    <row r="16" spans="1:13" s="19" customFormat="1">
      <c r="A16" s="418" t="s">
        <v>5149</v>
      </c>
      <c r="B16" s="408"/>
      <c r="C16" s="408"/>
      <c r="D16" s="408"/>
      <c r="E16" s="419" t="s">
        <v>8033</v>
      </c>
      <c r="F16" s="407"/>
      <c r="G16" s="420"/>
      <c r="H16" s="409"/>
      <c r="I16" s="420"/>
      <c r="J16" s="409"/>
      <c r="K16" s="421">
        <f>SUM(K17:K21)</f>
        <v>20110.530000000002</v>
      </c>
      <c r="L16" s="416"/>
      <c r="M16" s="87"/>
    </row>
    <row r="17" spans="1:13" ht="45">
      <c r="A17" s="422" t="s">
        <v>5150</v>
      </c>
      <c r="B17" s="387">
        <v>103689</v>
      </c>
      <c r="C17" s="436" t="s">
        <v>5146</v>
      </c>
      <c r="D17" s="387" t="s">
        <v>3966</v>
      </c>
      <c r="E17" s="423" t="s">
        <v>7954</v>
      </c>
      <c r="F17" s="387" t="s">
        <v>16</v>
      </c>
      <c r="G17" s="424">
        <f>TRUNC(VLOOKUP(A17,'Memória de cálculo'!$A:$N,14,0),2)</f>
        <v>6</v>
      </c>
      <c r="H17" s="483">
        <f>VLOOKUP(B17,COMP_MAR_25,4,0)</f>
        <v>465.89</v>
      </c>
      <c r="I17" s="426">
        <f>VLOOKUP(D17,$J$6:$K$6,2,0)</f>
        <v>0.21990000000000001</v>
      </c>
      <c r="J17" s="464">
        <f>ROUND(H17*(I17+1),2)</f>
        <v>568.34</v>
      </c>
      <c r="K17" s="465">
        <f>ROUND(G17*J17,2)</f>
        <v>3410.04</v>
      </c>
      <c r="L17" s="488"/>
      <c r="M17" s="548">
        <f>G17*H17</f>
        <v>2795.34</v>
      </c>
    </row>
    <row r="18" spans="1:13" s="450" customFormat="1" ht="45">
      <c r="A18" s="422" t="s">
        <v>5151</v>
      </c>
      <c r="B18" s="439" t="s">
        <v>3978</v>
      </c>
      <c r="C18" s="436" t="s">
        <v>1992</v>
      </c>
      <c r="D18" s="387" t="s">
        <v>3966</v>
      </c>
      <c r="E18" s="423" t="s">
        <v>7895</v>
      </c>
      <c r="F18" s="387" t="s">
        <v>11</v>
      </c>
      <c r="G18" s="424">
        <f>TRUNC(VLOOKUP(A18,'Memória de cálculo'!$A:$N,14,0),2)</f>
        <v>3</v>
      </c>
      <c r="H18" s="425">
        <f>VLOOKUP(B18,COMP,7,0)</f>
        <v>4161.92</v>
      </c>
      <c r="I18" s="426">
        <f>VLOOKUP(D18,$J$6:$K$6,2,0)</f>
        <v>0.21990000000000001</v>
      </c>
      <c r="J18" s="464">
        <f t="shared" ref="J18:J21" si="0">ROUND(H18*(I18+1),2)</f>
        <v>5077.13</v>
      </c>
      <c r="K18" s="465">
        <f>ROUND(G18*J18,2)</f>
        <v>15231.39</v>
      </c>
      <c r="L18" s="466"/>
      <c r="M18" s="548">
        <f t="shared" ref="M18:M76" si="1">G18*H18</f>
        <v>12485.76</v>
      </c>
    </row>
    <row r="19" spans="1:13" s="450" customFormat="1" ht="45">
      <c r="A19" s="422" t="s">
        <v>5152</v>
      </c>
      <c r="B19" s="439" t="s">
        <v>3968</v>
      </c>
      <c r="C19" s="436" t="s">
        <v>1992</v>
      </c>
      <c r="D19" s="387" t="s">
        <v>3966</v>
      </c>
      <c r="E19" s="423" t="s">
        <v>7866</v>
      </c>
      <c r="F19" s="387" t="s">
        <v>5</v>
      </c>
      <c r="G19" s="424">
        <f>TRUNC(VLOOKUP(A19,'Memória de cálculo'!$A:$N,14,0),2)</f>
        <v>36.28</v>
      </c>
      <c r="H19" s="425">
        <f>VLOOKUP(B19,COMP,7,0)</f>
        <v>7.7299999999999986</v>
      </c>
      <c r="I19" s="426">
        <f>VLOOKUP(D19,$J$6:$K$6,2,0)</f>
        <v>0.21990000000000001</v>
      </c>
      <c r="J19" s="464">
        <f t="shared" si="0"/>
        <v>9.43</v>
      </c>
      <c r="K19" s="465">
        <f>ROUND(G19*J19,2)</f>
        <v>342.12</v>
      </c>
      <c r="L19" s="466"/>
      <c r="M19" s="548">
        <f t="shared" si="1"/>
        <v>280.44439999999997</v>
      </c>
    </row>
    <row r="20" spans="1:13" s="450" customFormat="1">
      <c r="A20" s="422" t="s">
        <v>5153</v>
      </c>
      <c r="B20" s="439" t="s">
        <v>3969</v>
      </c>
      <c r="C20" s="436" t="s">
        <v>1992</v>
      </c>
      <c r="D20" s="387" t="s">
        <v>3966</v>
      </c>
      <c r="E20" s="423" t="s">
        <v>7955</v>
      </c>
      <c r="F20" s="387" t="s">
        <v>5</v>
      </c>
      <c r="G20" s="424">
        <f>TRUNC(VLOOKUP(A20,'Memória de cálculo'!$A:$N,14,0),2)</f>
        <v>36.28</v>
      </c>
      <c r="H20" s="425">
        <f>VLOOKUP(B20,COMP,7,0)</f>
        <v>3.1700000000000004</v>
      </c>
      <c r="I20" s="426">
        <f>VLOOKUP(D20,$J$6:$K$6,2,0)</f>
        <v>0.21990000000000001</v>
      </c>
      <c r="J20" s="464">
        <f t="shared" si="0"/>
        <v>3.87</v>
      </c>
      <c r="K20" s="465">
        <f t="shared" ref="K20:K79" si="2">ROUND(G20*J20,2)</f>
        <v>140.4</v>
      </c>
      <c r="L20" s="466"/>
      <c r="M20" s="548">
        <f t="shared" si="1"/>
        <v>115.00760000000001</v>
      </c>
    </row>
    <row r="21" spans="1:13" s="450" customFormat="1" ht="45">
      <c r="A21" s="422" t="s">
        <v>5154</v>
      </c>
      <c r="B21" s="439" t="s">
        <v>3973</v>
      </c>
      <c r="C21" s="436" t="s">
        <v>1992</v>
      </c>
      <c r="D21" s="387" t="s">
        <v>3966</v>
      </c>
      <c r="E21" s="423" t="s">
        <v>7882</v>
      </c>
      <c r="F21" s="387" t="s">
        <v>2010</v>
      </c>
      <c r="G21" s="424">
        <f>TRUNC(VLOOKUP(A21,'Memória de cálculo'!$A:$N,14,0),2)</f>
        <v>2</v>
      </c>
      <c r="H21" s="425">
        <f>VLOOKUP(B21,COMP,7,0)</f>
        <v>404.36999999999995</v>
      </c>
      <c r="I21" s="426">
        <f>VLOOKUP(D21,$J$6:$K$6,2,0)</f>
        <v>0.21990000000000001</v>
      </c>
      <c r="J21" s="464">
        <f t="shared" si="0"/>
        <v>493.29</v>
      </c>
      <c r="K21" s="465">
        <f t="shared" si="2"/>
        <v>986.58</v>
      </c>
      <c r="L21" s="466"/>
      <c r="M21" s="548">
        <f t="shared" si="1"/>
        <v>808.7399999999999</v>
      </c>
    </row>
    <row r="22" spans="1:13" s="19" customFormat="1">
      <c r="A22" s="418" t="s">
        <v>5165</v>
      </c>
      <c r="B22" s="408"/>
      <c r="C22" s="408"/>
      <c r="D22" s="408"/>
      <c r="E22" s="419" t="s">
        <v>5156</v>
      </c>
      <c r="F22" s="407"/>
      <c r="G22" s="407"/>
      <c r="H22" s="409"/>
      <c r="I22" s="420"/>
      <c r="J22" s="409"/>
      <c r="K22" s="421">
        <f>SUM(K23:K26)</f>
        <v>89743.98000000001</v>
      </c>
      <c r="L22" s="416"/>
      <c r="M22" s="548"/>
    </row>
    <row r="23" spans="1:13" ht="60">
      <c r="A23" s="422" t="s">
        <v>5166</v>
      </c>
      <c r="B23" s="387">
        <v>98525</v>
      </c>
      <c r="C23" s="436" t="s">
        <v>5146</v>
      </c>
      <c r="D23" s="387" t="s">
        <v>3966</v>
      </c>
      <c r="E23" s="423" t="s">
        <v>7956</v>
      </c>
      <c r="F23" s="387" t="s">
        <v>16</v>
      </c>
      <c r="G23" s="424">
        <f>TRUNC(VLOOKUP(A23,'Memória de cálculo'!$A:$N,14,0),2)</f>
        <v>745.06</v>
      </c>
      <c r="H23" s="483">
        <f>VLOOKUP(B23,COMP_MAR_25,4,0)</f>
        <v>0.66</v>
      </c>
      <c r="I23" s="426">
        <f>VLOOKUP(D23,$J$6:$K$6,2,0)</f>
        <v>0.21990000000000001</v>
      </c>
      <c r="J23" s="464">
        <f t="shared" ref="J23:J65" si="3">ROUND(H23*(I23+1),2)</f>
        <v>0.81</v>
      </c>
      <c r="K23" s="465">
        <f t="shared" si="2"/>
        <v>603.5</v>
      </c>
      <c r="L23" s="417"/>
      <c r="M23" s="548">
        <f t="shared" si="1"/>
        <v>491.7396</v>
      </c>
    </row>
    <row r="24" spans="1:13" ht="75">
      <c r="A24" s="422" t="s">
        <v>5167</v>
      </c>
      <c r="B24" s="387">
        <v>100980</v>
      </c>
      <c r="C24" s="436" t="s">
        <v>5146</v>
      </c>
      <c r="D24" s="387" t="s">
        <v>3966</v>
      </c>
      <c r="E24" s="423" t="s">
        <v>7957</v>
      </c>
      <c r="F24" s="387" t="s">
        <v>827</v>
      </c>
      <c r="G24" s="424">
        <f>TRUNC(VLOOKUP(A24,'Memória de cálculo'!$A:$N,14,0),2)</f>
        <v>93.13</v>
      </c>
      <c r="H24" s="483">
        <f>VLOOKUP(B24,COMP_MAR_25,4,0)</f>
        <v>6.39</v>
      </c>
      <c r="I24" s="426">
        <f>VLOOKUP(D24,$J$6:$K$6,2,0)</f>
        <v>0.21990000000000001</v>
      </c>
      <c r="J24" s="464">
        <f t="shared" si="3"/>
        <v>7.8</v>
      </c>
      <c r="K24" s="465">
        <f t="shared" si="2"/>
        <v>726.41</v>
      </c>
      <c r="L24" s="417"/>
      <c r="M24" s="548">
        <f t="shared" si="1"/>
        <v>595.10069999999996</v>
      </c>
    </row>
    <row r="25" spans="1:13" ht="45">
      <c r="A25" s="422" t="s">
        <v>5168</v>
      </c>
      <c r="B25" s="387">
        <v>95877</v>
      </c>
      <c r="C25" s="436" t="s">
        <v>5146</v>
      </c>
      <c r="D25" s="387" t="s">
        <v>3966</v>
      </c>
      <c r="E25" s="423" t="s">
        <v>7958</v>
      </c>
      <c r="F25" s="387" t="s">
        <v>1212</v>
      </c>
      <c r="G25" s="424">
        <f>TRUNC(VLOOKUP(A25,'Memória de cálculo'!$A:$N,14,0),2)</f>
        <v>428.39</v>
      </c>
      <c r="H25" s="483">
        <f>VLOOKUP(B25,COMP_MAR_25,4,0)</f>
        <v>1.85</v>
      </c>
      <c r="I25" s="426">
        <f>VLOOKUP(D25,$J$6:$K$6,2,0)</f>
        <v>0.21990000000000001</v>
      </c>
      <c r="J25" s="464">
        <f t="shared" si="3"/>
        <v>2.2599999999999998</v>
      </c>
      <c r="K25" s="465">
        <f t="shared" si="2"/>
        <v>968.16</v>
      </c>
      <c r="L25" s="417"/>
      <c r="M25" s="548">
        <f t="shared" si="1"/>
        <v>792.52150000000006</v>
      </c>
    </row>
    <row r="26" spans="1:13" s="450" customFormat="1" ht="60">
      <c r="A26" s="422" t="s">
        <v>5169</v>
      </c>
      <c r="B26" s="436" t="s">
        <v>2001</v>
      </c>
      <c r="C26" s="436" t="s">
        <v>1992</v>
      </c>
      <c r="D26" s="387" t="s">
        <v>3966</v>
      </c>
      <c r="E26" s="652" t="s">
        <v>7934</v>
      </c>
      <c r="F26" s="387" t="s">
        <v>5</v>
      </c>
      <c r="G26" s="424">
        <f>TRUNC(VLOOKUP(A26,'Memória de cálculo'!$A:$N,14,0),2)</f>
        <v>180.13</v>
      </c>
      <c r="H26" s="463">
        <f>VLOOKUP(B26,COMP,7,0)</f>
        <v>397.95</v>
      </c>
      <c r="I26" s="426">
        <f>VLOOKUP(D26,$J$6:$K$6,2,0)</f>
        <v>0.21990000000000001</v>
      </c>
      <c r="J26" s="464">
        <f t="shared" si="3"/>
        <v>485.46</v>
      </c>
      <c r="K26" s="465">
        <f t="shared" si="2"/>
        <v>87445.91</v>
      </c>
      <c r="L26" s="466"/>
      <c r="M26" s="548">
        <f t="shared" si="1"/>
        <v>71682.733500000002</v>
      </c>
    </row>
    <row r="27" spans="1:13">
      <c r="A27" s="418" t="s">
        <v>5175</v>
      </c>
      <c r="B27" s="408"/>
      <c r="C27" s="408"/>
      <c r="D27" s="408"/>
      <c r="E27" s="419" t="s">
        <v>3683</v>
      </c>
      <c r="F27" s="407"/>
      <c r="G27" s="407"/>
      <c r="H27" s="409"/>
      <c r="I27" s="420"/>
      <c r="J27" s="409"/>
      <c r="K27" s="421">
        <f>SUM(K28:K36)</f>
        <v>82368.14</v>
      </c>
      <c r="L27" s="416"/>
      <c r="M27" s="548"/>
    </row>
    <row r="28" spans="1:13" s="450" customFormat="1" ht="45">
      <c r="A28" s="422" t="s">
        <v>5177</v>
      </c>
      <c r="B28" s="436" t="s">
        <v>3974</v>
      </c>
      <c r="C28" s="436" t="s">
        <v>1992</v>
      </c>
      <c r="D28" s="387" t="s">
        <v>3966</v>
      </c>
      <c r="E28" s="423" t="s">
        <v>7890</v>
      </c>
      <c r="F28" s="387" t="s">
        <v>16</v>
      </c>
      <c r="G28" s="424">
        <f>TRUNC(VLOOKUP(A28,'Memória de cálculo'!$A:$N,14,0),2)</f>
        <v>980.86</v>
      </c>
      <c r="H28" s="463">
        <f>VLOOKUP(B28,COMP,7,0)</f>
        <v>0.35000000000000003</v>
      </c>
      <c r="I28" s="426">
        <f t="shared" ref="I28:I36" si="4">VLOOKUP(D28,$J$6:$K$6,2,0)</f>
        <v>0.21990000000000001</v>
      </c>
      <c r="J28" s="464">
        <f t="shared" si="3"/>
        <v>0.43</v>
      </c>
      <c r="K28" s="465">
        <f t="shared" si="2"/>
        <v>421.77</v>
      </c>
      <c r="L28" s="466"/>
      <c r="M28" s="548">
        <f t="shared" si="1"/>
        <v>343.30100000000004</v>
      </c>
    </row>
    <row r="29" spans="1:13" ht="45">
      <c r="A29" s="422" t="s">
        <v>5178</v>
      </c>
      <c r="B29" s="387">
        <v>101116</v>
      </c>
      <c r="C29" s="436" t="s">
        <v>5146</v>
      </c>
      <c r="D29" s="387" t="s">
        <v>3966</v>
      </c>
      <c r="E29" s="423" t="s">
        <v>7959</v>
      </c>
      <c r="F29" s="387" t="s">
        <v>827</v>
      </c>
      <c r="G29" s="424">
        <f>TRUNC(VLOOKUP(A29,'Memória de cálculo'!$A:$N,14,0),2)</f>
        <v>507.49</v>
      </c>
      <c r="H29" s="483">
        <f t="shared" ref="H29:H36" si="5">VLOOKUP(B29,COMP_MAR_25,4,0)</f>
        <v>2.35</v>
      </c>
      <c r="I29" s="426">
        <f t="shared" si="4"/>
        <v>0.21990000000000001</v>
      </c>
      <c r="J29" s="464">
        <f t="shared" si="3"/>
        <v>2.87</v>
      </c>
      <c r="K29" s="465">
        <f t="shared" si="2"/>
        <v>1456.5</v>
      </c>
      <c r="L29" s="417"/>
      <c r="M29" s="548">
        <f t="shared" si="1"/>
        <v>1192.6015</v>
      </c>
    </row>
    <row r="30" spans="1:13" ht="75">
      <c r="A30" s="422" t="s">
        <v>5179</v>
      </c>
      <c r="B30" s="387">
        <v>100980</v>
      </c>
      <c r="C30" s="436" t="s">
        <v>5146</v>
      </c>
      <c r="D30" s="387" t="s">
        <v>3966</v>
      </c>
      <c r="E30" s="423" t="s">
        <v>7957</v>
      </c>
      <c r="F30" s="387" t="s">
        <v>827</v>
      </c>
      <c r="G30" s="424">
        <f>TRUNC(VLOOKUP(A30,'Memória de cálculo'!$A:$N,14,0),2)</f>
        <v>585</v>
      </c>
      <c r="H30" s="483">
        <f t="shared" si="5"/>
        <v>6.39</v>
      </c>
      <c r="I30" s="426">
        <f t="shared" si="4"/>
        <v>0.21990000000000001</v>
      </c>
      <c r="J30" s="464">
        <f t="shared" si="3"/>
        <v>7.8</v>
      </c>
      <c r="K30" s="465">
        <f t="shared" si="2"/>
        <v>4563</v>
      </c>
      <c r="L30" s="417"/>
      <c r="M30" s="548">
        <f t="shared" si="1"/>
        <v>3738.1499999999996</v>
      </c>
    </row>
    <row r="31" spans="1:13" ht="75">
      <c r="A31" s="422" t="s">
        <v>5180</v>
      </c>
      <c r="B31" s="387">
        <v>96386</v>
      </c>
      <c r="C31" s="436" t="s">
        <v>5146</v>
      </c>
      <c r="D31" s="387" t="s">
        <v>3966</v>
      </c>
      <c r="E31" s="423" t="s">
        <v>7960</v>
      </c>
      <c r="F31" s="387" t="s">
        <v>827</v>
      </c>
      <c r="G31" s="424">
        <f>TRUNC(VLOOKUP(A31,'Memória de cálculo'!$A:$N,14,0),2)</f>
        <v>39.49</v>
      </c>
      <c r="H31" s="483">
        <f t="shared" si="5"/>
        <v>6.36</v>
      </c>
      <c r="I31" s="426">
        <f t="shared" si="4"/>
        <v>0.21990000000000001</v>
      </c>
      <c r="J31" s="464">
        <f t="shared" si="3"/>
        <v>7.76</v>
      </c>
      <c r="K31" s="465">
        <f t="shared" si="2"/>
        <v>306.44</v>
      </c>
      <c r="L31" s="417"/>
      <c r="M31" s="548">
        <f t="shared" si="1"/>
        <v>251.15640000000002</v>
      </c>
    </row>
    <row r="32" spans="1:13" ht="45">
      <c r="A32" s="422" t="s">
        <v>5182</v>
      </c>
      <c r="B32" s="387">
        <v>95875</v>
      </c>
      <c r="C32" s="436" t="s">
        <v>5146</v>
      </c>
      <c r="D32" s="387" t="s">
        <v>3966</v>
      </c>
      <c r="E32" s="423" t="s">
        <v>7961</v>
      </c>
      <c r="F32" s="387" t="s">
        <v>1212</v>
      </c>
      <c r="G32" s="424">
        <f>TRUNC(VLOOKUP(A32,'Memória de cálculo'!$A:$N,14,0),2)</f>
        <v>2691</v>
      </c>
      <c r="H32" s="483">
        <f t="shared" si="5"/>
        <v>2.59</v>
      </c>
      <c r="I32" s="426">
        <f t="shared" si="4"/>
        <v>0.21990000000000001</v>
      </c>
      <c r="J32" s="464">
        <f t="shared" si="3"/>
        <v>3.16</v>
      </c>
      <c r="K32" s="465">
        <f t="shared" si="2"/>
        <v>8503.56</v>
      </c>
      <c r="L32" s="417"/>
      <c r="M32" s="548">
        <f t="shared" si="1"/>
        <v>6969.69</v>
      </c>
    </row>
    <row r="33" spans="1:13" ht="45">
      <c r="A33" s="422" t="s">
        <v>5181</v>
      </c>
      <c r="B33" s="387">
        <v>100576</v>
      </c>
      <c r="C33" s="436" t="s">
        <v>5146</v>
      </c>
      <c r="D33" s="387" t="s">
        <v>3966</v>
      </c>
      <c r="E33" s="423" t="s">
        <v>7962</v>
      </c>
      <c r="F33" s="387" t="s">
        <v>16</v>
      </c>
      <c r="G33" s="424">
        <f>TRUNC(VLOOKUP(A33,'Memória de cálculo'!$A:$N,14,0),2)</f>
        <v>980.86</v>
      </c>
      <c r="H33" s="483">
        <f t="shared" si="5"/>
        <v>1.93</v>
      </c>
      <c r="I33" s="426">
        <f t="shared" si="4"/>
        <v>0.21990000000000001</v>
      </c>
      <c r="J33" s="464">
        <f t="shared" si="3"/>
        <v>2.35</v>
      </c>
      <c r="K33" s="465">
        <f t="shared" si="2"/>
        <v>2305.02</v>
      </c>
      <c r="L33" s="417"/>
      <c r="M33" s="548">
        <f t="shared" si="1"/>
        <v>1893.0598</v>
      </c>
    </row>
    <row r="34" spans="1:13" ht="60">
      <c r="A34" s="422" t="s">
        <v>5183</v>
      </c>
      <c r="B34" s="387">
        <v>96396</v>
      </c>
      <c r="C34" s="436" t="s">
        <v>5146</v>
      </c>
      <c r="D34" s="387" t="s">
        <v>3966</v>
      </c>
      <c r="E34" s="423" t="s">
        <v>7651</v>
      </c>
      <c r="F34" s="387" t="s">
        <v>827</v>
      </c>
      <c r="G34" s="424">
        <f>TRUNC(VLOOKUP(A34,'Memória de cálculo'!$A:$N,14,0),2)</f>
        <v>196.17</v>
      </c>
      <c r="H34" s="483">
        <f t="shared" si="5"/>
        <v>172.82</v>
      </c>
      <c r="I34" s="426">
        <f t="shared" si="4"/>
        <v>0.21990000000000001</v>
      </c>
      <c r="J34" s="464">
        <f t="shared" si="3"/>
        <v>210.82</v>
      </c>
      <c r="K34" s="465">
        <f t="shared" si="2"/>
        <v>41356.559999999998</v>
      </c>
      <c r="L34" s="417"/>
      <c r="M34" s="548">
        <f t="shared" si="1"/>
        <v>33902.099399999999</v>
      </c>
    </row>
    <row r="35" spans="1:13" s="450" customFormat="1" ht="75">
      <c r="A35" s="422" t="s">
        <v>5207</v>
      </c>
      <c r="B35" s="387">
        <v>100974</v>
      </c>
      <c r="C35" s="436" t="s">
        <v>5146</v>
      </c>
      <c r="D35" s="387" t="s">
        <v>3966</v>
      </c>
      <c r="E35" s="423" t="s">
        <v>7963</v>
      </c>
      <c r="F35" s="387" t="s">
        <v>827</v>
      </c>
      <c r="G35" s="424">
        <f>TRUNC(VLOOKUP(A35,'Memória de cálculo'!$A:$N,14,0),2)</f>
        <v>245.21</v>
      </c>
      <c r="H35" s="483">
        <f t="shared" si="5"/>
        <v>8.73</v>
      </c>
      <c r="I35" s="426">
        <f t="shared" si="4"/>
        <v>0.21990000000000001</v>
      </c>
      <c r="J35" s="464">
        <f t="shared" si="3"/>
        <v>10.65</v>
      </c>
      <c r="K35" s="465">
        <f t="shared" si="2"/>
        <v>2611.4899999999998</v>
      </c>
      <c r="L35" s="466"/>
      <c r="M35" s="548">
        <f t="shared" si="1"/>
        <v>2140.6833000000001</v>
      </c>
    </row>
    <row r="36" spans="1:13" ht="45">
      <c r="A36" s="422" t="s">
        <v>6975</v>
      </c>
      <c r="B36" s="387">
        <v>95875</v>
      </c>
      <c r="C36" s="436" t="s">
        <v>5146</v>
      </c>
      <c r="D36" s="387" t="s">
        <v>3966</v>
      </c>
      <c r="E36" s="423" t="s">
        <v>7961</v>
      </c>
      <c r="F36" s="387" t="s">
        <v>1212</v>
      </c>
      <c r="G36" s="424">
        <f>TRUNC(VLOOKUP(A36,'Memória de cálculo'!$A:$N,14,0),2)</f>
        <v>6596.14</v>
      </c>
      <c r="H36" s="483">
        <f t="shared" si="5"/>
        <v>2.59</v>
      </c>
      <c r="I36" s="426">
        <f t="shared" si="4"/>
        <v>0.21990000000000001</v>
      </c>
      <c r="J36" s="464">
        <f t="shared" si="3"/>
        <v>3.16</v>
      </c>
      <c r="K36" s="465">
        <f t="shared" si="2"/>
        <v>20843.8</v>
      </c>
      <c r="L36" s="417"/>
      <c r="M36" s="548">
        <f t="shared" si="1"/>
        <v>17084.0026</v>
      </c>
    </row>
    <row r="37" spans="1:13">
      <c r="A37" s="418" t="s">
        <v>6976</v>
      </c>
      <c r="B37" s="408"/>
      <c r="C37" s="408"/>
      <c r="D37" s="408"/>
      <c r="E37" s="419" t="s">
        <v>20</v>
      </c>
      <c r="F37" s="407"/>
      <c r="G37" s="407"/>
      <c r="H37" s="409"/>
      <c r="I37" s="420"/>
      <c r="J37" s="409"/>
      <c r="K37" s="421">
        <f>SUM(K38:K40)</f>
        <v>124382.68999999999</v>
      </c>
      <c r="L37" s="416"/>
      <c r="M37" s="548"/>
    </row>
    <row r="38" spans="1:13" ht="45">
      <c r="A38" s="422" t="s">
        <v>6977</v>
      </c>
      <c r="B38" s="387">
        <v>101169</v>
      </c>
      <c r="C38" s="436" t="s">
        <v>5146</v>
      </c>
      <c r="D38" s="387" t="s">
        <v>3966</v>
      </c>
      <c r="E38" s="423" t="s">
        <v>7964</v>
      </c>
      <c r="F38" s="387" t="s">
        <v>16</v>
      </c>
      <c r="G38" s="424">
        <f>TRUNC(VLOOKUP(A38,'Memória de cálculo'!$A:$N,14,0),2)</f>
        <v>745.06</v>
      </c>
      <c r="H38" s="483">
        <f>VLOOKUP(B38,COMP_MAR_25,4,0)</f>
        <v>85.89</v>
      </c>
      <c r="I38" s="426">
        <f>VLOOKUP(D38,$J$6:$K$6,2,0)</f>
        <v>0.21990000000000001</v>
      </c>
      <c r="J38" s="464">
        <f t="shared" si="3"/>
        <v>104.78</v>
      </c>
      <c r="K38" s="465">
        <f t="shared" si="2"/>
        <v>78067.39</v>
      </c>
      <c r="L38" s="417"/>
      <c r="M38" s="548">
        <f t="shared" si="1"/>
        <v>63993.203399999999</v>
      </c>
    </row>
    <row r="39" spans="1:13" ht="75">
      <c r="A39" s="422" t="s">
        <v>6978</v>
      </c>
      <c r="B39" s="387">
        <v>94273</v>
      </c>
      <c r="C39" s="436" t="s">
        <v>5146</v>
      </c>
      <c r="D39" s="387" t="s">
        <v>3966</v>
      </c>
      <c r="E39" s="423" t="s">
        <v>7965</v>
      </c>
      <c r="F39" s="387" t="s">
        <v>5</v>
      </c>
      <c r="G39" s="424">
        <f>TRUNC(VLOOKUP(A39,'Memória de cálculo'!$A:$N,14,0),2)</f>
        <v>712.86</v>
      </c>
      <c r="H39" s="483">
        <f>VLOOKUP(B39,COMP_MAR_25,4,0)</f>
        <v>51.25</v>
      </c>
      <c r="I39" s="426">
        <f>VLOOKUP(D39,$J$6:$K$6,2,0)</f>
        <v>0.21990000000000001</v>
      </c>
      <c r="J39" s="464">
        <f t="shared" si="3"/>
        <v>62.52</v>
      </c>
      <c r="K39" s="465">
        <f t="shared" si="2"/>
        <v>44568.01</v>
      </c>
      <c r="L39" s="417"/>
      <c r="M39" s="548">
        <f t="shared" si="1"/>
        <v>36534.074999999997</v>
      </c>
    </row>
    <row r="40" spans="1:13" ht="75">
      <c r="A40" s="422" t="s">
        <v>6979</v>
      </c>
      <c r="B40" s="387">
        <v>94274</v>
      </c>
      <c r="C40" s="436" t="s">
        <v>5146</v>
      </c>
      <c r="D40" s="387" t="s">
        <v>3966</v>
      </c>
      <c r="E40" s="423" t="s">
        <v>7966</v>
      </c>
      <c r="F40" s="387" t="s">
        <v>5</v>
      </c>
      <c r="G40" s="424">
        <f>TRUNC(VLOOKUP(A40,'Memória de cálculo'!$A:$N,14,0),2)</f>
        <v>26.45</v>
      </c>
      <c r="H40" s="483">
        <f>VLOOKUP(B40,COMP_MAR_25,4,0)</f>
        <v>54.15</v>
      </c>
      <c r="I40" s="426">
        <f>VLOOKUP(D40,$J$6:$K$6,2,0)</f>
        <v>0.21990000000000001</v>
      </c>
      <c r="J40" s="464">
        <f t="shared" si="3"/>
        <v>66.06</v>
      </c>
      <c r="K40" s="465">
        <f t="shared" si="2"/>
        <v>1747.29</v>
      </c>
      <c r="L40" s="417"/>
      <c r="M40" s="548">
        <f t="shared" si="1"/>
        <v>1432.2674999999999</v>
      </c>
    </row>
    <row r="41" spans="1:13">
      <c r="A41" s="418" t="s">
        <v>6980</v>
      </c>
      <c r="B41" s="408"/>
      <c r="C41" s="408"/>
      <c r="D41" s="408"/>
      <c r="E41" s="419" t="s">
        <v>3972</v>
      </c>
      <c r="F41" s="407"/>
      <c r="G41" s="407"/>
      <c r="H41" s="409"/>
      <c r="I41" s="420"/>
      <c r="J41" s="409"/>
      <c r="K41" s="421">
        <f>SUM(K42:K53)</f>
        <v>59080.969999999994</v>
      </c>
      <c r="L41" s="416"/>
      <c r="M41" s="548"/>
    </row>
    <row r="42" spans="1:13" ht="45">
      <c r="A42" s="422" t="s">
        <v>6981</v>
      </c>
      <c r="B42" s="387">
        <v>97087</v>
      </c>
      <c r="C42" s="436" t="s">
        <v>5146</v>
      </c>
      <c r="D42" s="387" t="s">
        <v>3966</v>
      </c>
      <c r="E42" s="423" t="s">
        <v>7967</v>
      </c>
      <c r="F42" s="387" t="s">
        <v>16</v>
      </c>
      <c r="G42" s="424">
        <f>TRUNC(VLOOKUP(A42,'Memória de cálculo'!$A:$N,14,0),2)</f>
        <v>804.01</v>
      </c>
      <c r="H42" s="483">
        <f t="shared" ref="H42:H48" si="6">VLOOKUP(B42,COMP_MAR_25,4,0)</f>
        <v>1.93</v>
      </c>
      <c r="I42" s="426">
        <f t="shared" ref="I42:I49" si="7">VLOOKUP(D42,$J$6:$K$6,2,0)</f>
        <v>0.21990000000000001</v>
      </c>
      <c r="J42" s="464">
        <f t="shared" si="3"/>
        <v>2.35</v>
      </c>
      <c r="K42" s="465">
        <f t="shared" si="2"/>
        <v>1889.42</v>
      </c>
      <c r="L42" s="417"/>
      <c r="M42" s="548">
        <f t="shared" si="1"/>
        <v>1551.7393</v>
      </c>
    </row>
    <row r="43" spans="1:13" ht="60">
      <c r="A43" s="422" t="s">
        <v>6982</v>
      </c>
      <c r="B43" s="387">
        <v>94990</v>
      </c>
      <c r="C43" s="436" t="s">
        <v>5146</v>
      </c>
      <c r="D43" s="387" t="s">
        <v>3966</v>
      </c>
      <c r="E43" s="423" t="s">
        <v>7968</v>
      </c>
      <c r="F43" s="387" t="s">
        <v>827</v>
      </c>
      <c r="G43" s="424">
        <f>TRUNC(VLOOKUP(A43,'Memória de cálculo'!$A:$N,14,0),2)</f>
        <v>48.23</v>
      </c>
      <c r="H43" s="483">
        <f t="shared" si="6"/>
        <v>775.1</v>
      </c>
      <c r="I43" s="426">
        <f t="shared" si="7"/>
        <v>0.21990000000000001</v>
      </c>
      <c r="J43" s="464">
        <f t="shared" si="3"/>
        <v>945.54</v>
      </c>
      <c r="K43" s="465">
        <f t="shared" si="2"/>
        <v>45603.39</v>
      </c>
      <c r="L43" s="417"/>
      <c r="M43" s="548">
        <f t="shared" si="1"/>
        <v>37383.072999999997</v>
      </c>
    </row>
    <row r="44" spans="1:13">
      <c r="A44" s="422" t="s">
        <v>7332</v>
      </c>
      <c r="B44" s="387">
        <v>93358</v>
      </c>
      <c r="C44" s="436" t="s">
        <v>5146</v>
      </c>
      <c r="D44" s="387" t="s">
        <v>3966</v>
      </c>
      <c r="E44" s="423" t="s">
        <v>7969</v>
      </c>
      <c r="F44" s="387" t="s">
        <v>827</v>
      </c>
      <c r="G44" s="424">
        <f>TRUNC(VLOOKUP(A44,'Memória de cálculo'!$A:$N,14,0),2)</f>
        <v>1.31</v>
      </c>
      <c r="H44" s="483">
        <f t="shared" si="6"/>
        <v>90.78</v>
      </c>
      <c r="I44" s="426">
        <f t="shared" si="7"/>
        <v>0.21990000000000001</v>
      </c>
      <c r="J44" s="464">
        <f t="shared" si="3"/>
        <v>110.74</v>
      </c>
      <c r="K44" s="465">
        <f t="shared" si="2"/>
        <v>145.07</v>
      </c>
      <c r="L44" s="417"/>
      <c r="M44" s="548">
        <f t="shared" si="1"/>
        <v>118.9218</v>
      </c>
    </row>
    <row r="45" spans="1:13" ht="45">
      <c r="A45" s="422" t="s">
        <v>7333</v>
      </c>
      <c r="B45" s="387">
        <v>89472</v>
      </c>
      <c r="C45" s="436" t="s">
        <v>5146</v>
      </c>
      <c r="D45" s="387" t="s">
        <v>3966</v>
      </c>
      <c r="E45" s="423" t="s">
        <v>7922</v>
      </c>
      <c r="F45" s="387" t="s">
        <v>16</v>
      </c>
      <c r="G45" s="424">
        <f>TRUNC(VLOOKUP(A45,'Memória de cálculo'!$A:$N,14,0),2)</f>
        <v>7.35</v>
      </c>
      <c r="H45" s="483">
        <f t="shared" si="6"/>
        <v>116.49</v>
      </c>
      <c r="I45" s="426">
        <f t="shared" si="7"/>
        <v>0.21990000000000001</v>
      </c>
      <c r="J45" s="464">
        <f t="shared" si="3"/>
        <v>142.11000000000001</v>
      </c>
      <c r="K45" s="465">
        <f t="shared" si="2"/>
        <v>1044.51</v>
      </c>
      <c r="L45" s="417"/>
      <c r="M45" s="548">
        <f t="shared" si="1"/>
        <v>856.2014999999999</v>
      </c>
    </row>
    <row r="46" spans="1:13" ht="45">
      <c r="A46" s="422" t="s">
        <v>7337</v>
      </c>
      <c r="B46" s="387">
        <v>94963</v>
      </c>
      <c r="C46" s="436" t="s">
        <v>5146</v>
      </c>
      <c r="D46" s="387" t="s">
        <v>3966</v>
      </c>
      <c r="E46" s="423" t="s">
        <v>7970</v>
      </c>
      <c r="F46" s="387" t="s">
        <v>827</v>
      </c>
      <c r="G46" s="424">
        <f>TRUNC(VLOOKUP(A46,'Memória de cálculo'!$A:$N,14,0),2)</f>
        <v>0.36</v>
      </c>
      <c r="H46" s="483">
        <f t="shared" si="6"/>
        <v>440.79</v>
      </c>
      <c r="I46" s="426">
        <f t="shared" si="7"/>
        <v>0.21990000000000001</v>
      </c>
      <c r="J46" s="464">
        <f t="shared" si="3"/>
        <v>537.72</v>
      </c>
      <c r="K46" s="465">
        <f t="shared" si="2"/>
        <v>193.58</v>
      </c>
      <c r="L46" s="417"/>
      <c r="M46" s="548">
        <f t="shared" si="1"/>
        <v>158.68440000000001</v>
      </c>
    </row>
    <row r="47" spans="1:13" ht="60">
      <c r="A47" s="422" t="s">
        <v>7338</v>
      </c>
      <c r="B47" s="387">
        <v>87878</v>
      </c>
      <c r="C47" s="436" t="s">
        <v>5146</v>
      </c>
      <c r="D47" s="387" t="s">
        <v>3966</v>
      </c>
      <c r="E47" s="423" t="s">
        <v>7941</v>
      </c>
      <c r="F47" s="387" t="s">
        <v>16</v>
      </c>
      <c r="G47" s="424">
        <f>TRUNC(VLOOKUP(A47,'Memória de cálculo'!$A:$N,14,0),2)</f>
        <v>19.11</v>
      </c>
      <c r="H47" s="483">
        <f t="shared" si="6"/>
        <v>4.9800000000000004</v>
      </c>
      <c r="I47" s="426">
        <f t="shared" si="7"/>
        <v>0.21990000000000001</v>
      </c>
      <c r="J47" s="464">
        <f t="shared" si="3"/>
        <v>6.08</v>
      </c>
      <c r="K47" s="465">
        <f t="shared" si="2"/>
        <v>116.19</v>
      </c>
      <c r="L47" s="417"/>
      <c r="M47" s="548">
        <f t="shared" si="1"/>
        <v>95.1678</v>
      </c>
    </row>
    <row r="48" spans="1:13" ht="60">
      <c r="A48" s="422" t="s">
        <v>7339</v>
      </c>
      <c r="B48" s="387">
        <v>87529</v>
      </c>
      <c r="C48" s="436" t="s">
        <v>5146</v>
      </c>
      <c r="D48" s="387" t="s">
        <v>3966</v>
      </c>
      <c r="E48" s="423" t="s">
        <v>7971</v>
      </c>
      <c r="F48" s="387" t="s">
        <v>16</v>
      </c>
      <c r="G48" s="424">
        <f>TRUNC(VLOOKUP(A48,'Memória de cálculo'!$A:$N,14,0),2)</f>
        <v>19.11</v>
      </c>
      <c r="H48" s="483">
        <f t="shared" si="6"/>
        <v>39.86</v>
      </c>
      <c r="I48" s="426">
        <f t="shared" si="7"/>
        <v>0.21990000000000001</v>
      </c>
      <c r="J48" s="464">
        <f t="shared" si="3"/>
        <v>48.63</v>
      </c>
      <c r="K48" s="465">
        <f t="shared" si="2"/>
        <v>929.32</v>
      </c>
      <c r="L48" s="417"/>
      <c r="M48" s="548">
        <f t="shared" si="1"/>
        <v>761.72460000000001</v>
      </c>
    </row>
    <row r="49" spans="1:13" s="450" customFormat="1" ht="30">
      <c r="A49" s="422" t="s">
        <v>7340</v>
      </c>
      <c r="B49" s="436" t="s">
        <v>2005</v>
      </c>
      <c r="C49" s="436" t="s">
        <v>1992</v>
      </c>
      <c r="D49" s="387" t="s">
        <v>3966</v>
      </c>
      <c r="E49" s="423" t="s">
        <v>7972</v>
      </c>
      <c r="F49" s="387" t="s">
        <v>16</v>
      </c>
      <c r="G49" s="424">
        <f>TRUNC(VLOOKUP(A49,'Memória de cálculo'!$A:$N,14,0),2)</f>
        <v>11.4</v>
      </c>
      <c r="H49" s="463">
        <f>VLOOKUP(B49,COMP,7,0)</f>
        <v>3.27</v>
      </c>
      <c r="I49" s="426">
        <f t="shared" si="7"/>
        <v>0.21990000000000001</v>
      </c>
      <c r="J49" s="464">
        <f t="shared" si="3"/>
        <v>3.99</v>
      </c>
      <c r="K49" s="465">
        <f t="shared" si="2"/>
        <v>45.49</v>
      </c>
      <c r="L49" s="466"/>
      <c r="M49" s="548">
        <f t="shared" si="1"/>
        <v>37.277999999999999</v>
      </c>
    </row>
    <row r="50" spans="1:13">
      <c r="A50" s="422" t="s">
        <v>7341</v>
      </c>
      <c r="B50" s="387">
        <v>98504</v>
      </c>
      <c r="C50" s="436" t="s">
        <v>5146</v>
      </c>
      <c r="D50" s="387" t="s">
        <v>3966</v>
      </c>
      <c r="E50" s="423" t="s">
        <v>7973</v>
      </c>
      <c r="F50" s="387" t="s">
        <v>16</v>
      </c>
      <c r="G50" s="424">
        <f>TRUNC(VLOOKUP(A50,'Memória de cálculo'!$A:$N,14,0),2)</f>
        <v>11.4</v>
      </c>
      <c r="H50" s="483">
        <f>VLOOKUP(B50,COMP_MAR_25,4,0)</f>
        <v>20.260000000000002</v>
      </c>
      <c r="I50" s="426">
        <f>VLOOKUP(D50,$J$6:$K$6,2,0)</f>
        <v>0.21990000000000001</v>
      </c>
      <c r="J50" s="464">
        <f t="shared" si="3"/>
        <v>24.72</v>
      </c>
      <c r="K50" s="465">
        <f t="shared" si="2"/>
        <v>281.81</v>
      </c>
      <c r="L50" s="417"/>
      <c r="M50" s="548">
        <f t="shared" si="1"/>
        <v>230.96400000000003</v>
      </c>
    </row>
    <row r="51" spans="1:13" ht="30">
      <c r="A51" s="422" t="s">
        <v>7343</v>
      </c>
      <c r="B51" s="387">
        <v>104641</v>
      </c>
      <c r="C51" s="436" t="s">
        <v>5146</v>
      </c>
      <c r="D51" s="387" t="s">
        <v>3966</v>
      </c>
      <c r="E51" s="423" t="s">
        <v>7974</v>
      </c>
      <c r="F51" s="387" t="s">
        <v>16</v>
      </c>
      <c r="G51" s="424">
        <f>TRUNC(VLOOKUP(A51,'Memória de cálculo'!$A:$N,14,0),2)</f>
        <v>19.11</v>
      </c>
      <c r="H51" s="483">
        <f>VLOOKUP(B51,COMP_MAR_25,4,0)</f>
        <v>10.25</v>
      </c>
      <c r="I51" s="426">
        <f>VLOOKUP(D51,$J$6:$K$6,2,0)</f>
        <v>0.21990000000000001</v>
      </c>
      <c r="J51" s="464">
        <f t="shared" si="3"/>
        <v>12.5</v>
      </c>
      <c r="K51" s="465">
        <f t="shared" si="2"/>
        <v>238.88</v>
      </c>
      <c r="L51" s="417"/>
      <c r="M51" s="548">
        <f t="shared" si="1"/>
        <v>195.8775</v>
      </c>
    </row>
    <row r="52" spans="1:13" ht="30">
      <c r="A52" s="422" t="s">
        <v>8034</v>
      </c>
      <c r="B52" s="387">
        <v>104658</v>
      </c>
      <c r="C52" s="436" t="s">
        <v>5146</v>
      </c>
      <c r="D52" s="387" t="s">
        <v>3966</v>
      </c>
      <c r="E52" s="423" t="s">
        <v>7979</v>
      </c>
      <c r="F52" s="387" t="s">
        <v>16</v>
      </c>
      <c r="G52" s="424">
        <f>TRUNC(VLOOKUP(A52,'Memória de cálculo'!$A:$N,14,0),2)</f>
        <v>9.6</v>
      </c>
      <c r="H52" s="483">
        <f>VLOOKUP(B52,COMP_MAR_25,4,0)</f>
        <v>143.35</v>
      </c>
      <c r="I52" s="426">
        <f>VLOOKUP(D52,$J$6:$K$6,2,0)</f>
        <v>0.21990000000000001</v>
      </c>
      <c r="J52" s="464">
        <f>ROUND(H52*(I52+1),2)</f>
        <v>174.87</v>
      </c>
      <c r="K52" s="465">
        <f>ROUND(G52*J52,2)</f>
        <v>1678.75</v>
      </c>
      <c r="L52" s="417"/>
      <c r="M52" s="548">
        <f>G52*H52</f>
        <v>1376.1599999999999</v>
      </c>
    </row>
    <row r="53" spans="1:13" ht="60">
      <c r="A53" s="422" t="s">
        <v>8035</v>
      </c>
      <c r="B53" s="387">
        <v>105002</v>
      </c>
      <c r="C53" s="436" t="s">
        <v>5146</v>
      </c>
      <c r="D53" s="387" t="s">
        <v>3966</v>
      </c>
      <c r="E53" s="423" t="s">
        <v>7980</v>
      </c>
      <c r="F53" s="387" t="s">
        <v>2010</v>
      </c>
      <c r="G53" s="424">
        <f>TRUNC(VLOOKUP(A53,'Memória de cálculo'!$A:$N,14,0),2)</f>
        <v>8</v>
      </c>
      <c r="H53" s="483">
        <f>VLOOKUP(B53,COMP_MAR_25,4,0)</f>
        <v>708.52</v>
      </c>
      <c r="I53" s="426">
        <f>VLOOKUP(D53,$J$6:$K$6,2,0)</f>
        <v>0.21990000000000001</v>
      </c>
      <c r="J53" s="464">
        <f>ROUND(H53*(I53+1),2)</f>
        <v>864.32</v>
      </c>
      <c r="K53" s="465">
        <f>ROUND(G53*J53,2)</f>
        <v>6914.56</v>
      </c>
      <c r="L53" s="417">
        <f>SUM(G14:G65)</f>
        <v>17042.430000000004</v>
      </c>
      <c r="M53" s="548">
        <f>G53*H53</f>
        <v>5668.16</v>
      </c>
    </row>
    <row r="54" spans="1:13">
      <c r="A54" s="418" t="s">
        <v>6983</v>
      </c>
      <c r="B54" s="408"/>
      <c r="C54" s="408"/>
      <c r="D54" s="408"/>
      <c r="E54" s="419" t="s">
        <v>5129</v>
      </c>
      <c r="F54" s="407"/>
      <c r="G54" s="407"/>
      <c r="H54" s="409"/>
      <c r="I54" s="420"/>
      <c r="J54" s="409"/>
      <c r="K54" s="421">
        <f>SUM(K55:K65)</f>
        <v>16651.189999999999</v>
      </c>
      <c r="L54" s="416"/>
      <c r="M54" s="548"/>
    </row>
    <row r="55" spans="1:13" s="450" customFormat="1" ht="45">
      <c r="A55" s="422" t="s">
        <v>6984</v>
      </c>
      <c r="B55" s="436" t="s">
        <v>4493</v>
      </c>
      <c r="C55" s="436" t="s">
        <v>1992</v>
      </c>
      <c r="D55" s="387" t="s">
        <v>3966</v>
      </c>
      <c r="E55" s="423" t="s">
        <v>7896</v>
      </c>
      <c r="F55" s="387" t="s">
        <v>16</v>
      </c>
      <c r="G55" s="424">
        <f>TRUNC(VLOOKUP(A55,'Memória de cálculo'!$A:$N,14,0),2)</f>
        <v>4.97</v>
      </c>
      <c r="H55" s="463">
        <f>VLOOKUP(B55,COMP,7,0)</f>
        <v>951.6</v>
      </c>
      <c r="I55" s="426">
        <f t="shared" ref="I55:I65" si="8">VLOOKUP(D55,$J$6:$K$6,2,0)</f>
        <v>0.21990000000000001</v>
      </c>
      <c r="J55" s="464">
        <f t="shared" si="3"/>
        <v>1160.8599999999999</v>
      </c>
      <c r="K55" s="465">
        <f t="shared" si="2"/>
        <v>5769.47</v>
      </c>
      <c r="L55" s="466"/>
      <c r="M55" s="548">
        <f t="shared" si="1"/>
        <v>4729.4520000000002</v>
      </c>
    </row>
    <row r="56" spans="1:13" s="450" customFormat="1" ht="45">
      <c r="A56" s="422" t="s">
        <v>6985</v>
      </c>
      <c r="B56" s="387">
        <v>103694</v>
      </c>
      <c r="C56" s="436" t="s">
        <v>5146</v>
      </c>
      <c r="D56" s="387" t="s">
        <v>3966</v>
      </c>
      <c r="E56" s="423" t="s">
        <v>7975</v>
      </c>
      <c r="F56" s="387" t="s">
        <v>2010</v>
      </c>
      <c r="G56" s="424">
        <f>TRUNC(VLOOKUP(A56,'Memória de cálculo'!$A:$N,14,0),2)</f>
        <v>14</v>
      </c>
      <c r="H56" s="483">
        <f>VLOOKUP(B56,COMP_MAR_25,4,0)</f>
        <v>113.27</v>
      </c>
      <c r="I56" s="426">
        <f t="shared" si="8"/>
        <v>0.21990000000000001</v>
      </c>
      <c r="J56" s="464">
        <f t="shared" si="3"/>
        <v>138.18</v>
      </c>
      <c r="K56" s="465">
        <f t="shared" si="2"/>
        <v>1934.52</v>
      </c>
      <c r="L56" s="466"/>
      <c r="M56" s="548">
        <f t="shared" si="1"/>
        <v>1585.78</v>
      </c>
    </row>
    <row r="57" spans="1:13" s="450" customFormat="1" ht="30">
      <c r="A57" s="422" t="s">
        <v>6986</v>
      </c>
      <c r="B57" s="436" t="s">
        <v>1994</v>
      </c>
      <c r="C57" s="436" t="s">
        <v>1992</v>
      </c>
      <c r="D57" s="387" t="s">
        <v>3966</v>
      </c>
      <c r="E57" s="423" t="s">
        <v>7903</v>
      </c>
      <c r="F57" s="387" t="s">
        <v>2010</v>
      </c>
      <c r="G57" s="424">
        <f>TRUNC(VLOOKUP(A57,'Memória de cálculo'!$A:$N,14,0),2)</f>
        <v>4</v>
      </c>
      <c r="H57" s="463">
        <f>VLOOKUP(B57,COMP,7,0)</f>
        <v>1165.78</v>
      </c>
      <c r="I57" s="426">
        <f t="shared" si="8"/>
        <v>0.21990000000000001</v>
      </c>
      <c r="J57" s="464">
        <f t="shared" si="3"/>
        <v>1422.14</v>
      </c>
      <c r="K57" s="465">
        <f t="shared" si="2"/>
        <v>5688.56</v>
      </c>
      <c r="L57" s="466"/>
      <c r="M57" s="548">
        <f t="shared" si="1"/>
        <v>4663.12</v>
      </c>
    </row>
    <row r="58" spans="1:13" s="450" customFormat="1" ht="30">
      <c r="A58" s="422" t="s">
        <v>6987</v>
      </c>
      <c r="B58" s="436" t="s">
        <v>1995</v>
      </c>
      <c r="C58" s="436" t="s">
        <v>1992</v>
      </c>
      <c r="D58" s="387" t="s">
        <v>3966</v>
      </c>
      <c r="E58" s="423" t="s">
        <v>7976</v>
      </c>
      <c r="F58" s="387" t="s">
        <v>2010</v>
      </c>
      <c r="G58" s="424">
        <f>TRUNC(VLOOKUP(A58,'Memória de cálculo'!$A:$N,14,0),2)</f>
        <v>4</v>
      </c>
      <c r="H58" s="463">
        <f>VLOOKUP(B58,COMP,7,0)</f>
        <v>467.68</v>
      </c>
      <c r="I58" s="426">
        <f t="shared" si="8"/>
        <v>0.21990000000000001</v>
      </c>
      <c r="J58" s="464">
        <f t="shared" si="3"/>
        <v>570.52</v>
      </c>
      <c r="K58" s="465">
        <f t="shared" si="2"/>
        <v>2282.08</v>
      </c>
      <c r="L58" s="466"/>
      <c r="M58" s="548">
        <f t="shared" si="1"/>
        <v>1870.72</v>
      </c>
    </row>
    <row r="59" spans="1:13" s="450" customFormat="1">
      <c r="A59" s="422" t="s">
        <v>6988</v>
      </c>
      <c r="B59" s="436" t="s">
        <v>1993</v>
      </c>
      <c r="C59" s="436" t="s">
        <v>1992</v>
      </c>
      <c r="D59" s="387" t="s">
        <v>3966</v>
      </c>
      <c r="E59" s="423" t="s">
        <v>7977</v>
      </c>
      <c r="F59" s="387" t="s">
        <v>827</v>
      </c>
      <c r="G59" s="424">
        <f>TRUNC(VLOOKUP(A59,'Memória de cálculo'!$A:$N,14,0),2)</f>
        <v>0.72</v>
      </c>
      <c r="H59" s="463">
        <f>VLOOKUP(B59,COMP,7,0)</f>
        <v>580.98</v>
      </c>
      <c r="I59" s="426">
        <f t="shared" si="8"/>
        <v>0.21990000000000001</v>
      </c>
      <c r="J59" s="464">
        <f t="shared" si="3"/>
        <v>708.74</v>
      </c>
      <c r="K59" s="465">
        <f t="shared" si="2"/>
        <v>510.29</v>
      </c>
      <c r="L59" s="466"/>
      <c r="M59" s="548">
        <f t="shared" si="1"/>
        <v>418.30559999999997</v>
      </c>
    </row>
    <row r="60" spans="1:13" s="450" customFormat="1" ht="30">
      <c r="A60" s="422" t="s">
        <v>6989</v>
      </c>
      <c r="B60" s="436" t="s">
        <v>3967</v>
      </c>
      <c r="C60" s="436" t="s">
        <v>1992</v>
      </c>
      <c r="D60" s="387" t="s">
        <v>3966</v>
      </c>
      <c r="E60" s="423" t="s">
        <v>7863</v>
      </c>
      <c r="F60" s="387" t="s">
        <v>2010</v>
      </c>
      <c r="G60" s="424">
        <f>TRUNC(VLOOKUP(A60,'Memória de cálculo'!$A:$N,14,0),2)</f>
        <v>2</v>
      </c>
      <c r="H60" s="463">
        <f>VLOOKUP(B60,COMP,7,0)</f>
        <v>145.77000000000001</v>
      </c>
      <c r="I60" s="426">
        <f t="shared" si="8"/>
        <v>0.21990000000000001</v>
      </c>
      <c r="J60" s="464">
        <f t="shared" si="3"/>
        <v>177.82</v>
      </c>
      <c r="K60" s="465">
        <f t="shared" si="2"/>
        <v>355.64</v>
      </c>
      <c r="L60" s="466"/>
      <c r="M60" s="548">
        <f t="shared" si="1"/>
        <v>291.54000000000002</v>
      </c>
    </row>
    <row r="61" spans="1:13">
      <c r="A61" s="422" t="s">
        <v>7327</v>
      </c>
      <c r="B61" s="387">
        <v>93358</v>
      </c>
      <c r="C61" s="436" t="s">
        <v>5146</v>
      </c>
      <c r="D61" s="387" t="s">
        <v>3966</v>
      </c>
      <c r="E61" s="423" t="s">
        <v>7969</v>
      </c>
      <c r="F61" s="387" t="s">
        <v>827</v>
      </c>
      <c r="G61" s="424">
        <f>TRUNC(VLOOKUP(A61,'Memória de cálculo'!$A:$N,14,0),2)</f>
        <v>0.28000000000000003</v>
      </c>
      <c r="H61" s="483">
        <f>VLOOKUP(B61,COMP_MAR_25,4,0)</f>
        <v>90.78</v>
      </c>
      <c r="I61" s="426">
        <f t="shared" si="8"/>
        <v>0.21990000000000001</v>
      </c>
      <c r="J61" s="464">
        <f t="shared" si="3"/>
        <v>110.74</v>
      </c>
      <c r="K61" s="465">
        <f t="shared" si="2"/>
        <v>31.01</v>
      </c>
      <c r="L61" s="417"/>
      <c r="M61" s="548">
        <f t="shared" si="1"/>
        <v>25.418400000000002</v>
      </c>
    </row>
    <row r="62" spans="1:13" ht="45">
      <c r="A62" s="422" t="s">
        <v>7328</v>
      </c>
      <c r="B62" s="387">
        <v>94963</v>
      </c>
      <c r="C62" s="436" t="s">
        <v>5146</v>
      </c>
      <c r="D62" s="387" t="s">
        <v>3966</v>
      </c>
      <c r="E62" s="423" t="s">
        <v>7970</v>
      </c>
      <c r="F62" s="387" t="s">
        <v>827</v>
      </c>
      <c r="G62" s="424">
        <f>TRUNC(VLOOKUP(A62,'Memória de cálculo'!$A:$N,14,0),2)</f>
        <v>0.14000000000000001</v>
      </c>
      <c r="H62" s="483">
        <f>VLOOKUP(B62,COMP_MAR_25,4,0)</f>
        <v>440.79</v>
      </c>
      <c r="I62" s="426">
        <f t="shared" si="8"/>
        <v>0.21990000000000001</v>
      </c>
      <c r="J62" s="464">
        <f t="shared" si="3"/>
        <v>537.72</v>
      </c>
      <c r="K62" s="465">
        <f t="shared" si="2"/>
        <v>75.28</v>
      </c>
      <c r="L62" s="417"/>
      <c r="M62" s="548">
        <f t="shared" si="1"/>
        <v>61.710600000000007</v>
      </c>
    </row>
    <row r="63" spans="1:13" ht="30">
      <c r="A63" s="422" t="s">
        <v>7329</v>
      </c>
      <c r="B63" s="387">
        <v>93382</v>
      </c>
      <c r="C63" s="436" t="s">
        <v>5146</v>
      </c>
      <c r="D63" s="387" t="s">
        <v>3966</v>
      </c>
      <c r="E63" s="423" t="s">
        <v>7978</v>
      </c>
      <c r="F63" s="387" t="s">
        <v>827</v>
      </c>
      <c r="G63" s="424">
        <f>TRUNC(VLOOKUP(A63,'Memória de cálculo'!$A:$N,14,0),2)</f>
        <v>0.08</v>
      </c>
      <c r="H63" s="483">
        <f>VLOOKUP(B63,COMP_MAR_25,4,0)</f>
        <v>26.39</v>
      </c>
      <c r="I63" s="426">
        <f t="shared" si="8"/>
        <v>0.21990000000000001</v>
      </c>
      <c r="J63" s="464">
        <f t="shared" si="3"/>
        <v>32.19</v>
      </c>
      <c r="K63" s="465">
        <f t="shared" si="2"/>
        <v>2.58</v>
      </c>
      <c r="L63" s="417"/>
      <c r="M63" s="548">
        <f t="shared" si="1"/>
        <v>2.1112000000000002</v>
      </c>
    </row>
    <row r="64" spans="1:13" ht="75">
      <c r="A64" s="422" t="s">
        <v>7330</v>
      </c>
      <c r="B64" s="387">
        <v>100974</v>
      </c>
      <c r="C64" s="436" t="s">
        <v>5146</v>
      </c>
      <c r="D64" s="387" t="s">
        <v>3966</v>
      </c>
      <c r="E64" s="423" t="s">
        <v>7963</v>
      </c>
      <c r="F64" s="387" t="s">
        <v>827</v>
      </c>
      <c r="G64" s="424">
        <f>TRUNC(VLOOKUP(A64,'Memória de cálculo'!$A:$N,14,0),2)</f>
        <v>7.0000000000000007E-2</v>
      </c>
      <c r="H64" s="483">
        <f>VLOOKUP(B64,COMP_MAR_25,4,0)</f>
        <v>8.73</v>
      </c>
      <c r="I64" s="426">
        <f t="shared" si="8"/>
        <v>0.21990000000000001</v>
      </c>
      <c r="J64" s="464">
        <f t="shared" si="3"/>
        <v>10.65</v>
      </c>
      <c r="K64" s="465">
        <f t="shared" si="2"/>
        <v>0.75</v>
      </c>
      <c r="L64" s="417"/>
      <c r="M64" s="548">
        <f t="shared" si="1"/>
        <v>0.61110000000000009</v>
      </c>
    </row>
    <row r="65" spans="1:13" ht="45">
      <c r="A65" s="422" t="s">
        <v>7331</v>
      </c>
      <c r="B65" s="387">
        <v>95875</v>
      </c>
      <c r="C65" s="436" t="s">
        <v>5146</v>
      </c>
      <c r="D65" s="387" t="s">
        <v>3966</v>
      </c>
      <c r="E65" s="423" t="s">
        <v>7961</v>
      </c>
      <c r="F65" s="387" t="s">
        <v>1212</v>
      </c>
      <c r="G65" s="424">
        <f>TRUNC(VLOOKUP(A65,'Memória de cálculo'!$A:$N,14,0),2)</f>
        <v>0.32</v>
      </c>
      <c r="H65" s="483">
        <f>VLOOKUP(B65,COMP_MAR_25,4,0)</f>
        <v>2.59</v>
      </c>
      <c r="I65" s="426">
        <f t="shared" si="8"/>
        <v>0.21990000000000001</v>
      </c>
      <c r="J65" s="464">
        <f t="shared" si="3"/>
        <v>3.16</v>
      </c>
      <c r="K65" s="465">
        <f t="shared" si="2"/>
        <v>1.01</v>
      </c>
      <c r="L65" s="417"/>
      <c r="M65" s="548">
        <f t="shared" si="1"/>
        <v>0.82879999999999998</v>
      </c>
    </row>
    <row r="66" spans="1:13">
      <c r="A66" s="860"/>
      <c r="B66" s="861"/>
      <c r="C66" s="861"/>
      <c r="D66" s="861"/>
      <c r="E66" s="861"/>
      <c r="F66" s="861"/>
      <c r="G66" s="861"/>
      <c r="H66" s="861"/>
      <c r="I66" s="861"/>
      <c r="J66" s="861"/>
      <c r="K66" s="862"/>
      <c r="L66" s="417"/>
      <c r="M66" s="548"/>
    </row>
    <row r="67" spans="1:13" ht="18.75">
      <c r="A67" s="748"/>
      <c r="B67" s="742"/>
      <c r="C67" s="742"/>
      <c r="D67" s="742"/>
      <c r="E67" s="753" t="s">
        <v>6993</v>
      </c>
      <c r="F67" s="749"/>
      <c r="G67" s="750"/>
      <c r="H67" s="751"/>
      <c r="I67" s="750"/>
      <c r="J67" s="751"/>
      <c r="K67" s="752">
        <f>SUM(K68,K71,K77,K87,K90,K96,K102)</f>
        <v>603092.55999999994</v>
      </c>
      <c r="L67" s="493"/>
      <c r="M67" s="548"/>
    </row>
    <row r="68" spans="1:13">
      <c r="A68" s="418" t="s">
        <v>15068</v>
      </c>
      <c r="B68" s="408"/>
      <c r="C68" s="408"/>
      <c r="D68" s="408"/>
      <c r="E68" s="419" t="s">
        <v>3970</v>
      </c>
      <c r="F68" s="407"/>
      <c r="G68" s="420"/>
      <c r="H68" s="409"/>
      <c r="I68" s="420"/>
      <c r="J68" s="409"/>
      <c r="K68" s="421">
        <f>SUM(K69:K70)</f>
        <v>17736.48</v>
      </c>
      <c r="L68" s="493"/>
      <c r="M68" s="548"/>
    </row>
    <row r="69" spans="1:13" ht="30">
      <c r="A69" s="422" t="s">
        <v>15069</v>
      </c>
      <c r="B69" s="387">
        <v>90776</v>
      </c>
      <c r="C69" s="436" t="s">
        <v>5146</v>
      </c>
      <c r="D69" s="387" t="s">
        <v>3966</v>
      </c>
      <c r="E69" s="423" t="s">
        <v>7952</v>
      </c>
      <c r="F69" s="387" t="s">
        <v>17</v>
      </c>
      <c r="G69" s="424">
        <f>TRUNC(VLOOKUP(A69,'RUA COMPOSITOR ATAULFO ALVES'!$A:$N,14,0),2)</f>
        <v>144</v>
      </c>
      <c r="H69" s="483">
        <f>VLOOKUP(B69,COMP_MAR_25,4,0)</f>
        <v>36.19</v>
      </c>
      <c r="I69" s="426">
        <f>VLOOKUP(D69,$J$6:$K$6,2,0)</f>
        <v>0.21990000000000001</v>
      </c>
      <c r="J69" s="464">
        <f t="shared" ref="J69:J107" si="9">ROUND(H69*(I69+1),2)</f>
        <v>44.15</v>
      </c>
      <c r="K69" s="465">
        <f t="shared" si="2"/>
        <v>6357.6</v>
      </c>
      <c r="L69" s="466"/>
      <c r="M69" s="548">
        <f t="shared" si="1"/>
        <v>5211.3599999999997</v>
      </c>
    </row>
    <row r="70" spans="1:13" ht="30">
      <c r="A70" s="422" t="s">
        <v>15070</v>
      </c>
      <c r="B70" s="387">
        <v>90777</v>
      </c>
      <c r="C70" s="436" t="s">
        <v>5146</v>
      </c>
      <c r="D70" s="387" t="s">
        <v>3966</v>
      </c>
      <c r="E70" s="423" t="s">
        <v>7953</v>
      </c>
      <c r="F70" s="387" t="s">
        <v>17</v>
      </c>
      <c r="G70" s="424">
        <f>TRUNC(VLOOKUP(A70,'RUA COMPOSITOR ATAULFO ALVES'!$A:$N,14,0),2)</f>
        <v>72</v>
      </c>
      <c r="H70" s="483">
        <f>VLOOKUP(B70,COMP_MAR_25,4,0)</f>
        <v>129.55000000000001</v>
      </c>
      <c r="I70" s="426">
        <f>VLOOKUP(D70,$J$6:$K$6,2,0)</f>
        <v>0.21990000000000001</v>
      </c>
      <c r="J70" s="464">
        <f t="shared" si="9"/>
        <v>158.04</v>
      </c>
      <c r="K70" s="465">
        <f t="shared" si="2"/>
        <v>11378.88</v>
      </c>
      <c r="L70" s="466"/>
      <c r="M70" s="548">
        <f t="shared" si="1"/>
        <v>9327.6</v>
      </c>
    </row>
    <row r="71" spans="1:13">
      <c r="A71" s="418" t="s">
        <v>7018</v>
      </c>
      <c r="B71" s="408"/>
      <c r="C71" s="408"/>
      <c r="D71" s="408"/>
      <c r="E71" s="419" t="s">
        <v>8033</v>
      </c>
      <c r="F71" s="407"/>
      <c r="G71" s="420"/>
      <c r="H71" s="409"/>
      <c r="I71" s="420"/>
      <c r="J71" s="409"/>
      <c r="K71" s="421">
        <f>SUM(K72:K76)</f>
        <v>20312.160000000003</v>
      </c>
      <c r="L71" s="493"/>
      <c r="M71" s="548"/>
    </row>
    <row r="72" spans="1:13" ht="45">
      <c r="A72" s="422" t="s">
        <v>7019</v>
      </c>
      <c r="B72" s="387">
        <v>103689</v>
      </c>
      <c r="C72" s="436" t="s">
        <v>5146</v>
      </c>
      <c r="D72" s="387" t="s">
        <v>3966</v>
      </c>
      <c r="E72" s="423" t="s">
        <v>7954</v>
      </c>
      <c r="F72" s="387" t="s">
        <v>16</v>
      </c>
      <c r="G72" s="424">
        <f>TRUNC(VLOOKUP(A72,'RUA COMPOSITOR ATAULFO ALVES'!$A:$N,14,0),2)</f>
        <v>6</v>
      </c>
      <c r="H72" s="483">
        <f>VLOOKUP(B72,COMP_MAR_25,4,0)</f>
        <v>465.89</v>
      </c>
      <c r="I72" s="426">
        <f>VLOOKUP(D72,$J$6:$K$6,2,0)</f>
        <v>0.21990000000000001</v>
      </c>
      <c r="J72" s="464">
        <f t="shared" si="9"/>
        <v>568.34</v>
      </c>
      <c r="K72" s="465">
        <f t="shared" si="2"/>
        <v>3410.04</v>
      </c>
      <c r="L72" s="466"/>
      <c r="M72" s="548">
        <f t="shared" si="1"/>
        <v>2795.34</v>
      </c>
    </row>
    <row r="73" spans="1:13" s="450" customFormat="1" ht="45">
      <c r="A73" s="422" t="s">
        <v>7020</v>
      </c>
      <c r="B73" s="439" t="s">
        <v>3978</v>
      </c>
      <c r="C73" s="436" t="s">
        <v>1992</v>
      </c>
      <c r="D73" s="387" t="s">
        <v>3966</v>
      </c>
      <c r="E73" s="423" t="s">
        <v>7895</v>
      </c>
      <c r="F73" s="387" t="s">
        <v>11</v>
      </c>
      <c r="G73" s="424">
        <f>TRUNC(VLOOKUP(A73,'RUA COMPOSITOR ATAULFO ALVES'!$A:$N,14,0),2)</f>
        <v>3</v>
      </c>
      <c r="H73" s="463">
        <f>VLOOKUP(B73,COMP,7,0)</f>
        <v>4161.92</v>
      </c>
      <c r="I73" s="426">
        <f>VLOOKUP(D73,$J$6:$K$6,2,0)</f>
        <v>0.21990000000000001</v>
      </c>
      <c r="J73" s="464">
        <f t="shared" si="9"/>
        <v>5077.13</v>
      </c>
      <c r="K73" s="465">
        <f t="shared" si="2"/>
        <v>15231.39</v>
      </c>
      <c r="L73" s="466"/>
      <c r="M73" s="548">
        <f t="shared" si="1"/>
        <v>12485.76</v>
      </c>
    </row>
    <row r="74" spans="1:13" s="450" customFormat="1" ht="45">
      <c r="A74" s="422" t="s">
        <v>15071</v>
      </c>
      <c r="B74" s="439" t="s">
        <v>3968</v>
      </c>
      <c r="C74" s="436" t="s">
        <v>1992</v>
      </c>
      <c r="D74" s="387" t="s">
        <v>3966</v>
      </c>
      <c r="E74" s="423" t="s">
        <v>7866</v>
      </c>
      <c r="F74" s="387" t="s">
        <v>5</v>
      </c>
      <c r="G74" s="424">
        <f>TRUNC(VLOOKUP(A74,'RUA COMPOSITOR ATAULFO ALVES'!$A:$N,14,0),2)</f>
        <v>51.44</v>
      </c>
      <c r="H74" s="463">
        <f>VLOOKUP(B74,COMP,7,0)</f>
        <v>7.7299999999999986</v>
      </c>
      <c r="I74" s="426">
        <f>VLOOKUP(D74,$J$6:$K$6,2,0)</f>
        <v>0.21990000000000001</v>
      </c>
      <c r="J74" s="464">
        <f t="shared" si="9"/>
        <v>9.43</v>
      </c>
      <c r="K74" s="465">
        <f t="shared" si="2"/>
        <v>485.08</v>
      </c>
      <c r="L74" s="466"/>
      <c r="M74" s="548">
        <f t="shared" si="1"/>
        <v>397.63119999999992</v>
      </c>
    </row>
    <row r="75" spans="1:13" s="450" customFormat="1">
      <c r="A75" s="422" t="s">
        <v>15072</v>
      </c>
      <c r="B75" s="439" t="s">
        <v>3969</v>
      </c>
      <c r="C75" s="436" t="s">
        <v>1992</v>
      </c>
      <c r="D75" s="387" t="s">
        <v>3966</v>
      </c>
      <c r="E75" s="423" t="s">
        <v>7955</v>
      </c>
      <c r="F75" s="387" t="s">
        <v>5</v>
      </c>
      <c r="G75" s="424">
        <f>TRUNC(VLOOKUP(A75,'RUA COMPOSITOR ATAULFO ALVES'!$A:$N,14,0),2)</f>
        <v>51.44</v>
      </c>
      <c r="H75" s="463">
        <f>VLOOKUP(B75,COMP,7,0)</f>
        <v>3.1700000000000004</v>
      </c>
      <c r="I75" s="426">
        <f>VLOOKUP(D75,$J$6:$K$6,2,0)</f>
        <v>0.21990000000000001</v>
      </c>
      <c r="J75" s="464">
        <f t="shared" si="9"/>
        <v>3.87</v>
      </c>
      <c r="K75" s="465">
        <f t="shared" si="2"/>
        <v>199.07</v>
      </c>
      <c r="L75" s="466"/>
      <c r="M75" s="548">
        <f t="shared" si="1"/>
        <v>163.06480000000002</v>
      </c>
    </row>
    <row r="76" spans="1:13" s="450" customFormat="1" ht="45">
      <c r="A76" s="422" t="s">
        <v>15073</v>
      </c>
      <c r="B76" s="439" t="s">
        <v>3973</v>
      </c>
      <c r="C76" s="436" t="s">
        <v>1992</v>
      </c>
      <c r="D76" s="387" t="s">
        <v>3966</v>
      </c>
      <c r="E76" s="423" t="s">
        <v>7882</v>
      </c>
      <c r="F76" s="387" t="s">
        <v>2010</v>
      </c>
      <c r="G76" s="424">
        <f>TRUNC(VLOOKUP(A76,'RUA COMPOSITOR ATAULFO ALVES'!$A:$N,14,0),2)</f>
        <v>2</v>
      </c>
      <c r="H76" s="463">
        <f>VLOOKUP(B76,COMP,7,0)</f>
        <v>404.36999999999995</v>
      </c>
      <c r="I76" s="426">
        <f>VLOOKUP(D76,$J$6:$K$6,2,0)</f>
        <v>0.21990000000000001</v>
      </c>
      <c r="J76" s="464">
        <f t="shared" si="9"/>
        <v>493.29</v>
      </c>
      <c r="K76" s="465">
        <f t="shared" si="2"/>
        <v>986.58</v>
      </c>
      <c r="L76" s="466"/>
      <c r="M76" s="548">
        <f t="shared" si="1"/>
        <v>808.7399999999999</v>
      </c>
    </row>
    <row r="77" spans="1:13" s="19" customFormat="1">
      <c r="A77" s="418" t="s">
        <v>7021</v>
      </c>
      <c r="B77" s="408"/>
      <c r="C77" s="408"/>
      <c r="D77" s="408"/>
      <c r="E77" s="419" t="s">
        <v>6997</v>
      </c>
      <c r="F77" s="407"/>
      <c r="G77" s="420"/>
      <c r="H77" s="409"/>
      <c r="I77" s="420"/>
      <c r="J77" s="409"/>
      <c r="K77" s="421">
        <f>SUM(K78:K86)</f>
        <v>205914.16</v>
      </c>
      <c r="L77" s="416"/>
      <c r="M77" s="548"/>
    </row>
    <row r="78" spans="1:13" s="450" customFormat="1" ht="45">
      <c r="A78" s="422" t="s">
        <v>7022</v>
      </c>
      <c r="B78" s="436" t="s">
        <v>3974</v>
      </c>
      <c r="C78" s="436" t="s">
        <v>1992</v>
      </c>
      <c r="D78" s="387" t="s">
        <v>3966</v>
      </c>
      <c r="E78" s="423" t="s">
        <v>7890</v>
      </c>
      <c r="F78" s="387" t="s">
        <v>16</v>
      </c>
      <c r="G78" s="424">
        <f>TRUNC(VLOOKUP(A78,'RUA COMPOSITOR ATAULFO ALVES'!$A:$N,14,0),2)</f>
        <v>3096.31</v>
      </c>
      <c r="H78" s="463">
        <f>VLOOKUP(B78,COMP,7,0)</f>
        <v>0.35000000000000003</v>
      </c>
      <c r="I78" s="426">
        <f t="shared" ref="I78:I86" si="10">VLOOKUP(D78,$J$6:$K$6,2,0)</f>
        <v>0.21990000000000001</v>
      </c>
      <c r="J78" s="464">
        <f t="shared" si="9"/>
        <v>0.43</v>
      </c>
      <c r="K78" s="465">
        <f t="shared" si="2"/>
        <v>1331.41</v>
      </c>
      <c r="L78" s="466"/>
      <c r="M78" s="548">
        <f t="shared" ref="M78:M107" si="11">G78*H78</f>
        <v>1083.7085000000002</v>
      </c>
    </row>
    <row r="79" spans="1:13" ht="45">
      <c r="A79" s="422" t="s">
        <v>7023</v>
      </c>
      <c r="B79" s="410">
        <v>101116</v>
      </c>
      <c r="C79" s="437" t="s">
        <v>5146</v>
      </c>
      <c r="D79" s="427" t="s">
        <v>3966</v>
      </c>
      <c r="E79" s="423" t="s">
        <v>7959</v>
      </c>
      <c r="F79" s="427" t="s">
        <v>827</v>
      </c>
      <c r="G79" s="424">
        <f>TRUNC(VLOOKUP(A79,'RUA COMPOSITOR ATAULFO ALVES'!$A:$N,14,0),2)</f>
        <v>1313.75</v>
      </c>
      <c r="H79" s="483">
        <f t="shared" ref="H79:H86" si="12">VLOOKUP(B79,COMP_MAR_25,4,0)</f>
        <v>2.35</v>
      </c>
      <c r="I79" s="428">
        <f t="shared" si="10"/>
        <v>0.21990000000000001</v>
      </c>
      <c r="J79" s="464">
        <f t="shared" si="9"/>
        <v>2.87</v>
      </c>
      <c r="K79" s="465">
        <f t="shared" si="2"/>
        <v>3770.46</v>
      </c>
      <c r="L79" s="417"/>
      <c r="M79" s="548">
        <f t="shared" si="11"/>
        <v>3087.3125</v>
      </c>
    </row>
    <row r="80" spans="1:13" s="450" customFormat="1" ht="75">
      <c r="A80" s="422" t="s">
        <v>7026</v>
      </c>
      <c r="B80" s="410">
        <v>100980</v>
      </c>
      <c r="C80" s="436" t="s">
        <v>5146</v>
      </c>
      <c r="D80" s="387" t="s">
        <v>3966</v>
      </c>
      <c r="E80" s="423" t="s">
        <v>7957</v>
      </c>
      <c r="F80" s="387" t="s">
        <v>827</v>
      </c>
      <c r="G80" s="424">
        <f>TRUNC(VLOOKUP(A80,'RUA COMPOSITOR ATAULFO ALVES'!$A:$N,14,0),2)</f>
        <v>1612.5</v>
      </c>
      <c r="H80" s="483">
        <f t="shared" si="12"/>
        <v>6.39</v>
      </c>
      <c r="I80" s="426">
        <f t="shared" si="10"/>
        <v>0.21990000000000001</v>
      </c>
      <c r="J80" s="464">
        <f t="shared" si="9"/>
        <v>7.8</v>
      </c>
      <c r="K80" s="465">
        <f t="shared" ref="K80:K107" si="13">ROUND(G80*J80,2)</f>
        <v>12577.5</v>
      </c>
      <c r="L80" s="466"/>
      <c r="M80" s="548">
        <f t="shared" si="11"/>
        <v>10303.875</v>
      </c>
    </row>
    <row r="81" spans="1:13" ht="75">
      <c r="A81" s="422" t="s">
        <v>7024</v>
      </c>
      <c r="B81" s="410">
        <v>96386</v>
      </c>
      <c r="C81" s="436" t="s">
        <v>5146</v>
      </c>
      <c r="D81" s="387" t="s">
        <v>3966</v>
      </c>
      <c r="E81" s="423" t="s">
        <v>7960</v>
      </c>
      <c r="F81" s="387" t="s">
        <v>827</v>
      </c>
      <c r="G81" s="424">
        <f>TRUNC(VLOOKUP(A81,'RUA COMPOSITOR ATAULFO ALVES'!$A:$N,14,0),2)</f>
        <v>38.21</v>
      </c>
      <c r="H81" s="483">
        <f t="shared" si="12"/>
        <v>6.36</v>
      </c>
      <c r="I81" s="426">
        <f t="shared" si="10"/>
        <v>0.21990000000000001</v>
      </c>
      <c r="J81" s="464">
        <f t="shared" si="9"/>
        <v>7.76</v>
      </c>
      <c r="K81" s="465">
        <f t="shared" si="13"/>
        <v>296.51</v>
      </c>
      <c r="L81" s="417"/>
      <c r="M81" s="548">
        <f t="shared" si="11"/>
        <v>243.01560000000001</v>
      </c>
    </row>
    <row r="82" spans="1:13" ht="45">
      <c r="A82" s="422" t="s">
        <v>7025</v>
      </c>
      <c r="B82" s="410">
        <v>95877</v>
      </c>
      <c r="C82" s="436" t="s">
        <v>5146</v>
      </c>
      <c r="D82" s="387" t="s">
        <v>3966</v>
      </c>
      <c r="E82" s="423" t="s">
        <v>7958</v>
      </c>
      <c r="F82" s="387" t="s">
        <v>1212</v>
      </c>
      <c r="G82" s="424">
        <f>TRUNC(VLOOKUP(A82,'RUA COMPOSITOR ATAULFO ALVES'!$A:$N,14,0),2)</f>
        <v>18543.75</v>
      </c>
      <c r="H82" s="483">
        <f t="shared" si="12"/>
        <v>1.85</v>
      </c>
      <c r="I82" s="426">
        <f t="shared" si="10"/>
        <v>0.21990000000000001</v>
      </c>
      <c r="J82" s="464">
        <f t="shared" si="9"/>
        <v>2.2599999999999998</v>
      </c>
      <c r="K82" s="465">
        <f t="shared" si="13"/>
        <v>41908.879999999997</v>
      </c>
      <c r="L82" s="417"/>
      <c r="M82" s="548">
        <f t="shared" si="11"/>
        <v>34305.9375</v>
      </c>
    </row>
    <row r="83" spans="1:13" ht="45">
      <c r="A83" s="422" t="s">
        <v>15074</v>
      </c>
      <c r="B83" s="410">
        <v>100576</v>
      </c>
      <c r="C83" s="436" t="s">
        <v>5146</v>
      </c>
      <c r="D83" s="387" t="s">
        <v>3966</v>
      </c>
      <c r="E83" s="423" t="s">
        <v>7962</v>
      </c>
      <c r="F83" s="387" t="s">
        <v>16</v>
      </c>
      <c r="G83" s="424">
        <f>TRUNC(VLOOKUP(A83,'RUA COMPOSITOR ATAULFO ALVES'!$A:$N,14,0),2)</f>
        <v>3096.31</v>
      </c>
      <c r="H83" s="483">
        <f t="shared" si="12"/>
        <v>1.93</v>
      </c>
      <c r="I83" s="426">
        <f t="shared" si="10"/>
        <v>0.21990000000000001</v>
      </c>
      <c r="J83" s="464">
        <f t="shared" si="9"/>
        <v>2.35</v>
      </c>
      <c r="K83" s="465">
        <f t="shared" si="13"/>
        <v>7276.33</v>
      </c>
      <c r="L83" s="417"/>
      <c r="M83" s="548">
        <f t="shared" si="11"/>
        <v>5975.8782999999994</v>
      </c>
    </row>
    <row r="84" spans="1:13" s="450" customFormat="1" ht="60">
      <c r="A84" s="422" t="s">
        <v>15075</v>
      </c>
      <c r="B84" s="410">
        <v>96396</v>
      </c>
      <c r="C84" s="436" t="s">
        <v>5146</v>
      </c>
      <c r="D84" s="387" t="s">
        <v>3966</v>
      </c>
      <c r="E84" s="423" t="s">
        <v>7981</v>
      </c>
      <c r="F84" s="387" t="s">
        <v>827</v>
      </c>
      <c r="G84" s="424">
        <f>TRUNC(VLOOKUP(A84,'RUA COMPOSITOR ATAULFO ALVES'!$A:$N,14,0),2)</f>
        <v>445.14</v>
      </c>
      <c r="H84" s="483">
        <f t="shared" si="12"/>
        <v>172.82</v>
      </c>
      <c r="I84" s="426">
        <f t="shared" si="10"/>
        <v>0.21990000000000001</v>
      </c>
      <c r="J84" s="464">
        <f t="shared" si="9"/>
        <v>210.82</v>
      </c>
      <c r="K84" s="465">
        <f t="shared" si="13"/>
        <v>93844.41</v>
      </c>
      <c r="L84" s="466"/>
      <c r="M84" s="548">
        <f t="shared" si="11"/>
        <v>76929.094799999992</v>
      </c>
    </row>
    <row r="85" spans="1:13" ht="75">
      <c r="A85" s="422" t="s">
        <v>15076</v>
      </c>
      <c r="B85" s="410">
        <v>100974</v>
      </c>
      <c r="C85" s="436" t="s">
        <v>5146</v>
      </c>
      <c r="D85" s="387" t="s">
        <v>3966</v>
      </c>
      <c r="E85" s="423" t="s">
        <v>7963</v>
      </c>
      <c r="F85" s="387" t="s">
        <v>827</v>
      </c>
      <c r="G85" s="424">
        <f>TRUNC(VLOOKUP(A85,'RUA COMPOSITOR ATAULFO ALVES'!$A:$N,14,0),2)</f>
        <v>556.41999999999996</v>
      </c>
      <c r="H85" s="483">
        <f t="shared" si="12"/>
        <v>8.73</v>
      </c>
      <c r="I85" s="426">
        <f t="shared" si="10"/>
        <v>0.21990000000000001</v>
      </c>
      <c r="J85" s="464">
        <f t="shared" si="9"/>
        <v>10.65</v>
      </c>
      <c r="K85" s="465">
        <f t="shared" si="13"/>
        <v>5925.87</v>
      </c>
      <c r="L85" s="417"/>
      <c r="M85" s="548">
        <f t="shared" si="11"/>
        <v>4857.5465999999997</v>
      </c>
    </row>
    <row r="86" spans="1:13" ht="45">
      <c r="A86" s="422" t="s">
        <v>15077</v>
      </c>
      <c r="B86" s="410">
        <v>95877</v>
      </c>
      <c r="C86" s="436" t="s">
        <v>5146</v>
      </c>
      <c r="D86" s="387" t="s">
        <v>3966</v>
      </c>
      <c r="E86" s="423" t="s">
        <v>7958</v>
      </c>
      <c r="F86" s="387" t="s">
        <v>1212</v>
      </c>
      <c r="G86" s="424">
        <f>TRUNC(VLOOKUP(A86,'RUA COMPOSITOR ATAULFO ALVES'!$A:$N,14,0),2)</f>
        <v>17249.02</v>
      </c>
      <c r="H86" s="483">
        <f t="shared" si="12"/>
        <v>1.85</v>
      </c>
      <c r="I86" s="426">
        <f t="shared" si="10"/>
        <v>0.21990000000000001</v>
      </c>
      <c r="J86" s="464">
        <f t="shared" si="9"/>
        <v>2.2599999999999998</v>
      </c>
      <c r="K86" s="465">
        <f t="shared" si="13"/>
        <v>38982.79</v>
      </c>
      <c r="L86" s="417"/>
      <c r="M86" s="548">
        <f t="shared" si="11"/>
        <v>31910.687000000002</v>
      </c>
    </row>
    <row r="87" spans="1:13">
      <c r="A87" s="418" t="s">
        <v>7028</v>
      </c>
      <c r="B87" s="408"/>
      <c r="C87" s="408"/>
      <c r="D87" s="408"/>
      <c r="E87" s="419" t="s">
        <v>5156</v>
      </c>
      <c r="F87" s="407"/>
      <c r="G87" s="420"/>
      <c r="H87" s="409"/>
      <c r="I87" s="420"/>
      <c r="J87" s="409"/>
      <c r="K87" s="421">
        <f>SUM(K88:K89)</f>
        <v>7264.25</v>
      </c>
      <c r="L87" s="416"/>
      <c r="M87" s="548"/>
    </row>
    <row r="88" spans="1:13" s="450" customFormat="1" ht="60">
      <c r="A88" s="422" t="s">
        <v>7029</v>
      </c>
      <c r="B88" s="440" t="s">
        <v>2004</v>
      </c>
      <c r="C88" s="436" t="s">
        <v>1992</v>
      </c>
      <c r="D88" s="387" t="s">
        <v>3966</v>
      </c>
      <c r="E88" s="423" t="s">
        <v>7316</v>
      </c>
      <c r="F88" s="387" t="s">
        <v>2010</v>
      </c>
      <c r="G88" s="424">
        <f>TRUNC(VLOOKUP(A88,'RUA COMPOSITOR ATAULFO ALVES'!$A:$N,14,0),2)</f>
        <v>4</v>
      </c>
      <c r="H88" s="463">
        <f>VLOOKUP(B88,COMP,7,0)</f>
        <v>1176.05</v>
      </c>
      <c r="I88" s="426">
        <f>VLOOKUP(D88,$J$6:$K$6,2,0)</f>
        <v>0.21990000000000001</v>
      </c>
      <c r="J88" s="464">
        <f t="shared" si="9"/>
        <v>1434.66</v>
      </c>
      <c r="K88" s="465">
        <f t="shared" si="13"/>
        <v>5738.64</v>
      </c>
      <c r="L88" s="466"/>
      <c r="M88" s="548">
        <f t="shared" si="11"/>
        <v>4704.2</v>
      </c>
    </row>
    <row r="89" spans="1:13" ht="75">
      <c r="A89" s="422" t="s">
        <v>7030</v>
      </c>
      <c r="B89" s="410">
        <v>92210</v>
      </c>
      <c r="C89" s="437" t="s">
        <v>5146</v>
      </c>
      <c r="D89" s="427" t="s">
        <v>3966</v>
      </c>
      <c r="E89" s="423" t="s">
        <v>7982</v>
      </c>
      <c r="F89" s="427" t="s">
        <v>5</v>
      </c>
      <c r="G89" s="424">
        <f>TRUNC(VLOOKUP(A89,'RUA COMPOSITOR ATAULFO ALVES'!$A:$N,14,0),2)</f>
        <v>9.4499999999999993</v>
      </c>
      <c r="H89" s="483">
        <f>VLOOKUP(B89,COMP_MAR_25,4,0)</f>
        <v>132.34</v>
      </c>
      <c r="I89" s="428">
        <f>VLOOKUP(D89,$J$6:$K$6,2,0)</f>
        <v>0.21990000000000001</v>
      </c>
      <c r="J89" s="464">
        <f t="shared" si="9"/>
        <v>161.44</v>
      </c>
      <c r="K89" s="465">
        <f t="shared" si="13"/>
        <v>1525.61</v>
      </c>
      <c r="L89" s="417"/>
      <c r="M89" s="548">
        <f t="shared" si="11"/>
        <v>1250.6129999999998</v>
      </c>
    </row>
    <row r="90" spans="1:13" s="19" customFormat="1">
      <c r="A90" s="418" t="s">
        <v>7031</v>
      </c>
      <c r="B90" s="408"/>
      <c r="C90" s="408"/>
      <c r="D90" s="408"/>
      <c r="E90" s="419" t="s">
        <v>20</v>
      </c>
      <c r="F90" s="407"/>
      <c r="G90" s="420"/>
      <c r="H90" s="409"/>
      <c r="I90" s="420"/>
      <c r="J90" s="409"/>
      <c r="K90" s="421">
        <f>SUM(K91:K95)</f>
        <v>244208.91</v>
      </c>
      <c r="L90" s="416"/>
      <c r="M90" s="548"/>
    </row>
    <row r="91" spans="1:13" ht="45">
      <c r="A91" s="422" t="s">
        <v>7032</v>
      </c>
      <c r="B91" s="410">
        <v>101169</v>
      </c>
      <c r="C91" s="436" t="s">
        <v>5146</v>
      </c>
      <c r="D91" s="387" t="s">
        <v>3966</v>
      </c>
      <c r="E91" s="423" t="s">
        <v>7964</v>
      </c>
      <c r="F91" s="387" t="s">
        <v>16</v>
      </c>
      <c r="G91" s="424">
        <f>TRUNC(VLOOKUP(A91,'RUA COMPOSITOR ATAULFO ALVES'!$A:$N,14,0),2)</f>
        <v>1747.76</v>
      </c>
      <c r="H91" s="483">
        <f>VLOOKUP(B91,COMP_MAR_25,4,0)</f>
        <v>85.89</v>
      </c>
      <c r="I91" s="426">
        <f>VLOOKUP(D91,$J$6:$K$6,2,0)</f>
        <v>0.21990000000000001</v>
      </c>
      <c r="J91" s="464">
        <f t="shared" si="9"/>
        <v>104.78</v>
      </c>
      <c r="K91" s="465">
        <f t="shared" si="13"/>
        <v>183130.29</v>
      </c>
      <c r="L91" s="417"/>
      <c r="M91" s="548">
        <f t="shared" si="11"/>
        <v>150115.10639999999</v>
      </c>
    </row>
    <row r="92" spans="1:13" ht="75">
      <c r="A92" s="422" t="s">
        <v>7033</v>
      </c>
      <c r="B92" s="410">
        <v>94273</v>
      </c>
      <c r="C92" s="437" t="s">
        <v>5146</v>
      </c>
      <c r="D92" s="427" t="s">
        <v>3966</v>
      </c>
      <c r="E92" s="423" t="s">
        <v>7965</v>
      </c>
      <c r="F92" s="427" t="s">
        <v>5</v>
      </c>
      <c r="G92" s="424">
        <f>TRUNC(VLOOKUP(A92,'RUA COMPOSITOR ATAULFO ALVES'!$A:$N,14,0),2)</f>
        <v>440.58</v>
      </c>
      <c r="H92" s="483">
        <f>VLOOKUP(B92,COMP_MAR_25,4,0)</f>
        <v>51.25</v>
      </c>
      <c r="I92" s="428">
        <f>VLOOKUP(D92,$J$6:$K$6,2,0)</f>
        <v>0.21990000000000001</v>
      </c>
      <c r="J92" s="464">
        <f t="shared" si="9"/>
        <v>62.52</v>
      </c>
      <c r="K92" s="465">
        <f t="shared" si="13"/>
        <v>27545.06</v>
      </c>
      <c r="L92" s="417"/>
      <c r="M92" s="548">
        <f t="shared" si="11"/>
        <v>22579.724999999999</v>
      </c>
    </row>
    <row r="93" spans="1:13" ht="75">
      <c r="A93" s="422" t="s">
        <v>15078</v>
      </c>
      <c r="B93" s="410">
        <v>94274</v>
      </c>
      <c r="C93" s="436" t="s">
        <v>5146</v>
      </c>
      <c r="D93" s="387" t="s">
        <v>3966</v>
      </c>
      <c r="E93" s="423" t="s">
        <v>7966</v>
      </c>
      <c r="F93" s="387" t="s">
        <v>5</v>
      </c>
      <c r="G93" s="424">
        <f>TRUNC(VLOOKUP(A93,'RUA COMPOSITOR ATAULFO ALVES'!$A:$N,14,0),2)</f>
        <v>100.33</v>
      </c>
      <c r="H93" s="483">
        <f>VLOOKUP(B93,COMP_MAR_25,4,0)</f>
        <v>54.15</v>
      </c>
      <c r="I93" s="426">
        <f>VLOOKUP(D93,$J$6:$K$6,2,0)</f>
        <v>0.21990000000000001</v>
      </c>
      <c r="J93" s="464">
        <f t="shared" si="9"/>
        <v>66.06</v>
      </c>
      <c r="K93" s="465">
        <f t="shared" si="13"/>
        <v>6627.8</v>
      </c>
      <c r="L93" s="417"/>
      <c r="M93" s="548">
        <f t="shared" si="11"/>
        <v>5432.8694999999998</v>
      </c>
    </row>
    <row r="94" spans="1:13" ht="45">
      <c r="A94" s="422" t="s">
        <v>15079</v>
      </c>
      <c r="B94" s="410">
        <v>94281</v>
      </c>
      <c r="C94" s="437" t="s">
        <v>5146</v>
      </c>
      <c r="D94" s="427" t="s">
        <v>3966</v>
      </c>
      <c r="E94" s="423" t="s">
        <v>7983</v>
      </c>
      <c r="F94" s="427" t="s">
        <v>5</v>
      </c>
      <c r="G94" s="424">
        <f>TRUNC(VLOOKUP(A94,'RUA COMPOSITOR ATAULFO ALVES'!$A:$N,14,0),2)</f>
        <v>394.03</v>
      </c>
      <c r="H94" s="483">
        <f>VLOOKUP(B94,COMP_MAR_25,4,0)</f>
        <v>42.94</v>
      </c>
      <c r="I94" s="428">
        <f>VLOOKUP(D94,$J$6:$K$6,2,0)</f>
        <v>0.21990000000000001</v>
      </c>
      <c r="J94" s="464">
        <f t="shared" si="9"/>
        <v>52.38</v>
      </c>
      <c r="K94" s="465">
        <f t="shared" si="13"/>
        <v>20639.29</v>
      </c>
      <c r="L94" s="417"/>
      <c r="M94" s="548">
        <f t="shared" si="11"/>
        <v>16919.6482</v>
      </c>
    </row>
    <row r="95" spans="1:13" ht="45">
      <c r="A95" s="422" t="s">
        <v>15080</v>
      </c>
      <c r="B95" s="410">
        <v>94282</v>
      </c>
      <c r="C95" s="437" t="s">
        <v>5146</v>
      </c>
      <c r="D95" s="427" t="s">
        <v>3966</v>
      </c>
      <c r="E95" s="423" t="s">
        <v>7984</v>
      </c>
      <c r="F95" s="427" t="s">
        <v>5</v>
      </c>
      <c r="G95" s="424">
        <f>TRUNC(VLOOKUP(A95,'RUA COMPOSITOR ATAULFO ALVES'!$A:$N,14,0),2)</f>
        <v>101.58</v>
      </c>
      <c r="H95" s="483">
        <f>VLOOKUP(B95,COMP_MAR_25,4,0)</f>
        <v>50.57</v>
      </c>
      <c r="I95" s="428">
        <f>VLOOKUP(D95,$J$6:$K$6,2,0)</f>
        <v>0.21990000000000001</v>
      </c>
      <c r="J95" s="464">
        <f t="shared" si="9"/>
        <v>61.69</v>
      </c>
      <c r="K95" s="465">
        <f t="shared" si="13"/>
        <v>6266.47</v>
      </c>
      <c r="L95" s="417"/>
      <c r="M95" s="548">
        <f t="shared" si="11"/>
        <v>5136.9005999999999</v>
      </c>
    </row>
    <row r="96" spans="1:13">
      <c r="A96" s="418" t="s">
        <v>7034</v>
      </c>
      <c r="B96" s="408"/>
      <c r="C96" s="408"/>
      <c r="D96" s="408"/>
      <c r="E96" s="419" t="s">
        <v>3972</v>
      </c>
      <c r="F96" s="407"/>
      <c r="G96" s="420"/>
      <c r="H96" s="409"/>
      <c r="I96" s="420"/>
      <c r="J96" s="409"/>
      <c r="K96" s="421">
        <f>SUM(K97:K101)</f>
        <v>93671.89</v>
      </c>
      <c r="L96" s="416"/>
      <c r="M96" s="548"/>
    </row>
    <row r="97" spans="1:13" ht="45">
      <c r="A97" s="422" t="s">
        <v>7035</v>
      </c>
      <c r="B97" s="410">
        <v>97087</v>
      </c>
      <c r="C97" s="436" t="s">
        <v>5146</v>
      </c>
      <c r="D97" s="387" t="s">
        <v>3966</v>
      </c>
      <c r="E97" s="423" t="s">
        <v>7967</v>
      </c>
      <c r="F97" s="387" t="s">
        <v>16</v>
      </c>
      <c r="G97" s="424">
        <f>TRUNC(VLOOKUP(A97,'RUA COMPOSITOR ATAULFO ALVES'!$A:$N,14,0),2)</f>
        <v>1348.55</v>
      </c>
      <c r="H97" s="483">
        <f>VLOOKUP(B97,COMP_MAR_25,4,0)</f>
        <v>1.93</v>
      </c>
      <c r="I97" s="426">
        <f>VLOOKUP(D97,$J$6:$K$6,2,0)</f>
        <v>0.21990000000000001</v>
      </c>
      <c r="J97" s="464">
        <f t="shared" si="9"/>
        <v>2.35</v>
      </c>
      <c r="K97" s="465">
        <f t="shared" si="13"/>
        <v>3169.09</v>
      </c>
      <c r="L97" s="417"/>
      <c r="M97" s="548">
        <f t="shared" si="11"/>
        <v>2602.7014999999997</v>
      </c>
    </row>
    <row r="98" spans="1:13" ht="60">
      <c r="A98" s="422" t="s">
        <v>7036</v>
      </c>
      <c r="B98" s="410">
        <v>94990</v>
      </c>
      <c r="C98" s="437" t="s">
        <v>5146</v>
      </c>
      <c r="D98" s="427" t="s">
        <v>3966</v>
      </c>
      <c r="E98" s="423" t="s">
        <v>7968</v>
      </c>
      <c r="F98" s="427" t="s">
        <v>827</v>
      </c>
      <c r="G98" s="424">
        <f>TRUNC(VLOOKUP(A98,'RUA COMPOSITOR ATAULFO ALVES'!$A:$N,14,0),2)</f>
        <v>80.91</v>
      </c>
      <c r="H98" s="483">
        <f>VLOOKUP(B98,COMP_MAR_25,4,0)</f>
        <v>775.1</v>
      </c>
      <c r="I98" s="428">
        <f>VLOOKUP(D98,$J$6:$K$6,2,0)</f>
        <v>0.21990000000000001</v>
      </c>
      <c r="J98" s="464">
        <f t="shared" si="9"/>
        <v>945.54</v>
      </c>
      <c r="K98" s="465">
        <f t="shared" si="13"/>
        <v>76503.64</v>
      </c>
      <c r="L98" s="417"/>
      <c r="M98" s="548">
        <f t="shared" si="11"/>
        <v>62713.341</v>
      </c>
    </row>
    <row r="99" spans="1:13" s="450" customFormat="1" ht="45">
      <c r="A99" s="422" t="s">
        <v>8030</v>
      </c>
      <c r="B99" s="440" t="s">
        <v>1996</v>
      </c>
      <c r="C99" s="436" t="s">
        <v>1992</v>
      </c>
      <c r="D99" s="387" t="s">
        <v>3966</v>
      </c>
      <c r="E99" s="423" t="s">
        <v>7905</v>
      </c>
      <c r="F99" s="387" t="s">
        <v>2010</v>
      </c>
      <c r="G99" s="424">
        <f>TRUNC(VLOOKUP(A99,'RUA COMPOSITOR ATAULFO ALVES'!$A:$N,14,0),2)</f>
        <v>17</v>
      </c>
      <c r="H99" s="463">
        <f>VLOOKUP(B99,COMP,7,0)</f>
        <v>153.87</v>
      </c>
      <c r="I99" s="426">
        <f>VLOOKUP(D99,$J$6:$K$6,2,0)</f>
        <v>0.21990000000000001</v>
      </c>
      <c r="J99" s="464">
        <f>ROUND(H99*(I99+1),2)</f>
        <v>187.71</v>
      </c>
      <c r="K99" s="465">
        <f>ROUND(G99*J99,2)</f>
        <v>3191.07</v>
      </c>
      <c r="L99" s="466"/>
      <c r="M99" s="548">
        <f>G99*H99</f>
        <v>2615.79</v>
      </c>
    </row>
    <row r="100" spans="1:13" ht="30">
      <c r="A100" s="422" t="s">
        <v>8031</v>
      </c>
      <c r="B100" s="387">
        <v>104658</v>
      </c>
      <c r="C100" s="436" t="s">
        <v>5146</v>
      </c>
      <c r="D100" s="387" t="s">
        <v>3966</v>
      </c>
      <c r="E100" s="423" t="s">
        <v>7979</v>
      </c>
      <c r="F100" s="387" t="s">
        <v>16</v>
      </c>
      <c r="G100" s="424">
        <f>TRUNC(VLOOKUP(A100,'RUA COMPOSITOR ATAULFO ALVES'!$A:$N,14,0),2)</f>
        <v>12.38</v>
      </c>
      <c r="H100" s="483">
        <f>VLOOKUP(B100,COMP_MAR_25,4,0)</f>
        <v>143.35</v>
      </c>
      <c r="I100" s="426">
        <f>VLOOKUP(D100,$J$6:$K$6,2,0)</f>
        <v>0.21990000000000001</v>
      </c>
      <c r="J100" s="464">
        <f>ROUND(H100*(I100+1),2)</f>
        <v>174.87</v>
      </c>
      <c r="K100" s="465">
        <f>ROUND(G100*J100,2)</f>
        <v>2164.89</v>
      </c>
      <c r="L100" s="417"/>
      <c r="M100" s="548">
        <f>G100*H100</f>
        <v>1774.673</v>
      </c>
    </row>
    <row r="101" spans="1:13" ht="60.75" thickBot="1">
      <c r="A101" s="422" t="s">
        <v>8032</v>
      </c>
      <c r="B101" s="429">
        <v>105002</v>
      </c>
      <c r="C101" s="438" t="s">
        <v>5146</v>
      </c>
      <c r="D101" s="429" t="s">
        <v>3966</v>
      </c>
      <c r="E101" s="640" t="s">
        <v>7980</v>
      </c>
      <c r="F101" s="429" t="s">
        <v>2010</v>
      </c>
      <c r="G101" s="430">
        <f>TRUNC(VLOOKUP(A101,'RUA COMPOSITOR ATAULFO ALVES'!$A:$N,14,0),2)</f>
        <v>10</v>
      </c>
      <c r="H101" s="676">
        <f>VLOOKUP(B101,COMP_MAR_25,4,0)</f>
        <v>708.52</v>
      </c>
      <c r="I101" s="431">
        <f>VLOOKUP(D101,$J$6:$K$6,2,0)</f>
        <v>0.21990000000000001</v>
      </c>
      <c r="J101" s="501">
        <f>ROUND(H101*(I101+1),2)</f>
        <v>864.32</v>
      </c>
      <c r="K101" s="494">
        <f>ROUND(G101*J101,2)</f>
        <v>8643.2000000000007</v>
      </c>
      <c r="L101" s="417"/>
      <c r="M101" s="548">
        <f>G101*H101</f>
        <v>7085.2</v>
      </c>
    </row>
    <row r="102" spans="1:13">
      <c r="A102" s="418" t="s">
        <v>7037</v>
      </c>
      <c r="B102" s="408"/>
      <c r="C102" s="408"/>
      <c r="D102" s="408"/>
      <c r="E102" s="419" t="s">
        <v>5129</v>
      </c>
      <c r="F102" s="407"/>
      <c r="G102" s="420"/>
      <c r="H102" s="678"/>
      <c r="I102" s="420"/>
      <c r="J102" s="409"/>
      <c r="K102" s="421">
        <f>SUM(K103:K107)</f>
        <v>13984.71</v>
      </c>
      <c r="L102" s="416"/>
      <c r="M102" s="548"/>
    </row>
    <row r="103" spans="1:13" s="450" customFormat="1" ht="45">
      <c r="A103" s="422" t="s">
        <v>7038</v>
      </c>
      <c r="B103" s="440" t="s">
        <v>4493</v>
      </c>
      <c r="C103" s="436" t="s">
        <v>1992</v>
      </c>
      <c r="D103" s="387" t="s">
        <v>3966</v>
      </c>
      <c r="E103" s="423" t="s">
        <v>7896</v>
      </c>
      <c r="F103" s="387" t="s">
        <v>16</v>
      </c>
      <c r="G103" s="424">
        <f>TRUNC(VLOOKUP(A103,'RUA COMPOSITOR ATAULFO ALVES'!$A:$N,14,0),2)</f>
        <v>7.55</v>
      </c>
      <c r="H103" s="677">
        <f>VLOOKUP(B103,COMP,7,0)</f>
        <v>951.6</v>
      </c>
      <c r="I103" s="426">
        <f>VLOOKUP(D103,$J$6:$K$6,2,0)</f>
        <v>0.21990000000000001</v>
      </c>
      <c r="J103" s="464">
        <f t="shared" si="9"/>
        <v>1160.8599999999999</v>
      </c>
      <c r="K103" s="465">
        <f t="shared" si="13"/>
        <v>8764.49</v>
      </c>
      <c r="L103" s="466"/>
      <c r="M103" s="548">
        <f t="shared" si="11"/>
        <v>7184.58</v>
      </c>
    </row>
    <row r="104" spans="1:13" ht="45">
      <c r="A104" s="422" t="s">
        <v>7039</v>
      </c>
      <c r="B104" s="321">
        <v>103694</v>
      </c>
      <c r="C104" s="437" t="s">
        <v>5146</v>
      </c>
      <c r="D104" s="427" t="s">
        <v>3966</v>
      </c>
      <c r="E104" s="423" t="s">
        <v>7975</v>
      </c>
      <c r="F104" s="427" t="s">
        <v>2010</v>
      </c>
      <c r="G104" s="424">
        <f>TRUNC(VLOOKUP(A104,'RUA COMPOSITOR ATAULFO ALVES'!$A:$N,14,0),2)</f>
        <v>19</v>
      </c>
      <c r="H104" s="675">
        <f>VLOOKUP(B104,COMP_MAR_25,4,0)</f>
        <v>113.27</v>
      </c>
      <c r="I104" s="428">
        <f>VLOOKUP(D104,$J$6:$K$6,2,0)</f>
        <v>0.21990000000000001</v>
      </c>
      <c r="J104" s="464">
        <f t="shared" si="9"/>
        <v>138.18</v>
      </c>
      <c r="K104" s="465">
        <f t="shared" si="13"/>
        <v>2625.42</v>
      </c>
      <c r="L104" s="417"/>
      <c r="M104" s="548">
        <f t="shared" si="11"/>
        <v>2152.13</v>
      </c>
    </row>
    <row r="105" spans="1:13" s="450" customFormat="1">
      <c r="A105" s="422" t="s">
        <v>8036</v>
      </c>
      <c r="B105" s="436" t="s">
        <v>1993</v>
      </c>
      <c r="C105" s="436" t="s">
        <v>1992</v>
      </c>
      <c r="D105" s="387" t="s">
        <v>3966</v>
      </c>
      <c r="E105" s="423" t="s">
        <v>7977</v>
      </c>
      <c r="F105" s="387" t="s">
        <v>827</v>
      </c>
      <c r="G105" s="424">
        <f>TRUNC(VLOOKUP(A105,'RUA COMPOSITOR ATAULFO ALVES'!$A:$N,14,0),2)</f>
        <v>1.52</v>
      </c>
      <c r="H105" s="463">
        <f>VLOOKUP(B105,COMP,7,0)</f>
        <v>580.98</v>
      </c>
      <c r="I105" s="426">
        <f>VLOOKUP(D105,$J$6:$K$6,2,0)</f>
        <v>0.21990000000000001</v>
      </c>
      <c r="J105" s="464">
        <f t="shared" si="9"/>
        <v>708.74</v>
      </c>
      <c r="K105" s="465">
        <f t="shared" si="13"/>
        <v>1077.28</v>
      </c>
      <c r="L105" s="466"/>
      <c r="M105" s="548">
        <f t="shared" si="11"/>
        <v>883.08960000000002</v>
      </c>
    </row>
    <row r="106" spans="1:13" ht="60">
      <c r="A106" s="422" t="s">
        <v>8037</v>
      </c>
      <c r="B106" s="410">
        <v>102509</v>
      </c>
      <c r="C106" s="437" t="s">
        <v>5146</v>
      </c>
      <c r="D106" s="427" t="s">
        <v>3966</v>
      </c>
      <c r="E106" s="423" t="s">
        <v>7985</v>
      </c>
      <c r="F106" s="427" t="s">
        <v>16</v>
      </c>
      <c r="G106" s="424">
        <f>TRUNC(VLOOKUP(A106,'RUA COMPOSITOR ATAULFO ALVES'!$A:$N,14,0),2)</f>
        <v>28.66</v>
      </c>
      <c r="H106" s="483">
        <f>VLOOKUP(B106,COMP_MAR_25,4,0)</f>
        <v>33.229999999999997</v>
      </c>
      <c r="I106" s="428">
        <f>VLOOKUP(D106,$J$6:$K$6,2,0)</f>
        <v>0.21990000000000001</v>
      </c>
      <c r="J106" s="464">
        <f t="shared" si="9"/>
        <v>40.54</v>
      </c>
      <c r="K106" s="465">
        <f t="shared" si="13"/>
        <v>1161.8800000000001</v>
      </c>
      <c r="L106" s="417"/>
      <c r="M106" s="548">
        <f t="shared" si="11"/>
        <v>952.37179999999989</v>
      </c>
    </row>
    <row r="107" spans="1:13" s="450" customFormat="1" ht="30">
      <c r="A107" s="422" t="s">
        <v>7040</v>
      </c>
      <c r="B107" s="440" t="s">
        <v>3967</v>
      </c>
      <c r="C107" s="436" t="s">
        <v>1992</v>
      </c>
      <c r="D107" s="387" t="s">
        <v>3966</v>
      </c>
      <c r="E107" s="423" t="s">
        <v>7863</v>
      </c>
      <c r="F107" s="387" t="s">
        <v>2010</v>
      </c>
      <c r="G107" s="638">
        <f>TRUNC(VLOOKUP(A107,'RUA COMPOSITOR ATAULFO ALVES'!$A:$N,14,0),2)</f>
        <v>2</v>
      </c>
      <c r="H107" s="463">
        <f>VLOOKUP(B107,COMP,7,0)</f>
        <v>145.77000000000001</v>
      </c>
      <c r="I107" s="426">
        <f>VLOOKUP(D107,$J$6:$K$6,2,0)</f>
        <v>0.21990000000000001</v>
      </c>
      <c r="J107" s="464">
        <f t="shared" si="9"/>
        <v>177.82</v>
      </c>
      <c r="K107" s="465">
        <f t="shared" si="13"/>
        <v>355.64</v>
      </c>
      <c r="L107" s="466"/>
      <c r="M107" s="548">
        <f t="shared" si="11"/>
        <v>291.54000000000002</v>
      </c>
    </row>
    <row r="108" spans="1:13">
      <c r="G108" s="4">
        <f>SUM(G14:G107)</f>
        <v>67649.020000000019</v>
      </c>
    </row>
    <row r="109" spans="1:13">
      <c r="G109" s="4">
        <f>SUM(G68:G107)</f>
        <v>50606.590000000011</v>
      </c>
    </row>
    <row r="113" spans="2:12">
      <c r="L113" s="476" t="s">
        <v>7991</v>
      </c>
    </row>
    <row r="114" spans="2:12">
      <c r="B114" s="2"/>
      <c r="C114" s="2"/>
      <c r="D114" s="2"/>
      <c r="E114" s="2"/>
      <c r="G114" s="2"/>
      <c r="H114" s="2"/>
      <c r="I114" s="2"/>
      <c r="J114" s="2"/>
      <c r="K114" s="2"/>
      <c r="L114" s="2"/>
    </row>
    <row r="115" spans="2:12">
      <c r="B115" s="2"/>
      <c r="C115" s="2"/>
      <c r="D115" s="2"/>
      <c r="E115" s="2"/>
      <c r="G115" s="2"/>
      <c r="H115" s="2"/>
      <c r="I115" s="2"/>
      <c r="J115" s="2"/>
      <c r="K115" s="2"/>
      <c r="L115" s="2"/>
    </row>
    <row r="116" spans="2:12">
      <c r="B116" s="2"/>
      <c r="C116" s="2"/>
      <c r="D116" s="2"/>
      <c r="E116" s="2"/>
      <c r="G116" s="2"/>
      <c r="H116" s="2"/>
      <c r="I116" s="2"/>
      <c r="J116" s="2"/>
      <c r="K116" s="2"/>
      <c r="L116" s="2"/>
    </row>
    <row r="117" spans="2:12">
      <c r="B117" s="2"/>
      <c r="C117" s="2"/>
      <c r="D117" s="2"/>
      <c r="E117" s="2"/>
      <c r="G117" s="2"/>
      <c r="H117" s="2"/>
      <c r="I117" s="2"/>
      <c r="J117" s="2"/>
      <c r="K117" s="2"/>
      <c r="L117" s="2"/>
    </row>
    <row r="118" spans="2:12">
      <c r="B118" s="2"/>
      <c r="C118" s="2"/>
      <c r="D118" s="2"/>
      <c r="E118" s="2"/>
      <c r="G118" s="2"/>
      <c r="H118" s="2"/>
      <c r="I118" s="2"/>
      <c r="J118" s="2"/>
      <c r="K118" s="2"/>
      <c r="L118" s="2"/>
    </row>
    <row r="119" spans="2:12">
      <c r="B119" s="2"/>
      <c r="C119" s="2"/>
      <c r="D119" s="2"/>
      <c r="E119" s="2"/>
      <c r="G119" s="2"/>
      <c r="H119" s="2"/>
      <c r="I119" s="2"/>
      <c r="J119" s="2"/>
      <c r="K119" s="2"/>
      <c r="L119" s="2"/>
    </row>
  </sheetData>
  <autoFilter ref="A9:K109"/>
  <mergeCells count="20">
    <mergeCell ref="A66:K66"/>
    <mergeCell ref="A7:E7"/>
    <mergeCell ref="H6:I6"/>
    <mergeCell ref="D10:D11"/>
    <mergeCell ref="A10:A11"/>
    <mergeCell ref="H10:I10"/>
    <mergeCell ref="A8:K8"/>
    <mergeCell ref="C10:C11"/>
    <mergeCell ref="G10:G11"/>
    <mergeCell ref="F10:F11"/>
    <mergeCell ref="E10:E11"/>
    <mergeCell ref="B10:B11"/>
    <mergeCell ref="F7:K7"/>
    <mergeCell ref="B4:K4"/>
    <mergeCell ref="H5:K5"/>
    <mergeCell ref="A1:K1"/>
    <mergeCell ref="A2:K2"/>
    <mergeCell ref="A3:K3"/>
    <mergeCell ref="E5:G6"/>
    <mergeCell ref="A5:D6"/>
  </mergeCells>
  <phoneticPr fontId="119" type="noConversion"/>
  <printOptions horizontalCentered="1"/>
  <pageMargins left="0.39370078740157483" right="0.39370078740157483" top="0.39370078740157483" bottom="0.62992125984251968" header="0.31496062992125984" footer="0.31496062992125984"/>
  <pageSetup paperSize="9" scale="72" fitToHeight="0" orientation="landscape" r:id="rId1"/>
  <headerFooter alignWithMargins="0"/>
  <ignoredErrors>
    <ignoredError sqref="K16 K22 K27 K37 K54 K71 K77 K87 K90 K102 H49 H99 K96 K41 H105 H104 H106 H56" formula="1"/>
  </ignoredErrors>
  <drawing r:id="rId2"/>
</worksheet>
</file>

<file path=xl/worksheets/sheet4.xml><?xml version="1.0" encoding="utf-8"?>
<worksheet xmlns="http://schemas.openxmlformats.org/spreadsheetml/2006/main" xmlns:r="http://schemas.openxmlformats.org/officeDocument/2006/relationships">
  <sheetPr>
    <outlinePr summaryBelow="0" summaryRight="0"/>
    <pageSetUpPr fitToPage="1"/>
  </sheetPr>
  <dimension ref="A1:AB331"/>
  <sheetViews>
    <sheetView view="pageBreakPreview" topLeftCell="A304" zoomScale="70" zoomScaleNormal="85" zoomScaleSheetLayoutView="70" workbookViewId="0">
      <selection activeCell="A327" sqref="A327:N330"/>
    </sheetView>
  </sheetViews>
  <sheetFormatPr defaultRowHeight="15"/>
  <cols>
    <col min="1" max="1" width="11.85546875" style="727" customWidth="1"/>
    <col min="2" max="2" width="15.5703125" style="161" customWidth="1"/>
    <col min="3" max="3" width="15" style="161" customWidth="1"/>
    <col min="4" max="4" width="58.85546875" style="212" customWidth="1"/>
    <col min="5" max="5" width="8.7109375" style="213" customWidth="1"/>
    <col min="6" max="6" width="18.28515625" style="161" bestFit="1" customWidth="1"/>
    <col min="7" max="7" width="10.140625" style="214" customWidth="1"/>
    <col min="8" max="8" width="8.85546875" style="214" customWidth="1"/>
    <col min="9" max="9" width="7.85546875" style="214" customWidth="1"/>
    <col min="10" max="10" width="9.28515625" style="214" customWidth="1"/>
    <col min="11" max="11" width="10.28515625" style="214" customWidth="1"/>
    <col min="12" max="12" width="10.85546875" style="214" customWidth="1"/>
    <col min="13" max="13" width="11" style="214" customWidth="1"/>
    <col min="14" max="14" width="11.5703125" style="215" bestFit="1" customWidth="1"/>
    <col min="15" max="15" width="9.28515625" style="14" customWidth="1"/>
    <col min="16" max="16" width="27.7109375" style="9" customWidth="1"/>
    <col min="17" max="18" width="9.140625" style="161"/>
    <col min="19" max="19" width="9.5703125" style="161" bestFit="1" customWidth="1"/>
    <col min="20" max="21" width="9.140625" style="161"/>
    <col min="22" max="22" width="12.7109375" style="161" customWidth="1"/>
    <col min="23" max="23" width="9.140625" style="161"/>
    <col min="24" max="24" width="19.85546875" style="161" customWidth="1"/>
    <col min="25" max="26" width="9.140625" style="161"/>
    <col min="27" max="27" width="13.7109375" style="161" bestFit="1" customWidth="1"/>
    <col min="28" max="28" width="14.28515625" style="161" bestFit="1" customWidth="1"/>
    <col min="29" max="16384" width="9.140625" style="161"/>
  </cols>
  <sheetData>
    <row r="1" spans="1:28">
      <c r="A1" s="900" t="str">
        <f>Orçamento!A1</f>
        <v>PREFEITURA MUNICIPAL DE OLINDA</v>
      </c>
      <c r="B1" s="900"/>
      <c r="C1" s="900"/>
      <c r="D1" s="900"/>
      <c r="E1" s="900"/>
      <c r="F1" s="900"/>
      <c r="G1" s="900"/>
      <c r="H1" s="900"/>
      <c r="I1" s="900"/>
      <c r="J1" s="900"/>
      <c r="K1" s="900"/>
      <c r="L1" s="900"/>
      <c r="M1" s="900"/>
      <c r="N1" s="900"/>
      <c r="O1" s="160"/>
    </row>
    <row r="2" spans="1:28">
      <c r="A2" s="900" t="str">
        <f>Orçamento!A2</f>
        <v>SECRETARIA DE OBRAS</v>
      </c>
      <c r="B2" s="900"/>
      <c r="C2" s="900"/>
      <c r="D2" s="900"/>
      <c r="E2" s="900"/>
      <c r="F2" s="900"/>
      <c r="G2" s="900"/>
      <c r="H2" s="900"/>
      <c r="I2" s="900"/>
      <c r="J2" s="900"/>
      <c r="K2" s="900"/>
      <c r="L2" s="900"/>
      <c r="M2" s="900"/>
      <c r="N2" s="900"/>
      <c r="O2" s="160"/>
    </row>
    <row r="3" spans="1:28">
      <c r="A3" s="900" t="str">
        <f>Orçamento!A3</f>
        <v>SECRETARIA EXECUTIVA DE OBRAS</v>
      </c>
      <c r="B3" s="900"/>
      <c r="C3" s="900"/>
      <c r="D3" s="900"/>
      <c r="E3" s="900"/>
      <c r="F3" s="900"/>
      <c r="G3" s="900"/>
      <c r="H3" s="900"/>
      <c r="I3" s="900"/>
      <c r="J3" s="900"/>
      <c r="K3" s="900"/>
      <c r="L3" s="900"/>
      <c r="M3" s="900"/>
      <c r="N3" s="900"/>
      <c r="O3" s="160"/>
    </row>
    <row r="4" spans="1:28" ht="33" customHeight="1">
      <c r="A4" s="699" t="s">
        <v>5618</v>
      </c>
      <c r="B4" s="901" t="str">
        <f>Resumo!B5</f>
        <v>CONTRATAÇÃO DE EMPRESA ESPECIALIZADA PARA EXECUÇÃO DE OBRAS DE TERRAPLENAGEM, PAVIMENTAÇÃO, DRENAGEM, ACESSIBILIDADE E SINALIZAÇÃO DA RUA CACIMBÃO NO BAIRRO DE SALGADINHO E RUA COMPOSITOR ATAULFO ALVES NO BAIRRO FRAGOSO, NO MUNICÍPIO DE OLINDA-PE, CONTRATO DE REPASSE: 1088.389-47/2023.</v>
      </c>
      <c r="C4" s="901"/>
      <c r="D4" s="901"/>
      <c r="E4" s="901"/>
      <c r="F4" s="901"/>
      <c r="G4" s="901"/>
      <c r="H4" s="901"/>
      <c r="I4" s="901"/>
      <c r="J4" s="901"/>
      <c r="K4" s="901"/>
      <c r="L4" s="901"/>
      <c r="M4" s="901"/>
      <c r="N4" s="902"/>
      <c r="O4" s="9"/>
    </row>
    <row r="5" spans="1:28">
      <c r="A5" s="700" t="str">
        <f>[41]Resumo!A6</f>
        <v>Localização:</v>
      </c>
      <c r="B5" s="896" t="str">
        <f>Resumo!B6</f>
        <v>OLINDA - PE</v>
      </c>
      <c r="C5" s="896"/>
      <c r="D5" s="896"/>
      <c r="E5" s="896"/>
      <c r="F5" s="896"/>
      <c r="G5" s="896"/>
      <c r="H5" s="896"/>
      <c r="I5" s="896"/>
      <c r="J5" s="896"/>
      <c r="K5" s="896"/>
      <c r="L5" s="904" t="s">
        <v>8029</v>
      </c>
      <c r="M5" s="904"/>
      <c r="N5" s="904"/>
      <c r="O5" s="9"/>
    </row>
    <row r="6" spans="1:28" ht="15.75">
      <c r="A6" s="903" t="s">
        <v>15064</v>
      </c>
      <c r="B6" s="903"/>
      <c r="C6" s="903"/>
      <c r="D6" s="903"/>
      <c r="E6" s="903"/>
      <c r="F6" s="903"/>
      <c r="G6" s="903"/>
      <c r="H6" s="903"/>
      <c r="I6" s="903"/>
      <c r="J6" s="903"/>
      <c r="K6" s="903"/>
      <c r="L6" s="903"/>
      <c r="M6" s="903"/>
      <c r="N6" s="903"/>
      <c r="X6" s="162"/>
      <c r="AA6" s="163"/>
    </row>
    <row r="7" spans="1:28">
      <c r="A7" s="880"/>
      <c r="B7" s="881"/>
      <c r="C7" s="881"/>
      <c r="D7" s="881"/>
      <c r="E7" s="881"/>
      <c r="F7" s="881"/>
      <c r="G7" s="881"/>
      <c r="H7" s="881"/>
      <c r="I7" s="881"/>
      <c r="J7" s="881"/>
      <c r="K7" s="881"/>
      <c r="L7" s="881"/>
      <c r="M7" s="881"/>
      <c r="N7" s="882"/>
    </row>
    <row r="8" spans="1:28" s="9" customFormat="1" ht="28.5">
      <c r="A8" s="701" t="s">
        <v>2</v>
      </c>
      <c r="B8" s="164" t="s">
        <v>8</v>
      </c>
      <c r="C8" s="164" t="s">
        <v>6</v>
      </c>
      <c r="D8" s="164" t="s">
        <v>14</v>
      </c>
      <c r="E8" s="164" t="s">
        <v>7997</v>
      </c>
      <c r="F8" s="164" t="s">
        <v>2008</v>
      </c>
      <c r="G8" s="165" t="s">
        <v>7994</v>
      </c>
      <c r="H8" s="165" t="s">
        <v>7995</v>
      </c>
      <c r="I8" s="165" t="s">
        <v>7996</v>
      </c>
      <c r="J8" s="165" t="s">
        <v>3684</v>
      </c>
      <c r="K8" s="165" t="s">
        <v>7998</v>
      </c>
      <c r="L8" s="165" t="s">
        <v>3685</v>
      </c>
      <c r="M8" s="165" t="s">
        <v>1</v>
      </c>
      <c r="N8" s="166" t="s">
        <v>4</v>
      </c>
      <c r="O8" s="889"/>
      <c r="P8" s="889"/>
      <c r="X8" s="74"/>
      <c r="AA8" s="75"/>
      <c r="AB8" s="74"/>
    </row>
    <row r="9" spans="1:28" s="184" customFormat="1" ht="18.75">
      <c r="A9" s="920" t="str">
        <f>Orçamento!E12</f>
        <v>RUA DO CACIMBÃO</v>
      </c>
      <c r="B9" s="921"/>
      <c r="C9" s="921"/>
      <c r="D9" s="921"/>
      <c r="E9" s="921"/>
      <c r="F9" s="921"/>
      <c r="G9" s="921"/>
      <c r="H9" s="921"/>
      <c r="I9" s="921"/>
      <c r="J9" s="921"/>
      <c r="K9" s="921"/>
      <c r="L9" s="921"/>
      <c r="M9" s="921"/>
      <c r="N9" s="922"/>
      <c r="O9" s="18"/>
      <c r="P9" s="18"/>
    </row>
    <row r="10" spans="1:28" s="184" customFormat="1">
      <c r="A10" s="702" t="s">
        <v>5155</v>
      </c>
      <c r="B10" s="34"/>
      <c r="C10" s="34"/>
      <c r="D10" s="156" t="str">
        <f>VLOOKUP(A10,Orçamento!A:G,5,0)</f>
        <v>ADMINISTRAÇÃO LOCAL DA OBRA</v>
      </c>
      <c r="E10" s="35"/>
      <c r="F10" s="36"/>
      <c r="G10" s="37"/>
      <c r="H10" s="37"/>
      <c r="I10" s="37"/>
      <c r="J10" s="37"/>
      <c r="K10" s="37"/>
      <c r="L10" s="37"/>
      <c r="M10" s="37"/>
      <c r="N10" s="38"/>
      <c r="O10" s="18"/>
      <c r="P10" s="18"/>
    </row>
    <row r="11" spans="1:28" s="184" customFormat="1" ht="30">
      <c r="A11" s="703" t="s">
        <v>3682</v>
      </c>
      <c r="B11" s="39">
        <f>VLOOKUP(A11,Orçamento!A:G,2,0)</f>
        <v>90776</v>
      </c>
      <c r="C11" s="527" t="str">
        <f>VLOOKUP(A11,Orçamento!A:G,3,0)</f>
        <v>SINAPI SERVIÇO</v>
      </c>
      <c r="D11" s="505" t="str">
        <f>VLOOKUP(A11,Orçamento!A:G,5,0)</f>
        <v>ENCARREGADO GERAL COM ENCARGOS COMPLEMENTARES.</v>
      </c>
      <c r="E11" s="40" t="str">
        <f>VLOOKUP(A11,Orçamento!A:G,6,0)</f>
        <v>H</v>
      </c>
      <c r="F11" s="532" t="s">
        <v>5088</v>
      </c>
      <c r="G11" s="41"/>
      <c r="H11" s="42"/>
      <c r="I11" s="43"/>
      <c r="J11" s="42"/>
      <c r="K11" s="42"/>
      <c r="L11" s="42"/>
      <c r="M11" s="42" t="s">
        <v>5087</v>
      </c>
      <c r="N11" s="44">
        <f>SUM(N12:N13)</f>
        <v>144</v>
      </c>
      <c r="O11" s="18"/>
      <c r="P11" s="18"/>
    </row>
    <row r="12" spans="1:28" s="184" customFormat="1">
      <c r="A12" s="703"/>
      <c r="B12" s="45"/>
      <c r="C12" s="45"/>
      <c r="D12" s="506"/>
      <c r="E12" s="46"/>
      <c r="F12" s="507"/>
      <c r="G12" s="42"/>
      <c r="H12" s="42"/>
      <c r="I12" s="42"/>
      <c r="J12" s="42"/>
      <c r="K12" s="42"/>
      <c r="L12" s="42"/>
      <c r="M12" s="42"/>
      <c r="N12" s="73">
        <f>PRODUCT(F12:M12)</f>
        <v>0</v>
      </c>
      <c r="O12" s="18"/>
      <c r="P12" s="18"/>
    </row>
    <row r="13" spans="1:28" s="184" customFormat="1">
      <c r="A13" s="703"/>
      <c r="B13" s="45"/>
      <c r="C13" s="45"/>
      <c r="D13" s="506" t="s">
        <v>5196</v>
      </c>
      <c r="E13" s="46"/>
      <c r="F13" s="507">
        <v>12</v>
      </c>
      <c r="G13" s="42"/>
      <c r="H13" s="42"/>
      <c r="I13" s="42"/>
      <c r="J13" s="42"/>
      <c r="K13" s="42"/>
      <c r="L13" s="42"/>
      <c r="M13" s="42">
        <f>4*3</f>
        <v>12</v>
      </c>
      <c r="N13" s="73">
        <f>TRUNC(PRODUCT(F13:M13),2)</f>
        <v>144</v>
      </c>
      <c r="O13" s="18"/>
      <c r="P13" s="18"/>
    </row>
    <row r="14" spans="1:28" s="184" customFormat="1">
      <c r="A14" s="893"/>
      <c r="B14" s="894"/>
      <c r="C14" s="894"/>
      <c r="D14" s="894"/>
      <c r="E14" s="894"/>
      <c r="F14" s="894"/>
      <c r="G14" s="894"/>
      <c r="H14" s="894"/>
      <c r="I14" s="894"/>
      <c r="J14" s="894"/>
      <c r="K14" s="894"/>
      <c r="L14" s="894"/>
      <c r="M14" s="894"/>
      <c r="N14" s="895"/>
      <c r="O14" s="18"/>
      <c r="P14" s="18"/>
    </row>
    <row r="15" spans="1:28" s="184" customFormat="1" ht="30">
      <c r="A15" s="703" t="s">
        <v>5139</v>
      </c>
      <c r="B15" s="39">
        <f>VLOOKUP(A15,Orçamento!A:G,2,0)</f>
        <v>90777</v>
      </c>
      <c r="C15" s="527" t="str">
        <f>VLOOKUP(A15,Orçamento!A:G,3,0)</f>
        <v>SINAPI SERVIÇO</v>
      </c>
      <c r="D15" s="505" t="str">
        <f>VLOOKUP(A15,Orçamento!A:G,5,0)</f>
        <v>ENGENHEIRO CIVIL DE OBRA JUNIOR COM ENCARGOS COMPLEMENTARES.</v>
      </c>
      <c r="E15" s="40" t="str">
        <f>VLOOKUP(A15,Orçamento!A:G,6,0)</f>
        <v>H</v>
      </c>
      <c r="F15" s="532" t="s">
        <v>5088</v>
      </c>
      <c r="G15" s="41"/>
      <c r="H15" s="42"/>
      <c r="I15" s="43"/>
      <c r="J15" s="42"/>
      <c r="K15" s="42"/>
      <c r="L15" s="42"/>
      <c r="M15" s="42" t="s">
        <v>5087</v>
      </c>
      <c r="N15" s="44">
        <f>SUM(N16:N18)</f>
        <v>72</v>
      </c>
      <c r="O15" s="18"/>
      <c r="P15" s="18"/>
    </row>
    <row r="16" spans="1:28" s="184" customFormat="1">
      <c r="A16" s="704"/>
      <c r="B16" s="71"/>
      <c r="C16" s="71"/>
      <c r="D16" s="506"/>
      <c r="E16" s="72"/>
      <c r="F16" s="507"/>
      <c r="G16" s="42"/>
      <c r="H16" s="42"/>
      <c r="I16" s="42"/>
      <c r="J16" s="42"/>
      <c r="K16" s="42"/>
      <c r="L16" s="42"/>
      <c r="M16" s="42"/>
      <c r="N16" s="73">
        <f>PRODUCT(F16:M16)</f>
        <v>0</v>
      </c>
      <c r="O16" s="18"/>
      <c r="P16" s="18"/>
    </row>
    <row r="17" spans="1:16" s="184" customFormat="1">
      <c r="A17" s="703"/>
      <c r="B17" s="45"/>
      <c r="C17" s="45"/>
      <c r="D17" s="157" t="s">
        <v>5196</v>
      </c>
      <c r="E17" s="46"/>
      <c r="F17" s="155">
        <v>6</v>
      </c>
      <c r="G17" s="42"/>
      <c r="H17" s="42"/>
      <c r="I17" s="42"/>
      <c r="J17" s="42"/>
      <c r="K17" s="42"/>
      <c r="L17" s="42"/>
      <c r="M17" s="42">
        <f>3*4</f>
        <v>12</v>
      </c>
      <c r="N17" s="73">
        <f>TRUNC(PRODUCT(F17:M17),2)</f>
        <v>72</v>
      </c>
      <c r="O17" s="18"/>
      <c r="P17" s="18"/>
    </row>
    <row r="18" spans="1:16" s="184" customFormat="1">
      <c r="A18" s="703"/>
      <c r="B18" s="45"/>
      <c r="C18" s="45"/>
      <c r="D18" s="157"/>
      <c r="E18" s="46"/>
      <c r="F18" s="155"/>
      <c r="G18" s="42"/>
      <c r="H18" s="42"/>
      <c r="I18" s="42"/>
      <c r="J18" s="42"/>
      <c r="K18" s="42"/>
      <c r="L18" s="42"/>
      <c r="M18" s="42"/>
      <c r="N18" s="73">
        <f>PRODUCT(F18:M18)</f>
        <v>0</v>
      </c>
      <c r="O18" s="18"/>
      <c r="P18" s="18"/>
    </row>
    <row r="19" spans="1:16" s="184" customFormat="1">
      <c r="A19" s="705" t="s">
        <v>5149</v>
      </c>
      <c r="B19" s="167"/>
      <c r="C19" s="167"/>
      <c r="D19" s="168" t="str">
        <f>VLOOKUP(A19,Orçamento!$A:$K,5,FALSE)</f>
        <v>SERVIÇOS PRELIMINARES</v>
      </c>
      <c r="E19" s="169"/>
      <c r="F19" s="170"/>
      <c r="G19" s="171"/>
      <c r="H19" s="171"/>
      <c r="I19" s="171"/>
      <c r="J19" s="171"/>
      <c r="K19" s="171"/>
      <c r="L19" s="171"/>
      <c r="M19" s="171"/>
      <c r="N19" s="172"/>
      <c r="O19" s="18"/>
      <c r="P19" s="18"/>
    </row>
    <row r="20" spans="1:16" s="184" customFormat="1">
      <c r="A20" s="518"/>
      <c r="B20" s="52"/>
      <c r="C20" s="52"/>
      <c r="D20" s="185"/>
      <c r="E20" s="70"/>
      <c r="F20" s="49"/>
      <c r="G20" s="50"/>
      <c r="H20" s="50"/>
      <c r="I20" s="50"/>
      <c r="J20" s="50"/>
      <c r="K20" s="50"/>
      <c r="L20" s="50"/>
      <c r="M20" s="50"/>
      <c r="N20" s="173"/>
      <c r="O20" s="18"/>
      <c r="P20" s="18"/>
    </row>
    <row r="21" spans="1:16" s="184" customFormat="1" ht="45">
      <c r="A21" s="518" t="s">
        <v>5150</v>
      </c>
      <c r="B21" s="174">
        <f>VLOOKUP(A21,Orçamento!$A:$K,2,FALSE)</f>
        <v>103689</v>
      </c>
      <c r="C21" s="528" t="str">
        <f>VLOOKUP(A21,Orçamento!$A:$K,3,FALSE)</f>
        <v>SINAPI SERVIÇO</v>
      </c>
      <c r="D21" s="175" t="str">
        <f>VLOOKUP(A21,Orçamento!$A:$K,5,FALSE)</f>
        <v>FORNECIMENTO E INSTALAÇÃO DE PLACA DE OBRA COM CHAPA GALVANIZADA E ESTRUTURA DE MADEIRA.</v>
      </c>
      <c r="E21" s="176" t="str">
        <f>VLOOKUP(A21,Orçamento!$A:$K,6,FALSE)</f>
        <v>M2</v>
      </c>
      <c r="F21" s="186"/>
      <c r="G21" s="186"/>
      <c r="H21" s="50"/>
      <c r="I21" s="187"/>
      <c r="J21" s="50"/>
      <c r="K21" s="50"/>
      <c r="L21" s="50"/>
      <c r="M21" s="50"/>
      <c r="N21" s="173">
        <f>SUM(N22)</f>
        <v>6</v>
      </c>
      <c r="O21" s="18"/>
      <c r="P21" s="18"/>
    </row>
    <row r="22" spans="1:16" s="184" customFormat="1">
      <c r="A22" s="518"/>
      <c r="B22" s="52"/>
      <c r="C22" s="52"/>
      <c r="D22" s="508"/>
      <c r="E22" s="188"/>
      <c r="F22" s="509"/>
      <c r="G22" s="50">
        <v>2</v>
      </c>
      <c r="H22" s="50"/>
      <c r="I22" s="50">
        <v>3</v>
      </c>
      <c r="J22" s="50"/>
      <c r="K22" s="50"/>
      <c r="L22" s="50"/>
      <c r="M22" s="50"/>
      <c r="N22" s="73">
        <f>TRUNC(PRODUCT(F22:M22),2)</f>
        <v>6</v>
      </c>
      <c r="O22" s="14" t="s">
        <v>5157</v>
      </c>
      <c r="P22" s="20"/>
    </row>
    <row r="23" spans="1:16" s="184" customFormat="1">
      <c r="A23" s="883"/>
      <c r="B23" s="884"/>
      <c r="C23" s="884"/>
      <c r="D23" s="884"/>
      <c r="E23" s="884"/>
      <c r="F23" s="884"/>
      <c r="G23" s="884"/>
      <c r="H23" s="884"/>
      <c r="I23" s="884"/>
      <c r="J23" s="884"/>
      <c r="K23" s="884"/>
      <c r="L23" s="884"/>
      <c r="M23" s="884"/>
      <c r="N23" s="885"/>
      <c r="O23" s="14"/>
      <c r="P23" s="20"/>
    </row>
    <row r="24" spans="1:16" s="184" customFormat="1" ht="45">
      <c r="A24" s="518" t="s">
        <v>5151</v>
      </c>
      <c r="B24" s="528" t="str">
        <f>VLOOKUP(A24,Orçamento!$A:$K,2,FALSE)</f>
        <v>COMPOSIÇÃO 07</v>
      </c>
      <c r="C24" s="528" t="str">
        <f>VLOOKUP(A24,Orçamento!$A:$K,3,FALSE)</f>
        <v>COMPOSIÇÃO</v>
      </c>
      <c r="D24" s="175" t="str">
        <f>VLOOKUP(A24,Orçamento!$A:$K,5,FALSE)</f>
        <v>LOCAÇÃO DE BANHEIRO QUÍMICO COM LIMPEZA DIÁRIA INCLUSO COLETA E DESTINAÇÃO FINAL DE EFLUENTES.</v>
      </c>
      <c r="E24" s="176" t="str">
        <f>VLOOKUP(A24,Orçamento!$A:$K,6,FALSE)</f>
        <v>MÊS</v>
      </c>
      <c r="F24" s="890" t="s">
        <v>5206</v>
      </c>
      <c r="G24" s="891"/>
      <c r="H24" s="891"/>
      <c r="I24" s="891"/>
      <c r="J24" s="891"/>
      <c r="K24" s="891"/>
      <c r="L24" s="892"/>
      <c r="M24" s="50"/>
      <c r="N24" s="173">
        <f>SUM(N25)</f>
        <v>3</v>
      </c>
      <c r="O24" s="14"/>
      <c r="P24" s="20"/>
    </row>
    <row r="25" spans="1:16" s="184" customFormat="1">
      <c r="A25" s="518"/>
      <c r="B25" s="174"/>
      <c r="C25" s="174"/>
      <c r="D25" s="175"/>
      <c r="E25" s="176"/>
      <c r="F25" s="496"/>
      <c r="G25" s="497"/>
      <c r="H25" s="497"/>
      <c r="I25" s="497"/>
      <c r="J25" s="497"/>
      <c r="K25" s="497"/>
      <c r="L25" s="498"/>
      <c r="M25" s="50">
        <v>3</v>
      </c>
      <c r="N25" s="73">
        <f>TRUNC(PRODUCT(F25:M25),2)</f>
        <v>3</v>
      </c>
      <c r="O25" s="14"/>
      <c r="P25" s="20"/>
    </row>
    <row r="26" spans="1:16" s="184" customFormat="1">
      <c r="A26" s="883"/>
      <c r="B26" s="884"/>
      <c r="C26" s="884"/>
      <c r="D26" s="884"/>
      <c r="E26" s="884"/>
      <c r="F26" s="884"/>
      <c r="G26" s="884"/>
      <c r="H26" s="884"/>
      <c r="I26" s="884"/>
      <c r="J26" s="884"/>
      <c r="K26" s="884"/>
      <c r="L26" s="884"/>
      <c r="M26" s="884"/>
      <c r="N26" s="885"/>
      <c r="O26" s="14"/>
      <c r="P26" s="20"/>
    </row>
    <row r="27" spans="1:16" s="184" customFormat="1" ht="30">
      <c r="A27" s="518" t="s">
        <v>5152</v>
      </c>
      <c r="B27" s="528" t="str">
        <f>VLOOKUP(A27,Orçamento!$A:$K,2,FALSE)</f>
        <v>COMPOSIÇÃO 03</v>
      </c>
      <c r="C27" s="528" t="str">
        <f>VLOOKUP(A27,Orçamento!$A:$K,3,FALSE)</f>
        <v>COMPOSIÇÃO</v>
      </c>
      <c r="D27" s="175" t="str">
        <f>VLOOKUP(A27,Orçamento!$A:$K,5,FALSE)</f>
        <v>SINALIZAÇÃO DIURNA COM CONES E TELA PLÁSTICA TIPO LARANJA (REF.SINAPI 72947 COM ADAPTAÇÕES).</v>
      </c>
      <c r="E27" s="176" t="str">
        <f>VLOOKUP(A27,Orçamento!$A:$K,6,FALSE)</f>
        <v>M</v>
      </c>
      <c r="F27" s="177"/>
      <c r="G27" s="177"/>
      <c r="H27" s="177"/>
      <c r="I27" s="177"/>
      <c r="J27" s="189"/>
      <c r="K27" s="177"/>
      <c r="L27" s="177"/>
      <c r="M27" s="50"/>
      <c r="N27" s="173">
        <f>SUM(N28)</f>
        <v>36.28</v>
      </c>
      <c r="O27" s="14"/>
      <c r="P27" s="20"/>
    </row>
    <row r="28" spans="1:16" s="184" customFormat="1">
      <c r="A28" s="518"/>
      <c r="B28" s="174"/>
      <c r="C28" s="174"/>
      <c r="D28" s="178" t="s">
        <v>4499</v>
      </c>
      <c r="E28" s="176"/>
      <c r="F28" s="190">
        <v>0.2</v>
      </c>
      <c r="G28" s="190">
        <v>181.4</v>
      </c>
      <c r="H28" s="190"/>
      <c r="I28" s="190"/>
      <c r="J28" s="190"/>
      <c r="K28" s="190"/>
      <c r="L28" s="190"/>
      <c r="M28" s="50"/>
      <c r="N28" s="73">
        <f>TRUNC(PRODUCT(F28:M28),2)</f>
        <v>36.28</v>
      </c>
      <c r="O28" s="14"/>
      <c r="P28" s="20"/>
    </row>
    <row r="29" spans="1:16" s="184" customFormat="1">
      <c r="A29" s="684"/>
      <c r="B29" s="191"/>
      <c r="C29" s="191"/>
      <c r="D29" s="181"/>
      <c r="E29" s="192"/>
      <c r="F29" s="497"/>
      <c r="G29" s="497"/>
      <c r="H29" s="497"/>
      <c r="I29" s="497"/>
      <c r="J29" s="497"/>
      <c r="K29" s="497"/>
      <c r="L29" s="497"/>
      <c r="M29" s="182"/>
      <c r="N29" s="183"/>
      <c r="O29" s="14"/>
      <c r="P29" s="20"/>
    </row>
    <row r="30" spans="1:16" s="184" customFormat="1">
      <c r="A30" s="518" t="s">
        <v>5153</v>
      </c>
      <c r="B30" s="528" t="str">
        <f>VLOOKUP(A30,Orçamento!$A:$K,2,FALSE)</f>
        <v>COMPOSIÇÃO 04</v>
      </c>
      <c r="C30" s="528" t="str">
        <f>VLOOKUP(A30,Orçamento!$A:$K,3,FALSE)</f>
        <v>COMPOSIÇÃO</v>
      </c>
      <c r="D30" s="175" t="str">
        <f>VLOOKUP(A30,Orçamento!$A:$K,5,FALSE)</f>
        <v>SINALIZAÇÃO DE TRÂNSITO - NOTURNA.</v>
      </c>
      <c r="E30" s="176" t="str">
        <f>VLOOKUP(A30,Orçamento!$A:$K,6,FALSE)</f>
        <v>M</v>
      </c>
      <c r="F30" s="177"/>
      <c r="G30" s="177"/>
      <c r="H30" s="177"/>
      <c r="I30" s="177"/>
      <c r="J30" s="189"/>
      <c r="K30" s="177"/>
      <c r="L30" s="177"/>
      <c r="M30" s="50"/>
      <c r="N30" s="173">
        <f>SUM(N31)</f>
        <v>36.28</v>
      </c>
      <c r="O30" s="14"/>
      <c r="P30" s="20"/>
    </row>
    <row r="31" spans="1:16" s="184" customFormat="1" ht="30">
      <c r="A31" s="518"/>
      <c r="B31" s="174"/>
      <c r="C31" s="174"/>
      <c r="D31" s="178" t="s">
        <v>7326</v>
      </c>
      <c r="E31" s="176"/>
      <c r="F31" s="190">
        <v>0.2</v>
      </c>
      <c r="G31" s="190">
        <v>181.4</v>
      </c>
      <c r="H31" s="190"/>
      <c r="I31" s="190"/>
      <c r="J31" s="190"/>
      <c r="K31" s="190"/>
      <c r="L31" s="190"/>
      <c r="M31" s="50"/>
      <c r="N31" s="73">
        <f>TRUNC(PRODUCT(F31:M31),2)</f>
        <v>36.28</v>
      </c>
      <c r="O31" s="14"/>
      <c r="P31" s="20"/>
    </row>
    <row r="32" spans="1:16" s="184" customFormat="1">
      <c r="A32" s="883"/>
      <c r="B32" s="884"/>
      <c r="C32" s="884"/>
      <c r="D32" s="884"/>
      <c r="E32" s="884"/>
      <c r="F32" s="884"/>
      <c r="G32" s="884"/>
      <c r="H32" s="884"/>
      <c r="I32" s="884"/>
      <c r="J32" s="884"/>
      <c r="K32" s="884"/>
      <c r="L32" s="884"/>
      <c r="M32" s="884"/>
      <c r="N32" s="885"/>
      <c r="O32" s="14"/>
      <c r="P32" s="20"/>
    </row>
    <row r="33" spans="1:16" s="184" customFormat="1" ht="45">
      <c r="A33" s="518" t="s">
        <v>5154</v>
      </c>
      <c r="B33" s="528" t="str">
        <f>VLOOKUP(A33,Orçamento!$A:$K,2,FALSE)</f>
        <v>COMPOSIÇÃO 05</v>
      </c>
      <c r="C33" s="528" t="str">
        <f>VLOOKUP(A33,Orçamento!$A:$K,3,FALSE)</f>
        <v>COMPOSIÇÃO</v>
      </c>
      <c r="D33" s="175" t="str">
        <f>VLOOKUP(A33,Orçamento!$A:$K,5,FALSE)</f>
        <v>CAVALETE METÁLICO (COMP. PRÓPRIA BASEADOS NO QUANTITATIVOS PROJETO DE CAVALETE DE SINALIZAÇÃO EM ANEXO).</v>
      </c>
      <c r="E33" s="176" t="str">
        <f>VLOOKUP(A33,Orçamento!$A:$K,6,FALSE)</f>
        <v>UN</v>
      </c>
      <c r="F33" s="177"/>
      <c r="G33" s="177"/>
      <c r="H33" s="177"/>
      <c r="I33" s="177"/>
      <c r="J33" s="189"/>
      <c r="K33" s="177"/>
      <c r="L33" s="177"/>
      <c r="M33" s="50"/>
      <c r="N33" s="173">
        <f>SUM(N34)</f>
        <v>2</v>
      </c>
      <c r="O33" s="14" t="s">
        <v>5187</v>
      </c>
      <c r="P33" s="20"/>
    </row>
    <row r="34" spans="1:16" s="184" customFormat="1">
      <c r="A34" s="518"/>
      <c r="B34" s="174"/>
      <c r="C34" s="174"/>
      <c r="D34" s="178" t="s">
        <v>5170</v>
      </c>
      <c r="E34" s="176"/>
      <c r="F34" s="190"/>
      <c r="G34" s="190"/>
      <c r="H34" s="190"/>
      <c r="I34" s="190"/>
      <c r="J34" s="190"/>
      <c r="K34" s="190"/>
      <c r="L34" s="190"/>
      <c r="M34" s="50">
        <v>2</v>
      </c>
      <c r="N34" s="73">
        <f>TRUNC(PRODUCT(F34:M34),2)</f>
        <v>2</v>
      </c>
      <c r="O34" s="14"/>
      <c r="P34" s="20"/>
    </row>
    <row r="35" spans="1:16" s="184" customFormat="1">
      <c r="A35" s="883"/>
      <c r="B35" s="884"/>
      <c r="C35" s="884"/>
      <c r="D35" s="884"/>
      <c r="E35" s="884"/>
      <c r="F35" s="884"/>
      <c r="G35" s="884"/>
      <c r="H35" s="884"/>
      <c r="I35" s="884"/>
      <c r="J35" s="884"/>
      <c r="K35" s="884"/>
      <c r="L35" s="884"/>
      <c r="M35" s="884"/>
      <c r="N35" s="885"/>
      <c r="O35" s="14"/>
      <c r="P35" s="20"/>
    </row>
    <row r="36" spans="1:16" s="184" customFormat="1">
      <c r="A36" s="706" t="s">
        <v>5165</v>
      </c>
      <c r="B36" s="193"/>
      <c r="C36" s="193"/>
      <c r="D36" s="168" t="str">
        <f>VLOOKUP(A36,Orçamento!$A:$K,5,FALSE)</f>
        <v>DRENAGEM</v>
      </c>
      <c r="E36" s="194"/>
      <c r="F36" s="195"/>
      <c r="G36" s="196"/>
      <c r="H36" s="196"/>
      <c r="I36" s="196"/>
      <c r="J36" s="196"/>
      <c r="K36" s="196"/>
      <c r="L36" s="196"/>
      <c r="M36" s="196"/>
      <c r="N36" s="197"/>
      <c r="O36" s="14"/>
      <c r="P36" s="20"/>
    </row>
    <row r="37" spans="1:16" s="184" customFormat="1" ht="60">
      <c r="A37" s="707" t="s">
        <v>5166</v>
      </c>
      <c r="B37" s="174">
        <f>VLOOKUP(A37,Orçamento!$A:$K,2,FALSE)</f>
        <v>98525</v>
      </c>
      <c r="C37" s="528" t="str">
        <f>VLOOKUP(A37,Orçamento!$A:$K,3,FALSE)</f>
        <v>SINAPI SERVIÇO</v>
      </c>
      <c r="D37" s="175" t="str">
        <f>VLOOKUP(A37,Orçamento!$A:$K,5,FALSE)</f>
        <v>LIMPEZA MECANIZADA DE CAMADA VEGETAL, VEGETAÇÃO E PEQUENAS ÁRVORES (DIÂMETRO DE TRONCO MENOR QUE 0,20 M), COM TRATOR DE ESTEIRAS.</v>
      </c>
      <c r="E37" s="176" t="str">
        <f>VLOOKUP(A37,Orçamento!$A:$K,6,FALSE)</f>
        <v>M2</v>
      </c>
      <c r="F37" s="198"/>
      <c r="G37" s="50"/>
      <c r="H37" s="50"/>
      <c r="I37" s="50"/>
      <c r="J37" s="50"/>
      <c r="K37" s="50"/>
      <c r="L37" s="50"/>
      <c r="M37" s="50"/>
      <c r="N37" s="200">
        <f>SUM(N38:N38)</f>
        <v>745.06</v>
      </c>
      <c r="O37" s="14"/>
      <c r="P37" s="20"/>
    </row>
    <row r="38" spans="1:16" s="184" customFormat="1">
      <c r="A38" s="518"/>
      <c r="B38" s="52"/>
      <c r="C38" s="52"/>
      <c r="D38" s="178" t="s">
        <v>5184</v>
      </c>
      <c r="E38" s="188"/>
      <c r="F38" s="49"/>
      <c r="G38" s="208">
        <v>181.4</v>
      </c>
      <c r="H38" s="50">
        <v>4.1073000000000004</v>
      </c>
      <c r="I38" s="50"/>
      <c r="J38" s="50"/>
      <c r="K38" s="50"/>
      <c r="L38" s="50"/>
      <c r="M38" s="50"/>
      <c r="N38" s="73">
        <f>TRUNC(PRODUCT(F38:M38),2)</f>
        <v>745.06</v>
      </c>
      <c r="O38" s="14"/>
      <c r="P38" s="20"/>
    </row>
    <row r="39" spans="1:16" s="184" customFormat="1">
      <c r="A39" s="883"/>
      <c r="B39" s="884"/>
      <c r="C39" s="884"/>
      <c r="D39" s="884"/>
      <c r="E39" s="884"/>
      <c r="F39" s="884"/>
      <c r="G39" s="884"/>
      <c r="H39" s="884"/>
      <c r="I39" s="884"/>
      <c r="J39" s="884"/>
      <c r="K39" s="884"/>
      <c r="L39" s="884"/>
      <c r="M39" s="884"/>
      <c r="N39" s="885"/>
      <c r="O39" s="14"/>
      <c r="P39" s="20"/>
    </row>
    <row r="40" spans="1:16" s="184" customFormat="1" ht="75">
      <c r="A40" s="707" t="s">
        <v>5167</v>
      </c>
      <c r="B40" s="174">
        <f>VLOOKUP(A40,Orçamento!$A:$K,2,FALSE)</f>
        <v>100980</v>
      </c>
      <c r="C40" s="528" t="str">
        <f>VLOOKUP(A40,Orçamento!$A:$K,3,FALSE)</f>
        <v>SINAPI SERVIÇO</v>
      </c>
      <c r="D40" s="175" t="str">
        <f>VLOOKUP(A40,Orçamento!$A:$K,5,FALSE)</f>
        <v>CARGA, MANOBRA E DESCARGA DE SOLOS E MATERIAIS GRANULARES EM CAMINHÃO BASCULANTE 18 M³ - CARGA COM ESCAVADEIRA HIDRÁULICA (CAÇAMBA DE 1,20 M³ / 155 HP) E DESCARGA LIVRE (UNIDADE: M3).</v>
      </c>
      <c r="E40" s="176" t="str">
        <f>VLOOKUP(A40,Orçamento!$A:$K,6,FALSE)</f>
        <v>M3</v>
      </c>
      <c r="F40" s="529" t="s">
        <v>4497</v>
      </c>
      <c r="G40" s="50"/>
      <c r="H40" s="50"/>
      <c r="I40" s="50"/>
      <c r="J40" s="50"/>
      <c r="K40" s="50"/>
      <c r="L40" s="50"/>
      <c r="M40" s="50"/>
      <c r="N40" s="173">
        <f>SUM(N41:N41)</f>
        <v>93.13</v>
      </c>
      <c r="O40" s="14"/>
      <c r="P40" s="20"/>
    </row>
    <row r="41" spans="1:16" s="184" customFormat="1">
      <c r="A41" s="518"/>
      <c r="B41" s="52"/>
      <c r="C41" s="52"/>
      <c r="D41" s="178" t="s">
        <v>5185</v>
      </c>
      <c r="E41" s="188"/>
      <c r="F41" s="201">
        <v>1.25</v>
      </c>
      <c r="G41" s="208"/>
      <c r="H41" s="50"/>
      <c r="I41" s="50"/>
      <c r="J41" s="50"/>
      <c r="K41" s="50">
        <f>N37</f>
        <v>745.06</v>
      </c>
      <c r="L41" s="510">
        <v>0.1</v>
      </c>
      <c r="M41" s="50"/>
      <c r="N41" s="73">
        <f>TRUNC(PRODUCT(F41:M41),2)</f>
        <v>93.13</v>
      </c>
      <c r="O41" s="14"/>
      <c r="P41" s="20"/>
    </row>
    <row r="42" spans="1:16" s="184" customFormat="1">
      <c r="A42" s="883"/>
      <c r="B42" s="884"/>
      <c r="C42" s="884"/>
      <c r="D42" s="884"/>
      <c r="E42" s="884"/>
      <c r="F42" s="884"/>
      <c r="G42" s="884"/>
      <c r="H42" s="884"/>
      <c r="I42" s="884"/>
      <c r="J42" s="884"/>
      <c r="K42" s="884"/>
      <c r="L42" s="884"/>
      <c r="M42" s="884"/>
      <c r="N42" s="885"/>
      <c r="O42" s="14"/>
      <c r="P42" s="20"/>
    </row>
    <row r="43" spans="1:16" s="184" customFormat="1" ht="45">
      <c r="A43" s="707" t="s">
        <v>5168</v>
      </c>
      <c r="B43" s="174">
        <f>VLOOKUP(A43,Orçamento!$A:$K,2,FALSE)</f>
        <v>95877</v>
      </c>
      <c r="C43" s="528" t="str">
        <f>VLOOKUP(A43,Orçamento!$A:$K,3,FALSE)</f>
        <v>SINAPI SERVIÇO</v>
      </c>
      <c r="D43" s="511" t="str">
        <f>VLOOKUP(A43,Orçamento!$A:$K,5,FALSE)</f>
        <v>TRANSPORTE COM CAMINHÃO BASCULANTE DE 18 M³, EM VIA URBANA PAVIMENTADA, DMT ATÉ 30 KM (UNIDADE: M3XKM).</v>
      </c>
      <c r="E43" s="176" t="str">
        <f>VLOOKUP(A43,Orçamento!$A:$K,6,FALSE)</f>
        <v>M3XKM</v>
      </c>
      <c r="F43" s="530" t="s">
        <v>7351</v>
      </c>
      <c r="G43" s="50"/>
      <c r="H43" s="50"/>
      <c r="I43" s="50"/>
      <c r="J43" s="50"/>
      <c r="K43" s="50"/>
      <c r="L43" s="50"/>
      <c r="M43" s="50"/>
      <c r="N43" s="173">
        <f>SUM(N44:N44)</f>
        <v>428.39</v>
      </c>
      <c r="O43" s="14"/>
      <c r="P43" s="20"/>
    </row>
    <row r="44" spans="1:16" s="184" customFormat="1">
      <c r="A44" s="518"/>
      <c r="B44" s="52"/>
      <c r="C44" s="52"/>
      <c r="D44" s="178" t="s">
        <v>5184</v>
      </c>
      <c r="E44" s="188"/>
      <c r="F44" s="186">
        <v>4.5999999999999996</v>
      </c>
      <c r="G44" s="50"/>
      <c r="H44" s="50"/>
      <c r="I44" s="50"/>
      <c r="J44" s="50"/>
      <c r="K44" s="50">
        <f>N40</f>
        <v>93.13</v>
      </c>
      <c r="L44" s="50"/>
      <c r="M44" s="50"/>
      <c r="N44" s="73">
        <f>TRUNC(PRODUCT(F44:M44),2)</f>
        <v>428.39</v>
      </c>
      <c r="O44" s="14"/>
      <c r="P44" s="20"/>
    </row>
    <row r="45" spans="1:16" s="184" customFormat="1">
      <c r="A45" s="883"/>
      <c r="B45" s="884"/>
      <c r="C45" s="884"/>
      <c r="D45" s="884"/>
      <c r="E45" s="884"/>
      <c r="F45" s="884"/>
      <c r="G45" s="884"/>
      <c r="H45" s="884"/>
      <c r="I45" s="884"/>
      <c r="J45" s="884"/>
      <c r="K45" s="884"/>
      <c r="L45" s="884"/>
      <c r="M45" s="884"/>
      <c r="N45" s="885"/>
      <c r="O45" s="18"/>
      <c r="P45" s="20"/>
    </row>
    <row r="46" spans="1:16" s="184" customFormat="1" ht="45">
      <c r="A46" s="707" t="s">
        <v>5169</v>
      </c>
      <c r="B46" s="528" t="str">
        <f>VLOOKUP(A46,Orçamento!$A:$K,2,FALSE)</f>
        <v>COMPOSIÇÃO 18</v>
      </c>
      <c r="C46" s="528" t="str">
        <f>VLOOKUP(A46,Orçamento!$A:$K,3,FALSE)</f>
        <v>COMPOSIÇÃO</v>
      </c>
      <c r="D46" s="651" t="str">
        <f>VLOOKUP(A46,Orçamento!$A:$K,5,FALSE)</f>
        <v>CANALETA DE DRENAGEM EM ALVENARIA DE BLOCO DE CONCRETO, DIMENSÕES INTERNAS 40 X 60CM, COM TAMPA DE CONCRETO ARMADO (0,50 X 1,00M X 0,10M).</v>
      </c>
      <c r="E46" s="176" t="str">
        <f>VLOOKUP(A46,Orçamento!$A:$K,6,FALSE)</f>
        <v>M</v>
      </c>
      <c r="F46" s="201"/>
      <c r="G46" s="50"/>
      <c r="H46" s="50"/>
      <c r="I46" s="50"/>
      <c r="J46" s="50"/>
      <c r="K46" s="50"/>
      <c r="L46" s="50"/>
      <c r="M46" s="50"/>
      <c r="N46" s="173">
        <f>SUM(N47:N48)</f>
        <v>180.13</v>
      </c>
      <c r="O46" s="18"/>
      <c r="P46" s="20"/>
    </row>
    <row r="47" spans="1:16" s="184" customFormat="1">
      <c r="A47" s="518"/>
      <c r="B47" s="52"/>
      <c r="C47" s="52"/>
      <c r="D47" s="178" t="s">
        <v>5186</v>
      </c>
      <c r="E47" s="188"/>
      <c r="F47" s="51"/>
      <c r="G47" s="50">
        <v>180.13</v>
      </c>
      <c r="H47" s="50"/>
      <c r="I47" s="50"/>
      <c r="J47" s="50"/>
      <c r="K47" s="50"/>
      <c r="L47" s="50"/>
      <c r="M47" s="50"/>
      <c r="N47" s="73">
        <f>TRUNC(PRODUCT(F47:M47),2)</f>
        <v>180.13</v>
      </c>
      <c r="O47" s="18"/>
      <c r="P47" s="20"/>
    </row>
    <row r="48" spans="1:16" s="184" customFormat="1">
      <c r="A48" s="518"/>
      <c r="B48" s="52"/>
      <c r="C48" s="52"/>
      <c r="D48" s="178"/>
      <c r="E48" s="188"/>
      <c r="F48" s="51"/>
      <c r="G48" s="50"/>
      <c r="H48" s="50"/>
      <c r="I48" s="50"/>
      <c r="J48" s="50"/>
      <c r="K48" s="50"/>
      <c r="L48" s="50"/>
      <c r="M48" s="50"/>
      <c r="N48" s="179">
        <f>PRODUCT(F48:M48)</f>
        <v>0</v>
      </c>
      <c r="O48" s="18"/>
      <c r="P48" s="20"/>
    </row>
    <row r="49" spans="1:16" s="184" customFormat="1">
      <c r="A49" s="706" t="s">
        <v>5175</v>
      </c>
      <c r="B49" s="193"/>
      <c r="C49" s="193"/>
      <c r="D49" s="168" t="str">
        <f>VLOOKUP(A49,Orçamento!$A:$K,5,FALSE)</f>
        <v>TERRAPLENAGEM</v>
      </c>
      <c r="E49" s="194"/>
      <c r="F49" s="195"/>
      <c r="G49" s="196"/>
      <c r="H49" s="196"/>
      <c r="I49" s="196"/>
      <c r="J49" s="196"/>
      <c r="K49" s="196"/>
      <c r="L49" s="196"/>
      <c r="M49" s="196"/>
      <c r="N49" s="197"/>
      <c r="O49" s="18"/>
      <c r="P49" s="20"/>
    </row>
    <row r="50" spans="1:16" s="184" customFormat="1" ht="45">
      <c r="A50" s="512" t="s">
        <v>5177</v>
      </c>
      <c r="B50" s="528" t="str">
        <f>VLOOKUP(A50,Orçamento!$A:$K,2,FALSE)</f>
        <v>COMPOSIÇÃO 06</v>
      </c>
      <c r="C50" s="528" t="str">
        <f>VLOOKUP(A50,Orçamento!$A:$K,3,FALSE)</f>
        <v>COMPOSIÇÃO</v>
      </c>
      <c r="D50" s="175" t="str">
        <f>VLOOKUP(A50,Orçamento!$A:$K,5,FALSE)</f>
        <v>SERVIÇOS TOPOGRÁFICOS PARA PAVIMENTAÇÃO, INCLUSIVE NOTA DE SERVIÇOS, ACOMPANHAMENTO E GREIDE.</v>
      </c>
      <c r="E50" s="176" t="str">
        <f>VLOOKUP(A50,Orçamento!$A:$K,6,FALSE)</f>
        <v>M2</v>
      </c>
      <c r="F50" s="198"/>
      <c r="G50" s="50"/>
      <c r="H50" s="199"/>
      <c r="I50" s="50"/>
      <c r="J50" s="50"/>
      <c r="K50" s="50"/>
      <c r="L50" s="50"/>
      <c r="M50" s="50"/>
      <c r="N50" s="200">
        <f>SUM(N51:N51)</f>
        <v>980.86</v>
      </c>
      <c r="O50" s="18"/>
      <c r="P50" s="20"/>
    </row>
    <row r="51" spans="1:16" s="184" customFormat="1">
      <c r="A51" s="518"/>
      <c r="B51" s="52"/>
      <c r="C51" s="52"/>
      <c r="D51" s="178" t="s">
        <v>5188</v>
      </c>
      <c r="E51" s="188"/>
      <c r="F51" s="49"/>
      <c r="G51" s="190">
        <v>181.4</v>
      </c>
      <c r="H51" s="50">
        <v>5.4071999999999996</v>
      </c>
      <c r="I51" s="50"/>
      <c r="J51" s="50"/>
      <c r="K51" s="50"/>
      <c r="L51" s="50"/>
      <c r="M51" s="50"/>
      <c r="N51" s="73">
        <f>TRUNC(PRODUCT(F51:M51),2)</f>
        <v>980.86</v>
      </c>
      <c r="O51" s="18"/>
      <c r="P51" s="20"/>
    </row>
    <row r="52" spans="1:16" s="184" customFormat="1">
      <c r="A52" s="883"/>
      <c r="B52" s="884"/>
      <c r="C52" s="884"/>
      <c r="D52" s="884"/>
      <c r="E52" s="884"/>
      <c r="F52" s="884"/>
      <c r="G52" s="884"/>
      <c r="H52" s="884"/>
      <c r="I52" s="884"/>
      <c r="J52" s="884"/>
      <c r="K52" s="884"/>
      <c r="L52" s="884"/>
      <c r="M52" s="884"/>
      <c r="N52" s="885"/>
      <c r="O52" s="18"/>
      <c r="P52" s="20"/>
    </row>
    <row r="53" spans="1:16" s="184" customFormat="1" ht="45">
      <c r="A53" s="512" t="s">
        <v>5178</v>
      </c>
      <c r="B53" s="174">
        <f>VLOOKUP(A53,Orçamento!$A:$K,2,FALSE)</f>
        <v>101116</v>
      </c>
      <c r="C53" s="528" t="str">
        <f>VLOOKUP(A53,Orçamento!$A:$K,3,FALSE)</f>
        <v>SINAPI SERVIÇO</v>
      </c>
      <c r="D53" s="175" t="str">
        <f>VLOOKUP(A53,Orçamento!$A:$K,5,FALSE)</f>
        <v>ESCAVAÇÃO HORIZONTAL EM SOLO DE 1A CATEGORIA COM TRATOR DE ESTEIRAS (170HP/LÂMINA: 5,20M3).</v>
      </c>
      <c r="E53" s="176" t="str">
        <f>VLOOKUP(A53,Orçamento!$A:$K,6,FALSE)</f>
        <v>M3</v>
      </c>
      <c r="F53" s="187"/>
      <c r="G53" s="50"/>
      <c r="H53" s="50"/>
      <c r="I53" s="50"/>
      <c r="J53" s="50"/>
      <c r="K53" s="50"/>
      <c r="L53" s="50"/>
      <c r="M53" s="50"/>
      <c r="N53" s="173">
        <f>SUM(N54:N54)</f>
        <v>507.49</v>
      </c>
      <c r="O53" s="18"/>
      <c r="P53" s="20"/>
    </row>
    <row r="54" spans="1:16" s="184" customFormat="1">
      <c r="A54" s="518"/>
      <c r="B54" s="52"/>
      <c r="C54" s="52"/>
      <c r="D54" s="178" t="s">
        <v>5189</v>
      </c>
      <c r="E54" s="188"/>
      <c r="F54" s="186"/>
      <c r="G54" s="50"/>
      <c r="H54" s="50"/>
      <c r="I54" s="50"/>
      <c r="J54" s="50"/>
      <c r="K54" s="50">
        <v>507.49</v>
      </c>
      <c r="L54" s="50"/>
      <c r="M54" s="50"/>
      <c r="N54" s="73">
        <f>TRUNC(PRODUCT(F54:M54),2)</f>
        <v>507.49</v>
      </c>
      <c r="O54" s="18"/>
      <c r="P54" s="20"/>
    </row>
    <row r="55" spans="1:16" s="184" customFormat="1">
      <c r="A55" s="883"/>
      <c r="B55" s="884"/>
      <c r="C55" s="884"/>
      <c r="D55" s="884"/>
      <c r="E55" s="884"/>
      <c r="F55" s="884"/>
      <c r="G55" s="884"/>
      <c r="H55" s="884"/>
      <c r="I55" s="884"/>
      <c r="J55" s="884"/>
      <c r="K55" s="884"/>
      <c r="L55" s="884"/>
      <c r="M55" s="884"/>
      <c r="N55" s="885"/>
      <c r="O55" s="14"/>
      <c r="P55" s="20"/>
    </row>
    <row r="56" spans="1:16" ht="75">
      <c r="A56" s="512" t="s">
        <v>5179</v>
      </c>
      <c r="B56" s="174">
        <f>VLOOKUP(A56,Orçamento!$A:$K,2,FALSE)</f>
        <v>100980</v>
      </c>
      <c r="C56" s="528" t="str">
        <f>VLOOKUP(A56,Orçamento!$A:$K,3,FALSE)</f>
        <v>SINAPI SERVIÇO</v>
      </c>
      <c r="D56" s="175" t="str">
        <f>VLOOKUP(A56,Orçamento!$A:$K,5,FALSE)</f>
        <v>CARGA, MANOBRA E DESCARGA DE SOLOS E MATERIAIS GRANULARES EM CAMINHÃO BASCULANTE 18 M³ - CARGA COM ESCAVADEIRA HIDRÁULICA (CAÇAMBA DE 1,20 M³ / 155 HP) E DESCARGA LIVRE (UNIDADE: M3).</v>
      </c>
      <c r="E56" s="176" t="str">
        <f>VLOOKUP(A56,Orçamento!$A:$K,6,FALSE)</f>
        <v>M3</v>
      </c>
      <c r="F56" s="529" t="s">
        <v>4497</v>
      </c>
      <c r="G56" s="50"/>
      <c r="H56" s="50"/>
      <c r="I56" s="50"/>
      <c r="J56" s="50"/>
      <c r="K56" s="50"/>
      <c r="L56" s="50"/>
      <c r="M56" s="50"/>
      <c r="N56" s="173">
        <f>SUM(N57:N57)</f>
        <v>585</v>
      </c>
    </row>
    <row r="57" spans="1:16" s="184" customFormat="1">
      <c r="A57" s="518"/>
      <c r="B57" s="52"/>
      <c r="C57" s="52"/>
      <c r="D57" s="178" t="s">
        <v>5188</v>
      </c>
      <c r="E57" s="188"/>
      <c r="F57" s="201">
        <v>1.25</v>
      </c>
      <c r="G57" s="50"/>
      <c r="H57" s="50"/>
      <c r="I57" s="50"/>
      <c r="J57" s="50"/>
      <c r="K57" s="50">
        <f>SUM(K58:K59)</f>
        <v>468</v>
      </c>
      <c r="L57" s="50"/>
      <c r="M57" s="50"/>
      <c r="N57" s="73">
        <f>TRUNC(PRODUCT(F57:M57),2)</f>
        <v>585</v>
      </c>
      <c r="O57" s="18"/>
      <c r="P57" s="20"/>
    </row>
    <row r="58" spans="1:16" s="184" customFormat="1">
      <c r="A58" s="518"/>
      <c r="B58" s="52"/>
      <c r="C58" s="52"/>
      <c r="D58" s="178"/>
      <c r="E58" s="188"/>
      <c r="F58" s="201"/>
      <c r="G58" s="50"/>
      <c r="H58" s="50"/>
      <c r="I58" s="50"/>
      <c r="J58" s="50"/>
      <c r="K58" s="50">
        <f>N53</f>
        <v>507.49</v>
      </c>
      <c r="L58" s="50"/>
      <c r="M58" s="50"/>
      <c r="N58" s="179"/>
      <c r="O58" s="18"/>
      <c r="P58" s="20"/>
    </row>
    <row r="59" spans="1:16" s="184" customFormat="1">
      <c r="A59" s="518"/>
      <c r="B59" s="52"/>
      <c r="C59" s="52"/>
      <c r="D59" s="178"/>
      <c r="E59" s="188"/>
      <c r="F59" s="201"/>
      <c r="G59" s="50"/>
      <c r="H59" s="50"/>
      <c r="I59" s="50"/>
      <c r="J59" s="50"/>
      <c r="K59" s="510">
        <f>-K62</f>
        <v>-39.49</v>
      </c>
      <c r="L59" s="50"/>
      <c r="M59" s="50"/>
      <c r="N59" s="179"/>
      <c r="O59" s="18"/>
      <c r="P59" s="20"/>
    </row>
    <row r="60" spans="1:16" s="184" customFormat="1">
      <c r="A60" s="883"/>
      <c r="B60" s="884"/>
      <c r="C60" s="884"/>
      <c r="D60" s="884"/>
      <c r="E60" s="884"/>
      <c r="F60" s="884"/>
      <c r="G60" s="884"/>
      <c r="H60" s="884"/>
      <c r="I60" s="884"/>
      <c r="J60" s="884"/>
      <c r="K60" s="884"/>
      <c r="L60" s="884"/>
      <c r="M60" s="884"/>
      <c r="N60" s="885"/>
      <c r="O60" s="18"/>
      <c r="P60" s="20"/>
    </row>
    <row r="61" spans="1:16" s="184" customFormat="1" ht="75">
      <c r="A61" s="512" t="s">
        <v>5180</v>
      </c>
      <c r="B61" s="513">
        <f>VLOOKUP(A61,Orçamento!$A:$K,2,FALSE)</f>
        <v>96386</v>
      </c>
      <c r="C61" s="528" t="str">
        <f>VLOOKUP(A61,Orçamento!$A:$K,3,FALSE)</f>
        <v>SINAPI SERVIÇO</v>
      </c>
      <c r="D61" s="511" t="str">
        <f>VLOOKUP(A61,Orçamento!$A:$K,5,FALSE)</f>
        <v>EXECUÇÃO E COMPACTAÇÃO DE CORPO DE ATERRO (95% DE ENERGIA DO PROCTOR NORMAL) COM SOLO PREDOMINANTEMENTE ARENOSO ESPESSURA 15CM - EXCLUSIVE MATERIAL, ESCAVAÇÃO, CARGA E TRANSPORTE.</v>
      </c>
      <c r="E61" s="514" t="str">
        <f>VLOOKUP(A61,Orçamento!$A:$K,6,FALSE)</f>
        <v>M3</v>
      </c>
      <c r="F61" s="515"/>
      <c r="G61" s="516"/>
      <c r="H61" s="510"/>
      <c r="I61" s="510"/>
      <c r="J61" s="510"/>
      <c r="K61" s="510"/>
      <c r="L61" s="510"/>
      <c r="M61" s="510"/>
      <c r="N61" s="517">
        <f>SUM(N62:N62)</f>
        <v>39.49</v>
      </c>
      <c r="O61" s="18"/>
      <c r="P61" s="20"/>
    </row>
    <row r="62" spans="1:16" s="184" customFormat="1">
      <c r="A62" s="518"/>
      <c r="B62" s="518"/>
      <c r="C62" s="518"/>
      <c r="D62" s="519" t="s">
        <v>5190</v>
      </c>
      <c r="E62" s="520"/>
      <c r="F62" s="521"/>
      <c r="G62" s="515"/>
      <c r="H62" s="510"/>
      <c r="I62" s="510"/>
      <c r="J62" s="510"/>
      <c r="K62" s="510">
        <v>39.49</v>
      </c>
      <c r="L62" s="510"/>
      <c r="M62" s="510"/>
      <c r="N62" s="522">
        <f>PRODUCT(F62:M62)</f>
        <v>39.49</v>
      </c>
      <c r="O62" s="18"/>
      <c r="P62" s="20"/>
    </row>
    <row r="63" spans="1:16" s="184" customFormat="1">
      <c r="A63" s="897"/>
      <c r="B63" s="898"/>
      <c r="C63" s="898"/>
      <c r="D63" s="898"/>
      <c r="E63" s="898"/>
      <c r="F63" s="898"/>
      <c r="G63" s="898"/>
      <c r="H63" s="898"/>
      <c r="I63" s="898"/>
      <c r="J63" s="898"/>
      <c r="K63" s="898"/>
      <c r="L63" s="898"/>
      <c r="M63" s="898"/>
      <c r="N63" s="899"/>
      <c r="O63" s="18" t="s">
        <v>5187</v>
      </c>
      <c r="P63" s="20"/>
    </row>
    <row r="64" spans="1:16" s="184" customFormat="1" ht="45">
      <c r="A64" s="512" t="s">
        <v>5182</v>
      </c>
      <c r="B64" s="513">
        <f>VLOOKUP(A64,Orçamento!$A:$K,2,FALSE)</f>
        <v>95875</v>
      </c>
      <c r="C64" s="528" t="str">
        <f>VLOOKUP(A64,Orçamento!$A:$K,3,FALSE)</f>
        <v>SINAPI SERVIÇO</v>
      </c>
      <c r="D64" s="511" t="str">
        <f>VLOOKUP(A64,Orçamento!$A:$K,5,FALSE)</f>
        <v>TRANSPORTE COM CAMINHÃO BASCULANTE DE 10 M³, EM VIA URBANA PAVIMENTADA, DMT ATÉ 30 KM (UNIDADE: M3XKM).</v>
      </c>
      <c r="E64" s="514" t="str">
        <f>VLOOKUP(A64,Orçamento!$A:$K,6,FALSE)</f>
        <v>M3XKM</v>
      </c>
      <c r="F64" s="531" t="s">
        <v>7352</v>
      </c>
      <c r="G64" s="516"/>
      <c r="H64" s="510"/>
      <c r="I64" s="510"/>
      <c r="J64" s="510"/>
      <c r="K64" s="510"/>
      <c r="L64" s="510"/>
      <c r="M64" s="510"/>
      <c r="N64" s="517">
        <f>SUM(N65:N65)</f>
        <v>2691</v>
      </c>
      <c r="O64" s="18"/>
      <c r="P64" s="20"/>
    </row>
    <row r="65" spans="1:28" s="184" customFormat="1">
      <c r="A65" s="518"/>
      <c r="B65" s="518"/>
      <c r="C65" s="518"/>
      <c r="D65" s="519" t="s">
        <v>5184</v>
      </c>
      <c r="E65" s="520"/>
      <c r="F65" s="521">
        <v>4.5999999999999996</v>
      </c>
      <c r="G65" s="515"/>
      <c r="H65" s="510"/>
      <c r="I65" s="510"/>
      <c r="J65" s="510"/>
      <c r="K65" s="510">
        <f>N56</f>
        <v>585</v>
      </c>
      <c r="L65" s="510"/>
      <c r="M65" s="510"/>
      <c r="N65" s="523">
        <f>TRUNC(PRODUCT(F65:M65),2)</f>
        <v>2691</v>
      </c>
      <c r="O65" s="18"/>
      <c r="P65" s="20"/>
    </row>
    <row r="66" spans="1:28" s="184" customFormat="1">
      <c r="A66" s="897"/>
      <c r="B66" s="898"/>
      <c r="C66" s="898"/>
      <c r="D66" s="898"/>
      <c r="E66" s="898"/>
      <c r="F66" s="898"/>
      <c r="G66" s="898"/>
      <c r="H66" s="898"/>
      <c r="I66" s="898"/>
      <c r="J66" s="898"/>
      <c r="K66" s="898"/>
      <c r="L66" s="898"/>
      <c r="M66" s="898"/>
      <c r="N66" s="899"/>
      <c r="O66" s="18"/>
      <c r="P66" s="20"/>
    </row>
    <row r="67" spans="1:28" s="184" customFormat="1" ht="45">
      <c r="A67" s="512" t="s">
        <v>5181</v>
      </c>
      <c r="B67" s="513">
        <f>VLOOKUP(A67,Orçamento!$A:$K,2,FALSE)</f>
        <v>100576</v>
      </c>
      <c r="C67" s="528" t="str">
        <f>VLOOKUP(A67,Orçamento!$A:$K,3,FALSE)</f>
        <v>SINAPI SERVIÇO</v>
      </c>
      <c r="D67" s="511" t="str">
        <f>VLOOKUP(A67,Orçamento!$A:$K,5,FALSE)</f>
        <v>REGULARIZAÇÃO E COMPACTAÇÃO DE SUBLEITO DE SOLO PREDOMINANTEMENTE ARGILOSO, PARA OBRAS DE CONSTRUÇÃO DE PAVIMENTOS.</v>
      </c>
      <c r="E67" s="514" t="str">
        <f>VLOOKUP(A67,Orçamento!$A:$K,6,FALSE)</f>
        <v>M2</v>
      </c>
      <c r="F67" s="524"/>
      <c r="G67" s="510"/>
      <c r="H67" s="525"/>
      <c r="I67" s="510"/>
      <c r="J67" s="510"/>
      <c r="K67" s="510"/>
      <c r="L67" s="510"/>
      <c r="M67" s="510"/>
      <c r="N67" s="517">
        <f>SUM(N68:N68)</f>
        <v>980.86</v>
      </c>
      <c r="O67" s="18"/>
      <c r="P67" s="20"/>
    </row>
    <row r="68" spans="1:28">
      <c r="A68" s="518"/>
      <c r="B68" s="52"/>
      <c r="C68" s="52"/>
      <c r="D68" s="178" t="s">
        <v>5188</v>
      </c>
      <c r="E68" s="188"/>
      <c r="F68" s="198"/>
      <c r="G68" s="190">
        <v>181.4</v>
      </c>
      <c r="H68" s="50">
        <v>5.4071999999999996</v>
      </c>
      <c r="I68" s="50"/>
      <c r="J68" s="202"/>
      <c r="K68" s="50"/>
      <c r="L68" s="50"/>
      <c r="M68" s="50"/>
      <c r="N68" s="73">
        <f>TRUNC(PRODUCT(F68:M68),2)</f>
        <v>980.86</v>
      </c>
    </row>
    <row r="69" spans="1:28">
      <c r="A69" s="883"/>
      <c r="B69" s="884"/>
      <c r="C69" s="884"/>
      <c r="D69" s="884"/>
      <c r="E69" s="884"/>
      <c r="F69" s="884"/>
      <c r="G69" s="884"/>
      <c r="H69" s="884"/>
      <c r="I69" s="884"/>
      <c r="J69" s="884"/>
      <c r="K69" s="884"/>
      <c r="L69" s="884"/>
      <c r="M69" s="884"/>
      <c r="N69" s="885"/>
    </row>
    <row r="70" spans="1:28" ht="60">
      <c r="A70" s="512" t="s">
        <v>5183</v>
      </c>
      <c r="B70" s="174">
        <f>VLOOKUP(A70,Orçamento!$A:$K,2,FALSE)</f>
        <v>96396</v>
      </c>
      <c r="C70" s="528" t="str">
        <f>VLOOKUP(A70,Orçamento!$A:$K,3,FALSE)</f>
        <v>SINAPI SERVIÇO</v>
      </c>
      <c r="D70" s="175" t="str">
        <f>VLOOKUP(A70,Orçamento!$A:$K,5,FALSE)</f>
        <v>CONSTRUÇÃO DE BASE E SUB-BASE PARA PAVIMENTAÇÃO DE BRITA GRADUADA SIMPLES, COM ESPESSURA DE 15 CM - EXCLUSIVE CARGA E TRANSPORTE. AF_09/2024</v>
      </c>
      <c r="E70" s="176" t="str">
        <f>VLOOKUP(A70,Orçamento!$A:$K,6,FALSE)</f>
        <v>M3</v>
      </c>
      <c r="F70" s="203"/>
      <c r="G70" s="203"/>
      <c r="H70" s="199"/>
      <c r="I70" s="50"/>
      <c r="J70" s="202"/>
      <c r="K70" s="50"/>
      <c r="L70" s="50"/>
      <c r="M70" s="50"/>
      <c r="N70" s="173">
        <f>SUM(N71:N71)</f>
        <v>196.17</v>
      </c>
    </row>
    <row r="71" spans="1:28">
      <c r="A71" s="518"/>
      <c r="B71" s="381"/>
      <c r="C71" s="52"/>
      <c r="D71" s="178" t="s">
        <v>5158</v>
      </c>
      <c r="E71" s="188"/>
      <c r="F71" s="204"/>
      <c r="G71" s="190">
        <f>G68</f>
        <v>181.4</v>
      </c>
      <c r="H71" s="50">
        <v>5.4071999999999996</v>
      </c>
      <c r="I71" s="50">
        <v>0.2</v>
      </c>
      <c r="J71" s="202"/>
      <c r="K71" s="50"/>
      <c r="L71" s="50"/>
      <c r="M71" s="50"/>
      <c r="N71" s="73">
        <f>TRUNC(PRODUCT(F71:M71),2)</f>
        <v>196.17</v>
      </c>
    </row>
    <row r="72" spans="1:28" s="184" customFormat="1">
      <c r="A72" s="883"/>
      <c r="B72" s="884"/>
      <c r="C72" s="884"/>
      <c r="D72" s="884"/>
      <c r="E72" s="884"/>
      <c r="F72" s="884"/>
      <c r="G72" s="884"/>
      <c r="H72" s="884"/>
      <c r="I72" s="884"/>
      <c r="J72" s="884"/>
      <c r="K72" s="884"/>
      <c r="L72" s="884"/>
      <c r="M72" s="884"/>
      <c r="N72" s="885"/>
      <c r="O72" s="18"/>
      <c r="P72" s="20"/>
    </row>
    <row r="73" spans="1:28" ht="75">
      <c r="A73" s="512" t="s">
        <v>5207</v>
      </c>
      <c r="B73" s="174">
        <f>VLOOKUP(A73,Orçamento!$A:$K,2,FALSE)</f>
        <v>100974</v>
      </c>
      <c r="C73" s="528" t="str">
        <f>VLOOKUP(A73,Orçamento!$A:$K,3,FALSE)</f>
        <v>SINAPI SERVIÇO</v>
      </c>
      <c r="D73" s="175" t="str">
        <f>VLOOKUP(A73,Orçamento!$A:$K,5,FALSE)</f>
        <v>CARGA, MANOBRA E DESCARGA DE SOLOS E MATERIAIS GRANULARES EM CAMINHÃO BASCULANTE 10 M³ - CARGA COM PÁ CARREGADEIRA (CAÇAMBA DE 1,7 A 2,8 M³ / 128 HP) E DESCARGA LIVRE (UNIDADE: M3).</v>
      </c>
      <c r="E73" s="176" t="str">
        <f>VLOOKUP(A73,Orçamento!$A:$K,6,FALSE)</f>
        <v>M3</v>
      </c>
      <c r="F73" s="529" t="s">
        <v>4497</v>
      </c>
      <c r="G73" s="203"/>
      <c r="H73" s="50"/>
      <c r="I73" s="50"/>
      <c r="J73" s="202"/>
      <c r="K73" s="50"/>
      <c r="L73" s="50"/>
      <c r="M73" s="50"/>
      <c r="N73" s="173">
        <f>SUM(N74:N74)</f>
        <v>245.21</v>
      </c>
    </row>
    <row r="74" spans="1:28">
      <c r="A74" s="708"/>
      <c r="B74" s="206"/>
      <c r="C74" s="206"/>
      <c r="D74" s="178" t="s">
        <v>5171</v>
      </c>
      <c r="E74" s="207"/>
      <c r="F74" s="201">
        <v>1.25</v>
      </c>
      <c r="G74" s="208"/>
      <c r="H74" s="50"/>
      <c r="I74" s="50"/>
      <c r="J74" s="50"/>
      <c r="K74" s="209">
        <f>N70</f>
        <v>196.17</v>
      </c>
      <c r="L74" s="209"/>
      <c r="M74" s="209"/>
      <c r="N74" s="73">
        <f>TRUNC(PRODUCT(F74:M74),2)</f>
        <v>245.21</v>
      </c>
    </row>
    <row r="75" spans="1:28">
      <c r="A75" s="883"/>
      <c r="B75" s="884"/>
      <c r="C75" s="884"/>
      <c r="D75" s="884"/>
      <c r="E75" s="884"/>
      <c r="F75" s="884"/>
      <c r="G75" s="884"/>
      <c r="H75" s="884"/>
      <c r="I75" s="884"/>
      <c r="J75" s="884"/>
      <c r="K75" s="884"/>
      <c r="L75" s="884"/>
      <c r="M75" s="884"/>
      <c r="N75" s="885"/>
    </row>
    <row r="76" spans="1:28" ht="45">
      <c r="A76" s="512" t="s">
        <v>6975</v>
      </c>
      <c r="B76" s="174">
        <f>VLOOKUP(A76,Orçamento!$A:$K,2,FALSE)</f>
        <v>95875</v>
      </c>
      <c r="C76" s="528" t="str">
        <f>VLOOKUP(A76,Orçamento!$A:$K,3,FALSE)</f>
        <v>SINAPI SERVIÇO</v>
      </c>
      <c r="D76" s="175" t="str">
        <f>VLOOKUP(A76,Orçamento!$A:$K,5,FALSE)</f>
        <v>TRANSPORTE COM CAMINHÃO BASCULANTE DE 10 M³, EM VIA URBANA PAVIMENTADA, DMT ATÉ 30 KM (UNIDADE: M3XKM).</v>
      </c>
      <c r="E76" s="176" t="str">
        <f>VLOOKUP(A76,Orçamento!$A:$K,6,FALSE)</f>
        <v>M3XKM</v>
      </c>
      <c r="F76" s="530" t="s">
        <v>5172</v>
      </c>
      <c r="G76" s="50"/>
      <c r="H76" s="50"/>
      <c r="I76" s="50"/>
      <c r="J76" s="50"/>
      <c r="K76" s="50"/>
      <c r="L76" s="50"/>
      <c r="M76" s="50"/>
      <c r="N76" s="173">
        <f>SUM(N77:N77)</f>
        <v>6596.14</v>
      </c>
    </row>
    <row r="77" spans="1:28">
      <c r="A77" s="708"/>
      <c r="B77" s="206"/>
      <c r="C77" s="206"/>
      <c r="D77" s="178" t="s">
        <v>5171</v>
      </c>
      <c r="E77" s="207"/>
      <c r="F77" s="204">
        <v>26.9</v>
      </c>
      <c r="G77" s="210"/>
      <c r="H77" s="210"/>
      <c r="I77" s="210"/>
      <c r="J77" s="210"/>
      <c r="K77" s="210">
        <f>N73</f>
        <v>245.21</v>
      </c>
      <c r="L77" s="209"/>
      <c r="M77" s="209"/>
      <c r="N77" s="73">
        <f>TRUNC(PRODUCT(F77:M77),2)</f>
        <v>6596.14</v>
      </c>
    </row>
    <row r="78" spans="1:28">
      <c r="A78" s="883"/>
      <c r="B78" s="884"/>
      <c r="C78" s="884"/>
      <c r="D78" s="884"/>
      <c r="E78" s="884"/>
      <c r="F78" s="884"/>
      <c r="G78" s="884"/>
      <c r="H78" s="884"/>
      <c r="I78" s="884"/>
      <c r="J78" s="884"/>
      <c r="K78" s="884"/>
      <c r="L78" s="884"/>
      <c r="M78" s="884"/>
      <c r="N78" s="885"/>
      <c r="O78" s="14" t="s">
        <v>5157</v>
      </c>
    </row>
    <row r="79" spans="1:28" s="9" customFormat="1">
      <c r="A79" s="706" t="s">
        <v>6976</v>
      </c>
      <c r="B79" s="193"/>
      <c r="C79" s="193"/>
      <c r="D79" s="168" t="str">
        <f>VLOOKUP(A79,Orçamento!$A:$K,5,FALSE)</f>
        <v>PAVIMENTAÇÃO</v>
      </c>
      <c r="E79" s="194"/>
      <c r="F79" s="195"/>
      <c r="G79" s="196"/>
      <c r="H79" s="196"/>
      <c r="I79" s="196"/>
      <c r="J79" s="196"/>
      <c r="K79" s="196"/>
      <c r="L79" s="196"/>
      <c r="M79" s="196"/>
      <c r="N79" s="197"/>
      <c r="O79" s="14"/>
      <c r="Q79" s="161"/>
      <c r="R79" s="161"/>
      <c r="S79" s="161"/>
      <c r="T79" s="161"/>
      <c r="U79" s="161"/>
      <c r="V79" s="161"/>
      <c r="W79" s="161"/>
      <c r="X79" s="161"/>
      <c r="Y79" s="161"/>
      <c r="Z79" s="161"/>
      <c r="AA79" s="161"/>
      <c r="AB79" s="161"/>
    </row>
    <row r="80" spans="1:28" s="9" customFormat="1" ht="45">
      <c r="A80" s="709" t="s">
        <v>6977</v>
      </c>
      <c r="B80" s="174">
        <f>VLOOKUP(A80,Orçamento!$A:$K,2,FALSE)</f>
        <v>101169</v>
      </c>
      <c r="C80" s="528" t="str">
        <f>VLOOKUP(A80,Orçamento!$A:$K,3,FALSE)</f>
        <v>SINAPI SERVIÇO</v>
      </c>
      <c r="D80" s="175" t="str">
        <f>VLOOKUP(A80,Orçamento!$A:$K,5,FALSE)</f>
        <v>EXECUÇÃO DE PAVIMENTO EM PARALELEPÍPEDOS, REJUNTAMENTO COM ARGAMASSA TRAÇO 1:3 (CIMENTO E AREIA).</v>
      </c>
      <c r="E80" s="176" t="str">
        <f>VLOOKUP(A80,Orçamento!$A:$K,6,FALSE)</f>
        <v>M2</v>
      </c>
      <c r="F80" s="533"/>
      <c r="G80" s="50"/>
      <c r="H80" s="199"/>
      <c r="I80" s="50"/>
      <c r="J80" s="202"/>
      <c r="K80" s="50"/>
      <c r="L80" s="50"/>
      <c r="M80" s="50"/>
      <c r="N80" s="173">
        <f>SUM(N81:N81)</f>
        <v>745.06</v>
      </c>
      <c r="O80" s="14"/>
      <c r="Q80" s="161"/>
      <c r="R80" s="161"/>
      <c r="S80" s="161"/>
      <c r="T80" s="161"/>
      <c r="U80" s="161"/>
      <c r="V80" s="161"/>
      <c r="W80" s="161"/>
      <c r="X80" s="161"/>
      <c r="Y80" s="161"/>
      <c r="Z80" s="161"/>
      <c r="AA80" s="161"/>
      <c r="AB80" s="161"/>
    </row>
    <row r="81" spans="1:28" s="9" customFormat="1" ht="30">
      <c r="A81" s="518"/>
      <c r="B81" s="381"/>
      <c r="C81" s="52"/>
      <c r="D81" s="178" t="s">
        <v>5191</v>
      </c>
      <c r="E81" s="188"/>
      <c r="F81" s="205"/>
      <c r="G81" s="190">
        <v>181.4</v>
      </c>
      <c r="H81" s="526">
        <v>4.1073000000000004</v>
      </c>
      <c r="I81" s="50"/>
      <c r="J81" s="202"/>
      <c r="K81" s="50"/>
      <c r="L81" s="50"/>
      <c r="M81" s="50"/>
      <c r="N81" s="73">
        <f>TRUNC(PRODUCT(F81:M81),2)</f>
        <v>745.06</v>
      </c>
      <c r="O81" s="14"/>
      <c r="Q81" s="161"/>
      <c r="R81" s="161"/>
      <c r="S81" s="161"/>
      <c r="T81" s="161"/>
      <c r="U81" s="161"/>
      <c r="V81" s="161"/>
      <c r="W81" s="161"/>
      <c r="X81" s="161"/>
      <c r="Y81" s="161"/>
      <c r="Z81" s="161"/>
      <c r="AA81" s="161"/>
      <c r="AB81" s="161"/>
    </row>
    <row r="82" spans="1:28" s="9" customFormat="1">
      <c r="A82" s="710"/>
      <c r="B82" s="370"/>
      <c r="C82" s="370"/>
      <c r="D82" s="370"/>
      <c r="E82" s="370"/>
      <c r="F82" s="371"/>
      <c r="G82" s="373"/>
      <c r="H82" s="371"/>
      <c r="I82" s="371"/>
      <c r="J82" s="371"/>
      <c r="K82" s="371"/>
      <c r="L82" s="371"/>
      <c r="M82" s="371"/>
      <c r="N82" s="374"/>
      <c r="O82" s="14"/>
      <c r="Q82" s="161"/>
      <c r="R82" s="161"/>
      <c r="S82" s="161"/>
      <c r="T82" s="161"/>
      <c r="U82" s="161"/>
      <c r="V82" s="161"/>
      <c r="W82" s="161"/>
      <c r="X82" s="161"/>
      <c r="Y82" s="161"/>
      <c r="Z82" s="161"/>
      <c r="AA82" s="161"/>
      <c r="AB82" s="161"/>
    </row>
    <row r="83" spans="1:28" s="9" customFormat="1">
      <c r="A83" s="883"/>
      <c r="B83" s="884"/>
      <c r="C83" s="884"/>
      <c r="D83" s="884"/>
      <c r="E83" s="884"/>
      <c r="F83" s="884"/>
      <c r="G83" s="884"/>
      <c r="H83" s="884"/>
      <c r="I83" s="884"/>
      <c r="J83" s="884"/>
      <c r="K83" s="884"/>
      <c r="L83" s="884"/>
      <c r="M83" s="884"/>
      <c r="N83" s="885"/>
      <c r="O83" s="14"/>
      <c r="Q83" s="161"/>
      <c r="R83" s="161"/>
      <c r="S83" s="161"/>
      <c r="T83" s="161"/>
      <c r="U83" s="161"/>
      <c r="V83" s="161"/>
      <c r="W83" s="161"/>
      <c r="X83" s="161"/>
      <c r="Y83" s="161"/>
      <c r="Z83" s="161"/>
      <c r="AA83" s="161"/>
      <c r="AB83" s="161"/>
    </row>
    <row r="84" spans="1:28" s="9" customFormat="1" ht="75">
      <c r="A84" s="707" t="s">
        <v>6978</v>
      </c>
      <c r="B84" s="174">
        <f>VLOOKUP(A84,Orçamento!$A:$K,2,FALSE)</f>
        <v>94273</v>
      </c>
      <c r="C84" s="528" t="str">
        <f>VLOOKUP(A84,Orçamento!$A:$K,3,FALSE)</f>
        <v>SINAPI SERVIÇO</v>
      </c>
      <c r="D84" s="175" t="str">
        <f>VLOOKUP(A84,Orçamento!$A:$K,5,FALSE)</f>
        <v>ASSENTAMENTO DE GUIA (MEIO-FIO) EM TRECHO RETO, CONFECCIONADA EM CONCRETO PRÉ-FABRICADO, DIMENSÕES 100X15X13X30 CM (COMPRIMENTO X BASE INFERIOR X BASE SUPERIOR X ALTURA).</v>
      </c>
      <c r="E84" s="176" t="str">
        <f>VLOOKUP(A84,Orçamento!$A:$K,6,FALSE)</f>
        <v>M</v>
      </c>
      <c r="F84" s="203"/>
      <c r="G84" s="50"/>
      <c r="H84" s="50"/>
      <c r="I84" s="50"/>
      <c r="J84" s="50"/>
      <c r="K84" s="50"/>
      <c r="L84" s="50"/>
      <c r="M84" s="50"/>
      <c r="N84" s="173">
        <f>SUM(N85:N89)</f>
        <v>712.86</v>
      </c>
      <c r="O84" s="14"/>
      <c r="Q84" s="161"/>
      <c r="R84" s="161"/>
      <c r="S84" s="161"/>
      <c r="T84" s="161"/>
      <c r="U84" s="161"/>
      <c r="V84" s="161"/>
      <c r="W84" s="161"/>
      <c r="X84" s="161"/>
      <c r="Y84" s="161"/>
      <c r="Z84" s="161"/>
      <c r="AA84" s="161"/>
      <c r="AB84" s="161"/>
    </row>
    <row r="85" spans="1:28" s="9" customFormat="1" ht="30">
      <c r="A85" s="518"/>
      <c r="B85" s="52"/>
      <c r="C85" s="52"/>
      <c r="D85" s="178" t="s">
        <v>5192</v>
      </c>
      <c r="E85" s="188"/>
      <c r="F85" s="50"/>
      <c r="G85" s="50">
        <v>169.74</v>
      </c>
      <c r="H85" s="50"/>
      <c r="I85" s="50"/>
      <c r="J85" s="199"/>
      <c r="K85" s="50"/>
      <c r="L85" s="50"/>
      <c r="M85" s="50"/>
      <c r="N85" s="73">
        <f>TRUNC(PRODUCT(F85:M85),2)</f>
        <v>169.74</v>
      </c>
      <c r="O85" s="14"/>
      <c r="Q85" s="161"/>
      <c r="R85" s="161"/>
      <c r="S85" s="161"/>
      <c r="T85" s="161"/>
      <c r="U85" s="161"/>
      <c r="V85" s="161"/>
      <c r="W85" s="161"/>
      <c r="X85" s="161"/>
      <c r="Y85" s="161"/>
      <c r="Z85" s="161"/>
      <c r="AA85" s="161"/>
      <c r="AB85" s="161"/>
    </row>
    <row r="86" spans="1:28" s="9" customFormat="1">
      <c r="A86" s="518"/>
      <c r="B86" s="52"/>
      <c r="C86" s="52"/>
      <c r="D86" s="178"/>
      <c r="E86" s="188"/>
      <c r="F86" s="50"/>
      <c r="G86" s="510">
        <v>174.27</v>
      </c>
      <c r="H86" s="50"/>
      <c r="I86" s="50"/>
      <c r="J86" s="199"/>
      <c r="K86" s="50"/>
      <c r="L86" s="50"/>
      <c r="M86" s="50"/>
      <c r="N86" s="73">
        <f>TRUNC(PRODUCT(F86:M86),2)</f>
        <v>174.27</v>
      </c>
      <c r="O86" s="14"/>
      <c r="Q86" s="161"/>
      <c r="R86" s="161"/>
      <c r="S86" s="161"/>
      <c r="T86" s="161"/>
      <c r="U86" s="161"/>
      <c r="V86" s="161"/>
      <c r="W86" s="161"/>
      <c r="X86" s="161"/>
      <c r="Y86" s="161"/>
      <c r="Z86" s="161"/>
      <c r="AA86" s="161"/>
      <c r="AB86" s="161"/>
    </row>
    <row r="87" spans="1:28" s="9" customFormat="1" ht="30">
      <c r="A87" s="518"/>
      <c r="B87" s="52"/>
      <c r="C87" s="52"/>
      <c r="D87" s="178" t="s">
        <v>5193</v>
      </c>
      <c r="E87" s="188"/>
      <c r="F87" s="50"/>
      <c r="G87" s="50">
        <v>171.67</v>
      </c>
      <c r="H87" s="50"/>
      <c r="I87" s="50"/>
      <c r="J87" s="199"/>
      <c r="K87" s="50"/>
      <c r="L87" s="50"/>
      <c r="M87" s="50"/>
      <c r="N87" s="73">
        <f>TRUNC(PRODUCT(F87:M87),2)</f>
        <v>171.67</v>
      </c>
      <c r="O87" s="14"/>
      <c r="Q87" s="161"/>
      <c r="R87" s="161"/>
      <c r="S87" s="161"/>
      <c r="T87" s="161"/>
      <c r="U87" s="161"/>
      <c r="V87" s="161"/>
      <c r="W87" s="161"/>
      <c r="X87" s="161"/>
      <c r="Y87" s="161"/>
      <c r="Z87" s="161"/>
      <c r="AA87" s="161"/>
      <c r="AB87" s="161"/>
    </row>
    <row r="88" spans="1:28" s="9" customFormat="1">
      <c r="A88" s="518"/>
      <c r="B88" s="52"/>
      <c r="C88" s="52"/>
      <c r="D88" s="178"/>
      <c r="E88" s="188"/>
      <c r="F88" s="50"/>
      <c r="G88" s="510">
        <v>172.8</v>
      </c>
      <c r="H88" s="50"/>
      <c r="I88" s="50"/>
      <c r="J88" s="199"/>
      <c r="K88" s="50"/>
      <c r="L88" s="50"/>
      <c r="M88" s="50"/>
      <c r="N88" s="73">
        <f>TRUNC(PRODUCT(F88:M88),2)</f>
        <v>172.8</v>
      </c>
      <c r="O88" s="14"/>
      <c r="Q88" s="161"/>
      <c r="R88" s="161"/>
      <c r="S88" s="161"/>
      <c r="T88" s="161"/>
      <c r="U88" s="161"/>
      <c r="V88" s="161"/>
      <c r="W88" s="161"/>
      <c r="X88" s="161"/>
      <c r="Y88" s="161"/>
      <c r="Z88" s="161"/>
      <c r="AA88" s="161"/>
      <c r="AB88" s="161"/>
    </row>
    <row r="89" spans="1:28" s="9" customFormat="1" ht="30">
      <c r="A89" s="518"/>
      <c r="B89" s="52"/>
      <c r="C89" s="52"/>
      <c r="D89" s="178" t="s">
        <v>5194</v>
      </c>
      <c r="E89" s="188"/>
      <c r="F89" s="50"/>
      <c r="G89" s="50">
        <v>24.385000000000002</v>
      </c>
      <c r="H89" s="50"/>
      <c r="I89" s="50"/>
      <c r="J89" s="199"/>
      <c r="K89" s="50"/>
      <c r="L89" s="50"/>
      <c r="M89" s="50"/>
      <c r="N89" s="73">
        <f>TRUNC(PRODUCT(F89:M89),2)</f>
        <v>24.38</v>
      </c>
      <c r="O89" s="14"/>
      <c r="Q89" s="161"/>
      <c r="R89" s="161"/>
      <c r="S89" s="161"/>
      <c r="T89" s="161"/>
      <c r="U89" s="161"/>
      <c r="V89" s="161"/>
      <c r="W89" s="161"/>
      <c r="X89" s="161"/>
      <c r="Y89" s="161"/>
      <c r="Z89" s="161"/>
      <c r="AA89" s="161"/>
      <c r="AB89" s="161"/>
    </row>
    <row r="90" spans="1:28" s="9" customFormat="1">
      <c r="A90" s="684"/>
      <c r="B90" s="180"/>
      <c r="C90" s="180"/>
      <c r="D90" s="181"/>
      <c r="E90" s="216"/>
      <c r="F90" s="182"/>
      <c r="G90" s="182"/>
      <c r="H90" s="182"/>
      <c r="I90" s="182"/>
      <c r="J90" s="217"/>
      <c r="K90" s="182"/>
      <c r="L90" s="182"/>
      <c r="M90" s="182"/>
      <c r="N90" s="183"/>
      <c r="O90" s="14" t="s">
        <v>5157</v>
      </c>
      <c r="Q90" s="161"/>
      <c r="R90" s="161"/>
      <c r="S90" s="161"/>
      <c r="T90" s="161"/>
      <c r="U90" s="161"/>
      <c r="V90" s="161"/>
      <c r="W90" s="161"/>
      <c r="X90" s="161"/>
      <c r="Y90" s="161"/>
      <c r="Z90" s="161"/>
      <c r="AA90" s="161"/>
      <c r="AB90" s="161"/>
    </row>
    <row r="91" spans="1:28" s="9" customFormat="1" ht="75">
      <c r="A91" s="707" t="s">
        <v>6979</v>
      </c>
      <c r="B91" s="174">
        <f>VLOOKUP(A91,Orçamento!$A:$K,2,FALSE)</f>
        <v>94274</v>
      </c>
      <c r="C91" s="528" t="str">
        <f>VLOOKUP(A91,Orçamento!$A:$K,3,FALSE)</f>
        <v>SINAPI SERVIÇO</v>
      </c>
      <c r="D91" s="175" t="str">
        <f>VLOOKUP(A91,Orçamento!$A:$K,5,FALSE)</f>
        <v>ASSENTAMENTO DE GUIA (MEIO-FIO) EM TRECHO CURVO, CONFECCIONADA EM CONCRETO PRÉ-FABRICADO, DIMENSÕES 100X15X13X30 CM (COMPRIMENTO X BASE INFERIOR X BASE SUPERIOR X ALTURA).</v>
      </c>
      <c r="E91" s="176" t="str">
        <f>VLOOKUP(A91,Orçamento!$A:$K,6,FALSE)</f>
        <v>M</v>
      </c>
      <c r="F91" s="203"/>
      <c r="G91" s="50"/>
      <c r="H91" s="50"/>
      <c r="I91" s="50">
        <f>G86-G92</f>
        <v>160.72</v>
      </c>
      <c r="J91" s="50">
        <f>G88-G94</f>
        <v>159.9</v>
      </c>
      <c r="K91" s="50"/>
      <c r="L91" s="50"/>
      <c r="M91" s="50">
        <f>0.8*180.13</f>
        <v>144.10400000000001</v>
      </c>
      <c r="N91" s="173">
        <f>SUM(N92:N94)</f>
        <v>26.450000000000003</v>
      </c>
      <c r="O91" s="14"/>
      <c r="Q91" s="161"/>
      <c r="R91" s="161"/>
      <c r="S91" s="161"/>
      <c r="T91" s="161"/>
      <c r="U91" s="161"/>
      <c r="V91" s="161"/>
      <c r="W91" s="161"/>
      <c r="X91" s="161"/>
      <c r="Y91" s="161"/>
      <c r="Z91" s="161"/>
      <c r="AA91" s="161"/>
      <c r="AB91" s="161"/>
    </row>
    <row r="92" spans="1:28" s="9" customFormat="1" ht="30">
      <c r="A92" s="518"/>
      <c r="B92" s="52"/>
      <c r="C92" s="52"/>
      <c r="D92" s="178" t="s">
        <v>5192</v>
      </c>
      <c r="E92" s="188"/>
      <c r="F92" s="50"/>
      <c r="G92" s="50">
        <v>13.55</v>
      </c>
      <c r="H92" s="50"/>
      <c r="I92" s="50"/>
      <c r="J92" s="199"/>
      <c r="K92" s="50"/>
      <c r="L92" s="50"/>
      <c r="M92" s="50"/>
      <c r="N92" s="73">
        <f>TRUNC(PRODUCT(F92:M92),2)</f>
        <v>13.55</v>
      </c>
      <c r="O92" s="14"/>
      <c r="Q92" s="161"/>
      <c r="R92" s="161"/>
      <c r="S92" s="161"/>
      <c r="T92" s="161"/>
      <c r="U92" s="161"/>
      <c r="V92" s="161"/>
      <c r="W92" s="161"/>
      <c r="X92" s="161"/>
      <c r="Y92" s="161"/>
      <c r="Z92" s="161"/>
      <c r="AA92" s="161"/>
      <c r="AB92" s="161"/>
    </row>
    <row r="93" spans="1:28" s="9" customFormat="1">
      <c r="A93" s="518"/>
      <c r="B93" s="52"/>
      <c r="C93" s="52"/>
      <c r="D93" s="178"/>
      <c r="E93" s="188"/>
      <c r="F93" s="50"/>
      <c r="G93" s="202"/>
      <c r="H93" s="50"/>
      <c r="I93" s="50"/>
      <c r="J93" s="199"/>
      <c r="K93" s="50"/>
      <c r="L93" s="50"/>
      <c r="M93" s="50"/>
      <c r="N93" s="372"/>
      <c r="O93" s="14"/>
      <c r="Q93" s="161"/>
      <c r="R93" s="161"/>
      <c r="S93" s="161"/>
      <c r="T93" s="161"/>
      <c r="U93" s="161"/>
      <c r="V93" s="161"/>
      <c r="W93" s="161"/>
      <c r="X93" s="161"/>
      <c r="Y93" s="161"/>
      <c r="Z93" s="161"/>
      <c r="AA93" s="161"/>
      <c r="AB93" s="161"/>
    </row>
    <row r="94" spans="1:28" s="9" customFormat="1" ht="30">
      <c r="A94" s="518"/>
      <c r="B94" s="52"/>
      <c r="C94" s="52"/>
      <c r="D94" s="178" t="s">
        <v>5193</v>
      </c>
      <c r="E94" s="188"/>
      <c r="F94" s="50"/>
      <c r="G94" s="50">
        <v>12.9</v>
      </c>
      <c r="H94" s="50"/>
      <c r="I94" s="50"/>
      <c r="J94" s="199"/>
      <c r="K94" s="50"/>
      <c r="L94" s="50"/>
      <c r="M94" s="50"/>
      <c r="N94" s="73">
        <f>TRUNC(PRODUCT(F94:M94),2)</f>
        <v>12.9</v>
      </c>
      <c r="O94" s="14"/>
      <c r="Q94" s="161"/>
      <c r="R94" s="161"/>
      <c r="S94" s="161"/>
      <c r="T94" s="161"/>
      <c r="U94" s="161"/>
      <c r="V94" s="161"/>
      <c r="W94" s="161"/>
      <c r="X94" s="161"/>
      <c r="Y94" s="161"/>
      <c r="Z94" s="161"/>
      <c r="AA94" s="161"/>
      <c r="AB94" s="161"/>
    </row>
    <row r="95" spans="1:28" s="9" customFormat="1">
      <c r="A95" s="883"/>
      <c r="B95" s="884"/>
      <c r="C95" s="884"/>
      <c r="D95" s="884"/>
      <c r="E95" s="884"/>
      <c r="F95" s="884"/>
      <c r="G95" s="884"/>
      <c r="H95" s="884"/>
      <c r="I95" s="884"/>
      <c r="J95" s="884"/>
      <c r="K95" s="884"/>
      <c r="L95" s="884"/>
      <c r="M95" s="884"/>
      <c r="N95" s="885"/>
      <c r="O95" s="14"/>
      <c r="Q95" s="161"/>
      <c r="R95" s="161"/>
      <c r="S95" s="161"/>
      <c r="T95" s="161"/>
      <c r="U95" s="161"/>
      <c r="V95" s="161"/>
      <c r="W95" s="161"/>
      <c r="X95" s="161"/>
      <c r="Y95" s="161"/>
      <c r="Z95" s="161"/>
      <c r="AA95" s="161"/>
      <c r="AB95" s="161"/>
    </row>
    <row r="96" spans="1:28" s="9" customFormat="1">
      <c r="A96" s="706" t="s">
        <v>6980</v>
      </c>
      <c r="B96" s="193"/>
      <c r="C96" s="193"/>
      <c r="D96" s="168" t="str">
        <f>VLOOKUP(A96,Orçamento!$A:$K,5,FALSE)</f>
        <v>PASSEIOS</v>
      </c>
      <c r="E96" s="194"/>
      <c r="F96" s="195"/>
      <c r="G96" s="196"/>
      <c r="H96" s="196"/>
      <c r="I96" s="196"/>
      <c r="J96" s="196"/>
      <c r="K96" s="196"/>
      <c r="L96" s="196"/>
      <c r="M96" s="196"/>
      <c r="N96" s="197"/>
      <c r="O96" s="14"/>
      <c r="Q96" s="161"/>
      <c r="R96" s="161"/>
      <c r="S96" s="161"/>
      <c r="T96" s="161"/>
      <c r="U96" s="161"/>
      <c r="V96" s="161"/>
      <c r="W96" s="161"/>
      <c r="X96" s="161"/>
      <c r="Y96" s="161"/>
      <c r="Z96" s="161"/>
      <c r="AA96" s="161"/>
      <c r="AB96" s="161"/>
    </row>
    <row r="97" spans="1:28" s="9" customFormat="1" ht="45">
      <c r="A97" s="707" t="s">
        <v>6981</v>
      </c>
      <c r="B97" s="174">
        <f>VLOOKUP(A97,Orçamento!$A:$K,2,FALSE)</f>
        <v>97087</v>
      </c>
      <c r="C97" s="528" t="str">
        <f>VLOOKUP(A97,Orçamento!$A:$K,3,FALSE)</f>
        <v>SINAPI SERVIÇO</v>
      </c>
      <c r="D97" s="175" t="str">
        <f>VLOOKUP(A97,Orçamento!$A:$K,5,FALSE)</f>
        <v>CAMADA SEPARADORA PARA EXECUÇÃO DE RADIER, PISO DE CONCRETO OU LAJE SOBRE SOLO, EM LONA PLÁSTICA.</v>
      </c>
      <c r="E97" s="176" t="str">
        <f>VLOOKUP(A97,Orçamento!$A:$K,6,FALSE)</f>
        <v>M2</v>
      </c>
      <c r="F97" s="203"/>
      <c r="G97" s="50"/>
      <c r="H97" s="50"/>
      <c r="I97" s="50"/>
      <c r="J97" s="50"/>
      <c r="K97" s="50"/>
      <c r="L97" s="50"/>
      <c r="M97" s="50"/>
      <c r="N97" s="173">
        <f>SUM(N98:N99)</f>
        <v>804.01</v>
      </c>
      <c r="O97" s="14"/>
      <c r="Q97" s="161"/>
      <c r="R97" s="161"/>
      <c r="S97" s="161"/>
      <c r="T97" s="161"/>
      <c r="U97" s="161"/>
      <c r="V97" s="161"/>
      <c r="W97" s="161"/>
      <c r="X97" s="161"/>
      <c r="Y97" s="161"/>
      <c r="Z97" s="161"/>
      <c r="AA97" s="161"/>
      <c r="AB97" s="161"/>
    </row>
    <row r="98" spans="1:28" s="9" customFormat="1">
      <c r="A98" s="518"/>
      <c r="B98" s="52"/>
      <c r="C98" s="52"/>
      <c r="D98" s="178" t="s">
        <v>5127</v>
      </c>
      <c r="E98" s="188"/>
      <c r="F98" s="198"/>
      <c r="G98" s="50">
        <v>181.4</v>
      </c>
      <c r="H98" s="50">
        <v>2.2530999999999999</v>
      </c>
      <c r="I98" s="50"/>
      <c r="J98" s="50"/>
      <c r="K98" s="50"/>
      <c r="L98" s="50"/>
      <c r="M98" s="50"/>
      <c r="N98" s="73">
        <f>TRUNC(PRODUCT(F98:M98),2)</f>
        <v>408.71</v>
      </c>
      <c r="O98" s="14"/>
      <c r="Q98" s="161"/>
      <c r="R98" s="161"/>
      <c r="S98" s="161"/>
      <c r="T98" s="161"/>
      <c r="U98" s="161"/>
      <c r="V98" s="161"/>
      <c r="W98" s="161"/>
      <c r="X98" s="161"/>
      <c r="Y98" s="161"/>
      <c r="Z98" s="161"/>
      <c r="AA98" s="161"/>
      <c r="AB98" s="161"/>
    </row>
    <row r="99" spans="1:28" s="9" customFormat="1">
      <c r="A99" s="518"/>
      <c r="B99" s="52"/>
      <c r="C99" s="52"/>
      <c r="D99" s="178" t="s">
        <v>5128</v>
      </c>
      <c r="E99" s="188"/>
      <c r="F99" s="198"/>
      <c r="G99" s="50">
        <v>181.4</v>
      </c>
      <c r="H99" s="50">
        <v>2.1791999999999998</v>
      </c>
      <c r="I99" s="50"/>
      <c r="J99" s="50"/>
      <c r="K99" s="50"/>
      <c r="L99" s="50"/>
      <c r="M99" s="50"/>
      <c r="N99" s="73">
        <f>TRUNC(PRODUCT(F99:M99),2)</f>
        <v>395.3</v>
      </c>
      <c r="O99" s="14"/>
      <c r="Q99" s="161"/>
      <c r="R99" s="161"/>
      <c r="S99" s="161"/>
      <c r="T99" s="161"/>
      <c r="U99" s="161"/>
      <c r="V99" s="161"/>
      <c r="W99" s="161"/>
      <c r="X99" s="161"/>
      <c r="Y99" s="161"/>
      <c r="Z99" s="161"/>
      <c r="AA99" s="161"/>
      <c r="AB99" s="161"/>
    </row>
    <row r="100" spans="1:28" s="9" customFormat="1">
      <c r="A100" s="883"/>
      <c r="B100" s="884"/>
      <c r="C100" s="884"/>
      <c r="D100" s="884"/>
      <c r="E100" s="884"/>
      <c r="F100" s="884"/>
      <c r="G100" s="884"/>
      <c r="H100" s="884"/>
      <c r="I100" s="884"/>
      <c r="J100" s="884"/>
      <c r="K100" s="884"/>
      <c r="L100" s="884"/>
      <c r="M100" s="884"/>
      <c r="N100" s="885"/>
      <c r="O100" s="14"/>
      <c r="Q100" s="161"/>
      <c r="R100" s="161"/>
      <c r="S100" s="161"/>
      <c r="T100" s="161"/>
      <c r="U100" s="161"/>
      <c r="V100" s="161"/>
      <c r="W100" s="161"/>
      <c r="X100" s="161"/>
      <c r="Y100" s="161"/>
      <c r="Z100" s="161"/>
      <c r="AA100" s="161"/>
      <c r="AB100" s="161"/>
    </row>
    <row r="101" spans="1:28" s="9" customFormat="1" ht="60">
      <c r="A101" s="707" t="s">
        <v>6982</v>
      </c>
      <c r="B101" s="174">
        <f>VLOOKUP(A101,Orçamento!$A:$K,2,FALSE)</f>
        <v>94990</v>
      </c>
      <c r="C101" s="528" t="str">
        <f>VLOOKUP(A101,Orçamento!$A:$K,3,FALSE)</f>
        <v>SINAPI SERVIÇO</v>
      </c>
      <c r="D101" s="175" t="str">
        <f>VLOOKUP(A101,Orçamento!$A:$K,5,FALSE)</f>
        <v>EXECUÇÃO DE PASSEIO (CALÇADA) OU PISO DE CONCRETO COM CONCRETO MOLDADO IN LOCO, FEITO EM OBRA, ACABAMENTO CONVENCIONAL, NÃO ARMADO.</v>
      </c>
      <c r="E101" s="176" t="str">
        <f>VLOOKUP(A101,Orçamento!$A:$K,6,FALSE)</f>
        <v>M3</v>
      </c>
      <c r="F101" s="203"/>
      <c r="G101" s="50"/>
      <c r="H101" s="50"/>
      <c r="I101" s="50"/>
      <c r="J101" s="50"/>
      <c r="K101" s="50"/>
      <c r="L101" s="50"/>
      <c r="M101" s="50"/>
      <c r="N101" s="173">
        <f>SUM(N102:N103)</f>
        <v>48.230000000000004</v>
      </c>
      <c r="O101" s="14"/>
      <c r="Q101" s="161"/>
      <c r="R101" s="161"/>
      <c r="S101" s="161"/>
      <c r="T101" s="161"/>
      <c r="U101" s="161"/>
      <c r="V101" s="161"/>
      <c r="W101" s="161"/>
      <c r="X101" s="161"/>
      <c r="Y101" s="161"/>
      <c r="Z101" s="161"/>
      <c r="AA101" s="161"/>
      <c r="AB101" s="161"/>
    </row>
    <row r="102" spans="1:28" s="9" customFormat="1">
      <c r="A102" s="518"/>
      <c r="B102" s="52"/>
      <c r="C102" s="52"/>
      <c r="D102" s="178" t="s">
        <v>5127</v>
      </c>
      <c r="E102" s="188"/>
      <c r="F102" s="198"/>
      <c r="G102" s="50">
        <v>181.4</v>
      </c>
      <c r="H102" s="50">
        <v>2.2530999999999999</v>
      </c>
      <c r="I102" s="50">
        <v>0.06</v>
      </c>
      <c r="J102" s="50"/>
      <c r="K102" s="50"/>
      <c r="L102" s="50"/>
      <c r="M102" s="50"/>
      <c r="N102" s="73">
        <f>TRUNC(PRODUCT(F102:M102),2)</f>
        <v>24.52</v>
      </c>
      <c r="O102" s="14"/>
      <c r="Q102" s="161"/>
      <c r="R102" s="161"/>
      <c r="S102" s="161"/>
      <c r="T102" s="161"/>
      <c r="U102" s="161"/>
      <c r="V102" s="161"/>
      <c r="W102" s="161"/>
      <c r="X102" s="161"/>
      <c r="Y102" s="161"/>
      <c r="Z102" s="161"/>
      <c r="AA102" s="161"/>
      <c r="AB102" s="161"/>
    </row>
    <row r="103" spans="1:28" s="9" customFormat="1">
      <c r="A103" s="518"/>
      <c r="B103" s="52"/>
      <c r="C103" s="52"/>
      <c r="D103" s="178" t="s">
        <v>5128</v>
      </c>
      <c r="E103" s="188"/>
      <c r="F103" s="198"/>
      <c r="G103" s="50">
        <v>181.4</v>
      </c>
      <c r="H103" s="50">
        <v>2.1791999999999998</v>
      </c>
      <c r="I103" s="50">
        <v>0.06</v>
      </c>
      <c r="J103" s="50"/>
      <c r="K103" s="50"/>
      <c r="L103" s="50"/>
      <c r="M103" s="50"/>
      <c r="N103" s="73">
        <f>TRUNC(PRODUCT(F103:M103),2)</f>
        <v>23.71</v>
      </c>
      <c r="O103" s="14"/>
      <c r="Q103" s="161"/>
      <c r="R103" s="161"/>
      <c r="S103" s="161"/>
      <c r="T103" s="161"/>
      <c r="U103" s="161"/>
      <c r="V103" s="161"/>
      <c r="W103" s="161"/>
      <c r="X103" s="161"/>
      <c r="Y103" s="161"/>
      <c r="Z103" s="161"/>
      <c r="AA103" s="161"/>
      <c r="AB103" s="161"/>
    </row>
    <row r="104" spans="1:28" s="9" customFormat="1">
      <c r="A104" s="883"/>
      <c r="B104" s="884"/>
      <c r="C104" s="884"/>
      <c r="D104" s="884"/>
      <c r="E104" s="884"/>
      <c r="F104" s="884"/>
      <c r="G104" s="884"/>
      <c r="H104" s="884"/>
      <c r="I104" s="884"/>
      <c r="J104" s="884"/>
      <c r="K104" s="884"/>
      <c r="L104" s="884"/>
      <c r="M104" s="884"/>
      <c r="N104" s="885"/>
      <c r="O104" s="14"/>
      <c r="Q104" s="161"/>
      <c r="R104" s="161"/>
      <c r="S104" s="161"/>
      <c r="T104" s="161"/>
      <c r="U104" s="161"/>
      <c r="V104" s="161"/>
      <c r="W104" s="161"/>
      <c r="X104" s="161"/>
      <c r="Y104" s="161"/>
      <c r="Z104" s="161"/>
      <c r="AA104" s="161"/>
      <c r="AB104" s="161"/>
    </row>
    <row r="105" spans="1:28" s="9" customFormat="1">
      <c r="A105" s="707" t="s">
        <v>7332</v>
      </c>
      <c r="B105" s="174">
        <f>VLOOKUP(A105,Orçamento!$A:$K,2,FALSE)</f>
        <v>93358</v>
      </c>
      <c r="C105" s="528" t="str">
        <f>VLOOKUP(A105,Orçamento!$A:$K,3,FALSE)</f>
        <v>SINAPI SERVIÇO</v>
      </c>
      <c r="D105" s="175" t="str">
        <f>VLOOKUP(A105,Orçamento!$A:$K,5,FALSE)</f>
        <v>ESCAVAÇÃO MANUAL DE VALA.</v>
      </c>
      <c r="E105" s="176" t="str">
        <f>VLOOKUP(A105,Orçamento!$A:$K,6,FALSE)</f>
        <v>M3</v>
      </c>
      <c r="F105" s="203"/>
      <c r="G105" s="50"/>
      <c r="H105" s="50"/>
      <c r="I105" s="50"/>
      <c r="J105" s="50"/>
      <c r="K105" s="50"/>
      <c r="L105" s="50"/>
      <c r="M105" s="50"/>
      <c r="N105" s="173">
        <f>SUM(N106:N108)</f>
        <v>1.31</v>
      </c>
      <c r="O105" s="14"/>
      <c r="Q105" s="161"/>
      <c r="R105" s="161"/>
      <c r="S105" s="161"/>
      <c r="T105" s="161"/>
      <c r="U105" s="161"/>
      <c r="V105" s="161"/>
      <c r="W105" s="161"/>
      <c r="X105" s="161"/>
      <c r="Y105" s="161"/>
      <c r="Z105" s="161"/>
      <c r="AA105" s="161"/>
      <c r="AB105" s="161"/>
    </row>
    <row r="106" spans="1:28" s="9" customFormat="1">
      <c r="A106" s="518"/>
      <c r="B106" s="52"/>
      <c r="C106" s="52"/>
      <c r="D106" s="178" t="s">
        <v>7334</v>
      </c>
      <c r="E106" s="188"/>
      <c r="F106" s="198"/>
      <c r="G106" s="50">
        <f>TRUNC((1.2*2+1*2)*0.3*0.15*1,2)</f>
        <v>0.19</v>
      </c>
      <c r="H106" s="50"/>
      <c r="I106" s="50"/>
      <c r="J106" s="50"/>
      <c r="K106" s="50"/>
      <c r="L106" s="50"/>
      <c r="M106" s="50"/>
      <c r="N106" s="73">
        <f>TRUNC(PRODUCT(F106:M106),2)</f>
        <v>0.19</v>
      </c>
      <c r="O106" s="14"/>
      <c r="Q106" s="161"/>
      <c r="R106" s="161"/>
      <c r="S106" s="161"/>
      <c r="T106" s="161"/>
      <c r="U106" s="161"/>
      <c r="V106" s="161"/>
      <c r="W106" s="161"/>
      <c r="X106" s="161"/>
      <c r="Y106" s="161"/>
      <c r="Z106" s="161"/>
      <c r="AA106" s="161"/>
      <c r="AB106" s="161"/>
    </row>
    <row r="107" spans="1:28" s="9" customFormat="1">
      <c r="A107" s="518"/>
      <c r="B107" s="52"/>
      <c r="C107" s="52"/>
      <c r="D107" s="178" t="s">
        <v>7336</v>
      </c>
      <c r="E107" s="188"/>
      <c r="F107" s="198"/>
      <c r="G107" s="50">
        <f>(1.5*2+1.3*2)*0.3*0.15*2</f>
        <v>0.504</v>
      </c>
      <c r="H107" s="50"/>
      <c r="I107" s="50"/>
      <c r="J107" s="50"/>
      <c r="K107" s="50"/>
      <c r="L107" s="50"/>
      <c r="M107" s="50"/>
      <c r="N107" s="73">
        <f>TRUNC(PRODUCT(F107:M107),2)</f>
        <v>0.5</v>
      </c>
      <c r="O107" s="14"/>
      <c r="Q107" s="161"/>
      <c r="R107" s="161"/>
      <c r="S107" s="161"/>
      <c r="T107" s="161"/>
      <c r="U107" s="161"/>
      <c r="V107" s="161"/>
      <c r="W107" s="161"/>
      <c r="X107" s="161"/>
      <c r="Y107" s="161"/>
      <c r="Z107" s="161"/>
      <c r="AA107" s="161"/>
      <c r="AB107" s="161"/>
    </row>
    <row r="108" spans="1:28" s="9" customFormat="1">
      <c r="A108" s="518"/>
      <c r="B108" s="52"/>
      <c r="C108" s="52"/>
      <c r="D108" s="178" t="s">
        <v>7335</v>
      </c>
      <c r="E108" s="188"/>
      <c r="F108" s="198"/>
      <c r="G108" s="50">
        <f>(5.6*2+1.3*2)*0.3*0.15*1</f>
        <v>0.62099999999999989</v>
      </c>
      <c r="H108" s="50"/>
      <c r="I108" s="50"/>
      <c r="J108" s="50"/>
      <c r="K108" s="50"/>
      <c r="L108" s="50"/>
      <c r="M108" s="50"/>
      <c r="N108" s="73">
        <f>TRUNC(PRODUCT(F108:M108),2)</f>
        <v>0.62</v>
      </c>
      <c r="O108" s="14"/>
      <c r="Q108" s="161"/>
      <c r="R108" s="161"/>
      <c r="S108" s="161"/>
      <c r="T108" s="161"/>
      <c r="U108" s="161"/>
      <c r="V108" s="161"/>
      <c r="W108" s="161"/>
      <c r="X108" s="161"/>
      <c r="Y108" s="161"/>
      <c r="Z108" s="161"/>
      <c r="AA108" s="161"/>
      <c r="AB108" s="161"/>
    </row>
    <row r="109" spans="1:28" s="9" customFormat="1">
      <c r="A109" s="883"/>
      <c r="B109" s="884"/>
      <c r="C109" s="884"/>
      <c r="D109" s="884"/>
      <c r="E109" s="884"/>
      <c r="F109" s="884"/>
      <c r="G109" s="884"/>
      <c r="H109" s="884"/>
      <c r="I109" s="884"/>
      <c r="J109" s="884"/>
      <c r="K109" s="884"/>
      <c r="L109" s="884"/>
      <c r="M109" s="884"/>
      <c r="N109" s="885"/>
      <c r="O109" s="14"/>
      <c r="Q109" s="161"/>
      <c r="R109" s="161"/>
      <c r="S109" s="161"/>
      <c r="T109" s="161"/>
      <c r="U109" s="161"/>
      <c r="V109" s="161"/>
      <c r="W109" s="161"/>
      <c r="X109" s="161"/>
      <c r="Y109" s="161"/>
      <c r="Z109" s="161"/>
      <c r="AA109" s="161"/>
      <c r="AB109" s="161"/>
    </row>
    <row r="110" spans="1:28" s="9" customFormat="1" ht="45">
      <c r="A110" s="707" t="s">
        <v>7333</v>
      </c>
      <c r="B110" s="174">
        <f>VLOOKUP(A110,Orçamento!$A:$K,2,FALSE)</f>
        <v>89472</v>
      </c>
      <c r="C110" s="528" t="str">
        <f>VLOOKUP(A110,Orçamento!$A:$K,3,FALSE)</f>
        <v>SINAPI SERVIÇO</v>
      </c>
      <c r="D110" s="175" t="str">
        <f>VLOOKUP(A110,Orçamento!$A:$K,5,FALSE)</f>
        <v>ALVENARIA DE BLOCOS DE CONCRETO ESTRUTURAL 14X19X39 CM (ESPESSURA 14 CM), FBK = 14 MPA, UTILIZANDO COLHER DE PEDREIRO.</v>
      </c>
      <c r="E110" s="176" t="str">
        <f>VLOOKUP(A110,Orçamento!$A:$K,6,FALSE)</f>
        <v>M2</v>
      </c>
      <c r="F110" s="203"/>
      <c r="G110" s="50"/>
      <c r="H110" s="50"/>
      <c r="I110" s="50"/>
      <c r="J110" s="50"/>
      <c r="K110" s="50"/>
      <c r="L110" s="50"/>
      <c r="M110" s="50"/>
      <c r="N110" s="173">
        <f>SUM(N111:N113)</f>
        <v>7.35</v>
      </c>
      <c r="O110" s="14"/>
      <c r="Q110" s="161"/>
      <c r="R110" s="161"/>
      <c r="S110" s="161"/>
      <c r="T110" s="161"/>
      <c r="U110" s="161"/>
      <c r="V110" s="161"/>
      <c r="W110" s="161"/>
      <c r="X110" s="161"/>
      <c r="Y110" s="161"/>
      <c r="Z110" s="161"/>
      <c r="AA110" s="161"/>
      <c r="AB110" s="161"/>
    </row>
    <row r="111" spans="1:28" s="9" customFormat="1">
      <c r="A111" s="518"/>
      <c r="B111" s="52"/>
      <c r="C111" s="52"/>
      <c r="D111" s="178" t="s">
        <v>7334</v>
      </c>
      <c r="E111" s="188"/>
      <c r="F111" s="198"/>
      <c r="G111" s="50">
        <f>(1.2*2+1*2)</f>
        <v>4.4000000000000004</v>
      </c>
      <c r="H111" s="50">
        <v>0.25</v>
      </c>
      <c r="I111" s="50"/>
      <c r="J111" s="50"/>
      <c r="K111" s="50"/>
      <c r="L111" s="50"/>
      <c r="M111" s="50">
        <v>1</v>
      </c>
      <c r="N111" s="73">
        <f>TRUNC(PRODUCT(F111:M111),2)</f>
        <v>1.1000000000000001</v>
      </c>
      <c r="O111" s="14"/>
      <c r="Q111" s="161"/>
      <c r="R111" s="161"/>
      <c r="S111" s="161"/>
      <c r="T111" s="161"/>
      <c r="U111" s="161"/>
      <c r="V111" s="161"/>
      <c r="W111" s="161"/>
      <c r="X111" s="161"/>
      <c r="Y111" s="161"/>
      <c r="Z111" s="161"/>
      <c r="AA111" s="161"/>
      <c r="AB111" s="161"/>
    </row>
    <row r="112" spans="1:28" s="9" customFormat="1">
      <c r="A112" s="518"/>
      <c r="B112" s="52"/>
      <c r="C112" s="52"/>
      <c r="D112" s="178" t="s">
        <v>7336</v>
      </c>
      <c r="E112" s="188"/>
      <c r="F112" s="198"/>
      <c r="G112" s="50">
        <f>(1.5*2+1.3*2)</f>
        <v>5.6</v>
      </c>
      <c r="H112" s="50">
        <v>0.25</v>
      </c>
      <c r="I112" s="50"/>
      <c r="J112" s="50"/>
      <c r="K112" s="50"/>
      <c r="L112" s="50"/>
      <c r="M112" s="50">
        <v>2</v>
      </c>
      <c r="N112" s="73">
        <f>TRUNC(PRODUCT(F112:M112),2)</f>
        <v>2.8</v>
      </c>
      <c r="O112" s="14"/>
      <c r="Q112" s="161"/>
      <c r="R112" s="161"/>
      <c r="S112" s="161"/>
      <c r="T112" s="161"/>
      <c r="U112" s="161"/>
      <c r="V112" s="161"/>
      <c r="W112" s="161"/>
      <c r="X112" s="161"/>
      <c r="Y112" s="161"/>
      <c r="Z112" s="161"/>
      <c r="AA112" s="161"/>
      <c r="AB112" s="161"/>
    </row>
    <row r="113" spans="1:28" s="9" customFormat="1">
      <c r="A113" s="518"/>
      <c r="B113" s="52"/>
      <c r="C113" s="52"/>
      <c r="D113" s="178" t="s">
        <v>7335</v>
      </c>
      <c r="E113" s="188"/>
      <c r="F113" s="198"/>
      <c r="G113" s="50">
        <f>(5.6*2+1.3*2)</f>
        <v>13.799999999999999</v>
      </c>
      <c r="H113" s="50">
        <v>0.25</v>
      </c>
      <c r="I113" s="50"/>
      <c r="J113" s="50"/>
      <c r="K113" s="50"/>
      <c r="L113" s="50"/>
      <c r="M113" s="50">
        <v>1</v>
      </c>
      <c r="N113" s="73">
        <f>TRUNC(PRODUCT(F113:M113),2)</f>
        <v>3.45</v>
      </c>
      <c r="O113" s="14"/>
      <c r="Q113" s="161"/>
      <c r="R113" s="161"/>
      <c r="S113" s="161"/>
      <c r="T113" s="161"/>
      <c r="U113" s="161"/>
      <c r="V113" s="161"/>
      <c r="W113" s="161"/>
      <c r="X113" s="161"/>
      <c r="Y113" s="161"/>
      <c r="Z113" s="161"/>
      <c r="AA113" s="161"/>
      <c r="AB113" s="161"/>
    </row>
    <row r="114" spans="1:28" s="9" customFormat="1">
      <c r="A114" s="883"/>
      <c r="B114" s="884"/>
      <c r="C114" s="884"/>
      <c r="D114" s="884"/>
      <c r="E114" s="884"/>
      <c r="F114" s="884"/>
      <c r="G114" s="884"/>
      <c r="H114" s="884"/>
      <c r="I114" s="884"/>
      <c r="J114" s="884"/>
      <c r="K114" s="884"/>
      <c r="L114" s="884"/>
      <c r="M114" s="884"/>
      <c r="N114" s="885"/>
      <c r="O114" s="14"/>
      <c r="Q114" s="161"/>
      <c r="R114" s="161"/>
      <c r="S114" s="161"/>
      <c r="T114" s="161"/>
      <c r="U114" s="161"/>
      <c r="V114" s="161"/>
      <c r="W114" s="161"/>
      <c r="X114" s="161"/>
      <c r="Y114" s="161"/>
      <c r="Z114" s="161"/>
      <c r="AA114" s="161"/>
      <c r="AB114" s="161"/>
    </row>
    <row r="115" spans="1:28" s="9" customFormat="1" ht="45">
      <c r="A115" s="707" t="s">
        <v>7337</v>
      </c>
      <c r="B115" s="174">
        <f>VLOOKUP(A115,Orçamento!$A:$K,2,FALSE)</f>
        <v>94963</v>
      </c>
      <c r="C115" s="528" t="str">
        <f>VLOOKUP(A115,Orçamento!$A:$K,3,FALSE)</f>
        <v>SINAPI SERVIÇO</v>
      </c>
      <c r="D115" s="175" t="str">
        <f>VLOOKUP(A115,Orçamento!$A:$K,5,FALSE)</f>
        <v>CONCRETO FCK = 15MPA, TRAÇO 1:3,4:3,5 (EM MASSA SECA DE CIMENTO/ AREIA MÉDIA/ BRITA 1) - PREPARO MECÂNICO COM BETONEIRA 400 L.</v>
      </c>
      <c r="E115" s="176" t="str">
        <f>VLOOKUP(A115,Orçamento!$A:$K,6,FALSE)</f>
        <v>M3</v>
      </c>
      <c r="F115" s="203"/>
      <c r="G115" s="50"/>
      <c r="H115" s="50"/>
      <c r="I115" s="50"/>
      <c r="J115" s="50"/>
      <c r="K115" s="50"/>
      <c r="L115" s="50"/>
      <c r="M115" s="50"/>
      <c r="N115" s="173">
        <f>SUM(N116:N118)</f>
        <v>0.36</v>
      </c>
      <c r="O115" s="14"/>
      <c r="Q115" s="161"/>
      <c r="R115" s="161"/>
      <c r="S115" s="161"/>
      <c r="T115" s="161"/>
      <c r="U115" s="161"/>
      <c r="V115" s="161"/>
      <c r="W115" s="161"/>
      <c r="X115" s="161"/>
      <c r="Y115" s="161"/>
      <c r="Z115" s="161"/>
      <c r="AA115" s="161"/>
      <c r="AB115" s="161"/>
    </row>
    <row r="116" spans="1:28" s="9" customFormat="1">
      <c r="A116" s="518"/>
      <c r="B116" s="52"/>
      <c r="C116" s="52"/>
      <c r="D116" s="178" t="s">
        <v>7334</v>
      </c>
      <c r="E116" s="188"/>
      <c r="F116" s="198"/>
      <c r="G116" s="50">
        <f>TRUNC((1.2*2+1*2),2)</f>
        <v>4.4000000000000004</v>
      </c>
      <c r="H116" s="50">
        <v>0.25</v>
      </c>
      <c r="I116" s="50">
        <v>0.05</v>
      </c>
      <c r="J116" s="50"/>
      <c r="K116" s="50"/>
      <c r="L116" s="50"/>
      <c r="M116" s="50">
        <v>1</v>
      </c>
      <c r="N116" s="73">
        <f>TRUNC(PRODUCT(F116:M116),2)</f>
        <v>0.05</v>
      </c>
      <c r="O116" s="14"/>
      <c r="Q116" s="161"/>
      <c r="R116" s="161"/>
      <c r="S116" s="161"/>
      <c r="T116" s="161"/>
      <c r="U116" s="161"/>
      <c r="V116" s="161"/>
      <c r="W116" s="161"/>
      <c r="X116" s="161"/>
      <c r="Y116" s="161"/>
      <c r="Z116" s="161"/>
      <c r="AA116" s="161"/>
      <c r="AB116" s="161"/>
    </row>
    <row r="117" spans="1:28" s="9" customFormat="1">
      <c r="A117" s="518"/>
      <c r="B117" s="52"/>
      <c r="C117" s="52"/>
      <c r="D117" s="178" t="s">
        <v>7336</v>
      </c>
      <c r="E117" s="188"/>
      <c r="F117" s="198"/>
      <c r="G117" s="50">
        <f>(1.5*2+1.3*2)</f>
        <v>5.6</v>
      </c>
      <c r="H117" s="50">
        <v>0.25</v>
      </c>
      <c r="I117" s="50">
        <v>0.05</v>
      </c>
      <c r="J117" s="50"/>
      <c r="K117" s="50"/>
      <c r="L117" s="50"/>
      <c r="M117" s="50">
        <v>2</v>
      </c>
      <c r="N117" s="73">
        <f>TRUNC(PRODUCT(F117:M117),2)</f>
        <v>0.14000000000000001</v>
      </c>
      <c r="O117" s="14"/>
      <c r="Q117" s="161"/>
      <c r="R117" s="161"/>
      <c r="S117" s="161"/>
      <c r="T117" s="161"/>
      <c r="U117" s="161"/>
      <c r="V117" s="161"/>
      <c r="W117" s="161"/>
      <c r="X117" s="161"/>
      <c r="Y117" s="161"/>
      <c r="Z117" s="161"/>
      <c r="AA117" s="161"/>
      <c r="AB117" s="161"/>
    </row>
    <row r="118" spans="1:28" s="9" customFormat="1">
      <c r="A118" s="518"/>
      <c r="B118" s="52"/>
      <c r="C118" s="52"/>
      <c r="D118" s="178" t="s">
        <v>7335</v>
      </c>
      <c r="E118" s="188"/>
      <c r="F118" s="198"/>
      <c r="G118" s="50">
        <f>(5.6*2+1.3*2)</f>
        <v>13.799999999999999</v>
      </c>
      <c r="H118" s="50">
        <v>0.25</v>
      </c>
      <c r="I118" s="50">
        <v>0.05</v>
      </c>
      <c r="J118" s="50"/>
      <c r="K118" s="50"/>
      <c r="L118" s="50"/>
      <c r="M118" s="50">
        <v>1</v>
      </c>
      <c r="N118" s="73">
        <f>TRUNC(PRODUCT(F118:M118),2)</f>
        <v>0.17</v>
      </c>
      <c r="O118" s="14"/>
      <c r="Q118" s="161"/>
      <c r="R118" s="161"/>
      <c r="S118" s="161"/>
      <c r="T118" s="161"/>
      <c r="U118" s="161"/>
      <c r="V118" s="161"/>
      <c r="W118" s="161"/>
      <c r="X118" s="161"/>
      <c r="Y118" s="161"/>
      <c r="Z118" s="161"/>
      <c r="AA118" s="161"/>
      <c r="AB118" s="161"/>
    </row>
    <row r="119" spans="1:28" s="9" customFormat="1">
      <c r="A119" s="883"/>
      <c r="B119" s="884"/>
      <c r="C119" s="884"/>
      <c r="D119" s="884"/>
      <c r="E119" s="884"/>
      <c r="F119" s="884"/>
      <c r="G119" s="884"/>
      <c r="H119" s="884"/>
      <c r="I119" s="884"/>
      <c r="J119" s="884"/>
      <c r="K119" s="884"/>
      <c r="L119" s="884"/>
      <c r="M119" s="884"/>
      <c r="N119" s="885"/>
      <c r="O119" s="14"/>
      <c r="Q119" s="161"/>
      <c r="R119" s="161"/>
      <c r="S119" s="161"/>
      <c r="T119" s="161"/>
      <c r="U119" s="161"/>
      <c r="V119" s="161"/>
      <c r="W119" s="161"/>
      <c r="X119" s="161"/>
      <c r="Y119" s="161"/>
      <c r="Z119" s="161"/>
      <c r="AA119" s="161"/>
      <c r="AB119" s="161"/>
    </row>
    <row r="120" spans="1:28" s="9" customFormat="1" ht="60">
      <c r="A120" s="707" t="s">
        <v>7338</v>
      </c>
      <c r="B120" s="174">
        <f>VLOOKUP(A120,Orçamento!$A:$K,2,FALSE)</f>
        <v>87878</v>
      </c>
      <c r="C120" s="528" t="str">
        <f>VLOOKUP(A120,Orçamento!$A:$K,3,FALSE)</f>
        <v>SINAPI SERVIÇO</v>
      </c>
      <c r="D120" s="175" t="str">
        <f>VLOOKUP(A120,Orçamento!$A:$K,5,FALSE)</f>
        <v>CHAPISCO APLICADO EM ALVENARIAS E ESTRUTURAS DE CONCRETO INTERNAS, COM COLHER DE PEDREIRO.  ARGAMASSA TRAÇO 1:3 COM PREPARO MANUAL.</v>
      </c>
      <c r="E120" s="176" t="str">
        <f>VLOOKUP(A120,Orçamento!$A:$K,6,FALSE)</f>
        <v>M2</v>
      </c>
      <c r="F120" s="203"/>
      <c r="G120" s="50"/>
      <c r="H120" s="50"/>
      <c r="I120" s="50"/>
      <c r="J120" s="50"/>
      <c r="K120" s="50"/>
      <c r="L120" s="50"/>
      <c r="M120" s="50"/>
      <c r="N120" s="173">
        <f>SUM(N121:N126)</f>
        <v>19.11</v>
      </c>
      <c r="O120" s="14"/>
      <c r="Q120" s="161"/>
      <c r="R120" s="161"/>
      <c r="S120" s="161"/>
      <c r="T120" s="161"/>
      <c r="U120" s="161"/>
      <c r="V120" s="161"/>
      <c r="W120" s="161"/>
      <c r="X120" s="161"/>
      <c r="Y120" s="161"/>
      <c r="Z120" s="161"/>
      <c r="AA120" s="161"/>
      <c r="AB120" s="161"/>
    </row>
    <row r="121" spans="1:28" s="9" customFormat="1">
      <c r="A121" s="518"/>
      <c r="B121" s="52"/>
      <c r="C121" s="52"/>
      <c r="D121" s="178" t="s">
        <v>7334</v>
      </c>
      <c r="E121" s="188"/>
      <c r="F121" s="198"/>
      <c r="G121" s="50">
        <f>(1.2*2+1*2)</f>
        <v>4.4000000000000004</v>
      </c>
      <c r="H121" s="50">
        <v>0.25</v>
      </c>
      <c r="I121" s="50"/>
      <c r="J121" s="50"/>
      <c r="K121" s="50"/>
      <c r="L121" s="50"/>
      <c r="M121" s="50">
        <v>2</v>
      </c>
      <c r="N121" s="73">
        <f t="shared" ref="N121:N126" si="0">TRUNC(PRODUCT(F121:M121),2)</f>
        <v>2.2000000000000002</v>
      </c>
      <c r="O121" s="14"/>
      <c r="Q121" s="161"/>
      <c r="R121" s="161"/>
      <c r="S121" s="161"/>
      <c r="T121" s="161"/>
      <c r="U121" s="161"/>
      <c r="V121" s="161"/>
      <c r="W121" s="161"/>
      <c r="X121" s="161"/>
      <c r="Y121" s="161"/>
      <c r="Z121" s="161"/>
      <c r="AA121" s="161"/>
      <c r="AB121" s="161"/>
    </row>
    <row r="122" spans="1:28" s="9" customFormat="1">
      <c r="A122" s="518"/>
      <c r="B122" s="52"/>
      <c r="C122" s="52"/>
      <c r="D122" s="178" t="s">
        <v>7336</v>
      </c>
      <c r="E122" s="188"/>
      <c r="F122" s="198"/>
      <c r="G122" s="50">
        <f>(1.5*2+1.3*2)</f>
        <v>5.6</v>
      </c>
      <c r="H122" s="50">
        <v>0.25</v>
      </c>
      <c r="I122" s="50"/>
      <c r="J122" s="50"/>
      <c r="K122" s="50"/>
      <c r="L122" s="50"/>
      <c r="M122" s="50">
        <v>4</v>
      </c>
      <c r="N122" s="73">
        <f t="shared" si="0"/>
        <v>5.6</v>
      </c>
      <c r="O122" s="14"/>
      <c r="Q122" s="161"/>
      <c r="R122" s="161"/>
      <c r="S122" s="161"/>
      <c r="T122" s="161"/>
      <c r="U122" s="161"/>
      <c r="V122" s="161"/>
      <c r="W122" s="161"/>
      <c r="X122" s="161"/>
      <c r="Y122" s="161"/>
      <c r="Z122" s="161"/>
      <c r="AA122" s="161"/>
      <c r="AB122" s="161"/>
    </row>
    <row r="123" spans="1:28" s="9" customFormat="1">
      <c r="A123" s="518"/>
      <c r="B123" s="52"/>
      <c r="C123" s="52"/>
      <c r="D123" s="178" t="s">
        <v>7335</v>
      </c>
      <c r="E123" s="188"/>
      <c r="F123" s="198"/>
      <c r="G123" s="50">
        <f>(5.6*2+1.3*2)</f>
        <v>13.799999999999999</v>
      </c>
      <c r="H123" s="50">
        <v>0.25</v>
      </c>
      <c r="I123" s="50"/>
      <c r="J123" s="50"/>
      <c r="K123" s="50"/>
      <c r="L123" s="50"/>
      <c r="M123" s="50">
        <v>2</v>
      </c>
      <c r="N123" s="73">
        <f t="shared" si="0"/>
        <v>6.9</v>
      </c>
      <c r="O123" s="14"/>
      <c r="Q123" s="161"/>
      <c r="R123" s="161"/>
      <c r="S123" s="161"/>
      <c r="T123" s="161"/>
      <c r="U123" s="161"/>
      <c r="V123" s="161"/>
      <c r="W123" s="161"/>
      <c r="X123" s="161"/>
      <c r="Y123" s="161"/>
      <c r="Z123" s="161"/>
      <c r="AA123" s="161"/>
      <c r="AB123" s="161"/>
    </row>
    <row r="124" spans="1:28" s="9" customFormat="1">
      <c r="A124" s="518"/>
      <c r="B124" s="52"/>
      <c r="C124" s="52"/>
      <c r="D124" s="178" t="s">
        <v>7334</v>
      </c>
      <c r="E124" s="188"/>
      <c r="F124" s="198"/>
      <c r="G124" s="50">
        <f>(1.2*2+1*2)</f>
        <v>4.4000000000000004</v>
      </c>
      <c r="H124" s="50">
        <v>0.15</v>
      </c>
      <c r="I124" s="50"/>
      <c r="J124" s="50"/>
      <c r="K124" s="50"/>
      <c r="L124" s="50"/>
      <c r="M124" s="50">
        <v>1</v>
      </c>
      <c r="N124" s="73">
        <f t="shared" si="0"/>
        <v>0.66</v>
      </c>
      <c r="O124" s="14"/>
      <c r="Q124" s="161"/>
      <c r="R124" s="161"/>
      <c r="S124" s="161"/>
      <c r="T124" s="161"/>
      <c r="U124" s="161"/>
      <c r="V124" s="161"/>
      <c r="W124" s="161"/>
      <c r="X124" s="161"/>
      <c r="Y124" s="161"/>
      <c r="Z124" s="161"/>
      <c r="AA124" s="161"/>
      <c r="AB124" s="161"/>
    </row>
    <row r="125" spans="1:28" s="9" customFormat="1">
      <c r="A125" s="518"/>
      <c r="B125" s="52"/>
      <c r="C125" s="52"/>
      <c r="D125" s="178" t="s">
        <v>7336</v>
      </c>
      <c r="E125" s="188"/>
      <c r="F125" s="198"/>
      <c r="G125" s="50">
        <f>(1.5*2+1.3*2)</f>
        <v>5.6</v>
      </c>
      <c r="H125" s="50">
        <v>0.15</v>
      </c>
      <c r="I125" s="50"/>
      <c r="J125" s="50"/>
      <c r="K125" s="50"/>
      <c r="L125" s="50"/>
      <c r="M125" s="50">
        <v>2</v>
      </c>
      <c r="N125" s="73">
        <f t="shared" si="0"/>
        <v>1.68</v>
      </c>
      <c r="O125" s="14"/>
      <c r="Q125" s="161"/>
      <c r="R125" s="161"/>
      <c r="S125" s="161"/>
      <c r="T125" s="161"/>
      <c r="U125" s="161"/>
      <c r="V125" s="161"/>
      <c r="W125" s="161"/>
      <c r="X125" s="161"/>
      <c r="Y125" s="161"/>
      <c r="Z125" s="161"/>
      <c r="AA125" s="161"/>
      <c r="AB125" s="161"/>
    </row>
    <row r="126" spans="1:28" s="9" customFormat="1">
      <c r="A126" s="518"/>
      <c r="B126" s="52"/>
      <c r="C126" s="52"/>
      <c r="D126" s="178" t="s">
        <v>7335</v>
      </c>
      <c r="E126" s="188"/>
      <c r="F126" s="198"/>
      <c r="G126" s="50">
        <f>(5.6*2+1.3*2)</f>
        <v>13.799999999999999</v>
      </c>
      <c r="H126" s="50">
        <v>0.15</v>
      </c>
      <c r="I126" s="50"/>
      <c r="J126" s="50"/>
      <c r="K126" s="50"/>
      <c r="L126" s="50"/>
      <c r="M126" s="50">
        <v>1</v>
      </c>
      <c r="N126" s="73">
        <f t="shared" si="0"/>
        <v>2.0699999999999998</v>
      </c>
      <c r="O126" s="14"/>
      <c r="Q126" s="161"/>
      <c r="R126" s="161"/>
      <c r="S126" s="161"/>
      <c r="T126" s="161"/>
      <c r="U126" s="161"/>
      <c r="V126" s="161"/>
      <c r="W126" s="161"/>
      <c r="X126" s="161"/>
      <c r="Y126" s="161"/>
      <c r="Z126" s="161"/>
      <c r="AA126" s="161"/>
      <c r="AB126" s="161"/>
    </row>
    <row r="127" spans="1:28" s="9" customFormat="1">
      <c r="A127" s="883"/>
      <c r="B127" s="884"/>
      <c r="C127" s="884"/>
      <c r="D127" s="884"/>
      <c r="E127" s="884"/>
      <c r="F127" s="884"/>
      <c r="G127" s="884"/>
      <c r="H127" s="884"/>
      <c r="I127" s="884"/>
      <c r="J127" s="884"/>
      <c r="K127" s="884"/>
      <c r="L127" s="884"/>
      <c r="M127" s="884"/>
      <c r="N127" s="885"/>
      <c r="O127" s="14"/>
      <c r="Q127" s="161"/>
      <c r="R127" s="161"/>
      <c r="S127" s="161"/>
      <c r="T127" s="161"/>
      <c r="U127" s="161"/>
      <c r="V127" s="161"/>
      <c r="W127" s="161"/>
      <c r="X127" s="161"/>
      <c r="Y127" s="161"/>
      <c r="Z127" s="161"/>
      <c r="AA127" s="161"/>
      <c r="AB127" s="161"/>
    </row>
    <row r="128" spans="1:28" s="9" customFormat="1" ht="60">
      <c r="A128" s="707" t="s">
        <v>7339</v>
      </c>
      <c r="B128" s="174">
        <f>VLOOKUP(A128,Orçamento!$A:$K,2,FALSE)</f>
        <v>87529</v>
      </c>
      <c r="C128" s="528" t="str">
        <f>VLOOKUP(A128,Orçamento!$A:$K,3,FALSE)</f>
        <v>SINAPI SERVIÇO</v>
      </c>
      <c r="D128" s="175" t="str">
        <f>VLOOKUP(A128,Orçamento!$A:$K,5,FALSE)</f>
        <v>MASSA ÚNICA, EM ARGAMASSA TRAÇO 1:2:8, PREPARO MECÂNICO, APLICADA MANUALMENTE EM PAREDES INTERNAS DE AMBIENTES COM ÁREA ENTRE 5M² E 10M², E = 17,5MM, COM TALISCAS.</v>
      </c>
      <c r="E128" s="176" t="str">
        <f>VLOOKUP(A128,Orçamento!$A:$K,6,FALSE)</f>
        <v>M2</v>
      </c>
      <c r="F128" s="203"/>
      <c r="G128" s="50"/>
      <c r="H128" s="50"/>
      <c r="I128" s="50"/>
      <c r="J128" s="50"/>
      <c r="K128" s="50"/>
      <c r="L128" s="50"/>
      <c r="M128" s="50"/>
      <c r="N128" s="173">
        <f>SUM(N129:N134)</f>
        <v>19.11</v>
      </c>
      <c r="O128" s="14"/>
      <c r="Q128" s="161"/>
      <c r="R128" s="161"/>
      <c r="S128" s="161"/>
      <c r="T128" s="161"/>
      <c r="U128" s="161"/>
      <c r="V128" s="161"/>
      <c r="W128" s="161"/>
      <c r="X128" s="161"/>
      <c r="Y128" s="161"/>
      <c r="Z128" s="161"/>
      <c r="AA128" s="161"/>
      <c r="AB128" s="161"/>
    </row>
    <row r="129" spans="1:28" s="9" customFormat="1">
      <c r="A129" s="518"/>
      <c r="B129" s="52"/>
      <c r="C129" s="52"/>
      <c r="D129" s="178" t="s">
        <v>7334</v>
      </c>
      <c r="E129" s="188"/>
      <c r="F129" s="198"/>
      <c r="G129" s="50">
        <f>(1.2*2+1*2)</f>
        <v>4.4000000000000004</v>
      </c>
      <c r="H129" s="50">
        <v>0.25</v>
      </c>
      <c r="I129" s="50"/>
      <c r="J129" s="50"/>
      <c r="K129" s="50"/>
      <c r="L129" s="50"/>
      <c r="M129" s="50">
        <v>2</v>
      </c>
      <c r="N129" s="73">
        <f t="shared" ref="N129:N134" si="1">TRUNC(PRODUCT(F129:M129),2)</f>
        <v>2.2000000000000002</v>
      </c>
      <c r="O129" s="14"/>
      <c r="Q129" s="161"/>
      <c r="R129" s="161"/>
      <c r="S129" s="161"/>
      <c r="T129" s="161"/>
      <c r="U129" s="161"/>
      <c r="V129" s="161"/>
      <c r="W129" s="161"/>
      <c r="X129" s="161"/>
      <c r="Y129" s="161"/>
      <c r="Z129" s="161"/>
      <c r="AA129" s="161"/>
      <c r="AB129" s="161"/>
    </row>
    <row r="130" spans="1:28" s="9" customFormat="1">
      <c r="A130" s="518"/>
      <c r="B130" s="52"/>
      <c r="C130" s="52"/>
      <c r="D130" s="178" t="s">
        <v>7336</v>
      </c>
      <c r="E130" s="188"/>
      <c r="F130" s="198"/>
      <c r="G130" s="50">
        <f>(1.5*2+1.3*2)</f>
        <v>5.6</v>
      </c>
      <c r="H130" s="50">
        <v>0.25</v>
      </c>
      <c r="I130" s="50"/>
      <c r="J130" s="50"/>
      <c r="K130" s="50"/>
      <c r="L130" s="50"/>
      <c r="M130" s="50">
        <v>4</v>
      </c>
      <c r="N130" s="73">
        <f t="shared" si="1"/>
        <v>5.6</v>
      </c>
      <c r="O130" s="14"/>
      <c r="Q130" s="161"/>
      <c r="R130" s="161"/>
      <c r="S130" s="161"/>
      <c r="T130" s="161"/>
      <c r="U130" s="161"/>
      <c r="V130" s="161"/>
      <c r="W130" s="161"/>
      <c r="X130" s="161"/>
      <c r="Y130" s="161"/>
      <c r="Z130" s="161"/>
      <c r="AA130" s="161"/>
      <c r="AB130" s="161"/>
    </row>
    <row r="131" spans="1:28" s="9" customFormat="1">
      <c r="A131" s="518"/>
      <c r="B131" s="52"/>
      <c r="C131" s="52"/>
      <c r="D131" s="178" t="s">
        <v>7335</v>
      </c>
      <c r="E131" s="188"/>
      <c r="F131" s="198"/>
      <c r="G131" s="50">
        <f>(5.6*2+1.3*2)</f>
        <v>13.799999999999999</v>
      </c>
      <c r="H131" s="50">
        <v>0.25</v>
      </c>
      <c r="I131" s="50"/>
      <c r="J131" s="50"/>
      <c r="K131" s="50"/>
      <c r="L131" s="50"/>
      <c r="M131" s="50">
        <v>2</v>
      </c>
      <c r="N131" s="73">
        <f t="shared" si="1"/>
        <v>6.9</v>
      </c>
      <c r="O131" s="14"/>
      <c r="Q131" s="161"/>
      <c r="R131" s="161"/>
      <c r="S131" s="161"/>
      <c r="T131" s="161"/>
      <c r="U131" s="161"/>
      <c r="V131" s="161"/>
      <c r="W131" s="161"/>
      <c r="X131" s="161"/>
      <c r="Y131" s="161"/>
      <c r="Z131" s="161"/>
      <c r="AA131" s="161"/>
      <c r="AB131" s="161"/>
    </row>
    <row r="132" spans="1:28" s="9" customFormat="1">
      <c r="A132" s="518"/>
      <c r="B132" s="52"/>
      <c r="C132" s="52"/>
      <c r="D132" s="178" t="s">
        <v>7334</v>
      </c>
      <c r="E132" s="188"/>
      <c r="F132" s="198"/>
      <c r="G132" s="50">
        <f>(1.2*2+1*2)</f>
        <v>4.4000000000000004</v>
      </c>
      <c r="H132" s="50">
        <v>0.15</v>
      </c>
      <c r="I132" s="50"/>
      <c r="J132" s="50"/>
      <c r="K132" s="50"/>
      <c r="L132" s="50"/>
      <c r="M132" s="50">
        <v>1</v>
      </c>
      <c r="N132" s="73">
        <f t="shared" si="1"/>
        <v>0.66</v>
      </c>
      <c r="O132" s="14"/>
      <c r="Q132" s="161"/>
      <c r="R132" s="161"/>
      <c r="S132" s="161"/>
      <c r="T132" s="161"/>
      <c r="U132" s="161"/>
      <c r="V132" s="161"/>
      <c r="W132" s="161"/>
      <c r="X132" s="161"/>
      <c r="Y132" s="161"/>
      <c r="Z132" s="161"/>
      <c r="AA132" s="161"/>
      <c r="AB132" s="161"/>
    </row>
    <row r="133" spans="1:28" s="9" customFormat="1">
      <c r="A133" s="518"/>
      <c r="B133" s="52"/>
      <c r="C133" s="52"/>
      <c r="D133" s="178" t="s">
        <v>7336</v>
      </c>
      <c r="E133" s="188"/>
      <c r="F133" s="198"/>
      <c r="G133" s="50">
        <f>(1.5*2+1.3*2)</f>
        <v>5.6</v>
      </c>
      <c r="H133" s="50">
        <v>0.15</v>
      </c>
      <c r="I133" s="50"/>
      <c r="J133" s="50"/>
      <c r="K133" s="50"/>
      <c r="L133" s="50"/>
      <c r="M133" s="50">
        <v>2</v>
      </c>
      <c r="N133" s="73">
        <f t="shared" si="1"/>
        <v>1.68</v>
      </c>
      <c r="O133" s="14"/>
      <c r="Q133" s="161"/>
      <c r="R133" s="161"/>
      <c r="S133" s="161"/>
      <c r="T133" s="161"/>
      <c r="U133" s="161"/>
      <c r="V133" s="161"/>
      <c r="W133" s="161"/>
      <c r="X133" s="161"/>
      <c r="Y133" s="161"/>
      <c r="Z133" s="161"/>
      <c r="AA133" s="161"/>
      <c r="AB133" s="161"/>
    </row>
    <row r="134" spans="1:28" s="9" customFormat="1">
      <c r="A134" s="518"/>
      <c r="B134" s="52"/>
      <c r="C134" s="52"/>
      <c r="D134" s="178" t="s">
        <v>7335</v>
      </c>
      <c r="E134" s="188"/>
      <c r="F134" s="198"/>
      <c r="G134" s="50">
        <f>(5.6*2+1.3*2)</f>
        <v>13.799999999999999</v>
      </c>
      <c r="H134" s="50">
        <v>0.15</v>
      </c>
      <c r="I134" s="50"/>
      <c r="J134" s="50"/>
      <c r="K134" s="50"/>
      <c r="L134" s="50"/>
      <c r="M134" s="50">
        <v>1</v>
      </c>
      <c r="N134" s="73">
        <f t="shared" si="1"/>
        <v>2.0699999999999998</v>
      </c>
      <c r="O134" s="14"/>
      <c r="Q134" s="161"/>
      <c r="R134" s="161"/>
      <c r="S134" s="161"/>
      <c r="T134" s="161"/>
      <c r="U134" s="161"/>
      <c r="V134" s="161"/>
      <c r="W134" s="161"/>
      <c r="X134" s="161"/>
      <c r="Y134" s="161"/>
      <c r="Z134" s="161"/>
      <c r="AA134" s="161"/>
      <c r="AB134" s="161"/>
    </row>
    <row r="135" spans="1:28" s="9" customFormat="1">
      <c r="A135" s="883"/>
      <c r="B135" s="884"/>
      <c r="C135" s="884"/>
      <c r="D135" s="884"/>
      <c r="E135" s="884"/>
      <c r="F135" s="884"/>
      <c r="G135" s="884"/>
      <c r="H135" s="884"/>
      <c r="I135" s="884"/>
      <c r="J135" s="884"/>
      <c r="K135" s="884"/>
      <c r="L135" s="884"/>
      <c r="M135" s="884"/>
      <c r="N135" s="885"/>
      <c r="O135" s="14"/>
      <c r="Q135" s="161"/>
      <c r="R135" s="161"/>
      <c r="S135" s="161"/>
      <c r="T135" s="161"/>
      <c r="U135" s="161"/>
      <c r="V135" s="161"/>
      <c r="W135" s="161"/>
      <c r="X135" s="161"/>
      <c r="Y135" s="161"/>
      <c r="Z135" s="161"/>
      <c r="AA135" s="161"/>
      <c r="AB135" s="161"/>
    </row>
    <row r="136" spans="1:28" s="9" customFormat="1" ht="30">
      <c r="A136" s="707" t="s">
        <v>7340</v>
      </c>
      <c r="B136" s="528" t="str">
        <f>VLOOKUP(A136,Orçamento!$A:$K,2,FALSE)</f>
        <v>COMPOSIÇÃO 27</v>
      </c>
      <c r="C136" s="528" t="str">
        <f>VLOOKUP(A136,Orçamento!$A:$K,3,FALSE)</f>
        <v>COMPOSIÇÃO</v>
      </c>
      <c r="D136" s="175" t="str">
        <f>VLOOKUP(A136,Orçamento!$A:$K,5,FALSE)</f>
        <v>ESPALHAMENTO DE TERRA VEGETAL PARA O PLANTIO.</v>
      </c>
      <c r="E136" s="176" t="str">
        <f>VLOOKUP(A136,Orçamento!$A:$K,6,FALSE)</f>
        <v>M2</v>
      </c>
      <c r="F136" s="203"/>
      <c r="G136" s="50"/>
      <c r="H136" s="50"/>
      <c r="I136" s="50"/>
      <c r="J136" s="50"/>
      <c r="K136" s="50"/>
      <c r="L136" s="50"/>
      <c r="M136" s="50"/>
      <c r="N136" s="173">
        <f>SUM(N137:N139)</f>
        <v>11.399999999999999</v>
      </c>
      <c r="O136" s="14"/>
      <c r="Q136" s="161"/>
      <c r="R136" s="161"/>
      <c r="S136" s="161"/>
      <c r="T136" s="161"/>
      <c r="U136" s="161"/>
      <c r="V136" s="161"/>
      <c r="W136" s="161"/>
      <c r="X136" s="161"/>
      <c r="Y136" s="161"/>
      <c r="Z136" s="161"/>
      <c r="AA136" s="161"/>
      <c r="AB136" s="161"/>
    </row>
    <row r="137" spans="1:28" s="9" customFormat="1">
      <c r="A137" s="518"/>
      <c r="B137" s="52"/>
      <c r="C137" s="52"/>
      <c r="D137" s="178" t="s">
        <v>7334</v>
      </c>
      <c r="E137" s="188"/>
      <c r="F137" s="198"/>
      <c r="G137" s="50">
        <f>((1*1))</f>
        <v>1</v>
      </c>
      <c r="H137" s="50"/>
      <c r="I137" s="50"/>
      <c r="J137" s="50"/>
      <c r="K137" s="50"/>
      <c r="L137" s="50"/>
      <c r="M137" s="50">
        <v>1</v>
      </c>
      <c r="N137" s="73">
        <f>TRUNC(PRODUCT(F137:M137),2)</f>
        <v>1</v>
      </c>
      <c r="O137" s="14"/>
      <c r="Q137" s="161"/>
      <c r="R137" s="161"/>
      <c r="S137" s="161"/>
      <c r="T137" s="161"/>
      <c r="U137" s="161"/>
      <c r="V137" s="161"/>
      <c r="W137" s="161"/>
      <c r="X137" s="161"/>
      <c r="Y137" s="161"/>
      <c r="Z137" s="161"/>
      <c r="AA137" s="161"/>
      <c r="AB137" s="161"/>
    </row>
    <row r="138" spans="1:28" s="9" customFormat="1">
      <c r="A138" s="518"/>
      <c r="B138" s="52"/>
      <c r="C138" s="52"/>
      <c r="D138" s="178" t="s">
        <v>7336</v>
      </c>
      <c r="E138" s="188"/>
      <c r="F138" s="198"/>
      <c r="G138" s="50">
        <f>(1.3*1.3)</f>
        <v>1.6900000000000002</v>
      </c>
      <c r="H138" s="50"/>
      <c r="I138" s="50"/>
      <c r="J138" s="50"/>
      <c r="K138" s="50"/>
      <c r="L138" s="50"/>
      <c r="M138" s="50">
        <v>2</v>
      </c>
      <c r="N138" s="73">
        <f>TRUNC(PRODUCT(F138:M138),2)</f>
        <v>3.38</v>
      </c>
      <c r="O138" s="14"/>
      <c r="Q138" s="161"/>
      <c r="R138" s="161"/>
      <c r="S138" s="161"/>
      <c r="T138" s="161"/>
      <c r="U138" s="161"/>
      <c r="V138" s="161"/>
      <c r="W138" s="161"/>
      <c r="X138" s="161"/>
      <c r="Y138" s="161"/>
      <c r="Z138" s="161"/>
      <c r="AA138" s="161"/>
      <c r="AB138" s="161"/>
    </row>
    <row r="139" spans="1:28" s="9" customFormat="1">
      <c r="A139" s="518"/>
      <c r="B139" s="52"/>
      <c r="C139" s="52"/>
      <c r="D139" s="178" t="s">
        <v>7335</v>
      </c>
      <c r="E139" s="188"/>
      <c r="F139" s="198"/>
      <c r="G139" s="50">
        <f>(5.4*1.3)</f>
        <v>7.0200000000000005</v>
      </c>
      <c r="H139" s="50"/>
      <c r="I139" s="50"/>
      <c r="J139" s="50"/>
      <c r="K139" s="50"/>
      <c r="L139" s="50"/>
      <c r="M139" s="50">
        <v>1</v>
      </c>
      <c r="N139" s="73">
        <f>TRUNC(PRODUCT(F139:M139),2)</f>
        <v>7.02</v>
      </c>
      <c r="O139" s="14"/>
      <c r="Q139" s="161"/>
      <c r="R139" s="161"/>
      <c r="S139" s="161"/>
      <c r="T139" s="161"/>
      <c r="U139" s="161"/>
      <c r="V139" s="161"/>
      <c r="W139" s="161"/>
      <c r="X139" s="161"/>
      <c r="Y139" s="161"/>
      <c r="Z139" s="161"/>
      <c r="AA139" s="161"/>
      <c r="AB139" s="161"/>
    </row>
    <row r="140" spans="1:28" s="9" customFormat="1">
      <c r="A140" s="883"/>
      <c r="B140" s="884"/>
      <c r="C140" s="884"/>
      <c r="D140" s="884"/>
      <c r="E140" s="884"/>
      <c r="F140" s="884"/>
      <c r="G140" s="884"/>
      <c r="H140" s="884"/>
      <c r="I140" s="884"/>
      <c r="J140" s="884"/>
      <c r="K140" s="884"/>
      <c r="L140" s="884"/>
      <c r="M140" s="884"/>
      <c r="N140" s="885"/>
      <c r="O140" s="14"/>
      <c r="Q140" s="161"/>
      <c r="R140" s="161"/>
      <c r="S140" s="161"/>
      <c r="T140" s="161"/>
      <c r="U140" s="161"/>
      <c r="V140" s="161"/>
      <c r="W140" s="161"/>
      <c r="X140" s="161"/>
      <c r="Y140" s="161"/>
      <c r="Z140" s="161"/>
      <c r="AA140" s="161"/>
      <c r="AB140" s="161"/>
    </row>
    <row r="141" spans="1:28" s="9" customFormat="1">
      <c r="A141" s="707" t="s">
        <v>7341</v>
      </c>
      <c r="B141" s="174">
        <f>VLOOKUP(A141,Orçamento!$A:$K,2,FALSE)</f>
        <v>98504</v>
      </c>
      <c r="C141" s="528" t="str">
        <f>VLOOKUP(A141,Orçamento!$A:$K,3,FALSE)</f>
        <v>SINAPI SERVIÇO</v>
      </c>
      <c r="D141" s="175" t="str">
        <f>VLOOKUP(A141,Orçamento!$A:$K,5,FALSE)</f>
        <v>PLANTIO DE GRAMA BATATAIS EM PLACAS.</v>
      </c>
      <c r="E141" s="176" t="str">
        <f>VLOOKUP(A141,Orçamento!$A:$K,6,FALSE)</f>
        <v>M2</v>
      </c>
      <c r="F141" s="203"/>
      <c r="G141" s="50"/>
      <c r="H141" s="50"/>
      <c r="I141" s="50"/>
      <c r="J141" s="50"/>
      <c r="K141" s="50"/>
      <c r="L141" s="50"/>
      <c r="M141" s="50"/>
      <c r="N141" s="173">
        <f>SUM(N142:N144)</f>
        <v>11.399999999999999</v>
      </c>
      <c r="O141" s="14"/>
      <c r="Q141" s="161"/>
      <c r="R141" s="161"/>
      <c r="S141" s="161"/>
      <c r="T141" s="161"/>
      <c r="U141" s="161"/>
      <c r="V141" s="161"/>
      <c r="W141" s="161"/>
      <c r="X141" s="161"/>
      <c r="Y141" s="161"/>
      <c r="Z141" s="161"/>
      <c r="AA141" s="161"/>
      <c r="AB141" s="161"/>
    </row>
    <row r="142" spans="1:28" s="9" customFormat="1">
      <c r="A142" s="518"/>
      <c r="B142" s="52"/>
      <c r="C142" s="52"/>
      <c r="D142" s="178" t="s">
        <v>7334</v>
      </c>
      <c r="E142" s="188"/>
      <c r="F142" s="198"/>
      <c r="G142" s="50">
        <f>((1*1))</f>
        <v>1</v>
      </c>
      <c r="H142" s="50"/>
      <c r="I142" s="50"/>
      <c r="J142" s="50"/>
      <c r="K142" s="50"/>
      <c r="L142" s="50"/>
      <c r="M142" s="50">
        <v>1</v>
      </c>
      <c r="N142" s="73">
        <f>TRUNC(PRODUCT(F142:M142),2)</f>
        <v>1</v>
      </c>
      <c r="O142" s="14"/>
      <c r="Q142" s="161"/>
      <c r="R142" s="161"/>
      <c r="S142" s="161"/>
      <c r="T142" s="161"/>
      <c r="U142" s="161"/>
      <c r="V142" s="161"/>
      <c r="W142" s="161"/>
      <c r="X142" s="161"/>
      <c r="Y142" s="161"/>
      <c r="Z142" s="161"/>
      <c r="AA142" s="161"/>
      <c r="AB142" s="161"/>
    </row>
    <row r="143" spans="1:28" s="9" customFormat="1">
      <c r="A143" s="518"/>
      <c r="B143" s="52"/>
      <c r="C143" s="52"/>
      <c r="D143" s="178" t="s">
        <v>7336</v>
      </c>
      <c r="E143" s="188"/>
      <c r="F143" s="198"/>
      <c r="G143" s="50">
        <f>(1.3*1.3)</f>
        <v>1.6900000000000002</v>
      </c>
      <c r="H143" s="50"/>
      <c r="I143" s="50"/>
      <c r="J143" s="50"/>
      <c r="K143" s="50"/>
      <c r="L143" s="50"/>
      <c r="M143" s="50">
        <v>2</v>
      </c>
      <c r="N143" s="73">
        <f>TRUNC(PRODUCT(F143:M143),2)</f>
        <v>3.38</v>
      </c>
      <c r="O143" s="14"/>
      <c r="Q143" s="161"/>
      <c r="R143" s="161"/>
      <c r="S143" s="161"/>
      <c r="T143" s="161"/>
      <c r="U143" s="161"/>
      <c r="V143" s="161"/>
      <c r="W143" s="161"/>
      <c r="X143" s="161"/>
      <c r="Y143" s="161"/>
      <c r="Z143" s="161"/>
      <c r="AA143" s="161"/>
      <c r="AB143" s="161"/>
    </row>
    <row r="144" spans="1:28" s="9" customFormat="1">
      <c r="A144" s="518"/>
      <c r="B144" s="52"/>
      <c r="C144" s="52"/>
      <c r="D144" s="178" t="s">
        <v>7335</v>
      </c>
      <c r="E144" s="188"/>
      <c r="F144" s="198"/>
      <c r="G144" s="50">
        <f>(5.4*1.3)</f>
        <v>7.0200000000000005</v>
      </c>
      <c r="H144" s="50"/>
      <c r="I144" s="50"/>
      <c r="J144" s="50"/>
      <c r="K144" s="50"/>
      <c r="L144" s="50"/>
      <c r="M144" s="50">
        <v>1</v>
      </c>
      <c r="N144" s="73">
        <f>TRUNC(PRODUCT(F144:M144),2)</f>
        <v>7.02</v>
      </c>
      <c r="O144" s="14"/>
      <c r="Q144" s="161"/>
      <c r="R144" s="161"/>
      <c r="S144" s="161"/>
      <c r="T144" s="161"/>
      <c r="U144" s="161"/>
      <c r="V144" s="161"/>
      <c r="W144" s="161"/>
      <c r="X144" s="161"/>
      <c r="Y144" s="161"/>
      <c r="Z144" s="161"/>
      <c r="AA144" s="161"/>
      <c r="AB144" s="161"/>
    </row>
    <row r="145" spans="1:28" s="9" customFormat="1">
      <c r="A145" s="883"/>
      <c r="B145" s="884"/>
      <c r="C145" s="884"/>
      <c r="D145" s="884"/>
      <c r="E145" s="884"/>
      <c r="F145" s="884"/>
      <c r="G145" s="884"/>
      <c r="H145" s="884"/>
      <c r="I145" s="884"/>
      <c r="J145" s="884"/>
      <c r="K145" s="884"/>
      <c r="L145" s="884"/>
      <c r="M145" s="884"/>
      <c r="N145" s="885"/>
      <c r="O145" s="14"/>
      <c r="Q145" s="161"/>
      <c r="R145" s="161"/>
      <c r="S145" s="161"/>
      <c r="T145" s="161"/>
      <c r="U145" s="161"/>
      <c r="V145" s="161"/>
      <c r="W145" s="161"/>
      <c r="X145" s="161"/>
      <c r="Y145" s="161"/>
      <c r="Z145" s="161"/>
      <c r="AA145" s="161"/>
      <c r="AB145" s="161"/>
    </row>
    <row r="146" spans="1:28" s="9" customFormat="1" ht="30">
      <c r="A146" s="707" t="s">
        <v>7343</v>
      </c>
      <c r="B146" s="174">
        <f>VLOOKUP(A146,Orçamento!$A:$K,2,FALSE)</f>
        <v>104641</v>
      </c>
      <c r="C146" s="528" t="str">
        <f>VLOOKUP(A146,Orçamento!$A:$K,3,FALSE)</f>
        <v>SINAPI SERVIÇO</v>
      </c>
      <c r="D146" s="175" t="str">
        <f>VLOOKUP(A146,Orçamento!$A:$K,5,FALSE)</f>
        <v>PINTURA LÁTEX ACRÍLICA ECONÔMICA, APLICAÇÃO MANUAL EM PAREDES, DUAS DEMÃOS.</v>
      </c>
      <c r="E146" s="176" t="str">
        <f>VLOOKUP(A146,Orçamento!$A:$K,6,FALSE)</f>
        <v>M2</v>
      </c>
      <c r="F146" s="203"/>
      <c r="G146" s="50"/>
      <c r="H146" s="50"/>
      <c r="I146" s="50"/>
      <c r="J146" s="50"/>
      <c r="K146" s="50"/>
      <c r="L146" s="50"/>
      <c r="M146" s="50"/>
      <c r="N146" s="173">
        <f>SUM(N147:N152)</f>
        <v>19.11</v>
      </c>
      <c r="O146" s="14"/>
      <c r="Q146" s="161"/>
      <c r="R146" s="161"/>
      <c r="S146" s="161"/>
      <c r="T146" s="161"/>
      <c r="U146" s="161"/>
      <c r="V146" s="161"/>
      <c r="W146" s="161"/>
      <c r="X146" s="161"/>
      <c r="Y146" s="161"/>
      <c r="Z146" s="161"/>
      <c r="AA146" s="161"/>
      <c r="AB146" s="161"/>
    </row>
    <row r="147" spans="1:28" s="9" customFormat="1">
      <c r="A147" s="518"/>
      <c r="B147" s="52"/>
      <c r="C147" s="52"/>
      <c r="D147" s="178" t="s">
        <v>7334</v>
      </c>
      <c r="E147" s="188"/>
      <c r="F147" s="198"/>
      <c r="G147" s="50">
        <f>(1.2*2+1*2)</f>
        <v>4.4000000000000004</v>
      </c>
      <c r="H147" s="50">
        <v>0.25</v>
      </c>
      <c r="I147" s="50"/>
      <c r="J147" s="50"/>
      <c r="K147" s="50"/>
      <c r="L147" s="50"/>
      <c r="M147" s="50">
        <v>2</v>
      </c>
      <c r="N147" s="73">
        <f t="shared" ref="N147:N152" si="2">TRUNC(PRODUCT(F147:M147),2)</f>
        <v>2.2000000000000002</v>
      </c>
      <c r="O147" s="14"/>
      <c r="Q147" s="161"/>
      <c r="R147" s="161"/>
      <c r="S147" s="161"/>
      <c r="T147" s="161"/>
      <c r="U147" s="161"/>
      <c r="V147" s="161"/>
      <c r="W147" s="161"/>
      <c r="X147" s="161"/>
      <c r="Y147" s="161"/>
      <c r="Z147" s="161"/>
      <c r="AA147" s="161"/>
      <c r="AB147" s="161"/>
    </row>
    <row r="148" spans="1:28" s="9" customFormat="1">
      <c r="A148" s="518"/>
      <c r="B148" s="52"/>
      <c r="C148" s="52"/>
      <c r="D148" s="178" t="s">
        <v>7336</v>
      </c>
      <c r="E148" s="188"/>
      <c r="F148" s="198"/>
      <c r="G148" s="50">
        <f>(1.5*2+1.3*2)</f>
        <v>5.6</v>
      </c>
      <c r="H148" s="50">
        <v>0.25</v>
      </c>
      <c r="I148" s="50"/>
      <c r="J148" s="50"/>
      <c r="K148" s="50"/>
      <c r="L148" s="50"/>
      <c r="M148" s="50">
        <v>4</v>
      </c>
      <c r="N148" s="73">
        <f t="shared" si="2"/>
        <v>5.6</v>
      </c>
      <c r="O148" s="14"/>
      <c r="Q148" s="161"/>
      <c r="R148" s="161"/>
      <c r="S148" s="161"/>
      <c r="T148" s="161"/>
      <c r="U148" s="161"/>
      <c r="V148" s="161"/>
      <c r="W148" s="161"/>
      <c r="X148" s="161"/>
      <c r="Y148" s="161"/>
      <c r="Z148" s="161"/>
      <c r="AA148" s="161"/>
      <c r="AB148" s="161"/>
    </row>
    <row r="149" spans="1:28" s="9" customFormat="1">
      <c r="A149" s="518"/>
      <c r="B149" s="52"/>
      <c r="C149" s="52"/>
      <c r="D149" s="178" t="s">
        <v>7335</v>
      </c>
      <c r="E149" s="188"/>
      <c r="F149" s="198"/>
      <c r="G149" s="50">
        <f>(5.6*2+1.3*2)</f>
        <v>13.799999999999999</v>
      </c>
      <c r="H149" s="50">
        <v>0.25</v>
      </c>
      <c r="I149" s="50"/>
      <c r="J149" s="50"/>
      <c r="K149" s="50"/>
      <c r="L149" s="50"/>
      <c r="M149" s="50">
        <v>2</v>
      </c>
      <c r="N149" s="73">
        <f t="shared" si="2"/>
        <v>6.9</v>
      </c>
      <c r="O149" s="14"/>
      <c r="Q149" s="161"/>
      <c r="R149" s="161"/>
      <c r="S149" s="161"/>
      <c r="T149" s="161"/>
      <c r="U149" s="161"/>
      <c r="V149" s="161"/>
      <c r="W149" s="161"/>
      <c r="X149" s="161"/>
      <c r="Y149" s="161"/>
      <c r="Z149" s="161"/>
      <c r="AA149" s="161"/>
      <c r="AB149" s="161"/>
    </row>
    <row r="150" spans="1:28" s="9" customFormat="1">
      <c r="A150" s="518"/>
      <c r="B150" s="52"/>
      <c r="C150" s="52"/>
      <c r="D150" s="178" t="s">
        <v>7334</v>
      </c>
      <c r="E150" s="188"/>
      <c r="F150" s="198"/>
      <c r="G150" s="50">
        <f>(1.2*2+1*2)</f>
        <v>4.4000000000000004</v>
      </c>
      <c r="H150" s="50">
        <v>0.15</v>
      </c>
      <c r="I150" s="50"/>
      <c r="J150" s="50"/>
      <c r="K150" s="50"/>
      <c r="L150" s="50"/>
      <c r="M150" s="50">
        <v>1</v>
      </c>
      <c r="N150" s="73">
        <f t="shared" si="2"/>
        <v>0.66</v>
      </c>
      <c r="O150" s="14"/>
      <c r="Q150" s="161"/>
      <c r="R150" s="161"/>
      <c r="S150" s="161"/>
      <c r="T150" s="161"/>
      <c r="U150" s="161"/>
      <c r="V150" s="161"/>
      <c r="W150" s="161"/>
      <c r="X150" s="161"/>
      <c r="Y150" s="161"/>
      <c r="Z150" s="161"/>
      <c r="AA150" s="161"/>
      <c r="AB150" s="161"/>
    </row>
    <row r="151" spans="1:28" s="9" customFormat="1">
      <c r="A151" s="518"/>
      <c r="B151" s="52"/>
      <c r="C151" s="52"/>
      <c r="D151" s="178" t="s">
        <v>7336</v>
      </c>
      <c r="E151" s="188"/>
      <c r="F151" s="198"/>
      <c r="G151" s="50">
        <f>(1.5*2+1.3*2)</f>
        <v>5.6</v>
      </c>
      <c r="H151" s="50">
        <v>0.15</v>
      </c>
      <c r="I151" s="50"/>
      <c r="J151" s="50"/>
      <c r="K151" s="50"/>
      <c r="L151" s="50"/>
      <c r="M151" s="50">
        <v>2</v>
      </c>
      <c r="N151" s="73">
        <f t="shared" si="2"/>
        <v>1.68</v>
      </c>
      <c r="O151" s="14"/>
      <c r="Q151" s="161"/>
      <c r="R151" s="161"/>
      <c r="S151" s="161"/>
      <c r="T151" s="161"/>
      <c r="U151" s="161"/>
      <c r="V151" s="161"/>
      <c r="W151" s="161"/>
      <c r="X151" s="161"/>
      <c r="Y151" s="161"/>
      <c r="Z151" s="161"/>
      <c r="AA151" s="161"/>
      <c r="AB151" s="161"/>
    </row>
    <row r="152" spans="1:28" s="9" customFormat="1">
      <c r="A152" s="518"/>
      <c r="B152" s="52"/>
      <c r="C152" s="52"/>
      <c r="D152" s="178" t="s">
        <v>7335</v>
      </c>
      <c r="E152" s="188"/>
      <c r="F152" s="198"/>
      <c r="G152" s="50">
        <f>(5.6*2+1.3*2)</f>
        <v>13.799999999999999</v>
      </c>
      <c r="H152" s="50">
        <v>0.15</v>
      </c>
      <c r="I152" s="50"/>
      <c r="J152" s="50"/>
      <c r="K152" s="50"/>
      <c r="L152" s="50"/>
      <c r="M152" s="50">
        <v>1</v>
      </c>
      <c r="N152" s="73">
        <f t="shared" si="2"/>
        <v>2.0699999999999998</v>
      </c>
      <c r="O152" s="14"/>
      <c r="Q152" s="161"/>
      <c r="R152" s="161"/>
      <c r="S152" s="161"/>
      <c r="T152" s="161"/>
      <c r="U152" s="161"/>
      <c r="V152" s="161"/>
      <c r="W152" s="161"/>
      <c r="X152" s="161"/>
      <c r="Y152" s="161"/>
      <c r="Z152" s="161"/>
      <c r="AA152" s="161"/>
      <c r="AB152" s="161"/>
    </row>
    <row r="153" spans="1:28" s="9" customFormat="1">
      <c r="A153" s="886"/>
      <c r="B153" s="887"/>
      <c r="C153" s="887"/>
      <c r="D153" s="887"/>
      <c r="E153" s="887"/>
      <c r="F153" s="887"/>
      <c r="G153" s="887"/>
      <c r="H153" s="887"/>
      <c r="I153" s="887"/>
      <c r="J153" s="887"/>
      <c r="K153" s="887"/>
      <c r="L153" s="887"/>
      <c r="M153" s="887"/>
      <c r="N153" s="888"/>
      <c r="O153" s="14"/>
      <c r="Q153" s="161"/>
      <c r="R153" s="161"/>
      <c r="S153" s="161"/>
      <c r="T153" s="161"/>
      <c r="U153" s="161"/>
      <c r="V153" s="161"/>
      <c r="W153" s="161"/>
      <c r="X153" s="161"/>
      <c r="Y153" s="161"/>
      <c r="Z153" s="161"/>
      <c r="AA153" s="161"/>
      <c r="AB153" s="161"/>
    </row>
    <row r="154" spans="1:28" ht="30">
      <c r="A154" s="707" t="s">
        <v>8034</v>
      </c>
      <c r="B154" s="174">
        <f>VLOOKUP(A154,Orçamento!$A:$K,2,FALSE)</f>
        <v>104658</v>
      </c>
      <c r="C154" s="528" t="str">
        <f>VLOOKUP(A154,Orçamento!$A:$K,3,FALSE)</f>
        <v>SINAPI SERVIÇO</v>
      </c>
      <c r="D154" s="175" t="str">
        <f>VLOOKUP(A154,Orçamento!$A:$K,5,FALSE)</f>
        <v>PISO PODOTÁTIL DE ALERTA OU DIRECIONAL, DE CONCRETO, ASSENTADO SOBRE ARGAMASSA.</v>
      </c>
      <c r="E154" s="176" t="str">
        <f>VLOOKUP(A154,Orçamento!$A:$K,6,FALSE)</f>
        <v>M2</v>
      </c>
      <c r="F154" s="203"/>
      <c r="G154" s="202"/>
      <c r="H154" s="202"/>
      <c r="I154" s="202"/>
      <c r="J154" s="202"/>
      <c r="K154" s="202"/>
      <c r="L154" s="202"/>
      <c r="M154" s="202"/>
      <c r="N154" s="173">
        <f>SUM(N155:N155)</f>
        <v>9.6</v>
      </c>
    </row>
    <row r="155" spans="1:28">
      <c r="A155" s="518"/>
      <c r="B155" s="52"/>
      <c r="C155" s="52"/>
      <c r="D155" s="178" t="s">
        <v>7017</v>
      </c>
      <c r="E155" s="188"/>
      <c r="F155" s="198"/>
      <c r="G155" s="50"/>
      <c r="H155" s="50"/>
      <c r="I155" s="50"/>
      <c r="J155" s="50">
        <v>9.6</v>
      </c>
      <c r="K155" s="50"/>
      <c r="L155" s="50"/>
      <c r="M155" s="50"/>
      <c r="N155" s="73">
        <f>TRUNC(PRODUCT(F155:M155),2)</f>
        <v>9.6</v>
      </c>
    </row>
    <row r="156" spans="1:28">
      <c r="A156" s="711"/>
      <c r="B156" s="383"/>
      <c r="C156" s="383"/>
      <c r="D156" s="383"/>
      <c r="E156" s="383"/>
      <c r="F156" s="383"/>
      <c r="G156" s="383"/>
      <c r="H156" s="383"/>
      <c r="I156" s="383"/>
      <c r="J156" s="383"/>
      <c r="K156" s="383"/>
      <c r="L156" s="383"/>
      <c r="M156" s="383"/>
      <c r="N156" s="384"/>
    </row>
    <row r="157" spans="1:28" ht="60">
      <c r="A157" s="709" t="s">
        <v>8035</v>
      </c>
      <c r="B157" s="470">
        <f>VLOOKUP(A157,Orçamento!$A:$K,2,FALSE)</f>
        <v>105002</v>
      </c>
      <c r="C157" s="528" t="str">
        <f>VLOOKUP(A157,Orçamento!$A:$K,3,FALSE)</f>
        <v>SINAPI SERVIÇO</v>
      </c>
      <c r="D157" s="175" t="str">
        <f>VLOOKUP(A157,Orçamento!$A:$K,5,FALSE)</f>
        <v>RAMPA DE ACESSIBILIDADE EM CONCRETO MOLDADO IN LOCO, EM CALÇADA NOVA COM LARGURA MAIOR OU IGUAL À 3,00 M, FCK 25MPA, COM PISO PODOTÁTIL.</v>
      </c>
      <c r="E157" s="176" t="str">
        <f>VLOOKUP(A157,Orçamento!$A:$K,6,FALSE)</f>
        <v>UN</v>
      </c>
      <c r="F157" s="201"/>
      <c r="G157" s="202"/>
      <c r="H157" s="202"/>
      <c r="I157" s="643"/>
      <c r="J157" s="202"/>
      <c r="K157" s="202"/>
      <c r="L157" s="202"/>
      <c r="M157" s="202"/>
      <c r="N157" s="173">
        <f>SUM(N158:N158)</f>
        <v>8</v>
      </c>
    </row>
    <row r="158" spans="1:28">
      <c r="A158" s="712"/>
      <c r="B158" s="370"/>
      <c r="C158" s="370"/>
      <c r="D158" s="369" t="s">
        <v>7017</v>
      </c>
      <c r="E158" s="370"/>
      <c r="F158" s="370"/>
      <c r="G158" s="370"/>
      <c r="H158" s="370"/>
      <c r="I158" s="370"/>
      <c r="J158" s="385">
        <v>8</v>
      </c>
      <c r="K158" s="370"/>
      <c r="L158" s="370"/>
      <c r="M158" s="370"/>
      <c r="N158" s="73">
        <f>TRUNC(PRODUCT(F158:M158),2)</f>
        <v>8</v>
      </c>
    </row>
    <row r="159" spans="1:28">
      <c r="A159" s="713"/>
      <c r="B159" s="471"/>
      <c r="C159" s="471"/>
      <c r="D159" s="472"/>
      <c r="E159" s="473"/>
      <c r="F159" s="471"/>
      <c r="G159" s="210"/>
      <c r="H159" s="210"/>
      <c r="I159" s="202"/>
      <c r="J159" s="210"/>
      <c r="K159" s="210"/>
      <c r="L159" s="210"/>
      <c r="M159" s="210"/>
      <c r="N159" s="474">
        <f>SUM(N11:N158)/2</f>
        <v>17011.849999999999</v>
      </c>
    </row>
    <row r="160" spans="1:28" s="9" customFormat="1">
      <c r="A160" s="706" t="s">
        <v>6983</v>
      </c>
      <c r="B160" s="193"/>
      <c r="C160" s="193"/>
      <c r="D160" s="168" t="str">
        <f>VLOOKUP(A160,Orçamento!$A:$K,5,FALSE)</f>
        <v>SINALIZAÇÃO</v>
      </c>
      <c r="E160" s="194"/>
      <c r="F160" s="195"/>
      <c r="G160" s="196"/>
      <c r="H160" s="196"/>
      <c r="I160" s="196"/>
      <c r="J160" s="196"/>
      <c r="K160" s="196"/>
      <c r="L160" s="196"/>
      <c r="M160" s="196"/>
      <c r="N160" s="197"/>
      <c r="O160" s="14"/>
      <c r="Q160" s="161"/>
      <c r="R160" s="161"/>
      <c r="S160" s="161"/>
      <c r="T160" s="161"/>
      <c r="U160" s="161"/>
      <c r="V160" s="161"/>
      <c r="W160" s="161"/>
      <c r="X160" s="161"/>
      <c r="Y160" s="161"/>
      <c r="Z160" s="161"/>
      <c r="AA160" s="161"/>
      <c r="AB160" s="161"/>
    </row>
    <row r="161" spans="1:28" s="9" customFormat="1" ht="45">
      <c r="A161" s="707" t="s">
        <v>6984</v>
      </c>
      <c r="B161" s="528" t="str">
        <f>VLOOKUP(A161,Orçamento!$A:$K,2,FALSE)</f>
        <v>COMPOSIÇÃO 08</v>
      </c>
      <c r="C161" s="528" t="str">
        <f>VLOOKUP(A161,Orçamento!$A:$K,3,FALSE)</f>
        <v>COMPOSIÇÃO</v>
      </c>
      <c r="D161" s="175" t="str">
        <f>VLOOKUP(A161,Orçamento!$A:$K,5,FALSE)</f>
        <v>FORNECIMENTO E INSTALAÇÃO DE PLACA DE SINALIZAÇÃO EM CHAPA DE AÇO EM SUPORTE DE MADEIRA.</v>
      </c>
      <c r="E161" s="176" t="str">
        <f>VLOOKUP(A161,Orçamento!$A:$K,6,FALSE)</f>
        <v>M2</v>
      </c>
      <c r="F161" s="203"/>
      <c r="G161" s="50"/>
      <c r="H161" s="50"/>
      <c r="I161" s="50"/>
      <c r="J161" s="50"/>
      <c r="K161" s="50"/>
      <c r="L161" s="50"/>
      <c r="M161" s="50"/>
      <c r="N161" s="173">
        <f>SUM(N162:N165)</f>
        <v>4.9700000000000006</v>
      </c>
      <c r="O161" s="14"/>
      <c r="Q161" s="161"/>
      <c r="R161" s="161"/>
      <c r="S161" s="161"/>
      <c r="T161" s="161"/>
      <c r="U161" s="161"/>
      <c r="V161" s="161"/>
      <c r="W161" s="161"/>
      <c r="X161" s="161"/>
      <c r="Y161" s="161"/>
      <c r="Z161" s="161"/>
      <c r="AA161" s="161"/>
      <c r="AB161" s="161"/>
    </row>
    <row r="162" spans="1:28" s="9" customFormat="1">
      <c r="A162" s="518"/>
      <c r="B162" s="52"/>
      <c r="C162" s="52"/>
      <c r="D162" s="178" t="s">
        <v>5130</v>
      </c>
      <c r="E162" s="188"/>
      <c r="F162" s="198"/>
      <c r="G162" s="50"/>
      <c r="H162" s="50"/>
      <c r="I162" s="50"/>
      <c r="J162" s="50"/>
      <c r="K162" s="50"/>
      <c r="L162" s="50"/>
      <c r="M162" s="50"/>
      <c r="N162" s="179"/>
      <c r="O162" s="14"/>
      <c r="Q162" s="161"/>
      <c r="R162" s="161"/>
      <c r="S162" s="161"/>
      <c r="T162" s="161"/>
      <c r="U162" s="161"/>
      <c r="V162" s="161"/>
      <c r="W162" s="161"/>
      <c r="X162" s="161"/>
      <c r="Y162" s="161"/>
      <c r="Z162" s="161"/>
      <c r="AA162" s="161"/>
      <c r="AB162" s="161"/>
    </row>
    <row r="163" spans="1:28" s="9" customFormat="1">
      <c r="A163" s="518"/>
      <c r="B163" s="52"/>
      <c r="C163" s="52"/>
      <c r="D163" s="178" t="s">
        <v>5195</v>
      </c>
      <c r="E163" s="188"/>
      <c r="F163" s="198"/>
      <c r="G163" s="50"/>
      <c r="H163" s="50"/>
      <c r="I163" s="50"/>
      <c r="J163" s="211">
        <v>0.40500000000000003</v>
      </c>
      <c r="K163" s="50"/>
      <c r="L163" s="50"/>
      <c r="M163" s="50">
        <v>2</v>
      </c>
      <c r="N163" s="73">
        <f>TRUNC(PRODUCT(F163:M163),2)</f>
        <v>0.81</v>
      </c>
      <c r="O163" s="14"/>
      <c r="Q163" s="161"/>
      <c r="R163" s="161"/>
      <c r="S163" s="161"/>
      <c r="T163" s="161"/>
      <c r="U163" s="161"/>
      <c r="V163" s="161"/>
      <c r="W163" s="161"/>
      <c r="X163" s="161"/>
      <c r="Y163" s="161"/>
      <c r="Z163" s="161"/>
      <c r="AA163" s="161"/>
      <c r="AB163" s="161"/>
    </row>
    <row r="164" spans="1:28" s="9" customFormat="1">
      <c r="A164" s="518"/>
      <c r="B164" s="52"/>
      <c r="C164" s="52"/>
      <c r="D164" s="178" t="s">
        <v>5133</v>
      </c>
      <c r="E164" s="188"/>
      <c r="F164" s="198"/>
      <c r="G164" s="50"/>
      <c r="H164" s="50"/>
      <c r="I164" s="50"/>
      <c r="J164" s="211">
        <v>0.442</v>
      </c>
      <c r="K164" s="50"/>
      <c r="L164" s="50"/>
      <c r="M164" s="50">
        <v>4</v>
      </c>
      <c r="N164" s="73">
        <f>TRUNC(PRODUCT(F164:M164),2)</f>
        <v>1.76</v>
      </c>
      <c r="O164" s="14"/>
      <c r="Q164" s="161"/>
      <c r="R164" s="161"/>
      <c r="S164" s="161"/>
      <c r="T164" s="161"/>
      <c r="U164" s="161"/>
      <c r="V164" s="161"/>
      <c r="W164" s="161"/>
      <c r="X164" s="161"/>
      <c r="Y164" s="161"/>
      <c r="Z164" s="161"/>
      <c r="AA164" s="161"/>
      <c r="AB164" s="161"/>
    </row>
    <row r="165" spans="1:28" s="9" customFormat="1" ht="15.75">
      <c r="A165" s="518"/>
      <c r="B165" s="52"/>
      <c r="C165" s="52"/>
      <c r="D165" s="278" t="s">
        <v>7014</v>
      </c>
      <c r="E165" s="188"/>
      <c r="F165" s="198"/>
      <c r="G165" s="50"/>
      <c r="H165" s="50"/>
      <c r="I165" s="50"/>
      <c r="J165" s="211">
        <v>0.6</v>
      </c>
      <c r="K165" s="50"/>
      <c r="L165" s="50"/>
      <c r="M165" s="50">
        <v>4</v>
      </c>
      <c r="N165" s="73">
        <f>TRUNC(PRODUCT(F165:M165),2)</f>
        <v>2.4</v>
      </c>
      <c r="O165" s="14"/>
      <c r="Q165" s="161"/>
      <c r="R165" s="161"/>
      <c r="S165" s="161"/>
      <c r="T165" s="161"/>
      <c r="U165" s="161"/>
      <c r="V165" s="161"/>
      <c r="W165" s="161"/>
      <c r="X165" s="161"/>
      <c r="Y165" s="161"/>
      <c r="Z165" s="161"/>
      <c r="AA165" s="161"/>
      <c r="AB165" s="161"/>
    </row>
    <row r="166" spans="1:28" s="9" customFormat="1">
      <c r="A166" s="883"/>
      <c r="B166" s="884"/>
      <c r="C166" s="884"/>
      <c r="D166" s="884"/>
      <c r="E166" s="884"/>
      <c r="F166" s="884"/>
      <c r="G166" s="884"/>
      <c r="H166" s="884"/>
      <c r="I166" s="884"/>
      <c r="J166" s="884"/>
      <c r="K166" s="884"/>
      <c r="L166" s="884"/>
      <c r="M166" s="884"/>
      <c r="N166" s="885"/>
      <c r="O166" s="14" t="s">
        <v>5157</v>
      </c>
      <c r="Q166" s="161"/>
      <c r="R166" s="161"/>
      <c r="S166" s="161"/>
      <c r="T166" s="161"/>
      <c r="U166" s="161"/>
      <c r="V166" s="161"/>
      <c r="W166" s="161"/>
      <c r="X166" s="161"/>
      <c r="Y166" s="161"/>
      <c r="Z166" s="161"/>
      <c r="AA166" s="161"/>
      <c r="AB166" s="161"/>
    </row>
    <row r="167" spans="1:28" s="9" customFormat="1" ht="45">
      <c r="A167" s="707" t="s">
        <v>6985</v>
      </c>
      <c r="B167" s="174">
        <f>VLOOKUP(A167,Orçamento!$A:$K,2,FALSE)</f>
        <v>103694</v>
      </c>
      <c r="C167" s="528" t="str">
        <f>VLOOKUP(A167,Orçamento!$A:$K,3,FALSE)</f>
        <v>SINAPI SERVIÇO</v>
      </c>
      <c r="D167" s="175" t="str">
        <f>VLOOKUP(A167,Orçamento!$A:$K,5,FALSE)</f>
        <v>FORNECIMENTO E INSTALAÇÃO DE SUPORTE DE MADEIRA  PARA PLACAS DE SINALIZAÇÃO, EM SOLO, COM H= DE 2,5 M E SEÇÃO DE 7,5 X 7,5 CM.</v>
      </c>
      <c r="E167" s="176" t="str">
        <f>VLOOKUP(A167,Orçamento!$A:$K,6,FALSE)</f>
        <v>UN</v>
      </c>
      <c r="F167" s="203"/>
      <c r="G167" s="50"/>
      <c r="H167" s="50"/>
      <c r="I167" s="50"/>
      <c r="J167" s="50"/>
      <c r="K167" s="50"/>
      <c r="L167" s="50"/>
      <c r="M167" s="50"/>
      <c r="N167" s="173">
        <f>SUM(N168:N168)</f>
        <v>14</v>
      </c>
      <c r="O167" s="14"/>
      <c r="Q167" s="161"/>
      <c r="R167" s="161"/>
      <c r="S167" s="161"/>
      <c r="T167" s="161"/>
      <c r="U167" s="161"/>
      <c r="V167" s="161"/>
      <c r="W167" s="161"/>
      <c r="X167" s="161"/>
      <c r="Y167" s="161"/>
      <c r="Z167" s="161"/>
      <c r="AA167" s="161"/>
      <c r="AB167" s="161"/>
    </row>
    <row r="168" spans="1:28" s="9" customFormat="1">
      <c r="A168" s="518"/>
      <c r="B168" s="52"/>
      <c r="C168" s="52"/>
      <c r="D168" s="178" t="s">
        <v>5130</v>
      </c>
      <c r="E168" s="188"/>
      <c r="F168" s="198"/>
      <c r="G168" s="50"/>
      <c r="H168" s="50"/>
      <c r="I168" s="50"/>
      <c r="J168" s="50"/>
      <c r="K168" s="50"/>
      <c r="L168" s="50"/>
      <c r="M168" s="50">
        <v>14</v>
      </c>
      <c r="N168" s="73">
        <f>TRUNC(PRODUCT(F168:M168),2)</f>
        <v>14</v>
      </c>
      <c r="O168" s="14"/>
      <c r="Q168" s="161"/>
      <c r="R168" s="161"/>
      <c r="S168" s="161"/>
      <c r="T168" s="161"/>
      <c r="U168" s="161"/>
      <c r="V168" s="161"/>
      <c r="W168" s="161"/>
      <c r="X168" s="161"/>
      <c r="Y168" s="161"/>
      <c r="Z168" s="161"/>
      <c r="AA168" s="161"/>
      <c r="AB168" s="161"/>
    </row>
    <row r="169" spans="1:28" s="14" customFormat="1">
      <c r="A169" s="883"/>
      <c r="B169" s="884"/>
      <c r="C169" s="884"/>
      <c r="D169" s="884"/>
      <c r="E169" s="884"/>
      <c r="F169" s="884"/>
      <c r="G169" s="884"/>
      <c r="H169" s="884"/>
      <c r="I169" s="884"/>
      <c r="J169" s="884"/>
      <c r="K169" s="884"/>
      <c r="L169" s="884"/>
      <c r="M169" s="884"/>
      <c r="N169" s="885"/>
      <c r="P169" s="9"/>
      <c r="Q169" s="161"/>
      <c r="R169" s="161"/>
      <c r="S169" s="161"/>
      <c r="T169" s="161"/>
      <c r="U169" s="161"/>
      <c r="V169" s="161"/>
      <c r="W169" s="161"/>
      <c r="X169" s="161"/>
      <c r="Y169" s="161"/>
      <c r="Z169" s="161"/>
      <c r="AA169" s="161"/>
      <c r="AB169" s="161"/>
    </row>
    <row r="170" spans="1:28" s="14" customFormat="1" ht="30">
      <c r="A170" s="707" t="s">
        <v>6986</v>
      </c>
      <c r="B170" s="528" t="str">
        <f>VLOOKUP(A170,Orçamento!$A:$K,2,FALSE)</f>
        <v>COMPOSIÇÃO 11</v>
      </c>
      <c r="C170" s="528" t="str">
        <f>VLOOKUP(A170,Orçamento!$A:$K,3,FALSE)</f>
        <v>COMPOSIÇÃO</v>
      </c>
      <c r="D170" s="175" t="str">
        <f>VLOOKUP(A170,Orçamento!$A:$K,5,FALSE)</f>
        <v>PLACA DE INDICAÇÃO DE LOMBADA N°16 COM PINTURA REFLETIVA.</v>
      </c>
      <c r="E170" s="176" t="str">
        <f>VLOOKUP(A170,Orçamento!$A:$K,6,FALSE)</f>
        <v>UN</v>
      </c>
      <c r="F170" s="203"/>
      <c r="G170" s="50"/>
      <c r="H170" s="50"/>
      <c r="I170" s="50"/>
      <c r="J170" s="50"/>
      <c r="K170" s="50"/>
      <c r="L170" s="50"/>
      <c r="M170" s="50"/>
      <c r="N170" s="173">
        <f>SUM(N171:N171)</f>
        <v>4</v>
      </c>
      <c r="P170" s="9"/>
      <c r="Q170" s="161"/>
      <c r="R170" s="161"/>
      <c r="S170" s="161"/>
      <c r="T170" s="161"/>
      <c r="U170" s="161"/>
      <c r="V170" s="161"/>
      <c r="W170" s="161"/>
      <c r="X170" s="161"/>
      <c r="Y170" s="161"/>
      <c r="Z170" s="161"/>
      <c r="AA170" s="161"/>
      <c r="AB170" s="161"/>
    </row>
    <row r="171" spans="1:28" s="14" customFormat="1">
      <c r="A171" s="518"/>
      <c r="B171" s="52"/>
      <c r="C171" s="52"/>
      <c r="D171" s="178" t="s">
        <v>5130</v>
      </c>
      <c r="E171" s="188"/>
      <c r="F171" s="198"/>
      <c r="G171" s="50"/>
      <c r="H171" s="50"/>
      <c r="I171" s="50"/>
      <c r="J171" s="50"/>
      <c r="K171" s="50"/>
      <c r="L171" s="50"/>
      <c r="M171" s="50">
        <v>4</v>
      </c>
      <c r="N171" s="73">
        <f>TRUNC(PRODUCT(F171:M171),2)</f>
        <v>4</v>
      </c>
      <c r="P171" s="9"/>
      <c r="Q171" s="161"/>
      <c r="R171" s="161"/>
      <c r="S171" s="161"/>
      <c r="T171" s="161"/>
      <c r="U171" s="161"/>
      <c r="V171" s="161"/>
      <c r="W171" s="161"/>
      <c r="X171" s="161"/>
      <c r="Y171" s="161"/>
      <c r="Z171" s="161"/>
      <c r="AA171" s="161"/>
      <c r="AB171" s="161"/>
    </row>
    <row r="172" spans="1:28" s="14" customFormat="1">
      <c r="A172" s="883"/>
      <c r="B172" s="884"/>
      <c r="C172" s="884"/>
      <c r="D172" s="884"/>
      <c r="E172" s="884"/>
      <c r="F172" s="884"/>
      <c r="G172" s="884"/>
      <c r="H172" s="884"/>
      <c r="I172" s="884"/>
      <c r="J172" s="884"/>
      <c r="K172" s="884"/>
      <c r="L172" s="884"/>
      <c r="M172" s="884"/>
      <c r="N172" s="885"/>
      <c r="P172" s="9"/>
      <c r="Q172" s="161"/>
      <c r="R172" s="161"/>
      <c r="S172" s="161"/>
      <c r="T172" s="161"/>
      <c r="U172" s="161"/>
      <c r="V172" s="161"/>
      <c r="W172" s="161"/>
      <c r="X172" s="161"/>
      <c r="Y172" s="161"/>
      <c r="Z172" s="161"/>
      <c r="AA172" s="161"/>
      <c r="AB172" s="161"/>
    </row>
    <row r="173" spans="1:28" ht="30">
      <c r="A173" s="707" t="s">
        <v>6987</v>
      </c>
      <c r="B173" s="528" t="str">
        <f>VLOOKUP(A173,Orçamento!$A:$K,2,FALSE)</f>
        <v>COMPOSIÇÃO 12</v>
      </c>
      <c r="C173" s="528" t="str">
        <f>VLOOKUP(A173,Orçamento!$A:$K,3,FALSE)</f>
        <v>COMPOSIÇÃO</v>
      </c>
      <c r="D173" s="175" t="str">
        <f>VLOOKUP(A173,Orçamento!$A:$K,5,FALSE)</f>
        <v>PLACA DE INDICAÇÃO DE LOMBADA A FRENTE   COM PINTURA REFLETIVA.</v>
      </c>
      <c r="E173" s="176" t="str">
        <f>VLOOKUP(A173,Orçamento!$A:$K,6,FALSE)</f>
        <v>UN</v>
      </c>
      <c r="F173" s="203"/>
      <c r="G173" s="50"/>
      <c r="H173" s="50"/>
      <c r="I173" s="50"/>
      <c r="J173" s="50"/>
      <c r="K173" s="50"/>
      <c r="L173" s="50"/>
      <c r="M173" s="50"/>
      <c r="N173" s="173">
        <f>SUM(N174:N174)</f>
        <v>4</v>
      </c>
    </row>
    <row r="174" spans="1:28">
      <c r="A174" s="518"/>
      <c r="B174" s="52"/>
      <c r="C174" s="52"/>
      <c r="D174" s="178" t="s">
        <v>5130</v>
      </c>
      <c r="E174" s="188"/>
      <c r="F174" s="198"/>
      <c r="G174" s="50"/>
      <c r="H174" s="50"/>
      <c r="I174" s="50"/>
      <c r="J174" s="50"/>
      <c r="K174" s="50"/>
      <c r="L174" s="50"/>
      <c r="M174" s="50">
        <v>4</v>
      </c>
      <c r="N174" s="73">
        <f>TRUNC(PRODUCT(F174:M174),2)</f>
        <v>4</v>
      </c>
    </row>
    <row r="175" spans="1:28">
      <c r="A175" s="883"/>
      <c r="B175" s="884"/>
      <c r="C175" s="884"/>
      <c r="D175" s="884"/>
      <c r="E175" s="884"/>
      <c r="F175" s="884"/>
      <c r="G175" s="884"/>
      <c r="H175" s="884"/>
      <c r="I175" s="884"/>
      <c r="J175" s="884"/>
      <c r="K175" s="884"/>
      <c r="L175" s="884"/>
      <c r="M175" s="884"/>
      <c r="N175" s="885"/>
    </row>
    <row r="176" spans="1:28">
      <c r="A176" s="707" t="s">
        <v>6988</v>
      </c>
      <c r="B176" s="528" t="str">
        <f>VLOOKUP(A176,Orçamento!$A:$K,2,FALSE)</f>
        <v>COMPOSIÇÃO 10</v>
      </c>
      <c r="C176" s="528" t="str">
        <f>VLOOKUP(A176,Orçamento!$A:$K,3,FALSE)</f>
        <v>COMPOSIÇÃO</v>
      </c>
      <c r="D176" s="175" t="str">
        <f>VLOOKUP(A176,Orçamento!$A:$K,5,FALSE)</f>
        <v>EXECUÇÃO DE LOMBADA.</v>
      </c>
      <c r="E176" s="176" t="str">
        <f>VLOOKUP(A176,Orçamento!$A:$K,6,FALSE)</f>
        <v>M3</v>
      </c>
      <c r="F176" s="203"/>
      <c r="G176" s="50"/>
      <c r="H176" s="50"/>
      <c r="I176" s="50"/>
      <c r="J176" s="50" t="s">
        <v>5132</v>
      </c>
      <c r="K176" s="50"/>
      <c r="L176" s="50"/>
      <c r="M176" s="50"/>
      <c r="N176" s="173">
        <f>SUM(N177:N177)</f>
        <v>0.72</v>
      </c>
    </row>
    <row r="177" spans="1:28">
      <c r="A177" s="518"/>
      <c r="B177" s="52"/>
      <c r="C177" s="52"/>
      <c r="D177" s="178" t="s">
        <v>5130</v>
      </c>
      <c r="E177" s="188"/>
      <c r="F177" s="198"/>
      <c r="G177" s="50">
        <v>5.15</v>
      </c>
      <c r="H177" s="50"/>
      <c r="I177" s="50"/>
      <c r="J177" s="50">
        <v>7.0000000000000007E-2</v>
      </c>
      <c r="K177" s="50"/>
      <c r="L177" s="50"/>
      <c r="M177" s="50">
        <v>2</v>
      </c>
      <c r="N177" s="73">
        <f>TRUNC(PRODUCT(F177:M177),2)</f>
        <v>0.72</v>
      </c>
    </row>
    <row r="178" spans="1:28">
      <c r="A178" s="518"/>
      <c r="B178" s="375"/>
      <c r="C178" s="375"/>
      <c r="D178" s="376"/>
      <c r="E178" s="377"/>
      <c r="F178" s="378"/>
      <c r="G178" s="50">
        <v>5.15</v>
      </c>
      <c r="H178" s="50">
        <v>1.5</v>
      </c>
      <c r="I178" s="50"/>
      <c r="J178" s="50">
        <v>0.08</v>
      </c>
      <c r="K178" s="50"/>
      <c r="L178" s="50"/>
      <c r="M178" s="50">
        <v>2</v>
      </c>
      <c r="N178" s="433">
        <f>TRUNC(PRODUCT(F178:M178),2)</f>
        <v>1.23</v>
      </c>
    </row>
    <row r="179" spans="1:28">
      <c r="A179" s="883"/>
      <c r="B179" s="884"/>
      <c r="C179" s="884"/>
      <c r="D179" s="884"/>
      <c r="E179" s="884"/>
      <c r="F179" s="884"/>
      <c r="G179" s="884"/>
      <c r="H179" s="884"/>
      <c r="I179" s="884"/>
      <c r="J179" s="884"/>
      <c r="K179" s="884"/>
      <c r="L179" s="884"/>
      <c r="M179" s="884"/>
      <c r="N179" s="885"/>
    </row>
    <row r="180" spans="1:28" ht="30">
      <c r="A180" s="709" t="s">
        <v>6989</v>
      </c>
      <c r="B180" s="528" t="str">
        <f>VLOOKUP(A180,Orçamento!$A:$K,2,FALSE)</f>
        <v>COMPOSIÇÃO 02</v>
      </c>
      <c r="C180" s="528" t="str">
        <f>VLOOKUP(A180,Orçamento!$A:$K,3,FALSE)</f>
        <v>COMPOSIÇÃO</v>
      </c>
      <c r="D180" s="175" t="str">
        <f>VLOOKUP(A180,Orçamento!$A:$K,5,FALSE)</f>
        <v>PLACA EM CHAPA ESMALTADA DIM 45X20CM PARA IDENTIFICAÇÃO DE LOGRADOUROS.</v>
      </c>
      <c r="E180" s="176" t="str">
        <f>VLOOKUP(A180,Orçamento!$A:$K,6,FALSE)</f>
        <v>UN</v>
      </c>
      <c r="F180" s="203"/>
      <c r="G180" s="50"/>
      <c r="H180" s="50"/>
      <c r="I180" s="50"/>
      <c r="J180" s="50"/>
      <c r="K180" s="50"/>
      <c r="L180" s="50"/>
      <c r="M180" s="50"/>
      <c r="N180" s="388">
        <f>SUM(N181)</f>
        <v>2</v>
      </c>
    </row>
    <row r="181" spans="1:28">
      <c r="A181" s="518"/>
      <c r="B181" s="52"/>
      <c r="C181" s="52"/>
      <c r="D181" s="178"/>
      <c r="E181" s="188"/>
      <c r="F181" s="198"/>
      <c r="G181" s="50"/>
      <c r="H181" s="50"/>
      <c r="I181" s="50"/>
      <c r="J181" s="50"/>
      <c r="K181" s="50"/>
      <c r="L181" s="50"/>
      <c r="M181" s="50">
        <v>2</v>
      </c>
      <c r="N181" s="73">
        <f>TRUNC(PRODUCT(F181:M181),2)</f>
        <v>2</v>
      </c>
    </row>
    <row r="182" spans="1:28">
      <c r="A182" s="883"/>
      <c r="B182" s="884"/>
      <c r="C182" s="884"/>
      <c r="D182" s="884"/>
      <c r="E182" s="884"/>
      <c r="F182" s="884"/>
      <c r="G182" s="884"/>
      <c r="H182" s="884"/>
      <c r="I182" s="884"/>
      <c r="J182" s="884"/>
      <c r="K182" s="884"/>
      <c r="L182" s="884"/>
      <c r="M182" s="884"/>
      <c r="N182" s="885"/>
    </row>
    <row r="183" spans="1:28">
      <c r="A183" s="714"/>
      <c r="B183" s="495"/>
      <c r="C183" s="495"/>
      <c r="D183" s="495"/>
      <c r="E183" s="495"/>
      <c r="F183" s="495"/>
      <c r="G183" s="495"/>
      <c r="H183" s="495"/>
      <c r="I183" s="495"/>
      <c r="J183" s="495"/>
      <c r="K183" s="495"/>
      <c r="L183" s="495"/>
      <c r="M183" s="495"/>
      <c r="N183" s="379"/>
    </row>
    <row r="184" spans="1:28" s="9" customFormat="1">
      <c r="A184" s="709" t="s">
        <v>7327</v>
      </c>
      <c r="B184" s="174">
        <f>VLOOKUP(A184,Orçamento!$A:$K,2,FALSE)</f>
        <v>93358</v>
      </c>
      <c r="C184" s="528" t="str">
        <f>VLOOKUP(A184,Orçamento!$A:$K,3,FALSE)</f>
        <v>SINAPI SERVIÇO</v>
      </c>
      <c r="D184" s="175" t="str">
        <f>VLOOKUP(A184,Orçamento!$A:$K,5,FALSE)</f>
        <v>ESCAVAÇÃO MANUAL DE VALA.</v>
      </c>
      <c r="E184" s="176" t="str">
        <f>VLOOKUP(A184,Orçamento!$A:$K,6,FALSE)</f>
        <v>M3</v>
      </c>
      <c r="F184" s="203"/>
      <c r="G184" s="50"/>
      <c r="H184" s="50"/>
      <c r="I184" s="50"/>
      <c r="J184" s="50"/>
      <c r="K184" s="50"/>
      <c r="L184" s="50"/>
      <c r="M184" s="50"/>
      <c r="N184" s="388">
        <f>SUM(N185)</f>
        <v>0.28000000000000003</v>
      </c>
      <c r="O184" s="14"/>
      <c r="Q184" s="161"/>
      <c r="R184" s="161"/>
      <c r="S184" s="161"/>
      <c r="T184" s="161"/>
      <c r="U184" s="161"/>
      <c r="V184" s="161"/>
      <c r="W184" s="161"/>
      <c r="X184" s="161"/>
      <c r="Y184" s="161"/>
      <c r="Z184" s="161"/>
      <c r="AA184" s="161"/>
      <c r="AB184" s="161"/>
    </row>
    <row r="185" spans="1:28" s="9" customFormat="1">
      <c r="A185" s="518"/>
      <c r="B185" s="52"/>
      <c r="C185" s="52"/>
      <c r="D185" s="178" t="s">
        <v>5130</v>
      </c>
      <c r="E185" s="188"/>
      <c r="F185" s="198"/>
      <c r="G185" s="50">
        <v>0.2</v>
      </c>
      <c r="H185" s="50">
        <v>0.2</v>
      </c>
      <c r="I185" s="50">
        <v>0.5</v>
      </c>
      <c r="J185" s="50"/>
      <c r="K185" s="50"/>
      <c r="L185" s="50"/>
      <c r="M185" s="50">
        <f>N167</f>
        <v>14</v>
      </c>
      <c r="N185" s="433">
        <f>TRUNC(PRODUCT(F185:M185),2)</f>
        <v>0.28000000000000003</v>
      </c>
      <c r="O185" s="14"/>
      <c r="Q185" s="161"/>
      <c r="R185" s="161"/>
      <c r="S185" s="161"/>
      <c r="T185" s="161"/>
      <c r="U185" s="161"/>
      <c r="V185" s="161"/>
      <c r="W185" s="161"/>
      <c r="X185" s="161"/>
      <c r="Y185" s="161"/>
      <c r="Z185" s="161"/>
      <c r="AA185" s="161"/>
      <c r="AB185" s="161"/>
    </row>
    <row r="186" spans="1:28" s="9" customFormat="1">
      <c r="A186" s="886"/>
      <c r="B186" s="887"/>
      <c r="C186" s="887"/>
      <c r="D186" s="887"/>
      <c r="E186" s="887"/>
      <c r="F186" s="887"/>
      <c r="G186" s="887"/>
      <c r="H186" s="887"/>
      <c r="I186" s="887"/>
      <c r="J186" s="887"/>
      <c r="K186" s="887"/>
      <c r="L186" s="887"/>
      <c r="M186" s="887"/>
      <c r="N186" s="888"/>
      <c r="O186" s="14"/>
      <c r="Q186" s="161"/>
      <c r="R186" s="161"/>
      <c r="S186" s="161"/>
      <c r="T186" s="161"/>
      <c r="U186" s="161"/>
      <c r="V186" s="161"/>
      <c r="W186" s="161"/>
      <c r="X186" s="161"/>
      <c r="Y186" s="161"/>
      <c r="Z186" s="161"/>
      <c r="AA186" s="161"/>
      <c r="AB186" s="161"/>
    </row>
    <row r="187" spans="1:28" s="9" customFormat="1" ht="45">
      <c r="A187" s="707" t="s">
        <v>7328</v>
      </c>
      <c r="B187" s="174">
        <f>VLOOKUP(A187,Orçamento!$A:$K,2,FALSE)</f>
        <v>94963</v>
      </c>
      <c r="C187" s="528" t="str">
        <f>VLOOKUP(A187,Orçamento!$A:$K,3,FALSE)</f>
        <v>SINAPI SERVIÇO</v>
      </c>
      <c r="D187" s="175" t="str">
        <f>VLOOKUP(A187,Orçamento!$A:$K,5,FALSE)</f>
        <v>CONCRETO FCK = 15MPA, TRAÇO 1:3,4:3,5 (EM MASSA SECA DE CIMENTO/ AREIA MÉDIA/ BRITA 1) - PREPARO MECÂNICO COM BETONEIRA 400 L.</v>
      </c>
      <c r="E187" s="176" t="str">
        <f>VLOOKUP(A187,Orçamento!$A:$K,6,FALSE)</f>
        <v>M3</v>
      </c>
      <c r="F187" s="203"/>
      <c r="G187" s="50"/>
      <c r="H187" s="50"/>
      <c r="I187" s="50"/>
      <c r="J187" s="50"/>
      <c r="K187" s="50"/>
      <c r="L187" s="50"/>
      <c r="M187" s="50"/>
      <c r="N187" s="388">
        <f>SUM(N188:N189)</f>
        <v>0.14000000000000001</v>
      </c>
      <c r="O187" s="14"/>
      <c r="Q187" s="161"/>
      <c r="R187" s="161"/>
      <c r="S187" s="161"/>
      <c r="T187" s="161"/>
      <c r="U187" s="161"/>
      <c r="V187" s="161"/>
      <c r="W187" s="161"/>
      <c r="X187" s="161"/>
      <c r="Y187" s="161"/>
      <c r="Z187" s="161"/>
      <c r="AA187" s="161"/>
      <c r="AB187" s="161"/>
    </row>
    <row r="188" spans="1:28" s="9" customFormat="1">
      <c r="A188" s="518"/>
      <c r="B188" s="52"/>
      <c r="C188" s="52"/>
      <c r="D188" s="178" t="s">
        <v>7346</v>
      </c>
      <c r="E188" s="188"/>
      <c r="F188" s="198"/>
      <c r="G188" s="50">
        <v>0.2</v>
      </c>
      <c r="H188" s="50">
        <v>0.2</v>
      </c>
      <c r="I188" s="50">
        <v>0.3</v>
      </c>
      <c r="J188" s="50"/>
      <c r="K188" s="50"/>
      <c r="L188" s="50"/>
      <c r="M188" s="50">
        <f>M185</f>
        <v>14</v>
      </c>
      <c r="N188" s="433">
        <f>TRUNC(PRODUCT(F188:M188),2)</f>
        <v>0.16</v>
      </c>
      <c r="O188" s="14"/>
      <c r="Q188" s="161"/>
      <c r="R188" s="161"/>
      <c r="S188" s="161"/>
      <c r="T188" s="161"/>
      <c r="U188" s="161"/>
      <c r="V188" s="161"/>
      <c r="W188" s="161"/>
      <c r="X188" s="161"/>
      <c r="Y188" s="161"/>
      <c r="Z188" s="161"/>
      <c r="AA188" s="161"/>
      <c r="AB188" s="161"/>
    </row>
    <row r="189" spans="1:28" s="9" customFormat="1">
      <c r="A189" s="518"/>
      <c r="B189" s="52"/>
      <c r="C189" s="52"/>
      <c r="D189" s="178" t="s">
        <v>7347</v>
      </c>
      <c r="E189" s="188"/>
      <c r="F189" s="198"/>
      <c r="G189" s="50">
        <v>-0.08</v>
      </c>
      <c r="H189" s="50">
        <v>0.08</v>
      </c>
      <c r="I189" s="50">
        <v>0.22500000000000001</v>
      </c>
      <c r="J189" s="50"/>
      <c r="K189" s="50"/>
      <c r="L189" s="50"/>
      <c r="M189" s="50">
        <f>M185</f>
        <v>14</v>
      </c>
      <c r="N189" s="433">
        <f>TRUNC(PRODUCT(F189:M189),2)</f>
        <v>-0.02</v>
      </c>
      <c r="O189" s="14"/>
      <c r="Q189" s="161"/>
      <c r="R189" s="161"/>
      <c r="S189" s="161"/>
      <c r="T189" s="161"/>
      <c r="U189" s="161"/>
      <c r="V189" s="161"/>
      <c r="W189" s="161"/>
      <c r="X189" s="161"/>
      <c r="Y189" s="161"/>
      <c r="Z189" s="161"/>
      <c r="AA189" s="161"/>
      <c r="AB189" s="161"/>
    </row>
    <row r="190" spans="1:28" s="14" customFormat="1">
      <c r="A190" s="715"/>
      <c r="B190" s="380"/>
      <c r="C190" s="380"/>
      <c r="D190" s="380"/>
      <c r="E190" s="380"/>
      <c r="F190" s="380"/>
      <c r="G190" s="380"/>
      <c r="H190" s="380"/>
      <c r="I190" s="380"/>
      <c r="J190" s="380"/>
      <c r="K190" s="380"/>
      <c r="L190" s="380"/>
      <c r="M190" s="380"/>
      <c r="N190" s="380"/>
      <c r="P190" s="9"/>
      <c r="Q190" s="161"/>
      <c r="R190" s="161"/>
      <c r="S190" s="161"/>
      <c r="T190" s="161"/>
      <c r="U190" s="161"/>
      <c r="V190" s="161"/>
      <c r="W190" s="161"/>
      <c r="X190" s="161"/>
      <c r="Y190" s="161"/>
      <c r="Z190" s="161"/>
      <c r="AA190" s="161"/>
      <c r="AB190" s="161"/>
    </row>
    <row r="191" spans="1:28" s="9" customFormat="1" ht="30">
      <c r="A191" s="707" t="s">
        <v>7329</v>
      </c>
      <c r="B191" s="174">
        <f>VLOOKUP(A191,Orçamento!$A:$K,2,FALSE)</f>
        <v>93382</v>
      </c>
      <c r="C191" s="528" t="str">
        <f>VLOOKUP(A191,Orçamento!$A:$K,3,FALSE)</f>
        <v>SINAPI SERVIÇO</v>
      </c>
      <c r="D191" s="175" t="str">
        <f>VLOOKUP(A191,Orçamento!$A:$K,5,FALSE)</f>
        <v>REATERRO MANUAL DE VALAS, COM COMPACTADOR DE SOLOS DE PERCUSSÃO.</v>
      </c>
      <c r="E191" s="176" t="str">
        <f>VLOOKUP(A191,Orçamento!$A:$K,6,FALSE)</f>
        <v>M3</v>
      </c>
      <c r="F191" s="203"/>
      <c r="G191" s="50"/>
      <c r="H191" s="50"/>
      <c r="I191" s="50"/>
      <c r="J191" s="50"/>
      <c r="K191" s="50"/>
      <c r="L191" s="50"/>
      <c r="M191" s="50"/>
      <c r="N191" s="380">
        <f>N192+N193</f>
        <v>8.4000000000000005E-2</v>
      </c>
      <c r="O191" s="14"/>
      <c r="Q191" s="161"/>
      <c r="R191" s="161"/>
      <c r="S191" s="161"/>
      <c r="T191" s="161"/>
      <c r="U191" s="161"/>
      <c r="V191" s="161"/>
      <c r="W191" s="161"/>
      <c r="X191" s="161"/>
      <c r="Y191" s="161"/>
      <c r="Z191" s="161"/>
      <c r="AA191" s="161"/>
      <c r="AB191" s="161"/>
    </row>
    <row r="192" spans="1:28" s="9" customFormat="1">
      <c r="A192" s="518"/>
      <c r="B192" s="52"/>
      <c r="C192" s="52"/>
      <c r="D192" s="178" t="s">
        <v>7344</v>
      </c>
      <c r="E192" s="188"/>
      <c r="F192" s="198"/>
      <c r="G192" s="50">
        <v>0.2</v>
      </c>
      <c r="H192" s="50">
        <v>0.2</v>
      </c>
      <c r="I192" s="50">
        <v>0.2</v>
      </c>
      <c r="J192" s="50"/>
      <c r="K192" s="50"/>
      <c r="L192" s="50"/>
      <c r="M192" s="50">
        <f>M185</f>
        <v>14</v>
      </c>
      <c r="N192" s="434">
        <f>TRUNC(PRODUCT(F192:M192),4)</f>
        <v>0.112</v>
      </c>
      <c r="O192" s="14"/>
      <c r="Q192" s="161"/>
      <c r="R192" s="161"/>
      <c r="S192" s="161"/>
      <c r="T192" s="161"/>
      <c r="U192" s="161"/>
      <c r="V192" s="161"/>
      <c r="W192" s="161"/>
      <c r="X192" s="161"/>
      <c r="Y192" s="161"/>
      <c r="Z192" s="161"/>
      <c r="AA192" s="161"/>
      <c r="AB192" s="161"/>
    </row>
    <row r="193" spans="1:28" s="9" customFormat="1">
      <c r="A193" s="518"/>
      <c r="B193" s="52"/>
      <c r="C193" s="52"/>
      <c r="D193" s="178" t="s">
        <v>7345</v>
      </c>
      <c r="E193" s="188"/>
      <c r="F193" s="198"/>
      <c r="G193" s="50">
        <v>-0.1</v>
      </c>
      <c r="H193" s="50">
        <v>0.1</v>
      </c>
      <c r="I193" s="50">
        <v>0.2</v>
      </c>
      <c r="J193" s="50"/>
      <c r="K193" s="50"/>
      <c r="L193" s="50"/>
      <c r="M193" s="50">
        <f>M185</f>
        <v>14</v>
      </c>
      <c r="N193" s="434">
        <f>TRUNC(PRODUCT(F193:M193),4)</f>
        <v>-2.8000000000000001E-2</v>
      </c>
      <c r="O193" s="14"/>
      <c r="P193" s="435"/>
      <c r="Q193" s="161"/>
      <c r="R193" s="161"/>
      <c r="S193" s="161"/>
      <c r="T193" s="161"/>
      <c r="U193" s="161"/>
      <c r="V193" s="161"/>
      <c r="W193" s="161"/>
      <c r="X193" s="161"/>
      <c r="Y193" s="161"/>
      <c r="Z193" s="161"/>
      <c r="AA193" s="161"/>
      <c r="AB193" s="161"/>
    </row>
    <row r="194" spans="1:28" s="14" customFormat="1">
      <c r="A194" s="684"/>
      <c r="B194" s="180"/>
      <c r="C194" s="180"/>
      <c r="D194" s="180"/>
      <c r="E194" s="180"/>
      <c r="F194" s="180"/>
      <c r="G194" s="180"/>
      <c r="H194" s="180"/>
      <c r="I194" s="180"/>
      <c r="J194" s="180"/>
      <c r="K194" s="180"/>
      <c r="L194" s="180"/>
      <c r="M194" s="180"/>
      <c r="N194" s="381"/>
      <c r="P194" s="9"/>
      <c r="Q194" s="161"/>
      <c r="R194" s="161"/>
      <c r="S194" s="161"/>
      <c r="T194" s="161"/>
      <c r="U194" s="161"/>
      <c r="V194" s="161"/>
      <c r="W194" s="161"/>
      <c r="X194" s="161"/>
      <c r="Y194" s="161"/>
      <c r="Z194" s="161"/>
      <c r="AA194" s="161"/>
      <c r="AB194" s="161"/>
    </row>
    <row r="195" spans="1:28" s="184" customFormat="1" ht="75">
      <c r="A195" s="707" t="s">
        <v>7330</v>
      </c>
      <c r="B195" s="174">
        <f>VLOOKUP(A195,Orçamento!$A:$K,2,FALSE)</f>
        <v>100974</v>
      </c>
      <c r="C195" s="528" t="str">
        <f>VLOOKUP(A195,Orçamento!$A:$K,3,FALSE)</f>
        <v>SINAPI SERVIÇO</v>
      </c>
      <c r="D195" s="175" t="str">
        <f>VLOOKUP(A195,Orçamento!$A:$K,5,FALSE)</f>
        <v>CARGA, MANOBRA E DESCARGA DE SOLOS E MATERIAIS GRANULARES EM CAMINHÃO BASCULANTE 10 M³ - CARGA COM PÁ CARREGADEIRA (CAÇAMBA DE 1,7 A 2,8 M³ / 128 HP) E DESCARGA LIVRE (UNIDADE: M3).</v>
      </c>
      <c r="E195" s="176" t="str">
        <f>VLOOKUP(A195,Orçamento!$A:$K,6,FALSE)</f>
        <v>M3</v>
      </c>
      <c r="F195" s="529" t="s">
        <v>4497</v>
      </c>
      <c r="G195" s="50"/>
      <c r="H195" s="50"/>
      <c r="I195" s="50"/>
      <c r="J195" s="50"/>
      <c r="K195" s="50"/>
      <c r="L195" s="50"/>
      <c r="M195" s="50"/>
      <c r="N195" s="173">
        <f>SUM(N196:N196)</f>
        <v>7.0000000000000007E-2</v>
      </c>
      <c r="O195" s="14"/>
      <c r="P195" s="20"/>
    </row>
    <row r="196" spans="1:28" s="184" customFormat="1">
      <c r="A196" s="518"/>
      <c r="B196" s="52"/>
      <c r="C196" s="52"/>
      <c r="D196" s="178" t="s">
        <v>5185</v>
      </c>
      <c r="E196" s="188"/>
      <c r="F196" s="201">
        <v>1.25</v>
      </c>
      <c r="G196" s="208"/>
      <c r="H196" s="50"/>
      <c r="I196" s="50"/>
      <c r="J196" s="50"/>
      <c r="K196" s="50">
        <f>N184-N187-N191</f>
        <v>5.6000000000000008E-2</v>
      </c>
      <c r="L196" s="202"/>
      <c r="M196" s="50"/>
      <c r="N196" s="73">
        <f>PRODUCT(F196:M196)</f>
        <v>7.0000000000000007E-2</v>
      </c>
      <c r="O196" s="14"/>
      <c r="P196" s="20"/>
    </row>
    <row r="197" spans="1:28" s="184" customFormat="1">
      <c r="A197" s="684"/>
      <c r="B197" s="180"/>
      <c r="C197" s="180"/>
      <c r="D197" s="180"/>
      <c r="E197" s="180"/>
      <c r="F197" s="180"/>
      <c r="G197" s="180"/>
      <c r="H197" s="180"/>
      <c r="I197" s="180"/>
      <c r="J197" s="180"/>
      <c r="K197" s="180"/>
      <c r="L197" s="180"/>
      <c r="M197" s="180"/>
      <c r="N197" s="381"/>
      <c r="O197" s="14"/>
      <c r="P197" s="20"/>
    </row>
    <row r="198" spans="1:28" s="184" customFormat="1" ht="45">
      <c r="A198" s="707" t="s">
        <v>7331</v>
      </c>
      <c r="B198" s="174">
        <f>VLOOKUP(A198,Orçamento!$A:$K,2,FALSE)</f>
        <v>95875</v>
      </c>
      <c r="C198" s="528" t="str">
        <f>VLOOKUP(A198,Orçamento!$A:$K,3,FALSE)</f>
        <v>SINAPI SERVIÇO</v>
      </c>
      <c r="D198" s="175" t="str">
        <f>VLOOKUP(A198,Orçamento!$A:$K,5,FALSE)</f>
        <v>TRANSPORTE COM CAMINHÃO BASCULANTE DE 10 M³, EM VIA URBANA PAVIMENTADA, DMT ATÉ 30 KM (UNIDADE: M3XKM).</v>
      </c>
      <c r="E198" s="176" t="str">
        <f>VLOOKUP(A198,Orçamento!$A:$K,6,FALSE)</f>
        <v>M3XKM</v>
      </c>
      <c r="F198" s="530" t="s">
        <v>7351</v>
      </c>
      <c r="G198" s="50"/>
      <c r="H198" s="50"/>
      <c r="I198" s="50"/>
      <c r="J198" s="50"/>
      <c r="K198" s="50"/>
      <c r="L198" s="50"/>
      <c r="M198" s="50"/>
      <c r="N198" s="173">
        <f>SUM(N199:N199)</f>
        <v>0.32</v>
      </c>
      <c r="O198" s="14"/>
      <c r="P198" s="20"/>
    </row>
    <row r="199" spans="1:28" s="184" customFormat="1">
      <c r="A199" s="518"/>
      <c r="B199" s="52"/>
      <c r="C199" s="52"/>
      <c r="D199" s="178" t="s">
        <v>5184</v>
      </c>
      <c r="E199" s="188"/>
      <c r="F199" s="50">
        <v>4.5999999999999996</v>
      </c>
      <c r="G199" s="50"/>
      <c r="H199" s="50"/>
      <c r="I199" s="50"/>
      <c r="J199" s="50"/>
      <c r="K199" s="50">
        <f>N195</f>
        <v>7.0000000000000007E-2</v>
      </c>
      <c r="L199" s="50"/>
      <c r="M199" s="50"/>
      <c r="N199" s="73">
        <f>TRUNC(PRODUCT(F199:M199),2)</f>
        <v>0.32</v>
      </c>
      <c r="O199" s="14"/>
      <c r="P199" s="20"/>
    </row>
    <row r="200" spans="1:28" s="184" customFormat="1" ht="15.75" thickBot="1">
      <c r="A200" s="917"/>
      <c r="B200" s="918"/>
      <c r="C200" s="918"/>
      <c r="D200" s="918"/>
      <c r="E200" s="918"/>
      <c r="F200" s="918"/>
      <c r="G200" s="918"/>
      <c r="H200" s="918"/>
      <c r="I200" s="918"/>
      <c r="J200" s="918"/>
      <c r="K200" s="918"/>
      <c r="L200" s="918"/>
      <c r="M200" s="918"/>
      <c r="N200" s="919"/>
      <c r="O200" s="18"/>
      <c r="P200" s="20"/>
    </row>
    <row r="201" spans="1:28" ht="19.5" thickBot="1">
      <c r="A201" s="920" t="s">
        <v>6993</v>
      </c>
      <c r="B201" s="921"/>
      <c r="C201" s="921"/>
      <c r="D201" s="921"/>
      <c r="E201" s="921"/>
      <c r="F201" s="921"/>
      <c r="G201" s="921"/>
      <c r="H201" s="921"/>
      <c r="I201" s="921"/>
      <c r="J201" s="921"/>
      <c r="K201" s="921"/>
      <c r="L201" s="921"/>
      <c r="M201" s="921"/>
      <c r="N201" s="922"/>
    </row>
    <row r="202" spans="1:28" ht="16.5" thickBot="1">
      <c r="A202" s="716" t="s">
        <v>15068</v>
      </c>
      <c r="B202" s="261"/>
      <c r="C202" s="261"/>
      <c r="D202" s="156" t="str">
        <f>VLOOKUP(A202,Orçamento!A:G,5,0)</f>
        <v>ADMINISTRAÇÃO LOCAL DA OBRA</v>
      </c>
      <c r="E202" s="262"/>
      <c r="F202" s="263"/>
      <c r="G202" s="264"/>
      <c r="H202" s="264"/>
      <c r="I202" s="264"/>
      <c r="J202" s="264"/>
      <c r="K202" s="264"/>
      <c r="L202" s="264"/>
      <c r="M202" s="264"/>
      <c r="N202" s="265"/>
    </row>
    <row r="203" spans="1:28" ht="15.75">
      <c r="A203" s="717"/>
      <c r="B203" s="267"/>
      <c r="C203" s="267"/>
      <c r="D203" s="268"/>
      <c r="E203" s="269"/>
      <c r="F203" s="270"/>
      <c r="G203" s="271"/>
      <c r="H203" s="271"/>
      <c r="I203" s="271"/>
      <c r="J203" s="271"/>
      <c r="K203" s="271"/>
      <c r="L203" s="271"/>
      <c r="M203" s="271"/>
      <c r="N203" s="272"/>
    </row>
    <row r="204" spans="1:28" ht="30">
      <c r="A204" s="717" t="s">
        <v>15069</v>
      </c>
      <c r="B204" s="274">
        <v>90776</v>
      </c>
      <c r="C204" s="274" t="s">
        <v>7027</v>
      </c>
      <c r="D204" s="505" t="str">
        <f>VLOOKUP(A204,Orçamento!A:G,5,0)</f>
        <v>ENCARREGADO GERAL COM ENCARGOS COMPLEMENTARES.</v>
      </c>
      <c r="E204" s="176" t="str">
        <f>VLOOKUP(A204,Orçamento!$A:$K,6,FALSE)</f>
        <v>H</v>
      </c>
      <c r="F204" s="537" t="s">
        <v>5088</v>
      </c>
      <c r="G204" s="277"/>
      <c r="H204" s="277"/>
      <c r="I204" s="277"/>
      <c r="J204" s="277"/>
      <c r="K204" s="277"/>
      <c r="L204" s="277"/>
      <c r="M204" s="538" t="s">
        <v>5087</v>
      </c>
      <c r="N204" s="272">
        <f>SUM(N205:N205)</f>
        <v>144</v>
      </c>
    </row>
    <row r="205" spans="1:28" ht="15.75">
      <c r="A205" s="717"/>
      <c r="B205" s="267"/>
      <c r="C205" s="267"/>
      <c r="D205" s="278" t="s">
        <v>6992</v>
      </c>
      <c r="E205" s="269"/>
      <c r="F205" s="279">
        <v>12</v>
      </c>
      <c r="G205" s="271"/>
      <c r="H205" s="271"/>
      <c r="I205" s="271"/>
      <c r="J205" s="271"/>
      <c r="K205" s="271"/>
      <c r="L205" s="271"/>
      <c r="M205" s="271">
        <f>4*3</f>
        <v>12</v>
      </c>
      <c r="N205" s="338">
        <f>TRUNC(PRODUCT(F205:M205),2)</f>
        <v>144</v>
      </c>
    </row>
    <row r="206" spans="1:28" ht="15.75">
      <c r="A206" s="905"/>
      <c r="B206" s="906"/>
      <c r="C206" s="906"/>
      <c r="D206" s="906"/>
      <c r="E206" s="906"/>
      <c r="F206" s="906"/>
      <c r="G206" s="906"/>
      <c r="H206" s="906"/>
      <c r="I206" s="906"/>
      <c r="J206" s="906"/>
      <c r="K206" s="906"/>
      <c r="L206" s="906"/>
      <c r="M206" s="906"/>
      <c r="N206" s="907"/>
    </row>
    <row r="207" spans="1:28" ht="30">
      <c r="A207" s="717" t="s">
        <v>15070</v>
      </c>
      <c r="B207" s="274">
        <v>90777</v>
      </c>
      <c r="C207" s="274" t="s">
        <v>7027</v>
      </c>
      <c r="D207" s="505" t="str">
        <f>VLOOKUP(A207,Orçamento!A:G,5,0)</f>
        <v>ENGENHEIRO CIVIL DE OBRA JUNIOR COM ENCARGOS COMPLEMENTARES.</v>
      </c>
      <c r="E207" s="176" t="str">
        <f>VLOOKUP(A207,Orçamento!$A:$K,6,FALSE)</f>
        <v>H</v>
      </c>
      <c r="F207" s="537" t="s">
        <v>5088</v>
      </c>
      <c r="G207" s="281"/>
      <c r="H207" s="281"/>
      <c r="I207" s="281"/>
      <c r="J207" s="281"/>
      <c r="K207" s="281"/>
      <c r="L207" s="282"/>
      <c r="M207" s="538" t="s">
        <v>5087</v>
      </c>
      <c r="N207" s="272">
        <f>SUM(N208:N208)</f>
        <v>72</v>
      </c>
    </row>
    <row r="208" spans="1:28" ht="15.75">
      <c r="A208" s="717"/>
      <c r="B208" s="267"/>
      <c r="C208" s="267"/>
      <c r="D208" s="278" t="s">
        <v>6992</v>
      </c>
      <c r="E208" s="269"/>
      <c r="F208" s="279">
        <v>6</v>
      </c>
      <c r="G208" s="271"/>
      <c r="H208" s="271"/>
      <c r="I208" s="271"/>
      <c r="J208" s="271"/>
      <c r="K208" s="271"/>
      <c r="L208" s="271"/>
      <c r="M208" s="271">
        <f>4*3</f>
        <v>12</v>
      </c>
      <c r="N208" s="338">
        <f>TRUNC(PRODUCT(F208:M208),2)</f>
        <v>72</v>
      </c>
    </row>
    <row r="209" spans="1:14" ht="16.5" thickBot="1">
      <c r="A209" s="908"/>
      <c r="B209" s="909"/>
      <c r="C209" s="909"/>
      <c r="D209" s="909"/>
      <c r="E209" s="909"/>
      <c r="F209" s="909"/>
      <c r="G209" s="909"/>
      <c r="H209" s="909"/>
      <c r="I209" s="909"/>
      <c r="J209" s="909"/>
      <c r="K209" s="909"/>
      <c r="L209" s="909"/>
      <c r="M209" s="909"/>
      <c r="N209" s="910"/>
    </row>
    <row r="210" spans="1:14" ht="15.75">
      <c r="A210" s="718" t="s">
        <v>7018</v>
      </c>
      <c r="B210" s="283"/>
      <c r="C210" s="283"/>
      <c r="D210" s="156" t="str">
        <f>VLOOKUP(A210,Orçamento!A:G,5,0)</f>
        <v>SERVIÇOS PRELIMINARES</v>
      </c>
      <c r="E210" s="285"/>
      <c r="F210" s="286"/>
      <c r="G210" s="287"/>
      <c r="H210" s="287"/>
      <c r="I210" s="287"/>
      <c r="J210" s="287"/>
      <c r="K210" s="287"/>
      <c r="L210" s="287"/>
      <c r="M210" s="287"/>
      <c r="N210" s="288"/>
    </row>
    <row r="211" spans="1:14" ht="15.75">
      <c r="A211" s="717"/>
      <c r="B211" s="267"/>
      <c r="C211" s="267"/>
      <c r="D211" s="289"/>
      <c r="E211" s="269"/>
      <c r="F211" s="270"/>
      <c r="G211" s="271"/>
      <c r="H211" s="271"/>
      <c r="I211" s="271"/>
      <c r="J211" s="271"/>
      <c r="K211" s="271"/>
      <c r="L211" s="271"/>
      <c r="M211" s="271"/>
      <c r="N211" s="272"/>
    </row>
    <row r="212" spans="1:14" ht="31.5">
      <c r="A212" s="717" t="s">
        <v>7019</v>
      </c>
      <c r="B212" s="274">
        <f>VLOOKUP(A212,Orçamento!$A:$K,2,FALSE)</f>
        <v>103689</v>
      </c>
      <c r="C212" s="274" t="s">
        <v>7027</v>
      </c>
      <c r="D212" s="275" t="str">
        <f>VLOOKUP(A212,Orçamento!A:G,5,0)</f>
        <v>FORNECIMENTO E INSTALAÇÃO DE PLACA DE OBRA COM CHAPA GALVANIZADA E ESTRUTURA DE MADEIRA.</v>
      </c>
      <c r="E212" s="176" t="str">
        <f>VLOOKUP(A212,Orçamento!$A:$K,6,FALSE)</f>
        <v>M2</v>
      </c>
      <c r="F212" s="290"/>
      <c r="G212" s="290"/>
      <c r="H212" s="271"/>
      <c r="I212" s="291"/>
      <c r="J212" s="271"/>
      <c r="K212" s="271"/>
      <c r="L212" s="271"/>
      <c r="M212" s="271"/>
      <c r="N212" s="272">
        <f>SUM(N213)</f>
        <v>6</v>
      </c>
    </row>
    <row r="213" spans="1:14" ht="15.75">
      <c r="A213" s="717"/>
      <c r="B213" s="267"/>
      <c r="C213" s="267"/>
      <c r="D213" s="534"/>
      <c r="E213" s="292"/>
      <c r="F213" s="535"/>
      <c r="G213" s="271">
        <v>2</v>
      </c>
      <c r="H213" s="271"/>
      <c r="I213" s="271">
        <v>3</v>
      </c>
      <c r="J213" s="271"/>
      <c r="K213" s="271"/>
      <c r="L213" s="271"/>
      <c r="M213" s="271"/>
      <c r="N213" s="338">
        <f>TRUNC(PRODUCT(F213:M213),2)</f>
        <v>6</v>
      </c>
    </row>
    <row r="214" spans="1:14" ht="15.75">
      <c r="A214" s="905"/>
      <c r="B214" s="906"/>
      <c r="C214" s="906"/>
      <c r="D214" s="906"/>
      <c r="E214" s="906"/>
      <c r="F214" s="906"/>
      <c r="G214" s="906"/>
      <c r="H214" s="906"/>
      <c r="I214" s="906"/>
      <c r="J214" s="906"/>
      <c r="K214" s="906"/>
      <c r="L214" s="906"/>
      <c r="M214" s="906"/>
      <c r="N214" s="907"/>
    </row>
    <row r="215" spans="1:14" ht="45">
      <c r="A215" s="717" t="s">
        <v>7020</v>
      </c>
      <c r="B215" s="528" t="str">
        <f>VLOOKUP(A215,Orçamento!$A:$K,2,FALSE)</f>
        <v>COMPOSIÇÃO 07</v>
      </c>
      <c r="C215" s="528" t="str">
        <f>VLOOKUP(A215,Orçamento!$A:$K,3,FALSE)</f>
        <v>COMPOSIÇÃO</v>
      </c>
      <c r="D215" s="175" t="str">
        <f>VLOOKUP(A215,Orçamento!$A:$K,5,FALSE)</f>
        <v>LOCAÇÃO DE BANHEIRO QUÍMICO COM LIMPEZA DIÁRIA INCLUSO COLETA E DESTINAÇÃO FINAL DE EFLUENTES.</v>
      </c>
      <c r="E215" s="176" t="str">
        <f>VLOOKUP(A215,Orçamento!$A:$K,6,FALSE)</f>
        <v>MÊS</v>
      </c>
      <c r="F215" s="911" t="s">
        <v>8001</v>
      </c>
      <c r="G215" s="912"/>
      <c r="H215" s="912"/>
      <c r="I215" s="912"/>
      <c r="J215" s="912"/>
      <c r="K215" s="912"/>
      <c r="L215" s="913"/>
      <c r="M215" s="271"/>
      <c r="N215" s="272">
        <f>SUM(N216)</f>
        <v>3</v>
      </c>
    </row>
    <row r="216" spans="1:14" ht="15.75">
      <c r="A216" s="717"/>
      <c r="B216" s="274"/>
      <c r="C216" s="274"/>
      <c r="D216" s="275"/>
      <c r="E216" s="276"/>
      <c r="F216" s="499"/>
      <c r="G216" s="293"/>
      <c r="H216" s="293"/>
      <c r="I216" s="293"/>
      <c r="J216" s="293"/>
      <c r="K216" s="293"/>
      <c r="L216" s="500"/>
      <c r="M216" s="271">
        <v>3</v>
      </c>
      <c r="N216" s="338">
        <f>TRUNC(PRODUCT(F216:M216),2)</f>
        <v>3</v>
      </c>
    </row>
    <row r="217" spans="1:14" ht="15.75">
      <c r="A217" s="905"/>
      <c r="B217" s="906"/>
      <c r="C217" s="906"/>
      <c r="D217" s="906"/>
      <c r="E217" s="906"/>
      <c r="F217" s="906"/>
      <c r="G217" s="906"/>
      <c r="H217" s="906"/>
      <c r="I217" s="906"/>
      <c r="J217" s="906"/>
      <c r="K217" s="906"/>
      <c r="L217" s="906"/>
      <c r="M217" s="906"/>
      <c r="N217" s="907"/>
    </row>
    <row r="218" spans="1:14" ht="30">
      <c r="A218" s="717" t="s">
        <v>15071</v>
      </c>
      <c r="B218" s="528" t="str">
        <f>VLOOKUP(A218,Orçamento!$A:$K,2,FALSE)</f>
        <v>COMPOSIÇÃO 03</v>
      </c>
      <c r="C218" s="528" t="str">
        <f>VLOOKUP(A218,Orçamento!$A:$K,3,FALSE)</f>
        <v>COMPOSIÇÃO</v>
      </c>
      <c r="D218" s="175" t="str">
        <f>VLOOKUP(A218,Orçamento!$A:$K,5,FALSE)</f>
        <v>SINALIZAÇÃO DIURNA COM CONES E TELA PLÁSTICA TIPO LARANJA (REF.SINAPI 72947 COM ADAPTAÇÕES).</v>
      </c>
      <c r="E218" s="176" t="str">
        <f>VLOOKUP(A218,Orçamento!$A:$K,6,FALSE)</f>
        <v>M</v>
      </c>
      <c r="F218" s="277"/>
      <c r="G218" s="277"/>
      <c r="H218" s="277"/>
      <c r="I218" s="277"/>
      <c r="J218" s="295"/>
      <c r="K218" s="277"/>
      <c r="L218" s="277"/>
      <c r="M218" s="271"/>
      <c r="N218" s="272">
        <f>SUM(N219)</f>
        <v>51.44</v>
      </c>
    </row>
    <row r="219" spans="1:14" ht="31.5">
      <c r="A219" s="717"/>
      <c r="B219" s="274"/>
      <c r="C219" s="274"/>
      <c r="D219" s="278" t="s">
        <v>4499</v>
      </c>
      <c r="E219" s="276"/>
      <c r="F219" s="296">
        <v>0.2</v>
      </c>
      <c r="G219" s="296">
        <v>257.2</v>
      </c>
      <c r="H219" s="296"/>
      <c r="I219" s="296"/>
      <c r="J219" s="296"/>
      <c r="K219" s="296"/>
      <c r="L219" s="296"/>
      <c r="M219" s="271"/>
      <c r="N219" s="338">
        <f>TRUNC(PRODUCT(F219:M219),2)</f>
        <v>51.44</v>
      </c>
    </row>
    <row r="220" spans="1:14" ht="15.75">
      <c r="A220" s="719"/>
      <c r="B220" s="297"/>
      <c r="C220" s="297"/>
      <c r="D220" s="298"/>
      <c r="E220" s="299"/>
      <c r="F220" s="293"/>
      <c r="G220" s="293"/>
      <c r="H220" s="293"/>
      <c r="I220" s="293"/>
      <c r="J220" s="293"/>
      <c r="K220" s="293"/>
      <c r="L220" s="293"/>
      <c r="M220" s="300"/>
      <c r="N220" s="301"/>
    </row>
    <row r="221" spans="1:14" ht="15.75">
      <c r="A221" s="717" t="s">
        <v>15072</v>
      </c>
      <c r="B221" s="528" t="str">
        <f>VLOOKUP(A221,Orçamento!$A:$K,2,FALSE)</f>
        <v>COMPOSIÇÃO 04</v>
      </c>
      <c r="C221" s="528" t="str">
        <f>VLOOKUP(A221,Orçamento!$A:$K,3,FALSE)</f>
        <v>COMPOSIÇÃO</v>
      </c>
      <c r="D221" s="175" t="str">
        <f>VLOOKUP(A221,Orçamento!$A:$K,5,FALSE)</f>
        <v>SINALIZAÇÃO DE TRÂNSITO - NOTURNA.</v>
      </c>
      <c r="E221" s="176" t="str">
        <f>VLOOKUP(A221,Orçamento!$A:$K,6,FALSE)</f>
        <v>M</v>
      </c>
      <c r="F221" s="277"/>
      <c r="G221" s="277"/>
      <c r="H221" s="277"/>
      <c r="I221" s="277"/>
      <c r="J221" s="295"/>
      <c r="K221" s="277"/>
      <c r="L221" s="277"/>
      <c r="M221" s="271"/>
      <c r="N221" s="272">
        <f>SUM(N222)</f>
        <v>51.44</v>
      </c>
    </row>
    <row r="222" spans="1:14" ht="15.75">
      <c r="A222" s="717"/>
      <c r="B222" s="274"/>
      <c r="C222" s="274"/>
      <c r="D222" s="278" t="s">
        <v>4495</v>
      </c>
      <c r="E222" s="276"/>
      <c r="F222" s="296">
        <v>0.2</v>
      </c>
      <c r="G222" s="296">
        <v>257.2</v>
      </c>
      <c r="H222" s="296"/>
      <c r="I222" s="296"/>
      <c r="J222" s="296"/>
      <c r="K222" s="296"/>
      <c r="L222" s="296"/>
      <c r="M222" s="271"/>
      <c r="N222" s="338">
        <f>TRUNC(PRODUCT(F222:M222),2)</f>
        <v>51.44</v>
      </c>
    </row>
    <row r="223" spans="1:14" ht="15.75">
      <c r="A223" s="905"/>
      <c r="B223" s="906"/>
      <c r="C223" s="906"/>
      <c r="D223" s="906"/>
      <c r="E223" s="906"/>
      <c r="F223" s="906"/>
      <c r="G223" s="906"/>
      <c r="H223" s="906"/>
      <c r="I223" s="906"/>
      <c r="J223" s="906"/>
      <c r="K223" s="906"/>
      <c r="L223" s="906"/>
      <c r="M223" s="906"/>
      <c r="N223" s="907"/>
    </row>
    <row r="224" spans="1:14" ht="45">
      <c r="A224" s="717" t="s">
        <v>15073</v>
      </c>
      <c r="B224" s="528" t="str">
        <f>VLOOKUP(A224,Orçamento!$A:$K,2,FALSE)</f>
        <v>COMPOSIÇÃO 05</v>
      </c>
      <c r="C224" s="528" t="str">
        <f>VLOOKUP(A224,Orçamento!$A:$K,3,FALSE)</f>
        <v>COMPOSIÇÃO</v>
      </c>
      <c r="D224" s="175" t="str">
        <f>VLOOKUP(A224,Orçamento!$A:$K,5,FALSE)</f>
        <v>CAVALETE METÁLICO (COMP. PRÓPRIA BASEADOS NO QUANTITATIVOS PROJETO DE CAVALETE DE SINALIZAÇÃO EM ANEXO).</v>
      </c>
      <c r="E224" s="176" t="str">
        <f>VLOOKUP(A224,Orçamento!$A:$K,6,FALSE)</f>
        <v>UN</v>
      </c>
      <c r="F224" s="277"/>
      <c r="G224" s="277"/>
      <c r="H224" s="277"/>
      <c r="I224" s="277"/>
      <c r="J224" s="295"/>
      <c r="K224" s="277"/>
      <c r="L224" s="277"/>
      <c r="M224" s="271"/>
      <c r="N224" s="272">
        <f>SUM(N225)</f>
        <v>2</v>
      </c>
    </row>
    <row r="225" spans="1:14" ht="15.75">
      <c r="A225" s="717"/>
      <c r="B225" s="274"/>
      <c r="C225" s="274"/>
      <c r="D225" s="278" t="s">
        <v>6994</v>
      </c>
      <c r="E225" s="276"/>
      <c r="F225" s="296"/>
      <c r="G225" s="296"/>
      <c r="H225" s="296"/>
      <c r="I225" s="296"/>
      <c r="J225" s="296"/>
      <c r="K225" s="296"/>
      <c r="L225" s="296"/>
      <c r="M225" s="271">
        <v>2</v>
      </c>
      <c r="N225" s="338">
        <f>TRUNC(PRODUCT(F225:M225),2)</f>
        <v>2</v>
      </c>
    </row>
    <row r="226" spans="1:14" ht="16.5" thickBot="1">
      <c r="A226" s="908"/>
      <c r="B226" s="909"/>
      <c r="C226" s="909"/>
      <c r="D226" s="909"/>
      <c r="E226" s="909"/>
      <c r="F226" s="909"/>
      <c r="G226" s="909"/>
      <c r="H226" s="909"/>
      <c r="I226" s="909"/>
      <c r="J226" s="909"/>
      <c r="K226" s="909"/>
      <c r="L226" s="909"/>
      <c r="M226" s="909"/>
      <c r="N226" s="910"/>
    </row>
    <row r="227" spans="1:14" ht="15.75">
      <c r="A227" s="720" t="s">
        <v>7021</v>
      </c>
      <c r="B227" s="302"/>
      <c r="C227" s="302"/>
      <c r="D227" s="303" t="s">
        <v>6997</v>
      </c>
      <c r="E227" s="304"/>
      <c r="F227" s="305"/>
      <c r="G227" s="306"/>
      <c r="H227" s="306"/>
      <c r="I227" s="306"/>
      <c r="J227" s="306"/>
      <c r="K227" s="306"/>
      <c r="L227" s="306"/>
      <c r="M227" s="306"/>
      <c r="N227" s="307"/>
    </row>
    <row r="228" spans="1:14" ht="47.25">
      <c r="A228" s="721" t="s">
        <v>7022</v>
      </c>
      <c r="B228" s="528" t="str">
        <f>VLOOKUP(A228,Orçamento!$A:$K,2,FALSE)</f>
        <v>COMPOSIÇÃO 06</v>
      </c>
      <c r="C228" s="528" t="str">
        <f>VLOOKUP(A228,Orçamento!$A:$K,3,FALSE)</f>
        <v>COMPOSIÇÃO</v>
      </c>
      <c r="D228" s="175" t="str">
        <f>VLOOKUP(A228,Orçamento!$A:$K,5,FALSE)</f>
        <v>SERVIÇOS TOPOGRÁFICOS PARA PAVIMENTAÇÃO, INCLUSIVE NOTA DE SERVIÇOS, ACOMPANHAMENTO E GREIDE.</v>
      </c>
      <c r="E228" s="176" t="str">
        <f>VLOOKUP(A228,Orçamento!$A:$K,6,FALSE)</f>
        <v>M2</v>
      </c>
      <c r="F228" s="308"/>
      <c r="G228" s="271"/>
      <c r="H228" s="309" t="s">
        <v>6998</v>
      </c>
      <c r="I228" s="271"/>
      <c r="J228" s="271"/>
      <c r="K228" s="271"/>
      <c r="L228" s="271"/>
      <c r="M228" s="271"/>
      <c r="N228" s="310">
        <f>SUM(N229:N229)</f>
        <v>3096.31</v>
      </c>
    </row>
    <row r="229" spans="1:14" ht="15.75">
      <c r="A229" s="717"/>
      <c r="B229" s="267"/>
      <c r="C229" s="267"/>
      <c r="D229" s="278" t="s">
        <v>6992</v>
      </c>
      <c r="E229" s="292"/>
      <c r="F229" s="270"/>
      <c r="G229" s="296">
        <v>257.2</v>
      </c>
      <c r="H229" s="271">
        <f>(1747.76+752.37+596.18)/G229</f>
        <v>12.03853032659409</v>
      </c>
      <c r="I229" s="271"/>
      <c r="J229" s="271"/>
      <c r="K229" s="271"/>
      <c r="L229" s="271"/>
      <c r="M229" s="271"/>
      <c r="N229" s="338">
        <f>TRUNC(PRODUCT(F229:M229),2)</f>
        <v>3096.31</v>
      </c>
    </row>
    <row r="230" spans="1:14" ht="15.75">
      <c r="A230" s="722"/>
      <c r="B230" s="389"/>
      <c r="C230" s="389"/>
      <c r="D230" s="397"/>
      <c r="E230" s="389"/>
      <c r="F230" s="389"/>
      <c r="G230" s="397"/>
      <c r="H230" s="389"/>
      <c r="I230" s="389"/>
      <c r="J230" s="389"/>
      <c r="K230" s="389"/>
      <c r="L230" s="389"/>
      <c r="M230" s="389"/>
      <c r="N230" s="390"/>
    </row>
    <row r="231" spans="1:14" ht="31.5">
      <c r="A231" s="723" t="s">
        <v>7023</v>
      </c>
      <c r="B231" s="274">
        <f>VLOOKUP(A231,Orçamento!$A:$K,2,FALSE)</f>
        <v>101116</v>
      </c>
      <c r="C231" s="274" t="s">
        <v>7027</v>
      </c>
      <c r="D231" s="275" t="str">
        <f>VLOOKUP(A231,Orçamento!$A:$K,5,FALSE)</f>
        <v>ESCAVAÇÃO HORIZONTAL EM SOLO DE 1A CATEGORIA COM TRATOR DE ESTEIRAS (170HP/LÂMINA: 5,20M3).</v>
      </c>
      <c r="E231" s="176" t="str">
        <f>VLOOKUP(A231,Orçamento!$A:$K,6,FALSE)</f>
        <v>M3</v>
      </c>
      <c r="F231" s="291"/>
      <c r="G231" s="271"/>
      <c r="H231" s="271"/>
      <c r="I231" s="271"/>
      <c r="J231" s="271"/>
      <c r="K231" s="271"/>
      <c r="L231" s="271"/>
      <c r="M231" s="271"/>
      <c r="N231" s="272">
        <f>SUM(N232:N235)</f>
        <v>1313.75</v>
      </c>
    </row>
    <row r="232" spans="1:14" ht="15.75">
      <c r="A232" s="717"/>
      <c r="B232" s="267"/>
      <c r="C232" s="267"/>
      <c r="D232" s="278" t="s">
        <v>6999</v>
      </c>
      <c r="E232" s="292"/>
      <c r="F232" s="308"/>
      <c r="G232" s="271"/>
      <c r="H232" s="271"/>
      <c r="I232" s="271"/>
      <c r="J232" s="271"/>
      <c r="K232" s="271">
        <v>1296.83</v>
      </c>
      <c r="L232" s="271"/>
      <c r="M232" s="271"/>
      <c r="N232" s="338">
        <f>TRUNC(PRODUCT(F232:M232),2)</f>
        <v>1296.83</v>
      </c>
    </row>
    <row r="233" spans="1:14" ht="15.75">
      <c r="A233" s="717"/>
      <c r="B233" s="267"/>
      <c r="C233" s="267"/>
      <c r="D233" s="312" t="s">
        <v>7000</v>
      </c>
      <c r="E233" s="313"/>
      <c r="F233" s="314"/>
      <c r="G233" s="311"/>
      <c r="H233" s="311"/>
      <c r="I233" s="311"/>
      <c r="J233" s="271"/>
      <c r="K233" s="271"/>
      <c r="L233" s="271"/>
      <c r="M233" s="271"/>
      <c r="N233" s="280"/>
    </row>
    <row r="234" spans="1:14" ht="15.75">
      <c r="A234" s="717"/>
      <c r="B234" s="267"/>
      <c r="C234" s="267"/>
      <c r="D234" s="278" t="s">
        <v>7001</v>
      </c>
      <c r="E234" s="292"/>
      <c r="F234" s="308"/>
      <c r="G234" s="271">
        <v>1.92</v>
      </c>
      <c r="H234" s="271">
        <v>1.1499999999999999</v>
      </c>
      <c r="I234" s="271">
        <v>1.05</v>
      </c>
      <c r="J234" s="271"/>
      <c r="K234" s="271"/>
      <c r="L234" s="271"/>
      <c r="M234" s="271">
        <f>N265</f>
        <v>4</v>
      </c>
      <c r="N234" s="338">
        <f>TRUNC(PRODUCT(F234:M234),2)</f>
        <v>9.27</v>
      </c>
    </row>
    <row r="235" spans="1:14" ht="15.75">
      <c r="A235" s="717"/>
      <c r="B235" s="267"/>
      <c r="C235" s="267"/>
      <c r="D235" s="278" t="s">
        <v>7002</v>
      </c>
      <c r="E235" s="292"/>
      <c r="F235" s="308"/>
      <c r="G235" s="271">
        <f>N268</f>
        <v>9.4499999999999993</v>
      </c>
      <c r="H235" s="271">
        <v>0.9</v>
      </c>
      <c r="I235" s="271">
        <v>0.9</v>
      </c>
      <c r="J235" s="271"/>
      <c r="K235" s="271"/>
      <c r="L235" s="271"/>
      <c r="M235" s="271"/>
      <c r="N235" s="338">
        <f>TRUNC(PRODUCT(F235:M235),2)</f>
        <v>7.65</v>
      </c>
    </row>
    <row r="236" spans="1:14" ht="15.75">
      <c r="A236" s="905"/>
      <c r="B236" s="906"/>
      <c r="C236" s="906"/>
      <c r="D236" s="906"/>
      <c r="E236" s="906"/>
      <c r="F236" s="906"/>
      <c r="G236" s="906"/>
      <c r="H236" s="906"/>
      <c r="I236" s="906"/>
      <c r="J236" s="906"/>
      <c r="K236" s="906"/>
      <c r="L236" s="906"/>
      <c r="M236" s="906"/>
      <c r="N236" s="907"/>
    </row>
    <row r="237" spans="1:14" ht="63">
      <c r="A237" s="721" t="s">
        <v>7026</v>
      </c>
      <c r="B237" s="274">
        <f>VLOOKUP(A237,Orçamento!$A:$K,2,FALSE)</f>
        <v>100980</v>
      </c>
      <c r="C237" s="274" t="s">
        <v>7027</v>
      </c>
      <c r="D237" s="275" t="str">
        <f>VLOOKUP(A237,Orçamento!$A:$K,5,FALSE)</f>
        <v>CARGA, MANOBRA E DESCARGA DE SOLOS E MATERIAIS GRANULARES EM CAMINHÃO BASCULANTE 18 M³ - CARGA COM ESCAVADEIRA HIDRÁULICA (CAÇAMBA DE 1,20 M³ / 155 HP) E DESCARGA LIVRE (UNIDADE: M3).</v>
      </c>
      <c r="E237" s="276" t="str">
        <f>VLOOKUP(A237,Orçamento!$A:$K,6,FALSE)</f>
        <v>M3</v>
      </c>
      <c r="F237" s="291" t="s">
        <v>6995</v>
      </c>
      <c r="G237" s="271"/>
      <c r="H237" s="271"/>
      <c r="I237" s="271"/>
      <c r="J237" s="271"/>
      <c r="K237" s="271"/>
      <c r="L237" s="271"/>
      <c r="M237" s="271"/>
      <c r="N237" s="272">
        <f>SUM(N238)</f>
        <v>1612.5</v>
      </c>
    </row>
    <row r="238" spans="1:14" ht="15.75">
      <c r="A238" s="717"/>
      <c r="B238" s="267"/>
      <c r="C238" s="267"/>
      <c r="D238" s="278"/>
      <c r="E238" s="292"/>
      <c r="F238" s="308">
        <v>1.25</v>
      </c>
      <c r="G238" s="271"/>
      <c r="H238" s="271"/>
      <c r="I238" s="271"/>
      <c r="J238" s="271"/>
      <c r="K238" s="271">
        <f>SUM(K239:K240)</f>
        <v>1290</v>
      </c>
      <c r="L238" s="271"/>
      <c r="M238" s="271"/>
      <c r="N238" s="338">
        <f>TRUNC(PRODUCT(F238:M238),2)</f>
        <v>1612.5</v>
      </c>
    </row>
    <row r="239" spans="1:14" ht="15.75">
      <c r="A239" s="717"/>
      <c r="B239" s="267"/>
      <c r="C239" s="267"/>
      <c r="D239" s="278" t="s">
        <v>7003</v>
      </c>
      <c r="E239" s="292"/>
      <c r="F239" s="308"/>
      <c r="G239" s="271"/>
      <c r="H239" s="271"/>
      <c r="I239" s="271"/>
      <c r="J239" s="271"/>
      <c r="K239" s="271">
        <f>N231</f>
        <v>1313.75</v>
      </c>
      <c r="L239" s="271"/>
      <c r="M239" s="271"/>
      <c r="N239" s="280"/>
    </row>
    <row r="240" spans="1:14" ht="15.75">
      <c r="A240" s="717"/>
      <c r="B240" s="267"/>
      <c r="C240" s="267"/>
      <c r="D240" s="278" t="s">
        <v>7004</v>
      </c>
      <c r="E240" s="292"/>
      <c r="F240" s="308"/>
      <c r="G240" s="271"/>
      <c r="H240" s="271"/>
      <c r="I240" s="271"/>
      <c r="J240" s="271"/>
      <c r="K240" s="536">
        <f>-N243</f>
        <v>-23.75</v>
      </c>
      <c r="L240" s="271"/>
      <c r="M240" s="271"/>
      <c r="N240" s="280"/>
    </row>
    <row r="241" spans="1:14" ht="15.75">
      <c r="A241" s="905"/>
      <c r="B241" s="906"/>
      <c r="C241" s="906"/>
      <c r="D241" s="906"/>
      <c r="E241" s="906"/>
      <c r="F241" s="906"/>
      <c r="G241" s="906"/>
      <c r="H241" s="906"/>
      <c r="I241" s="906"/>
      <c r="J241" s="906"/>
      <c r="K241" s="906"/>
      <c r="L241" s="906"/>
      <c r="M241" s="906"/>
      <c r="N241" s="907"/>
    </row>
    <row r="242" spans="1:14" ht="63">
      <c r="A242" s="721" t="s">
        <v>7024</v>
      </c>
      <c r="B242" s="274">
        <f>VLOOKUP(A242,Orçamento!$A:$K,2,FALSE)</f>
        <v>96386</v>
      </c>
      <c r="C242" s="274" t="s">
        <v>7027</v>
      </c>
      <c r="D242" s="275" t="str">
        <f>VLOOKUP(A242,Orçamento!$A:$K,5,FALSE)</f>
        <v>EXECUÇÃO E COMPACTAÇÃO DE CORPO DE ATERRO (95% DE ENERGIA DO PROCTOR NORMAL) COM SOLO PREDOMINANTEMENTE ARENOSO ESPESSURA 15CM - EXCLUSIVE MATERIAL, ESCAVAÇÃO, CARGA E TRANSPORTE.</v>
      </c>
      <c r="E242" s="276" t="str">
        <f>VLOOKUP(A242,Orçamento!$A:$K,6,FALSE)</f>
        <v>M3</v>
      </c>
      <c r="F242" s="308"/>
      <c r="G242" s="271"/>
      <c r="H242" s="309"/>
      <c r="I242" s="271"/>
      <c r="J242" s="271"/>
      <c r="K242" s="271"/>
      <c r="L242" s="271"/>
      <c r="M242" s="271"/>
      <c r="N242" s="310">
        <f>SUM(N243:N246)</f>
        <v>38.21</v>
      </c>
    </row>
    <row r="243" spans="1:14" ht="15.75">
      <c r="A243" s="717"/>
      <c r="B243" s="267"/>
      <c r="C243" s="267"/>
      <c r="D243" s="278" t="s">
        <v>6999</v>
      </c>
      <c r="E243" s="292"/>
      <c r="F243" s="270"/>
      <c r="G243" s="296"/>
      <c r="H243" s="271"/>
      <c r="I243" s="271"/>
      <c r="J243" s="271"/>
      <c r="K243" s="271">
        <v>23.75</v>
      </c>
      <c r="L243" s="271"/>
      <c r="M243" s="271"/>
      <c r="N243" s="338">
        <f>TRUNC(PRODUCT(F243:M243),2)</f>
        <v>23.75</v>
      </c>
    </row>
    <row r="244" spans="1:14" ht="47.25">
      <c r="A244" s="717"/>
      <c r="B244" s="267"/>
      <c r="C244" s="267"/>
      <c r="D244" s="312" t="s">
        <v>7000</v>
      </c>
      <c r="E244" s="313"/>
      <c r="F244" s="314" t="s">
        <v>7005</v>
      </c>
      <c r="G244" s="311" t="s">
        <v>7006</v>
      </c>
      <c r="H244" s="311" t="s">
        <v>7007</v>
      </c>
      <c r="I244" s="311" t="s">
        <v>7008</v>
      </c>
      <c r="J244" s="271"/>
      <c r="K244" s="271"/>
      <c r="L244" s="271"/>
      <c r="M244" s="271"/>
      <c r="N244" s="280"/>
    </row>
    <row r="245" spans="1:14" ht="15.75">
      <c r="A245" s="717"/>
      <c r="B245" s="267"/>
      <c r="C245" s="267"/>
      <c r="D245" s="278" t="s">
        <v>7001</v>
      </c>
      <c r="E245" s="292"/>
      <c r="F245" s="271">
        <f>N234</f>
        <v>9.27</v>
      </c>
      <c r="G245" s="271" t="s">
        <v>7348</v>
      </c>
      <c r="H245" s="271">
        <f>1.22*0.8*0.1*N265</f>
        <v>0.39040000000000002</v>
      </c>
      <c r="I245" s="271">
        <f>1.32*0.9*0.05*N265</f>
        <v>0.23760000000000003</v>
      </c>
      <c r="J245" s="271"/>
      <c r="K245" s="271"/>
      <c r="L245" s="271"/>
      <c r="M245" s="271"/>
      <c r="N245" s="280">
        <f>TRUNC(F245-H245-I245)</f>
        <v>8</v>
      </c>
    </row>
    <row r="246" spans="1:14" ht="15.75">
      <c r="A246" s="717"/>
      <c r="B246" s="267"/>
      <c r="C246" s="267"/>
      <c r="D246" s="278" t="s">
        <v>7002</v>
      </c>
      <c r="E246" s="292"/>
      <c r="F246" s="271">
        <f>N235</f>
        <v>7.65</v>
      </c>
      <c r="G246" s="271">
        <f>PI()*0.2^2*N268</f>
        <v>1.1875220230569419</v>
      </c>
      <c r="H246" s="271"/>
      <c r="I246" s="271"/>
      <c r="J246" s="271"/>
      <c r="K246" s="271"/>
      <c r="L246" s="271"/>
      <c r="M246" s="271"/>
      <c r="N246" s="280">
        <f>TRUNC(F246-G246-H246-I246,2)</f>
        <v>6.46</v>
      </c>
    </row>
    <row r="247" spans="1:14" ht="15.75">
      <c r="A247" s="905"/>
      <c r="B247" s="906"/>
      <c r="C247" s="906"/>
      <c r="D247" s="906"/>
      <c r="E247" s="906"/>
      <c r="F247" s="906"/>
      <c r="G247" s="906"/>
      <c r="H247" s="906"/>
      <c r="I247" s="906"/>
      <c r="J247" s="906"/>
      <c r="K247" s="906"/>
      <c r="L247" s="906"/>
      <c r="M247" s="906"/>
      <c r="N247" s="907"/>
    </row>
    <row r="248" spans="1:14" ht="47.25">
      <c r="A248" s="721" t="s">
        <v>7025</v>
      </c>
      <c r="B248" s="274">
        <f>VLOOKUP(A248,Orçamento!$A:$K,2,FALSE)</f>
        <v>95877</v>
      </c>
      <c r="C248" s="274" t="s">
        <v>7027</v>
      </c>
      <c r="D248" s="275" t="str">
        <f>VLOOKUP(A248,Orçamento!$A:$K,5,FALSE)</f>
        <v>TRANSPORTE COM CAMINHÃO BASCULANTE DE 18 M³, EM VIA URBANA PAVIMENTADA, DMT ATÉ 30 KM (UNIDADE: M3XKM).</v>
      </c>
      <c r="E248" s="276" t="str">
        <f>VLOOKUP(A248,Orçamento!$A:$K,6,FALSE)</f>
        <v>M3XKM</v>
      </c>
      <c r="F248" s="311" t="s">
        <v>7352</v>
      </c>
      <c r="G248" s="271"/>
      <c r="H248" s="271"/>
      <c r="I248" s="271"/>
      <c r="J248" s="271"/>
      <c r="K248" s="271"/>
      <c r="L248" s="271"/>
      <c r="M248" s="271"/>
      <c r="N248" s="272">
        <f>SUM(N249:N249)</f>
        <v>18543.75</v>
      </c>
    </row>
    <row r="249" spans="1:14" ht="15.75">
      <c r="A249" s="717"/>
      <c r="B249" s="267"/>
      <c r="C249" s="267"/>
      <c r="D249" s="278" t="s">
        <v>6996</v>
      </c>
      <c r="E249" s="292"/>
      <c r="F249" s="311">
        <v>11.5</v>
      </c>
      <c r="G249" s="271"/>
      <c r="H249" s="271"/>
      <c r="I249" s="271"/>
      <c r="J249" s="271"/>
      <c r="K249" s="271">
        <f>N237</f>
        <v>1612.5</v>
      </c>
      <c r="L249" s="271"/>
      <c r="M249" s="271"/>
      <c r="N249" s="338">
        <f>TRUNC(PRODUCT(F249:M249),2)</f>
        <v>18543.75</v>
      </c>
    </row>
    <row r="250" spans="1:14" ht="15.75">
      <c r="A250" s="905"/>
      <c r="B250" s="906"/>
      <c r="C250" s="906"/>
      <c r="D250" s="906"/>
      <c r="E250" s="906"/>
      <c r="F250" s="906"/>
      <c r="G250" s="906"/>
      <c r="H250" s="906"/>
      <c r="I250" s="906"/>
      <c r="J250" s="906"/>
      <c r="K250" s="906"/>
      <c r="L250" s="906"/>
      <c r="M250" s="906"/>
      <c r="N250" s="907"/>
    </row>
    <row r="251" spans="1:14" ht="47.25">
      <c r="A251" s="721" t="s">
        <v>15074</v>
      </c>
      <c r="B251" s="274">
        <f>VLOOKUP(A251,Orçamento!$A:$K,2,FALSE)</f>
        <v>100576</v>
      </c>
      <c r="C251" s="274" t="s">
        <v>7027</v>
      </c>
      <c r="D251" s="275" t="str">
        <f>VLOOKUP(A251,Orçamento!$A:$K,5,FALSE)</f>
        <v>REGULARIZAÇÃO E COMPACTAÇÃO DE SUBLEITO DE SOLO PREDOMINANTEMENTE ARGILOSO, PARA OBRAS DE CONSTRUÇÃO DE PAVIMENTOS.</v>
      </c>
      <c r="E251" s="276" t="str">
        <f>VLOOKUP(A251,Orçamento!$A:$K,6,FALSE)</f>
        <v>M2</v>
      </c>
      <c r="F251" s="311"/>
      <c r="G251" s="271"/>
      <c r="H251" s="309" t="s">
        <v>6998</v>
      </c>
      <c r="I251" s="271"/>
      <c r="J251" s="271"/>
      <c r="K251" s="271"/>
      <c r="L251" s="271"/>
      <c r="M251" s="271"/>
      <c r="N251" s="272">
        <f>SUM(N252:N252)</f>
        <v>3096.31</v>
      </c>
    </row>
    <row r="252" spans="1:14" ht="15.75">
      <c r="A252" s="717"/>
      <c r="B252" s="267"/>
      <c r="C252" s="267"/>
      <c r="D252" s="278" t="s">
        <v>6992</v>
      </c>
      <c r="E252" s="292"/>
      <c r="F252" s="270"/>
      <c r="G252" s="296">
        <v>257.2</v>
      </c>
      <c r="H252" s="271">
        <f>(1747.76+752.37+596.18)/G252</f>
        <v>12.03853032659409</v>
      </c>
      <c r="I252" s="271"/>
      <c r="J252" s="271"/>
      <c r="K252" s="271"/>
      <c r="L252" s="271"/>
      <c r="M252" s="271"/>
      <c r="N252" s="338">
        <f>TRUNC(PRODUCT(F252:M252),2)</f>
        <v>3096.31</v>
      </c>
    </row>
    <row r="253" spans="1:14" ht="15.75">
      <c r="A253" s="719"/>
      <c r="B253" s="382"/>
      <c r="C253" s="382"/>
      <c r="D253" s="397"/>
      <c r="E253" s="397"/>
      <c r="F253" s="397"/>
      <c r="G253" s="397"/>
      <c r="H253" s="300"/>
      <c r="I253" s="300"/>
      <c r="J253" s="300"/>
      <c r="K253" s="300"/>
      <c r="L253" s="300"/>
      <c r="M253" s="300"/>
      <c r="N253" s="402"/>
    </row>
    <row r="254" spans="1:14" ht="47.25">
      <c r="A254" s="721" t="s">
        <v>15075</v>
      </c>
      <c r="B254" s="274">
        <f>VLOOKUP(A254,Orçamento!$A:$K,2,FALSE)</f>
        <v>96396</v>
      </c>
      <c r="C254" s="274" t="s">
        <v>7027</v>
      </c>
      <c r="D254" s="275" t="str">
        <f>VLOOKUP(A254,Orçamento!$A:$K,5,FALSE)</f>
        <v>CONSTRUÇÃO DE BASE E SUB-BASE PARA PAVIMENTAÇÃO DE BRITA GRADUADA SIMPLES, COM ESPESSURA DE 15 CM - EXCLUSIVE CARGA E TRANSPORTE.</v>
      </c>
      <c r="E254" s="276" t="str">
        <f>VLOOKUP(A254,Orçamento!$A:$K,6,FALSE)</f>
        <v>M3</v>
      </c>
      <c r="F254" s="308"/>
      <c r="G254" s="271"/>
      <c r="H254" s="309" t="s">
        <v>6998</v>
      </c>
      <c r="I254" s="271"/>
      <c r="J254" s="316"/>
      <c r="K254" s="271"/>
      <c r="L254" s="271"/>
      <c r="M254" s="271"/>
      <c r="N254" s="310">
        <f>SUM(N255:N255)</f>
        <v>445.14</v>
      </c>
    </row>
    <row r="255" spans="1:14" ht="15.75">
      <c r="A255" s="717"/>
      <c r="B255" s="267"/>
      <c r="C255" s="267"/>
      <c r="D255" s="278" t="s">
        <v>5158</v>
      </c>
      <c r="E255" s="292"/>
      <c r="F255" s="270" t="s">
        <v>7349</v>
      </c>
      <c r="G255" s="296">
        <v>257.2</v>
      </c>
      <c r="H255" s="271">
        <f>(1747.76+477.97)/G255</f>
        <v>8.6536936236391924</v>
      </c>
      <c r="I255" s="271">
        <v>0.2</v>
      </c>
      <c r="J255" s="316"/>
      <c r="K255" s="271"/>
      <c r="L255" s="271"/>
      <c r="M255" s="271"/>
      <c r="N255" s="338">
        <f>TRUNC(PRODUCT(F255:M255),2)</f>
        <v>445.14</v>
      </c>
    </row>
    <row r="256" spans="1:14" ht="15.75">
      <c r="A256" s="724"/>
      <c r="B256" s="267"/>
      <c r="C256" s="267"/>
      <c r="D256" s="467"/>
      <c r="E256" s="292"/>
      <c r="F256" s="290"/>
      <c r="G256" s="395"/>
      <c r="H256" s="393"/>
      <c r="I256" s="315"/>
      <c r="J256" s="394"/>
      <c r="K256" s="393"/>
      <c r="L256" s="393"/>
      <c r="M256" s="393"/>
      <c r="N256" s="403"/>
    </row>
    <row r="257" spans="1:14" ht="15.75">
      <c r="A257" s="905"/>
      <c r="B257" s="906"/>
      <c r="C257" s="906"/>
      <c r="D257" s="906"/>
      <c r="E257" s="906"/>
      <c r="F257" s="906"/>
      <c r="G257" s="906"/>
      <c r="H257" s="906"/>
      <c r="I257" s="906"/>
      <c r="J257" s="906"/>
      <c r="K257" s="906"/>
      <c r="L257" s="906"/>
      <c r="M257" s="906"/>
      <c r="N257" s="907"/>
    </row>
    <row r="258" spans="1:14" ht="63">
      <c r="A258" s="721" t="s">
        <v>15076</v>
      </c>
      <c r="B258" s="274">
        <f>VLOOKUP(A258,Orçamento!$A:$K,2,FALSE)</f>
        <v>100974</v>
      </c>
      <c r="C258" s="274" t="s">
        <v>7027</v>
      </c>
      <c r="D258" s="275" t="str">
        <f>VLOOKUP(A258,Orçamento!$A:$K,5,FALSE)</f>
        <v>CARGA, MANOBRA E DESCARGA DE SOLOS E MATERIAIS GRANULARES EM CAMINHÃO BASCULANTE 10 M³ - CARGA COM PÁ CARREGADEIRA (CAÇAMBA DE 1,7 A 2,8 M³ / 128 HP) E DESCARGA LIVRE (UNIDADE: M3).</v>
      </c>
      <c r="E258" s="276" t="str">
        <f>VLOOKUP(A258,Orçamento!$A:$K,6,FALSE)</f>
        <v>M3</v>
      </c>
      <c r="F258" s="291" t="s">
        <v>6995</v>
      </c>
      <c r="G258" s="271"/>
      <c r="H258" s="271"/>
      <c r="I258" s="271"/>
      <c r="J258" s="271"/>
      <c r="K258" s="271"/>
      <c r="L258" s="271"/>
      <c r="M258" s="271"/>
      <c r="N258" s="272">
        <f>SUM(N259:N259)</f>
        <v>556.41999999999996</v>
      </c>
    </row>
    <row r="259" spans="1:14" ht="15.75">
      <c r="A259" s="717"/>
      <c r="B259" s="267"/>
      <c r="C259" s="267"/>
      <c r="D259" s="278" t="s">
        <v>5158</v>
      </c>
      <c r="E259" s="292"/>
      <c r="F259" s="308">
        <v>1.25</v>
      </c>
      <c r="G259" s="271"/>
      <c r="H259" s="271"/>
      <c r="I259" s="271"/>
      <c r="J259" s="271"/>
      <c r="K259" s="271">
        <f>N254</f>
        <v>445.14</v>
      </c>
      <c r="L259" s="271"/>
      <c r="M259" s="271"/>
      <c r="N259" s="338">
        <f>TRUNC(PRODUCT(F259:M259),2)</f>
        <v>556.41999999999996</v>
      </c>
    </row>
    <row r="260" spans="1:14" ht="15.75">
      <c r="A260" s="719"/>
      <c r="B260" s="382"/>
      <c r="C260" s="382"/>
      <c r="D260" s="298"/>
      <c r="E260" s="391"/>
      <c r="F260" s="308"/>
      <c r="G260" s="300"/>
      <c r="H260" s="300"/>
      <c r="I260" s="300"/>
      <c r="J260" s="300"/>
      <c r="K260" s="393"/>
      <c r="L260" s="300"/>
      <c r="M260" s="300"/>
      <c r="N260" s="404"/>
    </row>
    <row r="261" spans="1:14" ht="47.25">
      <c r="A261" s="721" t="s">
        <v>15077</v>
      </c>
      <c r="B261" s="274">
        <f>VLOOKUP(A261,Orçamento!$A:$K,2,FALSE)</f>
        <v>95877</v>
      </c>
      <c r="C261" s="274" t="s">
        <v>7027</v>
      </c>
      <c r="D261" s="275" t="str">
        <f>VLOOKUP(A261,Orçamento!$A:$K,5,FALSE)</f>
        <v>TRANSPORTE COM CAMINHÃO BASCULANTE DE 18 M³, EM VIA URBANA PAVIMENTADA, DMT ATÉ 30 KM (UNIDADE: M3XKM).</v>
      </c>
      <c r="E261" s="276" t="str">
        <f>VLOOKUP(A261,Orçamento!$A:$K,6,FALSE)</f>
        <v>M3XKM</v>
      </c>
      <c r="F261" s="311" t="s">
        <v>5172</v>
      </c>
      <c r="G261" s="271"/>
      <c r="H261" s="271"/>
      <c r="I261" s="271"/>
      <c r="J261" s="271"/>
      <c r="K261" s="271"/>
      <c r="L261" s="271"/>
      <c r="M261" s="271"/>
      <c r="N261" s="272">
        <f>SUM(N262)</f>
        <v>17249.02</v>
      </c>
    </row>
    <row r="262" spans="1:14" ht="15.75">
      <c r="A262" s="723"/>
      <c r="B262" s="274"/>
      <c r="C262" s="274"/>
      <c r="D262" s="278" t="s">
        <v>5158</v>
      </c>
      <c r="E262" s="292"/>
      <c r="F262" s="311">
        <v>31</v>
      </c>
      <c r="G262" s="271"/>
      <c r="H262" s="271"/>
      <c r="I262" s="271"/>
      <c r="J262" s="271"/>
      <c r="K262" s="271">
        <f>N258</f>
        <v>556.41999999999996</v>
      </c>
      <c r="L262" s="271"/>
      <c r="M262" s="271"/>
      <c r="N262" s="338">
        <f>TRUNC(PRODUCT(F262:M262),2)</f>
        <v>17249.02</v>
      </c>
    </row>
    <row r="263" spans="1:14" ht="16.5" thickBot="1">
      <c r="A263" s="908"/>
      <c r="B263" s="909"/>
      <c r="C263" s="909"/>
      <c r="D263" s="909"/>
      <c r="E263" s="909"/>
      <c r="F263" s="909"/>
      <c r="G263" s="909"/>
      <c r="H263" s="909"/>
      <c r="I263" s="909"/>
      <c r="J263" s="909"/>
      <c r="K263" s="909"/>
      <c r="L263" s="909"/>
      <c r="M263" s="909"/>
      <c r="N263" s="910"/>
    </row>
    <row r="264" spans="1:14" ht="15.75">
      <c r="A264" s="720" t="s">
        <v>7028</v>
      </c>
      <c r="B264" s="302"/>
      <c r="C264" s="302"/>
      <c r="D264" s="303" t="s">
        <v>5156</v>
      </c>
      <c r="E264" s="304"/>
      <c r="F264" s="305"/>
      <c r="G264" s="306"/>
      <c r="H264" s="306"/>
      <c r="I264" s="306"/>
      <c r="J264" s="306"/>
      <c r="K264" s="306"/>
      <c r="L264" s="306"/>
      <c r="M264" s="306"/>
      <c r="N264" s="307"/>
    </row>
    <row r="265" spans="1:14" ht="60">
      <c r="A265" s="721" t="s">
        <v>7029</v>
      </c>
      <c r="B265" s="528" t="str">
        <f>VLOOKUP(A265,Orçamento!$A:$K,2,FALSE)</f>
        <v>COMPOSIÇÃO 26</v>
      </c>
      <c r="C265" s="528" t="str">
        <f>VLOOKUP(A265,Orçamento!$A:$K,3,FALSE)</f>
        <v>COMPOSIÇÃO</v>
      </c>
      <c r="D265" s="175" t="str">
        <f>VLOOKUP(A265,Orçamento!$A:$K,5,FALSE)</f>
        <v>CAIXA COM GRELHA SIMPLES RETANGULAR, ALVENARIA COM BLOCO DE CONCRETO 22X11X8CM, DE UMA VEZ, DIMENSÕES INTERNAS DE 0,72X0,30X1,00M.</v>
      </c>
      <c r="E265" s="176" t="str">
        <f>VLOOKUP(A265,Orçamento!$A:$K,6,FALSE)</f>
        <v>UN</v>
      </c>
      <c r="F265" s="317"/>
      <c r="G265" s="271"/>
      <c r="H265" s="309"/>
      <c r="I265" s="271"/>
      <c r="J265" s="315"/>
      <c r="K265" s="271"/>
      <c r="L265" s="271"/>
      <c r="M265" s="271"/>
      <c r="N265" s="272">
        <f>SUM(N266:N266)</f>
        <v>4</v>
      </c>
    </row>
    <row r="266" spans="1:14" ht="15.75">
      <c r="A266" s="717"/>
      <c r="B266" s="267"/>
      <c r="C266" s="267"/>
      <c r="D266" s="278"/>
      <c r="E266" s="292"/>
      <c r="F266" s="308"/>
      <c r="G266" s="296"/>
      <c r="H266" s="271"/>
      <c r="I266" s="271"/>
      <c r="J266" s="271"/>
      <c r="K266" s="271"/>
      <c r="L266" s="271"/>
      <c r="M266" s="271">
        <v>4</v>
      </c>
      <c r="N266" s="338">
        <f>TRUNC(PRODUCT(F266:M266),2)</f>
        <v>4</v>
      </c>
    </row>
    <row r="267" spans="1:14" ht="15.75">
      <c r="A267" s="905"/>
      <c r="B267" s="906"/>
      <c r="C267" s="906"/>
      <c r="D267" s="906"/>
      <c r="E267" s="906"/>
      <c r="F267" s="906"/>
      <c r="G267" s="906"/>
      <c r="H267" s="906"/>
      <c r="I267" s="906"/>
      <c r="J267" s="906"/>
      <c r="K267" s="906"/>
      <c r="L267" s="906"/>
      <c r="M267" s="906"/>
      <c r="N267" s="907"/>
    </row>
    <row r="268" spans="1:14" ht="63">
      <c r="A268" s="721" t="s">
        <v>7030</v>
      </c>
      <c r="B268" s="274">
        <f>VLOOKUP(A268,Orçamento!$A:$K,2,FALSE)</f>
        <v>92210</v>
      </c>
      <c r="C268" s="274" t="s">
        <v>7027</v>
      </c>
      <c r="D268" s="275" t="str">
        <f>VLOOKUP(A268,Orçamento!$A:$K,5,FALSE)</f>
        <v>TUBO DE CONCRETO PARA REDES COLETORAS DE ÁGUAS PLUVIAIS, DIÂMETRO DE 400 MM, JUNTA RÍGIDA, INSTALADO EM LOCAL COM BAIXO NÍVEL DE INTERFERÊNCIAS - FORNECIMENTO E ASSENTAMENTO.</v>
      </c>
      <c r="E268" s="176" t="str">
        <f>VLOOKUP(A268,Orçamento!$A:$K,6,FALSE)</f>
        <v>M</v>
      </c>
      <c r="F268" s="317"/>
      <c r="G268" s="271"/>
      <c r="H268" s="309"/>
      <c r="I268" s="271"/>
      <c r="J268" s="315"/>
      <c r="K268" s="271"/>
      <c r="L268" s="271"/>
      <c r="M268" s="271"/>
      <c r="N268" s="272">
        <f>SUM(N269:N269)</f>
        <v>9.4499999999999993</v>
      </c>
    </row>
    <row r="269" spans="1:14" ht="15.75">
      <c r="A269" s="717"/>
      <c r="B269" s="267"/>
      <c r="C269" s="267"/>
      <c r="D269" s="278" t="s">
        <v>7009</v>
      </c>
      <c r="E269" s="292"/>
      <c r="F269" s="308"/>
      <c r="G269" s="296">
        <v>9.4499999999999993</v>
      </c>
      <c r="H269" s="271"/>
      <c r="I269" s="271"/>
      <c r="J269" s="271"/>
      <c r="K269" s="271"/>
      <c r="L269" s="271"/>
      <c r="M269" s="271"/>
      <c r="N269" s="338">
        <f>TRUNC(PRODUCT(F269:M269),2)</f>
        <v>9.4499999999999993</v>
      </c>
    </row>
    <row r="270" spans="1:14" ht="16.5" thickBot="1">
      <c r="A270" s="905"/>
      <c r="B270" s="906"/>
      <c r="C270" s="906"/>
      <c r="D270" s="906"/>
      <c r="E270" s="906"/>
      <c r="F270" s="906"/>
      <c r="G270" s="906"/>
      <c r="H270" s="906"/>
      <c r="I270" s="906"/>
      <c r="J270" s="906"/>
      <c r="K270" s="906"/>
      <c r="L270" s="906"/>
      <c r="M270" s="906"/>
      <c r="N270" s="907"/>
    </row>
    <row r="271" spans="1:14" ht="15.75">
      <c r="A271" s="720" t="s">
        <v>7031</v>
      </c>
      <c r="B271" s="302"/>
      <c r="C271" s="302"/>
      <c r="D271" s="303" t="s">
        <v>20</v>
      </c>
      <c r="E271" s="304"/>
      <c r="F271" s="305"/>
      <c r="G271" s="306"/>
      <c r="H271" s="306"/>
      <c r="I271" s="306"/>
      <c r="J271" s="306"/>
      <c r="K271" s="306"/>
      <c r="L271" s="306"/>
      <c r="M271" s="306"/>
      <c r="N271" s="307"/>
    </row>
    <row r="272" spans="1:14" ht="47.25">
      <c r="A272" s="721" t="s">
        <v>7032</v>
      </c>
      <c r="B272" s="274">
        <f>VLOOKUP(A272,Orçamento!$A:$K,2,FALSE)</f>
        <v>101169</v>
      </c>
      <c r="C272" s="274" t="s">
        <v>7027</v>
      </c>
      <c r="D272" s="275" t="str">
        <f>VLOOKUP(A272,Orçamento!$A:$K,5,FALSE)</f>
        <v>EXECUÇÃO DE PAVIMENTO EM PARALELEPÍPEDOS, REJUNTAMENTO COM ARGAMASSA TRAÇO 1:3 (CIMENTO E AREIA).</v>
      </c>
      <c r="E272" s="176" t="str">
        <f>VLOOKUP(A272,Orçamento!$A:$K,6,FALSE)</f>
        <v>M2</v>
      </c>
      <c r="F272" s="317"/>
      <c r="G272" s="271"/>
      <c r="H272" s="309"/>
      <c r="I272" s="271"/>
      <c r="J272" s="316"/>
      <c r="K272" s="271"/>
      <c r="L272" s="271"/>
      <c r="M272" s="271"/>
      <c r="N272" s="272">
        <f>SUM(N273:N273)</f>
        <v>1747.76</v>
      </c>
    </row>
    <row r="273" spans="1:14" ht="15.75">
      <c r="A273" s="717"/>
      <c r="B273" s="267"/>
      <c r="C273" s="267"/>
      <c r="D273" s="278" t="s">
        <v>6992</v>
      </c>
      <c r="E273" s="292"/>
      <c r="F273" s="308"/>
      <c r="G273" s="296">
        <v>257.2</v>
      </c>
      <c r="H273" s="271">
        <f>1747.76/G273</f>
        <v>6.7953343701399689</v>
      </c>
      <c r="I273" s="271"/>
      <c r="J273" s="316"/>
      <c r="K273" s="271"/>
      <c r="L273" s="271"/>
      <c r="M273" s="271"/>
      <c r="N273" s="338">
        <f>TRUNC(PRODUCT(F273:M273),2)</f>
        <v>1747.76</v>
      </c>
    </row>
    <row r="274" spans="1:14" ht="15.75">
      <c r="A274" s="719"/>
      <c r="B274" s="382"/>
      <c r="C274" s="382"/>
      <c r="D274" s="298"/>
      <c r="E274" s="391"/>
      <c r="F274" s="392"/>
      <c r="G274" s="395"/>
      <c r="H274" s="393"/>
      <c r="I274" s="393"/>
      <c r="J274" s="394"/>
      <c r="K274" s="393"/>
      <c r="L274" s="393"/>
      <c r="M274" s="393"/>
      <c r="N274" s="396"/>
    </row>
    <row r="275" spans="1:14" ht="63">
      <c r="A275" s="721" t="s">
        <v>7033</v>
      </c>
      <c r="B275" s="274">
        <f>VLOOKUP(A275,Orçamento!$A:$K,2,FALSE)</f>
        <v>94273</v>
      </c>
      <c r="C275" s="274" t="s">
        <v>7027</v>
      </c>
      <c r="D275" s="275" t="str">
        <f>VLOOKUP(A275,Orçamento!$A:$K,5,FALSE)</f>
        <v>ASSENTAMENTO DE GUIA (MEIO-FIO) EM TRECHO RETO, CONFECCIONADA EM CONCRETO PRÉ-FABRICADO, DIMENSÕES 100X15X13X30 CM (COMPRIMENTO X BASE INFERIOR X BASE SUPERIOR X ALTURA).</v>
      </c>
      <c r="E275" s="176" t="str">
        <f>VLOOKUP(A275,Orçamento!$A:$K,6,FALSE)</f>
        <v>M</v>
      </c>
      <c r="F275" s="317"/>
      <c r="G275" s="271"/>
      <c r="H275" s="309"/>
      <c r="I275" s="271"/>
      <c r="J275" s="315"/>
      <c r="K275" s="271"/>
      <c r="L275" s="271"/>
      <c r="M275" s="271"/>
      <c r="N275" s="272">
        <f>SUM(N276:N278)</f>
        <v>440.58</v>
      </c>
    </row>
    <row r="276" spans="1:14" ht="15.75">
      <c r="A276" s="717"/>
      <c r="B276" s="267"/>
      <c r="C276" s="267"/>
      <c r="D276" s="278" t="s">
        <v>6992</v>
      </c>
      <c r="E276" s="292" t="s">
        <v>7010</v>
      </c>
      <c r="F276" s="308"/>
      <c r="G276" s="296">
        <v>211.45</v>
      </c>
      <c r="H276" s="271"/>
      <c r="I276" s="271"/>
      <c r="J276" s="271"/>
      <c r="K276" s="271"/>
      <c r="L276" s="271"/>
      <c r="M276" s="271"/>
      <c r="N276" s="338">
        <f>TRUNC(PRODUCT(F276:M276),2)</f>
        <v>211.45</v>
      </c>
    </row>
    <row r="277" spans="1:14" ht="15.75">
      <c r="A277" s="717"/>
      <c r="B277" s="267"/>
      <c r="C277" s="267"/>
      <c r="D277" s="278" t="s">
        <v>6992</v>
      </c>
      <c r="E277" s="292" t="s">
        <v>7011</v>
      </c>
      <c r="F277" s="308"/>
      <c r="G277" s="296">
        <v>195.32</v>
      </c>
      <c r="H277" s="271"/>
      <c r="I277" s="271"/>
      <c r="J277" s="271"/>
      <c r="K277" s="271"/>
      <c r="L277" s="271"/>
      <c r="M277" s="271"/>
      <c r="N277" s="338">
        <f>TRUNC(PRODUCT(F277:M277),2)</f>
        <v>195.32</v>
      </c>
    </row>
    <row r="278" spans="1:14" ht="15.75">
      <c r="A278" s="717"/>
      <c r="B278" s="267"/>
      <c r="C278" s="267"/>
      <c r="D278" s="278" t="s">
        <v>6992</v>
      </c>
      <c r="E278" s="292" t="s">
        <v>7012</v>
      </c>
      <c r="F278" s="308"/>
      <c r="G278" s="296">
        <v>33.81</v>
      </c>
      <c r="H278" s="271"/>
      <c r="I278" s="271"/>
      <c r="J278" s="271"/>
      <c r="K278" s="271"/>
      <c r="L278" s="271"/>
      <c r="M278" s="271"/>
      <c r="N278" s="338">
        <f>TRUNC(PRODUCT(F278:M278),2)</f>
        <v>33.81</v>
      </c>
    </row>
    <row r="279" spans="1:14" ht="15.75">
      <c r="A279" s="905"/>
      <c r="B279" s="906"/>
      <c r="C279" s="906"/>
      <c r="D279" s="906"/>
      <c r="E279" s="906"/>
      <c r="F279" s="906"/>
      <c r="G279" s="906"/>
      <c r="H279" s="906"/>
      <c r="I279" s="906"/>
      <c r="J279" s="906"/>
      <c r="K279" s="906"/>
      <c r="L279" s="906"/>
      <c r="M279" s="906"/>
      <c r="N279" s="907"/>
    </row>
    <row r="280" spans="1:14" ht="63">
      <c r="A280" s="721" t="s">
        <v>15078</v>
      </c>
      <c r="B280" s="274">
        <f>VLOOKUP(A280,Orçamento!$A:$K,2,FALSE)</f>
        <v>94274</v>
      </c>
      <c r="C280" s="274" t="s">
        <v>7027</v>
      </c>
      <c r="D280" s="275" t="str">
        <f>VLOOKUP(A280,Orçamento!$A:$K,5,FALSE)</f>
        <v>ASSENTAMENTO DE GUIA (MEIO-FIO) EM TRECHO CURVO, CONFECCIONADA EM CONCRETO PRÉ-FABRICADO, DIMENSÕES 100X15X13X30 CM (COMPRIMENTO X BASE INFERIOR X BASE SUPERIOR X ALTURA).</v>
      </c>
      <c r="E280" s="176" t="str">
        <f>VLOOKUP(A280,Orçamento!$A:$K,6,FALSE)</f>
        <v>M</v>
      </c>
      <c r="F280" s="317"/>
      <c r="G280" s="271"/>
      <c r="H280" s="309"/>
      <c r="I280" s="271"/>
      <c r="J280" s="315"/>
      <c r="K280" s="271"/>
      <c r="L280" s="271"/>
      <c r="M280" s="271"/>
      <c r="N280" s="272">
        <f>SUM(N281:N282)</f>
        <v>100.33000000000001</v>
      </c>
    </row>
    <row r="281" spans="1:14" ht="15.75">
      <c r="A281" s="717"/>
      <c r="B281" s="267"/>
      <c r="C281" s="267"/>
      <c r="D281" s="278" t="s">
        <v>6992</v>
      </c>
      <c r="E281" s="292" t="s">
        <v>7010</v>
      </c>
      <c r="F281" s="308"/>
      <c r="G281" s="296">
        <v>42.95</v>
      </c>
      <c r="H281" s="271"/>
      <c r="I281" s="271"/>
      <c r="J281" s="271"/>
      <c r="K281" s="271"/>
      <c r="L281" s="271"/>
      <c r="M281" s="271"/>
      <c r="N281" s="338">
        <f>TRUNC(PRODUCT(F281:M281),2)</f>
        <v>42.95</v>
      </c>
    </row>
    <row r="282" spans="1:14" ht="15.75">
      <c r="A282" s="717"/>
      <c r="B282" s="267"/>
      <c r="C282" s="267"/>
      <c r="D282" s="278" t="s">
        <v>6992</v>
      </c>
      <c r="E282" s="292" t="s">
        <v>7011</v>
      </c>
      <c r="F282" s="308"/>
      <c r="G282" s="296">
        <v>57.38</v>
      </c>
      <c r="H282" s="271"/>
      <c r="I282" s="271"/>
      <c r="J282" s="271"/>
      <c r="K282" s="271"/>
      <c r="L282" s="271"/>
      <c r="M282" s="271"/>
      <c r="N282" s="338">
        <f>TRUNC(PRODUCT(F282:M282),2)</f>
        <v>57.38</v>
      </c>
    </row>
    <row r="283" spans="1:14" ht="15.75">
      <c r="A283" s="905"/>
      <c r="B283" s="906"/>
      <c r="C283" s="906"/>
      <c r="D283" s="906"/>
      <c r="E283" s="906"/>
      <c r="F283" s="906"/>
      <c r="G283" s="906"/>
      <c r="H283" s="906"/>
      <c r="I283" s="906"/>
      <c r="J283" s="906"/>
      <c r="K283" s="906"/>
      <c r="L283" s="906"/>
      <c r="M283" s="906"/>
      <c r="N283" s="907"/>
    </row>
    <row r="284" spans="1:14" ht="47.25">
      <c r="A284" s="721" t="s">
        <v>15079</v>
      </c>
      <c r="B284" s="274">
        <f>VLOOKUP(A284,Orçamento!$A:$K,2,FALSE)</f>
        <v>94281</v>
      </c>
      <c r="C284" s="274" t="s">
        <v>7027</v>
      </c>
      <c r="D284" s="275" t="str">
        <f>VLOOKUP(A284,Orçamento!$A:$K,5,FALSE)</f>
        <v>EXECUÇÃO DE SARJETA DE CONCRETO USINADO, MOLDADA  IN LOCO  EM TRECHO RETO, 30 CM BASE X 15 CM ALTURA.</v>
      </c>
      <c r="E284" s="176" t="str">
        <f>VLOOKUP(A284,Orçamento!$A:$K,6,FALSE)</f>
        <v>M</v>
      </c>
      <c r="F284" s="317"/>
      <c r="G284" s="271"/>
      <c r="H284" s="309"/>
      <c r="I284" s="271"/>
      <c r="J284" s="315"/>
      <c r="K284" s="271"/>
      <c r="L284" s="271"/>
      <c r="M284" s="271"/>
      <c r="N284" s="272">
        <f>SUM(N285:N286)</f>
        <v>394.03</v>
      </c>
    </row>
    <row r="285" spans="1:14" ht="15.75">
      <c r="A285" s="717"/>
      <c r="B285" s="267"/>
      <c r="C285" s="267"/>
      <c r="D285" s="278" t="s">
        <v>6992</v>
      </c>
      <c r="E285" s="292" t="s">
        <v>7010</v>
      </c>
      <c r="F285" s="308"/>
      <c r="G285" s="296">
        <v>205.12</v>
      </c>
      <c r="H285" s="271"/>
      <c r="I285" s="271"/>
      <c r="J285" s="271"/>
      <c r="K285" s="271"/>
      <c r="L285" s="271"/>
      <c r="M285" s="271"/>
      <c r="N285" s="338">
        <f>TRUNC(PRODUCT(F285:M285),2)</f>
        <v>205.12</v>
      </c>
    </row>
    <row r="286" spans="1:14" ht="15.75">
      <c r="A286" s="717"/>
      <c r="B286" s="267"/>
      <c r="C286" s="267"/>
      <c r="D286" s="278" t="s">
        <v>6992</v>
      </c>
      <c r="E286" s="292" t="s">
        <v>7011</v>
      </c>
      <c r="F286" s="308"/>
      <c r="G286" s="296">
        <v>188.91</v>
      </c>
      <c r="H286" s="271"/>
      <c r="I286" s="271"/>
      <c r="J286" s="271"/>
      <c r="K286" s="271"/>
      <c r="L286" s="271"/>
      <c r="M286" s="271"/>
      <c r="N286" s="338">
        <f>TRUNC(PRODUCT(F286:M286),2)</f>
        <v>188.91</v>
      </c>
    </row>
    <row r="287" spans="1:14" ht="15.75">
      <c r="A287" s="905"/>
      <c r="B287" s="906"/>
      <c r="C287" s="906"/>
      <c r="D287" s="906"/>
      <c r="E287" s="906"/>
      <c r="F287" s="906"/>
      <c r="G287" s="906"/>
      <c r="H287" s="906"/>
      <c r="I287" s="906"/>
      <c r="J287" s="906"/>
      <c r="K287" s="906"/>
      <c r="L287" s="906"/>
      <c r="M287" s="906"/>
      <c r="N287" s="907"/>
    </row>
    <row r="288" spans="1:14" ht="47.25">
      <c r="A288" s="721" t="s">
        <v>15080</v>
      </c>
      <c r="B288" s="274">
        <f>VLOOKUP(A288,Orçamento!$A:$K,2,FALSE)</f>
        <v>94282</v>
      </c>
      <c r="C288" s="274" t="s">
        <v>7027</v>
      </c>
      <c r="D288" s="275" t="str">
        <f>VLOOKUP(A288,Orçamento!$A:$K,5,FALSE)</f>
        <v>EXECUÇÃO DE SARJETA DE CONCRETO USINADO, MOLDADA  IN LOCO  EM TRECHO CURVO, 30 CM BASE X 15 CM ALTURA.</v>
      </c>
      <c r="E288" s="176" t="str">
        <f>VLOOKUP(A288,Orçamento!$A:$K,6,FALSE)</f>
        <v>M</v>
      </c>
      <c r="F288" s="317"/>
      <c r="G288" s="271"/>
      <c r="H288" s="309"/>
      <c r="I288" s="271"/>
      <c r="J288" s="315"/>
      <c r="K288" s="271"/>
      <c r="L288" s="271"/>
      <c r="M288" s="271"/>
      <c r="N288" s="272">
        <f>SUM(N289:N290)</f>
        <v>101.58000000000001</v>
      </c>
    </row>
    <row r="289" spans="1:14" ht="15.75">
      <c r="A289" s="717"/>
      <c r="B289" s="267"/>
      <c r="C289" s="267"/>
      <c r="D289" s="278" t="s">
        <v>6992</v>
      </c>
      <c r="E289" s="292" t="s">
        <v>7010</v>
      </c>
      <c r="F289" s="308"/>
      <c r="G289" s="296">
        <v>43.2</v>
      </c>
      <c r="H289" s="271"/>
      <c r="I289" s="271"/>
      <c r="J289" s="271"/>
      <c r="K289" s="271"/>
      <c r="L289" s="271"/>
      <c r="M289" s="271"/>
      <c r="N289" s="338">
        <f>TRUNC(PRODUCT(F289:M289),2)</f>
        <v>43.2</v>
      </c>
    </row>
    <row r="290" spans="1:14" ht="15.75">
      <c r="A290" s="717"/>
      <c r="B290" s="267"/>
      <c r="C290" s="267"/>
      <c r="D290" s="278" t="s">
        <v>6992</v>
      </c>
      <c r="E290" s="292" t="s">
        <v>7011</v>
      </c>
      <c r="F290" s="308"/>
      <c r="G290" s="296">
        <v>58.38</v>
      </c>
      <c r="H290" s="271"/>
      <c r="I290" s="271"/>
      <c r="J290" s="271"/>
      <c r="K290" s="271"/>
      <c r="L290" s="271"/>
      <c r="M290" s="271"/>
      <c r="N290" s="338">
        <f>TRUNC(PRODUCT(F290:M290),2)</f>
        <v>58.38</v>
      </c>
    </row>
    <row r="291" spans="1:14" ht="16.5" thickBot="1">
      <c r="A291" s="905"/>
      <c r="B291" s="906"/>
      <c r="C291" s="906"/>
      <c r="D291" s="906"/>
      <c r="E291" s="906"/>
      <c r="F291" s="906"/>
      <c r="G291" s="906"/>
      <c r="H291" s="906"/>
      <c r="I291" s="906"/>
      <c r="J291" s="906"/>
      <c r="K291" s="906"/>
      <c r="L291" s="906"/>
      <c r="M291" s="906"/>
      <c r="N291" s="907"/>
    </row>
    <row r="292" spans="1:14" ht="15.75">
      <c r="A292" s="720" t="s">
        <v>7034</v>
      </c>
      <c r="B292" s="302"/>
      <c r="C292" s="302"/>
      <c r="D292" s="303" t="s">
        <v>3972</v>
      </c>
      <c r="E292" s="304"/>
      <c r="F292" s="305"/>
      <c r="G292" s="306"/>
      <c r="H292" s="306"/>
      <c r="I292" s="306"/>
      <c r="J292" s="306"/>
      <c r="K292" s="306"/>
      <c r="L292" s="306"/>
      <c r="M292" s="306"/>
      <c r="N292" s="307"/>
    </row>
    <row r="293" spans="1:14" ht="31.5">
      <c r="A293" s="721" t="s">
        <v>7035</v>
      </c>
      <c r="B293" s="274">
        <f>VLOOKUP(A293,Orçamento!$A:$K,2,FALSE)</f>
        <v>97087</v>
      </c>
      <c r="C293" s="274" t="s">
        <v>7027</v>
      </c>
      <c r="D293" s="275" t="str">
        <f>VLOOKUP(A293,Orçamento!$A:$K,5,FALSE)</f>
        <v>CAMADA SEPARADORA PARA EXECUÇÃO DE RADIER, PISO DE CONCRETO OU LAJE SOBRE SOLO, EM LONA PLÁSTICA.</v>
      </c>
      <c r="E293" s="276" t="str">
        <f>VLOOKUP(A293,Orçamento!$A:$K,6,FALSE)</f>
        <v>M2</v>
      </c>
      <c r="F293" s="317"/>
      <c r="G293" s="271"/>
      <c r="H293" s="271"/>
      <c r="I293" s="271"/>
      <c r="J293" s="271"/>
      <c r="K293" s="271"/>
      <c r="L293" s="271"/>
      <c r="M293" s="271"/>
      <c r="N293" s="272">
        <f>SUM(N294:N295)</f>
        <v>1348.55</v>
      </c>
    </row>
    <row r="294" spans="1:14" ht="15.75">
      <c r="A294" s="717"/>
      <c r="B294" s="267"/>
      <c r="C294" s="267"/>
      <c r="D294" s="278" t="s">
        <v>6992</v>
      </c>
      <c r="E294" s="292" t="s">
        <v>7010</v>
      </c>
      <c r="F294" s="308"/>
      <c r="G294" s="296">
        <v>257.2</v>
      </c>
      <c r="H294" s="271">
        <f>752.37/G294</f>
        <v>2.9252332814930018</v>
      </c>
      <c r="I294" s="271"/>
      <c r="J294" s="271"/>
      <c r="K294" s="271"/>
      <c r="L294" s="271"/>
      <c r="M294" s="271"/>
      <c r="N294" s="338">
        <f>TRUNC(PRODUCT(F294:M294),2)</f>
        <v>752.37</v>
      </c>
    </row>
    <row r="295" spans="1:14" ht="15.75">
      <c r="A295" s="717"/>
      <c r="B295" s="267"/>
      <c r="C295" s="267"/>
      <c r="D295" s="278" t="s">
        <v>6992</v>
      </c>
      <c r="E295" s="292" t="s">
        <v>7011</v>
      </c>
      <c r="F295" s="308"/>
      <c r="G295" s="296">
        <v>257.2</v>
      </c>
      <c r="H295" s="271">
        <f>596.18/G295</f>
        <v>2.3179626749611195</v>
      </c>
      <c r="I295" s="271"/>
      <c r="J295" s="271"/>
      <c r="K295" s="271"/>
      <c r="L295" s="271"/>
      <c r="M295" s="271"/>
      <c r="N295" s="338">
        <f>TRUNC(PRODUCT(F295:M295),2)</f>
        <v>596.17999999999995</v>
      </c>
    </row>
    <row r="296" spans="1:14" ht="15.75">
      <c r="A296" s="905"/>
      <c r="B296" s="906"/>
      <c r="C296" s="906"/>
      <c r="D296" s="906"/>
      <c r="E296" s="906"/>
      <c r="F296" s="906"/>
      <c r="G296" s="906"/>
      <c r="H296" s="906"/>
      <c r="I296" s="906"/>
      <c r="J296" s="906"/>
      <c r="K296" s="906"/>
      <c r="L296" s="906"/>
      <c r="M296" s="906"/>
      <c r="N296" s="907"/>
    </row>
    <row r="297" spans="1:14" ht="47.25">
      <c r="A297" s="721" t="s">
        <v>7036</v>
      </c>
      <c r="B297" s="274">
        <f>VLOOKUP(A297,Orçamento!$A:$K,2,FALSE)</f>
        <v>94990</v>
      </c>
      <c r="C297" s="274" t="s">
        <v>7027</v>
      </c>
      <c r="D297" s="275" t="str">
        <f>VLOOKUP(A297,Orçamento!$A:$K,5,FALSE)</f>
        <v>EXECUÇÃO DE PASSEIO (CALÇADA) OU PISO DE CONCRETO COM CONCRETO MOLDADO IN LOCO, FEITO EM OBRA, ACABAMENTO CONVENCIONAL, NÃO ARMADO.</v>
      </c>
      <c r="E297" s="276" t="str">
        <f>VLOOKUP(A297,Orçamento!$A:$K,6,FALSE)</f>
        <v>M3</v>
      </c>
      <c r="F297" s="317"/>
      <c r="G297" s="271"/>
      <c r="H297" s="271"/>
      <c r="I297" s="271"/>
      <c r="J297" s="271"/>
      <c r="K297" s="271"/>
      <c r="L297" s="271"/>
      <c r="M297" s="271"/>
      <c r="N297" s="272">
        <f>SUM(N298:N299)</f>
        <v>80.91</v>
      </c>
    </row>
    <row r="298" spans="1:14" ht="15.75">
      <c r="A298" s="717"/>
      <c r="B298" s="267"/>
      <c r="C298" s="267"/>
      <c r="D298" s="278" t="s">
        <v>6992</v>
      </c>
      <c r="E298" s="292" t="s">
        <v>7010</v>
      </c>
      <c r="F298" s="308"/>
      <c r="G298" s="271">
        <f>G294</f>
        <v>257.2</v>
      </c>
      <c r="H298" s="271">
        <f>H294</f>
        <v>2.9252332814930018</v>
      </c>
      <c r="I298" s="271">
        <v>0.06</v>
      </c>
      <c r="J298" s="271"/>
      <c r="K298" s="271"/>
      <c r="L298" s="271"/>
      <c r="M298" s="271"/>
      <c r="N298" s="338">
        <f>TRUNC(PRODUCT(F298:M298),2)</f>
        <v>45.14</v>
      </c>
    </row>
    <row r="299" spans="1:14" ht="15.75">
      <c r="A299" s="717"/>
      <c r="B299" s="267"/>
      <c r="C299" s="267"/>
      <c r="D299" s="278" t="s">
        <v>6992</v>
      </c>
      <c r="E299" s="292" t="s">
        <v>7011</v>
      </c>
      <c r="F299" s="308"/>
      <c r="G299" s="271">
        <f>G295</f>
        <v>257.2</v>
      </c>
      <c r="H299" s="271">
        <f>H295</f>
        <v>2.3179626749611195</v>
      </c>
      <c r="I299" s="271">
        <v>0.06</v>
      </c>
      <c r="J299" s="271"/>
      <c r="K299" s="271"/>
      <c r="L299" s="271"/>
      <c r="M299" s="271"/>
      <c r="N299" s="338">
        <f>TRUNC(PRODUCT(F299:M299),2)</f>
        <v>35.770000000000003</v>
      </c>
    </row>
    <row r="300" spans="1:14" ht="15.75">
      <c r="A300" s="905"/>
      <c r="B300" s="906"/>
      <c r="C300" s="906"/>
      <c r="D300" s="906"/>
      <c r="E300" s="906"/>
      <c r="F300" s="906"/>
      <c r="G300" s="906"/>
      <c r="H300" s="906"/>
      <c r="I300" s="906"/>
      <c r="J300" s="906"/>
      <c r="K300" s="906"/>
      <c r="L300" s="906"/>
      <c r="M300" s="906"/>
      <c r="N300" s="907"/>
    </row>
    <row r="301" spans="1:14" ht="45">
      <c r="A301" s="721" t="s">
        <v>8030</v>
      </c>
      <c r="B301" s="528" t="str">
        <f>VLOOKUP(A301,Orçamento!$A:$K,2,FALSE)</f>
        <v>COMPOSIÇÃO 13</v>
      </c>
      <c r="C301" s="528" t="str">
        <f>VLOOKUP(A301,Orçamento!$A:$K,3,FALSE)</f>
        <v>COMPOSIÇÃO</v>
      </c>
      <c r="D301" s="175" t="str">
        <f>VLOOKUP(A301,Orçamento!$A:$K,5,FALSE)</f>
        <v>RAMPA DE ENTRADA DE CARRO - MÃO DE OBRA COMPLEMENTAR PARA REBAIXAMENTO DO PASSEIO E MEIO-FIO.</v>
      </c>
      <c r="E301" s="176" t="str">
        <f>VLOOKUP(A301,Orçamento!$A:$K,6,FALSE)</f>
        <v>UN</v>
      </c>
      <c r="F301" s="317"/>
      <c r="G301" s="271"/>
      <c r="H301" s="271"/>
      <c r="I301" s="271"/>
      <c r="J301" s="271"/>
      <c r="K301" s="271"/>
      <c r="L301" s="271"/>
      <c r="M301" s="271"/>
      <c r="N301" s="272">
        <f>SUM(N302:N302)</f>
        <v>17</v>
      </c>
    </row>
    <row r="302" spans="1:14" ht="15.75">
      <c r="A302" s="717"/>
      <c r="B302" s="267"/>
      <c r="C302" s="267"/>
      <c r="D302" s="278" t="s">
        <v>7017</v>
      </c>
      <c r="E302" s="292"/>
      <c r="F302" s="308"/>
      <c r="G302" s="271"/>
      <c r="H302" s="271"/>
      <c r="I302" s="271"/>
      <c r="J302" s="271"/>
      <c r="K302" s="271"/>
      <c r="L302" s="271"/>
      <c r="M302" s="271">
        <v>17</v>
      </c>
      <c r="N302" s="338">
        <f>TRUNC(PRODUCT(F302:M302),2)</f>
        <v>17</v>
      </c>
    </row>
    <row r="303" spans="1:14" ht="15.75">
      <c r="A303" s="905"/>
      <c r="B303" s="906"/>
      <c r="C303" s="906"/>
      <c r="D303" s="906"/>
      <c r="E303" s="906"/>
      <c r="F303" s="906"/>
      <c r="G303" s="906"/>
      <c r="H303" s="906"/>
      <c r="I303" s="906"/>
      <c r="J303" s="906"/>
      <c r="K303" s="906"/>
      <c r="L303" s="906"/>
      <c r="M303" s="906"/>
      <c r="N303" s="907"/>
    </row>
    <row r="304" spans="1:14" ht="30">
      <c r="A304" s="721" t="s">
        <v>8031</v>
      </c>
      <c r="B304" s="174">
        <f>VLOOKUP(A304,Orçamento!$A:$K,2,FALSE)</f>
        <v>104658</v>
      </c>
      <c r="C304" s="274" t="s">
        <v>7027</v>
      </c>
      <c r="D304" s="175" t="str">
        <f>VLOOKUP(A304,Orçamento!$A:$K,5,FALSE)</f>
        <v>PISO PODOTÁTIL DE ALERTA OU DIRECIONAL, DE CONCRETO, ASSENTADO SOBRE ARGAMASSA.</v>
      </c>
      <c r="E304" s="176" t="str">
        <f>VLOOKUP(A304,Orçamento!$A:$K,6,FALSE)</f>
        <v>M2</v>
      </c>
      <c r="F304" s="317"/>
      <c r="G304" s="271"/>
      <c r="H304" s="271"/>
      <c r="I304" s="271"/>
      <c r="J304" s="271"/>
      <c r="K304" s="271"/>
      <c r="L304" s="271"/>
      <c r="M304" s="271"/>
      <c r="N304" s="272">
        <f>SUM(N305:N305)</f>
        <v>12.38</v>
      </c>
    </row>
    <row r="305" spans="1:14" ht="15.75">
      <c r="A305" s="717"/>
      <c r="B305" s="267"/>
      <c r="C305" s="267"/>
      <c r="D305" s="278" t="s">
        <v>7017</v>
      </c>
      <c r="E305" s="292"/>
      <c r="F305" s="308"/>
      <c r="G305" s="271"/>
      <c r="H305" s="271"/>
      <c r="I305" s="271"/>
      <c r="J305" s="271">
        <f>17.18-4.8</f>
        <v>12.379999999999999</v>
      </c>
      <c r="K305" s="271"/>
      <c r="L305" s="271"/>
      <c r="M305" s="271"/>
      <c r="N305" s="338">
        <f>TRUNC(PRODUCT(F305:M305),2)</f>
        <v>12.38</v>
      </c>
    </row>
    <row r="306" spans="1:14" ht="15.75">
      <c r="A306" s="905"/>
      <c r="B306" s="906"/>
      <c r="C306" s="906"/>
      <c r="D306" s="906"/>
      <c r="E306" s="906"/>
      <c r="F306" s="906"/>
      <c r="G306" s="906"/>
      <c r="H306" s="906"/>
      <c r="I306" s="906"/>
      <c r="J306" s="906"/>
      <c r="K306" s="906"/>
      <c r="L306" s="906"/>
      <c r="M306" s="906"/>
      <c r="N306" s="907"/>
    </row>
    <row r="307" spans="1:14" ht="60">
      <c r="A307" s="721" t="s">
        <v>8032</v>
      </c>
      <c r="B307" s="174">
        <f>VLOOKUP(A307,Orçamento!$A:$K,2,FALSE)</f>
        <v>105002</v>
      </c>
      <c r="C307" s="274" t="s">
        <v>7027</v>
      </c>
      <c r="D307" s="175" t="str">
        <f>VLOOKUP(A307,Orçamento!$A:$K,5,FALSE)</f>
        <v>RAMPA DE ACESSIBILIDADE EM CONCRETO MOLDADO IN LOCO, EM CALÇADA NOVA COM LARGURA MAIOR OU IGUAL À 3,00 M, FCK 25MPA, COM PISO PODOTÁTIL.</v>
      </c>
      <c r="E307" s="176" t="str">
        <f>VLOOKUP(A307,Orçamento!$A:$K,6,FALSE)</f>
        <v>UN</v>
      </c>
      <c r="F307" s="317"/>
      <c r="G307" s="271"/>
      <c r="H307" s="271"/>
      <c r="I307" s="271"/>
      <c r="J307" s="271"/>
      <c r="K307" s="271"/>
      <c r="L307" s="271"/>
      <c r="M307" s="271"/>
      <c r="N307" s="272">
        <f>SUM(N308:N308)</f>
        <v>10</v>
      </c>
    </row>
    <row r="308" spans="1:14" ht="15.75">
      <c r="A308" s="717"/>
      <c r="B308" s="267"/>
      <c r="C308" s="267"/>
      <c r="D308" s="278" t="s">
        <v>7017</v>
      </c>
      <c r="E308" s="292"/>
      <c r="F308" s="308"/>
      <c r="G308" s="271"/>
      <c r="H308" s="271"/>
      <c r="I308" s="271"/>
      <c r="J308" s="271"/>
      <c r="K308" s="271"/>
      <c r="L308" s="271"/>
      <c r="M308" s="271">
        <v>10</v>
      </c>
      <c r="N308" s="338">
        <f>TRUNC(PRODUCT(F308:M308),2)</f>
        <v>10</v>
      </c>
    </row>
    <row r="309" spans="1:14" ht="15.75">
      <c r="A309" s="725"/>
      <c r="B309" s="468"/>
      <c r="C309" s="468"/>
      <c r="D309" s="468"/>
      <c r="E309" s="468"/>
      <c r="F309" s="468"/>
      <c r="G309" s="468"/>
      <c r="H309" s="468"/>
      <c r="I309" s="468"/>
      <c r="J309" s="468"/>
      <c r="K309" s="468"/>
      <c r="L309" s="468"/>
      <c r="M309" s="468"/>
      <c r="N309" s="642">
        <f>SUM(N204:N308)/2</f>
        <v>50547.859999999993</v>
      </c>
    </row>
    <row r="310" spans="1:14" ht="16.5" thickBot="1">
      <c r="A310" s="905"/>
      <c r="B310" s="906"/>
      <c r="C310" s="906"/>
      <c r="D310" s="906"/>
      <c r="E310" s="906"/>
      <c r="F310" s="906"/>
      <c r="G310" s="906"/>
      <c r="H310" s="906"/>
      <c r="I310" s="906"/>
      <c r="J310" s="906"/>
      <c r="K310" s="906"/>
      <c r="L310" s="906"/>
      <c r="M310" s="906"/>
      <c r="N310" s="907"/>
    </row>
    <row r="311" spans="1:14" ht="15.75">
      <c r="A311" s="720" t="s">
        <v>7037</v>
      </c>
      <c r="B311" s="302"/>
      <c r="C311" s="302"/>
      <c r="D311" s="303" t="s">
        <v>5129</v>
      </c>
      <c r="E311" s="304"/>
      <c r="F311" s="305"/>
      <c r="G311" s="306"/>
      <c r="H311" s="306"/>
      <c r="I311" s="306"/>
      <c r="J311" s="306"/>
      <c r="K311" s="306"/>
      <c r="L311" s="306"/>
      <c r="M311" s="306"/>
      <c r="N311" s="307"/>
    </row>
    <row r="312" spans="1:14" ht="45">
      <c r="A312" s="721" t="s">
        <v>7038</v>
      </c>
      <c r="B312" s="528" t="str">
        <f>VLOOKUP(A312,Orçamento!$A:$K,2,FALSE)</f>
        <v>COMPOSIÇÃO 08</v>
      </c>
      <c r="C312" s="528" t="str">
        <f>VLOOKUP(A312,Orçamento!$A:$K,3,FALSE)</f>
        <v>COMPOSIÇÃO</v>
      </c>
      <c r="D312" s="175" t="str">
        <f>VLOOKUP(A312,Orçamento!$A:$K,5,FALSE)</f>
        <v>FORNECIMENTO E INSTALAÇÃO DE PLACA DE SINALIZAÇÃO EM CHAPA DE AÇO EM SUPORTE DE MADEIRA.</v>
      </c>
      <c r="E312" s="176" t="str">
        <f>VLOOKUP(A312,Orçamento!$A:$K,6,FALSE)</f>
        <v>M2</v>
      </c>
      <c r="F312" s="317"/>
      <c r="G312" s="271"/>
      <c r="H312" s="271"/>
      <c r="I312" s="271"/>
      <c r="J312" s="271"/>
      <c r="K312" s="271"/>
      <c r="L312" s="271"/>
      <c r="M312" s="271"/>
      <c r="N312" s="272">
        <f>SUM(N314:N318)</f>
        <v>7.55</v>
      </c>
    </row>
    <row r="313" spans="1:14" ht="15.75">
      <c r="A313" s="717"/>
      <c r="B313" s="267"/>
      <c r="C313" s="267"/>
      <c r="D313" s="278" t="s">
        <v>5130</v>
      </c>
      <c r="E313" s="292"/>
      <c r="F313" s="308"/>
      <c r="G313" s="271"/>
      <c r="H313" s="271"/>
      <c r="I313" s="271"/>
      <c r="J313" s="271"/>
      <c r="K313" s="271"/>
      <c r="L313" s="271"/>
      <c r="M313" s="271"/>
      <c r="N313" s="280"/>
    </row>
    <row r="314" spans="1:14" ht="15.75">
      <c r="A314" s="717"/>
      <c r="B314" s="267"/>
      <c r="C314" s="267"/>
      <c r="D314" s="278" t="s">
        <v>5195</v>
      </c>
      <c r="E314" s="292"/>
      <c r="F314" s="308"/>
      <c r="G314" s="271"/>
      <c r="H314" s="271"/>
      <c r="I314" s="271"/>
      <c r="J314" s="271">
        <v>0.3</v>
      </c>
      <c r="K314" s="271"/>
      <c r="L314" s="271"/>
      <c r="M314" s="271">
        <v>2</v>
      </c>
      <c r="N314" s="338">
        <f>TRUNC(PRODUCT(F314:M314),2)</f>
        <v>0.6</v>
      </c>
    </row>
    <row r="315" spans="1:14" ht="15.75">
      <c r="A315" s="717"/>
      <c r="B315" s="267"/>
      <c r="C315" s="267"/>
      <c r="D315" s="278" t="s">
        <v>5133</v>
      </c>
      <c r="E315" s="292"/>
      <c r="F315" s="308"/>
      <c r="G315" s="271"/>
      <c r="H315" s="271"/>
      <c r="I315" s="271"/>
      <c r="J315" s="271">
        <v>0.2</v>
      </c>
      <c r="K315" s="271"/>
      <c r="L315" s="271"/>
      <c r="M315" s="271">
        <v>6</v>
      </c>
      <c r="N315" s="338">
        <f>TRUNC(PRODUCT(F315:M315),2)</f>
        <v>1.2</v>
      </c>
    </row>
    <row r="316" spans="1:14" ht="15.75">
      <c r="A316" s="717"/>
      <c r="B316" s="267"/>
      <c r="C316" s="267"/>
      <c r="D316" s="278" t="s">
        <v>7013</v>
      </c>
      <c r="E316" s="292"/>
      <c r="F316" s="308"/>
      <c r="G316" s="271"/>
      <c r="H316" s="271"/>
      <c r="I316" s="271"/>
      <c r="J316" s="271">
        <v>0.5</v>
      </c>
      <c r="K316" s="271"/>
      <c r="L316" s="271"/>
      <c r="M316" s="271">
        <v>6</v>
      </c>
      <c r="N316" s="338">
        <f>TRUNC(PRODUCT(F316:M316),2)</f>
        <v>3</v>
      </c>
    </row>
    <row r="317" spans="1:14" ht="15.75">
      <c r="A317" s="717"/>
      <c r="B317" s="267"/>
      <c r="C317" s="267"/>
      <c r="D317" s="278" t="s">
        <v>7014</v>
      </c>
      <c r="E317" s="292"/>
      <c r="F317" s="308"/>
      <c r="G317" s="271"/>
      <c r="H317" s="271"/>
      <c r="I317" s="271"/>
      <c r="J317" s="271">
        <v>0.25</v>
      </c>
      <c r="K317" s="271"/>
      <c r="L317" s="271"/>
      <c r="M317" s="271">
        <v>5</v>
      </c>
      <c r="N317" s="338">
        <f>TRUNC(PRODUCT(F317:M317),2)</f>
        <v>1.25</v>
      </c>
    </row>
    <row r="318" spans="1:14" ht="15.75">
      <c r="A318" s="717"/>
      <c r="B318" s="267"/>
      <c r="C318" s="267"/>
      <c r="D318" s="278" t="s">
        <v>7015</v>
      </c>
      <c r="E318" s="292"/>
      <c r="F318" s="308"/>
      <c r="G318" s="271"/>
      <c r="H318" s="271"/>
      <c r="I318" s="271"/>
      <c r="J318" s="271">
        <v>0.25</v>
      </c>
      <c r="K318" s="271"/>
      <c r="L318" s="271"/>
      <c r="M318" s="271">
        <v>6</v>
      </c>
      <c r="N318" s="338">
        <f>TRUNC(PRODUCT(F318:M318),2)</f>
        <v>1.5</v>
      </c>
    </row>
    <row r="319" spans="1:14" ht="15.75">
      <c r="A319" s="905"/>
      <c r="B319" s="906"/>
      <c r="C319" s="906"/>
      <c r="D319" s="906"/>
      <c r="E319" s="906"/>
      <c r="F319" s="906"/>
      <c r="G319" s="906"/>
      <c r="H319" s="906"/>
      <c r="I319" s="906"/>
      <c r="J319" s="906"/>
      <c r="K319" s="906"/>
      <c r="L319" s="906"/>
      <c r="M319" s="906"/>
      <c r="N319" s="907"/>
    </row>
    <row r="320" spans="1:14" ht="45">
      <c r="A320" s="721" t="s">
        <v>7039</v>
      </c>
      <c r="B320" s="274">
        <f>VLOOKUP(A320,Orçamento!$A:$K,2,FALSE)</f>
        <v>103694</v>
      </c>
      <c r="C320" s="274" t="s">
        <v>7027</v>
      </c>
      <c r="D320" s="175" t="str">
        <f>VLOOKUP(A320,Orçamento!$A:$K,5,FALSE)</f>
        <v>FORNECIMENTO E INSTALAÇÃO DE SUPORTE DE MADEIRA  PARA PLACAS DE SINALIZAÇÃO, EM SOLO, COM H= DE 2,5 M E SEÇÃO DE 7,5 X 7,5 CM.</v>
      </c>
      <c r="E320" s="176" t="str">
        <f>VLOOKUP(A320,Orçamento!$A:$K,6,FALSE)</f>
        <v>UN</v>
      </c>
      <c r="F320" s="317"/>
      <c r="G320" s="271"/>
      <c r="H320" s="271"/>
      <c r="I320" s="271"/>
      <c r="J320" s="271"/>
      <c r="K320" s="271"/>
      <c r="L320" s="271"/>
      <c r="M320" s="271"/>
      <c r="N320" s="272">
        <f>SUM(N321:N321)</f>
        <v>19</v>
      </c>
    </row>
    <row r="321" spans="1:14" ht="15.75">
      <c r="A321" s="717"/>
      <c r="B321" s="267"/>
      <c r="C321" s="267"/>
      <c r="D321" s="278" t="s">
        <v>5130</v>
      </c>
      <c r="E321" s="292"/>
      <c r="F321" s="308"/>
      <c r="G321" s="271"/>
      <c r="H321" s="271"/>
      <c r="I321" s="271"/>
      <c r="J321" s="271"/>
      <c r="K321" s="271"/>
      <c r="L321" s="271"/>
      <c r="M321" s="300">
        <v>19</v>
      </c>
      <c r="N321" s="272">
        <f>TRUNC(PRODUCT(F321:M321),2)</f>
        <v>19</v>
      </c>
    </row>
    <row r="322" spans="1:14" ht="15.75">
      <c r="A322" s="905"/>
      <c r="B322" s="906"/>
      <c r="C322" s="906"/>
      <c r="D322" s="906"/>
      <c r="E322" s="906"/>
      <c r="F322" s="906"/>
      <c r="G322" s="906"/>
      <c r="H322" s="906"/>
      <c r="I322" s="906"/>
      <c r="J322" s="906"/>
      <c r="K322" s="906"/>
      <c r="L322" s="906"/>
      <c r="M322" s="906"/>
      <c r="N322" s="907"/>
    </row>
    <row r="323" spans="1:14" ht="15.75">
      <c r="A323" s="721" t="s">
        <v>8036</v>
      </c>
      <c r="B323" s="528" t="str">
        <f>VLOOKUP(A323,Orçamento!$A:$K,2,FALSE)</f>
        <v>COMPOSIÇÃO 10</v>
      </c>
      <c r="C323" s="528" t="str">
        <f>VLOOKUP(A323,Orçamento!$A:$K,3,FALSE)</f>
        <v>COMPOSIÇÃO</v>
      </c>
      <c r="D323" s="175" t="str">
        <f>VLOOKUP(A323,Orçamento!$A:$K,5,FALSE)</f>
        <v>EXECUÇÃO DE LOMBADA.</v>
      </c>
      <c r="E323" s="176" t="str">
        <f>VLOOKUP(A323,Orçamento!$A:$K,6,FALSE)</f>
        <v>M3</v>
      </c>
      <c r="F323" s="317"/>
      <c r="G323" s="271"/>
      <c r="H323" s="271"/>
      <c r="I323" s="271"/>
      <c r="J323" s="271" t="s">
        <v>7016</v>
      </c>
      <c r="K323" s="271"/>
      <c r="L323" s="271"/>
      <c r="M323" s="271"/>
      <c r="N323" s="272">
        <f>SUM(N324:N324)</f>
        <v>1.52</v>
      </c>
    </row>
    <row r="324" spans="1:14" ht="15.75">
      <c r="A324" s="717"/>
      <c r="B324" s="267"/>
      <c r="C324" s="267"/>
      <c r="D324" s="278" t="s">
        <v>5130</v>
      </c>
      <c r="E324" s="292"/>
      <c r="F324" s="308"/>
      <c r="G324" s="271">
        <v>6.37</v>
      </c>
      <c r="H324" s="315"/>
      <c r="I324" s="271"/>
      <c r="J324" s="271">
        <v>0.08</v>
      </c>
      <c r="K324" s="271"/>
      <c r="L324" s="271"/>
      <c r="M324" s="271">
        <v>3</v>
      </c>
      <c r="N324" s="338">
        <f>TRUNC(PRODUCT(F324:M324),2)</f>
        <v>1.52</v>
      </c>
    </row>
    <row r="325" spans="1:14" ht="15.75">
      <c r="A325" s="717"/>
      <c r="B325" s="267"/>
      <c r="C325" s="267"/>
      <c r="D325" s="398"/>
      <c r="E325" s="399"/>
      <c r="F325" s="400"/>
      <c r="G325" s="315"/>
      <c r="H325" s="315"/>
      <c r="I325" s="315"/>
      <c r="J325" s="315"/>
      <c r="K325" s="315"/>
      <c r="L325" s="315"/>
      <c r="M325" s="315"/>
      <c r="N325" s="404"/>
    </row>
    <row r="326" spans="1:14" ht="15.75">
      <c r="A326" s="905"/>
      <c r="B326" s="906"/>
      <c r="C326" s="906"/>
      <c r="D326" s="906"/>
      <c r="E326" s="906"/>
      <c r="F326" s="906"/>
      <c r="G326" s="906"/>
      <c r="H326" s="906"/>
      <c r="I326" s="906"/>
      <c r="J326" s="906"/>
      <c r="K326" s="906"/>
      <c r="L326" s="906"/>
      <c r="M326" s="906"/>
      <c r="N326" s="907"/>
    </row>
    <row r="327" spans="1:14" ht="60">
      <c r="A327" s="721" t="s">
        <v>8037</v>
      </c>
      <c r="B327" s="274">
        <f>VLOOKUP(A327,Orçamento!$A:$K,2,FALSE)</f>
        <v>102509</v>
      </c>
      <c r="C327" s="274" t="s">
        <v>7027</v>
      </c>
      <c r="D327" s="175" t="str">
        <f>VLOOKUP(A327,Orçamento!$A:$K,5,FALSE)</f>
        <v>PINTURA DE FAIXA DE PEDESTRE OU ZEBRADA TINTA RETRORREFLETIVA A BASE DE RESINA ACRÍLICA COM MICROESFERAS DE VIDRO, E = 30 CM, APLICAÇÃO MANUAL.</v>
      </c>
      <c r="E327" s="176" t="str">
        <f>VLOOKUP(A327,Orçamento!$A:$K,6,FALSE)</f>
        <v>M2</v>
      </c>
      <c r="F327" s="317"/>
      <c r="G327" s="271"/>
      <c r="H327" s="271"/>
      <c r="I327" s="271"/>
      <c r="J327" s="271"/>
      <c r="K327" s="271"/>
      <c r="L327" s="271"/>
      <c r="M327" s="271"/>
      <c r="N327" s="272">
        <f>SUM(N328:N328)</f>
        <v>28.66</v>
      </c>
    </row>
    <row r="328" spans="1:14" ht="15.75">
      <c r="A328" s="717"/>
      <c r="B328" s="267"/>
      <c r="C328" s="267"/>
      <c r="D328" s="278" t="s">
        <v>5130</v>
      </c>
      <c r="E328" s="292"/>
      <c r="F328" s="308"/>
      <c r="G328" s="271">
        <f>G324</f>
        <v>6.37</v>
      </c>
      <c r="H328" s="271">
        <v>1.5</v>
      </c>
      <c r="I328" s="271"/>
      <c r="J328" s="271"/>
      <c r="K328" s="271"/>
      <c r="L328" s="271"/>
      <c r="M328" s="271">
        <f>M324</f>
        <v>3</v>
      </c>
      <c r="N328" s="338">
        <f>TRUNC(PRODUCT(F328:M328),2)</f>
        <v>28.66</v>
      </c>
    </row>
    <row r="329" spans="1:14" ht="15.75">
      <c r="A329" s="914"/>
      <c r="B329" s="915"/>
      <c r="C329" s="915"/>
      <c r="D329" s="915"/>
      <c r="E329" s="915"/>
      <c r="F329" s="915"/>
      <c r="G329" s="915"/>
      <c r="H329" s="915"/>
      <c r="I329" s="915"/>
      <c r="J329" s="915"/>
      <c r="K329" s="915"/>
      <c r="L329" s="915"/>
      <c r="M329" s="915"/>
      <c r="N329" s="916"/>
    </row>
    <row r="330" spans="1:14" ht="30">
      <c r="A330" s="726" t="s">
        <v>7040</v>
      </c>
      <c r="B330" s="528" t="str">
        <f>VLOOKUP(A330,Orçamento!$A:$K,2,FALSE)</f>
        <v>COMPOSIÇÃO 02</v>
      </c>
      <c r="C330" s="528" t="str">
        <f>VLOOKUP(A330,Orçamento!$A:$K,3,FALSE)</f>
        <v>COMPOSIÇÃO</v>
      </c>
      <c r="D330" s="175" t="str">
        <f>VLOOKUP(A330,Orçamento!$A:$K,5,FALSE)</f>
        <v>PLACA EM CHAPA ESMALTADA DIM 45X20CM PARA IDENTIFICAÇÃO DE LOGRADOUROS.</v>
      </c>
      <c r="E330" s="176" t="str">
        <f>VLOOKUP(A330,Orçamento!$A:$K,6,FALSE)</f>
        <v>UN</v>
      </c>
      <c r="F330" s="317"/>
      <c r="G330" s="271"/>
      <c r="H330" s="271"/>
      <c r="I330" s="271"/>
      <c r="J330" s="271"/>
      <c r="K330" s="271"/>
      <c r="L330" s="271"/>
      <c r="M330" s="271"/>
      <c r="N330" s="639">
        <f>SUM(N331:N331)</f>
        <v>2</v>
      </c>
    </row>
    <row r="331" spans="1:14" ht="15.75">
      <c r="A331" s="717"/>
      <c r="B331" s="267"/>
      <c r="C331" s="267"/>
      <c r="D331" s="278"/>
      <c r="E331" s="292"/>
      <c r="F331" s="308"/>
      <c r="G331" s="271"/>
      <c r="H331" s="271"/>
      <c r="I331" s="271"/>
      <c r="J331" s="271"/>
      <c r="K331" s="271"/>
      <c r="L331" s="271"/>
      <c r="M331" s="271">
        <v>2</v>
      </c>
      <c r="N331" s="338">
        <f>TRUNC(PRODUCT(F331:M331),2)</f>
        <v>2</v>
      </c>
    </row>
  </sheetData>
  <mergeCells count="77">
    <mergeCell ref="A322:N322"/>
    <mergeCell ref="A326:N326"/>
    <mergeCell ref="A329:N329"/>
    <mergeCell ref="A200:N200"/>
    <mergeCell ref="A9:N9"/>
    <mergeCell ref="A201:N201"/>
    <mergeCell ref="A300:N300"/>
    <mergeCell ref="A303:N303"/>
    <mergeCell ref="A306:N306"/>
    <mergeCell ref="A310:N310"/>
    <mergeCell ref="A319:N319"/>
    <mergeCell ref="A279:N279"/>
    <mergeCell ref="A283:N283"/>
    <mergeCell ref="A287:N287"/>
    <mergeCell ref="A291:N291"/>
    <mergeCell ref="A296:N296"/>
    <mergeCell ref="A250:N250"/>
    <mergeCell ref="A257:N257"/>
    <mergeCell ref="A263:N263"/>
    <mergeCell ref="A267:N267"/>
    <mergeCell ref="A270:N270"/>
    <mergeCell ref="A223:N223"/>
    <mergeCell ref="A226:N226"/>
    <mergeCell ref="A236:N236"/>
    <mergeCell ref="A241:N241"/>
    <mergeCell ref="A247:N247"/>
    <mergeCell ref="A206:N206"/>
    <mergeCell ref="A209:N209"/>
    <mergeCell ref="A214:N214"/>
    <mergeCell ref="F215:L215"/>
    <mergeCell ref="A217:N217"/>
    <mergeCell ref="B5:K5"/>
    <mergeCell ref="A66:N66"/>
    <mergeCell ref="A83:N83"/>
    <mergeCell ref="A69:N69"/>
    <mergeCell ref="A1:N1"/>
    <mergeCell ref="A2:N2"/>
    <mergeCell ref="A3:N3"/>
    <mergeCell ref="A63:N63"/>
    <mergeCell ref="B4:N4"/>
    <mergeCell ref="A6:N6"/>
    <mergeCell ref="A52:N52"/>
    <mergeCell ref="A55:N55"/>
    <mergeCell ref="A60:N60"/>
    <mergeCell ref="A72:N72"/>
    <mergeCell ref="A75:N75"/>
    <mergeCell ref="L5:N5"/>
    <mergeCell ref="A179:N179"/>
    <mergeCell ref="A119:N119"/>
    <mergeCell ref="A172:N172"/>
    <mergeCell ref="A95:N95"/>
    <mergeCell ref="A100:N100"/>
    <mergeCell ref="A104:N104"/>
    <mergeCell ref="A166:N166"/>
    <mergeCell ref="A169:N169"/>
    <mergeCell ref="A109:N109"/>
    <mergeCell ref="A114:N114"/>
    <mergeCell ref="A127:N127"/>
    <mergeCell ref="A135:N135"/>
    <mergeCell ref="A140:N140"/>
    <mergeCell ref="A145:N145"/>
    <mergeCell ref="A7:N7"/>
    <mergeCell ref="A182:N182"/>
    <mergeCell ref="A186:N186"/>
    <mergeCell ref="O8:P8"/>
    <mergeCell ref="A23:N23"/>
    <mergeCell ref="F24:L24"/>
    <mergeCell ref="A26:N26"/>
    <mergeCell ref="A14:N14"/>
    <mergeCell ref="A153:N153"/>
    <mergeCell ref="A35:N35"/>
    <mergeCell ref="A32:N32"/>
    <mergeCell ref="A78:N78"/>
    <mergeCell ref="A39:N39"/>
    <mergeCell ref="A42:N42"/>
    <mergeCell ref="A45:N45"/>
    <mergeCell ref="A175:N175"/>
  </mergeCells>
  <printOptions horizontalCentered="1"/>
  <pageMargins left="0.19685039370078741" right="0.19685039370078741" top="0.39370078740157483" bottom="0.59055118110236227" header="0.31496062992125984" footer="0.31496062992125984"/>
  <pageSetup paperSize="9" scale="70" fitToHeight="0" orientation="landscape" r:id="rId1"/>
  <rowBreaks count="1" manualBreakCount="1">
    <brk id="100" max="13" man="1"/>
  </rowBreaks>
  <ignoredErrors>
    <ignoredError sqref="A13:N13 A14:N17" formula="1"/>
  </ignoredErrors>
  <drawing r:id="rId2"/>
</worksheet>
</file>

<file path=xl/worksheets/sheet5.xml><?xml version="1.0" encoding="utf-8"?>
<worksheet xmlns="http://schemas.openxmlformats.org/spreadsheetml/2006/main" xmlns:r="http://schemas.openxmlformats.org/officeDocument/2006/relationships">
  <sheetPr codeName="Planilha4">
    <outlinePr summaryBelow="0" summaryRight="0"/>
    <pageSetUpPr fitToPage="1"/>
  </sheetPr>
  <dimension ref="A1:M194"/>
  <sheetViews>
    <sheetView view="pageBreakPreview" zoomScale="85" zoomScaleNormal="80" zoomScaleSheetLayoutView="85" workbookViewId="0">
      <selection activeCell="A8" sqref="A8:D9"/>
    </sheetView>
  </sheetViews>
  <sheetFormatPr defaultRowHeight="15"/>
  <cols>
    <col min="1" max="1" width="20" style="12" customWidth="1"/>
    <col min="2" max="2" width="16.5703125" style="12" customWidth="1"/>
    <col min="3" max="3" width="110.28515625" style="224" customWidth="1"/>
    <col min="4" max="4" width="10.85546875" style="12" customWidth="1"/>
    <col min="5" max="5" width="12.5703125" style="13" customWidth="1"/>
    <col min="6" max="6" width="12.7109375" style="15" customWidth="1"/>
    <col min="7" max="7" width="12.42578125" style="12" customWidth="1"/>
    <col min="8" max="8" width="9.140625" style="2"/>
    <col min="9" max="9" width="14.140625" style="680" bestFit="1" customWidth="1"/>
    <col min="10" max="10" width="9.42578125" style="2" bestFit="1" customWidth="1"/>
    <col min="11" max="11" width="9.140625" style="2"/>
    <col min="12" max="12" width="10.42578125" style="2" bestFit="1" customWidth="1"/>
    <col min="13" max="13" width="16.85546875" style="2" bestFit="1" customWidth="1"/>
    <col min="14" max="14" width="10.28515625" style="2" bestFit="1" customWidth="1"/>
    <col min="15" max="15" width="107.42578125" style="2" bestFit="1" customWidth="1"/>
    <col min="16" max="19" width="9.140625" style="2"/>
    <col min="20" max="20" width="10.28515625" style="2" bestFit="1" customWidth="1"/>
    <col min="21" max="21" width="9.140625" style="2"/>
    <col min="22" max="22" width="11.85546875" style="2" customWidth="1"/>
    <col min="23" max="23" width="13.140625" style="2" customWidth="1"/>
    <col min="24" max="16384" width="9.140625" style="2"/>
  </cols>
  <sheetData>
    <row r="1" spans="1:9">
      <c r="A1" s="923" t="str">
        <f>Orçamento!A1</f>
        <v>PREFEITURA MUNICIPAL DE OLINDA</v>
      </c>
      <c r="B1" s="923"/>
      <c r="C1" s="923"/>
      <c r="D1" s="923"/>
      <c r="E1" s="923"/>
      <c r="F1" s="923"/>
      <c r="G1" s="923"/>
      <c r="I1" s="2"/>
    </row>
    <row r="2" spans="1:9">
      <c r="A2" s="924" t="str">
        <f>Orçamento!A2</f>
        <v>SECRETARIA DE OBRAS</v>
      </c>
      <c r="B2" s="924"/>
      <c r="C2" s="924"/>
      <c r="D2" s="924"/>
      <c r="E2" s="924"/>
      <c r="F2" s="924"/>
      <c r="G2" s="924"/>
      <c r="I2" s="2"/>
    </row>
    <row r="3" spans="1:9">
      <c r="A3" s="923" t="str">
        <f>Orçamento!A3</f>
        <v>SECRETARIA EXECUTIVA DE OBRAS</v>
      </c>
      <c r="B3" s="923"/>
      <c r="C3" s="923"/>
      <c r="D3" s="923"/>
      <c r="E3" s="923"/>
      <c r="F3" s="923"/>
      <c r="G3" s="923"/>
      <c r="I3" s="2"/>
    </row>
    <row r="4" spans="1:9" ht="50.25" customHeight="1">
      <c r="A4" s="31" t="str">
        <f>Resumo!A5</f>
        <v>OBJETO:</v>
      </c>
      <c r="B4" s="925" t="str">
        <f>Resumo!B5</f>
        <v>CONTRATAÇÃO DE EMPRESA ESPECIALIZADA PARA EXECUÇÃO DE OBRAS DE TERRAPLENAGEM, PAVIMENTAÇÃO, DRENAGEM, ACESSIBILIDADE E SINALIZAÇÃO DA RUA CACIMBÃO NO BAIRRO DE SALGADINHO E RUA COMPOSITOR ATAULFO ALVES NO BAIRRO FRAGOSO, NO MUNICÍPIO DE OLINDA-PE, CONTRATO DE REPASSE: 1088.389-47/2023.</v>
      </c>
      <c r="C4" s="925"/>
      <c r="D4" s="925"/>
      <c r="E4" s="925"/>
      <c r="F4" s="925"/>
      <c r="G4" s="926"/>
      <c r="I4" s="2"/>
    </row>
    <row r="5" spans="1:9">
      <c r="A5" s="33" t="str">
        <f>Resumo!A6</f>
        <v>Localização:</v>
      </c>
      <c r="B5" s="931" t="str">
        <f>Resumo!B6</f>
        <v>OLINDA - PE</v>
      </c>
      <c r="C5" s="931"/>
      <c r="D5" s="932"/>
      <c r="E5" s="930" t="s">
        <v>8029</v>
      </c>
      <c r="F5" s="930"/>
      <c r="G5" s="930"/>
      <c r="I5" s="2"/>
    </row>
    <row r="6" spans="1:9">
      <c r="A6" s="927" t="s">
        <v>15</v>
      </c>
      <c r="B6" s="928"/>
      <c r="C6" s="928"/>
      <c r="D6" s="928"/>
      <c r="E6" s="928"/>
      <c r="F6" s="928"/>
      <c r="G6" s="929"/>
      <c r="I6" s="2"/>
    </row>
    <row r="7" spans="1:9">
      <c r="A7" s="68"/>
      <c r="B7" s="69"/>
      <c r="C7" s="218"/>
      <c r="D7" s="69"/>
      <c r="E7" s="69"/>
      <c r="F7" s="69"/>
      <c r="G7" s="69"/>
      <c r="I7" s="2"/>
    </row>
    <row r="8" spans="1:9">
      <c r="A8" s="936" t="s">
        <v>8</v>
      </c>
      <c r="B8" s="938" t="s">
        <v>6</v>
      </c>
      <c r="C8" s="940" t="s">
        <v>0</v>
      </c>
      <c r="D8" s="942" t="s">
        <v>3975</v>
      </c>
      <c r="E8" s="944" t="s">
        <v>1</v>
      </c>
      <c r="F8" s="946" t="s">
        <v>7989</v>
      </c>
      <c r="G8" s="947"/>
    </row>
    <row r="9" spans="1:9">
      <c r="A9" s="937"/>
      <c r="B9" s="939"/>
      <c r="C9" s="941"/>
      <c r="D9" s="943"/>
      <c r="E9" s="945"/>
      <c r="F9" s="341" t="s">
        <v>3976</v>
      </c>
      <c r="G9" s="341" t="s">
        <v>4</v>
      </c>
    </row>
    <row r="10" spans="1:9">
      <c r="A10" s="542"/>
      <c r="B10" s="543"/>
      <c r="C10" s="544"/>
      <c r="D10" s="545"/>
      <c r="E10" s="546"/>
      <c r="F10" s="547"/>
      <c r="G10" s="547"/>
    </row>
    <row r="11" spans="1:9">
      <c r="A11" s="53" t="s">
        <v>3967</v>
      </c>
      <c r="B11" s="54"/>
      <c r="C11" s="219" t="s">
        <v>7863</v>
      </c>
      <c r="D11" s="55" t="s">
        <v>2010</v>
      </c>
      <c r="E11" s="56"/>
      <c r="F11" s="57"/>
      <c r="G11" s="58">
        <f>SUM(G13:G16)</f>
        <v>145.77000000000001</v>
      </c>
    </row>
    <row r="12" spans="1:9">
      <c r="A12" s="59" t="s">
        <v>3977</v>
      </c>
      <c r="B12" s="59"/>
      <c r="C12" s="220"/>
      <c r="D12" s="59"/>
      <c r="E12" s="60"/>
      <c r="F12" s="61"/>
      <c r="G12" s="62"/>
    </row>
    <row r="13" spans="1:9">
      <c r="A13" s="63">
        <v>88309</v>
      </c>
      <c r="B13" s="455" t="s">
        <v>5146</v>
      </c>
      <c r="C13" s="348" t="s">
        <v>7825</v>
      </c>
      <c r="D13" s="64" t="s">
        <v>17</v>
      </c>
      <c r="E13" s="67">
        <v>0.2</v>
      </c>
      <c r="F13" s="65">
        <f>VLOOKUP(A13,COMP_MAR_25,4,0)</f>
        <v>28.34</v>
      </c>
      <c r="G13" s="66">
        <f>TRUNC($E13*F13,2)</f>
        <v>5.66</v>
      </c>
    </row>
    <row r="14" spans="1:9">
      <c r="A14" s="63">
        <v>88316</v>
      </c>
      <c r="B14" s="455" t="s">
        <v>5146</v>
      </c>
      <c r="C14" s="348" t="s">
        <v>7826</v>
      </c>
      <c r="D14" s="64" t="s">
        <v>17</v>
      </c>
      <c r="E14" s="67">
        <v>0.2</v>
      </c>
      <c r="F14" s="65">
        <f>VLOOKUP(A14,COMP_MAR_25,4,0)</f>
        <v>22.95</v>
      </c>
      <c r="G14" s="66">
        <f>TRUNC($E14*F14,2)</f>
        <v>4.59</v>
      </c>
    </row>
    <row r="15" spans="1:9">
      <c r="A15" s="63">
        <v>13521</v>
      </c>
      <c r="B15" s="455" t="s">
        <v>7342</v>
      </c>
      <c r="C15" s="348" t="s">
        <v>7864</v>
      </c>
      <c r="D15" s="64" t="s">
        <v>3675</v>
      </c>
      <c r="E15" s="449">
        <v>1</v>
      </c>
      <c r="F15" s="65">
        <f>VLOOKUP(A15,INSU_MAR_25,4,0)</f>
        <v>132</v>
      </c>
      <c r="G15" s="66">
        <f>TRUNC($E15*F15,2)</f>
        <v>132</v>
      </c>
    </row>
    <row r="16" spans="1:9" ht="30">
      <c r="A16" s="76">
        <v>4350</v>
      </c>
      <c r="B16" s="455" t="s">
        <v>7342</v>
      </c>
      <c r="C16" s="348" t="s">
        <v>7865</v>
      </c>
      <c r="D16" s="77" t="s">
        <v>3675</v>
      </c>
      <c r="E16" s="451">
        <v>4</v>
      </c>
      <c r="F16" s="65">
        <f>VLOOKUP(A16,INSU_MAR_25,4,0)</f>
        <v>0.88</v>
      </c>
      <c r="G16" s="78">
        <f>TRUNC($E16*F16,2)</f>
        <v>3.52</v>
      </c>
    </row>
    <row r="17" spans="1:9">
      <c r="A17" s="933"/>
      <c r="B17" s="934"/>
      <c r="C17" s="934"/>
      <c r="D17" s="934"/>
      <c r="E17" s="934"/>
      <c r="F17" s="934"/>
      <c r="G17" s="935"/>
    </row>
    <row r="18" spans="1:9" ht="28.5">
      <c r="A18" s="53" t="s">
        <v>3968</v>
      </c>
      <c r="B18" s="54"/>
      <c r="C18" s="219" t="s">
        <v>7866</v>
      </c>
      <c r="D18" s="55" t="s">
        <v>5</v>
      </c>
      <c r="E18" s="56"/>
      <c r="F18" s="347"/>
      <c r="G18" s="58">
        <f>SUM(G19:G32)</f>
        <v>7.7299999999999986</v>
      </c>
    </row>
    <row r="19" spans="1:9">
      <c r="A19" s="63">
        <v>88316</v>
      </c>
      <c r="B19" s="455" t="s">
        <v>5146</v>
      </c>
      <c r="C19" s="348" t="s">
        <v>7826</v>
      </c>
      <c r="D19" s="64" t="s">
        <v>17</v>
      </c>
      <c r="E19" s="67">
        <v>0.11</v>
      </c>
      <c r="F19" s="65">
        <f>VLOOKUP(A19,COMP_MAR_25,4,0)</f>
        <v>22.95</v>
      </c>
      <c r="G19" s="66">
        <f>TRUNC($E19*F19,2)</f>
        <v>2.52</v>
      </c>
    </row>
    <row r="20" spans="1:9">
      <c r="A20" s="63">
        <v>88262</v>
      </c>
      <c r="B20" s="455" t="s">
        <v>5146</v>
      </c>
      <c r="C20" s="348" t="s">
        <v>7838</v>
      </c>
      <c r="D20" s="64" t="s">
        <v>17</v>
      </c>
      <c r="E20" s="67">
        <v>0.01</v>
      </c>
      <c r="F20" s="65">
        <f>VLOOKUP(A20,COMP_MAR_25,4,0)</f>
        <v>27.92</v>
      </c>
      <c r="G20" s="66">
        <f t="shared" ref="G20:G26" si="0">TRUNC($E20*F20,2)</f>
        <v>0.27</v>
      </c>
    </row>
    <row r="21" spans="1:9">
      <c r="A21" s="63">
        <v>88309</v>
      </c>
      <c r="B21" s="455" t="s">
        <v>5146</v>
      </c>
      <c r="C21" s="348" t="s">
        <v>7825</v>
      </c>
      <c r="D21" s="64" t="s">
        <v>17</v>
      </c>
      <c r="E21" s="67">
        <v>2.3999999999999998E-3</v>
      </c>
      <c r="F21" s="65">
        <f>VLOOKUP(A21,COMP_MAR_25,4,0)</f>
        <v>28.34</v>
      </c>
      <c r="G21" s="66">
        <f t="shared" si="0"/>
        <v>0.06</v>
      </c>
    </row>
    <row r="22" spans="1:9" ht="30">
      <c r="A22" s="63">
        <v>37524</v>
      </c>
      <c r="B22" s="455" t="s">
        <v>7342</v>
      </c>
      <c r="C22" s="348" t="s">
        <v>7867</v>
      </c>
      <c r="D22" s="64" t="s">
        <v>3677</v>
      </c>
      <c r="E22" s="449">
        <v>9.4E-2</v>
      </c>
      <c r="F22" s="65">
        <f t="shared" ref="F22:F32" si="1">VLOOKUP(A22,INSU_MAR_25,4,0)</f>
        <v>2.96</v>
      </c>
      <c r="G22" s="66">
        <f t="shared" si="0"/>
        <v>0.27</v>
      </c>
    </row>
    <row r="23" spans="1:9">
      <c r="A23" s="63">
        <v>34498</v>
      </c>
      <c r="B23" s="455" t="s">
        <v>7342</v>
      </c>
      <c r="C23" s="348" t="s">
        <v>7868</v>
      </c>
      <c r="D23" s="64" t="s">
        <v>3675</v>
      </c>
      <c r="E23" s="449">
        <v>0.01</v>
      </c>
      <c r="F23" s="65">
        <f t="shared" si="1"/>
        <v>142.54</v>
      </c>
      <c r="G23" s="66">
        <f t="shared" si="0"/>
        <v>1.42</v>
      </c>
    </row>
    <row r="24" spans="1:9" ht="30">
      <c r="A24" s="63">
        <v>20209</v>
      </c>
      <c r="B24" s="455" t="s">
        <v>7342</v>
      </c>
      <c r="C24" s="348" t="s">
        <v>7869</v>
      </c>
      <c r="D24" s="64" t="s">
        <v>3677</v>
      </c>
      <c r="E24" s="449">
        <v>0.09</v>
      </c>
      <c r="F24" s="65">
        <f t="shared" si="1"/>
        <v>29.7</v>
      </c>
      <c r="G24" s="66">
        <f t="shared" si="0"/>
        <v>2.67</v>
      </c>
    </row>
    <row r="25" spans="1:9">
      <c r="A25" s="63">
        <v>5061</v>
      </c>
      <c r="B25" s="455" t="s">
        <v>7342</v>
      </c>
      <c r="C25" s="348" t="s">
        <v>7870</v>
      </c>
      <c r="D25" s="64" t="s">
        <v>3678</v>
      </c>
      <c r="E25" s="449">
        <v>1E-3</v>
      </c>
      <c r="F25" s="65">
        <f t="shared" si="1"/>
        <v>15.7</v>
      </c>
      <c r="G25" s="66">
        <f t="shared" si="0"/>
        <v>0.01</v>
      </c>
    </row>
    <row r="26" spans="1:9">
      <c r="A26" s="63">
        <v>10567</v>
      </c>
      <c r="B26" s="455" t="s">
        <v>7342</v>
      </c>
      <c r="C26" s="348" t="s">
        <v>7871</v>
      </c>
      <c r="D26" s="64" t="s">
        <v>3677</v>
      </c>
      <c r="E26" s="449">
        <v>0.01</v>
      </c>
      <c r="F26" s="65">
        <f t="shared" si="1"/>
        <v>12.04</v>
      </c>
      <c r="G26" s="66">
        <f t="shared" si="0"/>
        <v>0.12</v>
      </c>
    </row>
    <row r="27" spans="1:9">
      <c r="A27" s="63">
        <v>4718</v>
      </c>
      <c r="B27" s="455" t="s">
        <v>7342</v>
      </c>
      <c r="C27" s="348" t="s">
        <v>7872</v>
      </c>
      <c r="D27" s="64" t="s">
        <v>3680</v>
      </c>
      <c r="E27" s="449">
        <v>1E-3</v>
      </c>
      <c r="F27" s="65">
        <f t="shared" si="1"/>
        <v>101.14</v>
      </c>
      <c r="G27" s="66">
        <f t="shared" ref="G27:G32" si="2">TRUNC($E27*F27,2)</f>
        <v>0.1</v>
      </c>
      <c r="H27" s="681"/>
      <c r="I27"/>
    </row>
    <row r="28" spans="1:9">
      <c r="A28" s="63">
        <v>4721</v>
      </c>
      <c r="B28" s="455" t="s">
        <v>7342</v>
      </c>
      <c r="C28" s="348" t="s">
        <v>7873</v>
      </c>
      <c r="D28" s="64" t="s">
        <v>3680</v>
      </c>
      <c r="E28" s="449">
        <v>1E-3</v>
      </c>
      <c r="F28" s="65">
        <f t="shared" si="1"/>
        <v>100.61</v>
      </c>
      <c r="G28" s="66">
        <f t="shared" si="2"/>
        <v>0.1</v>
      </c>
      <c r="I28" s="2"/>
    </row>
    <row r="29" spans="1:9">
      <c r="A29" s="63">
        <v>2692</v>
      </c>
      <c r="B29" s="455" t="s">
        <v>7342</v>
      </c>
      <c r="C29" s="348" t="s">
        <v>7829</v>
      </c>
      <c r="D29" s="64" t="s">
        <v>3679</v>
      </c>
      <c r="E29" s="449">
        <v>0.01</v>
      </c>
      <c r="F29" s="65">
        <f t="shared" si="1"/>
        <v>7.19</v>
      </c>
      <c r="G29" s="66">
        <f t="shared" si="2"/>
        <v>7.0000000000000007E-2</v>
      </c>
      <c r="I29" s="2"/>
    </row>
    <row r="30" spans="1:9">
      <c r="A30" s="63">
        <v>4512</v>
      </c>
      <c r="B30" s="455" t="s">
        <v>7342</v>
      </c>
      <c r="C30" s="348" t="s">
        <v>7874</v>
      </c>
      <c r="D30" s="64" t="s">
        <v>3677</v>
      </c>
      <c r="E30" s="452">
        <v>0.01</v>
      </c>
      <c r="F30" s="65">
        <f t="shared" si="1"/>
        <v>2.58</v>
      </c>
      <c r="G30" s="66">
        <f t="shared" si="2"/>
        <v>0.02</v>
      </c>
      <c r="I30" s="2"/>
    </row>
    <row r="31" spans="1:9" ht="30">
      <c r="A31" s="63">
        <v>20209</v>
      </c>
      <c r="B31" s="455" t="s">
        <v>7342</v>
      </c>
      <c r="C31" s="348" t="s">
        <v>7869</v>
      </c>
      <c r="D31" s="64" t="s">
        <v>3677</v>
      </c>
      <c r="E31" s="452">
        <v>1E-3</v>
      </c>
      <c r="F31" s="65">
        <f t="shared" si="1"/>
        <v>29.7</v>
      </c>
      <c r="G31" s="66">
        <f t="shared" si="2"/>
        <v>0.02</v>
      </c>
      <c r="I31" s="2"/>
    </row>
    <row r="32" spans="1:9">
      <c r="A32" s="63">
        <v>1379</v>
      </c>
      <c r="B32" s="455" t="s">
        <v>7342</v>
      </c>
      <c r="C32" s="348" t="s">
        <v>7875</v>
      </c>
      <c r="D32" s="64" t="s">
        <v>3678</v>
      </c>
      <c r="E32" s="452">
        <v>0.123</v>
      </c>
      <c r="F32" s="65">
        <f t="shared" si="1"/>
        <v>0.7</v>
      </c>
      <c r="G32" s="66">
        <f t="shared" si="2"/>
        <v>0.08</v>
      </c>
      <c r="I32" s="2"/>
    </row>
    <row r="33" spans="1:9">
      <c r="A33" s="933"/>
      <c r="B33" s="934"/>
      <c r="C33" s="934"/>
      <c r="D33" s="934"/>
      <c r="E33" s="934"/>
      <c r="F33" s="934"/>
      <c r="G33" s="935"/>
      <c r="I33" s="2"/>
    </row>
    <row r="34" spans="1:9">
      <c r="A34" s="53" t="s">
        <v>3969</v>
      </c>
      <c r="B34" s="54"/>
      <c r="C34" s="219" t="s">
        <v>4498</v>
      </c>
      <c r="D34" s="55" t="s">
        <v>5</v>
      </c>
      <c r="E34" s="56"/>
      <c r="F34" s="57"/>
      <c r="G34" s="58">
        <f>SUM(G36:G42)</f>
        <v>3.1700000000000004</v>
      </c>
    </row>
    <row r="35" spans="1:9">
      <c r="A35" s="59" t="s">
        <v>4496</v>
      </c>
      <c r="B35" s="59"/>
      <c r="C35" s="220"/>
      <c r="D35" s="59"/>
      <c r="E35" s="60"/>
      <c r="F35" s="61"/>
      <c r="G35" s="62"/>
    </row>
    <row r="36" spans="1:9" ht="30">
      <c r="A36" s="63">
        <v>939</v>
      </c>
      <c r="B36" s="455" t="s">
        <v>7342</v>
      </c>
      <c r="C36" s="348" t="s">
        <v>7876</v>
      </c>
      <c r="D36" s="64" t="s">
        <v>3677</v>
      </c>
      <c r="E36" s="449">
        <v>0.3</v>
      </c>
      <c r="F36" s="65">
        <f>VLOOKUP(A36,INSU_MAR_25,4,0)</f>
        <v>2.62</v>
      </c>
      <c r="G36" s="66">
        <f t="shared" ref="G36:G42" si="3">TRUNC($E36*F36,2)</f>
        <v>0.78</v>
      </c>
    </row>
    <row r="37" spans="1:9">
      <c r="A37" s="63">
        <v>2705</v>
      </c>
      <c r="B37" s="455" t="s">
        <v>7342</v>
      </c>
      <c r="C37" s="348" t="s">
        <v>7877</v>
      </c>
      <c r="D37" s="64" t="s">
        <v>3681</v>
      </c>
      <c r="E37" s="449">
        <v>0.24</v>
      </c>
      <c r="F37" s="65">
        <f>VLOOKUP(A37,INSU_MAR_25,4,0)</f>
        <v>0.97</v>
      </c>
      <c r="G37" s="66">
        <f t="shared" si="3"/>
        <v>0.23</v>
      </c>
    </row>
    <row r="38" spans="1:9">
      <c r="A38" s="63">
        <v>38194</v>
      </c>
      <c r="B38" s="455" t="s">
        <v>7342</v>
      </c>
      <c r="C38" s="348" t="s">
        <v>7878</v>
      </c>
      <c r="D38" s="64" t="s">
        <v>3675</v>
      </c>
      <c r="E38" s="449">
        <v>8.9999999999999993E-3</v>
      </c>
      <c r="F38" s="65">
        <f>VLOOKUP(A38,INSU_MAR_25,4,0)</f>
        <v>7.18</v>
      </c>
      <c r="G38" s="66">
        <f t="shared" si="3"/>
        <v>0.06</v>
      </c>
    </row>
    <row r="39" spans="1:9">
      <c r="A39" s="63">
        <v>4815</v>
      </c>
      <c r="B39" s="455" t="s">
        <v>7342</v>
      </c>
      <c r="C39" s="348" t="s">
        <v>7879</v>
      </c>
      <c r="D39" s="64" t="s">
        <v>3675</v>
      </c>
      <c r="E39" s="449">
        <v>8.9999999999999993E-3</v>
      </c>
      <c r="F39" s="65">
        <f>VLOOKUP(A39,INSU_MAR_25,4,0)</f>
        <v>7.05</v>
      </c>
      <c r="G39" s="66">
        <f t="shared" si="3"/>
        <v>0.06</v>
      </c>
    </row>
    <row r="40" spans="1:9">
      <c r="A40" s="63">
        <v>12294</v>
      </c>
      <c r="B40" s="455" t="s">
        <v>7342</v>
      </c>
      <c r="C40" s="348" t="s">
        <v>7880</v>
      </c>
      <c r="D40" s="64" t="s">
        <v>3675</v>
      </c>
      <c r="E40" s="449">
        <v>0.05</v>
      </c>
      <c r="F40" s="65">
        <f>VLOOKUP(A40,INSU_MAR_25,4,0)</f>
        <v>11.93</v>
      </c>
      <c r="G40" s="66">
        <f t="shared" si="3"/>
        <v>0.59</v>
      </c>
    </row>
    <row r="41" spans="1:9">
      <c r="A41" s="63">
        <v>88264</v>
      </c>
      <c r="B41" s="455" t="s">
        <v>5146</v>
      </c>
      <c r="C41" s="348" t="s">
        <v>7881</v>
      </c>
      <c r="D41" s="64" t="s">
        <v>17</v>
      </c>
      <c r="E41" s="67">
        <v>0.05</v>
      </c>
      <c r="F41" s="65">
        <f>VLOOKUP(A41,COMP_MAR_25,4,0)</f>
        <v>28.71</v>
      </c>
      <c r="G41" s="66">
        <f t="shared" si="3"/>
        <v>1.43</v>
      </c>
    </row>
    <row r="42" spans="1:9">
      <c r="A42" s="63">
        <v>88316</v>
      </c>
      <c r="B42" s="455" t="s">
        <v>5146</v>
      </c>
      <c r="C42" s="348" t="s">
        <v>7826</v>
      </c>
      <c r="D42" s="64" t="s">
        <v>17</v>
      </c>
      <c r="E42" s="67">
        <v>1E-3</v>
      </c>
      <c r="F42" s="65">
        <f>VLOOKUP(A42,COMP_MAR_25,4,0)</f>
        <v>22.95</v>
      </c>
      <c r="G42" s="66">
        <f t="shared" si="3"/>
        <v>0.02</v>
      </c>
    </row>
    <row r="43" spans="1:9">
      <c r="A43" s="933"/>
      <c r="B43" s="934"/>
      <c r="C43" s="934"/>
      <c r="D43" s="934"/>
      <c r="E43" s="934"/>
      <c r="F43" s="934"/>
      <c r="G43" s="935"/>
    </row>
    <row r="44" spans="1:9" ht="28.5">
      <c r="A44" s="53" t="s">
        <v>3973</v>
      </c>
      <c r="B44" s="54"/>
      <c r="C44" s="219" t="s">
        <v>7882</v>
      </c>
      <c r="D44" s="55" t="s">
        <v>2010</v>
      </c>
      <c r="E44" s="56"/>
      <c r="F44" s="57"/>
      <c r="G44" s="58">
        <f>SUM(G46:G52)</f>
        <v>404.36999999999995</v>
      </c>
    </row>
    <row r="45" spans="1:9">
      <c r="A45" s="59" t="s">
        <v>4496</v>
      </c>
      <c r="B45" s="59"/>
      <c r="C45" s="220"/>
      <c r="D45" s="59"/>
      <c r="E45" s="60"/>
      <c r="F45" s="61"/>
      <c r="G45" s="62"/>
    </row>
    <row r="46" spans="1:9">
      <c r="A46" s="63">
        <v>88315</v>
      </c>
      <c r="B46" s="455" t="s">
        <v>5146</v>
      </c>
      <c r="C46" s="348" t="s">
        <v>7883</v>
      </c>
      <c r="D46" s="64" t="s">
        <v>17</v>
      </c>
      <c r="E46" s="67">
        <v>5.2</v>
      </c>
      <c r="F46" s="65">
        <f>VLOOKUP(A46,COMP_MAR_25,4,0)</f>
        <v>28.14</v>
      </c>
      <c r="G46" s="66">
        <f t="shared" ref="G46:G52" si="4">TRUNC($E46*F46,2)</f>
        <v>146.32</v>
      </c>
    </row>
    <row r="47" spans="1:9">
      <c r="A47" s="63">
        <v>21003</v>
      </c>
      <c r="B47" s="455" t="s">
        <v>7342</v>
      </c>
      <c r="C47" s="348" t="s">
        <v>7884</v>
      </c>
      <c r="D47" s="64" t="s">
        <v>3677</v>
      </c>
      <c r="E47" s="449">
        <v>5</v>
      </c>
      <c r="F47" s="65">
        <f t="shared" ref="F47:F52" si="5">VLOOKUP(A47,INSU_MAR_25,4,0)</f>
        <v>37.42</v>
      </c>
      <c r="G47" s="66">
        <f t="shared" si="4"/>
        <v>187.1</v>
      </c>
    </row>
    <row r="48" spans="1:9">
      <c r="A48" s="63">
        <v>1325</v>
      </c>
      <c r="B48" s="455" t="s">
        <v>7342</v>
      </c>
      <c r="C48" s="348" t="s">
        <v>7885</v>
      </c>
      <c r="D48" s="64" t="s">
        <v>3678</v>
      </c>
      <c r="E48" s="449">
        <v>0.4</v>
      </c>
      <c r="F48" s="65">
        <f t="shared" si="5"/>
        <v>8.81</v>
      </c>
      <c r="G48" s="66">
        <f t="shared" si="4"/>
        <v>3.52</v>
      </c>
    </row>
    <row r="49" spans="1:7">
      <c r="A49" s="63">
        <v>4777</v>
      </c>
      <c r="B49" s="455" t="s">
        <v>7342</v>
      </c>
      <c r="C49" s="348" t="s">
        <v>7886</v>
      </c>
      <c r="D49" s="64" t="s">
        <v>3678</v>
      </c>
      <c r="E49" s="449">
        <v>3.5</v>
      </c>
      <c r="F49" s="65">
        <f t="shared" si="5"/>
        <v>8.02</v>
      </c>
      <c r="G49" s="66">
        <f t="shared" si="4"/>
        <v>28.07</v>
      </c>
    </row>
    <row r="50" spans="1:7">
      <c r="A50" s="63">
        <v>11002</v>
      </c>
      <c r="B50" s="455" t="s">
        <v>7342</v>
      </c>
      <c r="C50" s="348" t="s">
        <v>7887</v>
      </c>
      <c r="D50" s="64" t="s">
        <v>3678</v>
      </c>
      <c r="E50" s="449">
        <v>0.3</v>
      </c>
      <c r="F50" s="65">
        <f t="shared" si="5"/>
        <v>28.81</v>
      </c>
      <c r="G50" s="66">
        <f t="shared" si="4"/>
        <v>8.64</v>
      </c>
    </row>
    <row r="51" spans="1:7">
      <c r="A51" s="63">
        <v>7307</v>
      </c>
      <c r="B51" s="455" t="s">
        <v>7342</v>
      </c>
      <c r="C51" s="348" t="s">
        <v>7888</v>
      </c>
      <c r="D51" s="64" t="s">
        <v>3679</v>
      </c>
      <c r="E51" s="449">
        <v>0.26</v>
      </c>
      <c r="F51" s="65">
        <f t="shared" si="5"/>
        <v>49.25</v>
      </c>
      <c r="G51" s="66">
        <f t="shared" si="4"/>
        <v>12.8</v>
      </c>
    </row>
    <row r="52" spans="1:7">
      <c r="A52" s="63">
        <v>7311</v>
      </c>
      <c r="B52" s="455" t="s">
        <v>7342</v>
      </c>
      <c r="C52" s="348" t="s">
        <v>7889</v>
      </c>
      <c r="D52" s="64" t="s">
        <v>3679</v>
      </c>
      <c r="E52" s="449">
        <v>0.38</v>
      </c>
      <c r="F52" s="65">
        <f t="shared" si="5"/>
        <v>47.16</v>
      </c>
      <c r="G52" s="66">
        <f t="shared" si="4"/>
        <v>17.920000000000002</v>
      </c>
    </row>
    <row r="53" spans="1:7">
      <c r="A53" s="350"/>
      <c r="B53" s="351"/>
      <c r="C53" s="362"/>
      <c r="D53" s="351"/>
      <c r="E53" s="353"/>
      <c r="F53" s="354"/>
      <c r="G53" s="355"/>
    </row>
    <row r="54" spans="1:7" ht="28.5">
      <c r="A54" s="53" t="s">
        <v>3974</v>
      </c>
      <c r="B54" s="54"/>
      <c r="C54" s="219" t="s">
        <v>7890</v>
      </c>
      <c r="D54" s="55" t="s">
        <v>16</v>
      </c>
      <c r="E54" s="56"/>
      <c r="F54" s="57"/>
      <c r="G54" s="58">
        <f>SUM(G56:G60)</f>
        <v>0.35000000000000003</v>
      </c>
    </row>
    <row r="55" spans="1:7">
      <c r="A55" s="59" t="s">
        <v>4496</v>
      </c>
      <c r="B55" s="59"/>
      <c r="C55" s="220"/>
      <c r="D55" s="59"/>
      <c r="E55" s="60"/>
      <c r="F55" s="61"/>
      <c r="G55" s="62"/>
    </row>
    <row r="56" spans="1:7">
      <c r="A56" s="63">
        <v>88253</v>
      </c>
      <c r="B56" s="455" t="s">
        <v>5146</v>
      </c>
      <c r="C56" s="348" t="s">
        <v>7891</v>
      </c>
      <c r="D56" s="64" t="s">
        <v>17</v>
      </c>
      <c r="E56" s="67">
        <v>2.5000000000000001E-3</v>
      </c>
      <c r="F56" s="65">
        <f>VLOOKUP(A56,COMP_MAR_25,4,0)</f>
        <v>15.75</v>
      </c>
      <c r="G56" s="66">
        <f>TRUNC($E56*F56,2)</f>
        <v>0.03</v>
      </c>
    </row>
    <row r="57" spans="1:7">
      <c r="A57" s="63">
        <v>88288</v>
      </c>
      <c r="B57" s="455" t="s">
        <v>5146</v>
      </c>
      <c r="C57" s="348" t="s">
        <v>7892</v>
      </c>
      <c r="D57" s="64" t="s">
        <v>17</v>
      </c>
      <c r="E57" s="67">
        <v>2.5000000000000001E-3</v>
      </c>
      <c r="F57" s="65">
        <f>VLOOKUP(A57,COMP_MAR_25,4,0)</f>
        <v>19.170000000000002</v>
      </c>
      <c r="G57" s="66">
        <f>TRUNC($E57*F57,2)</f>
        <v>0.04</v>
      </c>
    </row>
    <row r="58" spans="1:7">
      <c r="A58" s="63">
        <v>88316</v>
      </c>
      <c r="B58" s="455" t="s">
        <v>5146</v>
      </c>
      <c r="C58" s="348" t="s">
        <v>7826</v>
      </c>
      <c r="D58" s="64" t="s">
        <v>17</v>
      </c>
      <c r="E58" s="67">
        <v>7.4999999999999997E-3</v>
      </c>
      <c r="F58" s="65">
        <f>VLOOKUP(A58,COMP_MAR_25,4,0)</f>
        <v>22.95</v>
      </c>
      <c r="G58" s="66">
        <f>TRUNC($E58*F58,2)</f>
        <v>0.17</v>
      </c>
    </row>
    <row r="59" spans="1:7">
      <c r="A59" s="63">
        <v>90775</v>
      </c>
      <c r="B59" s="455" t="s">
        <v>5146</v>
      </c>
      <c r="C59" s="348" t="s">
        <v>7893</v>
      </c>
      <c r="D59" s="64" t="s">
        <v>17</v>
      </c>
      <c r="E59" s="67">
        <v>2E-3</v>
      </c>
      <c r="F59" s="65">
        <f>VLOOKUP(A59,COMP_MAR_25,4,0)</f>
        <v>24.62</v>
      </c>
      <c r="G59" s="66">
        <f>TRUNC($E59*F59,2)</f>
        <v>0.04</v>
      </c>
    </row>
    <row r="60" spans="1:7" ht="30">
      <c r="A60" s="63">
        <v>92145</v>
      </c>
      <c r="B60" s="455" t="s">
        <v>5146</v>
      </c>
      <c r="C60" s="348" t="s">
        <v>7894</v>
      </c>
      <c r="D60" s="64" t="s">
        <v>22</v>
      </c>
      <c r="E60" s="67">
        <v>1E-3</v>
      </c>
      <c r="F60" s="65">
        <f>VLOOKUP(A60,COMP_MAR_25,4,0)</f>
        <v>79.239999999999995</v>
      </c>
      <c r="G60" s="66">
        <f>TRUNC($E60*F60,2)</f>
        <v>7.0000000000000007E-2</v>
      </c>
    </row>
    <row r="61" spans="1:7">
      <c r="A61" s="933"/>
      <c r="B61" s="934"/>
      <c r="C61" s="934"/>
      <c r="D61" s="934"/>
      <c r="E61" s="934"/>
      <c r="F61" s="934"/>
      <c r="G61" s="935"/>
    </row>
    <row r="62" spans="1:7" ht="28.5">
      <c r="A62" s="53" t="s">
        <v>3978</v>
      </c>
      <c r="B62" s="54"/>
      <c r="C62" s="219" t="s">
        <v>7895</v>
      </c>
      <c r="D62" s="55" t="s">
        <v>11</v>
      </c>
      <c r="E62" s="56"/>
      <c r="F62" s="57"/>
      <c r="G62" s="58">
        <f>SUM(G64)</f>
        <v>4161.92</v>
      </c>
    </row>
    <row r="63" spans="1:7">
      <c r="A63" s="59" t="s">
        <v>4496</v>
      </c>
      <c r="B63" s="59"/>
      <c r="C63" s="220"/>
      <c r="D63" s="59"/>
      <c r="E63" s="60"/>
      <c r="F63" s="61"/>
      <c r="G63" s="62"/>
    </row>
    <row r="64" spans="1:7" ht="30">
      <c r="A64" s="63" t="s">
        <v>5202</v>
      </c>
      <c r="B64" s="64" t="s">
        <v>5203</v>
      </c>
      <c r="C64" s="348" t="s">
        <v>7895</v>
      </c>
      <c r="D64" s="64" t="s">
        <v>2010</v>
      </c>
      <c r="E64" s="449">
        <v>1</v>
      </c>
      <c r="F64" s="65">
        <v>4161.92</v>
      </c>
      <c r="G64" s="66">
        <f>TRUNC($E64*F64,2)</f>
        <v>4161.92</v>
      </c>
    </row>
    <row r="65" spans="1:7">
      <c r="A65" s="933"/>
      <c r="B65" s="934"/>
      <c r="C65" s="934"/>
      <c r="D65" s="934"/>
      <c r="E65" s="934"/>
      <c r="F65" s="934"/>
      <c r="G65" s="935"/>
    </row>
    <row r="66" spans="1:7" ht="28.5">
      <c r="A66" s="109" t="s">
        <v>4493</v>
      </c>
      <c r="B66" s="110"/>
      <c r="C66" s="111" t="s">
        <v>7896</v>
      </c>
      <c r="D66" s="112" t="s">
        <v>16</v>
      </c>
      <c r="E66" s="113"/>
      <c r="F66" s="114"/>
      <c r="G66" s="115">
        <f>SUM(G68:G71)</f>
        <v>951.6</v>
      </c>
    </row>
    <row r="67" spans="1:7">
      <c r="A67" s="116" t="s">
        <v>4496</v>
      </c>
      <c r="B67" s="116"/>
      <c r="C67" s="221"/>
      <c r="D67" s="116"/>
      <c r="E67" s="117"/>
      <c r="F67" s="118"/>
      <c r="G67" s="62"/>
    </row>
    <row r="68" spans="1:7">
      <c r="A68" s="119">
        <v>5069</v>
      </c>
      <c r="B68" s="455" t="s">
        <v>7342</v>
      </c>
      <c r="C68" s="348" t="s">
        <v>7897</v>
      </c>
      <c r="D68" s="64" t="s">
        <v>3678</v>
      </c>
      <c r="E68" s="453">
        <v>3.0300000000000001E-2</v>
      </c>
      <c r="F68" s="65">
        <f>VLOOKUP(A68,INSU_MAR_25,4,0)</f>
        <v>16.28</v>
      </c>
      <c r="G68" s="121">
        <f>TRUNC($E68*F68,2)</f>
        <v>0.49</v>
      </c>
    </row>
    <row r="69" spans="1:7">
      <c r="A69" s="119">
        <v>34723</v>
      </c>
      <c r="B69" s="455" t="s">
        <v>7342</v>
      </c>
      <c r="C69" s="348" t="s">
        <v>7898</v>
      </c>
      <c r="D69" s="64" t="s">
        <v>3676</v>
      </c>
      <c r="E69" s="453">
        <v>1</v>
      </c>
      <c r="F69" s="65">
        <f>VLOOKUP(A69,INSU_MAR_25,4,0)</f>
        <v>924</v>
      </c>
      <c r="G69" s="121">
        <f>TRUNC($E69*F69,2)</f>
        <v>924</v>
      </c>
    </row>
    <row r="70" spans="1:7">
      <c r="A70" s="119">
        <v>88309</v>
      </c>
      <c r="B70" s="455" t="s">
        <v>5146</v>
      </c>
      <c r="C70" s="348" t="s">
        <v>7825</v>
      </c>
      <c r="D70" s="64" t="s">
        <v>17</v>
      </c>
      <c r="E70" s="120">
        <v>0.27910000000000001</v>
      </c>
      <c r="F70" s="65">
        <f>VLOOKUP(A70,COMP_MAR_25,4,0)</f>
        <v>28.34</v>
      </c>
      <c r="G70" s="121">
        <f>TRUNC($E70*F70,2)</f>
        <v>7.9</v>
      </c>
    </row>
    <row r="71" spans="1:7">
      <c r="A71" s="119">
        <v>88316</v>
      </c>
      <c r="B71" s="455" t="s">
        <v>5146</v>
      </c>
      <c r="C71" s="348" t="s">
        <v>7826</v>
      </c>
      <c r="D71" s="64" t="s">
        <v>17</v>
      </c>
      <c r="E71" s="120">
        <v>0.83730000000000004</v>
      </c>
      <c r="F71" s="65">
        <f>VLOOKUP(A71,COMP_MAR_25,4,0)</f>
        <v>22.95</v>
      </c>
      <c r="G71" s="121">
        <f>TRUNC($E71*F71,2)</f>
        <v>19.21</v>
      </c>
    </row>
    <row r="73" spans="1:7" ht="28.5">
      <c r="A73" s="122" t="s">
        <v>4494</v>
      </c>
      <c r="B73" s="123"/>
      <c r="C73" s="222" t="s">
        <v>7321</v>
      </c>
      <c r="D73" s="124" t="s">
        <v>16</v>
      </c>
      <c r="E73" s="125"/>
      <c r="F73" s="126"/>
      <c r="G73" s="127">
        <f>SUM(G75:G78)</f>
        <v>98.15</v>
      </c>
    </row>
    <row r="74" spans="1:7">
      <c r="A74" s="128" t="s">
        <v>4496</v>
      </c>
      <c r="B74" s="128"/>
      <c r="C74" s="223"/>
      <c r="D74" s="128"/>
      <c r="E74" s="129"/>
      <c r="F74" s="130"/>
      <c r="G74" s="62"/>
    </row>
    <row r="75" spans="1:7">
      <c r="A75" s="131">
        <v>88256</v>
      </c>
      <c r="B75" s="455" t="s">
        <v>5146</v>
      </c>
      <c r="C75" s="348" t="s">
        <v>7899</v>
      </c>
      <c r="D75" s="64" t="s">
        <v>17</v>
      </c>
      <c r="E75" s="132">
        <v>0.3</v>
      </c>
      <c r="F75" s="65">
        <f>VLOOKUP(A75,COMP_MAR_25,4,0)</f>
        <v>28.2</v>
      </c>
      <c r="G75" s="133">
        <f>TRUNC($E75*F75,2)</f>
        <v>8.4600000000000009</v>
      </c>
    </row>
    <row r="76" spans="1:7">
      <c r="A76" s="131">
        <v>88316</v>
      </c>
      <c r="B76" s="455" t="s">
        <v>5146</v>
      </c>
      <c r="C76" s="348" t="s">
        <v>7826</v>
      </c>
      <c r="D76" s="64" t="s">
        <v>17</v>
      </c>
      <c r="E76" s="132">
        <v>0.2</v>
      </c>
      <c r="F76" s="65">
        <f>VLOOKUP(A76,COMP_MAR_25,4,0)</f>
        <v>22.95</v>
      </c>
      <c r="G76" s="133">
        <f>TRUNC($E76*F76,2)</f>
        <v>4.59</v>
      </c>
    </row>
    <row r="77" spans="1:7">
      <c r="A77" s="131">
        <v>34353</v>
      </c>
      <c r="B77" s="455" t="s">
        <v>7342</v>
      </c>
      <c r="C77" s="348" t="s">
        <v>7900</v>
      </c>
      <c r="D77" s="64" t="s">
        <v>3678</v>
      </c>
      <c r="E77" s="454">
        <v>4.8</v>
      </c>
      <c r="F77" s="65">
        <f>VLOOKUP(A77,INSU_MAR_25,4,0)</f>
        <v>1.86</v>
      </c>
      <c r="G77" s="133">
        <f>TRUNC($E77*F77,2)</f>
        <v>8.92</v>
      </c>
    </row>
    <row r="78" spans="1:7" ht="30">
      <c r="A78" s="131">
        <v>36178</v>
      </c>
      <c r="B78" s="455" t="s">
        <v>7342</v>
      </c>
      <c r="C78" s="348" t="s">
        <v>7901</v>
      </c>
      <c r="D78" s="64" t="s">
        <v>3675</v>
      </c>
      <c r="E78" s="454">
        <f>1/(0.4*0.4)</f>
        <v>6.2499999999999991</v>
      </c>
      <c r="F78" s="65">
        <f>VLOOKUP(A78,INSU_MAR_25,4,0)</f>
        <v>12.19</v>
      </c>
      <c r="G78" s="133">
        <f>TRUNC($E78*F78,2)</f>
        <v>76.180000000000007</v>
      </c>
    </row>
    <row r="80" spans="1:7">
      <c r="A80" s="53" t="s">
        <v>1993</v>
      </c>
      <c r="B80" s="54"/>
      <c r="C80" s="219" t="s">
        <v>5131</v>
      </c>
      <c r="D80" s="55" t="s">
        <v>827</v>
      </c>
      <c r="E80" s="56"/>
      <c r="F80" s="57"/>
      <c r="G80" s="58">
        <f>SUM(G82)</f>
        <v>580.98</v>
      </c>
    </row>
    <row r="81" spans="1:7">
      <c r="A81" s="59" t="s">
        <v>4496</v>
      </c>
      <c r="B81" s="59"/>
      <c r="C81" s="220"/>
      <c r="D81" s="59"/>
      <c r="E81" s="60"/>
      <c r="F81" s="61"/>
      <c r="G81" s="62"/>
    </row>
    <row r="82" spans="1:7" ht="30">
      <c r="A82" s="63">
        <v>97096</v>
      </c>
      <c r="B82" s="455" t="s">
        <v>5146</v>
      </c>
      <c r="C82" s="348" t="s">
        <v>7902</v>
      </c>
      <c r="D82" s="64" t="s">
        <v>827</v>
      </c>
      <c r="E82" s="67">
        <v>1</v>
      </c>
      <c r="F82" s="65">
        <f>VLOOKUP(A82,COMP_MAR_25,4,0)</f>
        <v>580.98</v>
      </c>
      <c r="G82" s="66">
        <f>TRUNC($E82*F82,2)</f>
        <v>580.98</v>
      </c>
    </row>
    <row r="83" spans="1:7">
      <c r="A83" s="350"/>
      <c r="B83" s="351"/>
      <c r="C83" s="352"/>
      <c r="D83" s="351"/>
      <c r="E83" s="353"/>
      <c r="F83" s="354"/>
      <c r="G83" s="355"/>
    </row>
    <row r="84" spans="1:7">
      <c r="A84" s="109" t="s">
        <v>1994</v>
      </c>
      <c r="B84" s="110"/>
      <c r="C84" s="111" t="s">
        <v>7903</v>
      </c>
      <c r="D84" s="112" t="s">
        <v>2010</v>
      </c>
      <c r="E84" s="113"/>
      <c r="F84" s="114"/>
      <c r="G84" s="115">
        <f>SUM(G86:G89)</f>
        <v>1165.78</v>
      </c>
    </row>
    <row r="85" spans="1:7">
      <c r="A85" s="116" t="s">
        <v>4496</v>
      </c>
      <c r="B85" s="116"/>
      <c r="C85" s="221"/>
      <c r="D85" s="116"/>
      <c r="E85" s="117"/>
      <c r="F85" s="118"/>
      <c r="G85" s="62"/>
    </row>
    <row r="86" spans="1:7">
      <c r="A86" s="119">
        <v>88309</v>
      </c>
      <c r="B86" s="455" t="s">
        <v>5146</v>
      </c>
      <c r="C86" s="348" t="s">
        <v>7825</v>
      </c>
      <c r="D86" s="64" t="s">
        <v>17</v>
      </c>
      <c r="E86" s="120">
        <v>0.2</v>
      </c>
      <c r="F86" s="65">
        <f>VLOOKUP(A86,COMP_MAR_25,4,0)</f>
        <v>28.34</v>
      </c>
      <c r="G86" s="121">
        <f>TRUNC($E86*F86,2)</f>
        <v>5.66</v>
      </c>
    </row>
    <row r="87" spans="1:7">
      <c r="A87" s="119">
        <v>88316</v>
      </c>
      <c r="B87" s="455" t="s">
        <v>5146</v>
      </c>
      <c r="C87" s="348" t="s">
        <v>7826</v>
      </c>
      <c r="D87" s="64" t="s">
        <v>17</v>
      </c>
      <c r="E87" s="120">
        <v>0.2</v>
      </c>
      <c r="F87" s="65">
        <f>VLOOKUP(A87,COMP_MAR_25,4,0)</f>
        <v>22.95</v>
      </c>
      <c r="G87" s="121">
        <f>TRUNC($E87*F87,2)</f>
        <v>4.59</v>
      </c>
    </row>
    <row r="88" spans="1:7">
      <c r="A88" s="119">
        <v>34721</v>
      </c>
      <c r="B88" s="455" t="s">
        <v>7342</v>
      </c>
      <c r="C88" s="348" t="s">
        <v>7904</v>
      </c>
      <c r="D88" s="64" t="s">
        <v>3676</v>
      </c>
      <c r="E88" s="541">
        <v>1</v>
      </c>
      <c r="F88" s="65">
        <f>VLOOKUP(A88,INSU_MAR_25,4,0)</f>
        <v>1152.01</v>
      </c>
      <c r="G88" s="121">
        <f>TRUNC($E88*F88,2)</f>
        <v>1152.01</v>
      </c>
    </row>
    <row r="89" spans="1:7" ht="30">
      <c r="A89" s="119">
        <v>4350</v>
      </c>
      <c r="B89" s="455" t="s">
        <v>7342</v>
      </c>
      <c r="C89" s="348" t="s">
        <v>7865</v>
      </c>
      <c r="D89" s="64" t="s">
        <v>3675</v>
      </c>
      <c r="E89" s="453">
        <v>4</v>
      </c>
      <c r="F89" s="65">
        <f>VLOOKUP(A89,INSU_MAR_25,4,0)</f>
        <v>0.88</v>
      </c>
      <c r="G89" s="121">
        <f>TRUNC($E89*F89,2)</f>
        <v>3.52</v>
      </c>
    </row>
    <row r="91" spans="1:7">
      <c r="A91" s="109" t="s">
        <v>1995</v>
      </c>
      <c r="B91" s="110"/>
      <c r="C91" s="111" t="s">
        <v>5134</v>
      </c>
      <c r="D91" s="112" t="s">
        <v>2010</v>
      </c>
      <c r="E91" s="113"/>
      <c r="F91" s="114"/>
      <c r="G91" s="115">
        <f>SUM(G93:G96)</f>
        <v>467.68</v>
      </c>
    </row>
    <row r="92" spans="1:7">
      <c r="A92" s="116" t="s">
        <v>4496</v>
      </c>
      <c r="B92" s="116"/>
      <c r="C92" s="221"/>
      <c r="D92" s="116"/>
      <c r="E92" s="117"/>
      <c r="F92" s="118"/>
      <c r="G92" s="62"/>
    </row>
    <row r="93" spans="1:7">
      <c r="A93" s="119">
        <v>88309</v>
      </c>
      <c r="B93" s="455" t="s">
        <v>5146</v>
      </c>
      <c r="C93" s="348" t="s">
        <v>7825</v>
      </c>
      <c r="D93" s="64" t="s">
        <v>17</v>
      </c>
      <c r="E93" s="120">
        <v>0.1</v>
      </c>
      <c r="F93" s="65">
        <f>VLOOKUP(A93,COMP_MAR_25,4,0)</f>
        <v>28.34</v>
      </c>
      <c r="G93" s="121">
        <f>TRUNC($E93*F93,2)</f>
        <v>2.83</v>
      </c>
    </row>
    <row r="94" spans="1:7">
      <c r="A94" s="119">
        <v>88316</v>
      </c>
      <c r="B94" s="455" t="s">
        <v>5146</v>
      </c>
      <c r="C94" s="348" t="s">
        <v>7826</v>
      </c>
      <c r="D94" s="64" t="s">
        <v>17</v>
      </c>
      <c r="E94" s="120">
        <v>0.1</v>
      </c>
      <c r="F94" s="65">
        <f>VLOOKUP(A94,COMP_MAR_25,4,0)</f>
        <v>22.95</v>
      </c>
      <c r="G94" s="121">
        <f>TRUNC($E94*F94,2)</f>
        <v>2.29</v>
      </c>
    </row>
    <row r="95" spans="1:7">
      <c r="A95" s="119">
        <v>34721</v>
      </c>
      <c r="B95" s="455" t="s">
        <v>7342</v>
      </c>
      <c r="C95" s="348" t="s">
        <v>7904</v>
      </c>
      <c r="D95" s="64" t="s">
        <v>3676</v>
      </c>
      <c r="E95" s="453">
        <v>0.4</v>
      </c>
      <c r="F95" s="65">
        <f>VLOOKUP(A95,INSU_MAR_25,4,0)</f>
        <v>1152.01</v>
      </c>
      <c r="G95" s="121">
        <f>TRUNC($E95*F95,2)</f>
        <v>460.8</v>
      </c>
    </row>
    <row r="96" spans="1:7" ht="30">
      <c r="A96" s="119">
        <v>4350</v>
      </c>
      <c r="B96" s="455" t="s">
        <v>7342</v>
      </c>
      <c r="C96" s="348" t="s">
        <v>7865</v>
      </c>
      <c r="D96" s="64" t="s">
        <v>3675</v>
      </c>
      <c r="E96" s="453">
        <v>2</v>
      </c>
      <c r="F96" s="65">
        <f>VLOOKUP(A96,INSU_MAR_25,4,0)</f>
        <v>0.88</v>
      </c>
      <c r="G96" s="121">
        <f>TRUNC($E96*F96,2)</f>
        <v>1.76</v>
      </c>
    </row>
    <row r="97" spans="1:9">
      <c r="A97" s="356"/>
      <c r="B97" s="357"/>
      <c r="C97" s="358"/>
      <c r="D97" s="357"/>
      <c r="E97" s="359"/>
      <c r="F97" s="360"/>
      <c r="G97" s="361"/>
    </row>
    <row r="98" spans="1:9" ht="28.5">
      <c r="A98" s="109" t="s">
        <v>1996</v>
      </c>
      <c r="B98" s="110"/>
      <c r="C98" s="111" t="s">
        <v>7905</v>
      </c>
      <c r="D98" s="112" t="s">
        <v>2010</v>
      </c>
      <c r="E98" s="113"/>
      <c r="F98" s="114"/>
      <c r="G98" s="115">
        <f>SUM(G100:G101)</f>
        <v>153.87</v>
      </c>
    </row>
    <row r="99" spans="1:9">
      <c r="A99" s="116" t="s">
        <v>4496</v>
      </c>
      <c r="B99" s="116"/>
      <c r="C99" s="221"/>
      <c r="D99" s="116"/>
      <c r="E99" s="117"/>
      <c r="F99" s="118"/>
      <c r="G99" s="62"/>
    </row>
    <row r="100" spans="1:9">
      <c r="A100" s="119">
        <v>88309</v>
      </c>
      <c r="B100" s="455" t="s">
        <v>5146</v>
      </c>
      <c r="C100" s="348" t="s">
        <v>7825</v>
      </c>
      <c r="D100" s="64" t="s">
        <v>17</v>
      </c>
      <c r="E100" s="120">
        <v>3</v>
      </c>
      <c r="F100" s="65">
        <f>VLOOKUP(A100,COMP_MAR_25,4,0)</f>
        <v>28.34</v>
      </c>
      <c r="G100" s="121">
        <f>TRUNC($E100*F100,2)</f>
        <v>85.02</v>
      </c>
    </row>
    <row r="101" spans="1:9">
      <c r="A101" s="119">
        <v>88316</v>
      </c>
      <c r="B101" s="455" t="s">
        <v>5146</v>
      </c>
      <c r="C101" s="348" t="s">
        <v>7826</v>
      </c>
      <c r="D101" s="64" t="s">
        <v>17</v>
      </c>
      <c r="E101" s="120">
        <v>3</v>
      </c>
      <c r="F101" s="65">
        <f>VLOOKUP(A101,COMP_MAR_25,4,0)</f>
        <v>22.95</v>
      </c>
      <c r="G101" s="121">
        <f>TRUNC($E101*F101,2)</f>
        <v>68.849999999999994</v>
      </c>
    </row>
    <row r="103" spans="1:9">
      <c r="A103" s="109" t="s">
        <v>1997</v>
      </c>
      <c r="B103" s="110"/>
      <c r="C103" s="111" t="s">
        <v>5205</v>
      </c>
      <c r="D103" s="112" t="s">
        <v>16</v>
      </c>
      <c r="E103" s="113"/>
      <c r="F103" s="114"/>
      <c r="G103" s="115">
        <f>SUM(G105:G112)</f>
        <v>0.65000000000000013</v>
      </c>
    </row>
    <row r="104" spans="1:9">
      <c r="A104" s="116" t="s">
        <v>4496</v>
      </c>
      <c r="B104" s="116"/>
      <c r="C104" s="221"/>
      <c r="D104" s="116"/>
      <c r="E104" s="117"/>
      <c r="F104" s="118"/>
      <c r="G104" s="62"/>
    </row>
    <row r="105" spans="1:9" ht="30">
      <c r="A105" s="225">
        <v>5839</v>
      </c>
      <c r="B105" s="455" t="s">
        <v>5146</v>
      </c>
      <c r="C105" s="348" t="s">
        <v>7906</v>
      </c>
      <c r="D105" s="64" t="s">
        <v>22</v>
      </c>
      <c r="E105" s="226">
        <v>1.9E-3</v>
      </c>
      <c r="F105" s="65">
        <f>VLOOKUP(A105,COMP_MAR_25,4,0)</f>
        <v>9.6199999999999992</v>
      </c>
      <c r="G105" s="121">
        <f t="shared" ref="G105:G112" si="6">TRUNC($E105*F105,2)</f>
        <v>0.01</v>
      </c>
    </row>
    <row r="106" spans="1:9" ht="30">
      <c r="A106" s="225">
        <v>5841</v>
      </c>
      <c r="B106" s="455" t="s">
        <v>5146</v>
      </c>
      <c r="C106" s="348" t="s">
        <v>7907</v>
      </c>
      <c r="D106" s="64" t="s">
        <v>135</v>
      </c>
      <c r="E106" s="226">
        <v>1.6999999999999999E-3</v>
      </c>
      <c r="F106" s="65">
        <f>VLOOKUP(A106,COMP_MAR_25,4,0)</f>
        <v>4.84</v>
      </c>
      <c r="G106" s="660">
        <f>TRUNC($E106*F106,2)</f>
        <v>0</v>
      </c>
      <c r="I106" s="682"/>
    </row>
    <row r="107" spans="1:9" ht="25.5">
      <c r="A107" s="539" t="s">
        <v>8000</v>
      </c>
      <c r="B107" s="455" t="s">
        <v>5204</v>
      </c>
      <c r="C107" s="348" t="s">
        <v>7908</v>
      </c>
      <c r="D107" s="64" t="s">
        <v>802</v>
      </c>
      <c r="E107" s="540">
        <v>1.6999999999999999E-3</v>
      </c>
      <c r="F107" s="65">
        <v>5.88</v>
      </c>
      <c r="G107" s="121">
        <f>TRUNC($E107*F107,2)</f>
        <v>0</v>
      </c>
    </row>
    <row r="108" spans="1:9" ht="45">
      <c r="A108" s="225">
        <v>83362</v>
      </c>
      <c r="B108" s="455" t="s">
        <v>5146</v>
      </c>
      <c r="C108" s="348" t="s">
        <v>7909</v>
      </c>
      <c r="D108" s="64" t="s">
        <v>22</v>
      </c>
      <c r="E108" s="226">
        <v>1.4E-3</v>
      </c>
      <c r="F108" s="65">
        <f>VLOOKUP(A108,COMP_MAR_25,4,0)</f>
        <v>279.38</v>
      </c>
      <c r="G108" s="121">
        <f>TRUNC($E108*F108,2)</f>
        <v>0.39</v>
      </c>
    </row>
    <row r="109" spans="1:9">
      <c r="A109" s="225">
        <v>88316</v>
      </c>
      <c r="B109" s="455" t="s">
        <v>5146</v>
      </c>
      <c r="C109" s="348" t="s">
        <v>7826</v>
      </c>
      <c r="D109" s="64" t="s">
        <v>17</v>
      </c>
      <c r="E109" s="226">
        <v>1E-3</v>
      </c>
      <c r="F109" s="65">
        <f>VLOOKUP(A109,COMP_MAR_25,4,0)</f>
        <v>22.95</v>
      </c>
      <c r="G109" s="121">
        <f>TRUNC($E109*F109,2)</f>
        <v>0.02</v>
      </c>
    </row>
    <row r="110" spans="1:9">
      <c r="A110" s="225">
        <v>89035</v>
      </c>
      <c r="B110" s="455" t="s">
        <v>5146</v>
      </c>
      <c r="C110" s="348" t="s">
        <v>7910</v>
      </c>
      <c r="D110" s="64" t="s">
        <v>22</v>
      </c>
      <c r="E110" s="226">
        <v>1E-3</v>
      </c>
      <c r="F110" s="65">
        <f>VLOOKUP(A110,COMP_MAR_25,4,0)</f>
        <v>131.09</v>
      </c>
      <c r="G110" s="121">
        <f t="shared" si="6"/>
        <v>0.13</v>
      </c>
    </row>
    <row r="111" spans="1:9">
      <c r="A111" s="225">
        <v>89036</v>
      </c>
      <c r="B111" s="455" t="s">
        <v>5146</v>
      </c>
      <c r="C111" s="348" t="s">
        <v>7911</v>
      </c>
      <c r="D111" s="64" t="s">
        <v>135</v>
      </c>
      <c r="E111" s="226">
        <v>1E-3</v>
      </c>
      <c r="F111" s="65">
        <f>VLOOKUP(A111,COMP_MAR_25,4,0)</f>
        <v>42.24</v>
      </c>
      <c r="G111" s="121">
        <f t="shared" si="6"/>
        <v>0.04</v>
      </c>
    </row>
    <row r="112" spans="1:9" ht="45">
      <c r="A112" s="225">
        <v>91486</v>
      </c>
      <c r="B112" s="455" t="s">
        <v>5146</v>
      </c>
      <c r="C112" s="348" t="s">
        <v>7912</v>
      </c>
      <c r="D112" s="64" t="s">
        <v>135</v>
      </c>
      <c r="E112" s="226">
        <v>1E-3</v>
      </c>
      <c r="F112" s="65">
        <f>VLOOKUP(A112,COMP_MAR_25,4,0)</f>
        <v>67.02</v>
      </c>
      <c r="G112" s="121">
        <f t="shared" si="6"/>
        <v>0.06</v>
      </c>
    </row>
    <row r="114" spans="1:7" ht="28.5">
      <c r="A114" s="109" t="s">
        <v>1998</v>
      </c>
      <c r="B114" s="110"/>
      <c r="C114" s="111" t="s">
        <v>7913</v>
      </c>
      <c r="D114" s="112" t="s">
        <v>5159</v>
      </c>
      <c r="E114" s="113"/>
      <c r="F114" s="114"/>
      <c r="G114" s="115">
        <f>SUM(G116:G116)</f>
        <v>1.66</v>
      </c>
    </row>
    <row r="115" spans="1:7">
      <c r="A115" s="116" t="s">
        <v>4496</v>
      </c>
      <c r="B115" s="116"/>
      <c r="C115" s="221"/>
      <c r="D115" s="116"/>
      <c r="E115" s="117"/>
      <c r="F115" s="118"/>
      <c r="G115" s="62"/>
    </row>
    <row r="116" spans="1:7" ht="45">
      <c r="A116" s="131">
        <v>91386</v>
      </c>
      <c r="B116" s="455" t="s">
        <v>5146</v>
      </c>
      <c r="C116" s="348" t="s">
        <v>7914</v>
      </c>
      <c r="D116" s="64" t="s">
        <v>22</v>
      </c>
      <c r="E116" s="132">
        <v>5.8999999999999999E-3</v>
      </c>
      <c r="F116" s="65">
        <f>VLOOKUP(A116,COMP_MAR_25,4,0)</f>
        <v>281.89999999999998</v>
      </c>
      <c r="G116" s="121">
        <f>TRUNC($E116*F116,2)</f>
        <v>1.66</v>
      </c>
    </row>
    <row r="118" spans="1:7" ht="42.75">
      <c r="A118" s="109" t="s">
        <v>1999</v>
      </c>
      <c r="B118" s="110"/>
      <c r="C118" s="111" t="s">
        <v>7915</v>
      </c>
      <c r="D118" s="112" t="s">
        <v>2010</v>
      </c>
      <c r="E118" s="113"/>
      <c r="F118" s="114"/>
      <c r="G118" s="115">
        <f>SUM(G120:G130)</f>
        <v>2274.6299999999997</v>
      </c>
    </row>
    <row r="119" spans="1:7">
      <c r="A119" s="116" t="s">
        <v>5160</v>
      </c>
      <c r="B119" s="116"/>
      <c r="C119" s="221"/>
      <c r="D119" s="116"/>
      <c r="E119" s="117"/>
      <c r="F119" s="118"/>
      <c r="G119" s="62"/>
    </row>
    <row r="120" spans="1:7" ht="30">
      <c r="A120" s="131">
        <v>101617</v>
      </c>
      <c r="B120" s="455" t="s">
        <v>5146</v>
      </c>
      <c r="C120" s="348" t="s">
        <v>7916</v>
      </c>
      <c r="D120" s="64" t="s">
        <v>16</v>
      </c>
      <c r="E120" s="153">
        <f>1.65*1.65</f>
        <v>2.7224999999999997</v>
      </c>
      <c r="F120" s="65">
        <f>VLOOKUP(A120,COMP_MAR_25,4,0)</f>
        <v>3.26</v>
      </c>
      <c r="G120" s="121">
        <f t="shared" ref="G120:G130" si="7">TRUNC($E120*F120,2)</f>
        <v>8.8699999999999992</v>
      </c>
    </row>
    <row r="121" spans="1:7">
      <c r="A121" s="131">
        <v>96620</v>
      </c>
      <c r="B121" s="455" t="s">
        <v>5146</v>
      </c>
      <c r="C121" s="348" t="s">
        <v>7917</v>
      </c>
      <c r="D121" s="64" t="s">
        <v>827</v>
      </c>
      <c r="E121" s="153">
        <f>1.65*1.65*0.05</f>
        <v>0.136125</v>
      </c>
      <c r="F121" s="65">
        <f>VLOOKUP(A121,COMP_MAR_25,4,0)</f>
        <v>735.64</v>
      </c>
      <c r="G121" s="121">
        <f t="shared" si="7"/>
        <v>100.13</v>
      </c>
    </row>
    <row r="122" spans="1:7" ht="30">
      <c r="A122" s="131">
        <v>96536</v>
      </c>
      <c r="B122" s="455" t="s">
        <v>5146</v>
      </c>
      <c r="C122" s="348" t="s">
        <v>7918</v>
      </c>
      <c r="D122" s="64" t="s">
        <v>16</v>
      </c>
      <c r="E122" s="153">
        <f>(1.45*1.45)+(0.15*1.45*4)+(0.78*0.78)+(0.07*0.78*4)+(0.8*0.07*4)+(0.6*0.08*4)+(1.5*0.1*4)</f>
        <v>4.8153000000000006</v>
      </c>
      <c r="F122" s="65">
        <f>VLOOKUP(A122,COMP_MAR_25,4,0)</f>
        <v>73.38</v>
      </c>
      <c r="G122" s="121">
        <f t="shared" si="7"/>
        <v>353.34</v>
      </c>
    </row>
    <row r="123" spans="1:7">
      <c r="A123" s="131">
        <v>4777</v>
      </c>
      <c r="B123" s="455" t="s">
        <v>7342</v>
      </c>
      <c r="C123" s="348" t="s">
        <v>7886</v>
      </c>
      <c r="D123" s="64" t="s">
        <v>3678</v>
      </c>
      <c r="E123" s="153">
        <f>6.24*5.52</f>
        <v>34.444800000000001</v>
      </c>
      <c r="F123" s="65">
        <f>VLOOKUP(A123,INSU_MAR_25,4,0)</f>
        <v>8.02</v>
      </c>
      <c r="G123" s="121">
        <f t="shared" si="7"/>
        <v>276.24</v>
      </c>
    </row>
    <row r="124" spans="1:7" ht="30">
      <c r="A124" s="131">
        <v>92768</v>
      </c>
      <c r="B124" s="455" t="s">
        <v>5146</v>
      </c>
      <c r="C124" s="348" t="s">
        <v>7919</v>
      </c>
      <c r="D124" s="64" t="s">
        <v>802</v>
      </c>
      <c r="E124" s="153">
        <v>1</v>
      </c>
      <c r="F124" s="65">
        <f>VLOOKUP(A124,COMP_MAR_25,4,0)</f>
        <v>13.82</v>
      </c>
      <c r="G124" s="121">
        <f t="shared" si="7"/>
        <v>13.82</v>
      </c>
    </row>
    <row r="125" spans="1:7" ht="30">
      <c r="A125" s="131">
        <v>92769</v>
      </c>
      <c r="B125" s="455" t="s">
        <v>5146</v>
      </c>
      <c r="C125" s="348" t="s">
        <v>7920</v>
      </c>
      <c r="D125" s="64" t="s">
        <v>802</v>
      </c>
      <c r="E125" s="153">
        <v>3</v>
      </c>
      <c r="F125" s="65">
        <f>VLOOKUP(A125,COMP_MAR_25,4,0)</f>
        <v>12.98</v>
      </c>
      <c r="G125" s="121">
        <f t="shared" si="7"/>
        <v>38.94</v>
      </c>
    </row>
    <row r="126" spans="1:7" ht="30">
      <c r="A126" s="131">
        <v>92771</v>
      </c>
      <c r="B126" s="455" t="s">
        <v>5146</v>
      </c>
      <c r="C126" s="348" t="s">
        <v>7921</v>
      </c>
      <c r="D126" s="64" t="s">
        <v>802</v>
      </c>
      <c r="E126" s="153">
        <v>17</v>
      </c>
      <c r="F126" s="65">
        <f>VLOOKUP(A126,COMP_MAR_25,4,0)</f>
        <v>10.8</v>
      </c>
      <c r="G126" s="121">
        <f t="shared" si="7"/>
        <v>183.6</v>
      </c>
    </row>
    <row r="127" spans="1:7" ht="30">
      <c r="A127" s="131">
        <v>89472</v>
      </c>
      <c r="B127" s="455" t="s">
        <v>5146</v>
      </c>
      <c r="C127" s="348" t="s">
        <v>7922</v>
      </c>
      <c r="D127" s="64" t="s">
        <v>16</v>
      </c>
      <c r="E127" s="153">
        <f>(1.45*2*(1.5-0.15))+((1.45-0.4)*2*(1.5-0.15))</f>
        <v>6.75</v>
      </c>
      <c r="F127" s="65">
        <f>VLOOKUP(A127,COMP_MAR_25,4,0)</f>
        <v>116.49</v>
      </c>
      <c r="G127" s="121">
        <f t="shared" si="7"/>
        <v>786.3</v>
      </c>
    </row>
    <row r="128" spans="1:7" ht="30">
      <c r="A128" s="131">
        <v>87879</v>
      </c>
      <c r="B128" s="455" t="s">
        <v>5146</v>
      </c>
      <c r="C128" s="348" t="s">
        <v>7923</v>
      </c>
      <c r="D128" s="64" t="s">
        <v>16</v>
      </c>
      <c r="E128" s="153">
        <f>(1.5-0.15)*4*1.05</f>
        <v>5.6700000000000008</v>
      </c>
      <c r="F128" s="65">
        <f>VLOOKUP(A128,COMP_MAR_25,4,0)</f>
        <v>4.42</v>
      </c>
      <c r="G128" s="121">
        <f t="shared" si="7"/>
        <v>25.06</v>
      </c>
    </row>
    <row r="129" spans="1:13">
      <c r="A129" s="131" t="s">
        <v>5121</v>
      </c>
      <c r="B129" s="455" t="s">
        <v>5125</v>
      </c>
      <c r="C129" s="348" t="s">
        <v>5148</v>
      </c>
      <c r="D129" s="64" t="s">
        <v>827</v>
      </c>
      <c r="E129" s="153">
        <f>(1.55*1.55*0.1)+(1.45*1.45*0.15)-(0.8*0.8*0.07)-(0.6*0.6*0.08)+(0.78*0.78*0.07)</f>
        <v>0.524613</v>
      </c>
      <c r="F129" s="65">
        <f>VLOOKUP(A129,COMP_AUX,7,0)</f>
        <v>684.88</v>
      </c>
      <c r="G129" s="121">
        <f t="shared" si="7"/>
        <v>359.29</v>
      </c>
    </row>
    <row r="130" spans="1:13" ht="30">
      <c r="A130" s="131" t="s">
        <v>5122</v>
      </c>
      <c r="B130" s="455" t="s">
        <v>5125</v>
      </c>
      <c r="C130" s="348" t="s">
        <v>7827</v>
      </c>
      <c r="D130" s="64" t="s">
        <v>2010</v>
      </c>
      <c r="E130" s="153">
        <v>1</v>
      </c>
      <c r="F130" s="65">
        <f>VLOOKUP(A130,COMP_AUX,7,0)</f>
        <v>129.04000000000002</v>
      </c>
      <c r="G130" s="121">
        <f t="shared" si="7"/>
        <v>129.04</v>
      </c>
    </row>
    <row r="132" spans="1:13" ht="28.5">
      <c r="A132" s="109" t="s">
        <v>2000</v>
      </c>
      <c r="B132" s="110"/>
      <c r="C132" s="111" t="s">
        <v>5161</v>
      </c>
      <c r="D132" s="112" t="s">
        <v>827</v>
      </c>
      <c r="E132" s="113"/>
      <c r="F132" s="114"/>
      <c r="G132" s="115">
        <f>SUM(G134:G144)</f>
        <v>157</v>
      </c>
    </row>
    <row r="133" spans="1:13">
      <c r="A133" s="116" t="s">
        <v>5162</v>
      </c>
      <c r="B133" s="116"/>
      <c r="C133" s="221"/>
      <c r="D133" s="116"/>
      <c r="E133" s="117"/>
      <c r="F133" s="118"/>
      <c r="G133" s="62"/>
    </row>
    <row r="134" spans="1:13" ht="30">
      <c r="A134" s="131">
        <v>5631</v>
      </c>
      <c r="B134" s="455" t="s">
        <v>5146</v>
      </c>
      <c r="C134" s="348" t="s">
        <v>7924</v>
      </c>
      <c r="D134" s="64" t="s">
        <v>22</v>
      </c>
      <c r="E134" s="153">
        <v>1.9E-2</v>
      </c>
      <c r="F134" s="65">
        <f t="shared" ref="F134:F140" si="8">VLOOKUP(A134,COMP_MAR_25,4,0)</f>
        <v>222.48</v>
      </c>
      <c r="G134" s="121">
        <f t="shared" ref="G134:G144" si="9">TRUNC($E134*F134,2)</f>
        <v>4.22</v>
      </c>
    </row>
    <row r="135" spans="1:13" ht="30">
      <c r="A135" s="131">
        <v>5632</v>
      </c>
      <c r="B135" s="455" t="s">
        <v>5146</v>
      </c>
      <c r="C135" s="348" t="s">
        <v>7925</v>
      </c>
      <c r="D135" s="64" t="s">
        <v>135</v>
      </c>
      <c r="E135" s="153">
        <v>4.4999999999999998E-2</v>
      </c>
      <c r="F135" s="65">
        <f t="shared" si="8"/>
        <v>89.96</v>
      </c>
      <c r="G135" s="121">
        <f t="shared" si="9"/>
        <v>4.04</v>
      </c>
    </row>
    <row r="136" spans="1:13" ht="30">
      <c r="A136" s="131">
        <v>5684</v>
      </c>
      <c r="B136" s="455" t="s">
        <v>5146</v>
      </c>
      <c r="C136" s="348" t="s">
        <v>7926</v>
      </c>
      <c r="D136" s="64" t="s">
        <v>22</v>
      </c>
      <c r="E136" s="153">
        <v>8.9999999999999993E-3</v>
      </c>
      <c r="F136" s="65">
        <f t="shared" si="8"/>
        <v>153.78</v>
      </c>
      <c r="G136" s="121">
        <f t="shared" si="9"/>
        <v>1.38</v>
      </c>
    </row>
    <row r="137" spans="1:13" ht="30">
      <c r="A137" s="131">
        <v>5685</v>
      </c>
      <c r="B137" s="455" t="s">
        <v>5146</v>
      </c>
      <c r="C137" s="348" t="s">
        <v>7927</v>
      </c>
      <c r="D137" s="64" t="s">
        <v>135</v>
      </c>
      <c r="E137" s="153">
        <v>5.5E-2</v>
      </c>
      <c r="F137" s="65">
        <f t="shared" si="8"/>
        <v>58.24</v>
      </c>
      <c r="G137" s="121">
        <f t="shared" si="9"/>
        <v>3.2</v>
      </c>
    </row>
    <row r="138" spans="1:13" ht="30">
      <c r="A138" s="131">
        <v>5932</v>
      </c>
      <c r="B138" s="455" t="s">
        <v>5146</v>
      </c>
      <c r="C138" s="348" t="s">
        <v>7928</v>
      </c>
      <c r="D138" s="64" t="s">
        <v>22</v>
      </c>
      <c r="E138" s="153">
        <v>1.0999999999999999E-2</v>
      </c>
      <c r="F138" s="65">
        <f t="shared" si="8"/>
        <v>257.62</v>
      </c>
      <c r="G138" s="121">
        <f t="shared" si="9"/>
        <v>2.83</v>
      </c>
    </row>
    <row r="139" spans="1:13" ht="30">
      <c r="A139" s="131">
        <v>5934</v>
      </c>
      <c r="B139" s="455" t="s">
        <v>5146</v>
      </c>
      <c r="C139" s="348" t="s">
        <v>7929</v>
      </c>
      <c r="D139" s="64" t="s">
        <v>135</v>
      </c>
      <c r="E139" s="153">
        <v>5.2999999999999999E-2</v>
      </c>
      <c r="F139" s="65">
        <f t="shared" si="8"/>
        <v>91.83</v>
      </c>
      <c r="G139" s="121">
        <f t="shared" si="9"/>
        <v>4.8600000000000003</v>
      </c>
    </row>
    <row r="140" spans="1:13">
      <c r="A140" s="131">
        <v>88316</v>
      </c>
      <c r="B140" s="455" t="s">
        <v>5146</v>
      </c>
      <c r="C140" s="348" t="s">
        <v>7826</v>
      </c>
      <c r="D140" s="64" t="s">
        <v>17</v>
      </c>
      <c r="E140" s="153">
        <v>6.4000000000000001E-2</v>
      </c>
      <c r="F140" s="65">
        <f t="shared" si="8"/>
        <v>22.95</v>
      </c>
      <c r="G140" s="121">
        <f t="shared" si="9"/>
        <v>1.46</v>
      </c>
    </row>
    <row r="141" spans="1:13" ht="30">
      <c r="A141" s="131">
        <v>4730</v>
      </c>
      <c r="B141" s="455" t="s">
        <v>7342</v>
      </c>
      <c r="C141" s="348" t="s">
        <v>7930</v>
      </c>
      <c r="D141" s="64" t="s">
        <v>3680</v>
      </c>
      <c r="E141" s="153">
        <v>1.1000000000000001</v>
      </c>
      <c r="F141" s="65">
        <f>VLOOKUP(A141,INSU_MAR_25,4,0)</f>
        <v>94.56</v>
      </c>
      <c r="G141" s="121">
        <f t="shared" si="9"/>
        <v>104.01</v>
      </c>
    </row>
    <row r="142" spans="1:13">
      <c r="A142" s="131">
        <v>4741</v>
      </c>
      <c r="B142" s="455" t="s">
        <v>7342</v>
      </c>
      <c r="C142" s="348" t="s">
        <v>7931</v>
      </c>
      <c r="D142" s="64" t="s">
        <v>3680</v>
      </c>
      <c r="E142" s="153">
        <v>0.3</v>
      </c>
      <c r="F142" s="65">
        <f>VLOOKUP(A142,INSU_MAR_25,4,0)</f>
        <v>95.03</v>
      </c>
      <c r="G142" s="121">
        <f t="shared" si="9"/>
        <v>28.5</v>
      </c>
    </row>
    <row r="143" spans="1:13" ht="45">
      <c r="A143" s="131">
        <v>5901</v>
      </c>
      <c r="B143" s="455" t="s">
        <v>5146</v>
      </c>
      <c r="C143" s="348" t="s">
        <v>7932</v>
      </c>
      <c r="D143" s="64" t="s">
        <v>22</v>
      </c>
      <c r="E143" s="153">
        <v>4.0000000000000001E-3</v>
      </c>
      <c r="F143" s="65">
        <f>VLOOKUP(A143,COMP_MAR_25,4,0)</f>
        <v>335.22</v>
      </c>
      <c r="G143" s="121">
        <f t="shared" si="9"/>
        <v>1.34</v>
      </c>
      <c r="M143" s="4">
        <f>80000</f>
        <v>80000</v>
      </c>
    </row>
    <row r="144" spans="1:13" ht="45">
      <c r="A144" s="131">
        <v>5903</v>
      </c>
      <c r="B144" s="455" t="s">
        <v>5146</v>
      </c>
      <c r="C144" s="348" t="s">
        <v>7933</v>
      </c>
      <c r="D144" s="64" t="s">
        <v>135</v>
      </c>
      <c r="E144" s="153">
        <v>1.6E-2</v>
      </c>
      <c r="F144" s="65">
        <f>VLOOKUP(A144,COMP_MAR_25,4,0)</f>
        <v>72.709999999999994</v>
      </c>
      <c r="G144" s="121">
        <f t="shared" si="9"/>
        <v>1.1599999999999999</v>
      </c>
      <c r="M144" s="4">
        <f>M143/2000</f>
        <v>40</v>
      </c>
    </row>
    <row r="146" spans="1:9" ht="28.5">
      <c r="A146" s="109" t="s">
        <v>2001</v>
      </c>
      <c r="B146" s="110"/>
      <c r="C146" s="111" t="s">
        <v>7934</v>
      </c>
      <c r="D146" s="112" t="s">
        <v>5</v>
      </c>
      <c r="E146" s="113"/>
      <c r="F146" s="114"/>
      <c r="G146" s="115">
        <f>SUM(G147:G156)</f>
        <v>397.95</v>
      </c>
    </row>
    <row r="147" spans="1:9" ht="45">
      <c r="A147" s="131">
        <v>90106</v>
      </c>
      <c r="B147" s="455" t="s">
        <v>5146</v>
      </c>
      <c r="C147" s="348" t="s">
        <v>7935</v>
      </c>
      <c r="D147" s="64" t="s">
        <v>827</v>
      </c>
      <c r="E147" s="153">
        <v>1.06</v>
      </c>
      <c r="F147" s="65">
        <f>VLOOKUP(A147,COMP_MAR_25,4,0)</f>
        <v>8.1</v>
      </c>
      <c r="G147" s="121">
        <f t="shared" ref="G147:G156" si="10">TRUNC($E147*F147,2)</f>
        <v>8.58</v>
      </c>
    </row>
    <row r="148" spans="1:9" ht="45">
      <c r="A148" s="238">
        <v>93367</v>
      </c>
      <c r="B148" s="455" t="s">
        <v>5146</v>
      </c>
      <c r="C148" s="348" t="s">
        <v>7936</v>
      </c>
      <c r="D148" s="64" t="s">
        <v>827</v>
      </c>
      <c r="E148" s="153">
        <v>0.19</v>
      </c>
      <c r="F148" s="65">
        <f>VLOOKUP(A148,COMP_MAR_25,4,0)</f>
        <v>23.29</v>
      </c>
      <c r="G148" s="121">
        <f t="shared" si="10"/>
        <v>4.42</v>
      </c>
    </row>
    <row r="149" spans="1:9" ht="45">
      <c r="A149" s="131">
        <v>100973</v>
      </c>
      <c r="B149" s="455" t="s">
        <v>5146</v>
      </c>
      <c r="C149" s="348" t="s">
        <v>7937</v>
      </c>
      <c r="D149" s="64" t="s">
        <v>827</v>
      </c>
      <c r="E149" s="153">
        <v>1.1200000000000001</v>
      </c>
      <c r="F149" s="65">
        <f>VLOOKUP(A149,COMP_MAR_25,4,0)</f>
        <v>8.9700000000000006</v>
      </c>
      <c r="G149" s="121">
        <f t="shared" si="10"/>
        <v>10.039999999999999</v>
      </c>
    </row>
    <row r="150" spans="1:9" ht="30">
      <c r="A150" s="131">
        <v>97914</v>
      </c>
      <c r="B150" s="455" t="s">
        <v>5146</v>
      </c>
      <c r="C150" s="348" t="s">
        <v>7938</v>
      </c>
      <c r="D150" s="64" t="s">
        <v>1212</v>
      </c>
      <c r="E150" s="153">
        <v>11.23</v>
      </c>
      <c r="F150" s="65">
        <f>VLOOKUP(A150,COMP_MAR_25,4,0)</f>
        <v>3.09</v>
      </c>
      <c r="G150" s="121">
        <f t="shared" si="10"/>
        <v>34.700000000000003</v>
      </c>
    </row>
    <row r="151" spans="1:9">
      <c r="A151" s="131" t="s">
        <v>5123</v>
      </c>
      <c r="B151" s="455" t="s">
        <v>5125</v>
      </c>
      <c r="C151" s="348" t="s">
        <v>7846</v>
      </c>
      <c r="D151" s="64" t="s">
        <v>827</v>
      </c>
      <c r="E151" s="153">
        <v>0.09</v>
      </c>
      <c r="F151" s="65">
        <f>VLOOKUP(A151,COMP_AUX,7,0)</f>
        <v>548.06000000000006</v>
      </c>
      <c r="G151" s="121">
        <f t="shared" si="10"/>
        <v>49.32</v>
      </c>
    </row>
    <row r="152" spans="1:9" ht="30">
      <c r="A152" s="131">
        <v>103670</v>
      </c>
      <c r="B152" s="455" t="s">
        <v>5146</v>
      </c>
      <c r="C152" s="348" t="s">
        <v>7939</v>
      </c>
      <c r="D152" s="64" t="s">
        <v>827</v>
      </c>
      <c r="E152" s="153">
        <v>0.09</v>
      </c>
      <c r="F152" s="65">
        <f>VLOOKUP(A152,COMP_MAR_25,4,0)</f>
        <v>309.79000000000002</v>
      </c>
      <c r="G152" s="121">
        <f t="shared" si="10"/>
        <v>27.88</v>
      </c>
    </row>
    <row r="153" spans="1:9" ht="30">
      <c r="A153" s="131">
        <v>89480</v>
      </c>
      <c r="B153" s="455" t="s">
        <v>5146</v>
      </c>
      <c r="C153" s="348" t="s">
        <v>7940</v>
      </c>
      <c r="D153" s="64" t="s">
        <v>16</v>
      </c>
      <c r="E153" s="153">
        <v>1</v>
      </c>
      <c r="F153" s="65">
        <f>VLOOKUP(A153,COMP_MAR_25,4,0)</f>
        <v>153.34</v>
      </c>
      <c r="G153" s="121">
        <f t="shared" si="10"/>
        <v>153.34</v>
      </c>
    </row>
    <row r="154" spans="1:9" ht="30">
      <c r="A154" s="131">
        <v>87878</v>
      </c>
      <c r="B154" s="455" t="s">
        <v>5146</v>
      </c>
      <c r="C154" s="348" t="s">
        <v>7941</v>
      </c>
      <c r="D154" s="64" t="s">
        <v>16</v>
      </c>
      <c r="E154" s="153">
        <v>1</v>
      </c>
      <c r="F154" s="65">
        <f>VLOOKUP(A154,COMP_MAR_25,4,0)</f>
        <v>4.9800000000000004</v>
      </c>
      <c r="G154" s="121">
        <f t="shared" si="10"/>
        <v>4.9800000000000004</v>
      </c>
    </row>
    <row r="155" spans="1:9" ht="30">
      <c r="A155" s="131">
        <v>87548</v>
      </c>
      <c r="B155" s="455" t="s">
        <v>5146</v>
      </c>
      <c r="C155" s="348" t="s">
        <v>7942</v>
      </c>
      <c r="D155" s="64" t="s">
        <v>16</v>
      </c>
      <c r="E155" s="153">
        <v>1</v>
      </c>
      <c r="F155" s="65">
        <f>VLOOKUP(A155,COMP_MAR_25,4,0)</f>
        <v>31.31</v>
      </c>
      <c r="G155" s="121">
        <f t="shared" si="10"/>
        <v>31.31</v>
      </c>
    </row>
    <row r="156" spans="1:9" ht="30">
      <c r="A156" s="131" t="s">
        <v>5126</v>
      </c>
      <c r="B156" s="455" t="s">
        <v>5125</v>
      </c>
      <c r="C156" s="348" t="s">
        <v>8040</v>
      </c>
      <c r="D156" s="64" t="s">
        <v>7999</v>
      </c>
      <c r="E156" s="153">
        <v>1</v>
      </c>
      <c r="F156" s="65">
        <f>VLOOKUP(A156,COMP_AUX,7,0)</f>
        <v>73.38000000000001</v>
      </c>
      <c r="G156" s="121">
        <f t="shared" si="10"/>
        <v>73.38</v>
      </c>
      <c r="I156" s="683">
        <f>F156*2</f>
        <v>146.76000000000002</v>
      </c>
    </row>
    <row r="158" spans="1:9">
      <c r="A158" s="109" t="s">
        <v>2002</v>
      </c>
      <c r="B158" s="110"/>
      <c r="C158" s="219" t="s">
        <v>5173</v>
      </c>
      <c r="D158" s="55" t="s">
        <v>2010</v>
      </c>
      <c r="E158" s="113"/>
      <c r="F158" s="114"/>
      <c r="G158" s="115">
        <f>SUM(G159:G164)</f>
        <v>1132.5</v>
      </c>
    </row>
    <row r="159" spans="1:9" ht="30">
      <c r="A159" s="131">
        <v>92268</v>
      </c>
      <c r="B159" s="455" t="s">
        <v>5146</v>
      </c>
      <c r="C159" s="348" t="s">
        <v>7943</v>
      </c>
      <c r="D159" s="64" t="s">
        <v>16</v>
      </c>
      <c r="E159" s="153">
        <v>1.53</v>
      </c>
      <c r="F159" s="65">
        <f>VLOOKUP(A159,COMP_MAR_25,4,0)</f>
        <v>78.64</v>
      </c>
      <c r="G159" s="121">
        <f t="shared" ref="G159:G164" si="11">TRUNC($E159*F159,2)</f>
        <v>120.31</v>
      </c>
    </row>
    <row r="160" spans="1:9">
      <c r="A160" s="131">
        <v>660</v>
      </c>
      <c r="B160" s="455" t="s">
        <v>7342</v>
      </c>
      <c r="C160" s="348" t="s">
        <v>7944</v>
      </c>
      <c r="D160" s="64" t="s">
        <v>3675</v>
      </c>
      <c r="E160" s="153">
        <v>78</v>
      </c>
      <c r="F160" s="65">
        <f>VLOOKUP(A160,INSU_MAR_25,4,0)</f>
        <v>3.21</v>
      </c>
      <c r="G160" s="121">
        <f t="shared" si="11"/>
        <v>250.38</v>
      </c>
    </row>
    <row r="161" spans="1:7">
      <c r="A161" s="131" t="s">
        <v>5135</v>
      </c>
      <c r="B161" s="455" t="s">
        <v>5125</v>
      </c>
      <c r="C161" s="348" t="s">
        <v>7851</v>
      </c>
      <c r="D161" s="64" t="s">
        <v>802</v>
      </c>
      <c r="E161" s="153">
        <v>2.44</v>
      </c>
      <c r="F161" s="65">
        <f>VLOOKUP(A161,COMP_AUX,7,0)</f>
        <v>10.399999999999999</v>
      </c>
      <c r="G161" s="121">
        <f t="shared" si="11"/>
        <v>25.37</v>
      </c>
    </row>
    <row r="162" spans="1:7">
      <c r="A162" s="131" t="s">
        <v>5137</v>
      </c>
      <c r="B162" s="455" t="s">
        <v>5125</v>
      </c>
      <c r="C162" s="348" t="s">
        <v>7857</v>
      </c>
      <c r="D162" s="64" t="s">
        <v>802</v>
      </c>
      <c r="E162" s="153">
        <v>10.36</v>
      </c>
      <c r="F162" s="65">
        <f>VLOOKUP(A162,COMP_AUX,7,0)</f>
        <v>11.649999999999999</v>
      </c>
      <c r="G162" s="121">
        <f t="shared" si="11"/>
        <v>120.69</v>
      </c>
    </row>
    <row r="163" spans="1:7">
      <c r="A163" s="131" t="s">
        <v>5138</v>
      </c>
      <c r="B163" s="455" t="s">
        <v>5125</v>
      </c>
      <c r="C163" s="348" t="s">
        <v>7945</v>
      </c>
      <c r="D163" s="64" t="s">
        <v>802</v>
      </c>
      <c r="E163" s="153">
        <v>47</v>
      </c>
      <c r="F163" s="65">
        <f>VLOOKUP(A163,COMP_AUX,7,0)</f>
        <v>10.29</v>
      </c>
      <c r="G163" s="121">
        <f t="shared" si="11"/>
        <v>483.63</v>
      </c>
    </row>
    <row r="164" spans="1:7" ht="30">
      <c r="A164" s="131">
        <v>103675</v>
      </c>
      <c r="B164" s="455" t="s">
        <v>5146</v>
      </c>
      <c r="C164" s="348" t="s">
        <v>7946</v>
      </c>
      <c r="D164" s="64" t="s">
        <v>827</v>
      </c>
      <c r="E164" s="153">
        <v>0.21690000000000001</v>
      </c>
      <c r="F164" s="65">
        <f>VLOOKUP(A164,COMP_MAR_25,4,0)</f>
        <v>609.15</v>
      </c>
      <c r="G164" s="121">
        <f t="shared" si="11"/>
        <v>132.12</v>
      </c>
    </row>
    <row r="166" spans="1:7" ht="42.75">
      <c r="A166" s="53" t="s">
        <v>2003</v>
      </c>
      <c r="B166" s="54"/>
      <c r="C166" s="219" t="s">
        <v>7915</v>
      </c>
      <c r="D166" s="55" t="s">
        <v>2010</v>
      </c>
      <c r="E166" s="56"/>
      <c r="F166" s="57"/>
      <c r="G166" s="58">
        <f>SUM(G167:G177)</f>
        <v>2274.6299999999997</v>
      </c>
    </row>
    <row r="167" spans="1:7" ht="30">
      <c r="A167" s="63">
        <v>101617</v>
      </c>
      <c r="B167" s="455" t="s">
        <v>5146</v>
      </c>
      <c r="C167" s="348" t="s">
        <v>7916</v>
      </c>
      <c r="D167" s="64" t="s">
        <v>16</v>
      </c>
      <c r="E167" s="153">
        <f>1.65*1.65</f>
        <v>2.7224999999999997</v>
      </c>
      <c r="F167" s="65">
        <f>VLOOKUP(A167,COMP_MAR_25,4,0)</f>
        <v>3.26</v>
      </c>
      <c r="G167" s="66">
        <f t="shared" ref="G167:G177" si="12">TRUNC($E167*F167,2)</f>
        <v>8.8699999999999992</v>
      </c>
    </row>
    <row r="168" spans="1:7">
      <c r="A168" s="63">
        <v>96620</v>
      </c>
      <c r="B168" s="455" t="s">
        <v>5146</v>
      </c>
      <c r="C168" s="348" t="s">
        <v>7917</v>
      </c>
      <c r="D168" s="64" t="s">
        <v>827</v>
      </c>
      <c r="E168" s="153">
        <f>1.65*1.65*0.05</f>
        <v>0.136125</v>
      </c>
      <c r="F168" s="65">
        <f>VLOOKUP(A168,COMP_MAR_25,4,0)</f>
        <v>735.64</v>
      </c>
      <c r="G168" s="66">
        <f t="shared" si="12"/>
        <v>100.13</v>
      </c>
    </row>
    <row r="169" spans="1:7" ht="30">
      <c r="A169" s="63">
        <v>96536</v>
      </c>
      <c r="B169" s="455" t="s">
        <v>5146</v>
      </c>
      <c r="C169" s="348" t="s">
        <v>7918</v>
      </c>
      <c r="D169" s="64" t="s">
        <v>16</v>
      </c>
      <c r="E169" s="153">
        <f>(1.45*1.45)+(0.15*1.45*4)+(0.78*0.78)+(0.07*0.78*4)+(0.8*0.07*4)+(0.6*0.08*4)+(1.5*0.1*4)</f>
        <v>4.8153000000000006</v>
      </c>
      <c r="F169" s="65">
        <f>VLOOKUP(A169,COMP_MAR_25,4,0)</f>
        <v>73.38</v>
      </c>
      <c r="G169" s="66">
        <f t="shared" si="12"/>
        <v>353.34</v>
      </c>
    </row>
    <row r="170" spans="1:7">
      <c r="A170" s="63">
        <v>4777</v>
      </c>
      <c r="B170" s="455" t="s">
        <v>7342</v>
      </c>
      <c r="C170" s="348" t="s">
        <v>7886</v>
      </c>
      <c r="D170" s="64" t="s">
        <v>3678</v>
      </c>
      <c r="E170" s="153">
        <f>6.24*5.52</f>
        <v>34.444800000000001</v>
      </c>
      <c r="F170" s="65">
        <f>VLOOKUP(A170,INSU_MAR_25,4,0)</f>
        <v>8.02</v>
      </c>
      <c r="G170" s="66">
        <f t="shared" si="12"/>
        <v>276.24</v>
      </c>
    </row>
    <row r="171" spans="1:7" ht="30">
      <c r="A171" s="63">
        <v>92768</v>
      </c>
      <c r="B171" s="455" t="s">
        <v>5146</v>
      </c>
      <c r="C171" s="348" t="s">
        <v>7919</v>
      </c>
      <c r="D171" s="64" t="s">
        <v>802</v>
      </c>
      <c r="E171" s="153">
        <v>1</v>
      </c>
      <c r="F171" s="65">
        <f>VLOOKUP(A171,COMP_MAR_25,4,0)</f>
        <v>13.82</v>
      </c>
      <c r="G171" s="66">
        <f t="shared" si="12"/>
        <v>13.82</v>
      </c>
    </row>
    <row r="172" spans="1:7" ht="30">
      <c r="A172" s="63">
        <v>92769</v>
      </c>
      <c r="B172" s="455" t="s">
        <v>5146</v>
      </c>
      <c r="C172" s="348" t="s">
        <v>7920</v>
      </c>
      <c r="D172" s="64" t="s">
        <v>802</v>
      </c>
      <c r="E172" s="153">
        <v>3</v>
      </c>
      <c r="F172" s="65">
        <f>VLOOKUP(A172,COMP_MAR_25,4,0)</f>
        <v>12.98</v>
      </c>
      <c r="G172" s="66">
        <f t="shared" si="12"/>
        <v>38.94</v>
      </c>
    </row>
    <row r="173" spans="1:7" ht="30">
      <c r="A173" s="63">
        <v>92771</v>
      </c>
      <c r="B173" s="455" t="s">
        <v>5146</v>
      </c>
      <c r="C173" s="348" t="s">
        <v>7921</v>
      </c>
      <c r="D173" s="64" t="s">
        <v>802</v>
      </c>
      <c r="E173" s="153">
        <v>17</v>
      </c>
      <c r="F173" s="65">
        <f>VLOOKUP(A173,COMP_MAR_25,4,0)</f>
        <v>10.8</v>
      </c>
      <c r="G173" s="66">
        <f t="shared" si="12"/>
        <v>183.6</v>
      </c>
    </row>
    <row r="174" spans="1:7" ht="30">
      <c r="A174" s="63">
        <v>89472</v>
      </c>
      <c r="B174" s="455" t="s">
        <v>5146</v>
      </c>
      <c r="C174" s="348" t="s">
        <v>7922</v>
      </c>
      <c r="D174" s="64" t="s">
        <v>16</v>
      </c>
      <c r="E174" s="153">
        <f>(1.45*2*(1.5-0.15))+((1.45-0.4)*2*(1.5-0.15))</f>
        <v>6.75</v>
      </c>
      <c r="F174" s="65">
        <f>VLOOKUP(A174,COMP_MAR_25,4,0)</f>
        <v>116.49</v>
      </c>
      <c r="G174" s="66">
        <f t="shared" si="12"/>
        <v>786.3</v>
      </c>
    </row>
    <row r="175" spans="1:7" ht="30">
      <c r="A175" s="63">
        <v>87879</v>
      </c>
      <c r="B175" s="455" t="s">
        <v>5146</v>
      </c>
      <c r="C175" s="348" t="s">
        <v>7923</v>
      </c>
      <c r="D175" s="64" t="s">
        <v>16</v>
      </c>
      <c r="E175" s="153">
        <f>(1.5-0.15)*4*1.05</f>
        <v>5.6700000000000008</v>
      </c>
      <c r="F175" s="65">
        <f>VLOOKUP(A175,COMP_MAR_25,4,0)</f>
        <v>4.42</v>
      </c>
      <c r="G175" s="66">
        <f t="shared" si="12"/>
        <v>25.06</v>
      </c>
    </row>
    <row r="176" spans="1:7">
      <c r="A176" s="63" t="s">
        <v>5121</v>
      </c>
      <c r="B176" s="455" t="s">
        <v>5125</v>
      </c>
      <c r="C176" s="348" t="s">
        <v>5148</v>
      </c>
      <c r="D176" s="64" t="s">
        <v>827</v>
      </c>
      <c r="E176" s="153">
        <f>(1.55*1.55*0.1)+(1.45*1.45*0.15)-(0.8*0.8*0.07)-(0.6*0.6*0.08)+(0.78*0.78*0.07)</f>
        <v>0.524613</v>
      </c>
      <c r="F176" s="65">
        <f>VLOOKUP(A176,COMP_AUX,7,0)</f>
        <v>684.88</v>
      </c>
      <c r="G176" s="66">
        <f t="shared" si="12"/>
        <v>359.29</v>
      </c>
    </row>
    <row r="177" spans="1:7" ht="30">
      <c r="A177" s="63" t="s">
        <v>5122</v>
      </c>
      <c r="B177" s="455" t="s">
        <v>5125</v>
      </c>
      <c r="C177" s="348" t="s">
        <v>7827</v>
      </c>
      <c r="D177" s="64" t="s">
        <v>2010</v>
      </c>
      <c r="E177" s="153">
        <v>1</v>
      </c>
      <c r="F177" s="65">
        <f>VLOOKUP(A177,COMP_AUX,7,0)</f>
        <v>129.04000000000002</v>
      </c>
      <c r="G177" s="66">
        <f t="shared" si="12"/>
        <v>129.04</v>
      </c>
    </row>
    <row r="179" spans="1:7" ht="28.5">
      <c r="A179" s="53" t="s">
        <v>2004</v>
      </c>
      <c r="B179" s="54"/>
      <c r="C179" s="219" t="s">
        <v>7316</v>
      </c>
      <c r="D179" s="55" t="s">
        <v>2010</v>
      </c>
      <c r="E179" s="56"/>
      <c r="F179" s="57"/>
      <c r="G179" s="58">
        <f>SUM(G180:G189)</f>
        <v>1176.05</v>
      </c>
    </row>
    <row r="180" spans="1:7">
      <c r="A180" s="337">
        <v>101616</v>
      </c>
      <c r="B180" s="455" t="s">
        <v>5146</v>
      </c>
      <c r="C180" s="348" t="s">
        <v>7947</v>
      </c>
      <c r="D180" s="64" t="s">
        <v>16</v>
      </c>
      <c r="E180" s="153">
        <f>1.32*0.9</f>
        <v>1.1880000000000002</v>
      </c>
      <c r="F180" s="65">
        <f>VLOOKUP(A180,COMP_MAR_25,4,0)</f>
        <v>6.6</v>
      </c>
      <c r="G180" s="66">
        <f t="shared" ref="G180:G189" si="13">TRUNC($E180*F180,2)</f>
        <v>7.84</v>
      </c>
    </row>
    <row r="181" spans="1:7" ht="30">
      <c r="A181" s="63">
        <v>96536</v>
      </c>
      <c r="B181" s="455" t="s">
        <v>5146</v>
      </c>
      <c r="C181" s="348" t="s">
        <v>7918</v>
      </c>
      <c r="D181" s="64" t="s">
        <v>16</v>
      </c>
      <c r="E181" s="153">
        <f>(1.22*0.1*2)+(0.8*0.1*2)+(1.12*0.15*2)+(0.7*0.15*2)+(0.08*0.67*2)+(0.08*0.25*2)+(0.07*0.67*2)+(0.07*0.25*2)</f>
        <v>1.226</v>
      </c>
      <c r="F181" s="65">
        <f>VLOOKUP(A181,COMP_MAR_25,4,0)</f>
        <v>73.38</v>
      </c>
      <c r="G181" s="66">
        <f t="shared" si="13"/>
        <v>89.96</v>
      </c>
    </row>
    <row r="182" spans="1:7">
      <c r="A182" s="63">
        <v>96620</v>
      </c>
      <c r="B182" s="455" t="s">
        <v>5146</v>
      </c>
      <c r="C182" s="348" t="s">
        <v>7917</v>
      </c>
      <c r="D182" s="64" t="s">
        <v>827</v>
      </c>
      <c r="E182" s="153">
        <f>0.9*1.32*0.05</f>
        <v>5.9400000000000008E-2</v>
      </c>
      <c r="F182" s="65">
        <f>VLOOKUP(A182,COMP_MAR_25,4,0)</f>
        <v>735.64</v>
      </c>
      <c r="G182" s="66">
        <f t="shared" si="13"/>
        <v>43.69</v>
      </c>
    </row>
    <row r="183" spans="1:7" ht="30">
      <c r="A183" s="63" t="s">
        <v>7317</v>
      </c>
      <c r="B183" s="455" t="s">
        <v>5125</v>
      </c>
      <c r="C183" s="348" t="s">
        <v>7318</v>
      </c>
      <c r="D183" s="64" t="s">
        <v>827</v>
      </c>
      <c r="E183" s="153">
        <f>(0.8*1.22*0.1)+((1.12*0.7*0.15)-(0.92*0.5*0.07)-(0.72*0.3*0.08))</f>
        <v>0.16571999999999998</v>
      </c>
      <c r="F183" s="65">
        <f>VLOOKUP(A183,COMP_AUX,7,0)</f>
        <v>537.46999999999991</v>
      </c>
      <c r="G183" s="66">
        <f t="shared" si="13"/>
        <v>89.06</v>
      </c>
    </row>
    <row r="184" spans="1:7" ht="30">
      <c r="A184" s="63" t="s">
        <v>7319</v>
      </c>
      <c r="B184" s="455" t="s">
        <v>5125</v>
      </c>
      <c r="C184" s="348" t="s">
        <v>7860</v>
      </c>
      <c r="D184" s="64" t="s">
        <v>16</v>
      </c>
      <c r="E184" s="153">
        <f>((1.12*0.85)-(PI()*((0.46/2)^2)))+(1.12*0.8)+(0.3*0.85*2)</f>
        <v>2.1918097486250998</v>
      </c>
      <c r="F184" s="65">
        <f>VLOOKUP(A184,COMP_AUX,7,0)</f>
        <v>225.94</v>
      </c>
      <c r="G184" s="66">
        <f t="shared" si="13"/>
        <v>495.21</v>
      </c>
    </row>
    <row r="185" spans="1:7" ht="30">
      <c r="A185" s="63">
        <v>11245</v>
      </c>
      <c r="B185" s="455" t="s">
        <v>7342</v>
      </c>
      <c r="C185" s="348" t="s">
        <v>7948</v>
      </c>
      <c r="D185" s="64" t="s">
        <v>3675</v>
      </c>
      <c r="E185" s="153">
        <f>1</f>
        <v>1</v>
      </c>
      <c r="F185" s="65">
        <f>VLOOKUP(A185,INSU_MAR_25,4,0)</f>
        <v>289.99</v>
      </c>
      <c r="G185" s="66">
        <f t="shared" si="13"/>
        <v>289.99</v>
      </c>
    </row>
    <row r="186" spans="1:7" ht="30">
      <c r="A186" s="63">
        <v>87879</v>
      </c>
      <c r="B186" s="455" t="s">
        <v>5146</v>
      </c>
      <c r="C186" s="348" t="s">
        <v>7923</v>
      </c>
      <c r="D186" s="64" t="s">
        <v>16</v>
      </c>
      <c r="E186" s="153">
        <f>(0.3*0.85*2)+(0.72*0.8)+((0.72*0.85)-(PI()*((0.46/2)^2)))</f>
        <v>1.5318097486250997</v>
      </c>
      <c r="F186" s="65">
        <f>VLOOKUP(A186,COMP_MAR_25,4,0)</f>
        <v>4.42</v>
      </c>
      <c r="G186" s="66">
        <f t="shared" si="13"/>
        <v>6.77</v>
      </c>
    </row>
    <row r="187" spans="1:7" ht="30">
      <c r="A187" s="63">
        <v>87777</v>
      </c>
      <c r="B187" s="455" t="s">
        <v>5146</v>
      </c>
      <c r="C187" s="348" t="s">
        <v>7949</v>
      </c>
      <c r="D187" s="64" t="s">
        <v>16</v>
      </c>
      <c r="E187" s="153">
        <f>E186</f>
        <v>1.5318097486250997</v>
      </c>
      <c r="F187" s="65">
        <f>VLOOKUP(A187,COMP_MAR_25,4,0)</f>
        <v>63.31</v>
      </c>
      <c r="G187" s="66">
        <f t="shared" si="13"/>
        <v>96.97</v>
      </c>
    </row>
    <row r="188" spans="1:7">
      <c r="A188" s="63" t="s">
        <v>5135</v>
      </c>
      <c r="B188" s="455" t="s">
        <v>5125</v>
      </c>
      <c r="C188" s="348" t="s">
        <v>7851</v>
      </c>
      <c r="D188" s="64" t="s">
        <v>802</v>
      </c>
      <c r="E188" s="153">
        <f>2</f>
        <v>2</v>
      </c>
      <c r="F188" s="65">
        <f>VLOOKUP(A188,COMP_AUX,7,0)</f>
        <v>10.399999999999999</v>
      </c>
      <c r="G188" s="66">
        <f t="shared" si="13"/>
        <v>20.8</v>
      </c>
    </row>
    <row r="189" spans="1:7">
      <c r="A189" s="63" t="s">
        <v>5136</v>
      </c>
      <c r="B189" s="455" t="s">
        <v>5125</v>
      </c>
      <c r="C189" s="348" t="s">
        <v>7855</v>
      </c>
      <c r="D189" s="64" t="s">
        <v>802</v>
      </c>
      <c r="E189" s="153">
        <f>3</f>
        <v>3</v>
      </c>
      <c r="F189" s="65">
        <f>VLOOKUP(A189,COMP_AUX,7,0)</f>
        <v>11.919999999999998</v>
      </c>
      <c r="G189" s="66">
        <f t="shared" si="13"/>
        <v>35.76</v>
      </c>
    </row>
    <row r="191" spans="1:7">
      <c r="A191" s="53" t="s">
        <v>2005</v>
      </c>
      <c r="B191" s="54"/>
      <c r="C191" s="442" t="s">
        <v>7350</v>
      </c>
      <c r="D191" s="55" t="s">
        <v>16</v>
      </c>
      <c r="E191" s="56"/>
      <c r="F191" s="57"/>
      <c r="G191" s="58">
        <f>SUM(G192:G194)</f>
        <v>3.27</v>
      </c>
    </row>
    <row r="192" spans="1:7">
      <c r="A192" s="448">
        <v>88441</v>
      </c>
      <c r="B192" s="455" t="s">
        <v>5146</v>
      </c>
      <c r="C192" s="348" t="s">
        <v>7951</v>
      </c>
      <c r="D192" s="64" t="s">
        <v>17</v>
      </c>
      <c r="E192" s="153">
        <v>1.0999999999999999E-2</v>
      </c>
      <c r="F192" s="65">
        <f>VLOOKUP(A192,COMP_MAR_25,4,0)</f>
        <v>23.92</v>
      </c>
      <c r="G192" s="66">
        <f>TRUNC($E192*F192,2)</f>
        <v>0.26</v>
      </c>
    </row>
    <row r="193" spans="1:7">
      <c r="A193" s="63">
        <v>88316</v>
      </c>
      <c r="B193" s="455" t="s">
        <v>5146</v>
      </c>
      <c r="C193" s="348" t="s">
        <v>7826</v>
      </c>
      <c r="D193" s="64" t="s">
        <v>17</v>
      </c>
      <c r="E193" s="153">
        <v>5.4800000000000001E-2</v>
      </c>
      <c r="F193" s="65">
        <f>VLOOKUP(A193,COMP_MAR_25,4,0)</f>
        <v>22.95</v>
      </c>
      <c r="G193" s="66">
        <f>TRUNC($E193*F193,2)</f>
        <v>1.25</v>
      </c>
    </row>
    <row r="194" spans="1:7">
      <c r="A194" s="63">
        <v>7253</v>
      </c>
      <c r="B194" s="455" t="s">
        <v>7342</v>
      </c>
      <c r="C194" s="348" t="s">
        <v>7950</v>
      </c>
      <c r="D194" s="64" t="s">
        <v>3680</v>
      </c>
      <c r="E194" s="153">
        <v>1.29E-2</v>
      </c>
      <c r="F194" s="65">
        <f>VLOOKUP(A194,INSU_MAR_25,4,0)</f>
        <v>137.13999999999999</v>
      </c>
      <c r="G194" s="66">
        <f>TRUNC($E194*F194,2)</f>
        <v>1.76</v>
      </c>
    </row>
  </sheetData>
  <mergeCells count="18">
    <mergeCell ref="A65:G65"/>
    <mergeCell ref="A43:G43"/>
    <mergeCell ref="A61:G61"/>
    <mergeCell ref="A33:G33"/>
    <mergeCell ref="A8:A9"/>
    <mergeCell ref="B8:B9"/>
    <mergeCell ref="C8:C9"/>
    <mergeCell ref="D8:D9"/>
    <mergeCell ref="E8:E9"/>
    <mergeCell ref="F8:G8"/>
    <mergeCell ref="A17:G17"/>
    <mergeCell ref="A1:G1"/>
    <mergeCell ref="A2:G2"/>
    <mergeCell ref="A3:G3"/>
    <mergeCell ref="B4:G4"/>
    <mergeCell ref="A6:G6"/>
    <mergeCell ref="E5:G5"/>
    <mergeCell ref="B5:D5"/>
  </mergeCells>
  <phoneticPr fontId="27" type="noConversion"/>
  <printOptions horizontalCentered="1"/>
  <pageMargins left="0.19685039370078741" right="0.19685039370078741" top="0.39370078740157483" bottom="0.59055118110236227" header="0" footer="0.31496062992125984"/>
  <pageSetup paperSize="9" scale="74" fitToHeight="0" orientation="landscape" r:id="rId1"/>
  <rowBreaks count="7" manualBreakCount="7">
    <brk id="39" max="6" man="1"/>
    <brk id="68" max="6" man="1"/>
    <brk id="97" max="6" man="1"/>
    <brk id="119" max="6" man="1"/>
    <brk id="138" max="6" man="1"/>
    <brk id="155" max="6" man="1"/>
    <brk id="177" max="6" man="1"/>
  </rowBreaks>
  <ignoredErrors>
    <ignoredError sqref="F123:F170" formula="1"/>
    <ignoredError sqref="G118" evalError="1"/>
  </ignoredErrors>
  <drawing r:id="rId2"/>
</worksheet>
</file>

<file path=xl/worksheets/sheet6.xml><?xml version="1.0" encoding="utf-8"?>
<worksheet xmlns="http://schemas.openxmlformats.org/spreadsheetml/2006/main" xmlns:r="http://schemas.openxmlformats.org/officeDocument/2006/relationships">
  <sheetPr codeName="Planilha17">
    <pageSetUpPr fitToPage="1"/>
  </sheetPr>
  <dimension ref="A1:J78"/>
  <sheetViews>
    <sheetView view="pageBreakPreview" zoomScale="80" zoomScaleSheetLayoutView="80" workbookViewId="0">
      <selection activeCell="A8" sqref="A8:D9"/>
    </sheetView>
  </sheetViews>
  <sheetFormatPr defaultRowHeight="12.75"/>
  <cols>
    <col min="1" max="1" width="13.42578125" style="88" customWidth="1"/>
    <col min="2" max="2" width="17.140625" style="88" customWidth="1"/>
    <col min="3" max="3" width="124" style="88" customWidth="1"/>
    <col min="4" max="4" width="9.140625" style="88"/>
    <col min="5" max="5" width="11.42578125" style="88" customWidth="1"/>
    <col min="6" max="6" width="10.28515625" style="88" customWidth="1"/>
    <col min="7" max="7" width="10.140625" style="88" customWidth="1"/>
    <col min="8" max="8" width="9.140625" style="88"/>
    <col min="9" max="9" width="13" style="88" customWidth="1"/>
    <col min="10" max="10" width="9.140625" style="88"/>
    <col min="11" max="11" width="25.5703125" style="88" customWidth="1"/>
    <col min="12" max="16384" width="9.140625" style="88"/>
  </cols>
  <sheetData>
    <row r="1" spans="1:9" s="2" customFormat="1" ht="15">
      <c r="A1" s="923" t="str">
        <f>Orçamento!A1</f>
        <v>PREFEITURA MUNICIPAL DE OLINDA</v>
      </c>
      <c r="B1" s="923"/>
      <c r="C1" s="923"/>
      <c r="D1" s="923"/>
      <c r="E1" s="923"/>
      <c r="F1" s="923"/>
      <c r="G1" s="923"/>
    </row>
    <row r="2" spans="1:9" s="2" customFormat="1" ht="15">
      <c r="A2" s="923" t="str">
        <f>Orçamento!A2</f>
        <v>SECRETARIA DE OBRAS</v>
      </c>
      <c r="B2" s="923"/>
      <c r="C2" s="923"/>
      <c r="D2" s="923"/>
      <c r="E2" s="923"/>
      <c r="F2" s="923"/>
      <c r="G2" s="923"/>
    </row>
    <row r="3" spans="1:9" s="2" customFormat="1" ht="15">
      <c r="A3" s="951" t="str">
        <f>Orçamento!A3</f>
        <v>SECRETARIA EXECUTIVA DE OBRAS</v>
      </c>
      <c r="B3" s="951"/>
      <c r="C3" s="951"/>
      <c r="D3" s="951"/>
      <c r="E3" s="951"/>
      <c r="F3" s="951"/>
      <c r="G3" s="951"/>
    </row>
    <row r="4" spans="1:9" s="2" customFormat="1" ht="47.25" customHeight="1">
      <c r="A4" s="31" t="str">
        <f>Resumo!A5</f>
        <v>OBJETO:</v>
      </c>
      <c r="B4" s="925" t="str">
        <f>Resumo!B5</f>
        <v>CONTRATAÇÃO DE EMPRESA ESPECIALIZADA PARA EXECUÇÃO DE OBRAS DE TERRAPLENAGEM, PAVIMENTAÇÃO, DRENAGEM, ACESSIBILIDADE E SINALIZAÇÃO DA RUA CACIMBÃO NO BAIRRO DE SALGADINHO E RUA COMPOSITOR ATAULFO ALVES NO BAIRRO FRAGOSO, NO MUNICÍPIO DE OLINDA-PE, CONTRATO DE REPASSE: 1088.389-47/2023.</v>
      </c>
      <c r="C4" s="925"/>
      <c r="D4" s="925"/>
      <c r="E4" s="925"/>
      <c r="F4" s="925"/>
      <c r="G4" s="926"/>
    </row>
    <row r="5" spans="1:9" s="2" customFormat="1" ht="15">
      <c r="A5" s="33" t="str">
        <f>Resumo!A6</f>
        <v>Localização:</v>
      </c>
      <c r="B5" s="32" t="str">
        <f>Resumo!B6</f>
        <v>OLINDA - PE</v>
      </c>
      <c r="C5" s="32"/>
      <c r="D5" s="930" t="s">
        <v>8029</v>
      </c>
      <c r="E5" s="930"/>
      <c r="F5" s="930"/>
      <c r="G5" s="930"/>
    </row>
    <row r="6" spans="1:9" s="2" customFormat="1" ht="15">
      <c r="A6" s="927" t="s">
        <v>5124</v>
      </c>
      <c r="B6" s="928"/>
      <c r="C6" s="928"/>
      <c r="D6" s="928"/>
      <c r="E6" s="928"/>
      <c r="F6" s="928"/>
      <c r="G6" s="929"/>
    </row>
    <row r="7" spans="1:9" s="2" customFormat="1" ht="15">
      <c r="A7" s="68"/>
      <c r="B7" s="69"/>
      <c r="C7" s="69"/>
      <c r="D7" s="69"/>
      <c r="E7" s="69"/>
      <c r="F7" s="69"/>
      <c r="G7" s="69"/>
    </row>
    <row r="8" spans="1:9" ht="14.25">
      <c r="A8" s="952" t="s">
        <v>8</v>
      </c>
      <c r="B8" s="953" t="s">
        <v>6</v>
      </c>
      <c r="C8" s="954" t="s">
        <v>0</v>
      </c>
      <c r="D8" s="956" t="s">
        <v>3975</v>
      </c>
      <c r="E8" s="957" t="s">
        <v>1</v>
      </c>
      <c r="F8" s="946" t="s">
        <v>7989</v>
      </c>
      <c r="G8" s="958"/>
    </row>
    <row r="9" spans="1:9" ht="14.25">
      <c r="A9" s="952"/>
      <c r="B9" s="953"/>
      <c r="C9" s="955"/>
      <c r="D9" s="956"/>
      <c r="E9" s="957"/>
      <c r="F9" s="342" t="s">
        <v>3976</v>
      </c>
      <c r="G9" s="342" t="s">
        <v>4</v>
      </c>
    </row>
    <row r="10" spans="1:9" ht="14.25">
      <c r="A10" s="109" t="s">
        <v>5121</v>
      </c>
      <c r="B10" s="110" t="s">
        <v>5147</v>
      </c>
      <c r="C10" s="111" t="s">
        <v>5148</v>
      </c>
      <c r="D10" s="112" t="s">
        <v>827</v>
      </c>
      <c r="E10" s="113"/>
      <c r="F10" s="114"/>
      <c r="G10" s="115">
        <f>SUM(G12:G16)</f>
        <v>684.88</v>
      </c>
    </row>
    <row r="11" spans="1:9" ht="15">
      <c r="A11" s="948" t="s">
        <v>14987</v>
      </c>
      <c r="B11" s="949"/>
      <c r="C11" s="949"/>
      <c r="D11" s="949"/>
      <c r="E11" s="949"/>
      <c r="F11" s="949"/>
      <c r="G11" s="950"/>
    </row>
    <row r="12" spans="1:9" ht="15">
      <c r="A12" s="119">
        <v>88309</v>
      </c>
      <c r="B12" s="456" t="s">
        <v>5146</v>
      </c>
      <c r="C12" s="349" t="s">
        <v>7825</v>
      </c>
      <c r="D12" s="136" t="s">
        <v>17</v>
      </c>
      <c r="E12" s="120">
        <v>2.3860000000000001</v>
      </c>
      <c r="F12" s="136">
        <f>VLOOKUP(A12,COMP_MAR_25,4,0)</f>
        <v>28.34</v>
      </c>
      <c r="G12" s="121">
        <f>TRUNC($E12*F12,2)</f>
        <v>67.61</v>
      </c>
      <c r="I12" s="405">
        <v>1.1599999999999999</v>
      </c>
    </row>
    <row r="13" spans="1:9" ht="15">
      <c r="A13" s="119">
        <v>88316</v>
      </c>
      <c r="B13" s="456" t="s">
        <v>5146</v>
      </c>
      <c r="C13" s="349" t="s">
        <v>7826</v>
      </c>
      <c r="D13" s="136" t="s">
        <v>17</v>
      </c>
      <c r="E13" s="120">
        <v>2.4500000000000002</v>
      </c>
      <c r="F13" s="136">
        <f>VLOOKUP(A13,COMP_MAR_25,4,0)</f>
        <v>22.95</v>
      </c>
      <c r="G13" s="121">
        <f>TRUNC($E13*F13,2)</f>
        <v>56.22</v>
      </c>
      <c r="I13" s="405">
        <v>2.4249999999999998</v>
      </c>
    </row>
    <row r="14" spans="1:9" ht="30">
      <c r="A14" s="119">
        <v>90586</v>
      </c>
      <c r="B14" s="456" t="s">
        <v>5146</v>
      </c>
      <c r="C14" s="349" t="s">
        <v>7832</v>
      </c>
      <c r="D14" s="136" t="s">
        <v>22</v>
      </c>
      <c r="E14" s="120">
        <v>0.314</v>
      </c>
      <c r="F14" s="136">
        <f>VLOOKUP(A14,COMP_MAR_25,4,0)</f>
        <v>1.36</v>
      </c>
      <c r="G14" s="121">
        <f>TRUNC($E14*F14,2)</f>
        <v>0.42</v>
      </c>
      <c r="I14" s="405">
        <v>2.8820000000000001</v>
      </c>
    </row>
    <row r="15" spans="1:9" ht="30">
      <c r="A15" s="119">
        <v>90587</v>
      </c>
      <c r="B15" s="456" t="s">
        <v>5146</v>
      </c>
      <c r="C15" s="349" t="s">
        <v>7833</v>
      </c>
      <c r="D15" s="136" t="s">
        <v>135</v>
      </c>
      <c r="E15" s="120">
        <v>0.91100000000000003</v>
      </c>
      <c r="F15" s="136">
        <f>VLOOKUP(A15,COMP_MAR_25,4,0)</f>
        <v>0.53</v>
      </c>
      <c r="G15" s="121">
        <f>TRUNC($E15*F15,2)</f>
        <v>0.48</v>
      </c>
      <c r="I15" s="405">
        <v>1.101</v>
      </c>
    </row>
    <row r="16" spans="1:9" ht="30">
      <c r="A16" s="119">
        <v>94971</v>
      </c>
      <c r="B16" s="456" t="s">
        <v>5146</v>
      </c>
      <c r="C16" s="349" t="s">
        <v>7834</v>
      </c>
      <c r="D16" s="136" t="s">
        <v>827</v>
      </c>
      <c r="E16" s="120">
        <v>1.1499999999999999</v>
      </c>
      <c r="F16" s="136">
        <f>VLOOKUP(A16,COMP_MAR_25,4,0)</f>
        <v>487.09</v>
      </c>
      <c r="G16" s="121">
        <f>TRUNC($E16*F16,2)</f>
        <v>560.15</v>
      </c>
      <c r="I16" s="405">
        <v>0.34</v>
      </c>
    </row>
    <row r="17" spans="1:7">
      <c r="F17" s="137"/>
      <c r="G17" s="137"/>
    </row>
    <row r="18" spans="1:7" ht="28.5">
      <c r="A18" s="109" t="s">
        <v>5122</v>
      </c>
      <c r="B18" s="110" t="s">
        <v>5147</v>
      </c>
      <c r="C18" s="152" t="s">
        <v>7827</v>
      </c>
      <c r="D18" s="112" t="s">
        <v>2010</v>
      </c>
      <c r="E18" s="113"/>
      <c r="F18" s="114"/>
      <c r="G18" s="115">
        <f>SUM(G20:G32)</f>
        <v>129.04000000000002</v>
      </c>
    </row>
    <row r="19" spans="1:7" ht="15">
      <c r="A19" s="948" t="s">
        <v>4496</v>
      </c>
      <c r="B19" s="949"/>
      <c r="C19" s="949"/>
      <c r="D19" s="949"/>
      <c r="E19" s="949"/>
      <c r="F19" s="949"/>
      <c r="G19" s="950"/>
    </row>
    <row r="20" spans="1:7" ht="30">
      <c r="A20" s="131">
        <v>94971</v>
      </c>
      <c r="B20" s="456" t="s">
        <v>5146</v>
      </c>
      <c r="C20" s="349" t="s">
        <v>7834</v>
      </c>
      <c r="D20" s="136" t="s">
        <v>827</v>
      </c>
      <c r="E20" s="154">
        <f>((0.12*1.2*0.15)+(0.15*0.25*0.2*2))*1.1</f>
        <v>4.0259999999999997E-2</v>
      </c>
      <c r="F20" s="136">
        <f>VLOOKUP(A20,COMP_MAR_25,4,0)</f>
        <v>487.09</v>
      </c>
      <c r="G20" s="121">
        <f t="shared" ref="G20:G32" si="0">TRUNC($E20*F20,2)</f>
        <v>19.61</v>
      </c>
    </row>
    <row r="21" spans="1:7" s="441" customFormat="1" ht="30">
      <c r="A21" s="131">
        <v>1345</v>
      </c>
      <c r="B21" s="456" t="s">
        <v>7342</v>
      </c>
      <c r="C21" s="349" t="s">
        <v>7828</v>
      </c>
      <c r="D21" s="136" t="s">
        <v>3676</v>
      </c>
      <c r="E21" s="154">
        <f>(((0.15*0.14*2)+(0.25*0.2*4)+(0.25*0.15*2)+(((((0.15+0.12)/2)*0.25)+(0.15*0.12))*2)+(0.8*0.15))*1.1)/4</f>
        <v>0.14863750000000001</v>
      </c>
      <c r="F21" s="136">
        <f t="shared" ref="F21:F26" si="1">VLOOKUP(A21,INSU_MAR_25,4,0)</f>
        <v>74.05</v>
      </c>
      <c r="G21" s="121">
        <f t="shared" si="0"/>
        <v>11</v>
      </c>
    </row>
    <row r="22" spans="1:7" s="441" customFormat="1" ht="15">
      <c r="A22" s="131">
        <v>2692</v>
      </c>
      <c r="B22" s="456" t="s">
        <v>7342</v>
      </c>
      <c r="C22" s="349" t="s">
        <v>7829</v>
      </c>
      <c r="D22" s="136" t="s">
        <v>3679</v>
      </c>
      <c r="E22" s="154">
        <f>0.01*E21</f>
        <v>1.4863750000000001E-3</v>
      </c>
      <c r="F22" s="136">
        <f t="shared" si="1"/>
        <v>7.19</v>
      </c>
      <c r="G22" s="121">
        <f t="shared" si="0"/>
        <v>0.01</v>
      </c>
    </row>
    <row r="23" spans="1:7" s="441" customFormat="1" ht="15">
      <c r="A23" s="131">
        <v>5073</v>
      </c>
      <c r="B23" s="456" t="s">
        <v>7342</v>
      </c>
      <c r="C23" s="349" t="s">
        <v>7830</v>
      </c>
      <c r="D23" s="136" t="s">
        <v>3678</v>
      </c>
      <c r="E23" s="154">
        <f>0.069*E21</f>
        <v>1.0255987500000001E-2</v>
      </c>
      <c r="F23" s="136">
        <f t="shared" si="1"/>
        <v>16.28</v>
      </c>
      <c r="G23" s="121">
        <f t="shared" si="0"/>
        <v>0.16</v>
      </c>
    </row>
    <row r="24" spans="1:7" s="441" customFormat="1" ht="15">
      <c r="A24" s="131">
        <v>5074</v>
      </c>
      <c r="B24" s="456" t="s">
        <v>7342</v>
      </c>
      <c r="C24" s="349" t="s">
        <v>7831</v>
      </c>
      <c r="D24" s="136" t="s">
        <v>3678</v>
      </c>
      <c r="E24" s="154">
        <f>0.013*E21</f>
        <v>1.9322874999999999E-3</v>
      </c>
      <c r="F24" s="136">
        <f t="shared" si="1"/>
        <v>17.89</v>
      </c>
      <c r="G24" s="121">
        <f t="shared" si="0"/>
        <v>0.03</v>
      </c>
    </row>
    <row r="25" spans="1:7" s="441" customFormat="1" ht="15">
      <c r="A25" s="131">
        <v>20247</v>
      </c>
      <c r="B25" s="456" t="s">
        <v>7342</v>
      </c>
      <c r="C25" s="349" t="s">
        <v>7835</v>
      </c>
      <c r="D25" s="136" t="s">
        <v>3678</v>
      </c>
      <c r="E25" s="154">
        <f>0.016*E21</f>
        <v>2.3782E-3</v>
      </c>
      <c r="F25" s="136">
        <f t="shared" si="1"/>
        <v>17.68</v>
      </c>
      <c r="G25" s="121">
        <f t="shared" si="0"/>
        <v>0.04</v>
      </c>
    </row>
    <row r="26" spans="1:7" s="441" customFormat="1" ht="15">
      <c r="A26" s="131">
        <v>40304</v>
      </c>
      <c r="B26" s="456" t="s">
        <v>7342</v>
      </c>
      <c r="C26" s="349" t="s">
        <v>7836</v>
      </c>
      <c r="D26" s="136" t="s">
        <v>3678</v>
      </c>
      <c r="E26" s="154">
        <f>0.024*E21</f>
        <v>3.5673000000000002E-3</v>
      </c>
      <c r="F26" s="136">
        <f t="shared" si="1"/>
        <v>19.71</v>
      </c>
      <c r="G26" s="121">
        <f t="shared" si="0"/>
        <v>7.0000000000000007E-2</v>
      </c>
    </row>
    <row r="27" spans="1:7" ht="15">
      <c r="A27" s="131">
        <v>88239</v>
      </c>
      <c r="B27" s="456" t="s">
        <v>5146</v>
      </c>
      <c r="C27" s="349" t="s">
        <v>7837</v>
      </c>
      <c r="D27" s="136" t="s">
        <v>17</v>
      </c>
      <c r="E27" s="154">
        <f>1.423*E21</f>
        <v>0.21151116250000002</v>
      </c>
      <c r="F27" s="136">
        <f t="shared" ref="F27:F32" si="2">VLOOKUP(A27,COMP_MAR_25,4,0)</f>
        <v>23.69</v>
      </c>
      <c r="G27" s="121">
        <f t="shared" si="0"/>
        <v>5.01</v>
      </c>
    </row>
    <row r="28" spans="1:7" ht="15">
      <c r="A28" s="131">
        <v>88262</v>
      </c>
      <c r="B28" s="456" t="s">
        <v>5146</v>
      </c>
      <c r="C28" s="349" t="s">
        <v>7838</v>
      </c>
      <c r="D28" s="136" t="s">
        <v>17</v>
      </c>
      <c r="E28" s="154">
        <f>3.787*E21</f>
        <v>0.56289021250000004</v>
      </c>
      <c r="F28" s="136">
        <f t="shared" si="2"/>
        <v>27.92</v>
      </c>
      <c r="G28" s="121">
        <f t="shared" si="0"/>
        <v>15.71</v>
      </c>
    </row>
    <row r="29" spans="1:7" ht="30">
      <c r="A29" s="131">
        <v>91692</v>
      </c>
      <c r="B29" s="456" t="s">
        <v>5146</v>
      </c>
      <c r="C29" s="349" t="s">
        <v>7839</v>
      </c>
      <c r="D29" s="136" t="s">
        <v>22</v>
      </c>
      <c r="E29" s="154">
        <f>0.072*E21</f>
        <v>1.07019E-2</v>
      </c>
      <c r="F29" s="136">
        <f t="shared" si="2"/>
        <v>25.84</v>
      </c>
      <c r="G29" s="121">
        <f t="shared" si="0"/>
        <v>0.27</v>
      </c>
    </row>
    <row r="30" spans="1:7" ht="30">
      <c r="A30" s="131">
        <v>91693</v>
      </c>
      <c r="B30" s="456" t="s">
        <v>5146</v>
      </c>
      <c r="C30" s="349" t="s">
        <v>7840</v>
      </c>
      <c r="D30" s="136" t="s">
        <v>135</v>
      </c>
      <c r="E30" s="154">
        <f>0.141*E21</f>
        <v>2.0957887499999998E-2</v>
      </c>
      <c r="F30" s="136">
        <f t="shared" si="2"/>
        <v>24.46</v>
      </c>
      <c r="G30" s="121">
        <f t="shared" si="0"/>
        <v>0.51</v>
      </c>
    </row>
    <row r="31" spans="1:7" ht="30">
      <c r="A31" s="131">
        <v>92915</v>
      </c>
      <c r="B31" s="456" t="s">
        <v>5146</v>
      </c>
      <c r="C31" s="349" t="s">
        <v>7841</v>
      </c>
      <c r="D31" s="136" t="s">
        <v>802</v>
      </c>
      <c r="E31" s="154">
        <v>2</v>
      </c>
      <c r="F31" s="136">
        <f t="shared" si="2"/>
        <v>17.13</v>
      </c>
      <c r="G31" s="121">
        <f t="shared" si="0"/>
        <v>34.26</v>
      </c>
    </row>
    <row r="32" spans="1:7" ht="30">
      <c r="A32" s="131">
        <v>92917</v>
      </c>
      <c r="B32" s="456" t="s">
        <v>5146</v>
      </c>
      <c r="C32" s="349" t="s">
        <v>7842</v>
      </c>
      <c r="D32" s="136" t="s">
        <v>802</v>
      </c>
      <c r="E32" s="154">
        <v>3</v>
      </c>
      <c r="F32" s="136">
        <f t="shared" si="2"/>
        <v>14.12</v>
      </c>
      <c r="G32" s="121">
        <f t="shared" si="0"/>
        <v>42.36</v>
      </c>
    </row>
    <row r="34" spans="1:10" ht="14.25">
      <c r="A34" s="109" t="s">
        <v>5123</v>
      </c>
      <c r="B34" s="110" t="s">
        <v>5147</v>
      </c>
      <c r="C34" s="111" t="s">
        <v>7846</v>
      </c>
      <c r="D34" s="112" t="s">
        <v>827</v>
      </c>
      <c r="E34" s="113"/>
      <c r="F34" s="114"/>
      <c r="G34" s="115">
        <f>SUM(G35:G37)</f>
        <v>548.06000000000006</v>
      </c>
    </row>
    <row r="35" spans="1:10" ht="15">
      <c r="A35" s="131">
        <v>88304</v>
      </c>
      <c r="B35" s="456" t="s">
        <v>5146</v>
      </c>
      <c r="C35" s="349" t="s">
        <v>7843</v>
      </c>
      <c r="D35" s="136" t="s">
        <v>17</v>
      </c>
      <c r="E35" s="120">
        <v>0.97099999999999997</v>
      </c>
      <c r="F35" s="136">
        <f>VLOOKUP(A35,COMP_MAR_25,4,0)</f>
        <v>29.08</v>
      </c>
      <c r="G35" s="121">
        <f>TRUNC($E35*F35,2)</f>
        <v>28.23</v>
      </c>
    </row>
    <row r="36" spans="1:10" ht="15">
      <c r="A36" s="131">
        <v>88243</v>
      </c>
      <c r="B36" s="456" t="s">
        <v>5146</v>
      </c>
      <c r="C36" s="349" t="s">
        <v>7844</v>
      </c>
      <c r="D36" s="136" t="s">
        <v>17</v>
      </c>
      <c r="E36" s="120">
        <v>0.97099999999999997</v>
      </c>
      <c r="F36" s="136">
        <f>VLOOKUP(A36,COMP_MAR_25,4,0)</f>
        <v>23.92</v>
      </c>
      <c r="G36" s="121">
        <f>TRUNC($E36*F36,2)</f>
        <v>23.22</v>
      </c>
    </row>
    <row r="37" spans="1:10" s="441" customFormat="1" ht="30">
      <c r="A37" s="131">
        <v>1524</v>
      </c>
      <c r="B37" s="456" t="s">
        <v>7342</v>
      </c>
      <c r="C37" s="349" t="s">
        <v>7845</v>
      </c>
      <c r="D37" s="136" t="s">
        <v>3680</v>
      </c>
      <c r="E37" s="453">
        <v>1</v>
      </c>
      <c r="F37" s="136">
        <f>VLOOKUP(A37,INSU_MAR_25,4,0)</f>
        <v>496.61</v>
      </c>
      <c r="G37" s="121">
        <f>TRUNC($E37*F37,2)</f>
        <v>496.61</v>
      </c>
    </row>
    <row r="38" spans="1:10">
      <c r="F38" s="137"/>
      <c r="G38" s="137"/>
    </row>
    <row r="39" spans="1:10" ht="28.5">
      <c r="A39" s="109" t="s">
        <v>5126</v>
      </c>
      <c r="B39" s="110" t="s">
        <v>5147</v>
      </c>
      <c r="C39" s="111" t="s">
        <v>8040</v>
      </c>
      <c r="D39" s="112" t="s">
        <v>7999</v>
      </c>
      <c r="E39" s="113"/>
      <c r="F39" s="114"/>
      <c r="G39" s="115">
        <f>SUM(G40:G44)</f>
        <v>73.38000000000001</v>
      </c>
    </row>
    <row r="40" spans="1:10" s="441" customFormat="1" ht="30">
      <c r="A40" s="119">
        <v>1527</v>
      </c>
      <c r="B40" s="456" t="s">
        <v>7342</v>
      </c>
      <c r="C40" s="349" t="s">
        <v>7847</v>
      </c>
      <c r="D40" s="136" t="s">
        <v>3680</v>
      </c>
      <c r="E40" s="453">
        <f>H40*$I$40</f>
        <v>0.05</v>
      </c>
      <c r="F40" s="136">
        <f>VLOOKUP(A40,INSU_MAR_25,4,0)</f>
        <v>512.38</v>
      </c>
      <c r="G40" s="121">
        <f>TRUNC($E40*F40,2)</f>
        <v>25.61</v>
      </c>
      <c r="H40" s="644">
        <v>0.1</v>
      </c>
      <c r="I40" s="441">
        <v>0.5</v>
      </c>
      <c r="J40" s="441" t="s">
        <v>8038</v>
      </c>
    </row>
    <row r="41" spans="1:10" ht="30">
      <c r="A41" s="119">
        <v>92921</v>
      </c>
      <c r="B41" s="456" t="s">
        <v>5146</v>
      </c>
      <c r="C41" s="349" t="s">
        <v>7848</v>
      </c>
      <c r="D41" s="136" t="s">
        <v>802</v>
      </c>
      <c r="E41" s="453">
        <f t="shared" ref="E41:E44" si="3">H41*$I$40</f>
        <v>1.25</v>
      </c>
      <c r="F41" s="136">
        <f>VLOOKUP(A41,COMP_MAR_25,4,0)</f>
        <v>10.11</v>
      </c>
      <c r="G41" s="121">
        <f>TRUNC($E41*F41,2)</f>
        <v>12.63</v>
      </c>
      <c r="H41" s="644">
        <v>2.5</v>
      </c>
    </row>
    <row r="42" spans="1:10" ht="15">
      <c r="A42" s="119">
        <v>88262</v>
      </c>
      <c r="B42" s="456" t="s">
        <v>5146</v>
      </c>
      <c r="C42" s="349" t="s">
        <v>7838</v>
      </c>
      <c r="D42" s="136" t="s">
        <v>17</v>
      </c>
      <c r="E42" s="453">
        <f t="shared" si="3"/>
        <v>0.5</v>
      </c>
      <c r="F42" s="136">
        <f>VLOOKUP(A42,COMP_MAR_25,4,0)</f>
        <v>27.92</v>
      </c>
      <c r="G42" s="121">
        <f>TRUNC($E42*F42,2)</f>
        <v>13.96</v>
      </c>
      <c r="H42" s="644">
        <v>1</v>
      </c>
    </row>
    <row r="43" spans="1:10" s="441" customFormat="1" ht="15">
      <c r="A43" s="119">
        <v>6212</v>
      </c>
      <c r="B43" s="456" t="s">
        <v>7342</v>
      </c>
      <c r="C43" s="349" t="s">
        <v>7849</v>
      </c>
      <c r="D43" s="136" t="s">
        <v>3677</v>
      </c>
      <c r="E43" s="453">
        <f t="shared" si="3"/>
        <v>1</v>
      </c>
      <c r="F43" s="136">
        <f>VLOOKUP(A43,INSU_MAR_25,4,0)</f>
        <v>17.670000000000002</v>
      </c>
      <c r="G43" s="121">
        <f>TRUNC($E43*F43,2)</f>
        <v>17.670000000000002</v>
      </c>
      <c r="H43" s="644">
        <v>2</v>
      </c>
    </row>
    <row r="44" spans="1:10" s="441" customFormat="1" ht="15">
      <c r="A44" s="119">
        <v>5068</v>
      </c>
      <c r="B44" s="456" t="s">
        <v>7342</v>
      </c>
      <c r="C44" s="349" t="s">
        <v>7850</v>
      </c>
      <c r="D44" s="136" t="s">
        <v>3678</v>
      </c>
      <c r="E44" s="453">
        <f t="shared" si="3"/>
        <v>0.22</v>
      </c>
      <c r="F44" s="136">
        <f>VLOOKUP(A44,INSU_MAR_25,4,0)</f>
        <v>15.97</v>
      </c>
      <c r="G44" s="121">
        <f>TRUNC($E44*F44,2)</f>
        <v>3.51</v>
      </c>
      <c r="H44" s="644">
        <v>0.44</v>
      </c>
    </row>
    <row r="45" spans="1:10">
      <c r="F45" s="137"/>
      <c r="G45" s="137"/>
    </row>
    <row r="46" spans="1:10" ht="14.25">
      <c r="A46" s="109" t="s">
        <v>5135</v>
      </c>
      <c r="B46" s="110" t="s">
        <v>5147</v>
      </c>
      <c r="C46" s="363" t="s">
        <v>7851</v>
      </c>
      <c r="D46" s="112" t="s">
        <v>802</v>
      </c>
      <c r="E46" s="113"/>
      <c r="F46" s="114"/>
      <c r="G46" s="115">
        <f>SUM(G47:G49)</f>
        <v>10.399999999999999</v>
      </c>
    </row>
    <row r="47" spans="1:10" s="441" customFormat="1" ht="15">
      <c r="A47" s="63">
        <v>43061</v>
      </c>
      <c r="B47" s="456" t="s">
        <v>7342</v>
      </c>
      <c r="C47" s="349" t="s">
        <v>7852</v>
      </c>
      <c r="D47" s="136" t="s">
        <v>3678</v>
      </c>
      <c r="E47" s="453">
        <v>1</v>
      </c>
      <c r="F47" s="136">
        <f>VLOOKUP(A47,INSU_MAR_25,4,0)</f>
        <v>8.26</v>
      </c>
      <c r="G47" s="121">
        <f>TRUNC($E47*F47,2)</f>
        <v>8.26</v>
      </c>
    </row>
    <row r="48" spans="1:10" ht="15">
      <c r="A48" s="63">
        <v>88238</v>
      </c>
      <c r="B48" s="456" t="s">
        <v>5146</v>
      </c>
      <c r="C48" s="349" t="s">
        <v>7853</v>
      </c>
      <c r="D48" s="136" t="s">
        <v>17</v>
      </c>
      <c r="E48" s="120">
        <v>3.2500000000000001E-2</v>
      </c>
      <c r="F48" s="136">
        <f>VLOOKUP(A48,COMP_MAR_25,4,0)</f>
        <v>23.86</v>
      </c>
      <c r="G48" s="121">
        <f>TRUNC($E48*F48,2)</f>
        <v>0.77</v>
      </c>
    </row>
    <row r="49" spans="1:7" ht="15">
      <c r="A49" s="63">
        <v>88245</v>
      </c>
      <c r="B49" s="456" t="s">
        <v>5146</v>
      </c>
      <c r="C49" s="349" t="s">
        <v>7854</v>
      </c>
      <c r="D49" s="136" t="s">
        <v>17</v>
      </c>
      <c r="E49" s="120">
        <v>4.8800000000000003E-2</v>
      </c>
      <c r="F49" s="136">
        <f>VLOOKUP(A49,COMP_MAR_25,4,0)</f>
        <v>28.14</v>
      </c>
      <c r="G49" s="121">
        <f>TRUNC($E49*F49,2)</f>
        <v>1.37</v>
      </c>
    </row>
    <row r="50" spans="1:7">
      <c r="F50" s="137"/>
      <c r="G50" s="137"/>
    </row>
    <row r="51" spans="1:7" ht="14.25">
      <c r="A51" s="109" t="s">
        <v>5136</v>
      </c>
      <c r="B51" s="110" t="s">
        <v>5147</v>
      </c>
      <c r="C51" s="363" t="s">
        <v>7855</v>
      </c>
      <c r="D51" s="112" t="s">
        <v>802</v>
      </c>
      <c r="E51" s="113"/>
      <c r="F51" s="114"/>
      <c r="G51" s="115">
        <f>SUM(G52:G54)</f>
        <v>11.919999999999998</v>
      </c>
    </row>
    <row r="52" spans="1:7" s="441" customFormat="1" ht="15">
      <c r="A52" s="63">
        <v>34449</v>
      </c>
      <c r="B52" s="456" t="s">
        <v>7342</v>
      </c>
      <c r="C52" s="349" t="s">
        <v>7856</v>
      </c>
      <c r="D52" s="136" t="s">
        <v>3678</v>
      </c>
      <c r="E52" s="453">
        <v>1</v>
      </c>
      <c r="F52" s="136">
        <f>VLOOKUP(A52,INSU_MAR_25,4,0)</f>
        <v>9.7799999999999994</v>
      </c>
      <c r="G52" s="121">
        <f>TRUNC($E52*F52,2)</f>
        <v>9.7799999999999994</v>
      </c>
    </row>
    <row r="53" spans="1:7" ht="15">
      <c r="A53" s="63">
        <v>88238</v>
      </c>
      <c r="B53" s="456" t="s">
        <v>5146</v>
      </c>
      <c r="C53" s="349" t="s">
        <v>7853</v>
      </c>
      <c r="D53" s="136" t="s">
        <v>17</v>
      </c>
      <c r="E53" s="120">
        <v>3.2500000000000001E-2</v>
      </c>
      <c r="F53" s="136">
        <f>VLOOKUP(A53,COMP_MAR_25,4,0)</f>
        <v>23.86</v>
      </c>
      <c r="G53" s="121">
        <f>TRUNC($E53*F53,2)</f>
        <v>0.77</v>
      </c>
    </row>
    <row r="54" spans="1:7" ht="15">
      <c r="A54" s="63">
        <v>88245</v>
      </c>
      <c r="B54" s="456" t="s">
        <v>5146</v>
      </c>
      <c r="C54" s="349" t="s">
        <v>7854</v>
      </c>
      <c r="D54" s="136" t="s">
        <v>17</v>
      </c>
      <c r="E54" s="120">
        <v>4.8800000000000003E-2</v>
      </c>
      <c r="F54" s="136">
        <f>VLOOKUP(A54,COMP_MAR_25,4,0)</f>
        <v>28.14</v>
      </c>
      <c r="G54" s="121">
        <f>TRUNC($E54*F54,2)</f>
        <v>1.37</v>
      </c>
    </row>
    <row r="55" spans="1:7">
      <c r="F55" s="137"/>
      <c r="G55" s="137"/>
    </row>
    <row r="56" spans="1:7" ht="14.25">
      <c r="A56" s="109" t="s">
        <v>5137</v>
      </c>
      <c r="B56" s="110" t="s">
        <v>5147</v>
      </c>
      <c r="C56" s="363" t="s">
        <v>7857</v>
      </c>
      <c r="D56" s="112" t="s">
        <v>802</v>
      </c>
      <c r="E56" s="113"/>
      <c r="F56" s="114"/>
      <c r="G56" s="115">
        <f>SUM(G57:G59)</f>
        <v>11.649999999999999</v>
      </c>
    </row>
    <row r="57" spans="1:7" ht="15">
      <c r="A57" s="131">
        <v>92803</v>
      </c>
      <c r="B57" s="456" t="s">
        <v>5146</v>
      </c>
      <c r="C57" s="349" t="s">
        <v>7858</v>
      </c>
      <c r="D57" s="346" t="s">
        <v>802</v>
      </c>
      <c r="E57" s="120">
        <v>1</v>
      </c>
      <c r="F57" s="136">
        <f>VLOOKUP(A57,COMP_MAR_25,4,0)</f>
        <v>9.51</v>
      </c>
      <c r="G57" s="121">
        <f>TRUNC($E57*F57,2)</f>
        <v>9.51</v>
      </c>
    </row>
    <row r="58" spans="1:7" ht="15">
      <c r="A58" s="131">
        <v>88238</v>
      </c>
      <c r="B58" s="456" t="s">
        <v>5146</v>
      </c>
      <c r="C58" s="349" t="s">
        <v>7853</v>
      </c>
      <c r="D58" s="346" t="s">
        <v>17</v>
      </c>
      <c r="E58" s="120">
        <v>3.2500000000000001E-2</v>
      </c>
      <c r="F58" s="136">
        <f>VLOOKUP(A58,COMP_MAR_25,4,0)</f>
        <v>23.86</v>
      </c>
      <c r="G58" s="121">
        <f>TRUNC($E58*F58,2)</f>
        <v>0.77</v>
      </c>
    </row>
    <row r="59" spans="1:7" ht="15">
      <c r="A59" s="131">
        <v>88245</v>
      </c>
      <c r="B59" s="456" t="s">
        <v>5146</v>
      </c>
      <c r="C59" s="349" t="s">
        <v>7854</v>
      </c>
      <c r="D59" s="346" t="s">
        <v>17</v>
      </c>
      <c r="E59" s="120">
        <v>4.8800000000000003E-2</v>
      </c>
      <c r="F59" s="136">
        <f>VLOOKUP(A59,COMP_MAR_25,4,0)</f>
        <v>28.14</v>
      </c>
      <c r="G59" s="121">
        <f>TRUNC($E59*F59,2)</f>
        <v>1.37</v>
      </c>
    </row>
    <row r="60" spans="1:7">
      <c r="F60" s="137"/>
      <c r="G60" s="137"/>
    </row>
    <row r="61" spans="1:7" ht="14.25">
      <c r="A61" s="109" t="s">
        <v>5138</v>
      </c>
      <c r="B61" s="110" t="s">
        <v>5147</v>
      </c>
      <c r="C61" s="364" t="s">
        <v>5174</v>
      </c>
      <c r="D61" s="112" t="s">
        <v>802</v>
      </c>
      <c r="E61" s="113"/>
      <c r="F61" s="114"/>
      <c r="G61" s="115">
        <f>SUM(G62:G64)</f>
        <v>10.29</v>
      </c>
    </row>
    <row r="62" spans="1:7" ht="15">
      <c r="A62" s="131">
        <v>92804</v>
      </c>
      <c r="B62" s="456" t="s">
        <v>5146</v>
      </c>
      <c r="C62" s="349" t="s">
        <v>7859</v>
      </c>
      <c r="D62" s="346" t="s">
        <v>802</v>
      </c>
      <c r="E62" s="120">
        <v>1</v>
      </c>
      <c r="F62" s="136">
        <f>VLOOKUP(A62,COMP_MAR_25,4,0)</f>
        <v>8.15</v>
      </c>
      <c r="G62" s="121">
        <f>TRUNC($E62*F62,2)</f>
        <v>8.15</v>
      </c>
    </row>
    <row r="63" spans="1:7" ht="15">
      <c r="A63" s="131">
        <v>88238</v>
      </c>
      <c r="B63" s="456" t="s">
        <v>5146</v>
      </c>
      <c r="C63" s="349" t="s">
        <v>7853</v>
      </c>
      <c r="D63" s="346" t="s">
        <v>17</v>
      </c>
      <c r="E63" s="120">
        <v>3.2500000000000001E-2</v>
      </c>
      <c r="F63" s="136">
        <f>VLOOKUP(A63,COMP_MAR_25,4,0)</f>
        <v>23.86</v>
      </c>
      <c r="G63" s="121">
        <f>TRUNC($E63*F63,2)</f>
        <v>0.77</v>
      </c>
    </row>
    <row r="64" spans="1:7" ht="15">
      <c r="A64" s="131">
        <v>88245</v>
      </c>
      <c r="B64" s="456" t="s">
        <v>5146</v>
      </c>
      <c r="C64" s="349" t="s">
        <v>7854</v>
      </c>
      <c r="D64" s="346" t="s">
        <v>17</v>
      </c>
      <c r="E64" s="120">
        <v>4.8800000000000003E-2</v>
      </c>
      <c r="F64" s="136">
        <f>VLOOKUP(A64,COMP_MAR_25,4,0)</f>
        <v>28.14</v>
      </c>
      <c r="G64" s="121">
        <f>TRUNC($E64*F64,2)</f>
        <v>1.37</v>
      </c>
    </row>
    <row r="65" spans="1:7">
      <c r="F65" s="137"/>
      <c r="G65" s="137"/>
    </row>
    <row r="66" spans="1:7" ht="28.5">
      <c r="A66" s="109" t="s">
        <v>7317</v>
      </c>
      <c r="B66" s="110" t="s">
        <v>5147</v>
      </c>
      <c r="C66" s="158" t="s">
        <v>7318</v>
      </c>
      <c r="D66" s="112" t="s">
        <v>827</v>
      </c>
      <c r="E66" s="113"/>
      <c r="F66" s="114"/>
      <c r="G66" s="115">
        <f>SUM(G67:G71)</f>
        <v>537.46999999999991</v>
      </c>
    </row>
    <row r="67" spans="1:7" ht="30">
      <c r="A67" s="131">
        <v>94971</v>
      </c>
      <c r="B67" s="456" t="s">
        <v>5146</v>
      </c>
      <c r="C67" s="349" t="s">
        <v>7834</v>
      </c>
      <c r="D67" s="136" t="s">
        <v>827</v>
      </c>
      <c r="E67" s="120">
        <f>1.06</f>
        <v>1.06</v>
      </c>
      <c r="F67" s="136">
        <f>VLOOKUP(A67,COMP_MAR_25,4,0)</f>
        <v>487.09</v>
      </c>
      <c r="G67" s="121">
        <f>TRUNC($E67*F67,2)</f>
        <v>516.30999999999995</v>
      </c>
    </row>
    <row r="68" spans="1:7" ht="15">
      <c r="A68" s="131">
        <v>88309</v>
      </c>
      <c r="B68" s="456" t="s">
        <v>5146</v>
      </c>
      <c r="C68" s="349" t="s">
        <v>7825</v>
      </c>
      <c r="D68" s="136" t="s">
        <v>17</v>
      </c>
      <c r="E68" s="120">
        <f>0.411</f>
        <v>0.41099999999999998</v>
      </c>
      <c r="F68" s="136">
        <f>VLOOKUP(A68,COMP_MAR_25,4,0)</f>
        <v>28.34</v>
      </c>
      <c r="G68" s="121">
        <f>TRUNC($E68*F68,2)</f>
        <v>11.64</v>
      </c>
    </row>
    <row r="69" spans="1:7" ht="15">
      <c r="A69" s="63">
        <v>88316</v>
      </c>
      <c r="B69" s="456" t="s">
        <v>5146</v>
      </c>
      <c r="C69" s="349" t="s">
        <v>7826</v>
      </c>
      <c r="D69" s="136" t="s">
        <v>17</v>
      </c>
      <c r="E69" s="120">
        <f>0.411</f>
        <v>0.41099999999999998</v>
      </c>
      <c r="F69" s="136">
        <f>VLOOKUP(A69,COMP_MAR_25,4,0)</f>
        <v>22.95</v>
      </c>
      <c r="G69" s="121">
        <f>TRUNC($E69*F69,2)</f>
        <v>9.43</v>
      </c>
    </row>
    <row r="70" spans="1:7" ht="30">
      <c r="A70" s="63">
        <v>90586</v>
      </c>
      <c r="B70" s="456" t="s">
        <v>5146</v>
      </c>
      <c r="C70" s="349" t="s">
        <v>7832</v>
      </c>
      <c r="D70" s="136" t="s">
        <v>22</v>
      </c>
      <c r="E70" s="120">
        <f>0.053</f>
        <v>5.2999999999999999E-2</v>
      </c>
      <c r="F70" s="136">
        <f>VLOOKUP(A70,COMP_MAR_25,4,0)</f>
        <v>1.36</v>
      </c>
      <c r="G70" s="121">
        <f>TRUNC($E70*F70,2)</f>
        <v>7.0000000000000007E-2</v>
      </c>
    </row>
    <row r="71" spans="1:7" ht="30">
      <c r="A71" s="131">
        <v>90587</v>
      </c>
      <c r="B71" s="456" t="s">
        <v>5146</v>
      </c>
      <c r="C71" s="349" t="s">
        <v>7833</v>
      </c>
      <c r="D71" s="136" t="s">
        <v>135</v>
      </c>
      <c r="E71" s="120">
        <f>0.049</f>
        <v>4.9000000000000002E-2</v>
      </c>
      <c r="F71" s="136">
        <f>VLOOKUP(A71,COMP_MAR_25,4,0)</f>
        <v>0.53</v>
      </c>
      <c r="G71" s="121">
        <f>TRUNC($E71*F71,2)</f>
        <v>0.02</v>
      </c>
    </row>
    <row r="73" spans="1:7" ht="28.5">
      <c r="A73" s="109" t="s">
        <v>7319</v>
      </c>
      <c r="B73" s="110" t="s">
        <v>5147</v>
      </c>
      <c r="C73" s="158" t="s">
        <v>7860</v>
      </c>
      <c r="D73" s="112" t="s">
        <v>16</v>
      </c>
      <c r="E73" s="113"/>
      <c r="F73" s="114"/>
      <c r="G73" s="115">
        <f>SUM(G75:G78)</f>
        <v>225.94</v>
      </c>
    </row>
    <row r="74" spans="1:7" ht="15">
      <c r="A74" s="948" t="s">
        <v>7320</v>
      </c>
      <c r="B74" s="949"/>
      <c r="C74" s="949"/>
      <c r="D74" s="949"/>
      <c r="E74" s="949"/>
      <c r="F74" s="949"/>
      <c r="G74" s="950"/>
    </row>
    <row r="75" spans="1:7" ht="15">
      <c r="A75" s="131">
        <v>88309</v>
      </c>
      <c r="B75" s="456" t="s">
        <v>5146</v>
      </c>
      <c r="C75" s="349" t="s">
        <v>7825</v>
      </c>
      <c r="D75" s="136" t="s">
        <v>17</v>
      </c>
      <c r="E75" s="120">
        <f>2.42</f>
        <v>2.42</v>
      </c>
      <c r="F75" s="136">
        <f>VLOOKUP(A75,COMP_MAR_25,4,0)</f>
        <v>28.34</v>
      </c>
      <c r="G75" s="121">
        <f>TRUNC($E75*F75,2)</f>
        <v>68.58</v>
      </c>
    </row>
    <row r="76" spans="1:7" ht="15">
      <c r="A76" s="131">
        <v>88316</v>
      </c>
      <c r="B76" s="456" t="s">
        <v>5146</v>
      </c>
      <c r="C76" s="349" t="s">
        <v>7826</v>
      </c>
      <c r="D76" s="136" t="s">
        <v>17</v>
      </c>
      <c r="E76" s="120">
        <f>1.81</f>
        <v>1.81</v>
      </c>
      <c r="F76" s="136">
        <f>VLOOKUP(A76,COMP_MAR_25,4,0)</f>
        <v>22.95</v>
      </c>
      <c r="G76" s="121">
        <f>TRUNC($E76*F76,2)</f>
        <v>41.53</v>
      </c>
    </row>
    <row r="77" spans="1:7" s="441" customFormat="1" ht="15">
      <c r="A77" s="63">
        <v>7258</v>
      </c>
      <c r="B77" s="456" t="s">
        <v>7342</v>
      </c>
      <c r="C77" s="386" t="s">
        <v>7861</v>
      </c>
      <c r="D77" s="136" t="s">
        <v>3675</v>
      </c>
      <c r="E77" s="453">
        <f>130</f>
        <v>130</v>
      </c>
      <c r="F77" s="136">
        <f>VLOOKUP(A77,INSU_MAR_25,4,0)</f>
        <v>0.47</v>
      </c>
      <c r="G77" s="121">
        <f>TRUNC($E77*F77,2)</f>
        <v>61.1</v>
      </c>
    </row>
    <row r="78" spans="1:7" ht="30">
      <c r="A78" s="63">
        <v>87292</v>
      </c>
      <c r="B78" s="456" t="s">
        <v>5146</v>
      </c>
      <c r="C78" s="349" t="s">
        <v>7862</v>
      </c>
      <c r="D78" s="136" t="s">
        <v>827</v>
      </c>
      <c r="E78" s="120">
        <f>0.079</f>
        <v>7.9000000000000001E-2</v>
      </c>
      <c r="F78" s="136">
        <f>VLOOKUP(A78,COMP_MAR_25,4,0)</f>
        <v>692.82</v>
      </c>
      <c r="G78" s="121">
        <f>TRUNC($E78*F78,2)</f>
        <v>54.73</v>
      </c>
    </row>
  </sheetData>
  <autoFilter ref="A7:G78"/>
  <mergeCells count="15">
    <mergeCell ref="A74:G74"/>
    <mergeCell ref="A19:G19"/>
    <mergeCell ref="A1:G1"/>
    <mergeCell ref="A2:G2"/>
    <mergeCell ref="A3:G3"/>
    <mergeCell ref="A11:G11"/>
    <mergeCell ref="A6:G6"/>
    <mergeCell ref="B4:G4"/>
    <mergeCell ref="A8:A9"/>
    <mergeCell ref="B8:B9"/>
    <mergeCell ref="C8:C9"/>
    <mergeCell ref="D8:D9"/>
    <mergeCell ref="E8:E9"/>
    <mergeCell ref="F8:G8"/>
    <mergeCell ref="D5:G5"/>
  </mergeCells>
  <conditionalFormatting sqref="I12:I16">
    <cfRule type="expression" dxfId="2" priority="1">
      <formula>$E12=""</formula>
    </cfRule>
    <cfRule type="expression" dxfId="1" priority="2">
      <formula>$E12&lt;&gt;""</formula>
    </cfRule>
  </conditionalFormatting>
  <printOptions horizontalCentered="1"/>
  <pageMargins left="0.19685039370078741" right="0.19685039370078741" top="0.39370078740157483" bottom="0.59055118110236227" header="0.31496062992125984" footer="0.31496062992125984"/>
  <pageSetup paperSize="9" scale="74" fitToHeight="0" orientation="landscape" r:id="rId1"/>
  <ignoredErrors>
    <ignoredError sqref="F77" formula="1"/>
    <ignoredError sqref="G16 G10 G18" evalError="1"/>
  </ignoredErrors>
  <drawing r:id="rId2"/>
</worksheet>
</file>

<file path=xl/worksheets/sheet7.xml><?xml version="1.0" encoding="utf-8"?>
<worksheet xmlns="http://schemas.openxmlformats.org/spreadsheetml/2006/main" xmlns:r="http://schemas.openxmlformats.org/officeDocument/2006/relationships">
  <sheetPr codeName="Planilha19">
    <tabColor theme="0" tint="-4.9989318521683403E-2"/>
  </sheetPr>
  <dimension ref="A1:IR39"/>
  <sheetViews>
    <sheetView view="pageBreakPreview" topLeftCell="D7" zoomScale="93" zoomScaleNormal="70" zoomScaleSheetLayoutView="93" workbookViewId="0">
      <selection activeCell="A8" sqref="A8:F9"/>
    </sheetView>
  </sheetViews>
  <sheetFormatPr defaultRowHeight="12.75"/>
  <cols>
    <col min="1" max="1" width="68.42578125" style="88" hidden="1" customWidth="1"/>
    <col min="2" max="2" width="11.28515625" style="106" hidden="1" customWidth="1"/>
    <col min="3" max="3" width="11.85546875" style="106" hidden="1" customWidth="1"/>
    <col min="4" max="4" width="68.42578125" style="106" customWidth="1"/>
    <col min="5" max="5" width="9.42578125" style="88" customWidth="1"/>
    <col min="6" max="6" width="10.140625" style="88" customWidth="1"/>
    <col min="7" max="255" width="9.140625" style="88"/>
    <col min="256" max="256" width="70.5703125" style="88" customWidth="1"/>
    <col min="257" max="258" width="9" style="88" customWidth="1"/>
    <col min="259" max="511" width="9.140625" style="88"/>
    <col min="512" max="512" width="70.5703125" style="88" customWidth="1"/>
    <col min="513" max="514" width="9" style="88" customWidth="1"/>
    <col min="515" max="767" width="9.140625" style="88"/>
    <col min="768" max="768" width="70.5703125" style="88" customWidth="1"/>
    <col min="769" max="770" width="9" style="88" customWidth="1"/>
    <col min="771" max="1023" width="9.140625" style="88"/>
    <col min="1024" max="1024" width="70.5703125" style="88" customWidth="1"/>
    <col min="1025" max="1026" width="9" style="88" customWidth="1"/>
    <col min="1027" max="1279" width="9.140625" style="88"/>
    <col min="1280" max="1280" width="70.5703125" style="88" customWidth="1"/>
    <col min="1281" max="1282" width="9" style="88" customWidth="1"/>
    <col min="1283" max="1535" width="9.140625" style="88"/>
    <col min="1536" max="1536" width="70.5703125" style="88" customWidth="1"/>
    <col min="1537" max="1538" width="9" style="88" customWidth="1"/>
    <col min="1539" max="1791" width="9.140625" style="88"/>
    <col min="1792" max="1792" width="70.5703125" style="88" customWidth="1"/>
    <col min="1793" max="1794" width="9" style="88" customWidth="1"/>
    <col min="1795" max="2047" width="9.140625" style="88"/>
    <col min="2048" max="2048" width="70.5703125" style="88" customWidth="1"/>
    <col min="2049" max="2050" width="9" style="88" customWidth="1"/>
    <col min="2051" max="2303" width="9.140625" style="88"/>
    <col min="2304" max="2304" width="70.5703125" style="88" customWidth="1"/>
    <col min="2305" max="2306" width="9" style="88" customWidth="1"/>
    <col min="2307" max="2559" width="9.140625" style="88"/>
    <col min="2560" max="2560" width="70.5703125" style="88" customWidth="1"/>
    <col min="2561" max="2562" width="9" style="88" customWidth="1"/>
    <col min="2563" max="2815" width="9.140625" style="88"/>
    <col min="2816" max="2816" width="70.5703125" style="88" customWidth="1"/>
    <col min="2817" max="2818" width="9" style="88" customWidth="1"/>
    <col min="2819" max="3071" width="9.140625" style="88"/>
    <col min="3072" max="3072" width="70.5703125" style="88" customWidth="1"/>
    <col min="3073" max="3074" width="9" style="88" customWidth="1"/>
    <col min="3075" max="3327" width="9.140625" style="88"/>
    <col min="3328" max="3328" width="70.5703125" style="88" customWidth="1"/>
    <col min="3329" max="3330" width="9" style="88" customWidth="1"/>
    <col min="3331" max="3583" width="9.140625" style="88"/>
    <col min="3584" max="3584" width="70.5703125" style="88" customWidth="1"/>
    <col min="3585" max="3586" width="9" style="88" customWidth="1"/>
    <col min="3587" max="3839" width="9.140625" style="88"/>
    <col min="3840" max="3840" width="70.5703125" style="88" customWidth="1"/>
    <col min="3841" max="3842" width="9" style="88" customWidth="1"/>
    <col min="3843" max="4095" width="9.140625" style="88"/>
    <col min="4096" max="4096" width="70.5703125" style="88" customWidth="1"/>
    <col min="4097" max="4098" width="9" style="88" customWidth="1"/>
    <col min="4099" max="4351" width="9.140625" style="88"/>
    <col min="4352" max="4352" width="70.5703125" style="88" customWidth="1"/>
    <col min="4353" max="4354" width="9" style="88" customWidth="1"/>
    <col min="4355" max="4607" width="9.140625" style="88"/>
    <col min="4608" max="4608" width="70.5703125" style="88" customWidth="1"/>
    <col min="4609" max="4610" width="9" style="88" customWidth="1"/>
    <col min="4611" max="4863" width="9.140625" style="88"/>
    <col min="4864" max="4864" width="70.5703125" style="88" customWidth="1"/>
    <col min="4865" max="4866" width="9" style="88" customWidth="1"/>
    <col min="4867" max="5119" width="9.140625" style="88"/>
    <col min="5120" max="5120" width="70.5703125" style="88" customWidth="1"/>
    <col min="5121" max="5122" width="9" style="88" customWidth="1"/>
    <col min="5123" max="5375" width="9.140625" style="88"/>
    <col min="5376" max="5376" width="70.5703125" style="88" customWidth="1"/>
    <col min="5377" max="5378" width="9" style="88" customWidth="1"/>
    <col min="5379" max="5631" width="9.140625" style="88"/>
    <col min="5632" max="5632" width="70.5703125" style="88" customWidth="1"/>
    <col min="5633" max="5634" width="9" style="88" customWidth="1"/>
    <col min="5635" max="5887" width="9.140625" style="88"/>
    <col min="5888" max="5888" width="70.5703125" style="88" customWidth="1"/>
    <col min="5889" max="5890" width="9" style="88" customWidth="1"/>
    <col min="5891" max="6143" width="9.140625" style="88"/>
    <col min="6144" max="6144" width="70.5703125" style="88" customWidth="1"/>
    <col min="6145" max="6146" width="9" style="88" customWidth="1"/>
    <col min="6147" max="6399" width="9.140625" style="88"/>
    <col min="6400" max="6400" width="70.5703125" style="88" customWidth="1"/>
    <col min="6401" max="6402" width="9" style="88" customWidth="1"/>
    <col min="6403" max="6655" width="9.140625" style="88"/>
    <col min="6656" max="6656" width="70.5703125" style="88" customWidth="1"/>
    <col min="6657" max="6658" width="9" style="88" customWidth="1"/>
    <col min="6659" max="6911" width="9.140625" style="88"/>
    <col min="6912" max="6912" width="70.5703125" style="88" customWidth="1"/>
    <col min="6913" max="6914" width="9" style="88" customWidth="1"/>
    <col min="6915" max="7167" width="9.140625" style="88"/>
    <col min="7168" max="7168" width="70.5703125" style="88" customWidth="1"/>
    <col min="7169" max="7170" width="9" style="88" customWidth="1"/>
    <col min="7171" max="7423" width="9.140625" style="88"/>
    <col min="7424" max="7424" width="70.5703125" style="88" customWidth="1"/>
    <col min="7425" max="7426" width="9" style="88" customWidth="1"/>
    <col min="7427" max="7679" width="9.140625" style="88"/>
    <col min="7680" max="7680" width="70.5703125" style="88" customWidth="1"/>
    <col min="7681" max="7682" width="9" style="88" customWidth="1"/>
    <col min="7683" max="7935" width="9.140625" style="88"/>
    <col min="7936" max="7936" width="70.5703125" style="88" customWidth="1"/>
    <col min="7937" max="7938" width="9" style="88" customWidth="1"/>
    <col min="7939" max="8191" width="9.140625" style="88"/>
    <col min="8192" max="8192" width="70.5703125" style="88" customWidth="1"/>
    <col min="8193" max="8194" width="9" style="88" customWidth="1"/>
    <col min="8195" max="8447" width="9.140625" style="88"/>
    <col min="8448" max="8448" width="70.5703125" style="88" customWidth="1"/>
    <col min="8449" max="8450" width="9" style="88" customWidth="1"/>
    <col min="8451" max="8703" width="9.140625" style="88"/>
    <col min="8704" max="8704" width="70.5703125" style="88" customWidth="1"/>
    <col min="8705" max="8706" width="9" style="88" customWidth="1"/>
    <col min="8707" max="8959" width="9.140625" style="88"/>
    <col min="8960" max="8960" width="70.5703125" style="88" customWidth="1"/>
    <col min="8961" max="8962" width="9" style="88" customWidth="1"/>
    <col min="8963" max="9215" width="9.140625" style="88"/>
    <col min="9216" max="9216" width="70.5703125" style="88" customWidth="1"/>
    <col min="9217" max="9218" width="9" style="88" customWidth="1"/>
    <col min="9219" max="9471" width="9.140625" style="88"/>
    <col min="9472" max="9472" width="70.5703125" style="88" customWidth="1"/>
    <col min="9473" max="9474" width="9" style="88" customWidth="1"/>
    <col min="9475" max="9727" width="9.140625" style="88"/>
    <col min="9728" max="9728" width="70.5703125" style="88" customWidth="1"/>
    <col min="9729" max="9730" width="9" style="88" customWidth="1"/>
    <col min="9731" max="9983" width="9.140625" style="88"/>
    <col min="9984" max="9984" width="70.5703125" style="88" customWidth="1"/>
    <col min="9985" max="9986" width="9" style="88" customWidth="1"/>
    <col min="9987" max="10239" width="9.140625" style="88"/>
    <col min="10240" max="10240" width="70.5703125" style="88" customWidth="1"/>
    <col min="10241" max="10242" width="9" style="88" customWidth="1"/>
    <col min="10243" max="10495" width="9.140625" style="88"/>
    <col min="10496" max="10496" width="70.5703125" style="88" customWidth="1"/>
    <col min="10497" max="10498" width="9" style="88" customWidth="1"/>
    <col min="10499" max="10751" width="9.140625" style="88"/>
    <col min="10752" max="10752" width="70.5703125" style="88" customWidth="1"/>
    <col min="10753" max="10754" width="9" style="88" customWidth="1"/>
    <col min="10755" max="11007" width="9.140625" style="88"/>
    <col min="11008" max="11008" width="70.5703125" style="88" customWidth="1"/>
    <col min="11009" max="11010" width="9" style="88" customWidth="1"/>
    <col min="11011" max="11263" width="9.140625" style="88"/>
    <col min="11264" max="11264" width="70.5703125" style="88" customWidth="1"/>
    <col min="11265" max="11266" width="9" style="88" customWidth="1"/>
    <col min="11267" max="11519" width="9.140625" style="88"/>
    <col min="11520" max="11520" width="70.5703125" style="88" customWidth="1"/>
    <col min="11521" max="11522" width="9" style="88" customWidth="1"/>
    <col min="11523" max="11775" width="9.140625" style="88"/>
    <col min="11776" max="11776" width="70.5703125" style="88" customWidth="1"/>
    <col min="11777" max="11778" width="9" style="88" customWidth="1"/>
    <col min="11779" max="12031" width="9.140625" style="88"/>
    <col min="12032" max="12032" width="70.5703125" style="88" customWidth="1"/>
    <col min="12033" max="12034" width="9" style="88" customWidth="1"/>
    <col min="12035" max="12287" width="9.140625" style="88"/>
    <col min="12288" max="12288" width="70.5703125" style="88" customWidth="1"/>
    <col min="12289" max="12290" width="9" style="88" customWidth="1"/>
    <col min="12291" max="12543" width="9.140625" style="88"/>
    <col min="12544" max="12544" width="70.5703125" style="88" customWidth="1"/>
    <col min="12545" max="12546" width="9" style="88" customWidth="1"/>
    <col min="12547" max="12799" width="9.140625" style="88"/>
    <col min="12800" max="12800" width="70.5703125" style="88" customWidth="1"/>
    <col min="12801" max="12802" width="9" style="88" customWidth="1"/>
    <col min="12803" max="13055" width="9.140625" style="88"/>
    <col min="13056" max="13056" width="70.5703125" style="88" customWidth="1"/>
    <col min="13057" max="13058" width="9" style="88" customWidth="1"/>
    <col min="13059" max="13311" width="9.140625" style="88"/>
    <col min="13312" max="13312" width="70.5703125" style="88" customWidth="1"/>
    <col min="13313" max="13314" width="9" style="88" customWidth="1"/>
    <col min="13315" max="13567" width="9.140625" style="88"/>
    <col min="13568" max="13568" width="70.5703125" style="88" customWidth="1"/>
    <col min="13569" max="13570" width="9" style="88" customWidth="1"/>
    <col min="13571" max="13823" width="9.140625" style="88"/>
    <col min="13824" max="13824" width="70.5703125" style="88" customWidth="1"/>
    <col min="13825" max="13826" width="9" style="88" customWidth="1"/>
    <col min="13827" max="14079" width="9.140625" style="88"/>
    <col min="14080" max="14080" width="70.5703125" style="88" customWidth="1"/>
    <col min="14081" max="14082" width="9" style="88" customWidth="1"/>
    <col min="14083" max="14335" width="9.140625" style="88"/>
    <col min="14336" max="14336" width="70.5703125" style="88" customWidth="1"/>
    <col min="14337" max="14338" width="9" style="88" customWidth="1"/>
    <col min="14339" max="14591" width="9.140625" style="88"/>
    <col min="14592" max="14592" width="70.5703125" style="88" customWidth="1"/>
    <col min="14593" max="14594" width="9" style="88" customWidth="1"/>
    <col min="14595" max="14847" width="9.140625" style="88"/>
    <col min="14848" max="14848" width="70.5703125" style="88" customWidth="1"/>
    <col min="14849" max="14850" width="9" style="88" customWidth="1"/>
    <col min="14851" max="15103" width="9.140625" style="88"/>
    <col min="15104" max="15104" width="70.5703125" style="88" customWidth="1"/>
    <col min="15105" max="15106" width="9" style="88" customWidth="1"/>
    <col min="15107" max="15359" width="9.140625" style="88"/>
    <col min="15360" max="15360" width="70.5703125" style="88" customWidth="1"/>
    <col min="15361" max="15362" width="9" style="88" customWidth="1"/>
    <col min="15363" max="15615" width="9.140625" style="88"/>
    <col min="15616" max="15616" width="70.5703125" style="88" customWidth="1"/>
    <col min="15617" max="15618" width="9" style="88" customWidth="1"/>
    <col min="15619" max="15871" width="9.140625" style="88"/>
    <col min="15872" max="15872" width="70.5703125" style="88" customWidth="1"/>
    <col min="15873" max="15874" width="9" style="88" customWidth="1"/>
    <col min="15875" max="16127" width="9.140625" style="88"/>
    <col min="16128" max="16128" width="70.5703125" style="88" customWidth="1"/>
    <col min="16129" max="16130" width="9" style="88" customWidth="1"/>
    <col min="16131" max="16384" width="9.140625" style="88"/>
  </cols>
  <sheetData>
    <row r="1" spans="1:252" ht="75" customHeight="1">
      <c r="A1" s="959" t="s">
        <v>6991</v>
      </c>
      <c r="B1" s="960"/>
      <c r="C1" s="961"/>
      <c r="D1" s="962" t="s">
        <v>7986</v>
      </c>
      <c r="E1" s="962"/>
      <c r="F1" s="962"/>
    </row>
    <row r="2" spans="1:252" ht="20.25">
      <c r="A2" s="959" t="s">
        <v>13</v>
      </c>
      <c r="B2" s="960"/>
      <c r="C2" s="961"/>
      <c r="D2" s="962" t="s">
        <v>7988</v>
      </c>
      <c r="E2" s="962"/>
      <c r="F2" s="962"/>
    </row>
    <row r="3" spans="1:252" s="90" customFormat="1" ht="22.5" customHeight="1">
      <c r="A3" s="963" t="s">
        <v>5098</v>
      </c>
      <c r="B3" s="964"/>
      <c r="C3" s="965"/>
      <c r="D3" s="966" t="s">
        <v>5098</v>
      </c>
      <c r="E3" s="966"/>
      <c r="F3" s="966"/>
      <c r="G3" s="89"/>
      <c r="H3" s="89"/>
      <c r="I3" s="89"/>
      <c r="J3" s="89"/>
      <c r="K3" s="89"/>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row>
    <row r="4" spans="1:252">
      <c r="A4" s="91"/>
      <c r="B4" s="92"/>
      <c r="C4" s="93"/>
      <c r="D4" s="971"/>
      <c r="E4" s="972"/>
      <c r="F4" s="973"/>
    </row>
    <row r="5" spans="1:252" s="90" customFormat="1">
      <c r="A5" s="974" t="s">
        <v>5099</v>
      </c>
      <c r="B5" s="975"/>
      <c r="C5" s="976"/>
      <c r="D5" s="980" t="s">
        <v>5099</v>
      </c>
      <c r="E5" s="980"/>
      <c r="F5" s="980"/>
    </row>
    <row r="6" spans="1:252" s="90" customFormat="1" ht="8.25" customHeight="1">
      <c r="A6" s="977"/>
      <c r="B6" s="978"/>
      <c r="C6" s="979"/>
      <c r="D6" s="980"/>
      <c r="E6" s="980"/>
      <c r="F6" s="980"/>
    </row>
    <row r="7" spans="1:252" ht="11.25" customHeight="1">
      <c r="A7" s="91"/>
      <c r="B7" s="92"/>
      <c r="C7" s="93"/>
      <c r="D7" s="971"/>
      <c r="E7" s="972"/>
      <c r="F7" s="973"/>
    </row>
    <row r="8" spans="1:252" s="90" customFormat="1" ht="15" customHeight="1">
      <c r="A8" s="974" t="s">
        <v>5100</v>
      </c>
      <c r="B8" s="975"/>
      <c r="C8" s="976"/>
      <c r="D8" s="980" t="s">
        <v>5100</v>
      </c>
      <c r="E8" s="980"/>
      <c r="F8" s="980"/>
    </row>
    <row r="9" spans="1:252" s="90" customFormat="1" ht="12.75" customHeight="1">
      <c r="A9" s="977"/>
      <c r="B9" s="978"/>
      <c r="C9" s="979"/>
      <c r="D9" s="980"/>
      <c r="E9" s="980"/>
      <c r="F9" s="980"/>
    </row>
    <row r="10" spans="1:252" ht="14.25" customHeight="1">
      <c r="A10" s="94"/>
      <c r="B10" s="95"/>
      <c r="C10" s="96"/>
      <c r="D10" s="981"/>
      <c r="E10" s="982"/>
      <c r="F10" s="983"/>
    </row>
    <row r="11" spans="1:252" ht="15.75">
      <c r="A11" s="94" t="s">
        <v>5101</v>
      </c>
      <c r="B11" s="96"/>
      <c r="C11" s="97">
        <v>3.7999999999999999E-2</v>
      </c>
      <c r="D11" s="98" t="s">
        <v>5102</v>
      </c>
      <c r="E11" s="98"/>
      <c r="F11" s="97">
        <v>3.7999999999999999E-2</v>
      </c>
    </row>
    <row r="12" spans="1:252" ht="14.1" customHeight="1">
      <c r="A12" s="94"/>
      <c r="B12" s="95"/>
      <c r="C12" s="96"/>
      <c r="D12" s="98"/>
      <c r="E12" s="98"/>
      <c r="F12" s="98"/>
    </row>
    <row r="13" spans="1:252" ht="15.75">
      <c r="A13" s="94" t="s">
        <v>5103</v>
      </c>
      <c r="B13" s="96"/>
      <c r="C13" s="97">
        <v>5.0000000000000001E-3</v>
      </c>
      <c r="D13" s="98" t="s">
        <v>5103</v>
      </c>
      <c r="E13" s="98"/>
      <c r="F13" s="97">
        <v>5.0000000000000001E-3</v>
      </c>
    </row>
    <row r="14" spans="1:252" ht="14.1" customHeight="1">
      <c r="A14" s="94"/>
      <c r="B14" s="95"/>
      <c r="C14" s="96"/>
      <c r="D14" s="98"/>
      <c r="E14" s="98"/>
      <c r="F14" s="98"/>
    </row>
    <row r="15" spans="1:252" ht="15.75">
      <c r="A15" s="94" t="s">
        <v>5104</v>
      </c>
      <c r="B15" s="96"/>
      <c r="C15" s="97">
        <v>3.2000000000000002E-3</v>
      </c>
      <c r="D15" s="98" t="s">
        <v>5104</v>
      </c>
      <c r="E15" s="98"/>
      <c r="F15" s="97">
        <v>3.2000000000000002E-3</v>
      </c>
    </row>
    <row r="16" spans="1:252" ht="14.1" customHeight="1">
      <c r="A16" s="94"/>
      <c r="B16" s="95"/>
      <c r="C16" s="96"/>
      <c r="D16" s="98"/>
      <c r="E16" s="98"/>
      <c r="F16" s="98"/>
    </row>
    <row r="17" spans="1:6" ht="15.75">
      <c r="A17" s="94" t="s">
        <v>5105</v>
      </c>
      <c r="B17" s="96"/>
      <c r="C17" s="97">
        <v>1.0200000000000001E-2</v>
      </c>
      <c r="D17" s="98" t="s">
        <v>5105</v>
      </c>
      <c r="E17" s="98"/>
      <c r="F17" s="97">
        <v>1.0200000000000001E-2</v>
      </c>
    </row>
    <row r="18" spans="1:6" ht="14.1" customHeight="1">
      <c r="A18" s="94"/>
      <c r="B18" s="95"/>
      <c r="C18" s="96"/>
      <c r="D18" s="98"/>
      <c r="E18" s="98"/>
      <c r="F18" s="98"/>
    </row>
    <row r="19" spans="1:6" ht="15.75">
      <c r="A19" s="94" t="s">
        <v>5106</v>
      </c>
      <c r="B19" s="96"/>
      <c r="C19" s="99">
        <v>6.6400000000000001E-2</v>
      </c>
      <c r="D19" s="98" t="s">
        <v>5106</v>
      </c>
      <c r="E19" s="98"/>
      <c r="F19" s="99">
        <v>6.6400000000000001E-2</v>
      </c>
    </row>
    <row r="20" spans="1:6" ht="14.1" customHeight="1">
      <c r="A20" s="94"/>
      <c r="B20" s="95"/>
      <c r="C20" s="96"/>
      <c r="D20" s="98"/>
      <c r="E20" s="98"/>
      <c r="F20" s="98"/>
    </row>
    <row r="21" spans="1:6" ht="15.75">
      <c r="A21" s="94" t="s">
        <v>5107</v>
      </c>
      <c r="B21" s="96"/>
      <c r="C21" s="97">
        <f>SUM(B22:B24)</f>
        <v>7.6600000000000001E-2</v>
      </c>
      <c r="D21" s="98" t="s">
        <v>5107</v>
      </c>
      <c r="E21" s="98"/>
      <c r="F21" s="97">
        <f>SUM(E22:E24)</f>
        <v>7.6100000000000001E-2</v>
      </c>
    </row>
    <row r="22" spans="1:6" ht="15.75">
      <c r="A22" s="100" t="s">
        <v>5108</v>
      </c>
      <c r="B22" s="101">
        <v>6.4999999999999997E-3</v>
      </c>
      <c r="C22" s="102"/>
      <c r="D22" s="100" t="s">
        <v>5108</v>
      </c>
      <c r="E22" s="101">
        <v>6.4999999999999997E-3</v>
      </c>
      <c r="F22" s="102"/>
    </row>
    <row r="23" spans="1:6" ht="15.75">
      <c r="A23" s="100" t="s">
        <v>5109</v>
      </c>
      <c r="B23" s="101">
        <v>0.03</v>
      </c>
      <c r="C23" s="102"/>
      <c r="D23" s="100" t="s">
        <v>5109</v>
      </c>
      <c r="E23" s="101">
        <v>0.03</v>
      </c>
      <c r="F23" s="102"/>
    </row>
    <row r="24" spans="1:6" s="90" customFormat="1" ht="15.75">
      <c r="A24" s="103" t="s">
        <v>5110</v>
      </c>
      <c r="B24" s="104">
        <v>4.0099999999999997E-2</v>
      </c>
      <c r="C24" s="103"/>
      <c r="D24" s="774" t="s">
        <v>5110</v>
      </c>
      <c r="E24" s="775">
        <v>3.9600000000000003E-2</v>
      </c>
      <c r="F24" s="103"/>
    </row>
    <row r="25" spans="1:6" ht="9.75" customHeight="1">
      <c r="A25" s="984"/>
      <c r="B25" s="985"/>
      <c r="C25" s="986"/>
      <c r="D25" s="987"/>
      <c r="E25" s="987"/>
      <c r="F25" s="987"/>
    </row>
    <row r="26" spans="1:6" s="90" customFormat="1" ht="26.1" customHeight="1">
      <c r="A26" s="963" t="s">
        <v>5111</v>
      </c>
      <c r="B26" s="964"/>
      <c r="C26" s="965"/>
      <c r="D26" s="966" t="s">
        <v>5111</v>
      </c>
      <c r="E26" s="966"/>
      <c r="F26" s="966"/>
    </row>
    <row r="27" spans="1:6" ht="61.5" customHeight="1">
      <c r="A27" s="967"/>
      <c r="B27" s="968"/>
      <c r="C27" s="969"/>
      <c r="D27" s="970"/>
      <c r="E27" s="970"/>
      <c r="F27" s="970"/>
    </row>
    <row r="28" spans="1:6" ht="15.75">
      <c r="A28" s="988" t="s">
        <v>5112</v>
      </c>
      <c r="B28" s="989"/>
      <c r="C28" s="990"/>
      <c r="D28" s="991" t="s">
        <v>5112</v>
      </c>
      <c r="E28" s="991"/>
      <c r="F28" s="991"/>
    </row>
    <row r="29" spans="1:6" ht="15.75">
      <c r="A29" s="992" t="s">
        <v>5113</v>
      </c>
      <c r="B29" s="993"/>
      <c r="C29" s="994"/>
      <c r="D29" s="991" t="s">
        <v>5113</v>
      </c>
      <c r="E29" s="991"/>
      <c r="F29" s="991"/>
    </row>
    <row r="30" spans="1:6" ht="15.75">
      <c r="A30" s="992" t="s">
        <v>5114</v>
      </c>
      <c r="B30" s="993"/>
      <c r="C30" s="994"/>
      <c r="D30" s="991" t="s">
        <v>5114</v>
      </c>
      <c r="E30" s="991"/>
      <c r="F30" s="991"/>
    </row>
    <row r="31" spans="1:6" ht="15.75">
      <c r="A31" s="992" t="s">
        <v>5115</v>
      </c>
      <c r="B31" s="993"/>
      <c r="C31" s="994"/>
      <c r="D31" s="991" t="s">
        <v>5115</v>
      </c>
      <c r="E31" s="991"/>
      <c r="F31" s="991"/>
    </row>
    <row r="32" spans="1:6" ht="15.75">
      <c r="A32" s="992" t="s">
        <v>5116</v>
      </c>
      <c r="B32" s="993"/>
      <c r="C32" s="994"/>
      <c r="D32" s="991" t="s">
        <v>5116</v>
      </c>
      <c r="E32" s="991"/>
      <c r="F32" s="991"/>
    </row>
    <row r="33" spans="1:9" ht="15.75">
      <c r="A33" s="992" t="s">
        <v>5117</v>
      </c>
      <c r="B33" s="993"/>
      <c r="C33" s="994"/>
      <c r="D33" s="991" t="s">
        <v>5117</v>
      </c>
      <c r="E33" s="991"/>
      <c r="F33" s="991"/>
    </row>
    <row r="34" spans="1:9" ht="15.75">
      <c r="A34" s="996" t="s">
        <v>5118</v>
      </c>
      <c r="B34" s="997"/>
      <c r="C34" s="998"/>
      <c r="D34" s="991" t="s">
        <v>5118</v>
      </c>
      <c r="E34" s="991"/>
      <c r="F34" s="991"/>
    </row>
    <row r="35" spans="1:9" ht="12.75" customHeight="1">
      <c r="A35" s="105"/>
      <c r="C35" s="107"/>
      <c r="D35" s="999"/>
      <c r="E35" s="1000"/>
      <c r="F35" s="1001"/>
    </row>
    <row r="36" spans="1:9" s="90" customFormat="1" ht="18" customHeight="1">
      <c r="A36" s="963" t="s">
        <v>5119</v>
      </c>
      <c r="B36" s="964"/>
      <c r="C36" s="965"/>
      <c r="D36" s="966" t="s">
        <v>5119</v>
      </c>
      <c r="E36" s="966"/>
      <c r="F36" s="966"/>
    </row>
    <row r="37" spans="1:9" ht="10.5" customHeight="1">
      <c r="A37" s="105"/>
      <c r="C37" s="107"/>
      <c r="D37" s="999"/>
      <c r="E37" s="1000"/>
      <c r="F37" s="1001"/>
    </row>
    <row r="38" spans="1:9" s="90" customFormat="1" ht="20.25">
      <c r="A38" s="108" t="s">
        <v>5120</v>
      </c>
      <c r="B38" s="995">
        <f>(((1+C11+C13+C15)*(1+C17)*(1+C19))/(1-C21))-1</f>
        <v>0.22054092520684421</v>
      </c>
      <c r="C38" s="995"/>
      <c r="D38" s="108" t="s">
        <v>5120</v>
      </c>
      <c r="E38" s="995">
        <f>(((1+F11+F13+F15)*(1+F17)*(1+F19))/(1-F21))-1</f>
        <v>0.21988038785149899</v>
      </c>
      <c r="F38" s="995"/>
      <c r="I38" s="90">
        <v>0.21988038785149899</v>
      </c>
    </row>
    <row r="39" spans="1:9">
      <c r="A39" s="105"/>
      <c r="F39" s="106"/>
    </row>
  </sheetData>
  <mergeCells count="39">
    <mergeCell ref="B38:C38"/>
    <mergeCell ref="E38:F38"/>
    <mergeCell ref="A34:C34"/>
    <mergeCell ref="D34:F34"/>
    <mergeCell ref="D35:F35"/>
    <mergeCell ref="A36:C36"/>
    <mergeCell ref="D36:F36"/>
    <mergeCell ref="D37:F37"/>
    <mergeCell ref="A31:C31"/>
    <mergeCell ref="D31:F31"/>
    <mergeCell ref="A32:C32"/>
    <mergeCell ref="D32:F32"/>
    <mergeCell ref="A33:C33"/>
    <mergeCell ref="D33:F33"/>
    <mergeCell ref="A28:C28"/>
    <mergeCell ref="D28:F28"/>
    <mergeCell ref="A29:C29"/>
    <mergeCell ref="D29:F29"/>
    <mergeCell ref="A30:C30"/>
    <mergeCell ref="D30:F30"/>
    <mergeCell ref="A27:C27"/>
    <mergeCell ref="D27:F27"/>
    <mergeCell ref="D4:F4"/>
    <mergeCell ref="A5:C6"/>
    <mergeCell ref="D5:F6"/>
    <mergeCell ref="D7:F7"/>
    <mergeCell ref="A8:C9"/>
    <mergeCell ref="D8:F9"/>
    <mergeCell ref="D10:F10"/>
    <mergeCell ref="A25:C25"/>
    <mergeCell ref="D25:F25"/>
    <mergeCell ref="A26:C26"/>
    <mergeCell ref="D26:F26"/>
    <mergeCell ref="A1:C1"/>
    <mergeCell ref="D1:F1"/>
    <mergeCell ref="A2:C2"/>
    <mergeCell ref="D2:F2"/>
    <mergeCell ref="A3:C3"/>
    <mergeCell ref="D3:F3"/>
  </mergeCells>
  <printOptions horizontalCentered="1"/>
  <pageMargins left="0.39370078740157483" right="0.39370078740157483" top="0.59055118110236227" bottom="0.59055118110236227" header="0.39370078740157483" footer="0.39370078740157483"/>
  <pageSetup paperSize="9" orientation="portrait" r:id="rId1"/>
  <drawing r:id="rId2"/>
</worksheet>
</file>

<file path=xl/worksheets/sheet8.xml><?xml version="1.0" encoding="utf-8"?>
<worksheet xmlns="http://schemas.openxmlformats.org/spreadsheetml/2006/main" xmlns:r="http://schemas.openxmlformats.org/officeDocument/2006/relationships">
  <sheetPr codeName="Planilha18">
    <pageSetUpPr fitToPage="1"/>
  </sheetPr>
  <dimension ref="A1:O49"/>
  <sheetViews>
    <sheetView view="pageBreakPreview" topLeftCell="A2" zoomScale="70" zoomScaleNormal="90" zoomScaleSheetLayoutView="70" workbookViewId="0">
      <selection activeCell="A41" sqref="A41"/>
    </sheetView>
  </sheetViews>
  <sheetFormatPr defaultColWidth="21.85546875" defaultRowHeight="15"/>
  <cols>
    <col min="1" max="1" width="15.28515625" style="2" customWidth="1"/>
    <col min="2" max="2" width="41" style="2" customWidth="1"/>
    <col min="3" max="3" width="24" style="2" customWidth="1"/>
    <col min="4" max="5" width="22.28515625" style="2" bestFit="1" customWidth="1"/>
    <col min="6" max="6" width="18" style="2" customWidth="1"/>
    <col min="7" max="7" width="17.7109375" style="2" customWidth="1"/>
    <col min="8" max="8" width="17.42578125" style="2" customWidth="1"/>
    <col min="9" max="9" width="26.28515625" style="2" customWidth="1"/>
    <col min="10" max="10" width="14.5703125" style="2" bestFit="1" customWidth="1"/>
    <col min="11" max="11" width="15.85546875" style="2" bestFit="1" customWidth="1"/>
    <col min="12" max="12" width="16.28515625" style="2" bestFit="1" customWidth="1"/>
    <col min="13" max="14" width="16.42578125" style="2" bestFit="1" customWidth="1"/>
    <col min="15" max="15" width="14.7109375" style="2" bestFit="1" customWidth="1"/>
    <col min="16" max="16" width="14.5703125" style="2" bestFit="1" customWidth="1"/>
    <col min="17" max="234" width="9.140625" style="2" customWidth="1"/>
    <col min="235" max="235" width="5.7109375" style="2" customWidth="1"/>
    <col min="236" max="16384" width="21.85546875" style="2"/>
  </cols>
  <sheetData>
    <row r="1" spans="1:15" ht="15.75">
      <c r="A1" s="1016" t="str">
        <f>Orçamento!A1</f>
        <v>PREFEITURA MUNICIPAL DE OLINDA</v>
      </c>
      <c r="B1" s="1017"/>
      <c r="C1" s="1017"/>
      <c r="D1" s="1017"/>
      <c r="E1" s="1017"/>
      <c r="F1" s="1017"/>
      <c r="G1" s="1017"/>
      <c r="H1" s="1017"/>
      <c r="I1" s="1018"/>
    </row>
    <row r="2" spans="1:15" ht="15.75">
      <c r="A2" s="1032" t="str">
        <f>Orçamento!A2</f>
        <v>SECRETARIA DE OBRAS</v>
      </c>
      <c r="B2" s="1033"/>
      <c r="C2" s="1033"/>
      <c r="D2" s="1033"/>
      <c r="E2" s="1033"/>
      <c r="F2" s="1033"/>
      <c r="G2" s="1033"/>
      <c r="H2" s="1033"/>
      <c r="I2" s="1034"/>
    </row>
    <row r="3" spans="1:15" ht="15.75">
      <c r="A3" s="1032" t="str">
        <f>Orçamento!A3</f>
        <v>SECRETARIA EXECUTIVA DE OBRAS</v>
      </c>
      <c r="B3" s="1033"/>
      <c r="C3" s="1033"/>
      <c r="D3" s="1033"/>
      <c r="E3" s="1033"/>
      <c r="F3" s="1033"/>
      <c r="G3" s="1033"/>
      <c r="H3" s="1033"/>
      <c r="I3" s="1034"/>
    </row>
    <row r="4" spans="1:15" ht="9" customHeight="1">
      <c r="A4" s="21"/>
      <c r="B4" s="502"/>
      <c r="C4" s="502"/>
      <c r="D4" s="502"/>
      <c r="E4" s="502"/>
      <c r="F4" s="502"/>
      <c r="G4" s="502"/>
      <c r="H4" s="502"/>
      <c r="I4" s="503"/>
    </row>
    <row r="5" spans="1:15" ht="45.75" customHeight="1">
      <c r="A5" s="138" t="s">
        <v>5618</v>
      </c>
      <c r="B5" s="1029" t="str">
        <f>Resumo!B5</f>
        <v>CONTRATAÇÃO DE EMPRESA ESPECIALIZADA PARA EXECUÇÃO DE OBRAS DE TERRAPLENAGEM, PAVIMENTAÇÃO, DRENAGEM, ACESSIBILIDADE E SINALIZAÇÃO DA RUA CACIMBÃO NO BAIRRO DE SALGADINHO E RUA COMPOSITOR ATAULFO ALVES NO BAIRRO FRAGOSO, NO MUNICÍPIO DE OLINDA-PE, CONTRATO DE REPASSE: 1088.389-47/2023.</v>
      </c>
      <c r="C5" s="1030"/>
      <c r="D5" s="1030"/>
      <c r="E5" s="1030"/>
      <c r="F5" s="1030"/>
      <c r="G5" s="1030"/>
      <c r="H5" s="1030"/>
      <c r="I5" s="1031"/>
    </row>
    <row r="6" spans="1:15">
      <c r="A6" s="48" t="str">
        <f>[42]Resumo!A6</f>
        <v>Localização:</v>
      </c>
      <c r="B6" s="1028" t="str">
        <f>Resumo!B6</f>
        <v>OLINDA - PE</v>
      </c>
      <c r="C6" s="1028"/>
      <c r="D6" s="1028"/>
      <c r="E6" s="1028"/>
      <c r="F6" s="1028"/>
      <c r="G6" s="1028"/>
      <c r="H6" s="1027" t="s">
        <v>8029</v>
      </c>
      <c r="I6" s="1027"/>
    </row>
    <row r="7" spans="1:15">
      <c r="A7" s="1019" t="s">
        <v>18</v>
      </c>
      <c r="B7" s="1020"/>
      <c r="C7" s="1020"/>
      <c r="D7" s="1020"/>
      <c r="E7" s="1020"/>
      <c r="F7" s="1020"/>
      <c r="G7" s="1020"/>
      <c r="H7" s="1020"/>
      <c r="I7" s="1021"/>
    </row>
    <row r="8" spans="1:15" s="7" customFormat="1">
      <c r="A8" s="1006" t="s">
        <v>2</v>
      </c>
      <c r="B8" s="1008" t="s">
        <v>14</v>
      </c>
      <c r="C8" s="1006" t="s">
        <v>5093</v>
      </c>
      <c r="D8" s="1004" t="s">
        <v>7325</v>
      </c>
      <c r="E8" s="1005"/>
      <c r="F8" s="1005"/>
      <c r="G8" s="1005"/>
      <c r="H8" s="1005"/>
      <c r="I8" s="1005"/>
    </row>
    <row r="9" spans="1:15" s="7" customFormat="1">
      <c r="A9" s="1006"/>
      <c r="B9" s="1008"/>
      <c r="C9" s="1006"/>
      <c r="D9" s="1009">
        <v>30</v>
      </c>
      <c r="E9" s="1002">
        <v>60</v>
      </c>
      <c r="F9" s="1002">
        <v>90</v>
      </c>
      <c r="G9" s="1009">
        <v>120</v>
      </c>
      <c r="H9" s="1002">
        <v>150</v>
      </c>
      <c r="I9" s="1002">
        <v>180</v>
      </c>
    </row>
    <row r="10" spans="1:15" s="7" customFormat="1">
      <c r="A10" s="1007"/>
      <c r="B10" s="1003"/>
      <c r="C10" s="1007"/>
      <c r="D10" s="1010"/>
      <c r="E10" s="1003"/>
      <c r="F10" s="1003"/>
      <c r="G10" s="1010"/>
      <c r="H10" s="1003"/>
      <c r="I10" s="1003"/>
    </row>
    <row r="11" spans="1:15">
      <c r="A11" s="151"/>
      <c r="B11" s="1024" t="str">
        <f>Resumo!B11</f>
        <v>RUA DO CACIMBÃO</v>
      </c>
      <c r="C11" s="1025"/>
      <c r="D11" s="1025"/>
      <c r="E11" s="1025"/>
      <c r="F11" s="1025"/>
      <c r="G11" s="1025"/>
      <c r="H11" s="1025"/>
      <c r="I11" s="1026"/>
    </row>
    <row r="12" spans="1:15">
      <c r="A12" s="1013" t="s">
        <v>5155</v>
      </c>
      <c r="B12" s="1015" t="str">
        <f>VLOOKUP(A12,Resumo!A:C,2,0)</f>
        <v>ADMINISTRAÇÃO LOCAL DA OBRA</v>
      </c>
      <c r="C12" s="1011">
        <f>VLOOKUP(A12,Resumo!A:C,3,0)</f>
        <v>17736.48</v>
      </c>
      <c r="D12" s="140">
        <f>L16</f>
        <v>0.37411456207984201</v>
      </c>
      <c r="E12" s="140">
        <f>M12/K12</f>
        <v>0.33559061012521102</v>
      </c>
      <c r="F12" s="140">
        <f>N12/K12</f>
        <v>0.29029482779494697</v>
      </c>
      <c r="G12" s="140"/>
      <c r="H12" s="140"/>
      <c r="I12" s="140"/>
      <c r="K12" s="86">
        <f>SUM(C14:C25)</f>
        <v>392337.5</v>
      </c>
      <c r="L12" s="87">
        <f>D15+D17+D19+D21+D23+D25</f>
        <v>146779.17200000002</v>
      </c>
      <c r="M12" s="87">
        <f>E15+E17+E19+E21+E23+E25</f>
        <v>131664.78099999999</v>
      </c>
      <c r="N12" s="87">
        <f>F15+F17+F19+F21+F23+F25</f>
        <v>113893.54700000001</v>
      </c>
    </row>
    <row r="13" spans="1:15">
      <c r="A13" s="1014"/>
      <c r="B13" s="1015"/>
      <c r="C13" s="1012"/>
      <c r="D13" s="366">
        <f>C12*$D$12</f>
        <v>6635.475448037876</v>
      </c>
      <c r="E13" s="366">
        <f>C12*$E$12</f>
        <v>5952.1961446736022</v>
      </c>
      <c r="F13" s="366">
        <f>C12*$F$12</f>
        <v>5148.8084072885213</v>
      </c>
      <c r="G13" s="141"/>
      <c r="H13" s="141"/>
      <c r="I13" s="141"/>
      <c r="L13" s="365">
        <f>L12/$K$12</f>
        <v>0.37411456207984201</v>
      </c>
      <c r="M13" s="365">
        <f>M12/$K$12</f>
        <v>0.33559061012521102</v>
      </c>
      <c r="N13" s="365">
        <f>N12/$K$12</f>
        <v>0.29029482779494697</v>
      </c>
    </row>
    <row r="14" spans="1:15">
      <c r="A14" s="1013" t="s">
        <v>5149</v>
      </c>
      <c r="B14" s="1015" t="str">
        <f>VLOOKUP(A14,Resumo!A:C,2,0)</f>
        <v>SERVIÇOS PRELIMINARES</v>
      </c>
      <c r="C14" s="1011">
        <f>VLOOKUP(A14,Resumo!A:C,3,0)</f>
        <v>20110.530000000002</v>
      </c>
      <c r="D14" s="367">
        <v>1</v>
      </c>
      <c r="E14" s="367"/>
      <c r="F14" s="367"/>
      <c r="G14" s="142"/>
      <c r="H14" s="142"/>
      <c r="I14" s="227"/>
    </row>
    <row r="15" spans="1:15">
      <c r="A15" s="1014"/>
      <c r="B15" s="1015"/>
      <c r="C15" s="1012"/>
      <c r="D15" s="141">
        <f>D14*$C$14</f>
        <v>20110.530000000002</v>
      </c>
      <c r="E15" s="141"/>
      <c r="F15" s="141"/>
      <c r="G15" s="141"/>
      <c r="H15" s="141"/>
      <c r="I15" s="141"/>
      <c r="K15" s="86">
        <f>D13+E13+F13</f>
        <v>17736.48</v>
      </c>
      <c r="L15" s="87">
        <f>D15+D17+D19+D21</f>
        <v>146779.17200000002</v>
      </c>
      <c r="M15" s="87">
        <f>E17+E19+E21+E23</f>
        <v>131664.78099999999</v>
      </c>
      <c r="N15" s="87">
        <f>F17+F21+F23+F25</f>
        <v>113893.54700000001</v>
      </c>
    </row>
    <row r="16" spans="1:15">
      <c r="A16" s="1013" t="s">
        <v>5165</v>
      </c>
      <c r="B16" s="1015" t="str">
        <f>VLOOKUP(A16,Resumo!A:C,2,0)</f>
        <v>DRENAGEM</v>
      </c>
      <c r="C16" s="1011">
        <f>VLOOKUP(A16,Resumo!A:C,3,0)</f>
        <v>89743.98000000001</v>
      </c>
      <c r="D16" s="143">
        <v>0.4</v>
      </c>
      <c r="E16" s="143">
        <v>0.4</v>
      </c>
      <c r="F16" s="228">
        <v>0.2</v>
      </c>
      <c r="G16" s="143"/>
      <c r="H16" s="143"/>
      <c r="I16" s="228"/>
      <c r="L16" s="401">
        <f>L15/K12</f>
        <v>0.37411456207984201</v>
      </c>
      <c r="M16" s="401">
        <f>M15/K12</f>
        <v>0.33559061012521102</v>
      </c>
      <c r="N16" s="401">
        <f>N15/K12</f>
        <v>0.29029482779494697</v>
      </c>
      <c r="O16" s="139">
        <f>SUM(L16:N16)</f>
        <v>1</v>
      </c>
    </row>
    <row r="17" spans="1:14">
      <c r="A17" s="1014"/>
      <c r="B17" s="1015"/>
      <c r="C17" s="1012"/>
      <c r="D17" s="141">
        <f>D16*$C$16</f>
        <v>35897.592000000004</v>
      </c>
      <c r="E17" s="141">
        <f>E16*$C$16</f>
        <v>35897.592000000004</v>
      </c>
      <c r="F17" s="141">
        <f>F16*$C$16</f>
        <v>17948.796000000002</v>
      </c>
      <c r="G17" s="141"/>
      <c r="H17" s="141"/>
      <c r="I17" s="141"/>
    </row>
    <row r="18" spans="1:14">
      <c r="A18" s="1013" t="s">
        <v>5175</v>
      </c>
      <c r="B18" s="1015" t="str">
        <f>VLOOKUP(A18,Resumo!A:C,2,0)</f>
        <v>TERRAPLENAGEM</v>
      </c>
      <c r="C18" s="1011">
        <f>VLOOKUP(A18,Resumo!A:C,3,0)</f>
        <v>82368.14</v>
      </c>
      <c r="D18" s="143">
        <v>0.8</v>
      </c>
      <c r="E18" s="143">
        <v>0.2</v>
      </c>
      <c r="F18" s="228"/>
      <c r="G18" s="143"/>
      <c r="H18" s="143"/>
      <c r="I18" s="228"/>
      <c r="K18" s="139">
        <f>D12+E12+F12</f>
        <v>1</v>
      </c>
    </row>
    <row r="19" spans="1:14">
      <c r="A19" s="1014"/>
      <c r="B19" s="1015"/>
      <c r="C19" s="1012"/>
      <c r="D19" s="141">
        <f>D18*$C$18</f>
        <v>65894.512000000002</v>
      </c>
      <c r="E19" s="141">
        <f>E18*$C$18</f>
        <v>16473.628000000001</v>
      </c>
      <c r="F19" s="141"/>
      <c r="G19" s="141"/>
      <c r="H19" s="141"/>
      <c r="I19" s="141"/>
    </row>
    <row r="20" spans="1:14">
      <c r="A20" s="1013" t="s">
        <v>6976</v>
      </c>
      <c r="B20" s="1015" t="str">
        <f>VLOOKUP(A20,Resumo!A:C,2,0)</f>
        <v>PAVIMENTAÇÃO</v>
      </c>
      <c r="C20" s="1011">
        <f>VLOOKUP(A20,Resumo!A:C,3,0)</f>
        <v>124382.68999999999</v>
      </c>
      <c r="D20" s="142">
        <v>0.2</v>
      </c>
      <c r="E20" s="142">
        <v>0.4</v>
      </c>
      <c r="F20" s="227">
        <v>0.4</v>
      </c>
      <c r="G20" s="142"/>
      <c r="H20" s="142"/>
      <c r="I20" s="227"/>
      <c r="L20" s="87">
        <f>D21+D19+D17+D15</f>
        <v>146779.17200000002</v>
      </c>
      <c r="M20" s="401">
        <f>L20/K12</f>
        <v>0.37411456207984201</v>
      </c>
    </row>
    <row r="21" spans="1:14">
      <c r="A21" s="1014"/>
      <c r="B21" s="1015"/>
      <c r="C21" s="1012"/>
      <c r="D21" s="141">
        <f>D20*$C$20</f>
        <v>24876.538</v>
      </c>
      <c r="E21" s="141">
        <f>E20*$C$20</f>
        <v>49753.076000000001</v>
      </c>
      <c r="F21" s="141">
        <f>F20*$C$20</f>
        <v>49753.076000000001</v>
      </c>
      <c r="G21" s="141"/>
      <c r="H21" s="141"/>
      <c r="I21" s="141"/>
    </row>
    <row r="22" spans="1:14">
      <c r="A22" s="1013" t="s">
        <v>6980</v>
      </c>
      <c r="B22" s="1015" t="str">
        <f>VLOOKUP(A22,Resumo!A:C,2,0)</f>
        <v>PASSEIOS</v>
      </c>
      <c r="C22" s="1011">
        <f>VLOOKUP(A22,Resumo!A:C,3,0)</f>
        <v>59080.969999999994</v>
      </c>
      <c r="D22" s="142"/>
      <c r="E22" s="142">
        <v>0.5</v>
      </c>
      <c r="F22" s="227">
        <v>0.5</v>
      </c>
      <c r="G22" s="142"/>
      <c r="H22" s="142"/>
      <c r="I22" s="227"/>
    </row>
    <row r="23" spans="1:14">
      <c r="A23" s="1014"/>
      <c r="B23" s="1015"/>
      <c r="C23" s="1012"/>
      <c r="D23" s="141"/>
      <c r="E23" s="141">
        <f>E22*$C$22</f>
        <v>29540.484999999997</v>
      </c>
      <c r="F23" s="141">
        <f>F22*$C$22</f>
        <v>29540.484999999997</v>
      </c>
      <c r="G23" s="141"/>
      <c r="H23" s="141"/>
      <c r="I23" s="141"/>
    </row>
    <row r="24" spans="1:14">
      <c r="A24" s="1013" t="s">
        <v>6983</v>
      </c>
      <c r="B24" s="1015" t="str">
        <f>VLOOKUP(A24,Resumo!A:C,2,0)</f>
        <v>SINALIZAÇÃO</v>
      </c>
      <c r="C24" s="1011">
        <f>VLOOKUP(A24,Resumo!A:C,3,0)</f>
        <v>16651.189999999999</v>
      </c>
      <c r="D24" s="142"/>
      <c r="E24" s="142"/>
      <c r="F24" s="227">
        <v>1</v>
      </c>
      <c r="G24" s="142"/>
      <c r="H24" s="142"/>
      <c r="I24" s="227"/>
    </row>
    <row r="25" spans="1:14">
      <c r="A25" s="1014"/>
      <c r="B25" s="1015"/>
      <c r="C25" s="1012"/>
      <c r="D25" s="141"/>
      <c r="E25" s="141"/>
      <c r="F25" s="141">
        <f>F24*$C$24</f>
        <v>16651.189999999999</v>
      </c>
      <c r="G25" s="141"/>
      <c r="H25" s="141"/>
      <c r="I25" s="141"/>
    </row>
    <row r="26" spans="1:14">
      <c r="A26" s="151"/>
      <c r="B26" s="1024" t="str">
        <f>Resumo!B19</f>
        <v>RUA COMPOSITOR ATAULFO ALVES</v>
      </c>
      <c r="C26" s="1025"/>
      <c r="D26" s="1025"/>
      <c r="E26" s="1025"/>
      <c r="F26" s="1025"/>
      <c r="G26" s="1025"/>
      <c r="H26" s="1025"/>
      <c r="I26" s="1026"/>
    </row>
    <row r="27" spans="1:14">
      <c r="A27" s="1013" t="str">
        <f>Orçamento!A68</f>
        <v>8.0</v>
      </c>
      <c r="B27" s="1015" t="str">
        <f>VLOOKUP(A27,Resumo!A:C,2,0)</f>
        <v>ADMINISTRAÇÃO LOCAL DA OBRA</v>
      </c>
      <c r="C27" s="1011">
        <f>VLOOKUP(A27,Resumo!A:C,3,0)</f>
        <v>17736.48</v>
      </c>
      <c r="D27" s="142"/>
      <c r="E27" s="142"/>
      <c r="F27" s="227"/>
      <c r="G27" s="140">
        <f>L27/K27</f>
        <v>0.26877828961817568</v>
      </c>
      <c r="H27" s="140">
        <f>M27/K27</f>
        <v>0.39008396906033682</v>
      </c>
      <c r="I27" s="140">
        <f>N27/K27</f>
        <v>0.34113774132148761</v>
      </c>
      <c r="K27" s="86">
        <f>SUM(C29:C40)</f>
        <v>585356.07999999996</v>
      </c>
      <c r="L27" s="87">
        <f>G30+G32+G34+G36+G38+G40</f>
        <v>157331.00599999999</v>
      </c>
      <c r="M27" s="87">
        <f>H30+H32+H34+H36+H38+H40</f>
        <v>228338.02300000004</v>
      </c>
      <c r="N27" s="87">
        <f>I30+I32+I34+I36+I38+I40</f>
        <v>199687.05100000001</v>
      </c>
    </row>
    <row r="28" spans="1:14">
      <c r="A28" s="1014"/>
      <c r="B28" s="1015"/>
      <c r="C28" s="1012"/>
      <c r="D28" s="141"/>
      <c r="E28" s="141"/>
      <c r="F28" s="141"/>
      <c r="G28" s="366">
        <f>C27*$G$27</f>
        <v>4767.1807582469801</v>
      </c>
      <c r="H28" s="366">
        <f>C27*$H$27</f>
        <v>6918.7165155592829</v>
      </c>
      <c r="I28" s="366">
        <f>C27*$I$27</f>
        <v>6050.5827261937384</v>
      </c>
      <c r="L28" s="365">
        <f>L27/K27</f>
        <v>0.26877828961817568</v>
      </c>
      <c r="M28" s="365">
        <f>M27/K27</f>
        <v>0.39008396906033682</v>
      </c>
      <c r="N28" s="365">
        <f>N27/K27</f>
        <v>0.34113774132148761</v>
      </c>
    </row>
    <row r="29" spans="1:14">
      <c r="A29" s="1013" t="str">
        <f>Orçamento!A71</f>
        <v>9.0</v>
      </c>
      <c r="B29" s="1015" t="str">
        <f>VLOOKUP(A29,Resumo!A:C,2,0)</f>
        <v>SERVIÇOS PRELIMINARES</v>
      </c>
      <c r="C29" s="1011">
        <f>VLOOKUP(A29,Resumo!A:C,3,0)</f>
        <v>20312.160000000003</v>
      </c>
      <c r="D29" s="142"/>
      <c r="E29" s="142"/>
      <c r="F29" s="227"/>
      <c r="G29" s="142">
        <v>1</v>
      </c>
      <c r="H29" s="142"/>
      <c r="I29" s="227"/>
    </row>
    <row r="30" spans="1:14">
      <c r="A30" s="1014"/>
      <c r="B30" s="1015"/>
      <c r="C30" s="1012"/>
      <c r="D30" s="141"/>
      <c r="E30" s="141"/>
      <c r="F30" s="141"/>
      <c r="G30" s="141">
        <f>G29*$C$29</f>
        <v>20312.160000000003</v>
      </c>
      <c r="H30" s="141"/>
      <c r="I30" s="141"/>
      <c r="K30" s="86">
        <f>G28+H28+I28</f>
        <v>17736.48</v>
      </c>
      <c r="L30" s="87">
        <f>K15+K30</f>
        <v>35472.959999999999</v>
      </c>
    </row>
    <row r="31" spans="1:14">
      <c r="A31" s="1013" t="str">
        <f>Orçamento!A77</f>
        <v>10.0</v>
      </c>
      <c r="B31" s="1015" t="str">
        <f>VLOOKUP(A31,Resumo!A:C,2,0)</f>
        <v>TERRAPLENAGEM E MOVIMENTO DE TERRA</v>
      </c>
      <c r="C31" s="1011">
        <f>VLOOKUP(A31,Resumo!A:C,3,0)</f>
        <v>205914.16</v>
      </c>
      <c r="D31" s="142"/>
      <c r="E31" s="142"/>
      <c r="F31" s="227"/>
      <c r="G31" s="143">
        <v>0.4</v>
      </c>
      <c r="H31" s="143">
        <v>0.4</v>
      </c>
      <c r="I31" s="228">
        <v>0.2</v>
      </c>
    </row>
    <row r="32" spans="1:14">
      <c r="A32" s="1014"/>
      <c r="B32" s="1015"/>
      <c r="C32" s="1012"/>
      <c r="D32" s="141"/>
      <c r="E32" s="141"/>
      <c r="F32" s="141"/>
      <c r="G32" s="141">
        <f>G31*$C$31</f>
        <v>82365.664000000004</v>
      </c>
      <c r="H32" s="141">
        <f>H31*$C$31</f>
        <v>82365.664000000004</v>
      </c>
      <c r="I32" s="141">
        <f>I31*$C$31</f>
        <v>41182.832000000002</v>
      </c>
      <c r="K32" s="139">
        <f>G27+H27+I27</f>
        <v>1</v>
      </c>
      <c r="L32" s="139">
        <f>K18+K32</f>
        <v>2</v>
      </c>
    </row>
    <row r="33" spans="1:10">
      <c r="A33" s="1013" t="str">
        <f>Orçamento!A87</f>
        <v>11.0</v>
      </c>
      <c r="B33" s="1022" t="str">
        <f>VLOOKUP(A33,Resumo!A:C,2,0)</f>
        <v>DRENAGEM</v>
      </c>
      <c r="C33" s="1011">
        <f>VLOOKUP(A33,Resumo!A:C,3,0)</f>
        <v>7264.25</v>
      </c>
      <c r="D33" s="142"/>
      <c r="E33" s="142"/>
      <c r="F33" s="227"/>
      <c r="G33" s="143">
        <v>0.8</v>
      </c>
      <c r="H33" s="143">
        <v>0.2</v>
      </c>
      <c r="I33" s="228"/>
    </row>
    <row r="34" spans="1:10">
      <c r="A34" s="1014"/>
      <c r="B34" s="1023"/>
      <c r="C34" s="1012"/>
      <c r="D34" s="141"/>
      <c r="E34" s="141"/>
      <c r="F34" s="141"/>
      <c r="G34" s="141">
        <f>G33*$C$33</f>
        <v>5811.4000000000005</v>
      </c>
      <c r="H34" s="141">
        <f>H33*$C$33</f>
        <v>1452.8500000000001</v>
      </c>
      <c r="I34" s="141"/>
    </row>
    <row r="35" spans="1:10">
      <c r="A35" s="1013" t="str">
        <f>Orçamento!A90</f>
        <v>12.0</v>
      </c>
      <c r="B35" s="1015" t="str">
        <f>VLOOKUP(A35,Resumo!A:C,2,0)</f>
        <v>PAVIMENTAÇÃO</v>
      </c>
      <c r="C35" s="1011">
        <f>VLOOKUP(A35,Resumo!A:C,3,0)</f>
        <v>244208.91</v>
      </c>
      <c r="D35" s="142"/>
      <c r="E35" s="142"/>
      <c r="F35" s="227"/>
      <c r="G35" s="142">
        <v>0.2</v>
      </c>
      <c r="H35" s="142">
        <v>0.4</v>
      </c>
      <c r="I35" s="227">
        <v>0.4</v>
      </c>
    </row>
    <row r="36" spans="1:10">
      <c r="A36" s="1014"/>
      <c r="B36" s="1015"/>
      <c r="C36" s="1012"/>
      <c r="D36" s="141"/>
      <c r="E36" s="141"/>
      <c r="F36" s="141"/>
      <c r="G36" s="141">
        <f>G35*$C$35</f>
        <v>48841.782000000007</v>
      </c>
      <c r="H36" s="141">
        <f>H35*$C$35</f>
        <v>97683.564000000013</v>
      </c>
      <c r="I36" s="141">
        <f>I35*$C$35</f>
        <v>97683.564000000013</v>
      </c>
    </row>
    <row r="37" spans="1:10">
      <c r="A37" s="1013" t="str">
        <f>Orçamento!A96</f>
        <v>13.0</v>
      </c>
      <c r="B37" s="1015" t="str">
        <f>VLOOKUP(A37,Resumo!A:C,2,0)</f>
        <v>PASSEIOS</v>
      </c>
      <c r="C37" s="1011">
        <f>VLOOKUP(A37,Resumo!A:C,3,0)</f>
        <v>93671.89</v>
      </c>
      <c r="D37" s="142"/>
      <c r="E37" s="142"/>
      <c r="F37" s="227"/>
      <c r="G37" s="142"/>
      <c r="H37" s="142">
        <v>0.5</v>
      </c>
      <c r="I37" s="227">
        <v>0.5</v>
      </c>
    </row>
    <row r="38" spans="1:10">
      <c r="A38" s="1014"/>
      <c r="B38" s="1015"/>
      <c r="C38" s="1012"/>
      <c r="D38" s="141"/>
      <c r="E38" s="141"/>
      <c r="F38" s="141"/>
      <c r="G38" s="141"/>
      <c r="H38" s="141">
        <f>H37*$C$37</f>
        <v>46835.945</v>
      </c>
      <c r="I38" s="141">
        <f>I37*$C$37</f>
        <v>46835.945</v>
      </c>
    </row>
    <row r="39" spans="1:10">
      <c r="A39" s="1013" t="str">
        <f>Orçamento!A102</f>
        <v>14.0</v>
      </c>
      <c r="B39" s="1015" t="str">
        <f>VLOOKUP(A39,Resumo!A:C,2,0)</f>
        <v>SINALIZAÇÃO</v>
      </c>
      <c r="C39" s="1011">
        <f>VLOOKUP(A39,Resumo!A:C,3,0)</f>
        <v>13984.71</v>
      </c>
      <c r="D39" s="142"/>
      <c r="E39" s="142"/>
      <c r="F39" s="227"/>
      <c r="G39" s="142"/>
      <c r="H39" s="142"/>
      <c r="I39" s="227">
        <v>1</v>
      </c>
    </row>
    <row r="40" spans="1:10">
      <c r="A40" s="1014"/>
      <c r="B40" s="1015"/>
      <c r="C40" s="1012"/>
      <c r="D40" s="141"/>
      <c r="E40" s="141"/>
      <c r="F40" s="141"/>
      <c r="G40" s="141"/>
      <c r="H40" s="141"/>
      <c r="I40" s="141">
        <f>I39*$C$39</f>
        <v>13984.71</v>
      </c>
    </row>
    <row r="41" spans="1:10">
      <c r="A41" s="144"/>
      <c r="B41" s="144" t="s">
        <v>5094</v>
      </c>
      <c r="C41" s="145">
        <f>C12+C27</f>
        <v>35472.959999999999</v>
      </c>
      <c r="D41" s="145"/>
      <c r="E41" s="145"/>
      <c r="F41" s="145"/>
      <c r="G41" s="145"/>
      <c r="H41" s="145"/>
      <c r="I41" s="145"/>
    </row>
    <row r="42" spans="1:10" ht="29.25">
      <c r="A42" s="144"/>
      <c r="B42" s="504" t="s">
        <v>5095</v>
      </c>
      <c r="C42" s="146">
        <f>C14+C16+C18+C20+C22+C24+C29+C31+C33+C35+C37+C39</f>
        <v>977693.58000000007</v>
      </c>
      <c r="D42" s="145"/>
      <c r="E42" s="145"/>
      <c r="F42" s="145"/>
      <c r="G42" s="145"/>
      <c r="H42" s="145"/>
      <c r="I42" s="145"/>
    </row>
    <row r="43" spans="1:10">
      <c r="A43" s="229"/>
      <c r="B43" s="229" t="s">
        <v>5208</v>
      </c>
      <c r="C43" s="230"/>
      <c r="D43" s="231">
        <f>D25+D23+D21+D19+D17+D15+D13</f>
        <v>153414.6474480379</v>
      </c>
      <c r="E43" s="231">
        <f>E25+E23+E21+E19+E17+E15+E13</f>
        <v>137616.97714467361</v>
      </c>
      <c r="F43" s="231">
        <f>F25+F23+F21+F19+F17+F15+F13</f>
        <v>119042.35540728852</v>
      </c>
      <c r="G43" s="368">
        <f>G28+G30+G32+G34+G36+G38+G40</f>
        <v>162098.18675824697</v>
      </c>
      <c r="H43" s="368">
        <f>H28+H30+H32+H34+H36+H38+H40</f>
        <v>235256.73951555931</v>
      </c>
      <c r="I43" s="368">
        <f>I28+I30+I32+I34+I36+I38+I40</f>
        <v>205737.63372619374</v>
      </c>
    </row>
    <row r="44" spans="1:10">
      <c r="A44" s="229"/>
      <c r="B44" s="229" t="s">
        <v>5209</v>
      </c>
      <c r="C44" s="230"/>
      <c r="D44" s="231">
        <f>D43</f>
        <v>153414.6474480379</v>
      </c>
      <c r="E44" s="231">
        <f>D44+E43</f>
        <v>291031.62459271151</v>
      </c>
      <c r="F44" s="231">
        <f>E44+F43</f>
        <v>410073.98000000004</v>
      </c>
      <c r="G44" s="368">
        <f>F44+G43</f>
        <v>572172.16675824695</v>
      </c>
      <c r="H44" s="368">
        <f>G44+H43</f>
        <v>807428.90627380623</v>
      </c>
      <c r="I44" s="368">
        <f>H44+I43</f>
        <v>1013166.54</v>
      </c>
    </row>
    <row r="45" spans="1:10">
      <c r="A45" s="229"/>
      <c r="B45" s="229" t="s">
        <v>5210</v>
      </c>
      <c r="C45" s="230"/>
      <c r="D45" s="232">
        <f t="shared" ref="D45:I45" si="0">D43/$C$47</f>
        <v>0.15142095735616959</v>
      </c>
      <c r="E45" s="232">
        <f t="shared" si="0"/>
        <v>0.13582858465171344</v>
      </c>
      <c r="F45" s="232">
        <f t="shared" si="0"/>
        <v>0.11749534820532911</v>
      </c>
      <c r="G45" s="232">
        <f t="shared" si="0"/>
        <v>0.1599916502949722</v>
      </c>
      <c r="H45" s="232">
        <f t="shared" si="0"/>
        <v>0.23219947582907674</v>
      </c>
      <c r="I45" s="232">
        <f t="shared" si="0"/>
        <v>0.20306398366273895</v>
      </c>
    </row>
    <row r="46" spans="1:10">
      <c r="A46" s="229"/>
      <c r="B46" s="229" t="s">
        <v>5211</v>
      </c>
      <c r="C46" s="230"/>
      <c r="D46" s="232">
        <f>D45</f>
        <v>0.15142095735616959</v>
      </c>
      <c r="E46" s="232">
        <f>D46+E45</f>
        <v>0.287249542007883</v>
      </c>
      <c r="F46" s="232">
        <f>E46+F45</f>
        <v>0.40474489021321214</v>
      </c>
      <c r="G46" s="232">
        <f>G45+F46</f>
        <v>0.56473654050818434</v>
      </c>
      <c r="H46" s="232">
        <f>G46+H45</f>
        <v>0.79693601633726108</v>
      </c>
      <c r="I46" s="232">
        <f>H46+I45</f>
        <v>1</v>
      </c>
      <c r="J46" s="139"/>
    </row>
    <row r="47" spans="1:10">
      <c r="A47" s="229"/>
      <c r="B47" s="229" t="s">
        <v>5096</v>
      </c>
      <c r="C47" s="231">
        <f>C41+C42</f>
        <v>1013166.54</v>
      </c>
      <c r="D47" s="232"/>
      <c r="E47" s="232"/>
      <c r="F47" s="232"/>
      <c r="G47" s="232"/>
      <c r="H47" s="232"/>
      <c r="I47" s="232"/>
    </row>
    <row r="49" spans="4:6">
      <c r="D49" s="139"/>
      <c r="E49" s="139"/>
      <c r="F49" s="139"/>
    </row>
  </sheetData>
  <mergeCells count="61">
    <mergeCell ref="H6:I6"/>
    <mergeCell ref="B6:G6"/>
    <mergeCell ref="B5:I5"/>
    <mergeCell ref="A3:I3"/>
    <mergeCell ref="A2:I2"/>
    <mergeCell ref="A1:I1"/>
    <mergeCell ref="A7:I7"/>
    <mergeCell ref="A39:A40"/>
    <mergeCell ref="B39:B40"/>
    <mergeCell ref="C39:C40"/>
    <mergeCell ref="A31:A32"/>
    <mergeCell ref="B31:B32"/>
    <mergeCell ref="C31:C32"/>
    <mergeCell ref="A33:A34"/>
    <mergeCell ref="B33:B34"/>
    <mergeCell ref="C33:C34"/>
    <mergeCell ref="B11:I11"/>
    <mergeCell ref="B26:I26"/>
    <mergeCell ref="A29:A30"/>
    <mergeCell ref="B29:B30"/>
    <mergeCell ref="C29:C30"/>
    <mergeCell ref="A35:A36"/>
    <mergeCell ref="B35:B36"/>
    <mergeCell ref="C35:C36"/>
    <mergeCell ref="A37:A38"/>
    <mergeCell ref="B37:B38"/>
    <mergeCell ref="C37:C38"/>
    <mergeCell ref="A27:A28"/>
    <mergeCell ref="B27:B28"/>
    <mergeCell ref="C27:C28"/>
    <mergeCell ref="A22:A23"/>
    <mergeCell ref="B22:B23"/>
    <mergeCell ref="C22:C23"/>
    <mergeCell ref="A24:A25"/>
    <mergeCell ref="B24:B25"/>
    <mergeCell ref="C24:C25"/>
    <mergeCell ref="A20:A21"/>
    <mergeCell ref="B20:B21"/>
    <mergeCell ref="C20:C21"/>
    <mergeCell ref="A18:A19"/>
    <mergeCell ref="B18:B19"/>
    <mergeCell ref="C18:C19"/>
    <mergeCell ref="C14:C15"/>
    <mergeCell ref="A16:A17"/>
    <mergeCell ref="B16:B17"/>
    <mergeCell ref="C16:C17"/>
    <mergeCell ref="A12:A13"/>
    <mergeCell ref="A14:A15"/>
    <mergeCell ref="B14:B15"/>
    <mergeCell ref="B12:B13"/>
    <mergeCell ref="C12:C13"/>
    <mergeCell ref="F9:F10"/>
    <mergeCell ref="D8:I8"/>
    <mergeCell ref="A8:A10"/>
    <mergeCell ref="B8:B10"/>
    <mergeCell ref="C8:C10"/>
    <mergeCell ref="D9:D10"/>
    <mergeCell ref="E9:E10"/>
    <mergeCell ref="H9:H10"/>
    <mergeCell ref="I9:I10"/>
    <mergeCell ref="G9:G10"/>
  </mergeCells>
  <phoneticPr fontId="149" type="noConversion"/>
  <printOptions horizontalCentered="1"/>
  <pageMargins left="0.19685039370078741" right="0.19685039370078741" top="0.39370078740157483" bottom="0.59055118110236227" header="0.39370078740157483" footer="0.27559055118110237"/>
  <pageSetup paperSize="9" scale="72" firstPageNumber="284" fitToHeight="0" orientation="landscape" r:id="rId1"/>
  <headerFooter alignWithMargins="0"/>
  <ignoredErrors>
    <ignoredError sqref="D45:F45 G45:H45 G46:I46 I45" formula="1"/>
  </ignoredErrors>
  <drawing r:id="rId2"/>
</worksheet>
</file>

<file path=xl/worksheets/sheet9.xml><?xml version="1.0" encoding="utf-8"?>
<worksheet xmlns="http://schemas.openxmlformats.org/spreadsheetml/2006/main" xmlns:r="http://schemas.openxmlformats.org/officeDocument/2006/relationships">
  <sheetPr>
    <pageSetUpPr fitToPage="1"/>
  </sheetPr>
  <dimension ref="A1:G44"/>
  <sheetViews>
    <sheetView tabSelected="1" view="pageBreakPreview" topLeftCell="A16" zoomScaleSheetLayoutView="100" workbookViewId="0">
      <selection activeCell="L50" sqref="L50"/>
    </sheetView>
  </sheetViews>
  <sheetFormatPr defaultRowHeight="12.75"/>
  <cols>
    <col min="1" max="1" width="7.28515625" style="736" bestFit="1" customWidth="1"/>
    <col min="2" max="2" width="40" style="736" customWidth="1"/>
    <col min="3" max="3" width="10.85546875" style="736" customWidth="1"/>
    <col min="4" max="4" width="12" style="736" customWidth="1"/>
    <col min="5" max="6" width="10.85546875" style="736" customWidth="1"/>
    <col min="7" max="7" width="16" style="736" customWidth="1"/>
    <col min="8" max="16384" width="9.140625" style="736"/>
  </cols>
  <sheetData>
    <row r="1" spans="1:7" ht="13.5" customHeight="1">
      <c r="A1" s="1036" t="s">
        <v>14990</v>
      </c>
      <c r="B1" s="1036"/>
      <c r="C1" s="1036"/>
      <c r="D1" s="1036"/>
      <c r="E1" s="1036"/>
      <c r="F1" s="1036"/>
      <c r="G1" s="735"/>
    </row>
    <row r="2" spans="1:7" ht="15">
      <c r="A2" s="1037" t="s">
        <v>15063</v>
      </c>
      <c r="B2" s="1038"/>
      <c r="C2" s="1038"/>
      <c r="D2" s="1038"/>
      <c r="E2" s="1038"/>
      <c r="F2" s="1038"/>
      <c r="G2" s="737"/>
    </row>
    <row r="3" spans="1:7">
      <c r="A3" s="1039"/>
      <c r="B3" s="1039"/>
      <c r="C3" s="1039"/>
      <c r="D3" s="1039"/>
      <c r="E3" s="1039"/>
      <c r="F3" s="1039"/>
      <c r="G3" s="738"/>
    </row>
    <row r="4" spans="1:7" ht="14.25" customHeight="1">
      <c r="A4" s="1040" t="s">
        <v>14991</v>
      </c>
      <c r="B4" s="1040"/>
      <c r="C4" s="1040"/>
      <c r="D4" s="1040"/>
      <c r="E4" s="1040"/>
      <c r="F4" s="1040"/>
      <c r="G4" s="737"/>
    </row>
    <row r="5" spans="1:7">
      <c r="A5" s="1041" t="s">
        <v>14992</v>
      </c>
      <c r="B5" s="1041" t="s">
        <v>14993</v>
      </c>
      <c r="C5" s="1042" t="s">
        <v>14994</v>
      </c>
      <c r="D5" s="1042"/>
      <c r="E5" s="1042" t="s">
        <v>14995</v>
      </c>
      <c r="F5" s="1042"/>
      <c r="G5" s="737"/>
    </row>
    <row r="6" spans="1:7" ht="25.5">
      <c r="A6" s="1041"/>
      <c r="B6" s="1041"/>
      <c r="C6" s="755" t="s">
        <v>14996</v>
      </c>
      <c r="D6" s="755" t="s">
        <v>14997</v>
      </c>
      <c r="E6" s="755" t="s">
        <v>14996</v>
      </c>
      <c r="F6" s="755" t="s">
        <v>14997</v>
      </c>
      <c r="G6" s="739"/>
    </row>
    <row r="7" spans="1:7" ht="14.25" customHeight="1">
      <c r="A7" s="1040" t="s">
        <v>14998</v>
      </c>
      <c r="B7" s="1040"/>
      <c r="C7" s="1040"/>
      <c r="D7" s="1040"/>
      <c r="E7" s="1040"/>
      <c r="F7" s="1040"/>
      <c r="G7" s="737"/>
    </row>
    <row r="8" spans="1:7" ht="14.25" customHeight="1">
      <c r="A8" s="756" t="s">
        <v>14999</v>
      </c>
      <c r="B8" s="757" t="s">
        <v>15000</v>
      </c>
      <c r="C8" s="758">
        <v>0.05</v>
      </c>
      <c r="D8" s="758">
        <v>0.05</v>
      </c>
      <c r="E8" s="758">
        <v>0.2</v>
      </c>
      <c r="F8" s="758">
        <v>0.2</v>
      </c>
      <c r="G8" s="737"/>
    </row>
    <row r="9" spans="1:7" ht="14.25" customHeight="1">
      <c r="A9" s="759" t="s">
        <v>15001</v>
      </c>
      <c r="B9" s="760" t="s">
        <v>15002</v>
      </c>
      <c r="C9" s="761">
        <v>1.4999999999999999E-2</v>
      </c>
      <c r="D9" s="761">
        <v>1.4999999999999999E-2</v>
      </c>
      <c r="E9" s="761">
        <v>1.4999999999999999E-2</v>
      </c>
      <c r="F9" s="761">
        <v>1.4999999999999999E-2</v>
      </c>
      <c r="G9" s="737"/>
    </row>
    <row r="10" spans="1:7" ht="14.25" customHeight="1">
      <c r="A10" s="756" t="s">
        <v>15003</v>
      </c>
      <c r="B10" s="757" t="s">
        <v>15004</v>
      </c>
      <c r="C10" s="758">
        <v>0.01</v>
      </c>
      <c r="D10" s="758">
        <v>0.01</v>
      </c>
      <c r="E10" s="758">
        <v>0.01</v>
      </c>
      <c r="F10" s="758">
        <v>0.01</v>
      </c>
      <c r="G10" s="737"/>
    </row>
    <row r="11" spans="1:7" ht="14.25" customHeight="1">
      <c r="A11" s="759" t="s">
        <v>15005</v>
      </c>
      <c r="B11" s="760" t="s">
        <v>15006</v>
      </c>
      <c r="C11" s="761">
        <v>2E-3</v>
      </c>
      <c r="D11" s="761">
        <v>2E-3</v>
      </c>
      <c r="E11" s="761">
        <v>2E-3</v>
      </c>
      <c r="F11" s="761">
        <v>2E-3</v>
      </c>
      <c r="G11" s="737"/>
    </row>
    <row r="12" spans="1:7" ht="14.25" customHeight="1">
      <c r="A12" s="756" t="s">
        <v>15007</v>
      </c>
      <c r="B12" s="757" t="s">
        <v>15008</v>
      </c>
      <c r="C12" s="758">
        <v>6.0000000000000001E-3</v>
      </c>
      <c r="D12" s="758">
        <v>6.0000000000000001E-3</v>
      </c>
      <c r="E12" s="758">
        <v>6.0000000000000001E-3</v>
      </c>
      <c r="F12" s="758">
        <v>6.0000000000000001E-3</v>
      </c>
      <c r="G12" s="737"/>
    </row>
    <row r="13" spans="1:7" ht="14.25" customHeight="1">
      <c r="A13" s="759" t="s">
        <v>15009</v>
      </c>
      <c r="B13" s="762" t="s">
        <v>15010</v>
      </c>
      <c r="C13" s="761">
        <v>2.5000000000000001E-2</v>
      </c>
      <c r="D13" s="761">
        <v>2.5000000000000001E-2</v>
      </c>
      <c r="E13" s="761">
        <v>2.5000000000000001E-2</v>
      </c>
      <c r="F13" s="761">
        <v>2.5000000000000001E-2</v>
      </c>
      <c r="G13" s="737"/>
    </row>
    <row r="14" spans="1:7" ht="14.25" customHeight="1">
      <c r="A14" s="756" t="s">
        <v>15011</v>
      </c>
      <c r="B14" s="763" t="s">
        <v>15012</v>
      </c>
      <c r="C14" s="758">
        <v>0.03</v>
      </c>
      <c r="D14" s="758">
        <v>0.03</v>
      </c>
      <c r="E14" s="758">
        <v>0.03</v>
      </c>
      <c r="F14" s="758">
        <v>0.03</v>
      </c>
      <c r="G14" s="737"/>
    </row>
    <row r="15" spans="1:7" ht="14.25" customHeight="1">
      <c r="A15" s="759" t="s">
        <v>15013</v>
      </c>
      <c r="B15" s="760" t="s">
        <v>15014</v>
      </c>
      <c r="C15" s="761">
        <v>0.08</v>
      </c>
      <c r="D15" s="761">
        <v>0.08</v>
      </c>
      <c r="E15" s="761">
        <v>0.08</v>
      </c>
      <c r="F15" s="761">
        <v>0.08</v>
      </c>
      <c r="G15" s="737"/>
    </row>
    <row r="16" spans="1:7" ht="14.25" customHeight="1">
      <c r="A16" s="756" t="s">
        <v>15015</v>
      </c>
      <c r="B16" s="757" t="s">
        <v>15016</v>
      </c>
      <c r="C16" s="758">
        <v>0</v>
      </c>
      <c r="D16" s="758">
        <v>0</v>
      </c>
      <c r="E16" s="758">
        <v>0</v>
      </c>
      <c r="F16" s="758">
        <v>0</v>
      </c>
      <c r="G16" s="737"/>
    </row>
    <row r="17" spans="1:7" ht="14.25" customHeight="1">
      <c r="A17" s="764" t="s">
        <v>15017</v>
      </c>
      <c r="B17" s="764" t="s">
        <v>15018</v>
      </c>
      <c r="C17" s="765">
        <f>SUM(C8:C16)</f>
        <v>0.21800000000000003</v>
      </c>
      <c r="D17" s="765">
        <f>SUM(D8:D16)</f>
        <v>0.21800000000000003</v>
      </c>
      <c r="E17" s="765">
        <f>SUM(E8:E16)</f>
        <v>0.36800000000000005</v>
      </c>
      <c r="F17" s="765">
        <f>SUM(F8:F16)</f>
        <v>0.36800000000000005</v>
      </c>
      <c r="G17" s="737"/>
    </row>
    <row r="18" spans="1:7" ht="14.25" customHeight="1">
      <c r="A18" s="1040" t="s">
        <v>15019</v>
      </c>
      <c r="B18" s="1040"/>
      <c r="C18" s="1040"/>
      <c r="D18" s="1040"/>
      <c r="E18" s="1040"/>
      <c r="F18" s="1040"/>
      <c r="G18" s="737"/>
    </row>
    <row r="19" spans="1:7" ht="14.25" customHeight="1">
      <c r="A19" s="756" t="s">
        <v>15020</v>
      </c>
      <c r="B19" s="763" t="s">
        <v>15021</v>
      </c>
      <c r="C19" s="758">
        <v>0.18010000000000001</v>
      </c>
      <c r="D19" s="755" t="s">
        <v>15022</v>
      </c>
      <c r="E19" s="758">
        <v>0.18010000000000001</v>
      </c>
      <c r="F19" s="755" t="s">
        <v>15022</v>
      </c>
      <c r="G19" s="737"/>
    </row>
    <row r="20" spans="1:7" ht="14.25" customHeight="1">
      <c r="A20" s="759" t="s">
        <v>15023</v>
      </c>
      <c r="B20" s="760" t="s">
        <v>15024</v>
      </c>
      <c r="C20" s="761">
        <v>4.3200000000000002E-2</v>
      </c>
      <c r="D20" s="766" t="s">
        <v>15022</v>
      </c>
      <c r="E20" s="761">
        <v>4.3200000000000002E-2</v>
      </c>
      <c r="F20" s="766" t="s">
        <v>15022</v>
      </c>
      <c r="G20" s="737"/>
    </row>
    <row r="21" spans="1:7" ht="14.25" customHeight="1">
      <c r="A21" s="756" t="s">
        <v>15025</v>
      </c>
      <c r="B21" s="763" t="s">
        <v>15026</v>
      </c>
      <c r="C21" s="758">
        <v>8.6E-3</v>
      </c>
      <c r="D21" s="758">
        <v>6.4999999999999997E-3</v>
      </c>
      <c r="E21" s="758">
        <v>8.6E-3</v>
      </c>
      <c r="F21" s="758">
        <v>6.4999999999999997E-3</v>
      </c>
      <c r="G21" s="737"/>
    </row>
    <row r="22" spans="1:7" ht="14.25" customHeight="1">
      <c r="A22" s="759" t="s">
        <v>15027</v>
      </c>
      <c r="B22" s="762" t="s">
        <v>15028</v>
      </c>
      <c r="C22" s="761">
        <v>0.10970000000000001</v>
      </c>
      <c r="D22" s="761">
        <v>8.3299999999999999E-2</v>
      </c>
      <c r="E22" s="761">
        <v>0.10970000000000001</v>
      </c>
      <c r="F22" s="761">
        <v>8.3299999999999999E-2</v>
      </c>
      <c r="G22" s="737"/>
    </row>
    <row r="23" spans="1:7" ht="14.25" customHeight="1">
      <c r="A23" s="756" t="s">
        <v>15029</v>
      </c>
      <c r="B23" s="763" t="s">
        <v>15030</v>
      </c>
      <c r="C23" s="758">
        <v>6.9999999999999999E-4</v>
      </c>
      <c r="D23" s="758">
        <v>5.0000000000000001E-4</v>
      </c>
      <c r="E23" s="758">
        <v>6.9999999999999999E-4</v>
      </c>
      <c r="F23" s="758">
        <v>5.0000000000000001E-4</v>
      </c>
      <c r="G23" s="737"/>
    </row>
    <row r="24" spans="1:7" ht="14.25" customHeight="1">
      <c r="A24" s="759" t="s">
        <v>15031</v>
      </c>
      <c r="B24" s="762" t="s">
        <v>15032</v>
      </c>
      <c r="C24" s="761">
        <v>7.3000000000000001E-3</v>
      </c>
      <c r="D24" s="761">
        <v>5.5999999999999999E-3</v>
      </c>
      <c r="E24" s="761">
        <v>7.3000000000000001E-3</v>
      </c>
      <c r="F24" s="761">
        <v>5.5999999999999999E-3</v>
      </c>
      <c r="G24" s="737"/>
    </row>
    <row r="25" spans="1:7" ht="14.25" customHeight="1">
      <c r="A25" s="756" t="s">
        <v>15033</v>
      </c>
      <c r="B25" s="763" t="s">
        <v>15034</v>
      </c>
      <c r="C25" s="758">
        <v>1.9599999999999999E-2</v>
      </c>
      <c r="D25" s="755" t="s">
        <v>15022</v>
      </c>
      <c r="E25" s="758">
        <v>1.9599999999999999E-2</v>
      </c>
      <c r="F25" s="755" t="s">
        <v>15022</v>
      </c>
      <c r="G25" s="737"/>
    </row>
    <row r="26" spans="1:7" ht="14.25" customHeight="1">
      <c r="A26" s="759" t="s">
        <v>15035</v>
      </c>
      <c r="B26" s="762" t="s">
        <v>15036</v>
      </c>
      <c r="C26" s="761">
        <v>1E-3</v>
      </c>
      <c r="D26" s="761">
        <v>6.9999999999999999E-4</v>
      </c>
      <c r="E26" s="761">
        <v>1E-3</v>
      </c>
      <c r="F26" s="761">
        <v>6.9999999999999999E-4</v>
      </c>
      <c r="G26" s="737"/>
    </row>
    <row r="27" spans="1:7" ht="14.25" customHeight="1">
      <c r="A27" s="756" t="s">
        <v>15037</v>
      </c>
      <c r="B27" s="763" t="s">
        <v>15038</v>
      </c>
      <c r="C27" s="758">
        <v>9.9500000000000005E-2</v>
      </c>
      <c r="D27" s="758">
        <v>7.5600000000000001E-2</v>
      </c>
      <c r="E27" s="758">
        <v>9.9500000000000005E-2</v>
      </c>
      <c r="F27" s="758">
        <v>7.5600000000000001E-2</v>
      </c>
      <c r="G27" s="737"/>
    </row>
    <row r="28" spans="1:7" ht="14.25" customHeight="1">
      <c r="A28" s="759" t="s">
        <v>15039</v>
      </c>
      <c r="B28" s="762" t="s">
        <v>15040</v>
      </c>
      <c r="C28" s="761">
        <v>2.9999999999999997E-4</v>
      </c>
      <c r="D28" s="761">
        <v>2.9999999999999997E-4</v>
      </c>
      <c r="E28" s="761">
        <v>2.9999999999999997E-4</v>
      </c>
      <c r="F28" s="761">
        <v>2.9999999999999997E-4</v>
      </c>
      <c r="G28" s="737"/>
    </row>
    <row r="29" spans="1:7" ht="14.25" customHeight="1">
      <c r="A29" s="767" t="s">
        <v>15041</v>
      </c>
      <c r="B29" s="767" t="s">
        <v>15018</v>
      </c>
      <c r="C29" s="768">
        <f>SUM(C19:C28)</f>
        <v>0.47000000000000003</v>
      </c>
      <c r="D29" s="768">
        <f>SUM(D19:D28)</f>
        <v>0.17250000000000001</v>
      </c>
      <c r="E29" s="768">
        <f t="shared" ref="E29:F29" si="0">SUM(E19:E28)</f>
        <v>0.47000000000000003</v>
      </c>
      <c r="F29" s="768">
        <f t="shared" si="0"/>
        <v>0.17250000000000001</v>
      </c>
      <c r="G29" s="737"/>
    </row>
    <row r="30" spans="1:7" ht="14.25" customHeight="1">
      <c r="A30" s="1040" t="s">
        <v>15042</v>
      </c>
      <c r="B30" s="1040"/>
      <c r="C30" s="1040"/>
      <c r="D30" s="1040"/>
      <c r="E30" s="1040"/>
      <c r="F30" s="1040"/>
      <c r="G30" s="737"/>
    </row>
    <row r="31" spans="1:7" ht="14.25" customHeight="1">
      <c r="A31" s="756" t="s">
        <v>15043</v>
      </c>
      <c r="B31" s="763" t="s">
        <v>15044</v>
      </c>
      <c r="C31" s="758">
        <v>4.7699999999999999E-2</v>
      </c>
      <c r="D31" s="758">
        <v>3.6299999999999999E-2</v>
      </c>
      <c r="E31" s="758">
        <v>4.7699999999999999E-2</v>
      </c>
      <c r="F31" s="758">
        <v>3.6299999999999999E-2</v>
      </c>
      <c r="G31" s="737"/>
    </row>
    <row r="32" spans="1:7" ht="14.25" customHeight="1">
      <c r="A32" s="759" t="s">
        <v>15045</v>
      </c>
      <c r="B32" s="762" t="s">
        <v>15046</v>
      </c>
      <c r="C32" s="761">
        <v>1.1000000000000001E-3</v>
      </c>
      <c r="D32" s="761">
        <v>8.9999999999999998E-4</v>
      </c>
      <c r="E32" s="761">
        <v>1.1000000000000001E-3</v>
      </c>
      <c r="F32" s="761">
        <v>8.9999999999999998E-4</v>
      </c>
      <c r="G32" s="737"/>
    </row>
    <row r="33" spans="1:7" ht="14.25" customHeight="1">
      <c r="A33" s="756" t="s">
        <v>15047</v>
      </c>
      <c r="B33" s="763" t="s">
        <v>15048</v>
      </c>
      <c r="C33" s="758">
        <v>3.9800000000000002E-2</v>
      </c>
      <c r="D33" s="758">
        <v>3.0300000000000001E-2</v>
      </c>
      <c r="E33" s="758">
        <v>3.9800000000000002E-2</v>
      </c>
      <c r="F33" s="758">
        <v>3.0300000000000001E-2</v>
      </c>
      <c r="G33" s="737"/>
    </row>
    <row r="34" spans="1:7" ht="14.25" customHeight="1">
      <c r="A34" s="759" t="s">
        <v>15049</v>
      </c>
      <c r="B34" s="762" t="s">
        <v>15050</v>
      </c>
      <c r="C34" s="761">
        <v>3.0599999999999999E-2</v>
      </c>
      <c r="D34" s="761">
        <v>2.3300000000000001E-2</v>
      </c>
      <c r="E34" s="761">
        <v>3.0599999999999999E-2</v>
      </c>
      <c r="F34" s="761">
        <v>2.3300000000000001E-2</v>
      </c>
      <c r="G34" s="737"/>
    </row>
    <row r="35" spans="1:7" ht="14.25" customHeight="1">
      <c r="A35" s="756" t="s">
        <v>15051</v>
      </c>
      <c r="B35" s="763" t="s">
        <v>15052</v>
      </c>
      <c r="C35" s="758">
        <v>4.0000000000000001E-3</v>
      </c>
      <c r="D35" s="758">
        <v>3.0999999999999999E-3</v>
      </c>
      <c r="E35" s="758">
        <v>4.0000000000000001E-3</v>
      </c>
      <c r="F35" s="758">
        <v>3.0999999999999999E-3</v>
      </c>
      <c r="G35" s="737"/>
    </row>
    <row r="36" spans="1:7" ht="14.25" customHeight="1">
      <c r="A36" s="764" t="s">
        <v>15053</v>
      </c>
      <c r="B36" s="764" t="s">
        <v>15018</v>
      </c>
      <c r="C36" s="765">
        <f>SUM(C31:C35)</f>
        <v>0.1232</v>
      </c>
      <c r="D36" s="765">
        <f t="shared" ref="D36:F36" si="1">SUM(D31:D35)</f>
        <v>9.3900000000000011E-2</v>
      </c>
      <c r="E36" s="765">
        <f t="shared" si="1"/>
        <v>0.1232</v>
      </c>
      <c r="F36" s="765">
        <f t="shared" si="1"/>
        <v>9.3900000000000011E-2</v>
      </c>
      <c r="G36" s="737"/>
    </row>
    <row r="37" spans="1:7" ht="14.25" customHeight="1">
      <c r="A37" s="1040" t="s">
        <v>15054</v>
      </c>
      <c r="B37" s="1040"/>
      <c r="C37" s="1040"/>
      <c r="D37" s="1040"/>
      <c r="E37" s="1040"/>
      <c r="F37" s="1040"/>
      <c r="G37" s="737"/>
    </row>
    <row r="38" spans="1:7" ht="39" customHeight="1">
      <c r="A38" s="769" t="s">
        <v>15055</v>
      </c>
      <c r="B38" s="763" t="s">
        <v>15056</v>
      </c>
      <c r="C38" s="770">
        <v>9.7000000000000003E-2</v>
      </c>
      <c r="D38" s="770">
        <v>3.3399999999999999E-2</v>
      </c>
      <c r="E38" s="770">
        <v>0.17299999999999999</v>
      </c>
      <c r="F38" s="770">
        <v>6.3500000000000001E-2</v>
      </c>
      <c r="G38" s="738"/>
    </row>
    <row r="39" spans="1:7" ht="39" customHeight="1">
      <c r="A39" s="771" t="s">
        <v>15057</v>
      </c>
      <c r="B39" s="762" t="s">
        <v>15058</v>
      </c>
      <c r="C39" s="772">
        <v>4.1000000000000003E-3</v>
      </c>
      <c r="D39" s="772">
        <v>3.0999999999999999E-3</v>
      </c>
      <c r="E39" s="772">
        <v>4.1999999999999997E-3</v>
      </c>
      <c r="F39" s="772">
        <v>3.2000000000000002E-3</v>
      </c>
      <c r="G39" s="738"/>
    </row>
    <row r="40" spans="1:7" ht="14.25" customHeight="1">
      <c r="A40" s="767" t="s">
        <v>15059</v>
      </c>
      <c r="B40" s="767" t="s">
        <v>15018</v>
      </c>
      <c r="C40" s="768">
        <f>SUM(C38:C39)</f>
        <v>0.10110000000000001</v>
      </c>
      <c r="D40" s="768">
        <f t="shared" ref="D40:F40" si="2">SUM(D38:D39)</f>
        <v>3.6499999999999998E-2</v>
      </c>
      <c r="E40" s="768">
        <f t="shared" si="2"/>
        <v>0.1772</v>
      </c>
      <c r="F40" s="768">
        <f t="shared" si="2"/>
        <v>6.6699999999999995E-2</v>
      </c>
      <c r="G40" s="737"/>
    </row>
    <row r="41" spans="1:7" ht="14.25" customHeight="1">
      <c r="A41" s="1043" t="s">
        <v>15060</v>
      </c>
      <c r="B41" s="1043"/>
      <c r="C41" s="773">
        <f>SUM(C40,C36,C29,C17)</f>
        <v>0.91230000000000011</v>
      </c>
      <c r="D41" s="773">
        <f t="shared" ref="D41:F41" si="3">SUM(D40,D36,D29,D17)</f>
        <v>0.52090000000000014</v>
      </c>
      <c r="E41" s="773">
        <f t="shared" si="3"/>
        <v>1.1384000000000001</v>
      </c>
      <c r="F41" s="773">
        <f t="shared" si="3"/>
        <v>0.70110000000000006</v>
      </c>
      <c r="G41" s="737"/>
    </row>
    <row r="42" spans="1:7">
      <c r="A42" s="1035" t="s">
        <v>15061</v>
      </c>
      <c r="B42" s="1035"/>
      <c r="C42" s="1035"/>
      <c r="D42" s="1035"/>
      <c r="E42" s="1035"/>
      <c r="F42" s="1035"/>
      <c r="G42" s="740"/>
    </row>
    <row r="44" spans="1:7">
      <c r="C44" s="741"/>
      <c r="D44" s="741"/>
      <c r="E44" s="741"/>
      <c r="F44" s="741"/>
    </row>
  </sheetData>
  <mergeCells count="14">
    <mergeCell ref="A42:F42"/>
    <mergeCell ref="A1:F1"/>
    <mergeCell ref="A2:F2"/>
    <mergeCell ref="A3:F3"/>
    <mergeCell ref="A4:F4"/>
    <mergeCell ref="A5:A6"/>
    <mergeCell ref="B5:B6"/>
    <mergeCell ref="C5:D5"/>
    <mergeCell ref="E5:F5"/>
    <mergeCell ref="A7:F7"/>
    <mergeCell ref="A18:F18"/>
    <mergeCell ref="A30:F30"/>
    <mergeCell ref="A37:F37"/>
    <mergeCell ref="A41:B41"/>
  </mergeCells>
  <pageMargins left="0.70866141732283472" right="0.70866141732283472" top="0.74803149606299213" bottom="0.74803149606299213" header="0.31496062992125984" footer="0.31496062992125984"/>
  <pageSetup paperSize="9" scale="96" fitToHeight="0" orientation="portrait" r:id="rId1"/>
</worksheet>
</file>

<file path=xl/worksheets/sheet10.xml><?xml version="1.0" encoding="utf-8"?>
<worksheet xmlns="http://schemas.openxmlformats.org/spreadsheetml/2006/main" xmlns:r="http://schemas.openxmlformats.org/officeDocument/2006/relationships">
  <dimension ref="A4:N51"/>
  <sheetViews>
    <sheetView workbookViewId="0">
      <selection activeCell="E12" sqref="E12"/>
    </sheetView>
  </sheetViews>
  <sheetFormatPr defaultRowHeight="12.75"/>
  <cols>
    <col min="1" max="1" width="16.42578125" bestFit="1" customWidth="1"/>
    <col min="2" max="2" width="59.28515625" bestFit="1" customWidth="1"/>
    <col min="3" max="3" width="14.28515625" bestFit="1" customWidth="1"/>
    <col min="4" max="4" width="13.28515625" customWidth="1"/>
    <col min="5" max="5" width="15.28515625" bestFit="1" customWidth="1"/>
    <col min="8" max="8" width="15.28515625" bestFit="1" customWidth="1"/>
  </cols>
  <sheetData>
    <row r="4" spans="1:14" ht="25.5">
      <c r="A4" s="646" t="s">
        <v>8</v>
      </c>
      <c r="B4" s="649" t="s">
        <v>14</v>
      </c>
      <c r="C4" s="645" t="s">
        <v>7322</v>
      </c>
      <c r="D4" s="647" t="s">
        <v>7323</v>
      </c>
      <c r="E4" s="647" t="s">
        <v>7324</v>
      </c>
      <c r="F4" s="647" t="s">
        <v>7</v>
      </c>
      <c r="G4" s="648" t="s">
        <v>8039</v>
      </c>
      <c r="H4" s="729">
        <f>SUM(E5:E50)</f>
        <v>1013166.5438</v>
      </c>
    </row>
    <row r="5" spans="1:14" ht="38.25">
      <c r="A5">
        <v>101169</v>
      </c>
      <c r="B5" s="728" t="str">
        <f>VLOOKUP(A5,Orçamento!B:K,4,FALSE)</f>
        <v>EXECUÇÃO DE PAVIMENTO EM PARALELEPÍPEDOS, REJUNTAMENTO COM ARGAMASSA TRAÇO 1:3 (CIMENTO E AREIA).</v>
      </c>
      <c r="C5">
        <f t="shared" ref="C5:C50" si="0">M5</f>
        <v>2492.8199999999997</v>
      </c>
      <c r="D5">
        <f t="shared" ref="D5:D50" si="1">N5</f>
        <v>104.78</v>
      </c>
      <c r="E5">
        <f t="shared" ref="E5:E50" si="2">C5*D5</f>
        <v>261197.67959999997</v>
      </c>
      <c r="F5" s="730">
        <f>E5/(SUM($E$5:$E$50))</f>
        <v>0.25780330114370675</v>
      </c>
      <c r="G5" s="731">
        <f>SUM(F5,G4)</f>
        <v>0.25780330114370675</v>
      </c>
      <c r="M5">
        <f>SUMIF(Orçamento!B:B,A5,Orçamento!G:G)</f>
        <v>2492.8199999999997</v>
      </c>
      <c r="N5">
        <f>VLOOKUP(A5,Orçamento!B:K,9,FALSE)</f>
        <v>104.78</v>
      </c>
    </row>
    <row r="6" spans="1:14" ht="38.25">
      <c r="A6">
        <v>96396</v>
      </c>
      <c r="B6" s="728" t="str">
        <f>VLOOKUP(A6,Orçamento!B:K,4,FALSE)</f>
        <v>CONSTRUÇÃO DE BASE E SUB-BASE PARA PAVIMENTAÇÃO DE BRITA GRADUADA SIMPLES, COM ESPESSURA DE 15 CM - EXCLUSIVE CARGA E TRANSPORTE. AF_09/2024</v>
      </c>
      <c r="C6">
        <f t="shared" si="0"/>
        <v>641.30999999999995</v>
      </c>
      <c r="D6">
        <f t="shared" si="1"/>
        <v>210.82</v>
      </c>
      <c r="E6">
        <f t="shared" si="2"/>
        <v>135200.9742</v>
      </c>
      <c r="F6" s="730">
        <f t="shared" ref="F6:F50" si="3">E6/(SUM($E$5:$E$50))</f>
        <v>0.13344397821597315</v>
      </c>
      <c r="G6" s="731">
        <f t="shared" ref="G6:G50" si="4">SUM(F6,G5)</f>
        <v>0.3912472793596799</v>
      </c>
      <c r="M6">
        <f>SUMIF(Orçamento!B:B,A6,Orçamento!G:G)</f>
        <v>641.30999999999995</v>
      </c>
      <c r="N6">
        <f>VLOOKUP(A6,Orçamento!B:K,9,FALSE)</f>
        <v>210.82</v>
      </c>
    </row>
    <row r="7" spans="1:14" ht="38.25">
      <c r="A7">
        <v>94990</v>
      </c>
      <c r="B7" s="728" t="str">
        <f>VLOOKUP(A7,Orçamento!B:K,4,FALSE)</f>
        <v>EXECUÇÃO DE PASSEIO (CALÇADA) OU PISO DE CONCRETO COM CONCRETO MOLDADO IN LOCO, FEITO EM OBRA, ACABAMENTO CONVENCIONAL, NÃO ARMADO.</v>
      </c>
      <c r="C7">
        <f t="shared" si="0"/>
        <v>129.13999999999999</v>
      </c>
      <c r="D7">
        <f t="shared" si="1"/>
        <v>945.54</v>
      </c>
      <c r="E7">
        <f t="shared" si="2"/>
        <v>122107.03559999999</v>
      </c>
      <c r="F7" s="730">
        <f t="shared" si="3"/>
        <v>0.12052020109351738</v>
      </c>
      <c r="G7" s="731">
        <f t="shared" si="4"/>
        <v>0.51176748045319731</v>
      </c>
      <c r="M7">
        <f>SUMIF(Orçamento!B:B,A7,Orçamento!G:G)</f>
        <v>129.13999999999999</v>
      </c>
      <c r="N7">
        <f>VLOOKUP(A7,Orçamento!B:K,9,FALSE)</f>
        <v>945.54</v>
      </c>
    </row>
    <row r="8" spans="1:14" ht="38.25">
      <c r="A8" t="s">
        <v>2001</v>
      </c>
      <c r="B8" s="728" t="str">
        <f>VLOOKUP(A8,Orçamento!B:K,4,FALSE)</f>
        <v>CANALETA DE DRENAGEM EM ALVENARIA DE BLOCO DE CONCRETO, DIMENSÕES INTERNAS 40 X 60CM, COM TAMPA DE CONCRETO ARMADO (0,50 X 1,00M X 0,10M).</v>
      </c>
      <c r="C8">
        <f t="shared" si="0"/>
        <v>180.13</v>
      </c>
      <c r="D8">
        <f t="shared" si="1"/>
        <v>485.46</v>
      </c>
      <c r="E8">
        <f t="shared" si="2"/>
        <v>87445.909799999994</v>
      </c>
      <c r="F8" s="730">
        <f t="shared" si="3"/>
        <v>8.6309511832105959E-2</v>
      </c>
      <c r="G8" s="731">
        <f t="shared" si="4"/>
        <v>0.59807699228530331</v>
      </c>
      <c r="M8">
        <f>SUMIF(Orçamento!B:B,A8,Orçamento!G:G)</f>
        <v>180.13</v>
      </c>
      <c r="N8">
        <f>VLOOKUP(A8,Orçamento!B:K,9,FALSE)</f>
        <v>485.46</v>
      </c>
    </row>
    <row r="9" spans="1:14" ht="25.5">
      <c r="A9">
        <v>95877</v>
      </c>
      <c r="B9" s="728" t="str">
        <f>VLOOKUP(A9,Orçamento!B:K,4,FALSE)</f>
        <v>TRANSPORTE COM CAMINHÃO BASCULANTE DE 18 M³, EM VIA URBANA PAVIMENTADA, DMT ATÉ 30 KM (UNIDADE: M3XKM).</v>
      </c>
      <c r="C9">
        <f t="shared" si="0"/>
        <v>36221.160000000003</v>
      </c>
      <c r="D9">
        <f t="shared" si="1"/>
        <v>2.2599999999999998</v>
      </c>
      <c r="E9">
        <f t="shared" si="2"/>
        <v>81859.821599999996</v>
      </c>
      <c r="F9" s="730">
        <f t="shared" si="3"/>
        <v>8.079601729936238E-2</v>
      </c>
      <c r="G9" s="731">
        <f t="shared" si="4"/>
        <v>0.67887300958466568</v>
      </c>
      <c r="M9">
        <f>SUMIF(Orçamento!B:B,A9,Orçamento!G:G)</f>
        <v>36221.160000000003</v>
      </c>
      <c r="N9">
        <f>VLOOKUP(A9,Orçamento!B:K,9,FALSE)</f>
        <v>2.2599999999999998</v>
      </c>
    </row>
    <row r="10" spans="1:14" ht="51">
      <c r="A10">
        <v>94273</v>
      </c>
      <c r="B10" s="728" t="str">
        <f>VLOOKUP(A10,Orçamento!B:K,4,FALSE)</f>
        <v>ASSENTAMENTO DE GUIA (MEIO-FIO) EM TRECHO RETO, CONFECCIONADA EM CONCRETO PRÉ-FABRICADO, DIMENSÕES 100X15X13X30 CM (COMPRIMENTO X BASE INFERIOR X BASE SUPERIOR X ALTURA).</v>
      </c>
      <c r="C10">
        <f t="shared" si="0"/>
        <v>1153.44</v>
      </c>
      <c r="D10">
        <f t="shared" si="1"/>
        <v>62.52</v>
      </c>
      <c r="E10">
        <f t="shared" si="2"/>
        <v>72113.068800000008</v>
      </c>
      <c r="F10" s="730">
        <f t="shared" si="3"/>
        <v>7.1175927828737301E-2</v>
      </c>
      <c r="G10" s="731">
        <f t="shared" si="4"/>
        <v>0.75004893741340295</v>
      </c>
      <c r="M10">
        <f>SUMIF(Orçamento!B:B,A10,Orçamento!G:G)</f>
        <v>1153.44</v>
      </c>
      <c r="N10">
        <f>VLOOKUP(A10,Orçamento!B:K,9,FALSE)</f>
        <v>62.52</v>
      </c>
    </row>
    <row r="11" spans="1:14" ht="25.5">
      <c r="A11" t="s">
        <v>3978</v>
      </c>
      <c r="B11" s="728" t="str">
        <f>VLOOKUP(A11,Orçamento!B:K,4,FALSE)</f>
        <v>LOCAÇÃO DE BANHEIRO QUÍMICO COM LIMPEZA DIÁRIA INCLUSO COLETA E DESTINAÇÃO FINAL DE EFLUENTES.</v>
      </c>
      <c r="C11">
        <f t="shared" si="0"/>
        <v>6</v>
      </c>
      <c r="D11">
        <f t="shared" si="1"/>
        <v>5077.13</v>
      </c>
      <c r="E11">
        <f t="shared" si="2"/>
        <v>30462.78</v>
      </c>
      <c r="F11" s="730">
        <f t="shared" si="3"/>
        <v>3.0066902807257895E-2</v>
      </c>
      <c r="G11" s="731">
        <f t="shared" si="4"/>
        <v>0.78011584022066083</v>
      </c>
      <c r="M11">
        <f>SUMIF(Orçamento!B:B,A11,Orçamento!G:G)</f>
        <v>6</v>
      </c>
      <c r="N11">
        <f>VLOOKUP(A11,Orçamento!B:K,9,FALSE)</f>
        <v>5077.13</v>
      </c>
    </row>
    <row r="12" spans="1:14" ht="25.5">
      <c r="A12">
        <v>95875</v>
      </c>
      <c r="B12" s="728" t="str">
        <f>VLOOKUP(A12,Orçamento!B:K,4,FALSE)</f>
        <v>TRANSPORTE COM CAMINHÃO BASCULANTE DE 10 M³, EM VIA URBANA PAVIMENTADA, DMT ATÉ 30 KM (UNIDADE: M3XKM).</v>
      </c>
      <c r="C12">
        <f t="shared" si="0"/>
        <v>9287.4599999999991</v>
      </c>
      <c r="D12">
        <f t="shared" si="1"/>
        <v>3.16</v>
      </c>
      <c r="E12">
        <f t="shared" si="2"/>
        <v>29348.373599999999</v>
      </c>
      <c r="F12" s="730">
        <f t="shared" si="3"/>
        <v>2.8966978607411847E-2</v>
      </c>
      <c r="G12" s="731">
        <f t="shared" si="4"/>
        <v>0.80908281882807265</v>
      </c>
      <c r="M12">
        <f>SUMIF(Orçamento!B:B,A12,Orçamento!G:G)</f>
        <v>9287.4599999999991</v>
      </c>
      <c r="N12">
        <f>VLOOKUP(A12,Orçamento!B:K,9,FALSE)</f>
        <v>3.16</v>
      </c>
    </row>
    <row r="13" spans="1:14" ht="25.5">
      <c r="A13">
        <v>90777</v>
      </c>
      <c r="B13" s="728" t="str">
        <f>VLOOKUP(A13,Orçamento!B:K,4,FALSE)</f>
        <v>ENGENHEIRO CIVIL DE OBRA JUNIOR COM ENCARGOS COMPLEMENTARES.</v>
      </c>
      <c r="C13">
        <f t="shared" si="0"/>
        <v>144</v>
      </c>
      <c r="D13">
        <f t="shared" si="1"/>
        <v>158.04</v>
      </c>
      <c r="E13">
        <f t="shared" si="2"/>
        <v>22757.759999999998</v>
      </c>
      <c r="F13" s="730">
        <f t="shared" si="3"/>
        <v>2.2462012923012982E-2</v>
      </c>
      <c r="G13" s="731">
        <f t="shared" si="4"/>
        <v>0.83154483175108562</v>
      </c>
      <c r="M13">
        <f>SUMIF(Orçamento!B:B,A13,Orçamento!G:G)</f>
        <v>144</v>
      </c>
      <c r="N13">
        <f>VLOOKUP(A13,Orçamento!B:K,9,FALSE)</f>
        <v>158.04</v>
      </c>
    </row>
    <row r="14" spans="1:14" ht="25.5">
      <c r="A14">
        <v>94281</v>
      </c>
      <c r="B14" s="728" t="str">
        <f>VLOOKUP(A14,Orçamento!B:K,4,FALSE)</f>
        <v>EXECUÇÃO DE SARJETA DE CONCRETO USINADO, MOLDADA  IN LOCO  EM TRECHO RETO, 30 CM BASE X 15 CM ALTURA.</v>
      </c>
      <c r="C14">
        <f t="shared" si="0"/>
        <v>394.03</v>
      </c>
      <c r="D14">
        <f t="shared" si="1"/>
        <v>52.38</v>
      </c>
      <c r="E14">
        <f t="shared" si="2"/>
        <v>20639.291399999998</v>
      </c>
      <c r="F14" s="730">
        <f t="shared" si="3"/>
        <v>2.0371074752024394E-2</v>
      </c>
      <c r="G14" s="731">
        <f t="shared" si="4"/>
        <v>0.85191590650311</v>
      </c>
      <c r="M14">
        <f>SUMIF(Orçamento!B:B,A14,Orçamento!G:G)</f>
        <v>394.03</v>
      </c>
      <c r="N14">
        <f>VLOOKUP(A14,Orçamento!B:K,9,FALSE)</f>
        <v>52.38</v>
      </c>
    </row>
    <row r="15" spans="1:14" ht="51">
      <c r="A15">
        <v>100980</v>
      </c>
      <c r="B15" s="728" t="str">
        <f>VLOOKUP(A15,Orçamento!B:K,4,FALSE)</f>
        <v>CARGA, MANOBRA E DESCARGA DE SOLOS E MATERIAIS GRANULARES EM CAMINHÃO BASCULANTE 18 M³ - CARGA COM ESCAVADEIRA HIDRÁULICA (CAÇAMBA DE 1,20 M³ / 155 HP) E DESCARGA LIVRE (UNIDADE: M3).</v>
      </c>
      <c r="C15">
        <f t="shared" si="0"/>
        <v>2290.63</v>
      </c>
      <c r="D15">
        <f t="shared" si="1"/>
        <v>7.8</v>
      </c>
      <c r="E15">
        <f t="shared" si="2"/>
        <v>17866.914000000001</v>
      </c>
      <c r="F15" s="730">
        <f t="shared" si="3"/>
        <v>1.7634725612817852E-2</v>
      </c>
      <c r="G15" s="731">
        <f t="shared" si="4"/>
        <v>0.86955063211592787</v>
      </c>
      <c r="M15">
        <f>SUMIF(Orçamento!B:B,A15,Orçamento!G:G)</f>
        <v>2290.63</v>
      </c>
      <c r="N15">
        <f>VLOOKUP(A15,Orçamento!B:K,9,FALSE)</f>
        <v>7.8</v>
      </c>
    </row>
    <row r="16" spans="1:14" ht="38.25">
      <c r="A16">
        <v>105002</v>
      </c>
      <c r="B16" s="728" t="str">
        <f>VLOOKUP(A16,Orçamento!B:K,4,FALSE)</f>
        <v>RAMPA DE ACESSIBILIDADE EM CONCRETO MOLDADO IN LOCO, EM CALÇADA NOVA COM LARGURA MAIOR OU IGUAL À 3,00 M, FCK 25MPA, COM PISO PODOTÁTIL.</v>
      </c>
      <c r="C16">
        <f t="shared" si="0"/>
        <v>18</v>
      </c>
      <c r="D16">
        <f t="shared" si="1"/>
        <v>864.32</v>
      </c>
      <c r="E16">
        <f t="shared" si="2"/>
        <v>15557.76</v>
      </c>
      <c r="F16" s="730">
        <f t="shared" si="3"/>
        <v>1.5355580082272354E-2</v>
      </c>
      <c r="G16" s="731">
        <f t="shared" si="4"/>
        <v>0.8849062121982002</v>
      </c>
      <c r="M16">
        <f>SUMIF(Orçamento!B:B,A16,Orçamento!G:G)</f>
        <v>18</v>
      </c>
      <c r="N16">
        <f>VLOOKUP(A16,Orçamento!B:K,9,FALSE)</f>
        <v>864.32</v>
      </c>
    </row>
    <row r="17" spans="1:14" ht="25.5">
      <c r="A17" t="s">
        <v>4493</v>
      </c>
      <c r="B17" s="728" t="str">
        <f>VLOOKUP(A17,Orçamento!B:K,4,FALSE)</f>
        <v>FORNECIMENTO E INSTALAÇÃO DE PLACA DE SINALIZAÇÃO EM CHAPA DE AÇO EM SUPORTE DE MADEIRA.</v>
      </c>
      <c r="C17">
        <f t="shared" si="0"/>
        <v>12.52</v>
      </c>
      <c r="D17">
        <f t="shared" si="1"/>
        <v>1160.8599999999999</v>
      </c>
      <c r="E17">
        <f t="shared" si="2"/>
        <v>14533.967199999999</v>
      </c>
      <c r="F17" s="730">
        <f t="shared" si="3"/>
        <v>1.4345091918934325E-2</v>
      </c>
      <c r="G17" s="731">
        <f t="shared" si="4"/>
        <v>0.8992513041171345</v>
      </c>
      <c r="M17">
        <f>SUMIF(Orçamento!B:B,A17,Orçamento!G:G)</f>
        <v>12.52</v>
      </c>
      <c r="N17">
        <f>VLOOKUP(A17,Orçamento!B:K,9,FALSE)</f>
        <v>1160.8599999999999</v>
      </c>
    </row>
    <row r="18" spans="1:14">
      <c r="A18">
        <v>90776</v>
      </c>
      <c r="B18" s="728" t="str">
        <f>VLOOKUP(A18,Orçamento!B:K,4,FALSE)</f>
        <v>ENCARREGADO GERAL COM ENCARGOS COMPLEMENTARES.</v>
      </c>
      <c r="C18">
        <f t="shared" si="0"/>
        <v>288</v>
      </c>
      <c r="D18">
        <f t="shared" si="1"/>
        <v>44.15</v>
      </c>
      <c r="E18">
        <f t="shared" si="2"/>
        <v>12715.199999999999</v>
      </c>
      <c r="F18" s="730">
        <f t="shared" si="3"/>
        <v>1.2549960396747951E-2</v>
      </c>
      <c r="G18" s="731">
        <f t="shared" si="4"/>
        <v>0.91180126451388244</v>
      </c>
      <c r="M18">
        <f>SUMIF(Orçamento!B:B,A18,Orçamento!G:G)</f>
        <v>288</v>
      </c>
      <c r="N18">
        <f>VLOOKUP(A18,Orçamento!B:K,9,FALSE)</f>
        <v>44.15</v>
      </c>
    </row>
    <row r="19" spans="1:14" ht="38.25">
      <c r="A19">
        <v>100576</v>
      </c>
      <c r="B19" s="728" t="str">
        <f>VLOOKUP(A19,Orçamento!B:K,4,FALSE)</f>
        <v>REGULARIZAÇÃO E COMPACTAÇÃO DE SUBLEITO DE SOLO PREDOMINANTEMENTE ARGILOSO, PARA OBRAS DE CONSTRUÇÃO DE PAVIMENTOS.</v>
      </c>
      <c r="C19">
        <f t="shared" si="0"/>
        <v>4077.17</v>
      </c>
      <c r="D19">
        <f t="shared" si="1"/>
        <v>2.35</v>
      </c>
      <c r="E19">
        <f t="shared" si="2"/>
        <v>9581.3495000000003</v>
      </c>
      <c r="F19" s="730">
        <f t="shared" si="3"/>
        <v>9.4568356590852519E-3</v>
      </c>
      <c r="G19" s="731">
        <f t="shared" si="4"/>
        <v>0.92125810017296772</v>
      </c>
      <c r="M19">
        <f>SUMIF(Orçamento!B:B,A19,Orçamento!G:G)</f>
        <v>4077.17</v>
      </c>
      <c r="N19">
        <f>VLOOKUP(A19,Orçamento!B:K,9,FALSE)</f>
        <v>2.35</v>
      </c>
    </row>
    <row r="20" spans="1:14" ht="51">
      <c r="A20">
        <v>100974</v>
      </c>
      <c r="B20" s="728" t="str">
        <f>VLOOKUP(A20,Orçamento!B:K,4,FALSE)</f>
        <v>CARGA, MANOBRA E DESCARGA DE SOLOS E MATERIAIS GRANULARES EM CAMINHÃO BASCULANTE 10 M³ - CARGA COM PÁ CARREGADEIRA (CAÇAMBA DE 1,7 A 2,8 M³ / 128 HP) E DESCARGA LIVRE (UNIDADE: M3).</v>
      </c>
      <c r="C20">
        <f t="shared" si="0"/>
        <v>801.69999999999993</v>
      </c>
      <c r="D20">
        <f t="shared" si="1"/>
        <v>10.65</v>
      </c>
      <c r="E20">
        <f t="shared" si="2"/>
        <v>8538.1049999999996</v>
      </c>
      <c r="F20" s="730">
        <f t="shared" si="3"/>
        <v>8.4271485791238571E-3</v>
      </c>
      <c r="G20" s="731">
        <f t="shared" si="4"/>
        <v>0.92968524875209158</v>
      </c>
      <c r="M20">
        <f>SUMIF(Orçamento!B:B,A20,Orçamento!G:G)</f>
        <v>801.69999999999993</v>
      </c>
      <c r="N20">
        <f>VLOOKUP(A20,Orçamento!B:K,9,FALSE)</f>
        <v>10.65</v>
      </c>
    </row>
    <row r="21" spans="1:14" ht="51">
      <c r="A21">
        <v>94274</v>
      </c>
      <c r="B21" s="728" t="str">
        <f>VLOOKUP(A21,Orçamento!B:K,4,FALSE)</f>
        <v>ASSENTAMENTO DE GUIA (MEIO-FIO) EM TRECHO CURVO, CONFECCIONADA EM CONCRETO PRÉ-FABRICADO, DIMENSÕES 100X15X13X30 CM (COMPRIMENTO X BASE INFERIOR X BASE SUPERIOR X ALTURA).</v>
      </c>
      <c r="C21">
        <f t="shared" si="0"/>
        <v>126.78</v>
      </c>
      <c r="D21">
        <f t="shared" si="1"/>
        <v>66.06</v>
      </c>
      <c r="E21">
        <f t="shared" si="2"/>
        <v>8375.0868000000009</v>
      </c>
      <c r="F21" s="730">
        <f t="shared" si="3"/>
        <v>8.2662488721629672E-3</v>
      </c>
      <c r="G21" s="731">
        <f t="shared" si="4"/>
        <v>0.93795149762425456</v>
      </c>
      <c r="M21">
        <f>SUMIF(Orçamento!B:B,A21,Orçamento!G:G)</f>
        <v>126.78</v>
      </c>
      <c r="N21">
        <f>VLOOKUP(A21,Orçamento!B:K,9,FALSE)</f>
        <v>66.06</v>
      </c>
    </row>
    <row r="22" spans="1:14" ht="25.5">
      <c r="A22">
        <v>103689</v>
      </c>
      <c r="B22" s="728" t="str">
        <f>VLOOKUP(A22,Orçamento!B:K,4,FALSE)</f>
        <v>FORNECIMENTO E INSTALAÇÃO DE PLACA DE OBRA COM CHAPA GALVANIZADA E ESTRUTURA DE MADEIRA.</v>
      </c>
      <c r="C22">
        <f t="shared" si="0"/>
        <v>12</v>
      </c>
      <c r="D22">
        <f t="shared" si="1"/>
        <v>568.34</v>
      </c>
      <c r="E22">
        <f t="shared" si="2"/>
        <v>6820.08</v>
      </c>
      <c r="F22" s="730">
        <f t="shared" si="3"/>
        <v>6.7314500678442163E-3</v>
      </c>
      <c r="G22" s="731">
        <f t="shared" si="4"/>
        <v>0.94468294769209882</v>
      </c>
      <c r="M22">
        <f>SUMIF(Orçamento!B:B,A22,Orçamento!G:G)</f>
        <v>12</v>
      </c>
      <c r="N22">
        <f>VLOOKUP(A22,Orçamento!B:K,9,FALSE)</f>
        <v>568.34</v>
      </c>
    </row>
    <row r="23" spans="1:14" ht="25.5">
      <c r="A23">
        <v>94282</v>
      </c>
      <c r="B23" s="728" t="str">
        <f>VLOOKUP(A23,Orçamento!B:K,4,FALSE)</f>
        <v>EXECUÇÃO DE SARJETA DE CONCRETO USINADO, MOLDADA  IN LOCO  EM TRECHO CURVO, 30 CM BASE X 15 CM ALTURA.</v>
      </c>
      <c r="C23">
        <f t="shared" si="0"/>
        <v>101.58</v>
      </c>
      <c r="D23">
        <f t="shared" si="1"/>
        <v>61.69</v>
      </c>
      <c r="E23">
        <f t="shared" si="2"/>
        <v>6266.4701999999997</v>
      </c>
      <c r="F23" s="730">
        <f t="shared" si="3"/>
        <v>6.1850346701114584E-3</v>
      </c>
      <c r="G23" s="731">
        <f t="shared" si="4"/>
        <v>0.95086798236221026</v>
      </c>
      <c r="M23">
        <f>SUMIF(Orçamento!B:B,A23,Orçamento!G:G)</f>
        <v>101.58</v>
      </c>
      <c r="N23">
        <f>VLOOKUP(A23,Orçamento!B:K,9,FALSE)</f>
        <v>61.69</v>
      </c>
    </row>
    <row r="24" spans="1:14" ht="38.25">
      <c r="A24" t="s">
        <v>2004</v>
      </c>
      <c r="B24" s="728" t="str">
        <f>VLOOKUP(A24,Orçamento!B:K,4,FALSE)</f>
        <v>CAIXA COM GRELHA SIMPLES RETANGULAR, ALVENARIA COM BLOCO DE CONCRETO 22X11X8CM, DE UMA VEZ, DIMENSÕES INTERNAS DE 0,72X0,30X1,00M.</v>
      </c>
      <c r="C24">
        <f t="shared" si="0"/>
        <v>4</v>
      </c>
      <c r="D24">
        <f t="shared" si="1"/>
        <v>1434.66</v>
      </c>
      <c r="E24">
        <f t="shared" si="2"/>
        <v>5738.64</v>
      </c>
      <c r="F24" s="730">
        <f t="shared" si="3"/>
        <v>5.664063855164974E-3</v>
      </c>
      <c r="G24" s="731">
        <f t="shared" si="4"/>
        <v>0.9565320462173752</v>
      </c>
      <c r="M24">
        <f>SUMIF(Orçamento!B:B,A24,Orçamento!G:G)</f>
        <v>4</v>
      </c>
      <c r="N24">
        <f>VLOOKUP(A24,Orçamento!B:K,9,FALSE)</f>
        <v>1434.66</v>
      </c>
    </row>
    <row r="25" spans="1:14" ht="25.5">
      <c r="A25" t="s">
        <v>1994</v>
      </c>
      <c r="B25" s="728" t="str">
        <f>VLOOKUP(A25,Orçamento!B:K,4,FALSE)</f>
        <v>PLACA DE INDICAÇÃO DE LOMBADA N°16 COM PINTURA REFLETIVA.</v>
      </c>
      <c r="C25">
        <f t="shared" si="0"/>
        <v>4</v>
      </c>
      <c r="D25">
        <f t="shared" si="1"/>
        <v>1422.14</v>
      </c>
      <c r="E25">
        <f t="shared" si="2"/>
        <v>5688.56</v>
      </c>
      <c r="F25" s="730">
        <f t="shared" si="3"/>
        <v>5.6146346667393784E-3</v>
      </c>
      <c r="G25" s="731">
        <f t="shared" si="4"/>
        <v>0.96214668088411459</v>
      </c>
      <c r="M25">
        <f>SUMIF(Orçamento!B:B,A25,Orçamento!G:G)</f>
        <v>4</v>
      </c>
      <c r="N25">
        <f>VLOOKUP(A25,Orçamento!B:K,9,FALSE)</f>
        <v>1422.14</v>
      </c>
    </row>
    <row r="26" spans="1:14" ht="25.5">
      <c r="A26">
        <v>101116</v>
      </c>
      <c r="B26" s="728" t="str">
        <f>VLOOKUP(A26,Orçamento!B:K,4,FALSE)</f>
        <v>ESCAVAÇÃO HORIZONTAL EM SOLO DE 1A CATEGORIA COM TRATOR DE ESTEIRAS (170HP/LÂMINA: 5,20M3).</v>
      </c>
      <c r="C26">
        <f t="shared" si="0"/>
        <v>1821.24</v>
      </c>
      <c r="D26">
        <f t="shared" si="1"/>
        <v>2.87</v>
      </c>
      <c r="E26">
        <f t="shared" si="2"/>
        <v>5226.9588000000003</v>
      </c>
      <c r="F26" s="730">
        <f t="shared" si="3"/>
        <v>5.1590321768775326E-3</v>
      </c>
      <c r="G26" s="731">
        <f t="shared" si="4"/>
        <v>0.96730571306099211</v>
      </c>
      <c r="M26">
        <f>SUMIF(Orçamento!B:B,A26,Orçamento!G:G)</f>
        <v>1821.24</v>
      </c>
      <c r="N26">
        <f>VLOOKUP(A26,Orçamento!B:K,9,FALSE)</f>
        <v>2.87</v>
      </c>
    </row>
    <row r="27" spans="1:14" ht="25.5">
      <c r="A27">
        <v>97087</v>
      </c>
      <c r="B27" s="728" t="str">
        <f>VLOOKUP(A27,Orçamento!B:K,4,FALSE)</f>
        <v>CAMADA SEPARADORA PARA EXECUÇÃO DE RADIER, PISO DE CONCRETO OU LAJE SOBRE SOLO, EM LONA PLÁSTICA.</v>
      </c>
      <c r="C27">
        <f t="shared" si="0"/>
        <v>2152.56</v>
      </c>
      <c r="D27">
        <f t="shared" si="1"/>
        <v>2.35</v>
      </c>
      <c r="E27">
        <f t="shared" si="2"/>
        <v>5058.5159999999996</v>
      </c>
      <c r="F27" s="730">
        <f t="shared" si="3"/>
        <v>4.992778364973879E-3</v>
      </c>
      <c r="G27" s="731">
        <f t="shared" si="4"/>
        <v>0.97229849142596603</v>
      </c>
      <c r="M27">
        <f>SUMIF(Orçamento!B:B,A27,Orçamento!G:G)</f>
        <v>2152.56</v>
      </c>
      <c r="N27">
        <f>VLOOKUP(A27,Orçamento!B:K,9,FALSE)</f>
        <v>2.35</v>
      </c>
    </row>
    <row r="28" spans="1:14" ht="38.25">
      <c r="A28">
        <v>103694</v>
      </c>
      <c r="B28" s="728" t="str">
        <f>VLOOKUP(A28,Orçamento!B:K,4,FALSE)</f>
        <v>FORNECIMENTO E INSTALAÇÃO DE SUPORTE DE MADEIRA  PARA PLACAS DE SINALIZAÇÃO, EM SOLO, COM H= DE 2,5 M E SEÇÃO DE 7,5 X 7,5 CM.</v>
      </c>
      <c r="C28">
        <f t="shared" si="0"/>
        <v>33</v>
      </c>
      <c r="D28">
        <f t="shared" si="1"/>
        <v>138.18</v>
      </c>
      <c r="E28">
        <f t="shared" si="2"/>
        <v>4559.9400000000005</v>
      </c>
      <c r="F28" s="730">
        <f t="shared" si="3"/>
        <v>4.5006815788620601E-3</v>
      </c>
      <c r="G28" s="731">
        <f t="shared" si="4"/>
        <v>0.9767991730048281</v>
      </c>
      <c r="M28">
        <f>SUMIF(Orçamento!B:B,A28,Orçamento!G:G)</f>
        <v>33</v>
      </c>
      <c r="N28">
        <f>VLOOKUP(A28,Orçamento!B:K,9,FALSE)</f>
        <v>138.18</v>
      </c>
    </row>
    <row r="29" spans="1:14" ht="25.5">
      <c r="A29">
        <v>104658</v>
      </c>
      <c r="B29" s="728" t="str">
        <f>VLOOKUP(A29,Orçamento!B:K,4,FALSE)</f>
        <v>PISO PODOTÁTIL DE ALERTA OU DIRECIONAL, DE CONCRETO, ASSENTADO SOBRE ARGAMASSA.</v>
      </c>
      <c r="C29">
        <f t="shared" si="0"/>
        <v>21.98</v>
      </c>
      <c r="D29">
        <f t="shared" si="1"/>
        <v>174.87</v>
      </c>
      <c r="E29">
        <f t="shared" si="2"/>
        <v>3843.6426000000001</v>
      </c>
      <c r="F29" s="730">
        <f t="shared" si="3"/>
        <v>3.7936927778763475E-3</v>
      </c>
      <c r="G29" s="731">
        <f t="shared" si="4"/>
        <v>0.98059286578270444</v>
      </c>
      <c r="M29">
        <f>SUMIF(Orçamento!B:B,A29,Orçamento!G:G)</f>
        <v>21.98</v>
      </c>
      <c r="N29">
        <f>VLOOKUP(A29,Orçamento!B:K,9,FALSE)</f>
        <v>174.87</v>
      </c>
    </row>
    <row r="30" spans="1:14" ht="38.25">
      <c r="A30" t="s">
        <v>1996</v>
      </c>
      <c r="B30" s="728" t="str">
        <f>VLOOKUP(A30,Orçamento!B:K,4,FALSE)</f>
        <v>RAMPA DE ENTRADA DE CARRO - MÃO DE OBRA COMPLEMENTAR PARA REBAIXAMENTO DO PASSEIO E MEIO-FIO.</v>
      </c>
      <c r="C30">
        <f t="shared" si="0"/>
        <v>17</v>
      </c>
      <c r="D30">
        <f t="shared" si="1"/>
        <v>187.71</v>
      </c>
      <c r="E30">
        <f t="shared" si="2"/>
        <v>3191.07</v>
      </c>
      <c r="F30" s="730">
        <f t="shared" si="3"/>
        <v>3.149600645153084E-3</v>
      </c>
      <c r="G30" s="731">
        <f t="shared" si="4"/>
        <v>0.98374246642785756</v>
      </c>
      <c r="M30">
        <f>SUMIF(Orçamento!B:B,A30,Orçamento!G:G)</f>
        <v>17</v>
      </c>
      <c r="N30">
        <f>VLOOKUP(A30,Orçamento!B:K,9,FALSE)</f>
        <v>187.71</v>
      </c>
    </row>
    <row r="31" spans="1:14" ht="25.5">
      <c r="A31" t="s">
        <v>1995</v>
      </c>
      <c r="B31" s="728" t="str">
        <f>VLOOKUP(A31,Orçamento!B:K,4,FALSE)</f>
        <v>PLACA DE INDICAÇÃO DE LOMBADA A FRENTE   COM PINTURA REFLETIVA.</v>
      </c>
      <c r="C31">
        <f t="shared" si="0"/>
        <v>4</v>
      </c>
      <c r="D31">
        <f t="shared" si="1"/>
        <v>570.52</v>
      </c>
      <c r="E31">
        <f t="shared" si="2"/>
        <v>2282.08</v>
      </c>
      <c r="F31" s="730">
        <f t="shared" si="3"/>
        <v>2.2524233690551913E-3</v>
      </c>
      <c r="G31" s="731">
        <f t="shared" si="4"/>
        <v>0.98599488979691274</v>
      </c>
      <c r="M31">
        <f>SUMIF(Orçamento!B:B,A31,Orçamento!G:G)</f>
        <v>4</v>
      </c>
      <c r="N31">
        <f>VLOOKUP(A31,Orçamento!B:K,9,FALSE)</f>
        <v>570.52</v>
      </c>
    </row>
    <row r="32" spans="1:14" ht="38.25">
      <c r="A32" t="s">
        <v>3973</v>
      </c>
      <c r="B32" s="728" t="str">
        <f>VLOOKUP(A32,Orçamento!B:K,4,FALSE)</f>
        <v>CAVALETE METÁLICO (COMP. PRÓPRIA BASEADOS NO QUANTITATIVOS PROJETO DE CAVALETE DE SINALIZAÇÃO EM ANEXO).</v>
      </c>
      <c r="C32">
        <f t="shared" si="0"/>
        <v>4</v>
      </c>
      <c r="D32">
        <f t="shared" si="1"/>
        <v>493.29</v>
      </c>
      <c r="E32">
        <f t="shared" si="2"/>
        <v>1973.16</v>
      </c>
      <c r="F32" s="730">
        <f t="shared" si="3"/>
        <v>1.9475179200049697E-3</v>
      </c>
      <c r="G32" s="731">
        <f t="shared" si="4"/>
        <v>0.98794240771691766</v>
      </c>
      <c r="M32">
        <f>SUMIF(Orçamento!B:B,A32,Orçamento!G:G)</f>
        <v>4</v>
      </c>
      <c r="N32">
        <f>VLOOKUP(A32,Orçamento!B:K,9,FALSE)</f>
        <v>493.29</v>
      </c>
    </row>
    <row r="33" spans="1:14" ht="25.5">
      <c r="A33" t="s">
        <v>3974</v>
      </c>
      <c r="B33" s="728" t="str">
        <f>VLOOKUP(A33,Orçamento!B:K,4,FALSE)</f>
        <v>SERVIÇOS TOPOGRÁFICOS PARA PAVIMENTAÇÃO, INCLUSIVE NOTA DE SERVIÇOS, ACOMPANHAMENTO E GREIDE.</v>
      </c>
      <c r="C33">
        <f t="shared" si="0"/>
        <v>4077.17</v>
      </c>
      <c r="D33">
        <f t="shared" si="1"/>
        <v>0.43</v>
      </c>
      <c r="E33">
        <f t="shared" si="2"/>
        <v>1753.1831</v>
      </c>
      <c r="F33" s="730">
        <f t="shared" si="3"/>
        <v>1.7303997163432589E-3</v>
      </c>
      <c r="G33" s="731">
        <f t="shared" si="4"/>
        <v>0.98967280743326091</v>
      </c>
      <c r="M33">
        <f>SUMIF(Orçamento!B:B,A33,Orçamento!G:G)</f>
        <v>4077.17</v>
      </c>
      <c r="N33">
        <f>VLOOKUP(A33,Orçamento!B:K,9,FALSE)</f>
        <v>0.43</v>
      </c>
    </row>
    <row r="34" spans="1:14">
      <c r="A34" t="s">
        <v>1993</v>
      </c>
      <c r="B34" s="728" t="str">
        <f>VLOOKUP(A34,Orçamento!B:K,4,FALSE)</f>
        <v>EXECUÇÃO DE LOMBADA.</v>
      </c>
      <c r="C34">
        <f t="shared" si="0"/>
        <v>2.2400000000000002</v>
      </c>
      <c r="D34">
        <f t="shared" si="1"/>
        <v>708.74</v>
      </c>
      <c r="E34">
        <f t="shared" si="2"/>
        <v>1587.5776000000001</v>
      </c>
      <c r="F34" s="730">
        <f t="shared" si="3"/>
        <v>1.5669463324811379E-3</v>
      </c>
      <c r="G34" s="731">
        <f t="shared" si="4"/>
        <v>0.99123975376574203</v>
      </c>
      <c r="M34">
        <f>SUMIF(Orçamento!B:B,A34,Orçamento!G:G)</f>
        <v>2.2400000000000002</v>
      </c>
      <c r="N34">
        <f>VLOOKUP(A34,Orçamento!B:K,9,FALSE)</f>
        <v>708.74</v>
      </c>
    </row>
    <row r="35" spans="1:14" ht="51">
      <c r="A35">
        <v>92210</v>
      </c>
      <c r="B35" s="728" t="str">
        <f>VLOOKUP(A35,Orçamento!B:K,4,FALSE)</f>
        <v>TUBO DE CONCRETO PARA REDES COLETORAS DE ÁGUAS PLUVIAIS, DIÂMETRO DE 400 MM, JUNTA RÍGIDA, INSTALADO EM LOCAL COM BAIXO NÍVEL DE INTERFERÊNCIAS - FORNECIMENTO E ASSENTAMENTO.</v>
      </c>
      <c r="C35">
        <f t="shared" si="0"/>
        <v>9.4499999999999993</v>
      </c>
      <c r="D35">
        <f t="shared" si="1"/>
        <v>161.44</v>
      </c>
      <c r="E35">
        <f t="shared" si="2"/>
        <v>1525.6079999999999</v>
      </c>
      <c r="F35" s="730">
        <f t="shared" si="3"/>
        <v>1.5057820546245321E-3</v>
      </c>
      <c r="G35" s="731">
        <f t="shared" si="4"/>
        <v>0.99274553582036651</v>
      </c>
      <c r="M35">
        <f>SUMIF(Orçamento!B:B,A35,Orçamento!G:G)</f>
        <v>9.4499999999999993</v>
      </c>
      <c r="N35">
        <f>VLOOKUP(A35,Orçamento!B:K,9,FALSE)</f>
        <v>161.44</v>
      </c>
    </row>
    <row r="36" spans="1:14" ht="38.25">
      <c r="A36">
        <v>102509</v>
      </c>
      <c r="B36" s="728" t="str">
        <f>VLOOKUP(A36,Orçamento!B:K,4,FALSE)</f>
        <v>PINTURA DE FAIXA DE PEDESTRE OU ZEBRADA TINTA RETRORREFLETIVA A BASE DE RESINA ACRÍLICA COM MICROESFERAS DE VIDRO, E = 30 CM, APLICAÇÃO MANUAL.</v>
      </c>
      <c r="C36">
        <f t="shared" si="0"/>
        <v>28.66</v>
      </c>
      <c r="D36">
        <f t="shared" si="1"/>
        <v>40.54</v>
      </c>
      <c r="E36">
        <f t="shared" si="2"/>
        <v>1161.8763999999999</v>
      </c>
      <c r="F36" s="730">
        <f t="shared" si="3"/>
        <v>1.1467773063668744E-3</v>
      </c>
      <c r="G36" s="731">
        <f t="shared" si="4"/>
        <v>0.99389231312673343</v>
      </c>
      <c r="M36">
        <f>SUMIF(Orçamento!B:B,A36,Orçamento!G:G)</f>
        <v>28.66</v>
      </c>
      <c r="N36">
        <f>VLOOKUP(A36,Orçamento!B:K,9,FALSE)</f>
        <v>40.54</v>
      </c>
    </row>
    <row r="37" spans="1:14" ht="38.25">
      <c r="A37">
        <v>89472</v>
      </c>
      <c r="B37" s="728" t="str">
        <f>VLOOKUP(A37,Orçamento!B:K,4,FALSE)</f>
        <v>ALVENARIA DE BLOCOS DE CONCRETO ESTRUTURAL 14X19X39 CM (ESPESSURA 14 CM), FBK = 14 MPA, UTILIZANDO COLHER DE PEDREIRO.</v>
      </c>
      <c r="C37">
        <f t="shared" si="0"/>
        <v>7.35</v>
      </c>
      <c r="D37">
        <f t="shared" si="1"/>
        <v>142.11000000000001</v>
      </c>
      <c r="E37">
        <f t="shared" si="2"/>
        <v>1044.5085000000001</v>
      </c>
      <c r="F37" s="730">
        <f t="shared" si="3"/>
        <v>1.0309346537267687E-3</v>
      </c>
      <c r="G37" s="731">
        <f t="shared" si="4"/>
        <v>0.99492324778046015</v>
      </c>
      <c r="M37">
        <f>SUMIF(Orçamento!B:B,A37,Orçamento!G:G)</f>
        <v>7.35</v>
      </c>
      <c r="N37">
        <f>VLOOKUP(A37,Orçamento!B:K,9,FALSE)</f>
        <v>142.11000000000001</v>
      </c>
    </row>
    <row r="38" spans="1:14" ht="51">
      <c r="A38">
        <v>87529</v>
      </c>
      <c r="B38" s="728" t="str">
        <f>VLOOKUP(A38,Orçamento!B:K,4,FALSE)</f>
        <v>MASSA ÚNICA, EM ARGAMASSA TRAÇO 1:2:8, PREPARO MECÂNICO, APLICADA MANUALMENTE EM PAREDES INTERNAS DE AMBIENTES COM ÁREA ENTRE 5M² E 10M², E = 17,5MM, COM TALISCAS.</v>
      </c>
      <c r="C38">
        <f t="shared" si="0"/>
        <v>19.11</v>
      </c>
      <c r="D38">
        <f t="shared" si="1"/>
        <v>48.63</v>
      </c>
      <c r="E38">
        <f t="shared" si="2"/>
        <v>929.3193</v>
      </c>
      <c r="F38" s="730">
        <f t="shared" si="3"/>
        <v>9.1724238792417973E-4</v>
      </c>
      <c r="G38" s="731">
        <f t="shared" si="4"/>
        <v>0.99584049016838438</v>
      </c>
      <c r="M38">
        <f>SUMIF(Orçamento!B:B,A38,Orçamento!G:G)</f>
        <v>19.11</v>
      </c>
      <c r="N38">
        <f>VLOOKUP(A38,Orçamento!B:K,9,FALSE)</f>
        <v>48.63</v>
      </c>
    </row>
    <row r="39" spans="1:14" ht="25.5">
      <c r="A39" t="s">
        <v>3968</v>
      </c>
      <c r="B39" s="728" t="str">
        <f>VLOOKUP(A39,Orçamento!B:K,4,FALSE)</f>
        <v>SINALIZAÇÃO DIURNA COM CONES E TELA PLÁSTICA TIPO LARANJA (REF.SINAPI 72947 COM ADAPTAÇÕES).</v>
      </c>
      <c r="C39">
        <f t="shared" si="0"/>
        <v>87.72</v>
      </c>
      <c r="D39">
        <f t="shared" si="1"/>
        <v>9.43</v>
      </c>
      <c r="E39">
        <f t="shared" si="2"/>
        <v>827.19959999999992</v>
      </c>
      <c r="F39" s="730">
        <f t="shared" si="3"/>
        <v>8.164497782343767E-4</v>
      </c>
      <c r="G39" s="731">
        <f t="shared" si="4"/>
        <v>0.99665693994661875</v>
      </c>
      <c r="M39">
        <f>SUMIF(Orçamento!B:B,A39,Orçamento!G:G)</f>
        <v>87.72</v>
      </c>
      <c r="N39">
        <f>VLOOKUP(A39,Orçamento!B:K,9,FALSE)</f>
        <v>9.43</v>
      </c>
    </row>
    <row r="40" spans="1:14" ht="25.5">
      <c r="A40" t="s">
        <v>3967</v>
      </c>
      <c r="B40" s="728" t="str">
        <f>VLOOKUP(A40,Orçamento!B:K,4,FALSE)</f>
        <v>PLACA EM CHAPA ESMALTADA DIM 45X20CM PARA IDENTIFICAÇÃO DE LOGRADOUROS.</v>
      </c>
      <c r="C40">
        <f t="shared" si="0"/>
        <v>4</v>
      </c>
      <c r="D40">
        <f t="shared" si="1"/>
        <v>177.82</v>
      </c>
      <c r="E40">
        <f t="shared" si="2"/>
        <v>711.28</v>
      </c>
      <c r="F40" s="730">
        <f t="shared" si="3"/>
        <v>7.0203660430027709E-4</v>
      </c>
      <c r="G40" s="731">
        <f t="shared" si="4"/>
        <v>0.99735897655091899</v>
      </c>
      <c r="M40">
        <f>SUMIF(Orçamento!B:B,A40,Orçamento!G:G)</f>
        <v>4</v>
      </c>
      <c r="N40">
        <f>VLOOKUP(A40,Orçamento!B:K,9,FALSE)</f>
        <v>177.82</v>
      </c>
    </row>
    <row r="41" spans="1:14" ht="38.25">
      <c r="A41">
        <v>98525</v>
      </c>
      <c r="B41" s="728" t="str">
        <f>VLOOKUP(A41,Orçamento!B:K,4,FALSE)</f>
        <v>LIMPEZA MECANIZADA DE CAMADA VEGETAL, VEGETAÇÃO E PEQUENAS ÁRVORES (DIÂMETRO DE TRONCO MENOR QUE 0,20 M), COM TRATOR DE ESTEIRAS.</v>
      </c>
      <c r="C41">
        <f t="shared" si="0"/>
        <v>745.06</v>
      </c>
      <c r="D41">
        <f t="shared" si="1"/>
        <v>0.81</v>
      </c>
      <c r="E41">
        <f t="shared" si="2"/>
        <v>603.49860000000001</v>
      </c>
      <c r="F41" s="730">
        <f t="shared" si="3"/>
        <v>5.9565587088624902E-4</v>
      </c>
      <c r="G41" s="731">
        <f t="shared" si="4"/>
        <v>0.99795463242180527</v>
      </c>
      <c r="M41">
        <f>SUMIF(Orçamento!B:B,A41,Orçamento!G:G)</f>
        <v>745.06</v>
      </c>
      <c r="N41">
        <f>VLOOKUP(A41,Orçamento!B:K,9,FALSE)</f>
        <v>0.81</v>
      </c>
    </row>
    <row r="42" spans="1:14" ht="51">
      <c r="A42">
        <v>96386</v>
      </c>
      <c r="B42" s="728" t="str">
        <f>VLOOKUP(A42,Orçamento!B:K,4,FALSE)</f>
        <v>EXECUÇÃO E COMPACTAÇÃO DE CORPO DE ATERRO (95% DE ENERGIA DO PROCTOR NORMAL) COM SOLO PREDOMINANTEMENTE ARENOSO ESPESSURA 15CM - EXCLUSIVE MATERIAL, ESCAVAÇÃO, CARGA E TRANSPORTE.</v>
      </c>
      <c r="C42">
        <f t="shared" si="0"/>
        <v>77.7</v>
      </c>
      <c r="D42">
        <f t="shared" si="1"/>
        <v>7.76</v>
      </c>
      <c r="E42">
        <f t="shared" si="2"/>
        <v>602.952</v>
      </c>
      <c r="F42" s="730">
        <f t="shared" si="3"/>
        <v>5.9511637419308952E-4</v>
      </c>
      <c r="G42" s="731">
        <f t="shared" si="4"/>
        <v>0.99854974879599834</v>
      </c>
      <c r="M42">
        <f>SUMIF(Orçamento!B:B,A42,Orçamento!G:G)</f>
        <v>77.7</v>
      </c>
      <c r="N42">
        <f>VLOOKUP(A42,Orçamento!B:K,9,FALSE)</f>
        <v>7.76</v>
      </c>
    </row>
    <row r="43" spans="1:14">
      <c r="A43" t="s">
        <v>3969</v>
      </c>
      <c r="B43" s="728" t="str">
        <f>VLOOKUP(A43,Orçamento!B:K,4,FALSE)</f>
        <v>SINALIZAÇÃO DE TRÂNSITO - NOTURNA.</v>
      </c>
      <c r="C43">
        <f t="shared" si="0"/>
        <v>87.72</v>
      </c>
      <c r="D43">
        <f t="shared" si="1"/>
        <v>3.87</v>
      </c>
      <c r="E43">
        <f t="shared" si="2"/>
        <v>339.47640000000001</v>
      </c>
      <c r="F43" s="730">
        <f t="shared" si="3"/>
        <v>3.3506475522450033E-4</v>
      </c>
      <c r="G43" s="731">
        <f t="shared" si="4"/>
        <v>0.99888481355122283</v>
      </c>
      <c r="M43">
        <f>SUMIF(Orçamento!B:B,A43,Orçamento!G:G)</f>
        <v>87.72</v>
      </c>
      <c r="N43">
        <f>VLOOKUP(A43,Orçamento!B:K,9,FALSE)</f>
        <v>3.87</v>
      </c>
    </row>
    <row r="44" spans="1:14">
      <c r="A44">
        <v>98504</v>
      </c>
      <c r="B44" s="728" t="str">
        <f>VLOOKUP(A44,Orçamento!B:K,4,FALSE)</f>
        <v>PLANTIO DE GRAMA BATATAIS EM PLACAS.</v>
      </c>
      <c r="C44">
        <f t="shared" si="0"/>
        <v>11.4</v>
      </c>
      <c r="D44">
        <f t="shared" si="1"/>
        <v>24.72</v>
      </c>
      <c r="E44">
        <f t="shared" si="2"/>
        <v>281.80799999999999</v>
      </c>
      <c r="F44" s="730">
        <f t="shared" si="3"/>
        <v>2.7814578138658823E-4</v>
      </c>
      <c r="G44" s="731">
        <f t="shared" si="4"/>
        <v>0.99916295933260946</v>
      </c>
      <c r="M44">
        <f>SUMIF(Orçamento!B:B,A44,Orçamento!G:G)</f>
        <v>11.4</v>
      </c>
      <c r="N44">
        <f>VLOOKUP(A44,Orçamento!B:K,9,FALSE)</f>
        <v>24.72</v>
      </c>
    </row>
    <row r="45" spans="1:14" ht="38.25">
      <c r="A45">
        <v>94963</v>
      </c>
      <c r="B45" s="728" t="str">
        <f>VLOOKUP(A45,Orçamento!B:K,4,FALSE)</f>
        <v>CONCRETO FCK = 15MPA, TRAÇO 1:3,4:3,5 (EM MASSA SECA DE CIMENTO/ AREIA MÉDIA/ BRITA 1) - PREPARO MECÂNICO COM BETONEIRA 400 L.</v>
      </c>
      <c r="C45">
        <f t="shared" si="0"/>
        <v>0.5</v>
      </c>
      <c r="D45">
        <f t="shared" si="1"/>
        <v>537.72</v>
      </c>
      <c r="E45">
        <f t="shared" si="2"/>
        <v>268.86</v>
      </c>
      <c r="F45" s="730">
        <f t="shared" si="3"/>
        <v>2.6536604632798974E-4</v>
      </c>
      <c r="G45" s="731">
        <f t="shared" si="4"/>
        <v>0.99942832537893744</v>
      </c>
      <c r="M45">
        <f>SUMIF(Orçamento!B:B,A45,Orçamento!G:G)</f>
        <v>0.5</v>
      </c>
      <c r="N45">
        <f>VLOOKUP(A45,Orçamento!B:K,9,FALSE)</f>
        <v>537.72</v>
      </c>
    </row>
    <row r="46" spans="1:14" ht="25.5">
      <c r="A46">
        <v>104641</v>
      </c>
      <c r="B46" s="728" t="str">
        <f>VLOOKUP(A46,Orçamento!B:K,4,FALSE)</f>
        <v>PINTURA LÁTEX ACRÍLICA ECONÔMICA, APLICAÇÃO MANUAL EM PAREDES, DUAS DEMÃOS.</v>
      </c>
      <c r="C46">
        <f t="shared" si="0"/>
        <v>19.11</v>
      </c>
      <c r="D46">
        <f t="shared" si="1"/>
        <v>12.5</v>
      </c>
      <c r="E46">
        <f t="shared" si="2"/>
        <v>238.875</v>
      </c>
      <c r="F46" s="730">
        <f t="shared" si="3"/>
        <v>2.3577071455998863E-4</v>
      </c>
      <c r="G46" s="731">
        <f t="shared" si="4"/>
        <v>0.99966409609349738</v>
      </c>
      <c r="M46">
        <f>SUMIF(Orçamento!B:B,A46,Orçamento!G:G)</f>
        <v>19.11</v>
      </c>
      <c r="N46">
        <f>VLOOKUP(A46,Orçamento!B:K,9,FALSE)</f>
        <v>12.5</v>
      </c>
    </row>
    <row r="47" spans="1:14">
      <c r="A47">
        <v>93358</v>
      </c>
      <c r="B47" s="728" t="str">
        <f>VLOOKUP(A47,Orçamento!B:K,4,FALSE)</f>
        <v>ESCAVAÇÃO MANUAL DE VALA.</v>
      </c>
      <c r="C47">
        <f t="shared" si="0"/>
        <v>1.59</v>
      </c>
      <c r="D47">
        <f t="shared" si="1"/>
        <v>110.74</v>
      </c>
      <c r="E47">
        <f t="shared" si="2"/>
        <v>176.07660000000001</v>
      </c>
      <c r="F47" s="730">
        <f t="shared" si="3"/>
        <v>1.7378840732304885E-4</v>
      </c>
      <c r="G47" s="731">
        <f t="shared" si="4"/>
        <v>0.99983788450082045</v>
      </c>
      <c r="M47">
        <f>SUMIF(Orçamento!B:B,A47,Orçamento!G:G)</f>
        <v>1.59</v>
      </c>
      <c r="N47">
        <f>VLOOKUP(A47,Orçamento!B:K,9,FALSE)</f>
        <v>110.74</v>
      </c>
    </row>
    <row r="48" spans="1:14" ht="38.25">
      <c r="A48">
        <v>87878</v>
      </c>
      <c r="B48" s="728" t="str">
        <f>VLOOKUP(A48,Orçamento!B:K,4,FALSE)</f>
        <v>CHAPISCO APLICADO EM ALVENARIAS E ESTRUTURAS DE CONCRETO INTERNAS, COM COLHER DE PEDREIRO.  ARGAMASSA TRAÇO 1:3 COM PREPARO MANUAL.</v>
      </c>
      <c r="C48">
        <f t="shared" si="0"/>
        <v>19.11</v>
      </c>
      <c r="D48">
        <f t="shared" si="1"/>
        <v>6.08</v>
      </c>
      <c r="E48">
        <f t="shared" si="2"/>
        <v>116.1888</v>
      </c>
      <c r="F48" s="730">
        <f t="shared" si="3"/>
        <v>1.1467887556197846E-4</v>
      </c>
      <c r="G48" s="731">
        <f t="shared" si="4"/>
        <v>0.99995256337638239</v>
      </c>
      <c r="M48">
        <f>SUMIF(Orçamento!B:B,A48,Orçamento!G:G)</f>
        <v>19.11</v>
      </c>
      <c r="N48">
        <f>VLOOKUP(A48,Orçamento!B:K,9,FALSE)</f>
        <v>6.08</v>
      </c>
    </row>
    <row r="49" spans="1:14">
      <c r="A49" t="s">
        <v>2005</v>
      </c>
      <c r="B49" s="728" t="str">
        <f>VLOOKUP(A49,Orçamento!B:K,4,FALSE)</f>
        <v>ESPALHAMENTO DE TERRA VEGETAL PARA O PLANTIO.</v>
      </c>
      <c r="C49">
        <f t="shared" si="0"/>
        <v>11.4</v>
      </c>
      <c r="D49">
        <f t="shared" si="1"/>
        <v>3.99</v>
      </c>
      <c r="E49">
        <f t="shared" si="2"/>
        <v>45.486000000000004</v>
      </c>
      <c r="F49" s="730">
        <f t="shared" si="3"/>
        <v>4.4894889471378937E-5</v>
      </c>
      <c r="G49" s="731">
        <f t="shared" si="4"/>
        <v>0.99999745826585373</v>
      </c>
      <c r="M49">
        <f>SUMIF(Orçamento!B:B,A49,Orçamento!G:G)</f>
        <v>11.4</v>
      </c>
      <c r="N49">
        <f>VLOOKUP(A49,Orçamento!B:K,9,FALSE)</f>
        <v>3.99</v>
      </c>
    </row>
    <row r="50" spans="1:14" ht="25.5">
      <c r="A50">
        <v>93382</v>
      </c>
      <c r="B50" s="728" t="str">
        <f>VLOOKUP(A50,Orçamento!B:K,4,FALSE)</f>
        <v>REATERRO MANUAL DE VALAS, COM COMPACTADOR DE SOLOS DE PERCUSSÃO.</v>
      </c>
      <c r="C50">
        <f t="shared" si="0"/>
        <v>0.08</v>
      </c>
      <c r="D50">
        <f t="shared" si="1"/>
        <v>32.19</v>
      </c>
      <c r="E50">
        <f t="shared" si="2"/>
        <v>2.5751999999999997</v>
      </c>
      <c r="F50" s="730">
        <f t="shared" si="3"/>
        <v>2.5417341460382318E-6</v>
      </c>
      <c r="G50" s="731">
        <f t="shared" si="4"/>
        <v>0.99999999999999978</v>
      </c>
      <c r="M50">
        <f>SUMIF(Orçamento!B:B,A50,Orçamento!G:G)</f>
        <v>0.08</v>
      </c>
      <c r="N50">
        <f>VLOOKUP(A50,Orçamento!B:K,9,FALSE)</f>
        <v>32.19</v>
      </c>
    </row>
    <row r="51" spans="1:14">
      <c r="E51" s="729"/>
    </row>
  </sheetData>
  <autoFilter ref="A4:G4">
    <sortState ref="A5:G50">
      <sortCondition descending="1" ref="E4"/>
    </sortState>
  </autoFilter>
  <pageMargins left="0.511811024" right="0.511811024" top="0.78740157499999996" bottom="0.78740157499999996" header="0.31496062000000002" footer="0.31496062000000002"/>
</worksheet>
</file>

<file path=xl/worksheets/sheet11.xml><?xml version="1.0" encoding="utf-8"?>
<worksheet xmlns="http://schemas.openxmlformats.org/spreadsheetml/2006/main" xmlns:r="http://schemas.openxmlformats.org/officeDocument/2006/relationships">
  <dimension ref="A1:AB140"/>
  <sheetViews>
    <sheetView topLeftCell="A115" zoomScale="70" zoomScaleNormal="70" zoomScaleSheetLayoutView="100" workbookViewId="0">
      <selection activeCell="F135" sqref="F135"/>
    </sheetView>
  </sheetViews>
  <sheetFormatPr defaultRowHeight="15.75"/>
  <cols>
    <col min="1" max="1" width="14.85546875" style="698" customWidth="1"/>
    <col min="2" max="2" width="13" style="248" customWidth="1"/>
    <col min="3" max="3" width="13.140625" style="248" customWidth="1"/>
    <col min="4" max="4" width="58.42578125" style="318" customWidth="1"/>
    <col min="5" max="5" width="8.42578125" style="253" customWidth="1"/>
    <col min="6" max="6" width="18.28515625" style="248" bestFit="1" customWidth="1"/>
    <col min="7" max="7" width="10.85546875" style="319" customWidth="1"/>
    <col min="8" max="8" width="10" style="319" customWidth="1"/>
    <col min="9" max="9" width="11.5703125" style="319" customWidth="1"/>
    <col min="10" max="10" width="9.28515625" style="319" customWidth="1"/>
    <col min="11" max="11" width="8.7109375" style="319" customWidth="1"/>
    <col min="12" max="12" width="11.5703125" style="319" customWidth="1"/>
    <col min="13" max="13" width="11.140625" style="319" bestFit="1" customWidth="1"/>
    <col min="14" max="14" width="14.42578125" style="320" customWidth="1"/>
    <col min="15" max="15" width="36.42578125" style="250" customWidth="1"/>
    <col min="16" max="16" width="8.5703125" style="247" bestFit="1" customWidth="1"/>
    <col min="17" max="17" width="9.140625" style="248"/>
    <col min="18" max="18" width="36" style="248" customWidth="1"/>
    <col min="19" max="19" width="29.5703125" style="248" customWidth="1"/>
    <col min="20" max="21" width="9.140625" style="248"/>
    <col min="22" max="22" width="12.7109375" style="248" customWidth="1"/>
    <col min="23" max="23" width="9.140625" style="248"/>
    <col min="24" max="24" width="19.85546875" style="248" customWidth="1"/>
    <col min="25" max="26" width="9.140625" style="248"/>
    <col min="27" max="27" width="13.7109375" style="248" bestFit="1" customWidth="1"/>
    <col min="28" max="28" width="14.28515625" style="248" bestFit="1" customWidth="1"/>
    <col min="29" max="16384" width="9.140625" style="248"/>
  </cols>
  <sheetData>
    <row r="1" spans="1:28">
      <c r="A1" s="1048" t="s">
        <v>5089</v>
      </c>
      <c r="B1" s="1049"/>
      <c r="C1" s="1049"/>
      <c r="D1" s="1049"/>
      <c r="E1" s="1049"/>
      <c r="F1" s="1049"/>
      <c r="G1" s="1049"/>
      <c r="H1" s="1049"/>
      <c r="I1" s="1049"/>
      <c r="J1" s="1049"/>
      <c r="K1" s="1049"/>
      <c r="L1" s="1049"/>
      <c r="M1" s="1049"/>
      <c r="N1" s="1050"/>
      <c r="O1" s="246"/>
    </row>
    <row r="2" spans="1:28">
      <c r="A2" s="1051" t="s">
        <v>5164</v>
      </c>
      <c r="B2" s="1052"/>
      <c r="C2" s="1052"/>
      <c r="D2" s="1052"/>
      <c r="E2" s="1052"/>
      <c r="F2" s="1052"/>
      <c r="G2" s="1052"/>
      <c r="H2" s="1052"/>
      <c r="I2" s="1052"/>
      <c r="J2" s="1052"/>
      <c r="K2" s="1052"/>
      <c r="L2" s="1052"/>
      <c r="M2" s="1052"/>
      <c r="N2" s="1053"/>
      <c r="O2" s="246"/>
    </row>
    <row r="3" spans="1:28">
      <c r="A3" s="1054" t="str">
        <f>Orçamento!A3</f>
        <v>SECRETARIA EXECUTIVA DE OBRAS</v>
      </c>
      <c r="B3" s="1055"/>
      <c r="C3" s="1055"/>
      <c r="D3" s="1055"/>
      <c r="E3" s="1055"/>
      <c r="F3" s="1055"/>
      <c r="G3" s="1055"/>
      <c r="H3" s="1055"/>
      <c r="I3" s="1055"/>
      <c r="J3" s="1055"/>
      <c r="K3" s="1055"/>
      <c r="L3" s="1055"/>
      <c r="M3" s="1055"/>
      <c r="N3" s="1056"/>
      <c r="O3" s="246"/>
    </row>
    <row r="4" spans="1:28" ht="35.25" customHeight="1">
      <c r="A4" s="637" t="str">
        <f>[43]Resumo!A5</f>
        <v>PROJETO:</v>
      </c>
      <c r="B4" s="1057" t="str">
        <f>Resumo!B5</f>
        <v>CONTRATAÇÃO DE EMPRESA ESPECIALIZADA PARA EXECUÇÃO DE OBRAS DE TERRAPLENAGEM, PAVIMENTAÇÃO, DRENAGEM, ACESSIBILIDADE E SINALIZAÇÃO DA RUA CACIMBÃO NO BAIRRO DE SALGADINHO E RUA COMPOSITOR ATAULFO ALVES NO BAIRRO FRAGOSO, NO MUNICÍPIO DE OLINDA-PE, CONTRATO DE REPASSE: 1088.389-47/2023.</v>
      </c>
      <c r="C4" s="1057"/>
      <c r="D4" s="1057"/>
      <c r="E4" s="1057"/>
      <c r="F4" s="1057"/>
      <c r="G4" s="1057"/>
      <c r="H4" s="1057"/>
      <c r="I4" s="1057"/>
      <c r="J4" s="1057"/>
      <c r="K4" s="1057"/>
      <c r="L4" s="1057"/>
      <c r="M4" s="1057"/>
      <c r="N4" s="1058"/>
      <c r="O4" s="247"/>
    </row>
    <row r="5" spans="1:28" ht="16.5" thickBot="1">
      <c r="A5" s="249" t="str">
        <f>[43]Resumo!A6</f>
        <v>LOCALIZAÇÃO:</v>
      </c>
      <c r="B5" s="1062" t="str">
        <f>[43]Resumo!B6</f>
        <v>OLINDA - PE</v>
      </c>
      <c r="C5" s="1062"/>
      <c r="D5" s="1062"/>
      <c r="E5" s="1062"/>
      <c r="F5" s="1062"/>
      <c r="G5" s="1062"/>
      <c r="H5" s="1062"/>
      <c r="I5" s="1062"/>
      <c r="J5" s="1062"/>
      <c r="K5" s="1063"/>
      <c r="L5" s="1059" t="s">
        <v>8029</v>
      </c>
      <c r="M5" s="1060"/>
      <c r="N5" s="1061"/>
      <c r="O5" s="247"/>
    </row>
    <row r="6" spans="1:28" ht="16.5" thickBot="1">
      <c r="A6" s="1045" t="s">
        <v>14988</v>
      </c>
      <c r="B6" s="1046"/>
      <c r="C6" s="1046"/>
      <c r="D6" s="1046"/>
      <c r="E6" s="1046"/>
      <c r="F6" s="1046"/>
      <c r="G6" s="1046"/>
      <c r="H6" s="1046"/>
      <c r="I6" s="1046"/>
      <c r="J6" s="1046"/>
      <c r="K6" s="1046"/>
      <c r="L6" s="1046"/>
      <c r="M6" s="1046"/>
      <c r="N6" s="1047"/>
      <c r="X6" s="251"/>
      <c r="AA6" s="252"/>
    </row>
    <row r="7" spans="1:28" ht="16.5" thickBot="1">
      <c r="A7" s="687"/>
      <c r="B7" s="253"/>
      <c r="C7" s="253"/>
      <c r="D7" s="254"/>
      <c r="F7" s="253"/>
      <c r="G7" s="255"/>
      <c r="H7" s="255"/>
      <c r="I7" s="255"/>
      <c r="J7" s="255"/>
      <c r="K7" s="255"/>
      <c r="L7" s="255"/>
      <c r="M7" s="255"/>
      <c r="N7" s="641"/>
    </row>
    <row r="8" spans="1:28" s="247" customFormat="1" ht="32.25" thickBot="1">
      <c r="A8" s="688" t="s">
        <v>2</v>
      </c>
      <c r="B8" s="256" t="s">
        <v>8</v>
      </c>
      <c r="C8" s="256" t="s">
        <v>6</v>
      </c>
      <c r="D8" s="256" t="s">
        <v>14</v>
      </c>
      <c r="E8" s="256" t="s">
        <v>7999</v>
      </c>
      <c r="F8" s="256" t="s">
        <v>2008</v>
      </c>
      <c r="G8" s="257" t="s">
        <v>7994</v>
      </c>
      <c r="H8" s="257" t="s">
        <v>7995</v>
      </c>
      <c r="I8" s="257" t="s">
        <v>7996</v>
      </c>
      <c r="J8" s="257" t="s">
        <v>3684</v>
      </c>
      <c r="K8" s="257" t="s">
        <v>7998</v>
      </c>
      <c r="L8" s="257" t="s">
        <v>3685</v>
      </c>
      <c r="M8" s="257" t="s">
        <v>1</v>
      </c>
      <c r="N8" s="258" t="s">
        <v>4</v>
      </c>
      <c r="O8" s="1044"/>
      <c r="P8" s="1044"/>
      <c r="X8" s="259"/>
      <c r="AA8" s="260"/>
      <c r="AB8" s="259"/>
    </row>
    <row r="9" spans="1:28" s="266" customFormat="1" ht="16.5" thickBot="1">
      <c r="A9" s="689"/>
      <c r="B9" s="283"/>
      <c r="C9" s="283"/>
      <c r="D9" s="284" t="s">
        <v>6993</v>
      </c>
      <c r="E9" s="285"/>
      <c r="F9" s="286"/>
      <c r="G9" s="287"/>
      <c r="H9" s="287"/>
      <c r="I9" s="287"/>
      <c r="J9" s="287"/>
      <c r="K9" s="287"/>
      <c r="L9" s="287"/>
      <c r="M9" s="287"/>
      <c r="N9" s="288"/>
      <c r="O9" s="273"/>
      <c r="P9" s="273"/>
    </row>
    <row r="10" spans="1:28" s="266" customFormat="1" ht="16.5" thickBot="1">
      <c r="A10" s="685" t="s">
        <v>15068</v>
      </c>
      <c r="B10" s="261"/>
      <c r="C10" s="261"/>
      <c r="D10" s="156" t="str">
        <f>VLOOKUP(A10,Orçamento!A:G,5,0)</f>
        <v>ADMINISTRAÇÃO LOCAL DA OBRA</v>
      </c>
      <c r="E10" s="262"/>
      <c r="F10" s="263"/>
      <c r="G10" s="264"/>
      <c r="H10" s="264"/>
      <c r="I10" s="264"/>
      <c r="J10" s="264"/>
      <c r="K10" s="264"/>
      <c r="L10" s="264"/>
      <c r="M10" s="264"/>
      <c r="N10" s="265"/>
      <c r="O10" s="273"/>
      <c r="P10" s="273"/>
    </row>
    <row r="11" spans="1:28" s="266" customFormat="1">
      <c r="A11" s="686"/>
      <c r="B11" s="267"/>
      <c r="C11" s="267"/>
      <c r="D11" s="268"/>
      <c r="E11" s="269"/>
      <c r="F11" s="270"/>
      <c r="G11" s="271"/>
      <c r="H11" s="271"/>
      <c r="I11" s="271"/>
      <c r="J11" s="271"/>
      <c r="K11" s="271"/>
      <c r="L11" s="271"/>
      <c r="M11" s="271"/>
      <c r="N11" s="272"/>
      <c r="O11" s="273"/>
      <c r="P11" s="273"/>
    </row>
    <row r="12" spans="1:28" s="266" customFormat="1" ht="30">
      <c r="A12" s="686" t="s">
        <v>15069</v>
      </c>
      <c r="B12" s="274">
        <v>90776</v>
      </c>
      <c r="C12" s="274" t="s">
        <v>7027</v>
      </c>
      <c r="D12" s="505" t="str">
        <f>VLOOKUP(A12,Orçamento!A:G,5,0)</f>
        <v>ENCARREGADO GERAL COM ENCARGOS COMPLEMENTARES.</v>
      </c>
      <c r="E12" s="176" t="str">
        <f>VLOOKUP(A12,Orçamento!$A:$K,6,FALSE)</f>
        <v>H</v>
      </c>
      <c r="F12" s="537" t="s">
        <v>5088</v>
      </c>
      <c r="G12" s="277"/>
      <c r="H12" s="277"/>
      <c r="I12" s="277"/>
      <c r="J12" s="277"/>
      <c r="K12" s="277"/>
      <c r="L12" s="277"/>
      <c r="M12" s="538" t="s">
        <v>5087</v>
      </c>
      <c r="N12" s="272">
        <f>SUM(N13:N13)</f>
        <v>144</v>
      </c>
      <c r="O12" s="273"/>
      <c r="P12" s="273"/>
    </row>
    <row r="13" spans="1:28" s="266" customFormat="1">
      <c r="A13" s="686"/>
      <c r="B13" s="267"/>
      <c r="C13" s="267"/>
      <c r="D13" s="278" t="s">
        <v>6992</v>
      </c>
      <c r="E13" s="269"/>
      <c r="F13" s="279">
        <v>12</v>
      </c>
      <c r="G13" s="271"/>
      <c r="H13" s="271"/>
      <c r="I13" s="271"/>
      <c r="J13" s="271"/>
      <c r="K13" s="271"/>
      <c r="L13" s="271"/>
      <c r="M13" s="271">
        <f>4*3</f>
        <v>12</v>
      </c>
      <c r="N13" s="338">
        <f>TRUNC(PRODUCT(F13:M13),2)</f>
        <v>144</v>
      </c>
      <c r="O13" s="273"/>
      <c r="P13" s="273"/>
    </row>
    <row r="14" spans="1:28" s="266" customFormat="1">
      <c r="A14" s="905"/>
      <c r="B14" s="906"/>
      <c r="C14" s="906"/>
      <c r="D14" s="906"/>
      <c r="E14" s="906"/>
      <c r="F14" s="906"/>
      <c r="G14" s="906"/>
      <c r="H14" s="906"/>
      <c r="I14" s="906"/>
      <c r="J14" s="906"/>
      <c r="K14" s="906"/>
      <c r="L14" s="906"/>
      <c r="M14" s="906"/>
      <c r="N14" s="907"/>
      <c r="O14" s="273"/>
      <c r="P14" s="273"/>
    </row>
    <row r="15" spans="1:28" s="266" customFormat="1" ht="30">
      <c r="A15" s="686" t="s">
        <v>15070</v>
      </c>
      <c r="B15" s="274">
        <v>90777</v>
      </c>
      <c r="C15" s="274" t="s">
        <v>7027</v>
      </c>
      <c r="D15" s="505" t="str">
        <f>VLOOKUP(A15,Orçamento!A:G,5,0)</f>
        <v>ENGENHEIRO CIVIL DE OBRA JUNIOR COM ENCARGOS COMPLEMENTARES.</v>
      </c>
      <c r="E15" s="176" t="str">
        <f>VLOOKUP(A15,Orçamento!$A:$K,6,FALSE)</f>
        <v>H</v>
      </c>
      <c r="F15" s="537" t="s">
        <v>5088</v>
      </c>
      <c r="G15" s="281"/>
      <c r="H15" s="281"/>
      <c r="I15" s="281"/>
      <c r="J15" s="281"/>
      <c r="K15" s="281"/>
      <c r="L15" s="282"/>
      <c r="M15" s="538" t="s">
        <v>5087</v>
      </c>
      <c r="N15" s="272">
        <f>SUM(N16:N16)</f>
        <v>72</v>
      </c>
      <c r="O15" s="273"/>
      <c r="P15" s="273"/>
    </row>
    <row r="16" spans="1:28" s="266" customFormat="1">
      <c r="A16" s="686"/>
      <c r="B16" s="267"/>
      <c r="C16" s="267"/>
      <c r="D16" s="278" t="s">
        <v>6992</v>
      </c>
      <c r="E16" s="269"/>
      <c r="F16" s="279">
        <v>6</v>
      </c>
      <c r="G16" s="271"/>
      <c r="H16" s="271"/>
      <c r="I16" s="271"/>
      <c r="J16" s="271"/>
      <c r="K16" s="271"/>
      <c r="L16" s="271"/>
      <c r="M16" s="271">
        <f>4*3</f>
        <v>12</v>
      </c>
      <c r="N16" s="338">
        <f>TRUNC(PRODUCT(F16:M16),2)</f>
        <v>72</v>
      </c>
      <c r="O16" s="273"/>
      <c r="P16" s="273"/>
    </row>
    <row r="17" spans="1:16" s="266" customFormat="1" ht="16.5" thickBot="1">
      <c r="A17" s="908"/>
      <c r="B17" s="909"/>
      <c r="C17" s="909"/>
      <c r="D17" s="909"/>
      <c r="E17" s="909"/>
      <c r="F17" s="909"/>
      <c r="G17" s="909"/>
      <c r="H17" s="909"/>
      <c r="I17" s="909"/>
      <c r="J17" s="909"/>
      <c r="K17" s="909"/>
      <c r="L17" s="909"/>
      <c r="M17" s="909"/>
      <c r="N17" s="910"/>
      <c r="O17" s="273"/>
      <c r="P17" s="273"/>
    </row>
    <row r="18" spans="1:16" s="266" customFormat="1">
      <c r="A18" s="689" t="s">
        <v>7018</v>
      </c>
      <c r="B18" s="283"/>
      <c r="C18" s="283"/>
      <c r="D18" s="156" t="str">
        <f>VLOOKUP(A18,Orçamento!A:G,5,0)</f>
        <v>SERVIÇOS PRELIMINARES</v>
      </c>
      <c r="E18" s="285"/>
      <c r="F18" s="286"/>
      <c r="G18" s="287"/>
      <c r="H18" s="287"/>
      <c r="I18" s="287"/>
      <c r="J18" s="287"/>
      <c r="K18" s="287"/>
      <c r="L18" s="287"/>
      <c r="M18" s="287"/>
      <c r="N18" s="288"/>
      <c r="O18" s="273"/>
      <c r="P18" s="273"/>
    </row>
    <row r="19" spans="1:16" s="266" customFormat="1">
      <c r="A19" s="686"/>
      <c r="B19" s="267"/>
      <c r="C19" s="267"/>
      <c r="D19" s="289"/>
      <c r="E19" s="269"/>
      <c r="F19" s="270"/>
      <c r="G19" s="271"/>
      <c r="H19" s="271"/>
      <c r="I19" s="271"/>
      <c r="J19" s="271"/>
      <c r="K19" s="271"/>
      <c r="L19" s="271"/>
      <c r="M19" s="271"/>
      <c r="N19" s="272"/>
      <c r="O19" s="273"/>
      <c r="P19" s="273"/>
    </row>
    <row r="20" spans="1:16" s="266" customFormat="1" ht="31.5">
      <c r="A20" s="686" t="s">
        <v>7019</v>
      </c>
      <c r="B20" s="274">
        <f>VLOOKUP(A20,Orçamento!$A:$K,2,FALSE)</f>
        <v>103689</v>
      </c>
      <c r="C20" s="274" t="s">
        <v>7027</v>
      </c>
      <c r="D20" s="275" t="str">
        <f>VLOOKUP(A20,Orçamento!A:G,5,0)</f>
        <v>FORNECIMENTO E INSTALAÇÃO DE PLACA DE OBRA COM CHAPA GALVANIZADA E ESTRUTURA DE MADEIRA.</v>
      </c>
      <c r="E20" s="176" t="str">
        <f>VLOOKUP(A20,Orçamento!$A:$K,6,FALSE)</f>
        <v>M2</v>
      </c>
      <c r="F20" s="290"/>
      <c r="G20" s="290"/>
      <c r="H20" s="271"/>
      <c r="I20" s="291"/>
      <c r="J20" s="271"/>
      <c r="K20" s="271"/>
      <c r="L20" s="271"/>
      <c r="M20" s="271"/>
      <c r="N20" s="272">
        <f>SUM(N21)</f>
        <v>6</v>
      </c>
      <c r="O20" s="273"/>
      <c r="P20" s="273"/>
    </row>
    <row r="21" spans="1:16" s="266" customFormat="1">
      <c r="A21" s="686"/>
      <c r="B21" s="267"/>
      <c r="C21" s="267"/>
      <c r="D21" s="534"/>
      <c r="E21" s="292"/>
      <c r="F21" s="535"/>
      <c r="G21" s="271">
        <v>2</v>
      </c>
      <c r="H21" s="271"/>
      <c r="I21" s="271">
        <v>3</v>
      </c>
      <c r="J21" s="271"/>
      <c r="K21" s="271"/>
      <c r="L21" s="271"/>
      <c r="M21" s="271"/>
      <c r="N21" s="338">
        <f>TRUNC(PRODUCT(F21:M21),2)</f>
        <v>6</v>
      </c>
      <c r="O21" s="273"/>
      <c r="P21" s="273"/>
    </row>
    <row r="22" spans="1:16" s="266" customFormat="1">
      <c r="A22" s="905"/>
      <c r="B22" s="906"/>
      <c r="C22" s="906"/>
      <c r="D22" s="906"/>
      <c r="E22" s="906"/>
      <c r="F22" s="906"/>
      <c r="G22" s="906"/>
      <c r="H22" s="906"/>
      <c r="I22" s="906"/>
      <c r="J22" s="906"/>
      <c r="K22" s="906"/>
      <c r="L22" s="906"/>
      <c r="M22" s="906"/>
      <c r="N22" s="907"/>
      <c r="O22" s="273"/>
      <c r="P22" s="273"/>
    </row>
    <row r="23" spans="1:16" s="266" customFormat="1" ht="45">
      <c r="A23" s="686" t="s">
        <v>7020</v>
      </c>
      <c r="B23" s="528" t="str">
        <f>VLOOKUP(A23,Orçamento!$A:$K,2,FALSE)</f>
        <v>COMPOSIÇÃO 07</v>
      </c>
      <c r="C23" s="528" t="str">
        <f>VLOOKUP(A23,Orçamento!$A:$K,3,FALSE)</f>
        <v>COMPOSIÇÃO</v>
      </c>
      <c r="D23" s="175" t="str">
        <f>VLOOKUP(A23,Orçamento!$A:$K,5,FALSE)</f>
        <v>LOCAÇÃO DE BANHEIRO QUÍMICO COM LIMPEZA DIÁRIA INCLUSO COLETA E DESTINAÇÃO FINAL DE EFLUENTES.</v>
      </c>
      <c r="E23" s="176" t="str">
        <f>VLOOKUP(A23,Orçamento!$A:$K,6,FALSE)</f>
        <v>MÊS</v>
      </c>
      <c r="F23" s="911" t="s">
        <v>8001</v>
      </c>
      <c r="G23" s="912"/>
      <c r="H23" s="912"/>
      <c r="I23" s="912"/>
      <c r="J23" s="912"/>
      <c r="K23" s="912"/>
      <c r="L23" s="913"/>
      <c r="M23" s="271"/>
      <c r="N23" s="272">
        <f>SUM(N24)</f>
        <v>3</v>
      </c>
      <c r="O23" s="273"/>
      <c r="P23" s="273"/>
    </row>
    <row r="24" spans="1:16" s="266" customFormat="1">
      <c r="A24" s="686"/>
      <c r="B24" s="274"/>
      <c r="C24" s="274"/>
      <c r="D24" s="275"/>
      <c r="E24" s="276"/>
      <c r="F24" s="499"/>
      <c r="G24" s="293"/>
      <c r="H24" s="293"/>
      <c r="I24" s="293"/>
      <c r="J24" s="293"/>
      <c r="K24" s="293"/>
      <c r="L24" s="500"/>
      <c r="M24" s="271">
        <v>3</v>
      </c>
      <c r="N24" s="338">
        <f>TRUNC(PRODUCT(F24:M24),2)</f>
        <v>3</v>
      </c>
      <c r="O24" s="250"/>
      <c r="P24" s="294"/>
    </row>
    <row r="25" spans="1:16" s="266" customFormat="1">
      <c r="A25" s="905"/>
      <c r="B25" s="906"/>
      <c r="C25" s="906"/>
      <c r="D25" s="906"/>
      <c r="E25" s="906"/>
      <c r="F25" s="906"/>
      <c r="G25" s="906"/>
      <c r="H25" s="906"/>
      <c r="I25" s="906"/>
      <c r="J25" s="906"/>
      <c r="K25" s="906"/>
      <c r="L25" s="906"/>
      <c r="M25" s="906"/>
      <c r="N25" s="907"/>
      <c r="O25" s="250"/>
      <c r="P25" s="294"/>
    </row>
    <row r="26" spans="1:16" s="266" customFormat="1" ht="30">
      <c r="A26" s="686" t="s">
        <v>15071</v>
      </c>
      <c r="B26" s="528" t="str">
        <f>VLOOKUP(A26,Orçamento!$A:$K,2,FALSE)</f>
        <v>COMPOSIÇÃO 03</v>
      </c>
      <c r="C26" s="528" t="str">
        <f>VLOOKUP(A26,Orçamento!$A:$K,3,FALSE)</f>
        <v>COMPOSIÇÃO</v>
      </c>
      <c r="D26" s="175" t="str">
        <f>VLOOKUP(A26,Orçamento!$A:$K,5,FALSE)</f>
        <v>SINALIZAÇÃO DIURNA COM CONES E TELA PLÁSTICA TIPO LARANJA (REF.SINAPI 72947 COM ADAPTAÇÕES).</v>
      </c>
      <c r="E26" s="176" t="str">
        <f>VLOOKUP(A26,Orçamento!$A:$K,6,FALSE)</f>
        <v>M</v>
      </c>
      <c r="F26" s="277"/>
      <c r="G26" s="277"/>
      <c r="H26" s="277"/>
      <c r="I26" s="277"/>
      <c r="J26" s="295"/>
      <c r="K26" s="277"/>
      <c r="L26" s="277"/>
      <c r="M26" s="271"/>
      <c r="N26" s="272">
        <f>SUM(N27)</f>
        <v>51.44</v>
      </c>
      <c r="O26" s="250"/>
      <c r="P26" s="294"/>
    </row>
    <row r="27" spans="1:16" s="266" customFormat="1" ht="31.5">
      <c r="A27" s="686"/>
      <c r="B27" s="274"/>
      <c r="C27" s="274"/>
      <c r="D27" s="278" t="s">
        <v>4499</v>
      </c>
      <c r="E27" s="276"/>
      <c r="F27" s="296">
        <v>0.2</v>
      </c>
      <c r="G27" s="296">
        <v>257.2</v>
      </c>
      <c r="H27" s="296"/>
      <c r="I27" s="296"/>
      <c r="J27" s="296"/>
      <c r="K27" s="296"/>
      <c r="L27" s="296"/>
      <c r="M27" s="271"/>
      <c r="N27" s="338">
        <f>TRUNC(PRODUCT(F27:M27),2)</f>
        <v>51.44</v>
      </c>
      <c r="O27" s="250"/>
      <c r="P27" s="294"/>
    </row>
    <row r="28" spans="1:16" s="266" customFormat="1">
      <c r="A28" s="690"/>
      <c r="B28" s="297"/>
      <c r="C28" s="297"/>
      <c r="D28" s="298"/>
      <c r="E28" s="299"/>
      <c r="F28" s="293"/>
      <c r="G28" s="293"/>
      <c r="H28" s="293"/>
      <c r="I28" s="293"/>
      <c r="J28" s="293"/>
      <c r="K28" s="293"/>
      <c r="L28" s="293"/>
      <c r="M28" s="300"/>
      <c r="N28" s="301"/>
      <c r="O28" s="250"/>
      <c r="P28" s="294"/>
    </row>
    <row r="29" spans="1:16" s="266" customFormat="1" ht="24">
      <c r="A29" s="686" t="s">
        <v>15072</v>
      </c>
      <c r="B29" s="528" t="str">
        <f>VLOOKUP(A29,Orçamento!$A:$K,2,FALSE)</f>
        <v>COMPOSIÇÃO 04</v>
      </c>
      <c r="C29" s="528" t="str">
        <f>VLOOKUP(A29,Orçamento!$A:$K,3,FALSE)</f>
        <v>COMPOSIÇÃO</v>
      </c>
      <c r="D29" s="175" t="str">
        <f>VLOOKUP(A29,Orçamento!$A:$K,5,FALSE)</f>
        <v>SINALIZAÇÃO DE TRÂNSITO - NOTURNA.</v>
      </c>
      <c r="E29" s="176" t="str">
        <f>VLOOKUP(A29,Orçamento!$A:$K,6,FALSE)</f>
        <v>M</v>
      </c>
      <c r="F29" s="277"/>
      <c r="G29" s="277"/>
      <c r="H29" s="277"/>
      <c r="I29" s="277"/>
      <c r="J29" s="295"/>
      <c r="K29" s="277"/>
      <c r="L29" s="277"/>
      <c r="M29" s="271"/>
      <c r="N29" s="272">
        <f>SUM(N30)</f>
        <v>51.44</v>
      </c>
      <c r="O29" s="250"/>
      <c r="P29" s="294"/>
    </row>
    <row r="30" spans="1:16" s="266" customFormat="1">
      <c r="A30" s="686"/>
      <c r="B30" s="274"/>
      <c r="C30" s="274"/>
      <c r="D30" s="278" t="s">
        <v>4495</v>
      </c>
      <c r="E30" s="276"/>
      <c r="F30" s="296">
        <v>0.2</v>
      </c>
      <c r="G30" s="296">
        <v>257.2</v>
      </c>
      <c r="H30" s="296"/>
      <c r="I30" s="296"/>
      <c r="J30" s="296"/>
      <c r="K30" s="296"/>
      <c r="L30" s="296"/>
      <c r="M30" s="271"/>
      <c r="N30" s="338">
        <f>TRUNC(PRODUCT(F30:M30),2)</f>
        <v>51.44</v>
      </c>
      <c r="O30" s="250"/>
      <c r="P30" s="294"/>
    </row>
    <row r="31" spans="1:16" s="266" customFormat="1">
      <c r="A31" s="905"/>
      <c r="B31" s="906"/>
      <c r="C31" s="906"/>
      <c r="D31" s="906"/>
      <c r="E31" s="906"/>
      <c r="F31" s="906"/>
      <c r="G31" s="906"/>
      <c r="H31" s="906"/>
      <c r="I31" s="906"/>
      <c r="J31" s="906"/>
      <c r="K31" s="906"/>
      <c r="L31" s="906"/>
      <c r="M31" s="906"/>
      <c r="N31" s="907"/>
      <c r="O31" s="250"/>
      <c r="P31" s="294"/>
    </row>
    <row r="32" spans="1:16" s="266" customFormat="1" ht="45">
      <c r="A32" s="686" t="s">
        <v>15073</v>
      </c>
      <c r="B32" s="528" t="str">
        <f>VLOOKUP(A32,Orçamento!$A:$K,2,FALSE)</f>
        <v>COMPOSIÇÃO 05</v>
      </c>
      <c r="C32" s="528" t="str">
        <f>VLOOKUP(A32,Orçamento!$A:$K,3,FALSE)</f>
        <v>COMPOSIÇÃO</v>
      </c>
      <c r="D32" s="175" t="str">
        <f>VLOOKUP(A32,Orçamento!$A:$K,5,FALSE)</f>
        <v>CAVALETE METÁLICO (COMP. PRÓPRIA BASEADOS NO QUANTITATIVOS PROJETO DE CAVALETE DE SINALIZAÇÃO EM ANEXO).</v>
      </c>
      <c r="E32" s="176" t="str">
        <f>VLOOKUP(A32,Orçamento!$A:$K,6,FALSE)</f>
        <v>UN</v>
      </c>
      <c r="F32" s="277"/>
      <c r="G32" s="277"/>
      <c r="H32" s="277"/>
      <c r="I32" s="277"/>
      <c r="J32" s="295"/>
      <c r="K32" s="277"/>
      <c r="L32" s="277"/>
      <c r="M32" s="271"/>
      <c r="N32" s="272">
        <f>SUM(N33)</f>
        <v>2</v>
      </c>
      <c r="O32" s="250"/>
      <c r="P32" s="294"/>
    </row>
    <row r="33" spans="1:20" s="266" customFormat="1">
      <c r="A33" s="686"/>
      <c r="B33" s="274"/>
      <c r="C33" s="274"/>
      <c r="D33" s="278" t="s">
        <v>6994</v>
      </c>
      <c r="E33" s="276"/>
      <c r="F33" s="296"/>
      <c r="G33" s="296"/>
      <c r="H33" s="296"/>
      <c r="I33" s="296"/>
      <c r="J33" s="296"/>
      <c r="K33" s="296"/>
      <c r="L33" s="296"/>
      <c r="M33" s="271">
        <v>2</v>
      </c>
      <c r="N33" s="338">
        <f>TRUNC(PRODUCT(F33:M33),2)</f>
        <v>2</v>
      </c>
      <c r="O33" s="250"/>
      <c r="P33" s="294"/>
    </row>
    <row r="34" spans="1:20" s="266" customFormat="1" ht="16.5" thickBot="1">
      <c r="A34" s="908"/>
      <c r="B34" s="909"/>
      <c r="C34" s="909"/>
      <c r="D34" s="909"/>
      <c r="E34" s="909"/>
      <c r="F34" s="909"/>
      <c r="G34" s="909"/>
      <c r="H34" s="909"/>
      <c r="I34" s="909"/>
      <c r="J34" s="909"/>
      <c r="K34" s="909"/>
      <c r="L34" s="909"/>
      <c r="M34" s="909"/>
      <c r="N34" s="910"/>
      <c r="O34" s="250"/>
      <c r="P34" s="294"/>
    </row>
    <row r="35" spans="1:20" s="266" customFormat="1">
      <c r="A35" s="691" t="s">
        <v>7021</v>
      </c>
      <c r="B35" s="302"/>
      <c r="C35" s="302"/>
      <c r="D35" s="303" t="s">
        <v>6997</v>
      </c>
      <c r="E35" s="304"/>
      <c r="F35" s="305"/>
      <c r="G35" s="306"/>
      <c r="H35" s="306"/>
      <c r="I35" s="306"/>
      <c r="J35" s="306"/>
      <c r="K35" s="306"/>
      <c r="L35" s="306"/>
      <c r="M35" s="306"/>
      <c r="N35" s="307"/>
      <c r="O35" s="250"/>
      <c r="P35" s="294"/>
    </row>
    <row r="36" spans="1:20" s="266" customFormat="1" ht="45">
      <c r="A36" s="692" t="s">
        <v>7022</v>
      </c>
      <c r="B36" s="528" t="str">
        <f>VLOOKUP(A36,Orçamento!$A:$K,2,FALSE)</f>
        <v>COMPOSIÇÃO 06</v>
      </c>
      <c r="C36" s="528" t="str">
        <f>VLOOKUP(A36,Orçamento!$A:$K,3,FALSE)</f>
        <v>COMPOSIÇÃO</v>
      </c>
      <c r="D36" s="175" t="str">
        <f>VLOOKUP(A36,Orçamento!$A:$K,5,FALSE)</f>
        <v>SERVIÇOS TOPOGRÁFICOS PARA PAVIMENTAÇÃO, INCLUSIVE NOTA DE SERVIÇOS, ACOMPANHAMENTO E GREIDE.</v>
      </c>
      <c r="E36" s="176" t="str">
        <f>VLOOKUP(A36,Orçamento!$A:$K,6,FALSE)</f>
        <v>M2</v>
      </c>
      <c r="F36" s="308"/>
      <c r="G36" s="271"/>
      <c r="H36" s="309" t="s">
        <v>6998</v>
      </c>
      <c r="I36" s="271"/>
      <c r="J36" s="271"/>
      <c r="K36" s="271"/>
      <c r="L36" s="271"/>
      <c r="M36" s="271"/>
      <c r="N36" s="310">
        <f>SUM(N37:N37)</f>
        <v>3096.31</v>
      </c>
      <c r="O36" s="250"/>
      <c r="P36" s="294"/>
    </row>
    <row r="37" spans="1:20" s="266" customFormat="1">
      <c r="A37" s="686"/>
      <c r="B37" s="267"/>
      <c r="C37" s="267"/>
      <c r="D37" s="278" t="s">
        <v>6992</v>
      </c>
      <c r="E37" s="292"/>
      <c r="F37" s="270"/>
      <c r="G37" s="296">
        <v>257.2</v>
      </c>
      <c r="H37" s="271">
        <f>(1747.76+752.37+596.18)/G37</f>
        <v>12.03853032659409</v>
      </c>
      <c r="I37" s="271"/>
      <c r="J37" s="271"/>
      <c r="K37" s="271"/>
      <c r="L37" s="271"/>
      <c r="M37" s="271"/>
      <c r="N37" s="338">
        <f>TRUNC(PRODUCT(F37:M37),2)</f>
        <v>3096.31</v>
      </c>
      <c r="O37" s="250"/>
      <c r="P37" s="294"/>
      <c r="T37" s="266">
        <f>257.2*7.3</f>
        <v>1877.56</v>
      </c>
    </row>
    <row r="38" spans="1:20" s="266" customFormat="1">
      <c r="A38" s="693"/>
      <c r="B38" s="389"/>
      <c r="C38" s="389"/>
      <c r="D38" s="397"/>
      <c r="E38" s="389"/>
      <c r="F38" s="389"/>
      <c r="G38" s="397"/>
      <c r="H38" s="389"/>
      <c r="I38" s="389"/>
      <c r="J38" s="389"/>
      <c r="K38" s="389"/>
      <c r="L38" s="389"/>
      <c r="M38" s="389"/>
      <c r="N38" s="390"/>
      <c r="O38" s="250"/>
      <c r="P38" s="294"/>
    </row>
    <row r="39" spans="1:20" s="266" customFormat="1" ht="31.5">
      <c r="A39" s="694" t="s">
        <v>7023</v>
      </c>
      <c r="B39" s="274">
        <f>VLOOKUP(A39,Orçamento!$A:$K,2,FALSE)</f>
        <v>101116</v>
      </c>
      <c r="C39" s="274" t="s">
        <v>7027</v>
      </c>
      <c r="D39" s="275" t="str">
        <f>VLOOKUP(A39,Orçamento!$A:$K,5,FALSE)</f>
        <v>ESCAVAÇÃO HORIZONTAL EM SOLO DE 1A CATEGORIA COM TRATOR DE ESTEIRAS (170HP/LÂMINA: 5,20M3).</v>
      </c>
      <c r="E39" s="176" t="str">
        <f>VLOOKUP(A39,Orçamento!$A:$K,6,FALSE)</f>
        <v>M3</v>
      </c>
      <c r="F39" s="291"/>
      <c r="G39" s="271"/>
      <c r="H39" s="271"/>
      <c r="I39" s="271"/>
      <c r="J39" s="271"/>
      <c r="K39" s="271"/>
      <c r="L39" s="271"/>
      <c r="M39" s="271"/>
      <c r="N39" s="272">
        <f>SUM(N40:N43)</f>
        <v>1313.75</v>
      </c>
      <c r="O39" s="250"/>
      <c r="P39" s="294"/>
    </row>
    <row r="40" spans="1:20" s="266" customFormat="1">
      <c r="A40" s="686"/>
      <c r="B40" s="267"/>
      <c r="C40" s="267"/>
      <c r="D40" s="278" t="s">
        <v>6999</v>
      </c>
      <c r="E40" s="292"/>
      <c r="F40" s="308"/>
      <c r="G40" s="271"/>
      <c r="H40" s="271"/>
      <c r="I40" s="271"/>
      <c r="J40" s="271"/>
      <c r="K40" s="271">
        <v>1296.83</v>
      </c>
      <c r="L40" s="271"/>
      <c r="M40" s="271"/>
      <c r="N40" s="338">
        <f>TRUNC(PRODUCT(F40:M40),2)</f>
        <v>1296.83</v>
      </c>
      <c r="O40" s="250"/>
      <c r="P40" s="294"/>
    </row>
    <row r="41" spans="1:20" s="266" customFormat="1">
      <c r="A41" s="686"/>
      <c r="B41" s="267"/>
      <c r="C41" s="267"/>
      <c r="D41" s="312" t="s">
        <v>7000</v>
      </c>
      <c r="E41" s="313"/>
      <c r="F41" s="314"/>
      <c r="G41" s="311"/>
      <c r="H41" s="311"/>
      <c r="I41" s="311"/>
      <c r="J41" s="271"/>
      <c r="K41" s="271"/>
      <c r="L41" s="271"/>
      <c r="M41" s="271"/>
      <c r="N41" s="280"/>
      <c r="O41" s="250"/>
      <c r="P41" s="294"/>
    </row>
    <row r="42" spans="1:20" s="266" customFormat="1">
      <c r="A42" s="686"/>
      <c r="B42" s="267"/>
      <c r="C42" s="267"/>
      <c r="D42" s="278" t="s">
        <v>7001</v>
      </c>
      <c r="E42" s="292"/>
      <c r="F42" s="308"/>
      <c r="G42" s="271">
        <v>1.92</v>
      </c>
      <c r="H42" s="271">
        <v>1.1499999999999999</v>
      </c>
      <c r="I42" s="271">
        <v>1.05</v>
      </c>
      <c r="J42" s="271"/>
      <c r="K42" s="271"/>
      <c r="L42" s="271"/>
      <c r="M42" s="271">
        <f>N73</f>
        <v>4</v>
      </c>
      <c r="N42" s="338">
        <f>TRUNC(PRODUCT(F42:M42),2)</f>
        <v>9.27</v>
      </c>
      <c r="O42" s="250"/>
      <c r="P42" s="294"/>
    </row>
    <row r="43" spans="1:20" s="266" customFormat="1">
      <c r="A43" s="686"/>
      <c r="B43" s="267"/>
      <c r="C43" s="267"/>
      <c r="D43" s="278" t="s">
        <v>7002</v>
      </c>
      <c r="E43" s="292"/>
      <c r="F43" s="308"/>
      <c r="G43" s="271">
        <f>N76</f>
        <v>9.4499999999999993</v>
      </c>
      <c r="H43" s="271">
        <v>0.9</v>
      </c>
      <c r="I43" s="271">
        <v>0.9</v>
      </c>
      <c r="J43" s="271"/>
      <c r="K43" s="271"/>
      <c r="L43" s="271"/>
      <c r="M43" s="271"/>
      <c r="N43" s="338">
        <f>TRUNC(PRODUCT(F43:M43),2)</f>
        <v>7.65</v>
      </c>
      <c r="O43" s="250"/>
      <c r="P43" s="294"/>
    </row>
    <row r="44" spans="1:20" s="266" customFormat="1">
      <c r="A44" s="905"/>
      <c r="B44" s="906"/>
      <c r="C44" s="906"/>
      <c r="D44" s="906"/>
      <c r="E44" s="906"/>
      <c r="F44" s="906"/>
      <c r="G44" s="906"/>
      <c r="H44" s="906"/>
      <c r="I44" s="906"/>
      <c r="J44" s="906"/>
      <c r="K44" s="906"/>
      <c r="L44" s="906"/>
      <c r="M44" s="906"/>
      <c r="N44" s="907"/>
      <c r="O44" s="250"/>
      <c r="P44" s="294"/>
    </row>
    <row r="45" spans="1:20" s="266" customFormat="1" ht="63">
      <c r="A45" s="692" t="s">
        <v>7026</v>
      </c>
      <c r="B45" s="274">
        <f>VLOOKUP(A45,Orçamento!$A:$K,2,FALSE)</f>
        <v>100980</v>
      </c>
      <c r="C45" s="274" t="s">
        <v>7027</v>
      </c>
      <c r="D45" s="275" t="str">
        <f>VLOOKUP(A45,Orçamento!$A:$K,5,FALSE)</f>
        <v>CARGA, MANOBRA E DESCARGA DE SOLOS E MATERIAIS GRANULARES EM CAMINHÃO BASCULANTE 18 M³ - CARGA COM ESCAVADEIRA HIDRÁULICA (CAÇAMBA DE 1,20 M³ / 155 HP) E DESCARGA LIVRE (UNIDADE: M3).</v>
      </c>
      <c r="E45" s="276" t="str">
        <f>VLOOKUP(A45,Orçamento!$A:$K,6,FALSE)</f>
        <v>M3</v>
      </c>
      <c r="F45" s="291" t="s">
        <v>6995</v>
      </c>
      <c r="G45" s="271"/>
      <c r="H45" s="271"/>
      <c r="I45" s="271"/>
      <c r="J45" s="271"/>
      <c r="K45" s="271"/>
      <c r="L45" s="271"/>
      <c r="M45" s="271"/>
      <c r="N45" s="272">
        <f>SUM(N46)</f>
        <v>1612.5</v>
      </c>
      <c r="O45" s="250"/>
      <c r="P45" s="294"/>
      <c r="S45" s="266">
        <f>1.15-0.3</f>
        <v>0.84999999999999987</v>
      </c>
    </row>
    <row r="46" spans="1:20" s="266" customFormat="1">
      <c r="A46" s="686"/>
      <c r="B46" s="267"/>
      <c r="C46" s="267"/>
      <c r="D46" s="278"/>
      <c r="E46" s="292"/>
      <c r="F46" s="308">
        <v>1.25</v>
      </c>
      <c r="G46" s="271"/>
      <c r="H46" s="271"/>
      <c r="I46" s="271"/>
      <c r="J46" s="271"/>
      <c r="K46" s="271">
        <f>SUM(K47:K48)</f>
        <v>1290</v>
      </c>
      <c r="L46" s="271"/>
      <c r="M46" s="271"/>
      <c r="N46" s="338">
        <f>TRUNC(PRODUCT(F46:M46),2)</f>
        <v>1612.5</v>
      </c>
      <c r="O46" s="250"/>
      <c r="P46" s="294"/>
      <c r="S46" s="266">
        <f>S45+0.72</f>
        <v>1.5699999999999998</v>
      </c>
    </row>
    <row r="47" spans="1:20" s="266" customFormat="1">
      <c r="A47" s="686"/>
      <c r="B47" s="267"/>
      <c r="C47" s="267"/>
      <c r="D47" s="278" t="s">
        <v>7003</v>
      </c>
      <c r="E47" s="292"/>
      <c r="F47" s="308"/>
      <c r="G47" s="271"/>
      <c r="H47" s="271"/>
      <c r="I47" s="271"/>
      <c r="J47" s="271"/>
      <c r="K47" s="271">
        <f>N39</f>
        <v>1313.75</v>
      </c>
      <c r="L47" s="271"/>
      <c r="M47" s="271"/>
      <c r="N47" s="280"/>
      <c r="O47" s="250"/>
      <c r="P47" s="294"/>
    </row>
    <row r="48" spans="1:20" s="266" customFormat="1">
      <c r="A48" s="686"/>
      <c r="B48" s="267"/>
      <c r="C48" s="267"/>
      <c r="D48" s="278" t="s">
        <v>7004</v>
      </c>
      <c r="E48" s="292"/>
      <c r="F48" s="308"/>
      <c r="G48" s="271"/>
      <c r="H48" s="271"/>
      <c r="I48" s="271"/>
      <c r="J48" s="271"/>
      <c r="K48" s="536">
        <f>-N51</f>
        <v>-23.75</v>
      </c>
      <c r="L48" s="271"/>
      <c r="M48" s="271"/>
      <c r="N48" s="280"/>
      <c r="O48" s="250"/>
      <c r="P48" s="294"/>
    </row>
    <row r="49" spans="1:19" s="266" customFormat="1">
      <c r="A49" s="905"/>
      <c r="B49" s="906"/>
      <c r="C49" s="906"/>
      <c r="D49" s="906"/>
      <c r="E49" s="906"/>
      <c r="F49" s="906"/>
      <c r="G49" s="906"/>
      <c r="H49" s="906"/>
      <c r="I49" s="906"/>
      <c r="J49" s="906"/>
      <c r="K49" s="906"/>
      <c r="L49" s="906"/>
      <c r="M49" s="906"/>
      <c r="N49" s="907"/>
      <c r="O49" s="250"/>
      <c r="P49" s="294"/>
    </row>
    <row r="50" spans="1:19" s="266" customFormat="1" ht="63">
      <c r="A50" s="692" t="s">
        <v>7024</v>
      </c>
      <c r="B50" s="274">
        <f>VLOOKUP(A50,Orçamento!$A:$K,2,FALSE)</f>
        <v>96386</v>
      </c>
      <c r="C50" s="274" t="s">
        <v>7027</v>
      </c>
      <c r="D50" s="275" t="str">
        <f>VLOOKUP(A50,Orçamento!$A:$K,5,FALSE)</f>
        <v>EXECUÇÃO E COMPACTAÇÃO DE CORPO DE ATERRO (95% DE ENERGIA DO PROCTOR NORMAL) COM SOLO PREDOMINANTEMENTE ARENOSO ESPESSURA 15CM - EXCLUSIVE MATERIAL, ESCAVAÇÃO, CARGA E TRANSPORTE.</v>
      </c>
      <c r="E50" s="276" t="str">
        <f>VLOOKUP(A50,Orçamento!$A:$K,6,FALSE)</f>
        <v>M3</v>
      </c>
      <c r="F50" s="308"/>
      <c r="G50" s="271"/>
      <c r="H50" s="309"/>
      <c r="I50" s="271"/>
      <c r="J50" s="271"/>
      <c r="K50" s="271"/>
      <c r="L50" s="271"/>
      <c r="M50" s="271"/>
      <c r="N50" s="310">
        <f>SUM(N51:N54)</f>
        <v>38.21</v>
      </c>
      <c r="O50" s="250"/>
      <c r="P50" s="294"/>
    </row>
    <row r="51" spans="1:19" s="266" customFormat="1">
      <c r="A51" s="686"/>
      <c r="B51" s="267"/>
      <c r="C51" s="267"/>
      <c r="D51" s="278" t="s">
        <v>6999</v>
      </c>
      <c r="E51" s="292"/>
      <c r="F51" s="270"/>
      <c r="G51" s="296"/>
      <c r="H51" s="271"/>
      <c r="I51" s="271"/>
      <c r="J51" s="271"/>
      <c r="K51" s="271">
        <v>23.75</v>
      </c>
      <c r="L51" s="271"/>
      <c r="M51" s="271"/>
      <c r="N51" s="338">
        <f>TRUNC(PRODUCT(F51:M51),2)</f>
        <v>23.75</v>
      </c>
      <c r="O51" s="250"/>
      <c r="P51" s="294"/>
    </row>
    <row r="52" spans="1:19" s="266" customFormat="1" ht="31.5">
      <c r="A52" s="686"/>
      <c r="B52" s="267"/>
      <c r="C52" s="267"/>
      <c r="D52" s="312" t="s">
        <v>7000</v>
      </c>
      <c r="E52" s="313"/>
      <c r="F52" s="314" t="s">
        <v>7005</v>
      </c>
      <c r="G52" s="311" t="s">
        <v>7006</v>
      </c>
      <c r="H52" s="311" t="s">
        <v>7007</v>
      </c>
      <c r="I52" s="311" t="s">
        <v>7008</v>
      </c>
      <c r="J52" s="271"/>
      <c r="K52" s="271"/>
      <c r="L52" s="271"/>
      <c r="M52" s="271"/>
      <c r="N52" s="280"/>
      <c r="O52" s="250"/>
      <c r="P52" s="294"/>
      <c r="R52" s="266">
        <f>9.27*0.39*0.24</f>
        <v>0.867672</v>
      </c>
      <c r="S52" s="266">
        <f>0.72+0.44</f>
        <v>1.1599999999999999</v>
      </c>
    </row>
    <row r="53" spans="1:19" s="266" customFormat="1">
      <c r="A53" s="686"/>
      <c r="B53" s="267"/>
      <c r="C53" s="267"/>
      <c r="D53" s="278" t="s">
        <v>7001</v>
      </c>
      <c r="E53" s="292"/>
      <c r="F53" s="271">
        <f>N42</f>
        <v>9.27</v>
      </c>
      <c r="G53" s="271" t="s">
        <v>7348</v>
      </c>
      <c r="H53" s="271">
        <f>1.22*0.8*0.1*N73</f>
        <v>0.39040000000000002</v>
      </c>
      <c r="I53" s="271">
        <f>1.32*0.9*0.05*N73</f>
        <v>0.23760000000000003</v>
      </c>
      <c r="J53" s="271"/>
      <c r="K53" s="271"/>
      <c r="L53" s="271"/>
      <c r="M53" s="271"/>
      <c r="N53" s="280">
        <f>TRUNC(F53-H53-I53)</f>
        <v>8</v>
      </c>
      <c r="O53" s="250"/>
      <c r="P53" s="294"/>
      <c r="S53" s="266">
        <f>1.16+0.6</f>
        <v>1.7599999999999998</v>
      </c>
    </row>
    <row r="54" spans="1:19" s="266" customFormat="1">
      <c r="A54" s="686"/>
      <c r="B54" s="267"/>
      <c r="C54" s="267"/>
      <c r="D54" s="278" t="s">
        <v>7002</v>
      </c>
      <c r="E54" s="292"/>
      <c r="F54" s="271">
        <f>N43</f>
        <v>7.65</v>
      </c>
      <c r="G54" s="271">
        <f>PI()*0.2^2*N76</f>
        <v>1.1875220230569419</v>
      </c>
      <c r="H54" s="271"/>
      <c r="I54" s="271"/>
      <c r="J54" s="271"/>
      <c r="K54" s="271"/>
      <c r="L54" s="271"/>
      <c r="M54" s="271"/>
      <c r="N54" s="280">
        <f>TRUNC(F54-G54-H54-I54,2)</f>
        <v>6.46</v>
      </c>
      <c r="O54" s="250"/>
      <c r="P54" s="294"/>
    </row>
    <row r="55" spans="1:19" s="266" customFormat="1">
      <c r="A55" s="905"/>
      <c r="B55" s="906"/>
      <c r="C55" s="906"/>
      <c r="D55" s="906"/>
      <c r="E55" s="906"/>
      <c r="F55" s="906"/>
      <c r="G55" s="906"/>
      <c r="H55" s="906"/>
      <c r="I55" s="906"/>
      <c r="J55" s="906"/>
      <c r="K55" s="906"/>
      <c r="L55" s="906"/>
      <c r="M55" s="906"/>
      <c r="N55" s="907"/>
      <c r="O55" s="250"/>
      <c r="P55" s="294"/>
    </row>
    <row r="56" spans="1:19" s="266" customFormat="1" ht="47.25">
      <c r="A56" s="692" t="s">
        <v>7025</v>
      </c>
      <c r="B56" s="274">
        <f>VLOOKUP(A56,Orçamento!$A:$K,2,FALSE)</f>
        <v>95877</v>
      </c>
      <c r="C56" s="274" t="s">
        <v>7027</v>
      </c>
      <c r="D56" s="275" t="str">
        <f>VLOOKUP(A56,Orçamento!$A:$K,5,FALSE)</f>
        <v>TRANSPORTE COM CAMINHÃO BASCULANTE DE 18 M³, EM VIA URBANA PAVIMENTADA, DMT ATÉ 30 KM (UNIDADE: M3XKM).</v>
      </c>
      <c r="E56" s="276" t="str">
        <f>VLOOKUP(A56,Orçamento!$A:$K,6,FALSE)</f>
        <v>M3XKM</v>
      </c>
      <c r="F56" s="311" t="s">
        <v>7352</v>
      </c>
      <c r="G56" s="271"/>
      <c r="H56" s="271"/>
      <c r="I56" s="271"/>
      <c r="J56" s="271"/>
      <c r="K56" s="271"/>
      <c r="L56" s="271"/>
      <c r="M56" s="271"/>
      <c r="N56" s="272">
        <f>SUM(N57:N57)</f>
        <v>18543.75</v>
      </c>
      <c r="O56" s="250"/>
      <c r="P56" s="294"/>
    </row>
    <row r="57" spans="1:19" s="266" customFormat="1">
      <c r="A57" s="686"/>
      <c r="B57" s="267"/>
      <c r="C57" s="267"/>
      <c r="D57" s="278" t="s">
        <v>6996</v>
      </c>
      <c r="E57" s="292"/>
      <c r="F57" s="311">
        <v>11.5</v>
      </c>
      <c r="G57" s="271"/>
      <c r="H57" s="271"/>
      <c r="I57" s="271"/>
      <c r="J57" s="271"/>
      <c r="K57" s="271">
        <f>N45</f>
        <v>1612.5</v>
      </c>
      <c r="L57" s="271"/>
      <c r="M57" s="271"/>
      <c r="N57" s="338">
        <f>TRUNC(PRODUCT(F57:M57),2)</f>
        <v>18543.75</v>
      </c>
      <c r="O57" s="250"/>
      <c r="P57" s="294"/>
    </row>
    <row r="58" spans="1:19" s="266" customFormat="1">
      <c r="A58" s="905"/>
      <c r="B58" s="906"/>
      <c r="C58" s="906"/>
      <c r="D58" s="906"/>
      <c r="E58" s="906"/>
      <c r="F58" s="906"/>
      <c r="G58" s="906"/>
      <c r="H58" s="906"/>
      <c r="I58" s="906"/>
      <c r="J58" s="906"/>
      <c r="K58" s="906"/>
      <c r="L58" s="906"/>
      <c r="M58" s="906"/>
      <c r="N58" s="907"/>
      <c r="O58" s="273"/>
      <c r="P58" s="294"/>
    </row>
    <row r="59" spans="1:19" s="266" customFormat="1" ht="47.25">
      <c r="A59" s="692" t="s">
        <v>15074</v>
      </c>
      <c r="B59" s="274">
        <f>VLOOKUP(A59,Orçamento!$A:$K,2,FALSE)</f>
        <v>100576</v>
      </c>
      <c r="C59" s="274" t="s">
        <v>7027</v>
      </c>
      <c r="D59" s="275" t="str">
        <f>VLOOKUP(A59,Orçamento!$A:$K,5,FALSE)</f>
        <v>REGULARIZAÇÃO E COMPACTAÇÃO DE SUBLEITO DE SOLO PREDOMINANTEMENTE ARGILOSO, PARA OBRAS DE CONSTRUÇÃO DE PAVIMENTOS.</v>
      </c>
      <c r="E59" s="276" t="str">
        <f>VLOOKUP(A59,Orçamento!$A:$K,6,FALSE)</f>
        <v>M2</v>
      </c>
      <c r="F59" s="311"/>
      <c r="G59" s="271"/>
      <c r="H59" s="309" t="s">
        <v>6998</v>
      </c>
      <c r="I59" s="271"/>
      <c r="J59" s="271"/>
      <c r="K59" s="271"/>
      <c r="L59" s="271"/>
      <c r="M59" s="271"/>
      <c r="N59" s="272">
        <f>SUM(N60:N60)</f>
        <v>3096.31</v>
      </c>
      <c r="O59" s="273"/>
      <c r="P59" s="294"/>
    </row>
    <row r="60" spans="1:19" s="266" customFormat="1">
      <c r="A60" s="686"/>
      <c r="B60" s="267"/>
      <c r="C60" s="267"/>
      <c r="D60" s="278" t="s">
        <v>6992</v>
      </c>
      <c r="E60" s="292"/>
      <c r="F60" s="270"/>
      <c r="G60" s="296">
        <v>257.2</v>
      </c>
      <c r="H60" s="271">
        <f>(1747.76+752.37+596.18)/G60</f>
        <v>12.03853032659409</v>
      </c>
      <c r="I60" s="271"/>
      <c r="J60" s="271"/>
      <c r="K60" s="271"/>
      <c r="L60" s="271"/>
      <c r="M60" s="271"/>
      <c r="N60" s="338">
        <f>TRUNC(PRODUCT(F60:M60),2)</f>
        <v>3096.31</v>
      </c>
      <c r="O60" s="273"/>
      <c r="P60" s="294"/>
    </row>
    <row r="61" spans="1:19" s="266" customFormat="1">
      <c r="A61" s="690"/>
      <c r="B61" s="382"/>
      <c r="C61" s="382"/>
      <c r="D61" s="397"/>
      <c r="E61" s="397"/>
      <c r="F61" s="397"/>
      <c r="G61" s="397"/>
      <c r="H61" s="300"/>
      <c r="I61" s="300"/>
      <c r="J61" s="300"/>
      <c r="K61" s="300"/>
      <c r="L61" s="300"/>
      <c r="M61" s="300"/>
      <c r="N61" s="402"/>
      <c r="O61" s="273"/>
      <c r="P61" s="294"/>
    </row>
    <row r="62" spans="1:19" s="266" customFormat="1" ht="47.25">
      <c r="A62" s="692" t="s">
        <v>15075</v>
      </c>
      <c r="B62" s="274">
        <f>VLOOKUP(A62,Orçamento!$A:$K,2,FALSE)</f>
        <v>96396</v>
      </c>
      <c r="C62" s="274" t="s">
        <v>7027</v>
      </c>
      <c r="D62" s="275" t="str">
        <f>VLOOKUP(A62,Orçamento!$A:$K,5,FALSE)</f>
        <v>CONSTRUÇÃO DE BASE E SUB-BASE PARA PAVIMENTAÇÃO DE BRITA GRADUADA SIMPLES, COM ESPESSURA DE 15 CM - EXCLUSIVE CARGA E TRANSPORTE.</v>
      </c>
      <c r="E62" s="276" t="str">
        <f>VLOOKUP(A62,Orçamento!$A:$K,6,FALSE)</f>
        <v>M3</v>
      </c>
      <c r="F62" s="308"/>
      <c r="G62" s="271"/>
      <c r="H62" s="309" t="s">
        <v>6998</v>
      </c>
      <c r="I62" s="271"/>
      <c r="J62" s="316"/>
      <c r="K62" s="271"/>
      <c r="L62" s="271"/>
      <c r="M62" s="271"/>
      <c r="N62" s="310">
        <f>SUM(N63:N63)</f>
        <v>445.14</v>
      </c>
      <c r="O62" s="273"/>
      <c r="P62" s="294"/>
      <c r="R62" s="266">
        <f>G64*7</f>
        <v>0</v>
      </c>
    </row>
    <row r="63" spans="1:19" s="266" customFormat="1">
      <c r="A63" s="686"/>
      <c r="B63" s="267"/>
      <c r="C63" s="267"/>
      <c r="D63" s="278" t="s">
        <v>5158</v>
      </c>
      <c r="E63" s="292"/>
      <c r="F63" s="270" t="s">
        <v>7349</v>
      </c>
      <c r="G63" s="296">
        <v>257.2</v>
      </c>
      <c r="H63" s="271">
        <f>(1747.76+477.97)/G63</f>
        <v>8.6536936236391924</v>
      </c>
      <c r="I63" s="271">
        <v>0.2</v>
      </c>
      <c r="J63" s="316"/>
      <c r="K63" s="271"/>
      <c r="L63" s="271"/>
      <c r="M63" s="271"/>
      <c r="N63" s="338">
        <f>TRUNC(PRODUCT(F63:M63),2)</f>
        <v>445.14</v>
      </c>
      <c r="O63" s="273"/>
      <c r="P63" s="294"/>
    </row>
    <row r="64" spans="1:19" s="266" customFormat="1">
      <c r="A64" s="695"/>
      <c r="B64" s="267"/>
      <c r="C64" s="267"/>
      <c r="D64" s="467"/>
      <c r="E64" s="292"/>
      <c r="F64" s="290"/>
      <c r="G64" s="395"/>
      <c r="H64" s="393"/>
      <c r="I64" s="315"/>
      <c r="J64" s="394"/>
      <c r="K64" s="393"/>
      <c r="L64" s="393"/>
      <c r="M64" s="393"/>
      <c r="N64" s="403"/>
      <c r="O64" s="273"/>
      <c r="P64" s="294"/>
    </row>
    <row r="65" spans="1:16" s="266" customFormat="1">
      <c r="A65" s="905"/>
      <c r="B65" s="906"/>
      <c r="C65" s="906"/>
      <c r="D65" s="906"/>
      <c r="E65" s="906"/>
      <c r="F65" s="906"/>
      <c r="G65" s="906"/>
      <c r="H65" s="906"/>
      <c r="I65" s="906"/>
      <c r="J65" s="906"/>
      <c r="K65" s="906"/>
      <c r="L65" s="906"/>
      <c r="M65" s="906"/>
      <c r="N65" s="907"/>
      <c r="O65" s="273"/>
      <c r="P65" s="294"/>
    </row>
    <row r="66" spans="1:16" s="266" customFormat="1" ht="63">
      <c r="A66" s="692" t="s">
        <v>15076</v>
      </c>
      <c r="B66" s="274">
        <f>VLOOKUP(A66,Orçamento!$A:$K,2,FALSE)</f>
        <v>100974</v>
      </c>
      <c r="C66" s="274" t="s">
        <v>7027</v>
      </c>
      <c r="D66" s="275" t="str">
        <f>VLOOKUP(A66,Orçamento!$A:$K,5,FALSE)</f>
        <v>CARGA, MANOBRA E DESCARGA DE SOLOS E MATERIAIS GRANULARES EM CAMINHÃO BASCULANTE 10 M³ - CARGA COM PÁ CARREGADEIRA (CAÇAMBA DE 1,7 A 2,8 M³ / 128 HP) E DESCARGA LIVRE (UNIDADE: M3).</v>
      </c>
      <c r="E66" s="276" t="str">
        <f>VLOOKUP(A66,Orçamento!$A:$K,6,FALSE)</f>
        <v>M3</v>
      </c>
      <c r="F66" s="291" t="s">
        <v>6995</v>
      </c>
      <c r="G66" s="271"/>
      <c r="H66" s="271"/>
      <c r="I66" s="271"/>
      <c r="J66" s="271"/>
      <c r="K66" s="271"/>
      <c r="L66" s="271"/>
      <c r="M66" s="271"/>
      <c r="N66" s="272">
        <f>SUM(N67:N67)</f>
        <v>556.41999999999996</v>
      </c>
      <c r="O66" s="273"/>
      <c r="P66" s="294"/>
    </row>
    <row r="67" spans="1:16" s="266" customFormat="1">
      <c r="A67" s="686"/>
      <c r="B67" s="267"/>
      <c r="C67" s="267"/>
      <c r="D67" s="278" t="s">
        <v>5158</v>
      </c>
      <c r="E67" s="292"/>
      <c r="F67" s="308">
        <v>1.25</v>
      </c>
      <c r="G67" s="271"/>
      <c r="H67" s="271"/>
      <c r="I67" s="271"/>
      <c r="J67" s="271"/>
      <c r="K67" s="271">
        <f>N62</f>
        <v>445.14</v>
      </c>
      <c r="L67" s="271"/>
      <c r="M67" s="271"/>
      <c r="N67" s="338">
        <f>TRUNC(PRODUCT(F67:M67),2)</f>
        <v>556.41999999999996</v>
      </c>
      <c r="O67" s="273"/>
      <c r="P67" s="294"/>
    </row>
    <row r="68" spans="1:16" s="266" customFormat="1">
      <c r="A68" s="690"/>
      <c r="B68" s="382"/>
      <c r="C68" s="382"/>
      <c r="D68" s="298"/>
      <c r="E68" s="391"/>
      <c r="F68" s="308"/>
      <c r="G68" s="300"/>
      <c r="H68" s="300"/>
      <c r="I68" s="300"/>
      <c r="J68" s="300"/>
      <c r="K68" s="393"/>
      <c r="L68" s="300"/>
      <c r="M68" s="300"/>
      <c r="N68" s="404"/>
      <c r="O68" s="273"/>
      <c r="P68" s="294"/>
    </row>
    <row r="69" spans="1:16" s="266" customFormat="1" ht="47.25">
      <c r="A69" s="692" t="s">
        <v>15077</v>
      </c>
      <c r="B69" s="274">
        <f>VLOOKUP(A69,Orçamento!$A:$K,2,FALSE)</f>
        <v>95877</v>
      </c>
      <c r="C69" s="274" t="s">
        <v>7027</v>
      </c>
      <c r="D69" s="275" t="str">
        <f>VLOOKUP(A69,Orçamento!$A:$K,5,FALSE)</f>
        <v>TRANSPORTE COM CAMINHÃO BASCULANTE DE 18 M³, EM VIA URBANA PAVIMENTADA, DMT ATÉ 30 KM (UNIDADE: M3XKM).</v>
      </c>
      <c r="E69" s="276" t="str">
        <f>VLOOKUP(A69,Orçamento!$A:$K,6,FALSE)</f>
        <v>M3XKM</v>
      </c>
      <c r="F69" s="311" t="s">
        <v>5172</v>
      </c>
      <c r="G69" s="271"/>
      <c r="H69" s="271"/>
      <c r="I69" s="271"/>
      <c r="J69" s="271"/>
      <c r="K69" s="271"/>
      <c r="L69" s="271"/>
      <c r="M69" s="271"/>
      <c r="N69" s="272">
        <f>SUM(N70)</f>
        <v>17249.02</v>
      </c>
      <c r="O69" s="273"/>
      <c r="P69" s="294"/>
    </row>
    <row r="70" spans="1:16" s="266" customFormat="1">
      <c r="A70" s="694"/>
      <c r="B70" s="274"/>
      <c r="C70" s="274"/>
      <c r="D70" s="278" t="s">
        <v>5158</v>
      </c>
      <c r="E70" s="292"/>
      <c r="F70" s="311">
        <v>31</v>
      </c>
      <c r="G70" s="271"/>
      <c r="H70" s="271"/>
      <c r="I70" s="271"/>
      <c r="J70" s="271"/>
      <c r="K70" s="271">
        <f>N66</f>
        <v>556.41999999999996</v>
      </c>
      <c r="L70" s="271"/>
      <c r="M70" s="271"/>
      <c r="N70" s="338">
        <f>TRUNC(PRODUCT(F70:M70),2)</f>
        <v>17249.02</v>
      </c>
      <c r="O70" s="273"/>
      <c r="P70" s="294"/>
    </row>
    <row r="71" spans="1:16" s="266" customFormat="1" ht="16.5" thickBot="1">
      <c r="A71" s="908"/>
      <c r="B71" s="909"/>
      <c r="C71" s="909"/>
      <c r="D71" s="909"/>
      <c r="E71" s="909"/>
      <c r="F71" s="909"/>
      <c r="G71" s="909"/>
      <c r="H71" s="909"/>
      <c r="I71" s="909"/>
      <c r="J71" s="909"/>
      <c r="K71" s="909"/>
      <c r="L71" s="909"/>
      <c r="M71" s="909"/>
      <c r="N71" s="910"/>
      <c r="O71" s="273"/>
      <c r="P71" s="294"/>
    </row>
    <row r="72" spans="1:16" s="266" customFormat="1">
      <c r="A72" s="691" t="s">
        <v>7028</v>
      </c>
      <c r="B72" s="302"/>
      <c r="C72" s="302"/>
      <c r="D72" s="303" t="s">
        <v>5156</v>
      </c>
      <c r="E72" s="304"/>
      <c r="F72" s="305"/>
      <c r="G72" s="306"/>
      <c r="H72" s="306"/>
      <c r="I72" s="306"/>
      <c r="J72" s="306"/>
      <c r="K72" s="306"/>
      <c r="L72" s="306"/>
      <c r="M72" s="306"/>
      <c r="N72" s="307"/>
      <c r="O72" s="273"/>
      <c r="P72" s="294"/>
    </row>
    <row r="73" spans="1:16" s="266" customFormat="1" ht="60">
      <c r="A73" s="692" t="s">
        <v>7029</v>
      </c>
      <c r="B73" s="528" t="str">
        <f>VLOOKUP(A73,Orçamento!$A:$K,2,FALSE)</f>
        <v>COMPOSIÇÃO 26</v>
      </c>
      <c r="C73" s="528" t="str">
        <f>VLOOKUP(A73,Orçamento!$A:$K,3,FALSE)</f>
        <v>COMPOSIÇÃO</v>
      </c>
      <c r="D73" s="175" t="str">
        <f>VLOOKUP(A73,Orçamento!$A:$K,5,FALSE)</f>
        <v>CAIXA COM GRELHA SIMPLES RETANGULAR, ALVENARIA COM BLOCO DE CONCRETO 22X11X8CM, DE UMA VEZ, DIMENSÕES INTERNAS DE 0,72X0,30X1,00M.</v>
      </c>
      <c r="E73" s="176" t="str">
        <f>VLOOKUP(A73,Orçamento!$A:$K,6,FALSE)</f>
        <v>UN</v>
      </c>
      <c r="F73" s="317"/>
      <c r="G73" s="271"/>
      <c r="H73" s="309"/>
      <c r="I73" s="271"/>
      <c r="J73" s="315"/>
      <c r="K73" s="271"/>
      <c r="L73" s="271"/>
      <c r="M73" s="271"/>
      <c r="N73" s="272">
        <f>SUM(N74:N74)</f>
        <v>4</v>
      </c>
      <c r="O73" s="273"/>
      <c r="P73" s="294"/>
    </row>
    <row r="74" spans="1:16" s="266" customFormat="1">
      <c r="A74" s="686"/>
      <c r="B74" s="267"/>
      <c r="C74" s="267"/>
      <c r="D74" s="278"/>
      <c r="E74" s="292"/>
      <c r="F74" s="308"/>
      <c r="G74" s="296"/>
      <c r="H74" s="271"/>
      <c r="I74" s="271"/>
      <c r="J74" s="271"/>
      <c r="K74" s="271"/>
      <c r="L74" s="271"/>
      <c r="M74" s="271">
        <v>4</v>
      </c>
      <c r="N74" s="338">
        <f>TRUNC(PRODUCT(F74:M74),2)</f>
        <v>4</v>
      </c>
      <c r="O74" s="273"/>
      <c r="P74" s="294"/>
    </row>
    <row r="75" spans="1:16" s="266" customFormat="1">
      <c r="A75" s="905"/>
      <c r="B75" s="906"/>
      <c r="C75" s="906"/>
      <c r="D75" s="906"/>
      <c r="E75" s="906"/>
      <c r="F75" s="906"/>
      <c r="G75" s="906"/>
      <c r="H75" s="906"/>
      <c r="I75" s="906"/>
      <c r="J75" s="906"/>
      <c r="K75" s="906"/>
      <c r="L75" s="906"/>
      <c r="M75" s="906"/>
      <c r="N75" s="907"/>
      <c r="O75" s="273"/>
      <c r="P75" s="294"/>
    </row>
    <row r="76" spans="1:16" s="266" customFormat="1" ht="63">
      <c r="A76" s="692" t="s">
        <v>7030</v>
      </c>
      <c r="B76" s="274">
        <f>VLOOKUP(A76,Orçamento!$A:$K,2,FALSE)</f>
        <v>92210</v>
      </c>
      <c r="C76" s="274" t="s">
        <v>7027</v>
      </c>
      <c r="D76" s="275" t="str">
        <f>VLOOKUP(A76,Orçamento!$A:$K,5,FALSE)</f>
        <v>TUBO DE CONCRETO PARA REDES COLETORAS DE ÁGUAS PLUVIAIS, DIÂMETRO DE 400 MM, JUNTA RÍGIDA, INSTALADO EM LOCAL COM BAIXO NÍVEL DE INTERFERÊNCIAS - FORNECIMENTO E ASSENTAMENTO.</v>
      </c>
      <c r="E76" s="176" t="str">
        <f>VLOOKUP(A76,Orçamento!$A:$K,6,FALSE)</f>
        <v>M</v>
      </c>
      <c r="F76" s="317"/>
      <c r="G76" s="271"/>
      <c r="H76" s="309"/>
      <c r="I76" s="271"/>
      <c r="J76" s="315"/>
      <c r="K76" s="271"/>
      <c r="L76" s="271"/>
      <c r="M76" s="271"/>
      <c r="N76" s="272">
        <f>SUM(N77:N77)</f>
        <v>9.4499999999999993</v>
      </c>
      <c r="O76" s="273"/>
      <c r="P76" s="294"/>
    </row>
    <row r="77" spans="1:16" s="266" customFormat="1">
      <c r="A77" s="686"/>
      <c r="B77" s="267"/>
      <c r="C77" s="267"/>
      <c r="D77" s="278" t="s">
        <v>7009</v>
      </c>
      <c r="E77" s="292"/>
      <c r="F77" s="308"/>
      <c r="G77" s="296">
        <v>9.4499999999999993</v>
      </c>
      <c r="H77" s="271"/>
      <c r="I77" s="271"/>
      <c r="J77" s="271"/>
      <c r="K77" s="271"/>
      <c r="L77" s="271"/>
      <c r="M77" s="271"/>
      <c r="N77" s="338">
        <f>TRUNC(PRODUCT(F77:M77),2)</f>
        <v>9.4499999999999993</v>
      </c>
      <c r="O77" s="273"/>
      <c r="P77" s="294"/>
    </row>
    <row r="78" spans="1:16" s="266" customFormat="1" ht="16.5" thickBot="1">
      <c r="A78" s="905"/>
      <c r="B78" s="906"/>
      <c r="C78" s="906"/>
      <c r="D78" s="906"/>
      <c r="E78" s="906"/>
      <c r="F78" s="906"/>
      <c r="G78" s="906"/>
      <c r="H78" s="906"/>
      <c r="I78" s="906"/>
      <c r="J78" s="906"/>
      <c r="K78" s="906"/>
      <c r="L78" s="906"/>
      <c r="M78" s="906"/>
      <c r="N78" s="907"/>
      <c r="O78" s="273"/>
      <c r="P78" s="294"/>
    </row>
    <row r="79" spans="1:16" s="266" customFormat="1">
      <c r="A79" s="691" t="s">
        <v>7031</v>
      </c>
      <c r="B79" s="302"/>
      <c r="C79" s="302"/>
      <c r="D79" s="303" t="s">
        <v>20</v>
      </c>
      <c r="E79" s="304"/>
      <c r="F79" s="305"/>
      <c r="G79" s="306"/>
      <c r="H79" s="306"/>
      <c r="I79" s="306"/>
      <c r="J79" s="306"/>
      <c r="K79" s="306"/>
      <c r="L79" s="306"/>
      <c r="M79" s="306"/>
      <c r="N79" s="307"/>
      <c r="O79" s="273"/>
      <c r="P79" s="294"/>
    </row>
    <row r="80" spans="1:16" s="266" customFormat="1" ht="47.25">
      <c r="A80" s="692" t="s">
        <v>7032</v>
      </c>
      <c r="B80" s="274">
        <f>VLOOKUP(A80,Orçamento!$A:$K,2,FALSE)</f>
        <v>101169</v>
      </c>
      <c r="C80" s="274" t="s">
        <v>7027</v>
      </c>
      <c r="D80" s="275" t="str">
        <f>VLOOKUP(A80,Orçamento!$A:$K,5,FALSE)</f>
        <v>EXECUÇÃO DE PAVIMENTO EM PARALELEPÍPEDOS, REJUNTAMENTO COM ARGAMASSA TRAÇO 1:3 (CIMENTO E AREIA).</v>
      </c>
      <c r="E80" s="176" t="str">
        <f>VLOOKUP(A80,Orçamento!$A:$K,6,FALSE)</f>
        <v>M2</v>
      </c>
      <c r="F80" s="317"/>
      <c r="G80" s="271"/>
      <c r="H80" s="309"/>
      <c r="I80" s="271"/>
      <c r="J80" s="316"/>
      <c r="K80" s="271"/>
      <c r="L80" s="271"/>
      <c r="M80" s="271"/>
      <c r="N80" s="272">
        <f>SUM(N81:N81)</f>
        <v>1747.76</v>
      </c>
      <c r="O80" s="487">
        <f>N80+'Memória de cálculo'!N80</f>
        <v>2492.8199999999997</v>
      </c>
      <c r="P80" s="294"/>
    </row>
    <row r="81" spans="1:18" s="266" customFormat="1">
      <c r="A81" s="686"/>
      <c r="B81" s="267"/>
      <c r="C81" s="267"/>
      <c r="D81" s="278" t="s">
        <v>6992</v>
      </c>
      <c r="E81" s="292"/>
      <c r="F81" s="308"/>
      <c r="G81" s="296">
        <v>257.2</v>
      </c>
      <c r="H81" s="271">
        <f>1747.76/G81</f>
        <v>6.7953343701399689</v>
      </c>
      <c r="I81" s="271"/>
      <c r="J81" s="316"/>
      <c r="K81" s="271"/>
      <c r="L81" s="271"/>
      <c r="M81" s="271"/>
      <c r="N81" s="338">
        <f>TRUNC(PRODUCT(F81:M81),2)</f>
        <v>1747.76</v>
      </c>
      <c r="O81" s="273"/>
      <c r="P81" s="294"/>
    </row>
    <row r="82" spans="1:18" s="266" customFormat="1">
      <c r="A82" s="690"/>
      <c r="B82" s="382"/>
      <c r="C82" s="382"/>
      <c r="D82" s="298"/>
      <c r="E82" s="391"/>
      <c r="F82" s="392"/>
      <c r="G82" s="395"/>
      <c r="H82" s="393"/>
      <c r="I82" s="393"/>
      <c r="J82" s="394"/>
      <c r="K82" s="393"/>
      <c r="L82" s="393"/>
      <c r="M82" s="393"/>
      <c r="N82" s="396"/>
      <c r="O82" s="273"/>
      <c r="P82" s="294"/>
    </row>
    <row r="83" spans="1:18" s="266" customFormat="1" ht="63">
      <c r="A83" s="692" t="s">
        <v>7033</v>
      </c>
      <c r="B83" s="274">
        <f>VLOOKUP(A83,Orçamento!$A:$K,2,FALSE)</f>
        <v>94273</v>
      </c>
      <c r="C83" s="274" t="s">
        <v>7027</v>
      </c>
      <c r="D83" s="275" t="str">
        <f>VLOOKUP(A83,Orçamento!$A:$K,5,FALSE)</f>
        <v>ASSENTAMENTO DE GUIA (MEIO-FIO) EM TRECHO RETO, CONFECCIONADA EM CONCRETO PRÉ-FABRICADO, DIMENSÕES 100X15X13X30 CM (COMPRIMENTO X BASE INFERIOR X BASE SUPERIOR X ALTURA).</v>
      </c>
      <c r="E83" s="176" t="str">
        <f>VLOOKUP(A83,Orçamento!$A:$K,6,FALSE)</f>
        <v>M</v>
      </c>
      <c r="F83" s="317"/>
      <c r="G83" s="271"/>
      <c r="H83" s="309"/>
      <c r="I83" s="271"/>
      <c r="J83" s="315"/>
      <c r="K83" s="271"/>
      <c r="L83" s="271"/>
      <c r="M83" s="271"/>
      <c r="N83" s="272">
        <f>SUM(N84:N86)</f>
        <v>440.58</v>
      </c>
      <c r="O83" s="273"/>
      <c r="P83" s="294"/>
    </row>
    <row r="84" spans="1:18" s="266" customFormat="1">
      <c r="A84" s="686"/>
      <c r="B84" s="267"/>
      <c r="C84" s="267"/>
      <c r="D84" s="278" t="s">
        <v>6992</v>
      </c>
      <c r="E84" s="292" t="s">
        <v>7010</v>
      </c>
      <c r="F84" s="308"/>
      <c r="G84" s="296">
        <v>211.45</v>
      </c>
      <c r="H84" s="271"/>
      <c r="I84" s="271"/>
      <c r="J84" s="271"/>
      <c r="K84" s="271"/>
      <c r="L84" s="271"/>
      <c r="M84" s="271"/>
      <c r="N84" s="338">
        <f>TRUNC(PRODUCT(F84:M84),2)</f>
        <v>211.45</v>
      </c>
      <c r="O84" s="273"/>
      <c r="P84" s="294"/>
    </row>
    <row r="85" spans="1:18" s="266" customFormat="1">
      <c r="A85" s="686"/>
      <c r="B85" s="267"/>
      <c r="C85" s="267"/>
      <c r="D85" s="278" t="s">
        <v>6992</v>
      </c>
      <c r="E85" s="292" t="s">
        <v>7011</v>
      </c>
      <c r="F85" s="308"/>
      <c r="G85" s="296">
        <v>195.32</v>
      </c>
      <c r="H85" s="271"/>
      <c r="I85" s="271"/>
      <c r="J85" s="271"/>
      <c r="K85" s="271"/>
      <c r="L85" s="271"/>
      <c r="M85" s="271"/>
      <c r="N85" s="338">
        <f>TRUNC(PRODUCT(F85:M85),2)</f>
        <v>195.32</v>
      </c>
      <c r="O85" s="273"/>
      <c r="P85" s="294"/>
    </row>
    <row r="86" spans="1:18" s="266" customFormat="1">
      <c r="A86" s="686"/>
      <c r="B86" s="267"/>
      <c r="C86" s="267"/>
      <c r="D86" s="278" t="s">
        <v>6992</v>
      </c>
      <c r="E86" s="292" t="s">
        <v>7012</v>
      </c>
      <c r="F86" s="308"/>
      <c r="G86" s="296">
        <v>33.81</v>
      </c>
      <c r="H86" s="271"/>
      <c r="I86" s="271"/>
      <c r="J86" s="271"/>
      <c r="K86" s="271"/>
      <c r="L86" s="271"/>
      <c r="M86" s="271"/>
      <c r="N86" s="338">
        <f>TRUNC(PRODUCT(F86:M86),2)</f>
        <v>33.81</v>
      </c>
      <c r="O86" s="273"/>
      <c r="P86" s="294"/>
    </row>
    <row r="87" spans="1:18">
      <c r="A87" s="905"/>
      <c r="B87" s="906"/>
      <c r="C87" s="906"/>
      <c r="D87" s="906"/>
      <c r="E87" s="906"/>
      <c r="F87" s="906"/>
      <c r="G87" s="906"/>
      <c r="H87" s="906"/>
      <c r="I87" s="906"/>
      <c r="J87" s="906"/>
      <c r="K87" s="906"/>
      <c r="L87" s="906"/>
      <c r="M87" s="906"/>
      <c r="N87" s="907"/>
    </row>
    <row r="88" spans="1:18" ht="63">
      <c r="A88" s="692" t="s">
        <v>15078</v>
      </c>
      <c r="B88" s="274">
        <f>VLOOKUP(A88,Orçamento!$A:$K,2,FALSE)</f>
        <v>94274</v>
      </c>
      <c r="C88" s="274" t="s">
        <v>7027</v>
      </c>
      <c r="D88" s="275" t="str">
        <f>VLOOKUP(A88,Orçamento!$A:$K,5,FALSE)</f>
        <v>ASSENTAMENTO DE GUIA (MEIO-FIO) EM TRECHO CURVO, CONFECCIONADA EM CONCRETO PRÉ-FABRICADO, DIMENSÕES 100X15X13X30 CM (COMPRIMENTO X BASE INFERIOR X BASE SUPERIOR X ALTURA).</v>
      </c>
      <c r="E88" s="176" t="str">
        <f>VLOOKUP(A88,Orçamento!$A:$K,6,FALSE)</f>
        <v>M</v>
      </c>
      <c r="F88" s="317"/>
      <c r="G88" s="271"/>
      <c r="H88" s="309"/>
      <c r="I88" s="271"/>
      <c r="J88" s="315"/>
      <c r="K88" s="271"/>
      <c r="L88" s="271"/>
      <c r="M88" s="271"/>
      <c r="N88" s="272">
        <f>SUM(N89:N90)</f>
        <v>100.33000000000001</v>
      </c>
      <c r="R88" s="406">
        <f>N83+N88</f>
        <v>540.91</v>
      </c>
    </row>
    <row r="89" spans="1:18">
      <c r="A89" s="686"/>
      <c r="B89" s="267"/>
      <c r="C89" s="267"/>
      <c r="D89" s="278" t="s">
        <v>6992</v>
      </c>
      <c r="E89" s="292" t="s">
        <v>7010</v>
      </c>
      <c r="F89" s="308"/>
      <c r="G89" s="296">
        <v>42.95</v>
      </c>
      <c r="H89" s="271"/>
      <c r="I89" s="271"/>
      <c r="J89" s="271"/>
      <c r="K89" s="271"/>
      <c r="L89" s="271"/>
      <c r="M89" s="271"/>
      <c r="N89" s="338">
        <f>TRUNC(PRODUCT(F89:M89),2)</f>
        <v>42.95</v>
      </c>
    </row>
    <row r="90" spans="1:18">
      <c r="A90" s="686"/>
      <c r="B90" s="267"/>
      <c r="C90" s="267"/>
      <c r="D90" s="278" t="s">
        <v>6992</v>
      </c>
      <c r="E90" s="292" t="s">
        <v>7011</v>
      </c>
      <c r="F90" s="308"/>
      <c r="G90" s="296">
        <v>57.38</v>
      </c>
      <c r="H90" s="271"/>
      <c r="I90" s="271"/>
      <c r="J90" s="271"/>
      <c r="K90" s="271"/>
      <c r="L90" s="271"/>
      <c r="M90" s="271"/>
      <c r="N90" s="338">
        <f>TRUNC(PRODUCT(F90:M90),2)</f>
        <v>57.38</v>
      </c>
    </row>
    <row r="91" spans="1:18">
      <c r="A91" s="905"/>
      <c r="B91" s="906"/>
      <c r="C91" s="906"/>
      <c r="D91" s="906"/>
      <c r="E91" s="906"/>
      <c r="F91" s="906"/>
      <c r="G91" s="906"/>
      <c r="H91" s="906"/>
      <c r="I91" s="906"/>
      <c r="J91" s="906"/>
      <c r="K91" s="906"/>
      <c r="L91" s="906"/>
      <c r="M91" s="906"/>
      <c r="N91" s="907"/>
    </row>
    <row r="92" spans="1:18" ht="47.25">
      <c r="A92" s="692" t="s">
        <v>15079</v>
      </c>
      <c r="B92" s="274">
        <f>VLOOKUP(A92,Orçamento!$A:$K,2,FALSE)</f>
        <v>94281</v>
      </c>
      <c r="C92" s="274" t="s">
        <v>7027</v>
      </c>
      <c r="D92" s="275" t="str">
        <f>VLOOKUP(A92,Orçamento!$A:$K,5,FALSE)</f>
        <v>EXECUÇÃO DE SARJETA DE CONCRETO USINADO, MOLDADA  IN LOCO  EM TRECHO RETO, 30 CM BASE X 15 CM ALTURA.</v>
      </c>
      <c r="E92" s="176" t="str">
        <f>VLOOKUP(A92,Orçamento!$A:$K,6,FALSE)</f>
        <v>M</v>
      </c>
      <c r="F92" s="317"/>
      <c r="G92" s="271"/>
      <c r="H92" s="309"/>
      <c r="I92" s="271"/>
      <c r="J92" s="315"/>
      <c r="K92" s="271"/>
      <c r="L92" s="271"/>
      <c r="M92" s="271"/>
      <c r="N92" s="272">
        <f>SUM(N93:N94)</f>
        <v>394.03</v>
      </c>
    </row>
    <row r="93" spans="1:18">
      <c r="A93" s="686"/>
      <c r="B93" s="267"/>
      <c r="C93" s="267"/>
      <c r="D93" s="278" t="s">
        <v>6992</v>
      </c>
      <c r="E93" s="292" t="s">
        <v>7010</v>
      </c>
      <c r="F93" s="308"/>
      <c r="G93" s="296">
        <v>205.12</v>
      </c>
      <c r="H93" s="271"/>
      <c r="I93" s="271"/>
      <c r="J93" s="271"/>
      <c r="K93" s="271"/>
      <c r="L93" s="271"/>
      <c r="M93" s="271"/>
      <c r="N93" s="338">
        <f>TRUNC(PRODUCT(F93:M93),2)</f>
        <v>205.12</v>
      </c>
    </row>
    <row r="94" spans="1:18">
      <c r="A94" s="686"/>
      <c r="B94" s="267"/>
      <c r="C94" s="267"/>
      <c r="D94" s="278" t="s">
        <v>6992</v>
      </c>
      <c r="E94" s="292" t="s">
        <v>7011</v>
      </c>
      <c r="F94" s="308"/>
      <c r="G94" s="296">
        <v>188.91</v>
      </c>
      <c r="H94" s="271"/>
      <c r="I94" s="271"/>
      <c r="J94" s="271"/>
      <c r="K94" s="271"/>
      <c r="L94" s="271"/>
      <c r="M94" s="271"/>
      <c r="N94" s="338">
        <f>TRUNC(PRODUCT(F94:M94),2)</f>
        <v>188.91</v>
      </c>
    </row>
    <row r="95" spans="1:18">
      <c r="A95" s="905"/>
      <c r="B95" s="906"/>
      <c r="C95" s="906"/>
      <c r="D95" s="906"/>
      <c r="E95" s="906"/>
      <c r="F95" s="906"/>
      <c r="G95" s="906"/>
      <c r="H95" s="906"/>
      <c r="I95" s="906"/>
      <c r="J95" s="906"/>
      <c r="K95" s="906"/>
      <c r="L95" s="906"/>
      <c r="M95" s="906"/>
      <c r="N95" s="907"/>
    </row>
    <row r="96" spans="1:18" ht="47.25">
      <c r="A96" s="692" t="s">
        <v>15080</v>
      </c>
      <c r="B96" s="274">
        <f>VLOOKUP(A96,Orçamento!$A:$K,2,FALSE)</f>
        <v>94282</v>
      </c>
      <c r="C96" s="274" t="s">
        <v>7027</v>
      </c>
      <c r="D96" s="275" t="str">
        <f>VLOOKUP(A96,Orçamento!$A:$K,5,FALSE)</f>
        <v>EXECUÇÃO DE SARJETA DE CONCRETO USINADO, MOLDADA  IN LOCO  EM TRECHO CURVO, 30 CM BASE X 15 CM ALTURA.</v>
      </c>
      <c r="E96" s="176" t="str">
        <f>VLOOKUP(A96,Orçamento!$A:$K,6,FALSE)</f>
        <v>M</v>
      </c>
      <c r="F96" s="317"/>
      <c r="G96" s="271"/>
      <c r="H96" s="309"/>
      <c r="I96" s="271"/>
      <c r="J96" s="315"/>
      <c r="K96" s="271"/>
      <c r="L96" s="271"/>
      <c r="M96" s="271"/>
      <c r="N96" s="272">
        <f>SUM(N97:N98)</f>
        <v>101.58000000000001</v>
      </c>
    </row>
    <row r="97" spans="1:28" s="250" customFormat="1">
      <c r="A97" s="686"/>
      <c r="B97" s="267"/>
      <c r="C97" s="267"/>
      <c r="D97" s="278" t="s">
        <v>6992</v>
      </c>
      <c r="E97" s="292" t="s">
        <v>7010</v>
      </c>
      <c r="F97" s="308"/>
      <c r="G97" s="296">
        <v>43.2</v>
      </c>
      <c r="H97" s="271"/>
      <c r="I97" s="271"/>
      <c r="J97" s="271"/>
      <c r="K97" s="271"/>
      <c r="L97" s="271"/>
      <c r="M97" s="271"/>
      <c r="N97" s="338">
        <f>TRUNC(PRODUCT(F97:M97),2)</f>
        <v>43.2</v>
      </c>
      <c r="P97" s="247"/>
      <c r="Q97" s="248"/>
      <c r="R97" s="248"/>
      <c r="S97" s="248"/>
      <c r="T97" s="248"/>
      <c r="U97" s="248"/>
      <c r="V97" s="248"/>
      <c r="W97" s="248"/>
      <c r="X97" s="248"/>
      <c r="Y97" s="248"/>
      <c r="Z97" s="248"/>
      <c r="AA97" s="248"/>
      <c r="AB97" s="248"/>
    </row>
    <row r="98" spans="1:28" s="250" customFormat="1">
      <c r="A98" s="686"/>
      <c r="B98" s="267"/>
      <c r="C98" s="267"/>
      <c r="D98" s="278" t="s">
        <v>6992</v>
      </c>
      <c r="E98" s="292" t="s">
        <v>7011</v>
      </c>
      <c r="F98" s="308"/>
      <c r="G98" s="296">
        <v>58.38</v>
      </c>
      <c r="H98" s="271"/>
      <c r="I98" s="271"/>
      <c r="J98" s="271"/>
      <c r="K98" s="271"/>
      <c r="L98" s="271"/>
      <c r="M98" s="271"/>
      <c r="N98" s="338">
        <f>TRUNC(PRODUCT(F98:M98),2)</f>
        <v>58.38</v>
      </c>
      <c r="P98" s="247"/>
      <c r="Q98" s="248"/>
      <c r="R98" s="248"/>
      <c r="S98" s="248"/>
      <c r="T98" s="248"/>
      <c r="U98" s="248"/>
      <c r="V98" s="248"/>
      <c r="W98" s="248"/>
      <c r="X98" s="248"/>
      <c r="Y98" s="248"/>
      <c r="Z98" s="248"/>
      <c r="AA98" s="248"/>
      <c r="AB98" s="248"/>
    </row>
    <row r="99" spans="1:28" s="250" customFormat="1" ht="16.5" thickBot="1">
      <c r="A99" s="905"/>
      <c r="B99" s="906"/>
      <c r="C99" s="906"/>
      <c r="D99" s="906"/>
      <c r="E99" s="906"/>
      <c r="F99" s="906"/>
      <c r="G99" s="906"/>
      <c r="H99" s="906"/>
      <c r="I99" s="906"/>
      <c r="J99" s="906"/>
      <c r="K99" s="906"/>
      <c r="L99" s="906"/>
      <c r="M99" s="906"/>
      <c r="N99" s="907"/>
      <c r="P99" s="247"/>
      <c r="Q99" s="248"/>
      <c r="R99" s="248"/>
      <c r="S99" s="248"/>
      <c r="T99" s="248"/>
      <c r="U99" s="248"/>
      <c r="V99" s="248"/>
      <c r="W99" s="248"/>
      <c r="X99" s="248"/>
      <c r="Y99" s="248"/>
      <c r="Z99" s="248"/>
      <c r="AA99" s="248"/>
      <c r="AB99" s="248"/>
    </row>
    <row r="100" spans="1:28" s="250" customFormat="1">
      <c r="A100" s="691" t="s">
        <v>7034</v>
      </c>
      <c r="B100" s="302"/>
      <c r="C100" s="302"/>
      <c r="D100" s="303" t="s">
        <v>3972</v>
      </c>
      <c r="E100" s="304"/>
      <c r="F100" s="305"/>
      <c r="G100" s="306"/>
      <c r="H100" s="306"/>
      <c r="I100" s="306"/>
      <c r="J100" s="306"/>
      <c r="K100" s="306"/>
      <c r="L100" s="306"/>
      <c r="M100" s="306"/>
      <c r="N100" s="307"/>
      <c r="P100" s="247"/>
      <c r="Q100" s="248"/>
      <c r="R100" s="248"/>
      <c r="S100" s="248"/>
      <c r="T100" s="248"/>
      <c r="U100" s="248"/>
      <c r="V100" s="248"/>
      <c r="W100" s="248"/>
      <c r="X100" s="248"/>
      <c r="Y100" s="248"/>
      <c r="Z100" s="248"/>
      <c r="AA100" s="248"/>
      <c r="AB100" s="248"/>
    </row>
    <row r="101" spans="1:28" s="250" customFormat="1" ht="31.5">
      <c r="A101" s="692" t="s">
        <v>7035</v>
      </c>
      <c r="B101" s="274">
        <f>VLOOKUP(A101,Orçamento!$A:$K,2,FALSE)</f>
        <v>97087</v>
      </c>
      <c r="C101" s="274" t="s">
        <v>7027</v>
      </c>
      <c r="D101" s="275" t="str">
        <f>VLOOKUP(A101,Orçamento!$A:$K,5,FALSE)</f>
        <v>CAMADA SEPARADORA PARA EXECUÇÃO DE RADIER, PISO DE CONCRETO OU LAJE SOBRE SOLO, EM LONA PLÁSTICA.</v>
      </c>
      <c r="E101" s="276" t="str">
        <f>VLOOKUP(A101,Orçamento!$A:$K,6,FALSE)</f>
        <v>M2</v>
      </c>
      <c r="F101" s="317"/>
      <c r="G101" s="271"/>
      <c r="H101" s="271"/>
      <c r="I101" s="271"/>
      <c r="J101" s="271"/>
      <c r="K101" s="271"/>
      <c r="L101" s="271"/>
      <c r="M101" s="271"/>
      <c r="N101" s="272">
        <f>SUM(N102:N103)</f>
        <v>1348.55</v>
      </c>
      <c r="P101" s="247"/>
      <c r="Q101" s="248"/>
      <c r="R101" s="248"/>
      <c r="S101" s="248"/>
      <c r="T101" s="248"/>
      <c r="U101" s="248"/>
      <c r="V101" s="248"/>
      <c r="W101" s="248"/>
      <c r="X101" s="248"/>
      <c r="Y101" s="248"/>
      <c r="Z101" s="248"/>
      <c r="AA101" s="248"/>
      <c r="AB101" s="248"/>
    </row>
    <row r="102" spans="1:28" s="250" customFormat="1">
      <c r="A102" s="686"/>
      <c r="B102" s="267"/>
      <c r="C102" s="267"/>
      <c r="D102" s="278" t="s">
        <v>6992</v>
      </c>
      <c r="E102" s="292" t="s">
        <v>7010</v>
      </c>
      <c r="F102" s="308"/>
      <c r="G102" s="296">
        <v>257.2</v>
      </c>
      <c r="H102" s="271">
        <f>752.37/G102</f>
        <v>2.9252332814930018</v>
      </c>
      <c r="I102" s="271"/>
      <c r="J102" s="271"/>
      <c r="K102" s="271"/>
      <c r="L102" s="271"/>
      <c r="M102" s="271"/>
      <c r="N102" s="338">
        <f>TRUNC(PRODUCT(F102:M102),2)</f>
        <v>752.37</v>
      </c>
      <c r="P102" s="247"/>
      <c r="Q102" s="248"/>
      <c r="R102" s="248"/>
      <c r="S102" s="248"/>
      <c r="T102" s="248"/>
      <c r="U102" s="248"/>
      <c r="V102" s="248"/>
      <c r="W102" s="248"/>
      <c r="X102" s="248"/>
      <c r="Y102" s="248"/>
      <c r="Z102" s="248"/>
      <c r="AA102" s="248"/>
      <c r="AB102" s="248"/>
    </row>
    <row r="103" spans="1:28" s="250" customFormat="1">
      <c r="A103" s="686"/>
      <c r="B103" s="267"/>
      <c r="C103" s="267"/>
      <c r="D103" s="278" t="s">
        <v>6992</v>
      </c>
      <c r="E103" s="292" t="s">
        <v>7011</v>
      </c>
      <c r="F103" s="308"/>
      <c r="G103" s="296">
        <v>257.2</v>
      </c>
      <c r="H103" s="271">
        <f>596.18/G103</f>
        <v>2.3179626749611195</v>
      </c>
      <c r="I103" s="271"/>
      <c r="J103" s="271"/>
      <c r="K103" s="271"/>
      <c r="L103" s="271"/>
      <c r="M103" s="271"/>
      <c r="N103" s="338">
        <f>TRUNC(PRODUCT(F103:M103),2)</f>
        <v>596.17999999999995</v>
      </c>
      <c r="P103" s="247"/>
      <c r="Q103" s="248"/>
      <c r="R103" s="248"/>
      <c r="S103" s="248"/>
      <c r="T103" s="248"/>
      <c r="U103" s="248"/>
      <c r="V103" s="248"/>
      <c r="W103" s="248"/>
      <c r="X103" s="248"/>
      <c r="Y103" s="248"/>
      <c r="Z103" s="248"/>
      <c r="AA103" s="248"/>
      <c r="AB103" s="248"/>
    </row>
    <row r="104" spans="1:28" s="250" customFormat="1">
      <c r="A104" s="905"/>
      <c r="B104" s="906"/>
      <c r="C104" s="906"/>
      <c r="D104" s="906"/>
      <c r="E104" s="906"/>
      <c r="F104" s="906"/>
      <c r="G104" s="906"/>
      <c r="H104" s="906"/>
      <c r="I104" s="906"/>
      <c r="J104" s="906"/>
      <c r="K104" s="906"/>
      <c r="L104" s="906"/>
      <c r="M104" s="906"/>
      <c r="N104" s="907"/>
      <c r="P104" s="247"/>
      <c r="Q104" s="248"/>
      <c r="R104" s="248"/>
      <c r="S104" s="248"/>
      <c r="T104" s="248"/>
      <c r="U104" s="248"/>
      <c r="V104" s="248"/>
      <c r="W104" s="248"/>
      <c r="X104" s="248"/>
      <c r="Y104" s="248"/>
      <c r="Z104" s="248"/>
      <c r="AA104" s="248"/>
      <c r="AB104" s="248"/>
    </row>
    <row r="105" spans="1:28" s="250" customFormat="1" ht="47.25">
      <c r="A105" s="692" t="s">
        <v>7036</v>
      </c>
      <c r="B105" s="274">
        <f>VLOOKUP(A105,Orçamento!$A:$K,2,FALSE)</f>
        <v>94990</v>
      </c>
      <c r="C105" s="274" t="s">
        <v>7027</v>
      </c>
      <c r="D105" s="275" t="str">
        <f>VLOOKUP(A105,Orçamento!$A:$K,5,FALSE)</f>
        <v>EXECUÇÃO DE PASSEIO (CALÇADA) OU PISO DE CONCRETO COM CONCRETO MOLDADO IN LOCO, FEITO EM OBRA, ACABAMENTO CONVENCIONAL, NÃO ARMADO.</v>
      </c>
      <c r="E105" s="276" t="str">
        <f>VLOOKUP(A105,Orçamento!$A:$K,6,FALSE)</f>
        <v>M3</v>
      </c>
      <c r="F105" s="317"/>
      <c r="G105" s="271"/>
      <c r="H105" s="271"/>
      <c r="I105" s="271"/>
      <c r="J105" s="271"/>
      <c r="K105" s="271"/>
      <c r="L105" s="271"/>
      <c r="M105" s="271"/>
      <c r="N105" s="272">
        <f>SUM(N106:N107)</f>
        <v>80.91</v>
      </c>
      <c r="P105" s="247"/>
      <c r="Q105" s="248"/>
      <c r="R105" s="248">
        <f>1348.38*0.06</f>
        <v>80.902799999999999</v>
      </c>
      <c r="S105" s="248"/>
      <c r="T105" s="248"/>
      <c r="U105" s="248"/>
      <c r="V105" s="248"/>
      <c r="W105" s="248"/>
      <c r="X105" s="248"/>
      <c r="Y105" s="248"/>
      <c r="Z105" s="248"/>
      <c r="AA105" s="248"/>
      <c r="AB105" s="248"/>
    </row>
    <row r="106" spans="1:28" s="250" customFormat="1">
      <c r="A106" s="686"/>
      <c r="B106" s="267"/>
      <c r="C106" s="267"/>
      <c r="D106" s="278" t="s">
        <v>6992</v>
      </c>
      <c r="E106" s="292" t="s">
        <v>7010</v>
      </c>
      <c r="F106" s="308"/>
      <c r="G106" s="271">
        <f>G102</f>
        <v>257.2</v>
      </c>
      <c r="H106" s="271">
        <f>H102</f>
        <v>2.9252332814930018</v>
      </c>
      <c r="I106" s="271">
        <v>0.06</v>
      </c>
      <c r="J106" s="271"/>
      <c r="K106" s="271"/>
      <c r="L106" s="271"/>
      <c r="M106" s="271"/>
      <c r="N106" s="338">
        <f>TRUNC(PRODUCT(F106:M106),2)</f>
        <v>45.14</v>
      </c>
      <c r="P106" s="247"/>
      <c r="Q106" s="248"/>
      <c r="R106" s="248"/>
      <c r="S106" s="248"/>
      <c r="T106" s="248"/>
      <c r="U106" s="248"/>
      <c r="V106" s="248"/>
      <c r="W106" s="248"/>
      <c r="X106" s="248"/>
      <c r="Y106" s="248"/>
      <c r="Z106" s="248"/>
      <c r="AA106" s="248"/>
      <c r="AB106" s="248"/>
    </row>
    <row r="107" spans="1:28" s="250" customFormat="1">
      <c r="A107" s="686"/>
      <c r="B107" s="267"/>
      <c r="C107" s="267"/>
      <c r="D107" s="278" t="s">
        <v>6992</v>
      </c>
      <c r="E107" s="292" t="s">
        <v>7011</v>
      </c>
      <c r="F107" s="308"/>
      <c r="G107" s="271">
        <f>G103</f>
        <v>257.2</v>
      </c>
      <c r="H107" s="271">
        <f>H103</f>
        <v>2.3179626749611195</v>
      </c>
      <c r="I107" s="271">
        <v>0.06</v>
      </c>
      <c r="J107" s="271"/>
      <c r="K107" s="271"/>
      <c r="L107" s="271"/>
      <c r="M107" s="271"/>
      <c r="N107" s="338">
        <f>TRUNC(PRODUCT(F107:M107),2)</f>
        <v>35.770000000000003</v>
      </c>
      <c r="P107" s="247"/>
      <c r="Q107" s="248"/>
      <c r="R107" s="248"/>
      <c r="S107" s="248"/>
      <c r="T107" s="248"/>
      <c r="U107" s="248"/>
      <c r="V107" s="248"/>
      <c r="W107" s="248"/>
      <c r="X107" s="248"/>
      <c r="Y107" s="248"/>
      <c r="Z107" s="248"/>
      <c r="AA107" s="248"/>
      <c r="AB107" s="248"/>
    </row>
    <row r="108" spans="1:28" s="250" customFormat="1">
      <c r="A108" s="905"/>
      <c r="B108" s="906"/>
      <c r="C108" s="906"/>
      <c r="D108" s="906"/>
      <c r="E108" s="906"/>
      <c r="F108" s="906"/>
      <c r="G108" s="906"/>
      <c r="H108" s="906"/>
      <c r="I108" s="906"/>
      <c r="J108" s="906"/>
      <c r="K108" s="906"/>
      <c r="L108" s="906"/>
      <c r="M108" s="906"/>
      <c r="N108" s="907"/>
      <c r="P108" s="247"/>
      <c r="Q108" s="248"/>
      <c r="R108" s="248"/>
      <c r="S108" s="248"/>
      <c r="T108" s="248"/>
      <c r="U108" s="248"/>
      <c r="V108" s="248"/>
      <c r="W108" s="248"/>
      <c r="X108" s="248"/>
      <c r="Y108" s="248"/>
      <c r="Z108" s="248"/>
      <c r="AA108" s="248"/>
      <c r="AB108" s="248"/>
    </row>
    <row r="109" spans="1:28" ht="45">
      <c r="A109" s="692" t="s">
        <v>8030</v>
      </c>
      <c r="B109" s="528" t="str">
        <f>VLOOKUP(A109,Orçamento!$A:$K,2,FALSE)</f>
        <v>COMPOSIÇÃO 13</v>
      </c>
      <c r="C109" s="528" t="str">
        <f>VLOOKUP(A109,Orçamento!$A:$K,3,FALSE)</f>
        <v>COMPOSIÇÃO</v>
      </c>
      <c r="D109" s="175" t="str">
        <f>VLOOKUP(A109,Orçamento!$A:$K,5,FALSE)</f>
        <v>RAMPA DE ENTRADA DE CARRO - MÃO DE OBRA COMPLEMENTAR PARA REBAIXAMENTO DO PASSEIO E MEIO-FIO.</v>
      </c>
      <c r="E109" s="176" t="str">
        <f>VLOOKUP(A109,Orçamento!$A:$K,6,FALSE)</f>
        <v>UN</v>
      </c>
      <c r="F109" s="317"/>
      <c r="G109" s="271"/>
      <c r="H109" s="271"/>
      <c r="I109" s="271"/>
      <c r="J109" s="271"/>
      <c r="K109" s="271"/>
      <c r="L109" s="271"/>
      <c r="M109" s="271"/>
      <c r="N109" s="272">
        <f>SUM(N110:N110)</f>
        <v>17</v>
      </c>
    </row>
    <row r="110" spans="1:28">
      <c r="A110" s="686"/>
      <c r="B110" s="267"/>
      <c r="C110" s="267"/>
      <c r="D110" s="278" t="s">
        <v>7017</v>
      </c>
      <c r="E110" s="292"/>
      <c r="F110" s="308"/>
      <c r="G110" s="271"/>
      <c r="H110" s="271"/>
      <c r="I110" s="271"/>
      <c r="J110" s="271"/>
      <c r="K110" s="271"/>
      <c r="L110" s="271"/>
      <c r="M110" s="271">
        <v>17</v>
      </c>
      <c r="N110" s="338">
        <f>TRUNC(PRODUCT(F110:M110),2)</f>
        <v>17</v>
      </c>
    </row>
    <row r="111" spans="1:28">
      <c r="A111" s="905"/>
      <c r="B111" s="906"/>
      <c r="C111" s="906"/>
      <c r="D111" s="906"/>
      <c r="E111" s="906"/>
      <c r="F111" s="906"/>
      <c r="G111" s="906"/>
      <c r="H111" s="906"/>
      <c r="I111" s="906"/>
      <c r="J111" s="906"/>
      <c r="K111" s="906"/>
      <c r="L111" s="906"/>
      <c r="M111" s="906"/>
      <c r="N111" s="907"/>
    </row>
    <row r="112" spans="1:28" ht="30">
      <c r="A112" s="692" t="s">
        <v>8031</v>
      </c>
      <c r="B112" s="174">
        <f>VLOOKUP(A112,Orçamento!$A:$K,2,FALSE)</f>
        <v>104658</v>
      </c>
      <c r="C112" s="274" t="s">
        <v>7027</v>
      </c>
      <c r="D112" s="175" t="str">
        <f>VLOOKUP(A112,Orçamento!$A:$K,5,FALSE)</f>
        <v>PISO PODOTÁTIL DE ALERTA OU DIRECIONAL, DE CONCRETO, ASSENTADO SOBRE ARGAMASSA.</v>
      </c>
      <c r="E112" s="176" t="str">
        <f>VLOOKUP(A112,Orçamento!$A:$K,6,FALSE)</f>
        <v>M2</v>
      </c>
      <c r="F112" s="317"/>
      <c r="G112" s="271"/>
      <c r="H112" s="271"/>
      <c r="I112" s="271"/>
      <c r="J112" s="271"/>
      <c r="K112" s="271"/>
      <c r="L112" s="271"/>
      <c r="M112" s="271"/>
      <c r="N112" s="272">
        <f>SUM(N113:N113)</f>
        <v>12.38</v>
      </c>
    </row>
    <row r="113" spans="1:28">
      <c r="A113" s="686"/>
      <c r="B113" s="267"/>
      <c r="C113" s="267"/>
      <c r="D113" s="278" t="s">
        <v>7017</v>
      </c>
      <c r="E113" s="292"/>
      <c r="F113" s="308"/>
      <c r="G113" s="271"/>
      <c r="H113" s="271"/>
      <c r="I113" s="271"/>
      <c r="J113" s="271">
        <f>17.18-4.8</f>
        <v>12.379999999999999</v>
      </c>
      <c r="K113" s="271"/>
      <c r="L113" s="271"/>
      <c r="M113" s="271"/>
      <c r="N113" s="338">
        <f>TRUNC(PRODUCT(F113:M113),2)</f>
        <v>12.38</v>
      </c>
    </row>
    <row r="114" spans="1:28">
      <c r="A114" s="905"/>
      <c r="B114" s="906"/>
      <c r="C114" s="906"/>
      <c r="D114" s="906"/>
      <c r="E114" s="906"/>
      <c r="F114" s="906"/>
      <c r="G114" s="906"/>
      <c r="H114" s="906"/>
      <c r="I114" s="906"/>
      <c r="J114" s="906"/>
      <c r="K114" s="906"/>
      <c r="L114" s="906"/>
      <c r="M114" s="906"/>
      <c r="N114" s="907"/>
    </row>
    <row r="115" spans="1:28" ht="60">
      <c r="A115" s="692" t="s">
        <v>8032</v>
      </c>
      <c r="B115" s="174">
        <f>VLOOKUP(A115,Orçamento!$A:$K,2,FALSE)</f>
        <v>105002</v>
      </c>
      <c r="C115" s="274" t="s">
        <v>7027</v>
      </c>
      <c r="D115" s="175" t="str">
        <f>VLOOKUP(A115,Orçamento!$A:$K,5,FALSE)</f>
        <v>RAMPA DE ACESSIBILIDADE EM CONCRETO MOLDADO IN LOCO, EM CALÇADA NOVA COM LARGURA MAIOR OU IGUAL À 3,00 M, FCK 25MPA, COM PISO PODOTÁTIL.</v>
      </c>
      <c r="E115" s="176" t="str">
        <f>VLOOKUP(A115,Orçamento!$A:$K,6,FALSE)</f>
        <v>UN</v>
      </c>
      <c r="F115" s="317"/>
      <c r="G115" s="271"/>
      <c r="H115" s="271"/>
      <c r="I115" s="271"/>
      <c r="J115" s="271"/>
      <c r="K115" s="271"/>
      <c r="L115" s="271"/>
      <c r="M115" s="271"/>
      <c r="N115" s="272">
        <f>SUM(N116:N116)</f>
        <v>10</v>
      </c>
    </row>
    <row r="116" spans="1:28">
      <c r="A116" s="686"/>
      <c r="B116" s="267"/>
      <c r="C116" s="267"/>
      <c r="D116" s="278" t="s">
        <v>7017</v>
      </c>
      <c r="E116" s="292"/>
      <c r="F116" s="308"/>
      <c r="G116" s="271"/>
      <c r="H116" s="271"/>
      <c r="I116" s="271"/>
      <c r="J116" s="271"/>
      <c r="K116" s="271"/>
      <c r="L116" s="271"/>
      <c r="M116" s="271">
        <v>10</v>
      </c>
      <c r="N116" s="338">
        <f>TRUNC(PRODUCT(F116:M116),2)</f>
        <v>10</v>
      </c>
      <c r="R116" s="248">
        <f>0.75-0.14</f>
        <v>0.61</v>
      </c>
    </row>
    <row r="117" spans="1:28">
      <c r="A117" s="696"/>
      <c r="B117" s="468"/>
      <c r="C117" s="468"/>
      <c r="D117" s="468"/>
      <c r="E117" s="468"/>
      <c r="F117" s="468"/>
      <c r="G117" s="468"/>
      <c r="H117" s="468"/>
      <c r="I117" s="468"/>
      <c r="J117" s="468"/>
      <c r="K117" s="468"/>
      <c r="L117" s="468"/>
      <c r="M117" s="468"/>
      <c r="N117" s="642">
        <f>SUM(N12:N116)/2</f>
        <v>50547.859999999993</v>
      </c>
    </row>
    <row r="118" spans="1:28" s="250" customFormat="1" ht="16.5" thickBot="1">
      <c r="A118" s="905"/>
      <c r="B118" s="906"/>
      <c r="C118" s="906"/>
      <c r="D118" s="906"/>
      <c r="E118" s="906"/>
      <c r="F118" s="906"/>
      <c r="G118" s="906"/>
      <c r="H118" s="906"/>
      <c r="I118" s="906"/>
      <c r="J118" s="906"/>
      <c r="K118" s="906"/>
      <c r="L118" s="906"/>
      <c r="M118" s="906"/>
      <c r="N118" s="907"/>
      <c r="P118" s="247"/>
      <c r="Q118" s="248"/>
      <c r="R118" s="248"/>
      <c r="S118" s="248"/>
      <c r="T118" s="248"/>
      <c r="U118" s="248"/>
      <c r="V118" s="248"/>
      <c r="W118" s="248"/>
      <c r="X118" s="248"/>
      <c r="Y118" s="248"/>
      <c r="Z118" s="248"/>
      <c r="AA118" s="248"/>
      <c r="AB118" s="248"/>
    </row>
    <row r="119" spans="1:28" s="250" customFormat="1">
      <c r="A119" s="691" t="s">
        <v>7037</v>
      </c>
      <c r="B119" s="302"/>
      <c r="C119" s="302"/>
      <c r="D119" s="303" t="s">
        <v>5129</v>
      </c>
      <c r="E119" s="304"/>
      <c r="F119" s="305"/>
      <c r="G119" s="306"/>
      <c r="H119" s="306"/>
      <c r="I119" s="306"/>
      <c r="J119" s="306"/>
      <c r="K119" s="306"/>
      <c r="L119" s="306"/>
      <c r="M119" s="306"/>
      <c r="N119" s="307"/>
      <c r="P119" s="247"/>
      <c r="Q119" s="248"/>
      <c r="R119" s="248"/>
      <c r="S119" s="248"/>
      <c r="T119" s="248"/>
      <c r="U119" s="248"/>
      <c r="V119" s="248"/>
      <c r="W119" s="248"/>
      <c r="X119" s="248"/>
      <c r="Y119" s="248"/>
      <c r="Z119" s="248"/>
      <c r="AA119" s="248"/>
      <c r="AB119" s="248"/>
    </row>
    <row r="120" spans="1:28" s="250" customFormat="1" ht="45">
      <c r="A120" s="692" t="s">
        <v>7038</v>
      </c>
      <c r="B120" s="528" t="str">
        <f>VLOOKUP(A120,Orçamento!$A:$K,2,FALSE)</f>
        <v>COMPOSIÇÃO 08</v>
      </c>
      <c r="C120" s="528" t="str">
        <f>VLOOKUP(A120,Orçamento!$A:$K,3,FALSE)</f>
        <v>COMPOSIÇÃO</v>
      </c>
      <c r="D120" s="175" t="str">
        <f>VLOOKUP(A120,Orçamento!$A:$K,5,FALSE)</f>
        <v>FORNECIMENTO E INSTALAÇÃO DE PLACA DE SINALIZAÇÃO EM CHAPA DE AÇO EM SUPORTE DE MADEIRA.</v>
      </c>
      <c r="E120" s="176" t="str">
        <f>VLOOKUP(A120,Orçamento!$A:$K,6,FALSE)</f>
        <v>M2</v>
      </c>
      <c r="F120" s="317"/>
      <c r="G120" s="271"/>
      <c r="H120" s="271"/>
      <c r="I120" s="271"/>
      <c r="J120" s="271"/>
      <c r="K120" s="271"/>
      <c r="L120" s="271"/>
      <c r="M120" s="271"/>
      <c r="N120" s="272">
        <f>SUM(N122:N126)</f>
        <v>7.55</v>
      </c>
      <c r="P120" s="247"/>
      <c r="Q120" s="248"/>
      <c r="R120" s="248"/>
      <c r="S120" s="248"/>
      <c r="T120" s="248"/>
      <c r="U120" s="248"/>
      <c r="V120" s="248"/>
      <c r="W120" s="248"/>
      <c r="X120" s="248"/>
      <c r="Y120" s="248"/>
      <c r="Z120" s="248"/>
      <c r="AA120" s="248"/>
      <c r="AB120" s="248"/>
    </row>
    <row r="121" spans="1:28" s="250" customFormat="1">
      <c r="A121" s="686"/>
      <c r="B121" s="267"/>
      <c r="C121" s="267"/>
      <c r="D121" s="278" t="s">
        <v>5130</v>
      </c>
      <c r="E121" s="292"/>
      <c r="F121" s="308"/>
      <c r="G121" s="271"/>
      <c r="H121" s="271"/>
      <c r="I121" s="271"/>
      <c r="J121" s="271"/>
      <c r="K121" s="271"/>
      <c r="L121" s="271"/>
      <c r="M121" s="271"/>
      <c r="N121" s="280"/>
      <c r="P121" s="247"/>
      <c r="Q121" s="248"/>
      <c r="R121" s="248"/>
      <c r="S121" s="248"/>
      <c r="T121" s="248"/>
      <c r="U121" s="248"/>
      <c r="V121" s="248"/>
      <c r="W121" s="248"/>
      <c r="X121" s="248"/>
      <c r="Y121" s="248"/>
      <c r="Z121" s="248"/>
      <c r="AA121" s="248"/>
      <c r="AB121" s="248"/>
    </row>
    <row r="122" spans="1:28" s="250" customFormat="1">
      <c r="A122" s="686"/>
      <c r="B122" s="267"/>
      <c r="C122" s="267"/>
      <c r="D122" s="278" t="s">
        <v>5195</v>
      </c>
      <c r="E122" s="292"/>
      <c r="F122" s="308"/>
      <c r="G122" s="271"/>
      <c r="H122" s="271"/>
      <c r="I122" s="271"/>
      <c r="J122" s="271">
        <v>0.3</v>
      </c>
      <c r="K122" s="271"/>
      <c r="L122" s="271"/>
      <c r="M122" s="271">
        <v>2</v>
      </c>
      <c r="N122" s="338">
        <f>TRUNC(PRODUCT(F122:M122),2)</f>
        <v>0.6</v>
      </c>
      <c r="P122" s="247"/>
      <c r="Q122" s="248"/>
      <c r="R122" s="248"/>
      <c r="S122" s="248"/>
      <c r="T122" s="248"/>
      <c r="U122" s="248"/>
      <c r="V122" s="248"/>
      <c r="W122" s="248"/>
      <c r="X122" s="248"/>
      <c r="Y122" s="248"/>
      <c r="Z122" s="248"/>
      <c r="AA122" s="248"/>
      <c r="AB122" s="248"/>
    </row>
    <row r="123" spans="1:28" s="250" customFormat="1">
      <c r="A123" s="686"/>
      <c r="B123" s="267"/>
      <c r="C123" s="267"/>
      <c r="D123" s="278" t="s">
        <v>5133</v>
      </c>
      <c r="E123" s="292"/>
      <c r="F123" s="308"/>
      <c r="G123" s="271"/>
      <c r="H123" s="271"/>
      <c r="I123" s="271"/>
      <c r="J123" s="271">
        <v>0.2</v>
      </c>
      <c r="K123" s="271"/>
      <c r="L123" s="271"/>
      <c r="M123" s="271">
        <v>6</v>
      </c>
      <c r="N123" s="338">
        <f>TRUNC(PRODUCT(F123:M123),2)</f>
        <v>1.2</v>
      </c>
      <c r="P123" s="247"/>
      <c r="Q123" s="248"/>
      <c r="R123" s="248"/>
      <c r="S123" s="248"/>
      <c r="T123" s="248"/>
      <c r="U123" s="248"/>
      <c r="V123" s="248"/>
      <c r="W123" s="248"/>
      <c r="X123" s="248"/>
      <c r="Y123" s="248"/>
      <c r="Z123" s="248"/>
      <c r="AA123" s="248"/>
      <c r="AB123" s="248"/>
    </row>
    <row r="124" spans="1:28" s="250" customFormat="1">
      <c r="A124" s="686"/>
      <c r="B124" s="267"/>
      <c r="C124" s="267"/>
      <c r="D124" s="278" t="s">
        <v>7013</v>
      </c>
      <c r="E124" s="292"/>
      <c r="F124" s="308"/>
      <c r="G124" s="271"/>
      <c r="H124" s="271"/>
      <c r="I124" s="271"/>
      <c r="J124" s="271">
        <v>0.5</v>
      </c>
      <c r="K124" s="271"/>
      <c r="L124" s="271"/>
      <c r="M124" s="271">
        <v>6</v>
      </c>
      <c r="N124" s="338">
        <f>TRUNC(PRODUCT(F124:M124),2)</f>
        <v>3</v>
      </c>
      <c r="P124" s="247"/>
      <c r="Q124" s="248"/>
      <c r="R124" s="248"/>
      <c r="S124" s="248"/>
      <c r="T124" s="248"/>
      <c r="U124" s="248"/>
      <c r="V124" s="248"/>
      <c r="W124" s="248"/>
      <c r="X124" s="248"/>
      <c r="Y124" s="248"/>
      <c r="Z124" s="248"/>
      <c r="AA124" s="248"/>
      <c r="AB124" s="248"/>
    </row>
    <row r="125" spans="1:28" s="250" customFormat="1">
      <c r="A125" s="686"/>
      <c r="B125" s="267"/>
      <c r="C125" s="267"/>
      <c r="D125" s="278" t="s">
        <v>7014</v>
      </c>
      <c r="E125" s="292"/>
      <c r="F125" s="308"/>
      <c r="G125" s="271"/>
      <c r="H125" s="271"/>
      <c r="I125" s="271"/>
      <c r="J125" s="271">
        <v>0.25</v>
      </c>
      <c r="K125" s="271"/>
      <c r="L125" s="271"/>
      <c r="M125" s="271">
        <v>5</v>
      </c>
      <c r="N125" s="338">
        <f>TRUNC(PRODUCT(F125:M125),2)</f>
        <v>1.25</v>
      </c>
      <c r="P125" s="247"/>
      <c r="Q125" s="248"/>
      <c r="R125" s="248"/>
      <c r="S125" s="248"/>
      <c r="T125" s="248"/>
      <c r="U125" s="248"/>
      <c r="V125" s="248"/>
      <c r="W125" s="248"/>
      <c r="X125" s="248"/>
      <c r="Y125" s="248"/>
      <c r="Z125" s="248"/>
      <c r="AA125" s="248"/>
      <c r="AB125" s="248"/>
    </row>
    <row r="126" spans="1:28" s="250" customFormat="1">
      <c r="A126" s="686"/>
      <c r="B126" s="267"/>
      <c r="C126" s="267"/>
      <c r="D126" s="278" t="s">
        <v>7015</v>
      </c>
      <c r="E126" s="292"/>
      <c r="F126" s="308"/>
      <c r="G126" s="271"/>
      <c r="H126" s="271"/>
      <c r="I126" s="271"/>
      <c r="J126" s="271">
        <v>0.25</v>
      </c>
      <c r="K126" s="271"/>
      <c r="L126" s="271"/>
      <c r="M126" s="271">
        <v>6</v>
      </c>
      <c r="N126" s="338">
        <f>TRUNC(PRODUCT(F126:M126),2)</f>
        <v>1.5</v>
      </c>
      <c r="P126" s="247"/>
      <c r="Q126" s="248"/>
      <c r="R126" s="248"/>
      <c r="S126" s="248"/>
      <c r="T126" s="248"/>
      <c r="U126" s="248"/>
      <c r="V126" s="248"/>
      <c r="W126" s="248"/>
      <c r="X126" s="248"/>
      <c r="Y126" s="248"/>
      <c r="Z126" s="248"/>
      <c r="AA126" s="248"/>
      <c r="AB126" s="248"/>
    </row>
    <row r="127" spans="1:28" s="250" customFormat="1">
      <c r="A127" s="905"/>
      <c r="B127" s="906"/>
      <c r="C127" s="906"/>
      <c r="D127" s="906"/>
      <c r="E127" s="906"/>
      <c r="F127" s="906"/>
      <c r="G127" s="906"/>
      <c r="H127" s="906"/>
      <c r="I127" s="906"/>
      <c r="J127" s="906"/>
      <c r="K127" s="906"/>
      <c r="L127" s="906"/>
      <c r="M127" s="906"/>
      <c r="N127" s="907"/>
      <c r="P127" s="247"/>
      <c r="Q127" s="248"/>
      <c r="R127" s="248">
        <f>25-6</f>
        <v>19</v>
      </c>
      <c r="S127" s="248"/>
      <c r="T127" s="248"/>
      <c r="U127" s="248"/>
      <c r="V127" s="248"/>
      <c r="W127" s="248"/>
      <c r="X127" s="248"/>
      <c r="Y127" s="248"/>
      <c r="Z127" s="248"/>
      <c r="AA127" s="248"/>
      <c r="AB127" s="248"/>
    </row>
    <row r="128" spans="1:28" s="250" customFormat="1" ht="45">
      <c r="A128" s="692" t="s">
        <v>7039</v>
      </c>
      <c r="B128" s="274">
        <f>VLOOKUP(A128,Orçamento!$A:$K,2,FALSE)</f>
        <v>103694</v>
      </c>
      <c r="C128" s="274" t="s">
        <v>7027</v>
      </c>
      <c r="D128" s="175" t="str">
        <f>VLOOKUP(A128,Orçamento!$A:$K,5,FALSE)</f>
        <v>FORNECIMENTO E INSTALAÇÃO DE SUPORTE DE MADEIRA  PARA PLACAS DE SINALIZAÇÃO, EM SOLO, COM H= DE 2,5 M E SEÇÃO DE 7,5 X 7,5 CM.</v>
      </c>
      <c r="E128" s="176" t="str">
        <f>VLOOKUP(A128,Orçamento!$A:$K,6,FALSE)</f>
        <v>UN</v>
      </c>
      <c r="F128" s="317"/>
      <c r="G128" s="271"/>
      <c r="H128" s="271"/>
      <c r="I128" s="271"/>
      <c r="J128" s="271"/>
      <c r="K128" s="271"/>
      <c r="L128" s="271"/>
      <c r="M128" s="271"/>
      <c r="N128" s="272">
        <f>SUM(N129:N129)</f>
        <v>19</v>
      </c>
      <c r="P128" s="247"/>
      <c r="Q128" s="248"/>
      <c r="R128" s="248"/>
      <c r="S128" s="248"/>
      <c r="T128" s="248"/>
      <c r="U128" s="248"/>
      <c r="V128" s="248"/>
      <c r="W128" s="248"/>
      <c r="X128" s="248"/>
      <c r="Y128" s="248"/>
      <c r="Z128" s="248"/>
      <c r="AA128" s="248"/>
      <c r="AB128" s="248"/>
    </row>
    <row r="129" spans="1:28" s="250" customFormat="1">
      <c r="A129" s="686"/>
      <c r="B129" s="267"/>
      <c r="C129" s="267"/>
      <c r="D129" s="278" t="s">
        <v>5130</v>
      </c>
      <c r="E129" s="292"/>
      <c r="F129" s="308"/>
      <c r="G129" s="271"/>
      <c r="H129" s="271"/>
      <c r="I129" s="271"/>
      <c r="J129" s="271"/>
      <c r="K129" s="271"/>
      <c r="L129" s="271"/>
      <c r="M129" s="300">
        <v>19</v>
      </c>
      <c r="N129" s="272">
        <f>TRUNC(PRODUCT(F129:M129),2)</f>
        <v>19</v>
      </c>
      <c r="P129" s="247"/>
      <c r="Q129" s="248"/>
      <c r="R129" s="248"/>
      <c r="S129" s="248"/>
      <c r="T129" s="248"/>
      <c r="U129" s="248"/>
      <c r="V129" s="248"/>
      <c r="W129" s="248"/>
      <c r="X129" s="248"/>
      <c r="Y129" s="248"/>
      <c r="Z129" s="248"/>
      <c r="AA129" s="248"/>
      <c r="AB129" s="248"/>
    </row>
    <row r="130" spans="1:28" s="250" customFormat="1">
      <c r="A130" s="905"/>
      <c r="B130" s="906"/>
      <c r="C130" s="906"/>
      <c r="D130" s="906"/>
      <c r="E130" s="906"/>
      <c r="F130" s="906"/>
      <c r="G130" s="906"/>
      <c r="H130" s="906"/>
      <c r="I130" s="906"/>
      <c r="J130" s="906"/>
      <c r="K130" s="906"/>
      <c r="L130" s="906"/>
      <c r="M130" s="906"/>
      <c r="N130" s="907"/>
      <c r="P130" s="247"/>
      <c r="Q130" s="248"/>
      <c r="R130" s="248"/>
      <c r="S130" s="248"/>
      <c r="T130" s="248"/>
      <c r="U130" s="248"/>
      <c r="V130" s="248"/>
      <c r="W130" s="248"/>
      <c r="X130" s="248"/>
      <c r="Y130" s="248"/>
      <c r="Z130" s="248"/>
      <c r="AA130" s="248"/>
      <c r="AB130" s="248"/>
    </row>
    <row r="131" spans="1:28" s="250" customFormat="1" ht="24">
      <c r="A131" s="692" t="s">
        <v>8036</v>
      </c>
      <c r="B131" s="528" t="str">
        <f>VLOOKUP(A131,Orçamento!$A:$K,2,FALSE)</f>
        <v>COMPOSIÇÃO 10</v>
      </c>
      <c r="C131" s="528" t="str">
        <f>VLOOKUP(A131,Orçamento!$A:$K,3,FALSE)</f>
        <v>COMPOSIÇÃO</v>
      </c>
      <c r="D131" s="175" t="str">
        <f>VLOOKUP(A131,Orçamento!$A:$K,5,FALSE)</f>
        <v>EXECUÇÃO DE LOMBADA.</v>
      </c>
      <c r="E131" s="176" t="str">
        <f>VLOOKUP(A131,Orçamento!$A:$K,6,FALSE)</f>
        <v>M3</v>
      </c>
      <c r="F131" s="317"/>
      <c r="G131" s="271"/>
      <c r="H131" s="271"/>
      <c r="I131" s="271"/>
      <c r="J131" s="271" t="s">
        <v>7016</v>
      </c>
      <c r="K131" s="271"/>
      <c r="L131" s="271"/>
      <c r="M131" s="271"/>
      <c r="N131" s="272">
        <f>SUM(N132:N132)</f>
        <v>1.52</v>
      </c>
      <c r="P131" s="247"/>
      <c r="Q131" s="248"/>
      <c r="R131" s="248"/>
      <c r="S131" s="248"/>
      <c r="T131" s="248"/>
      <c r="U131" s="248"/>
      <c r="V131" s="248"/>
      <c r="W131" s="248"/>
      <c r="X131" s="248"/>
      <c r="Y131" s="248"/>
      <c r="Z131" s="248"/>
      <c r="AA131" s="248"/>
      <c r="AB131" s="248"/>
    </row>
    <row r="132" spans="1:28" s="250" customFormat="1">
      <c r="A132" s="686"/>
      <c r="B132" s="267"/>
      <c r="C132" s="267"/>
      <c r="D132" s="278" t="s">
        <v>5130</v>
      </c>
      <c r="E132" s="292"/>
      <c r="F132" s="308"/>
      <c r="G132" s="271">
        <v>6.37</v>
      </c>
      <c r="H132" s="315"/>
      <c r="I132" s="271"/>
      <c r="J132" s="271">
        <v>0.08</v>
      </c>
      <c r="K132" s="271"/>
      <c r="L132" s="271"/>
      <c r="M132" s="271">
        <v>3</v>
      </c>
      <c r="N132" s="338">
        <f>TRUNC(PRODUCT(F132:M132),2)</f>
        <v>1.52</v>
      </c>
      <c r="P132" s="247"/>
      <c r="Q132" s="248"/>
      <c r="R132" s="248"/>
      <c r="S132" s="248"/>
      <c r="T132" s="248"/>
      <c r="U132" s="248"/>
      <c r="V132" s="248"/>
      <c r="W132" s="248"/>
      <c r="X132" s="248"/>
      <c r="Y132" s="248"/>
      <c r="Z132" s="248"/>
      <c r="AA132" s="248"/>
      <c r="AB132" s="248"/>
    </row>
    <row r="133" spans="1:28" s="250" customFormat="1">
      <c r="A133" s="686"/>
      <c r="B133" s="267"/>
      <c r="C133" s="267"/>
      <c r="D133" s="398"/>
      <c r="E133" s="399"/>
      <c r="F133" s="400"/>
      <c r="G133" s="315"/>
      <c r="H133" s="315"/>
      <c r="I133" s="315"/>
      <c r="J133" s="315"/>
      <c r="K133" s="315"/>
      <c r="L133" s="315"/>
      <c r="M133" s="315"/>
      <c r="N133" s="404"/>
      <c r="P133" s="247"/>
      <c r="Q133" s="248"/>
      <c r="R133" s="248"/>
      <c r="S133" s="248"/>
      <c r="T133" s="248"/>
      <c r="U133" s="248"/>
      <c r="V133" s="248"/>
      <c r="W133" s="248"/>
      <c r="X133" s="248"/>
      <c r="Y133" s="248"/>
      <c r="Z133" s="248"/>
      <c r="AA133" s="248"/>
      <c r="AB133" s="248"/>
    </row>
    <row r="134" spans="1:28" s="250" customFormat="1">
      <c r="A134" s="905"/>
      <c r="B134" s="906"/>
      <c r="C134" s="906"/>
      <c r="D134" s="906"/>
      <c r="E134" s="906"/>
      <c r="F134" s="906"/>
      <c r="G134" s="906"/>
      <c r="H134" s="906"/>
      <c r="I134" s="906"/>
      <c r="J134" s="906"/>
      <c r="K134" s="906"/>
      <c r="L134" s="906"/>
      <c r="M134" s="906"/>
      <c r="N134" s="907"/>
      <c r="P134" s="247"/>
      <c r="Q134" s="248"/>
      <c r="R134" s="248"/>
      <c r="S134" s="248"/>
      <c r="T134" s="248"/>
      <c r="U134" s="248"/>
      <c r="V134" s="248"/>
      <c r="W134" s="248"/>
      <c r="X134" s="248"/>
      <c r="Y134" s="248"/>
      <c r="Z134" s="248"/>
      <c r="AA134" s="248"/>
      <c r="AB134" s="248"/>
    </row>
    <row r="135" spans="1:28" ht="60">
      <c r="A135" s="692" t="s">
        <v>8037</v>
      </c>
      <c r="B135" s="274">
        <f>VLOOKUP(A135,Orçamento!$A:$K,2,FALSE)</f>
        <v>102509</v>
      </c>
      <c r="C135" s="274" t="s">
        <v>7027</v>
      </c>
      <c r="D135" s="175" t="str">
        <f>VLOOKUP(A135,Orçamento!$A:$K,5,FALSE)</f>
        <v>PINTURA DE FAIXA DE PEDESTRE OU ZEBRADA TINTA RETRORREFLETIVA A BASE DE RESINA ACRÍLICA COM MICROESFERAS DE VIDRO, E = 30 CM, APLICAÇÃO MANUAL.</v>
      </c>
      <c r="E135" s="176" t="str">
        <f>VLOOKUP(A135,Orçamento!$A:$K,6,FALSE)</f>
        <v>M2</v>
      </c>
      <c r="F135" s="317"/>
      <c r="G135" s="271"/>
      <c r="H135" s="271"/>
      <c r="I135" s="271"/>
      <c r="J135" s="271"/>
      <c r="K135" s="271"/>
      <c r="L135" s="271"/>
      <c r="M135" s="271"/>
      <c r="N135" s="272">
        <f>SUM(N136:N136)</f>
        <v>28.66</v>
      </c>
    </row>
    <row r="136" spans="1:28">
      <c r="A136" s="686"/>
      <c r="B136" s="267"/>
      <c r="C136" s="267"/>
      <c r="D136" s="278" t="s">
        <v>5130</v>
      </c>
      <c r="E136" s="292"/>
      <c r="F136" s="308"/>
      <c r="G136" s="271">
        <f>G132</f>
        <v>6.37</v>
      </c>
      <c r="H136" s="271">
        <v>1.5</v>
      </c>
      <c r="I136" s="271"/>
      <c r="J136" s="271"/>
      <c r="K136" s="271"/>
      <c r="L136" s="271"/>
      <c r="M136" s="271">
        <f>M132</f>
        <v>3</v>
      </c>
      <c r="N136" s="338">
        <f>TRUNC(PRODUCT(F136:M136),2)</f>
        <v>28.66</v>
      </c>
    </row>
    <row r="137" spans="1:28">
      <c r="A137" s="914"/>
      <c r="B137" s="915"/>
      <c r="C137" s="915"/>
      <c r="D137" s="915"/>
      <c r="E137" s="915"/>
      <c r="F137" s="915"/>
      <c r="G137" s="915"/>
      <c r="H137" s="915"/>
      <c r="I137" s="915"/>
      <c r="J137" s="915"/>
      <c r="K137" s="915"/>
      <c r="L137" s="915"/>
      <c r="M137" s="915"/>
      <c r="N137" s="916"/>
    </row>
    <row r="138" spans="1:28" ht="30">
      <c r="A138" s="697" t="s">
        <v>7040</v>
      </c>
      <c r="B138" s="528" t="str">
        <f>VLOOKUP(A138,Orçamento!$A:$K,2,FALSE)</f>
        <v>COMPOSIÇÃO 02</v>
      </c>
      <c r="C138" s="528" t="str">
        <f>VLOOKUP(A138,Orçamento!$A:$K,3,FALSE)</f>
        <v>COMPOSIÇÃO</v>
      </c>
      <c r="D138" s="175" t="str">
        <f>VLOOKUP(A138,Orçamento!$A:$K,5,FALSE)</f>
        <v>PLACA EM CHAPA ESMALTADA DIM 45X20CM PARA IDENTIFICAÇÃO DE LOGRADOUROS.</v>
      </c>
      <c r="E138" s="176" t="str">
        <f>VLOOKUP(A138,Orçamento!$A:$K,6,FALSE)</f>
        <v>UN</v>
      </c>
      <c r="F138" s="317"/>
      <c r="G138" s="271"/>
      <c r="H138" s="271"/>
      <c r="I138" s="271"/>
      <c r="J138" s="271"/>
      <c r="K138" s="271"/>
      <c r="L138" s="271"/>
      <c r="M138" s="271"/>
      <c r="N138" s="639">
        <f>SUM(N139:N139)</f>
        <v>2</v>
      </c>
    </row>
    <row r="139" spans="1:28">
      <c r="A139" s="686"/>
      <c r="B139" s="267"/>
      <c r="C139" s="267"/>
      <c r="D139" s="278"/>
      <c r="E139" s="292"/>
      <c r="F139" s="308"/>
      <c r="G139" s="271"/>
      <c r="H139" s="271"/>
      <c r="I139" s="271"/>
      <c r="J139" s="271"/>
      <c r="K139" s="271"/>
      <c r="L139" s="271"/>
      <c r="M139" s="271">
        <v>2</v>
      </c>
      <c r="N139" s="338">
        <f>TRUNC(PRODUCT(F139:M139),2)</f>
        <v>2</v>
      </c>
    </row>
    <row r="140" spans="1:28">
      <c r="A140" s="914"/>
      <c r="B140" s="915"/>
      <c r="C140" s="915"/>
      <c r="D140" s="915"/>
      <c r="E140" s="915"/>
      <c r="F140" s="915"/>
      <c r="G140" s="915"/>
      <c r="H140" s="915"/>
      <c r="I140" s="915"/>
      <c r="J140" s="915"/>
      <c r="K140" s="915"/>
      <c r="L140" s="915"/>
      <c r="M140" s="915"/>
      <c r="N140" s="916"/>
    </row>
  </sheetData>
  <mergeCells count="37">
    <mergeCell ref="A1:N1"/>
    <mergeCell ref="A2:N2"/>
    <mergeCell ref="A3:N3"/>
    <mergeCell ref="B4:N4"/>
    <mergeCell ref="A17:N17"/>
    <mergeCell ref="L5:N5"/>
    <mergeCell ref="B5:K5"/>
    <mergeCell ref="O8:P8"/>
    <mergeCell ref="A6:N6"/>
    <mergeCell ref="A58:N58"/>
    <mergeCell ref="A25:N25"/>
    <mergeCell ref="A31:N31"/>
    <mergeCell ref="A34:N34"/>
    <mergeCell ref="A44:N44"/>
    <mergeCell ref="A49:N49"/>
    <mergeCell ref="A55:N55"/>
    <mergeCell ref="A14:N14"/>
    <mergeCell ref="A22:N22"/>
    <mergeCell ref="F23:L23"/>
    <mergeCell ref="A91:N91"/>
    <mergeCell ref="A95:N95"/>
    <mergeCell ref="A99:N99"/>
    <mergeCell ref="A114:N114"/>
    <mergeCell ref="A111:N111"/>
    <mergeCell ref="A108:N108"/>
    <mergeCell ref="A65:N65"/>
    <mergeCell ref="A71:N71"/>
    <mergeCell ref="A75:N75"/>
    <mergeCell ref="A78:N78"/>
    <mergeCell ref="A87:N87"/>
    <mergeCell ref="A134:N134"/>
    <mergeCell ref="A137:N137"/>
    <mergeCell ref="A140:N140"/>
    <mergeCell ref="A118:N118"/>
    <mergeCell ref="A104:N104"/>
    <mergeCell ref="A127:N127"/>
    <mergeCell ref="A130:N130"/>
  </mergeCells>
  <printOptions horizontalCentered="1"/>
  <pageMargins left="0.19685039370078741" right="0.19685039370078741" top="0.39370078740157483" bottom="0.59055118110236227" header="0.31496062992125984" footer="0.31496062992125984"/>
  <pageSetup paperSize="9" scale="72" orientation="landscape" r:id="rId1"/>
  <headerFooter>
    <oddFooter>&amp;C&amp;P/&amp;N</oddFooter>
  </headerFooter>
  <rowBreaks count="1" manualBreakCount="1">
    <brk id="34" max="13" man="1"/>
  </rowBreaks>
  <colBreaks count="1" manualBreakCount="1">
    <brk id="14" max="1048575" man="1"/>
  </colBreaks>
  <ignoredErrors>
    <ignoredError sqref="N131" formula="1"/>
  </ignoredErrors>
  <drawing r:id="rId2"/>
</worksheet>
</file>

<file path=xl/worksheets/sheet12.xml><?xml version="1.0" encoding="utf-8"?>
<worksheet xmlns="http://schemas.openxmlformats.org/spreadsheetml/2006/main" xmlns:r="http://schemas.openxmlformats.org/officeDocument/2006/relationships">
  <sheetPr codeName="Planilha7"/>
  <dimension ref="A1:L4846"/>
  <sheetViews>
    <sheetView topLeftCell="A2188" workbookViewId="0">
      <selection activeCell="D2199" sqref="D2199:D2200"/>
    </sheetView>
  </sheetViews>
  <sheetFormatPr defaultRowHeight="12.75"/>
  <cols>
    <col min="1" max="1" width="10.7109375" style="28" customWidth="1"/>
    <col min="2" max="2" width="78.140625" style="325" customWidth="1"/>
    <col min="3" max="3" width="9.140625" style="335" customWidth="1"/>
    <col min="4" max="4" width="20.42578125" style="330" customWidth="1"/>
    <col min="5" max="255" width="9.140625" style="16"/>
    <col min="256" max="256" width="10.7109375" style="16" customWidth="1"/>
    <col min="257" max="257" width="78.140625" style="16" customWidth="1"/>
    <col min="258" max="258" width="9.140625" style="16"/>
    <col min="259" max="259" width="14" style="16" bestFit="1" customWidth="1"/>
    <col min="260" max="260" width="20.42578125" style="16" customWidth="1"/>
    <col min="261" max="511" width="9.140625" style="16"/>
    <col min="512" max="512" width="10.7109375" style="16" customWidth="1"/>
    <col min="513" max="513" width="78.140625" style="16" customWidth="1"/>
    <col min="514" max="514" width="9.140625" style="16"/>
    <col min="515" max="515" width="14" style="16" bestFit="1" customWidth="1"/>
    <col min="516" max="516" width="20.42578125" style="16" customWidth="1"/>
    <col min="517" max="767" width="9.140625" style="16"/>
    <col min="768" max="768" width="10.7109375" style="16" customWidth="1"/>
    <col min="769" max="769" width="78.140625" style="16" customWidth="1"/>
    <col min="770" max="770" width="9.140625" style="16"/>
    <col min="771" max="771" width="14" style="16" bestFit="1" customWidth="1"/>
    <col min="772" max="772" width="20.42578125" style="16" customWidth="1"/>
    <col min="773" max="1023" width="9.140625" style="16"/>
    <col min="1024" max="1024" width="10.7109375" style="16" customWidth="1"/>
    <col min="1025" max="1025" width="78.140625" style="16" customWidth="1"/>
    <col min="1026" max="1026" width="9.140625" style="16"/>
    <col min="1027" max="1027" width="14" style="16" bestFit="1" customWidth="1"/>
    <col min="1028" max="1028" width="20.42578125" style="16" customWidth="1"/>
    <col min="1029" max="1279" width="9.140625" style="16"/>
    <col min="1280" max="1280" width="10.7109375" style="16" customWidth="1"/>
    <col min="1281" max="1281" width="78.140625" style="16" customWidth="1"/>
    <col min="1282" max="1282" width="9.140625" style="16"/>
    <col min="1283" max="1283" width="14" style="16" bestFit="1" customWidth="1"/>
    <col min="1284" max="1284" width="20.42578125" style="16" customWidth="1"/>
    <col min="1285" max="1535" width="9.140625" style="16"/>
    <col min="1536" max="1536" width="10.7109375" style="16" customWidth="1"/>
    <col min="1537" max="1537" width="78.140625" style="16" customWidth="1"/>
    <col min="1538" max="1538" width="9.140625" style="16"/>
    <col min="1539" max="1539" width="14" style="16" bestFit="1" customWidth="1"/>
    <col min="1540" max="1540" width="20.42578125" style="16" customWidth="1"/>
    <col min="1541" max="1791" width="9.140625" style="16"/>
    <col min="1792" max="1792" width="10.7109375" style="16" customWidth="1"/>
    <col min="1793" max="1793" width="78.140625" style="16" customWidth="1"/>
    <col min="1794" max="1794" width="9.140625" style="16"/>
    <col min="1795" max="1795" width="14" style="16" bestFit="1" customWidth="1"/>
    <col min="1796" max="1796" width="20.42578125" style="16" customWidth="1"/>
    <col min="1797" max="2047" width="9.140625" style="16"/>
    <col min="2048" max="2048" width="10.7109375" style="16" customWidth="1"/>
    <col min="2049" max="2049" width="78.140625" style="16" customWidth="1"/>
    <col min="2050" max="2050" width="9.140625" style="16"/>
    <col min="2051" max="2051" width="14" style="16" bestFit="1" customWidth="1"/>
    <col min="2052" max="2052" width="20.42578125" style="16" customWidth="1"/>
    <col min="2053" max="2303" width="9.140625" style="16"/>
    <col min="2304" max="2304" width="10.7109375" style="16" customWidth="1"/>
    <col min="2305" max="2305" width="78.140625" style="16" customWidth="1"/>
    <col min="2306" max="2306" width="9.140625" style="16"/>
    <col min="2307" max="2307" width="14" style="16" bestFit="1" customWidth="1"/>
    <col min="2308" max="2308" width="20.42578125" style="16" customWidth="1"/>
    <col min="2309" max="2559" width="9.140625" style="16"/>
    <col min="2560" max="2560" width="10.7109375" style="16" customWidth="1"/>
    <col min="2561" max="2561" width="78.140625" style="16" customWidth="1"/>
    <col min="2562" max="2562" width="9.140625" style="16"/>
    <col min="2563" max="2563" width="14" style="16" bestFit="1" customWidth="1"/>
    <col min="2564" max="2564" width="20.42578125" style="16" customWidth="1"/>
    <col min="2565" max="2815" width="9.140625" style="16"/>
    <col min="2816" max="2816" width="10.7109375" style="16" customWidth="1"/>
    <col min="2817" max="2817" width="78.140625" style="16" customWidth="1"/>
    <col min="2818" max="2818" width="9.140625" style="16"/>
    <col min="2819" max="2819" width="14" style="16" bestFit="1" customWidth="1"/>
    <col min="2820" max="2820" width="20.42578125" style="16" customWidth="1"/>
    <col min="2821" max="3071" width="9.140625" style="16"/>
    <col min="3072" max="3072" width="10.7109375" style="16" customWidth="1"/>
    <col min="3073" max="3073" width="78.140625" style="16" customWidth="1"/>
    <col min="3074" max="3074" width="9.140625" style="16"/>
    <col min="3075" max="3075" width="14" style="16" bestFit="1" customWidth="1"/>
    <col min="3076" max="3076" width="20.42578125" style="16" customWidth="1"/>
    <col min="3077" max="3327" width="9.140625" style="16"/>
    <col min="3328" max="3328" width="10.7109375" style="16" customWidth="1"/>
    <col min="3329" max="3329" width="78.140625" style="16" customWidth="1"/>
    <col min="3330" max="3330" width="9.140625" style="16"/>
    <col min="3331" max="3331" width="14" style="16" bestFit="1" customWidth="1"/>
    <col min="3332" max="3332" width="20.42578125" style="16" customWidth="1"/>
    <col min="3333" max="3583" width="9.140625" style="16"/>
    <col min="3584" max="3584" width="10.7109375" style="16" customWidth="1"/>
    <col min="3585" max="3585" width="78.140625" style="16" customWidth="1"/>
    <col min="3586" max="3586" width="9.140625" style="16"/>
    <col min="3587" max="3587" width="14" style="16" bestFit="1" customWidth="1"/>
    <col min="3588" max="3588" width="20.42578125" style="16" customWidth="1"/>
    <col min="3589" max="3839" width="9.140625" style="16"/>
    <col min="3840" max="3840" width="10.7109375" style="16" customWidth="1"/>
    <col min="3841" max="3841" width="78.140625" style="16" customWidth="1"/>
    <col min="3842" max="3842" width="9.140625" style="16"/>
    <col min="3843" max="3843" width="14" style="16" bestFit="1" customWidth="1"/>
    <col min="3844" max="3844" width="20.42578125" style="16" customWidth="1"/>
    <col min="3845" max="4095" width="9.140625" style="16"/>
    <col min="4096" max="4096" width="10.7109375" style="16" customWidth="1"/>
    <col min="4097" max="4097" width="78.140625" style="16" customWidth="1"/>
    <col min="4098" max="4098" width="9.140625" style="16"/>
    <col min="4099" max="4099" width="14" style="16" bestFit="1" customWidth="1"/>
    <col min="4100" max="4100" width="20.42578125" style="16" customWidth="1"/>
    <col min="4101" max="4351" width="9.140625" style="16"/>
    <col min="4352" max="4352" width="10.7109375" style="16" customWidth="1"/>
    <col min="4353" max="4353" width="78.140625" style="16" customWidth="1"/>
    <col min="4354" max="4354" width="9.140625" style="16"/>
    <col min="4355" max="4355" width="14" style="16" bestFit="1" customWidth="1"/>
    <col min="4356" max="4356" width="20.42578125" style="16" customWidth="1"/>
    <col min="4357" max="4607" width="9.140625" style="16"/>
    <col min="4608" max="4608" width="10.7109375" style="16" customWidth="1"/>
    <col min="4609" max="4609" width="78.140625" style="16" customWidth="1"/>
    <col min="4610" max="4610" width="9.140625" style="16"/>
    <col min="4611" max="4611" width="14" style="16" bestFit="1" customWidth="1"/>
    <col min="4612" max="4612" width="20.42578125" style="16" customWidth="1"/>
    <col min="4613" max="4863" width="9.140625" style="16"/>
    <col min="4864" max="4864" width="10.7109375" style="16" customWidth="1"/>
    <col min="4865" max="4865" width="78.140625" style="16" customWidth="1"/>
    <col min="4866" max="4866" width="9.140625" style="16"/>
    <col min="4867" max="4867" width="14" style="16" bestFit="1" customWidth="1"/>
    <col min="4868" max="4868" width="20.42578125" style="16" customWidth="1"/>
    <col min="4869" max="5119" width="9.140625" style="16"/>
    <col min="5120" max="5120" width="10.7109375" style="16" customWidth="1"/>
    <col min="5121" max="5121" width="78.140625" style="16" customWidth="1"/>
    <col min="5122" max="5122" width="9.140625" style="16"/>
    <col min="5123" max="5123" width="14" style="16" bestFit="1" customWidth="1"/>
    <col min="5124" max="5124" width="20.42578125" style="16" customWidth="1"/>
    <col min="5125" max="5375" width="9.140625" style="16"/>
    <col min="5376" max="5376" width="10.7109375" style="16" customWidth="1"/>
    <col min="5377" max="5377" width="78.140625" style="16" customWidth="1"/>
    <col min="5378" max="5378" width="9.140625" style="16"/>
    <col min="5379" max="5379" width="14" style="16" bestFit="1" customWidth="1"/>
    <col min="5380" max="5380" width="20.42578125" style="16" customWidth="1"/>
    <col min="5381" max="5631" width="9.140625" style="16"/>
    <col min="5632" max="5632" width="10.7109375" style="16" customWidth="1"/>
    <col min="5633" max="5633" width="78.140625" style="16" customWidth="1"/>
    <col min="5634" max="5634" width="9.140625" style="16"/>
    <col min="5635" max="5635" width="14" style="16" bestFit="1" customWidth="1"/>
    <col min="5636" max="5636" width="20.42578125" style="16" customWidth="1"/>
    <col min="5637" max="5887" width="9.140625" style="16"/>
    <col min="5888" max="5888" width="10.7109375" style="16" customWidth="1"/>
    <col min="5889" max="5889" width="78.140625" style="16" customWidth="1"/>
    <col min="5890" max="5890" width="9.140625" style="16"/>
    <col min="5891" max="5891" width="14" style="16" bestFit="1" customWidth="1"/>
    <col min="5892" max="5892" width="20.42578125" style="16" customWidth="1"/>
    <col min="5893" max="6143" width="9.140625" style="16"/>
    <col min="6144" max="6144" width="10.7109375" style="16" customWidth="1"/>
    <col min="6145" max="6145" width="78.140625" style="16" customWidth="1"/>
    <col min="6146" max="6146" width="9.140625" style="16"/>
    <col min="6147" max="6147" width="14" style="16" bestFit="1" customWidth="1"/>
    <col min="6148" max="6148" width="20.42578125" style="16" customWidth="1"/>
    <col min="6149" max="6399" width="9.140625" style="16"/>
    <col min="6400" max="6400" width="10.7109375" style="16" customWidth="1"/>
    <col min="6401" max="6401" width="78.140625" style="16" customWidth="1"/>
    <col min="6402" max="6402" width="9.140625" style="16"/>
    <col min="6403" max="6403" width="14" style="16" bestFit="1" customWidth="1"/>
    <col min="6404" max="6404" width="20.42578125" style="16" customWidth="1"/>
    <col min="6405" max="6655" width="9.140625" style="16"/>
    <col min="6656" max="6656" width="10.7109375" style="16" customWidth="1"/>
    <col min="6657" max="6657" width="78.140625" style="16" customWidth="1"/>
    <col min="6658" max="6658" width="9.140625" style="16"/>
    <col min="6659" max="6659" width="14" style="16" bestFit="1" customWidth="1"/>
    <col min="6660" max="6660" width="20.42578125" style="16" customWidth="1"/>
    <col min="6661" max="6911" width="9.140625" style="16"/>
    <col min="6912" max="6912" width="10.7109375" style="16" customWidth="1"/>
    <col min="6913" max="6913" width="78.140625" style="16" customWidth="1"/>
    <col min="6914" max="6914" width="9.140625" style="16"/>
    <col min="6915" max="6915" width="14" style="16" bestFit="1" customWidth="1"/>
    <col min="6916" max="6916" width="20.42578125" style="16" customWidth="1"/>
    <col min="6917" max="7167" width="9.140625" style="16"/>
    <col min="7168" max="7168" width="10.7109375" style="16" customWidth="1"/>
    <col min="7169" max="7169" width="78.140625" style="16" customWidth="1"/>
    <col min="7170" max="7170" width="9.140625" style="16"/>
    <col min="7171" max="7171" width="14" style="16" bestFit="1" customWidth="1"/>
    <col min="7172" max="7172" width="20.42578125" style="16" customWidth="1"/>
    <col min="7173" max="7423" width="9.140625" style="16"/>
    <col min="7424" max="7424" width="10.7109375" style="16" customWidth="1"/>
    <col min="7425" max="7425" width="78.140625" style="16" customWidth="1"/>
    <col min="7426" max="7426" width="9.140625" style="16"/>
    <col min="7427" max="7427" width="14" style="16" bestFit="1" customWidth="1"/>
    <col min="7428" max="7428" width="20.42578125" style="16" customWidth="1"/>
    <col min="7429" max="7679" width="9.140625" style="16"/>
    <col min="7680" max="7680" width="10.7109375" style="16" customWidth="1"/>
    <col min="7681" max="7681" width="78.140625" style="16" customWidth="1"/>
    <col min="7682" max="7682" width="9.140625" style="16"/>
    <col min="7683" max="7683" width="14" style="16" bestFit="1" customWidth="1"/>
    <col min="7684" max="7684" width="20.42578125" style="16" customWidth="1"/>
    <col min="7685" max="7935" width="9.140625" style="16"/>
    <col min="7936" max="7936" width="10.7109375" style="16" customWidth="1"/>
    <col min="7937" max="7937" width="78.140625" style="16" customWidth="1"/>
    <col min="7938" max="7938" width="9.140625" style="16"/>
    <col min="7939" max="7939" width="14" style="16" bestFit="1" customWidth="1"/>
    <col min="7940" max="7940" width="20.42578125" style="16" customWidth="1"/>
    <col min="7941" max="8191" width="9.140625" style="16"/>
    <col min="8192" max="8192" width="10.7109375" style="16" customWidth="1"/>
    <col min="8193" max="8193" width="78.140625" style="16" customWidth="1"/>
    <col min="8194" max="8194" width="9.140625" style="16"/>
    <col min="8195" max="8195" width="14" style="16" bestFit="1" customWidth="1"/>
    <col min="8196" max="8196" width="20.42578125" style="16" customWidth="1"/>
    <col min="8197" max="8447" width="9.140625" style="16"/>
    <col min="8448" max="8448" width="10.7109375" style="16" customWidth="1"/>
    <col min="8449" max="8449" width="78.140625" style="16" customWidth="1"/>
    <col min="8450" max="8450" width="9.140625" style="16"/>
    <col min="8451" max="8451" width="14" style="16" bestFit="1" customWidth="1"/>
    <col min="8452" max="8452" width="20.42578125" style="16" customWidth="1"/>
    <col min="8453" max="8703" width="9.140625" style="16"/>
    <col min="8704" max="8704" width="10.7109375" style="16" customWidth="1"/>
    <col min="8705" max="8705" width="78.140625" style="16" customWidth="1"/>
    <col min="8706" max="8706" width="9.140625" style="16"/>
    <col min="8707" max="8707" width="14" style="16" bestFit="1" customWidth="1"/>
    <col min="8708" max="8708" width="20.42578125" style="16" customWidth="1"/>
    <col min="8709" max="8959" width="9.140625" style="16"/>
    <col min="8960" max="8960" width="10.7109375" style="16" customWidth="1"/>
    <col min="8961" max="8961" width="78.140625" style="16" customWidth="1"/>
    <col min="8962" max="8962" width="9.140625" style="16"/>
    <col min="8963" max="8963" width="14" style="16" bestFit="1" customWidth="1"/>
    <col min="8964" max="8964" width="20.42578125" style="16" customWidth="1"/>
    <col min="8965" max="9215" width="9.140625" style="16"/>
    <col min="9216" max="9216" width="10.7109375" style="16" customWidth="1"/>
    <col min="9217" max="9217" width="78.140625" style="16" customWidth="1"/>
    <col min="9218" max="9218" width="9.140625" style="16"/>
    <col min="9219" max="9219" width="14" style="16" bestFit="1" customWidth="1"/>
    <col min="9220" max="9220" width="20.42578125" style="16" customWidth="1"/>
    <col min="9221" max="9471" width="9.140625" style="16"/>
    <col min="9472" max="9472" width="10.7109375" style="16" customWidth="1"/>
    <col min="9473" max="9473" width="78.140625" style="16" customWidth="1"/>
    <col min="9474" max="9474" width="9.140625" style="16"/>
    <col min="9475" max="9475" width="14" style="16" bestFit="1" customWidth="1"/>
    <col min="9476" max="9476" width="20.42578125" style="16" customWidth="1"/>
    <col min="9477" max="9727" width="9.140625" style="16"/>
    <col min="9728" max="9728" width="10.7109375" style="16" customWidth="1"/>
    <col min="9729" max="9729" width="78.140625" style="16" customWidth="1"/>
    <col min="9730" max="9730" width="9.140625" style="16"/>
    <col min="9731" max="9731" width="14" style="16" bestFit="1" customWidth="1"/>
    <col min="9732" max="9732" width="20.42578125" style="16" customWidth="1"/>
    <col min="9733" max="9983" width="9.140625" style="16"/>
    <col min="9984" max="9984" width="10.7109375" style="16" customWidth="1"/>
    <col min="9985" max="9985" width="78.140625" style="16" customWidth="1"/>
    <col min="9986" max="9986" width="9.140625" style="16"/>
    <col min="9987" max="9987" width="14" style="16" bestFit="1" customWidth="1"/>
    <col min="9988" max="9988" width="20.42578125" style="16" customWidth="1"/>
    <col min="9989" max="10239" width="9.140625" style="16"/>
    <col min="10240" max="10240" width="10.7109375" style="16" customWidth="1"/>
    <col min="10241" max="10241" width="78.140625" style="16" customWidth="1"/>
    <col min="10242" max="10242" width="9.140625" style="16"/>
    <col min="10243" max="10243" width="14" style="16" bestFit="1" customWidth="1"/>
    <col min="10244" max="10244" width="20.42578125" style="16" customWidth="1"/>
    <col min="10245" max="10495" width="9.140625" style="16"/>
    <col min="10496" max="10496" width="10.7109375" style="16" customWidth="1"/>
    <col min="10497" max="10497" width="78.140625" style="16" customWidth="1"/>
    <col min="10498" max="10498" width="9.140625" style="16"/>
    <col min="10499" max="10499" width="14" style="16" bestFit="1" customWidth="1"/>
    <col min="10500" max="10500" width="20.42578125" style="16" customWidth="1"/>
    <col min="10501" max="10751" width="9.140625" style="16"/>
    <col min="10752" max="10752" width="10.7109375" style="16" customWidth="1"/>
    <col min="10753" max="10753" width="78.140625" style="16" customWidth="1"/>
    <col min="10754" max="10754" width="9.140625" style="16"/>
    <col min="10755" max="10755" width="14" style="16" bestFit="1" customWidth="1"/>
    <col min="10756" max="10756" width="20.42578125" style="16" customWidth="1"/>
    <col min="10757" max="11007" width="9.140625" style="16"/>
    <col min="11008" max="11008" width="10.7109375" style="16" customWidth="1"/>
    <col min="11009" max="11009" width="78.140625" style="16" customWidth="1"/>
    <col min="11010" max="11010" width="9.140625" style="16"/>
    <col min="11011" max="11011" width="14" style="16" bestFit="1" customWidth="1"/>
    <col min="11012" max="11012" width="20.42578125" style="16" customWidth="1"/>
    <col min="11013" max="11263" width="9.140625" style="16"/>
    <col min="11264" max="11264" width="10.7109375" style="16" customWidth="1"/>
    <col min="11265" max="11265" width="78.140625" style="16" customWidth="1"/>
    <col min="11266" max="11266" width="9.140625" style="16"/>
    <col min="11267" max="11267" width="14" style="16" bestFit="1" customWidth="1"/>
    <col min="11268" max="11268" width="20.42578125" style="16" customWidth="1"/>
    <col min="11269" max="11519" width="9.140625" style="16"/>
    <col min="11520" max="11520" width="10.7109375" style="16" customWidth="1"/>
    <col min="11521" max="11521" width="78.140625" style="16" customWidth="1"/>
    <col min="11522" max="11522" width="9.140625" style="16"/>
    <col min="11523" max="11523" width="14" style="16" bestFit="1" customWidth="1"/>
    <col min="11524" max="11524" width="20.42578125" style="16" customWidth="1"/>
    <col min="11525" max="11775" width="9.140625" style="16"/>
    <col min="11776" max="11776" width="10.7109375" style="16" customWidth="1"/>
    <col min="11777" max="11777" width="78.140625" style="16" customWidth="1"/>
    <col min="11778" max="11778" width="9.140625" style="16"/>
    <col min="11779" max="11779" width="14" style="16" bestFit="1" customWidth="1"/>
    <col min="11780" max="11780" width="20.42578125" style="16" customWidth="1"/>
    <col min="11781" max="12031" width="9.140625" style="16"/>
    <col min="12032" max="12032" width="10.7109375" style="16" customWidth="1"/>
    <col min="12033" max="12033" width="78.140625" style="16" customWidth="1"/>
    <col min="12034" max="12034" width="9.140625" style="16"/>
    <col min="12035" max="12035" width="14" style="16" bestFit="1" customWidth="1"/>
    <col min="12036" max="12036" width="20.42578125" style="16" customWidth="1"/>
    <col min="12037" max="12287" width="9.140625" style="16"/>
    <col min="12288" max="12288" width="10.7109375" style="16" customWidth="1"/>
    <col min="12289" max="12289" width="78.140625" style="16" customWidth="1"/>
    <col min="12290" max="12290" width="9.140625" style="16"/>
    <col min="12291" max="12291" width="14" style="16" bestFit="1" customWidth="1"/>
    <col min="12292" max="12292" width="20.42578125" style="16" customWidth="1"/>
    <col min="12293" max="12543" width="9.140625" style="16"/>
    <col min="12544" max="12544" width="10.7109375" style="16" customWidth="1"/>
    <col min="12545" max="12545" width="78.140625" style="16" customWidth="1"/>
    <col min="12546" max="12546" width="9.140625" style="16"/>
    <col min="12547" max="12547" width="14" style="16" bestFit="1" customWidth="1"/>
    <col min="12548" max="12548" width="20.42578125" style="16" customWidth="1"/>
    <col min="12549" max="12799" width="9.140625" style="16"/>
    <col min="12800" max="12800" width="10.7109375" style="16" customWidth="1"/>
    <col min="12801" max="12801" width="78.140625" style="16" customWidth="1"/>
    <col min="12802" max="12802" width="9.140625" style="16"/>
    <col min="12803" max="12803" width="14" style="16" bestFit="1" customWidth="1"/>
    <col min="12804" max="12804" width="20.42578125" style="16" customWidth="1"/>
    <col min="12805" max="13055" width="9.140625" style="16"/>
    <col min="13056" max="13056" width="10.7109375" style="16" customWidth="1"/>
    <col min="13057" max="13057" width="78.140625" style="16" customWidth="1"/>
    <col min="13058" max="13058" width="9.140625" style="16"/>
    <col min="13059" max="13059" width="14" style="16" bestFit="1" customWidth="1"/>
    <col min="13060" max="13060" width="20.42578125" style="16" customWidth="1"/>
    <col min="13061" max="13311" width="9.140625" style="16"/>
    <col min="13312" max="13312" width="10.7109375" style="16" customWidth="1"/>
    <col min="13313" max="13313" width="78.140625" style="16" customWidth="1"/>
    <col min="13314" max="13314" width="9.140625" style="16"/>
    <col min="13315" max="13315" width="14" style="16" bestFit="1" customWidth="1"/>
    <col min="13316" max="13316" width="20.42578125" style="16" customWidth="1"/>
    <col min="13317" max="13567" width="9.140625" style="16"/>
    <col min="13568" max="13568" width="10.7109375" style="16" customWidth="1"/>
    <col min="13569" max="13569" width="78.140625" style="16" customWidth="1"/>
    <col min="13570" max="13570" width="9.140625" style="16"/>
    <col min="13571" max="13571" width="14" style="16" bestFit="1" customWidth="1"/>
    <col min="13572" max="13572" width="20.42578125" style="16" customWidth="1"/>
    <col min="13573" max="13823" width="9.140625" style="16"/>
    <col min="13824" max="13824" width="10.7109375" style="16" customWidth="1"/>
    <col min="13825" max="13825" width="78.140625" style="16" customWidth="1"/>
    <col min="13826" max="13826" width="9.140625" style="16"/>
    <col min="13827" max="13827" width="14" style="16" bestFit="1" customWidth="1"/>
    <col min="13828" max="13828" width="20.42578125" style="16" customWidth="1"/>
    <col min="13829" max="14079" width="9.140625" style="16"/>
    <col min="14080" max="14080" width="10.7109375" style="16" customWidth="1"/>
    <col min="14081" max="14081" width="78.140625" style="16" customWidth="1"/>
    <col min="14082" max="14082" width="9.140625" style="16"/>
    <col min="14083" max="14083" width="14" style="16" bestFit="1" customWidth="1"/>
    <col min="14084" max="14084" width="20.42578125" style="16" customWidth="1"/>
    <col min="14085" max="14335" width="9.140625" style="16"/>
    <col min="14336" max="14336" width="10.7109375" style="16" customWidth="1"/>
    <col min="14337" max="14337" width="78.140625" style="16" customWidth="1"/>
    <col min="14338" max="14338" width="9.140625" style="16"/>
    <col min="14339" max="14339" width="14" style="16" bestFit="1" customWidth="1"/>
    <col min="14340" max="14340" width="20.42578125" style="16" customWidth="1"/>
    <col min="14341" max="14591" width="9.140625" style="16"/>
    <col min="14592" max="14592" width="10.7109375" style="16" customWidth="1"/>
    <col min="14593" max="14593" width="78.140625" style="16" customWidth="1"/>
    <col min="14594" max="14594" width="9.140625" style="16"/>
    <col min="14595" max="14595" width="14" style="16" bestFit="1" customWidth="1"/>
    <col min="14596" max="14596" width="20.42578125" style="16" customWidth="1"/>
    <col min="14597" max="14847" width="9.140625" style="16"/>
    <col min="14848" max="14848" width="10.7109375" style="16" customWidth="1"/>
    <col min="14849" max="14849" width="78.140625" style="16" customWidth="1"/>
    <col min="14850" max="14850" width="9.140625" style="16"/>
    <col min="14851" max="14851" width="14" style="16" bestFit="1" customWidth="1"/>
    <col min="14852" max="14852" width="20.42578125" style="16" customWidth="1"/>
    <col min="14853" max="15103" width="9.140625" style="16"/>
    <col min="15104" max="15104" width="10.7109375" style="16" customWidth="1"/>
    <col min="15105" max="15105" width="78.140625" style="16" customWidth="1"/>
    <col min="15106" max="15106" width="9.140625" style="16"/>
    <col min="15107" max="15107" width="14" style="16" bestFit="1" customWidth="1"/>
    <col min="15108" max="15108" width="20.42578125" style="16" customWidth="1"/>
    <col min="15109" max="15359" width="9.140625" style="16"/>
    <col min="15360" max="15360" width="10.7109375" style="16" customWidth="1"/>
    <col min="15361" max="15361" width="78.140625" style="16" customWidth="1"/>
    <col min="15362" max="15362" width="9.140625" style="16"/>
    <col min="15363" max="15363" width="14" style="16" bestFit="1" customWidth="1"/>
    <col min="15364" max="15364" width="20.42578125" style="16" customWidth="1"/>
    <col min="15365" max="15615" width="9.140625" style="16"/>
    <col min="15616" max="15616" width="10.7109375" style="16" customWidth="1"/>
    <col min="15617" max="15617" width="78.140625" style="16" customWidth="1"/>
    <col min="15618" max="15618" width="9.140625" style="16"/>
    <col min="15619" max="15619" width="14" style="16" bestFit="1" customWidth="1"/>
    <col min="15620" max="15620" width="20.42578125" style="16" customWidth="1"/>
    <col min="15621" max="15871" width="9.140625" style="16"/>
    <col min="15872" max="15872" width="10.7109375" style="16" customWidth="1"/>
    <col min="15873" max="15873" width="78.140625" style="16" customWidth="1"/>
    <col min="15874" max="15874" width="9.140625" style="16"/>
    <col min="15875" max="15875" width="14" style="16" bestFit="1" customWidth="1"/>
    <col min="15876" max="15876" width="20.42578125" style="16" customWidth="1"/>
    <col min="15877" max="16127" width="9.140625" style="16"/>
    <col min="16128" max="16128" width="10.7109375" style="16" customWidth="1"/>
    <col min="16129" max="16129" width="78.140625" style="16" customWidth="1"/>
    <col min="16130" max="16130" width="9.140625" style="16"/>
    <col min="16131" max="16131" width="14" style="16" bestFit="1" customWidth="1"/>
    <col min="16132" max="16132" width="20.42578125" style="16" customWidth="1"/>
    <col min="16133" max="16384" width="9.140625" style="16"/>
  </cols>
  <sheetData>
    <row r="1" spans="1:12" customFormat="1">
      <c r="A1" t="s">
        <v>7354</v>
      </c>
      <c r="C1" s="333"/>
      <c r="D1" s="329"/>
    </row>
    <row r="2" spans="1:12" customFormat="1">
      <c r="A2" t="s">
        <v>3962</v>
      </c>
      <c r="C2" s="333"/>
      <c r="D2" s="329"/>
    </row>
    <row r="3" spans="1:12" customFormat="1">
      <c r="A3" t="s">
        <v>14976</v>
      </c>
      <c r="C3" s="333"/>
      <c r="D3" s="329"/>
    </row>
    <row r="4" spans="1:12" customFormat="1">
      <c r="A4" t="s">
        <v>3963</v>
      </c>
      <c r="C4" s="333"/>
      <c r="D4" s="329"/>
    </row>
    <row r="5" spans="1:12" customFormat="1">
      <c r="A5" t="s">
        <v>3962</v>
      </c>
      <c r="C5" s="333"/>
      <c r="D5" s="329"/>
    </row>
    <row r="6" spans="1:12" s="443" customFormat="1">
      <c r="A6" t="s">
        <v>14977</v>
      </c>
      <c r="B6"/>
      <c r="C6" s="333"/>
      <c r="D6" s="329"/>
      <c r="E6"/>
      <c r="F6"/>
      <c r="G6"/>
      <c r="H6"/>
      <c r="I6"/>
      <c r="J6"/>
      <c r="K6"/>
      <c r="L6"/>
    </row>
    <row r="7" spans="1:12" s="443" customFormat="1">
      <c r="A7"/>
      <c r="B7"/>
      <c r="C7" s="333"/>
      <c r="D7" s="329"/>
      <c r="E7"/>
      <c r="F7"/>
      <c r="G7"/>
      <c r="H7"/>
      <c r="I7"/>
      <c r="J7"/>
      <c r="K7"/>
      <c r="L7"/>
    </row>
    <row r="8" spans="1:12" customFormat="1">
      <c r="A8" s="459" t="s">
        <v>3964</v>
      </c>
      <c r="B8" s="460" t="s">
        <v>3965</v>
      </c>
      <c r="C8" s="461" t="s">
        <v>1989</v>
      </c>
      <c r="D8" s="462" t="s">
        <v>7989</v>
      </c>
    </row>
    <row r="9" spans="1:12" ht="25.5">
      <c r="A9" s="326">
        <v>45333</v>
      </c>
      <c r="B9" s="328" t="s">
        <v>10130</v>
      </c>
      <c r="C9" s="334" t="s">
        <v>2010</v>
      </c>
      <c r="D9" s="336">
        <v>159.91999999999999</v>
      </c>
    </row>
    <row r="10" spans="1:12" ht="25.5">
      <c r="A10" s="326">
        <v>11270</v>
      </c>
      <c r="B10" s="328" t="s">
        <v>10131</v>
      </c>
      <c r="C10" s="334" t="s">
        <v>2010</v>
      </c>
      <c r="D10" s="336">
        <v>3.57</v>
      </c>
    </row>
    <row r="11" spans="1:12" ht="25.5">
      <c r="A11" s="326">
        <v>412</v>
      </c>
      <c r="B11" s="328" t="s">
        <v>10132</v>
      </c>
      <c r="C11" s="334" t="s">
        <v>2010</v>
      </c>
      <c r="D11" s="336">
        <v>1.18</v>
      </c>
    </row>
    <row r="12" spans="1:12" ht="25.5">
      <c r="A12" s="326">
        <v>414</v>
      </c>
      <c r="B12" s="328" t="s">
        <v>10133</v>
      </c>
      <c r="C12" s="334" t="s">
        <v>2010</v>
      </c>
      <c r="D12" s="336">
        <v>7.0000000000000007E-2</v>
      </c>
    </row>
    <row r="13" spans="1:12" ht="25.5">
      <c r="A13" s="326">
        <v>410</v>
      </c>
      <c r="B13" s="328" t="s">
        <v>10134</v>
      </c>
      <c r="C13" s="334" t="s">
        <v>2010</v>
      </c>
      <c r="D13" s="336">
        <v>0.18</v>
      </c>
    </row>
    <row r="14" spans="1:12" ht="25.5">
      <c r="A14" s="326">
        <v>411</v>
      </c>
      <c r="B14" s="328" t="s">
        <v>10135</v>
      </c>
      <c r="C14" s="334" t="s">
        <v>2010</v>
      </c>
      <c r="D14" s="336">
        <v>0.23</v>
      </c>
    </row>
    <row r="15" spans="1:12" ht="25.5">
      <c r="A15" s="326">
        <v>408</v>
      </c>
      <c r="B15" s="328" t="s">
        <v>10136</v>
      </c>
      <c r="C15" s="334" t="s">
        <v>2010</v>
      </c>
      <c r="D15" s="336">
        <v>1.1399999999999999</v>
      </c>
    </row>
    <row r="16" spans="1:12" ht="25.5">
      <c r="A16" s="326">
        <v>39131</v>
      </c>
      <c r="B16" s="328" t="s">
        <v>10137</v>
      </c>
      <c r="C16" s="334" t="s">
        <v>2010</v>
      </c>
      <c r="D16" s="336">
        <v>4.93</v>
      </c>
    </row>
    <row r="17" spans="1:4" ht="25.5">
      <c r="A17" s="326">
        <v>394</v>
      </c>
      <c r="B17" s="328" t="s">
        <v>10138</v>
      </c>
      <c r="C17" s="334" t="s">
        <v>2010</v>
      </c>
      <c r="D17" s="336">
        <v>4.99</v>
      </c>
    </row>
    <row r="18" spans="1:4" ht="25.5">
      <c r="A18" s="326">
        <v>39130</v>
      </c>
      <c r="B18" s="328" t="s">
        <v>10139</v>
      </c>
      <c r="C18" s="334" t="s">
        <v>2010</v>
      </c>
      <c r="D18" s="336">
        <v>4.5</v>
      </c>
    </row>
    <row r="19" spans="1:4" ht="25.5">
      <c r="A19" s="326">
        <v>395</v>
      </c>
      <c r="B19" s="328" t="s">
        <v>10140</v>
      </c>
      <c r="C19" s="334" t="s">
        <v>2010</v>
      </c>
      <c r="D19" s="336">
        <v>4.8099999999999996</v>
      </c>
    </row>
    <row r="20" spans="1:4" ht="25.5">
      <c r="A20" s="326">
        <v>39129</v>
      </c>
      <c r="B20" s="328" t="s">
        <v>10141</v>
      </c>
      <c r="C20" s="334" t="s">
        <v>2010</v>
      </c>
      <c r="D20" s="336">
        <v>2.77</v>
      </c>
    </row>
    <row r="21" spans="1:4" ht="25.5">
      <c r="A21" s="326">
        <v>393</v>
      </c>
      <c r="B21" s="328" t="s">
        <v>10142</v>
      </c>
      <c r="C21" s="334" t="s">
        <v>2010</v>
      </c>
      <c r="D21" s="336">
        <v>2.9</v>
      </c>
    </row>
    <row r="22" spans="1:4" ht="25.5">
      <c r="A22" s="326">
        <v>39127</v>
      </c>
      <c r="B22" s="328" t="s">
        <v>10143</v>
      </c>
      <c r="C22" s="334" t="s">
        <v>2010</v>
      </c>
      <c r="D22" s="336">
        <v>2.37</v>
      </c>
    </row>
    <row r="23" spans="1:4" ht="25.5">
      <c r="A23" s="326">
        <v>392</v>
      </c>
      <c r="B23" s="328" t="s">
        <v>10144</v>
      </c>
      <c r="C23" s="334" t="s">
        <v>2010</v>
      </c>
      <c r="D23" s="336">
        <v>2.4300000000000002</v>
      </c>
    </row>
    <row r="24" spans="1:4" ht="25.5">
      <c r="A24" s="326">
        <v>39133</v>
      </c>
      <c r="B24" s="328" t="s">
        <v>10145</v>
      </c>
      <c r="C24" s="334" t="s">
        <v>2010</v>
      </c>
      <c r="D24" s="336">
        <v>6.47</v>
      </c>
    </row>
    <row r="25" spans="1:4" ht="25.5">
      <c r="A25" s="326">
        <v>397</v>
      </c>
      <c r="B25" s="328" t="s">
        <v>10146</v>
      </c>
      <c r="C25" s="334" t="s">
        <v>2010</v>
      </c>
      <c r="D25" s="336">
        <v>7.15</v>
      </c>
    </row>
    <row r="26" spans="1:4" ht="25.5">
      <c r="A26" s="326">
        <v>39132</v>
      </c>
      <c r="B26" s="328" t="s">
        <v>10147</v>
      </c>
      <c r="C26" s="334" t="s">
        <v>2010</v>
      </c>
      <c r="D26" s="336">
        <v>5.18</v>
      </c>
    </row>
    <row r="27" spans="1:4" ht="25.5">
      <c r="A27" s="326">
        <v>396</v>
      </c>
      <c r="B27" s="328" t="s">
        <v>10148</v>
      </c>
      <c r="C27" s="334" t="s">
        <v>2010</v>
      </c>
      <c r="D27" s="336">
        <v>5.55</v>
      </c>
    </row>
    <row r="28" spans="1:4" ht="25.5">
      <c r="A28" s="326">
        <v>39135</v>
      </c>
      <c r="B28" s="328" t="s">
        <v>10149</v>
      </c>
      <c r="C28" s="334" t="s">
        <v>2010</v>
      </c>
      <c r="D28" s="336">
        <v>10.36</v>
      </c>
    </row>
    <row r="29" spans="1:4" ht="25.5">
      <c r="A29" s="326">
        <v>39134</v>
      </c>
      <c r="B29" s="328" t="s">
        <v>10150</v>
      </c>
      <c r="C29" s="334" t="s">
        <v>2010</v>
      </c>
      <c r="D29" s="336">
        <v>8.6300000000000008</v>
      </c>
    </row>
    <row r="30" spans="1:4" ht="25.5">
      <c r="A30" s="326">
        <v>398</v>
      </c>
      <c r="B30" s="328" t="s">
        <v>10151</v>
      </c>
      <c r="C30" s="334" t="s">
        <v>2010</v>
      </c>
      <c r="D30" s="336">
        <v>7.95</v>
      </c>
    </row>
    <row r="31" spans="1:4" ht="25.5">
      <c r="A31" s="326">
        <v>39128</v>
      </c>
      <c r="B31" s="328" t="s">
        <v>10152</v>
      </c>
      <c r="C31" s="334" t="s">
        <v>2010</v>
      </c>
      <c r="D31" s="336">
        <v>2.59</v>
      </c>
    </row>
    <row r="32" spans="1:4" ht="25.5">
      <c r="A32" s="326">
        <v>400</v>
      </c>
      <c r="B32" s="328" t="s">
        <v>10153</v>
      </c>
      <c r="C32" s="334" t="s">
        <v>2010</v>
      </c>
      <c r="D32" s="336">
        <v>2.52</v>
      </c>
    </row>
    <row r="33" spans="1:4" ht="25.5">
      <c r="A33" s="326">
        <v>39125</v>
      </c>
      <c r="B33" s="328" t="s">
        <v>10154</v>
      </c>
      <c r="C33" s="334" t="s">
        <v>2010</v>
      </c>
      <c r="D33" s="336">
        <v>2.59</v>
      </c>
    </row>
    <row r="34" spans="1:4" ht="25.5">
      <c r="A34" s="326">
        <v>39126</v>
      </c>
      <c r="B34" s="328" t="s">
        <v>10155</v>
      </c>
      <c r="C34" s="334" t="s">
        <v>2010</v>
      </c>
      <c r="D34" s="336">
        <v>11.66</v>
      </c>
    </row>
    <row r="35" spans="1:4" ht="25.5">
      <c r="A35" s="326">
        <v>399</v>
      </c>
      <c r="B35" s="328" t="s">
        <v>10156</v>
      </c>
      <c r="C35" s="334" t="s">
        <v>2010</v>
      </c>
      <c r="D35" s="336">
        <v>10.27</v>
      </c>
    </row>
    <row r="36" spans="1:4" ht="25.5">
      <c r="A36" s="326">
        <v>39158</v>
      </c>
      <c r="B36" s="328" t="s">
        <v>10157</v>
      </c>
      <c r="C36" s="334" t="s">
        <v>2010</v>
      </c>
      <c r="D36" s="336">
        <v>27.58</v>
      </c>
    </row>
    <row r="37" spans="1:4" ht="25.5">
      <c r="A37" s="326">
        <v>39141</v>
      </c>
      <c r="B37" s="328" t="s">
        <v>10158</v>
      </c>
      <c r="C37" s="334" t="s">
        <v>2010</v>
      </c>
      <c r="D37" s="336">
        <v>2</v>
      </c>
    </row>
    <row r="38" spans="1:4" ht="25.5">
      <c r="A38" s="326">
        <v>39140</v>
      </c>
      <c r="B38" s="328" t="s">
        <v>10159</v>
      </c>
      <c r="C38" s="334" t="s">
        <v>2010</v>
      </c>
      <c r="D38" s="336">
        <v>1.82</v>
      </c>
    </row>
    <row r="39" spans="1:4" ht="25.5">
      <c r="A39" s="326">
        <v>39139</v>
      </c>
      <c r="B39" s="328" t="s">
        <v>10160</v>
      </c>
      <c r="C39" s="334" t="s">
        <v>2010</v>
      </c>
      <c r="D39" s="336">
        <v>1.51</v>
      </c>
    </row>
    <row r="40" spans="1:4" ht="25.5">
      <c r="A40" s="326">
        <v>39137</v>
      </c>
      <c r="B40" s="328" t="s">
        <v>10161</v>
      </c>
      <c r="C40" s="334" t="s">
        <v>2010</v>
      </c>
      <c r="D40" s="336">
        <v>1.04</v>
      </c>
    </row>
    <row r="41" spans="1:4" ht="25.5">
      <c r="A41" s="326">
        <v>39143</v>
      </c>
      <c r="B41" s="328" t="s">
        <v>10162</v>
      </c>
      <c r="C41" s="334" t="s">
        <v>2010</v>
      </c>
      <c r="D41" s="336">
        <v>4.13</v>
      </c>
    </row>
    <row r="42" spans="1:4" ht="25.5">
      <c r="A42" s="326">
        <v>39142</v>
      </c>
      <c r="B42" s="328" t="s">
        <v>10163</v>
      </c>
      <c r="C42" s="334" t="s">
        <v>2010</v>
      </c>
      <c r="D42" s="336">
        <v>2.96</v>
      </c>
    </row>
    <row r="43" spans="1:4" ht="25.5">
      <c r="A43" s="326">
        <v>39144</v>
      </c>
      <c r="B43" s="328" t="s">
        <v>10164</v>
      </c>
      <c r="C43" s="334" t="s">
        <v>2010</v>
      </c>
      <c r="D43" s="336">
        <v>4.8099999999999996</v>
      </c>
    </row>
    <row r="44" spans="1:4" ht="25.5">
      <c r="A44" s="326">
        <v>39138</v>
      </c>
      <c r="B44" s="328" t="s">
        <v>10165</v>
      </c>
      <c r="C44" s="334" t="s">
        <v>2010</v>
      </c>
      <c r="D44" s="336">
        <v>1.1100000000000001</v>
      </c>
    </row>
    <row r="45" spans="1:4" ht="25.5">
      <c r="A45" s="326">
        <v>39136</v>
      </c>
      <c r="B45" s="328" t="s">
        <v>10166</v>
      </c>
      <c r="C45" s="334" t="s">
        <v>2010</v>
      </c>
      <c r="D45" s="336">
        <v>0.74</v>
      </c>
    </row>
    <row r="46" spans="1:4" ht="25.5">
      <c r="A46" s="326">
        <v>39145</v>
      </c>
      <c r="B46" s="328" t="s">
        <v>10167</v>
      </c>
      <c r="C46" s="334" t="s">
        <v>2010</v>
      </c>
      <c r="D46" s="336">
        <v>7.92</v>
      </c>
    </row>
    <row r="47" spans="1:4" ht="25.5">
      <c r="A47" s="326">
        <v>12615</v>
      </c>
      <c r="B47" s="328" t="s">
        <v>10168</v>
      </c>
      <c r="C47" s="334" t="s">
        <v>2010</v>
      </c>
      <c r="D47" s="336">
        <v>11.38</v>
      </c>
    </row>
    <row r="48" spans="1:4" ht="25.5">
      <c r="A48" s="326">
        <v>11927</v>
      </c>
      <c r="B48" s="328" t="s">
        <v>10169</v>
      </c>
      <c r="C48" s="334" t="s">
        <v>2010</v>
      </c>
      <c r="D48" s="336">
        <v>10.67</v>
      </c>
    </row>
    <row r="49" spans="1:4" ht="25.5">
      <c r="A49" s="326">
        <v>11928</v>
      </c>
      <c r="B49" s="328" t="s">
        <v>10170</v>
      </c>
      <c r="C49" s="334" t="s">
        <v>2010</v>
      </c>
      <c r="D49" s="336">
        <v>12.23</v>
      </c>
    </row>
    <row r="50" spans="1:4" ht="25.5">
      <c r="A50" s="326">
        <v>11929</v>
      </c>
      <c r="B50" s="328" t="s">
        <v>10171</v>
      </c>
      <c r="C50" s="334" t="s">
        <v>2010</v>
      </c>
      <c r="D50" s="336">
        <v>18.91</v>
      </c>
    </row>
    <row r="51" spans="1:4" ht="25.5">
      <c r="A51" s="326">
        <v>36801</v>
      </c>
      <c r="B51" s="328" t="s">
        <v>10172</v>
      </c>
      <c r="C51" s="334" t="s">
        <v>2010</v>
      </c>
      <c r="D51" s="336">
        <v>41.46</v>
      </c>
    </row>
    <row r="52" spans="1:4" ht="25.5">
      <c r="A52" s="326">
        <v>36246</v>
      </c>
      <c r="B52" s="328" t="s">
        <v>10173</v>
      </c>
      <c r="C52" s="334" t="s">
        <v>5</v>
      </c>
      <c r="D52" s="336">
        <v>3.99</v>
      </c>
    </row>
    <row r="53" spans="1:4" ht="25.5">
      <c r="A53" s="326">
        <v>37600</v>
      </c>
      <c r="B53" s="328" t="s">
        <v>10174</v>
      </c>
      <c r="C53" s="334" t="s">
        <v>2010</v>
      </c>
      <c r="D53" s="336"/>
    </row>
    <row r="54" spans="1:4" ht="25.5">
      <c r="A54" s="326">
        <v>37599</v>
      </c>
      <c r="B54" s="328" t="s">
        <v>10175</v>
      </c>
      <c r="C54" s="334" t="s">
        <v>2010</v>
      </c>
      <c r="D54" s="336"/>
    </row>
    <row r="55" spans="1:4" ht="25.5">
      <c r="A55" s="326">
        <v>1</v>
      </c>
      <c r="B55" s="328" t="s">
        <v>10176</v>
      </c>
      <c r="C55" s="334" t="s">
        <v>802</v>
      </c>
      <c r="D55" s="336"/>
    </row>
    <row r="56" spans="1:4" ht="25.5">
      <c r="A56" s="326">
        <v>3</v>
      </c>
      <c r="B56" s="328" t="s">
        <v>10177</v>
      </c>
      <c r="C56" s="334" t="s">
        <v>1450</v>
      </c>
      <c r="D56" s="336">
        <v>22.1</v>
      </c>
    </row>
    <row r="57" spans="1:4" ht="25.5">
      <c r="A57" s="326">
        <v>43054</v>
      </c>
      <c r="B57" s="328" t="s">
        <v>10178</v>
      </c>
      <c r="C57" s="334" t="s">
        <v>802</v>
      </c>
      <c r="D57" s="336">
        <v>8.9499999999999993</v>
      </c>
    </row>
    <row r="58" spans="1:4">
      <c r="A58" s="326">
        <v>42402</v>
      </c>
      <c r="B58" s="328" t="s">
        <v>10179</v>
      </c>
      <c r="C58" s="334" t="s">
        <v>802</v>
      </c>
      <c r="D58" s="336">
        <v>8.56</v>
      </c>
    </row>
    <row r="59" spans="1:4">
      <c r="A59" s="326">
        <v>42403</v>
      </c>
      <c r="B59" s="328" t="s">
        <v>10180</v>
      </c>
      <c r="C59" s="334" t="s">
        <v>802</v>
      </c>
      <c r="D59" s="336">
        <v>10.98</v>
      </c>
    </row>
    <row r="60" spans="1:4">
      <c r="A60" s="326">
        <v>42404</v>
      </c>
      <c r="B60" s="328" t="s">
        <v>10181</v>
      </c>
      <c r="C60" s="334" t="s">
        <v>802</v>
      </c>
      <c r="D60" s="336">
        <v>10.92</v>
      </c>
    </row>
    <row r="61" spans="1:4">
      <c r="A61" s="326">
        <v>42405</v>
      </c>
      <c r="B61" s="328" t="s">
        <v>10182</v>
      </c>
      <c r="C61" s="334" t="s">
        <v>802</v>
      </c>
      <c r="D61" s="336">
        <v>11.63</v>
      </c>
    </row>
    <row r="62" spans="1:4">
      <c r="A62" s="326">
        <v>34341</v>
      </c>
      <c r="B62" s="328" t="s">
        <v>10183</v>
      </c>
      <c r="C62" s="334" t="s">
        <v>802</v>
      </c>
      <c r="D62" s="336">
        <v>10.09</v>
      </c>
    </row>
    <row r="63" spans="1:4">
      <c r="A63" s="326">
        <v>43053</v>
      </c>
      <c r="B63" s="328" t="s">
        <v>10184</v>
      </c>
      <c r="C63" s="334" t="s">
        <v>802</v>
      </c>
      <c r="D63" s="336">
        <v>8</v>
      </c>
    </row>
    <row r="64" spans="1:4" ht="25.5">
      <c r="A64" s="326">
        <v>43058</v>
      </c>
      <c r="B64" s="328" t="s">
        <v>10185</v>
      </c>
      <c r="C64" s="334" t="s">
        <v>802</v>
      </c>
      <c r="D64" s="336">
        <v>8.2899999999999991</v>
      </c>
    </row>
    <row r="65" spans="1:4">
      <c r="A65" s="326">
        <v>34</v>
      </c>
      <c r="B65" s="328" t="s">
        <v>10186</v>
      </c>
      <c r="C65" s="334" t="s">
        <v>802</v>
      </c>
      <c r="D65" s="336">
        <v>8.33</v>
      </c>
    </row>
    <row r="66" spans="1:4">
      <c r="A66" s="326">
        <v>43055</v>
      </c>
      <c r="B66" s="328" t="s">
        <v>10187</v>
      </c>
      <c r="C66" s="334" t="s">
        <v>802</v>
      </c>
      <c r="D66" s="336">
        <v>7.22</v>
      </c>
    </row>
    <row r="67" spans="1:4">
      <c r="A67" s="326">
        <v>43056</v>
      </c>
      <c r="B67" s="328" t="s">
        <v>10188</v>
      </c>
      <c r="C67" s="334" t="s">
        <v>802</v>
      </c>
      <c r="D67" s="336">
        <v>8.32</v>
      </c>
    </row>
    <row r="68" spans="1:4">
      <c r="A68" s="326">
        <v>43057</v>
      </c>
      <c r="B68" s="328" t="s">
        <v>10189</v>
      </c>
      <c r="C68" s="334" t="s">
        <v>802</v>
      </c>
      <c r="D68" s="336">
        <v>9.15</v>
      </c>
    </row>
    <row r="69" spans="1:4">
      <c r="A69" s="326">
        <v>34449</v>
      </c>
      <c r="B69" s="328" t="s">
        <v>10190</v>
      </c>
      <c r="C69" s="334" t="s">
        <v>802</v>
      </c>
      <c r="D69" s="336">
        <v>9.7799999999999994</v>
      </c>
    </row>
    <row r="70" spans="1:4">
      <c r="A70" s="326">
        <v>32</v>
      </c>
      <c r="B70" s="328" t="s">
        <v>10191</v>
      </c>
      <c r="C70" s="334" t="s">
        <v>802</v>
      </c>
      <c r="D70" s="336">
        <v>8.7899999999999991</v>
      </c>
    </row>
    <row r="71" spans="1:4">
      <c r="A71" s="326">
        <v>33</v>
      </c>
      <c r="B71" s="328" t="s">
        <v>10192</v>
      </c>
      <c r="C71" s="334" t="s">
        <v>802</v>
      </c>
      <c r="D71" s="336">
        <v>8.84</v>
      </c>
    </row>
    <row r="72" spans="1:4">
      <c r="A72" s="326">
        <v>43061</v>
      </c>
      <c r="B72" s="328" t="s">
        <v>10193</v>
      </c>
      <c r="C72" s="334" t="s">
        <v>802</v>
      </c>
      <c r="D72" s="336">
        <v>8.26</v>
      </c>
    </row>
    <row r="73" spans="1:4">
      <c r="A73" s="326">
        <v>43059</v>
      </c>
      <c r="B73" s="328" t="s">
        <v>10194</v>
      </c>
      <c r="C73" s="334" t="s">
        <v>802</v>
      </c>
      <c r="D73" s="336">
        <v>7.89</v>
      </c>
    </row>
    <row r="74" spans="1:4">
      <c r="A74" s="326">
        <v>43062</v>
      </c>
      <c r="B74" s="328" t="s">
        <v>10195</v>
      </c>
      <c r="C74" s="334" t="s">
        <v>802</v>
      </c>
      <c r="D74" s="336">
        <v>8.74</v>
      </c>
    </row>
    <row r="75" spans="1:4">
      <c r="A75" s="326">
        <v>43060</v>
      </c>
      <c r="B75" s="328" t="s">
        <v>10196</v>
      </c>
      <c r="C75" s="334" t="s">
        <v>802</v>
      </c>
      <c r="D75" s="336">
        <v>6.87</v>
      </c>
    </row>
    <row r="76" spans="1:4" ht="25.5">
      <c r="A76" s="326">
        <v>40410</v>
      </c>
      <c r="B76" s="328" t="s">
        <v>10197</v>
      </c>
      <c r="C76" s="334" t="s">
        <v>2010</v>
      </c>
      <c r="D76" s="336"/>
    </row>
    <row r="77" spans="1:4" ht="25.5">
      <c r="A77" s="326">
        <v>40411</v>
      </c>
      <c r="B77" s="328" t="s">
        <v>10198</v>
      </c>
      <c r="C77" s="334" t="s">
        <v>2010</v>
      </c>
      <c r="D77" s="336"/>
    </row>
    <row r="78" spans="1:4" ht="25.5">
      <c r="A78" s="326">
        <v>40412</v>
      </c>
      <c r="B78" s="328" t="s">
        <v>10199</v>
      </c>
      <c r="C78" s="334" t="s">
        <v>2010</v>
      </c>
      <c r="D78" s="336"/>
    </row>
    <row r="79" spans="1:4" ht="25.5">
      <c r="A79" s="326">
        <v>44254</v>
      </c>
      <c r="B79" s="328" t="s">
        <v>10200</v>
      </c>
      <c r="C79" s="334" t="s">
        <v>2010</v>
      </c>
      <c r="D79" s="336">
        <v>28.93</v>
      </c>
    </row>
    <row r="80" spans="1:4" ht="25.5">
      <c r="A80" s="326">
        <v>44255</v>
      </c>
      <c r="B80" s="328" t="s">
        <v>10201</v>
      </c>
      <c r="C80" s="334" t="s">
        <v>2010</v>
      </c>
      <c r="D80" s="336">
        <v>32.06</v>
      </c>
    </row>
    <row r="81" spans="1:4" ht="25.5">
      <c r="A81" s="326">
        <v>44256</v>
      </c>
      <c r="B81" s="328" t="s">
        <v>10202</v>
      </c>
      <c r="C81" s="334" t="s">
        <v>2010</v>
      </c>
      <c r="D81" s="336">
        <v>36.21</v>
      </c>
    </row>
    <row r="82" spans="1:4" ht="25.5">
      <c r="A82" s="326">
        <v>44257</v>
      </c>
      <c r="B82" s="328" t="s">
        <v>10203</v>
      </c>
      <c r="C82" s="334" t="s">
        <v>2010</v>
      </c>
      <c r="D82" s="336">
        <v>57.29</v>
      </c>
    </row>
    <row r="83" spans="1:4" ht="25.5">
      <c r="A83" s="326">
        <v>44258</v>
      </c>
      <c r="B83" s="328" t="s">
        <v>10204</v>
      </c>
      <c r="C83" s="334" t="s">
        <v>2010</v>
      </c>
      <c r="D83" s="336">
        <v>65.47</v>
      </c>
    </row>
    <row r="84" spans="1:4" ht="25.5">
      <c r="A84" s="326">
        <v>44259</v>
      </c>
      <c r="B84" s="328" t="s">
        <v>10205</v>
      </c>
      <c r="C84" s="334" t="s">
        <v>2010</v>
      </c>
      <c r="D84" s="336">
        <v>89.87</v>
      </c>
    </row>
    <row r="85" spans="1:4">
      <c r="A85" s="326">
        <v>37997</v>
      </c>
      <c r="B85" s="328" t="s">
        <v>10206</v>
      </c>
      <c r="C85" s="334" t="s">
        <v>2010</v>
      </c>
      <c r="D85" s="336">
        <v>17.239999999999998</v>
      </c>
    </row>
    <row r="86" spans="1:4">
      <c r="A86" s="326">
        <v>37998</v>
      </c>
      <c r="B86" s="328" t="s">
        <v>10207</v>
      </c>
      <c r="C86" s="334" t="s">
        <v>2010</v>
      </c>
      <c r="D86" s="336">
        <v>23.07</v>
      </c>
    </row>
    <row r="87" spans="1:4" ht="25.5">
      <c r="A87" s="326">
        <v>55</v>
      </c>
      <c r="B87" s="328" t="s">
        <v>10208</v>
      </c>
      <c r="C87" s="334" t="s">
        <v>2010</v>
      </c>
      <c r="D87" s="336"/>
    </row>
    <row r="88" spans="1:4" ht="25.5">
      <c r="A88" s="326">
        <v>61</v>
      </c>
      <c r="B88" s="328" t="s">
        <v>10209</v>
      </c>
      <c r="C88" s="334" t="s">
        <v>2010</v>
      </c>
      <c r="D88" s="336"/>
    </row>
    <row r="89" spans="1:4" ht="25.5">
      <c r="A89" s="326">
        <v>62</v>
      </c>
      <c r="B89" s="328" t="s">
        <v>10210</v>
      </c>
      <c r="C89" s="334" t="s">
        <v>2010</v>
      </c>
      <c r="D89" s="336"/>
    </row>
    <row r="90" spans="1:4" ht="25.5">
      <c r="A90" s="326">
        <v>10899</v>
      </c>
      <c r="B90" s="328" t="s">
        <v>10211</v>
      </c>
      <c r="C90" s="334" t="s">
        <v>2010</v>
      </c>
      <c r="D90" s="336">
        <v>111.71</v>
      </c>
    </row>
    <row r="91" spans="1:4" ht="25.5">
      <c r="A91" s="326">
        <v>10900</v>
      </c>
      <c r="B91" s="328" t="s">
        <v>10212</v>
      </c>
      <c r="C91" s="334" t="s">
        <v>2010</v>
      </c>
      <c r="D91" s="336">
        <v>87.42</v>
      </c>
    </row>
    <row r="92" spans="1:4">
      <c r="A92" s="326">
        <v>47</v>
      </c>
      <c r="B92" s="328" t="s">
        <v>10213</v>
      </c>
      <c r="C92" s="334" t="s">
        <v>2010</v>
      </c>
      <c r="D92" s="336"/>
    </row>
    <row r="93" spans="1:4">
      <c r="A93" s="326">
        <v>48</v>
      </c>
      <c r="B93" s="328" t="s">
        <v>10214</v>
      </c>
      <c r="C93" s="334" t="s">
        <v>2010</v>
      </c>
      <c r="D93" s="336"/>
    </row>
    <row r="94" spans="1:4">
      <c r="A94" s="326">
        <v>46</v>
      </c>
      <c r="B94" s="328" t="s">
        <v>10215</v>
      </c>
      <c r="C94" s="334" t="s">
        <v>2010</v>
      </c>
      <c r="D94" s="336"/>
    </row>
    <row r="95" spans="1:4">
      <c r="A95" s="326">
        <v>52</v>
      </c>
      <c r="B95" s="328" t="s">
        <v>10216</v>
      </c>
      <c r="C95" s="334" t="s">
        <v>2010</v>
      </c>
      <c r="D95" s="336"/>
    </row>
    <row r="96" spans="1:4">
      <c r="A96" s="326">
        <v>43</v>
      </c>
      <c r="B96" s="328" t="s">
        <v>10217</v>
      </c>
      <c r="C96" s="334" t="s">
        <v>2010</v>
      </c>
      <c r="D96" s="336"/>
    </row>
    <row r="97" spans="1:4" ht="25.5">
      <c r="A97" s="326">
        <v>103</v>
      </c>
      <c r="B97" s="328" t="s">
        <v>10218</v>
      </c>
      <c r="C97" s="334" t="s">
        <v>2010</v>
      </c>
      <c r="D97" s="336">
        <v>42.6</v>
      </c>
    </row>
    <row r="98" spans="1:4" ht="25.5">
      <c r="A98" s="326">
        <v>107</v>
      </c>
      <c r="B98" s="328" t="s">
        <v>10219</v>
      </c>
      <c r="C98" s="334" t="s">
        <v>2010</v>
      </c>
      <c r="D98" s="336">
        <v>0.8</v>
      </c>
    </row>
    <row r="99" spans="1:4" ht="25.5">
      <c r="A99" s="326">
        <v>65</v>
      </c>
      <c r="B99" s="328" t="s">
        <v>10220</v>
      </c>
      <c r="C99" s="334" t="s">
        <v>2010</v>
      </c>
      <c r="D99" s="336">
        <v>0.88</v>
      </c>
    </row>
    <row r="100" spans="1:4" ht="25.5">
      <c r="A100" s="326">
        <v>108</v>
      </c>
      <c r="B100" s="328" t="s">
        <v>10221</v>
      </c>
      <c r="C100" s="334" t="s">
        <v>2010</v>
      </c>
      <c r="D100" s="336">
        <v>1.76</v>
      </c>
    </row>
    <row r="101" spans="1:4" ht="25.5">
      <c r="A101" s="326">
        <v>110</v>
      </c>
      <c r="B101" s="328" t="s">
        <v>10222</v>
      </c>
      <c r="C101" s="334" t="s">
        <v>2010</v>
      </c>
      <c r="D101" s="336">
        <v>6.13</v>
      </c>
    </row>
    <row r="102" spans="1:4" ht="25.5">
      <c r="A102" s="326">
        <v>109</v>
      </c>
      <c r="B102" s="328" t="s">
        <v>10223</v>
      </c>
      <c r="C102" s="334" t="s">
        <v>2010</v>
      </c>
      <c r="D102" s="336">
        <v>3.65</v>
      </c>
    </row>
    <row r="103" spans="1:4" ht="25.5">
      <c r="A103" s="326">
        <v>111</v>
      </c>
      <c r="B103" s="328" t="s">
        <v>10224</v>
      </c>
      <c r="C103" s="334" t="s">
        <v>2010</v>
      </c>
      <c r="D103" s="336">
        <v>8.2899999999999991</v>
      </c>
    </row>
    <row r="104" spans="1:4" ht="25.5">
      <c r="A104" s="326">
        <v>112</v>
      </c>
      <c r="B104" s="328" t="s">
        <v>10225</v>
      </c>
      <c r="C104" s="334" t="s">
        <v>2010</v>
      </c>
      <c r="D104" s="336">
        <v>4.3899999999999997</v>
      </c>
    </row>
    <row r="105" spans="1:4" ht="25.5">
      <c r="A105" s="326">
        <v>113</v>
      </c>
      <c r="B105" s="328" t="s">
        <v>10226</v>
      </c>
      <c r="C105" s="334" t="s">
        <v>2010</v>
      </c>
      <c r="D105" s="336">
        <v>11</v>
      </c>
    </row>
    <row r="106" spans="1:4" ht="25.5">
      <c r="A106" s="326">
        <v>104</v>
      </c>
      <c r="B106" s="328" t="s">
        <v>10227</v>
      </c>
      <c r="C106" s="334" t="s">
        <v>2010</v>
      </c>
      <c r="D106" s="336">
        <v>19.14</v>
      </c>
    </row>
    <row r="107" spans="1:4" ht="25.5">
      <c r="A107" s="326">
        <v>102</v>
      </c>
      <c r="B107" s="328" t="s">
        <v>10228</v>
      </c>
      <c r="C107" s="334" t="s">
        <v>2010</v>
      </c>
      <c r="D107" s="336">
        <v>26.39</v>
      </c>
    </row>
    <row r="108" spans="1:4" ht="25.5">
      <c r="A108" s="326">
        <v>95</v>
      </c>
      <c r="B108" s="328" t="s">
        <v>10229</v>
      </c>
      <c r="C108" s="334" t="s">
        <v>2010</v>
      </c>
      <c r="D108" s="336">
        <v>11.15</v>
      </c>
    </row>
    <row r="109" spans="1:4" ht="25.5">
      <c r="A109" s="326">
        <v>96</v>
      </c>
      <c r="B109" s="328" t="s">
        <v>10230</v>
      </c>
      <c r="C109" s="334" t="s">
        <v>2010</v>
      </c>
      <c r="D109" s="336">
        <v>12.13</v>
      </c>
    </row>
    <row r="110" spans="1:4" ht="25.5">
      <c r="A110" s="326">
        <v>97</v>
      </c>
      <c r="B110" s="328" t="s">
        <v>10231</v>
      </c>
      <c r="C110" s="334" t="s">
        <v>2010</v>
      </c>
      <c r="D110" s="336">
        <v>18.25</v>
      </c>
    </row>
    <row r="111" spans="1:4" ht="25.5">
      <c r="A111" s="326">
        <v>98</v>
      </c>
      <c r="B111" s="328" t="s">
        <v>10232</v>
      </c>
      <c r="C111" s="334" t="s">
        <v>2010</v>
      </c>
      <c r="D111" s="336">
        <v>27.32</v>
      </c>
    </row>
    <row r="112" spans="1:4" ht="25.5">
      <c r="A112" s="326">
        <v>99</v>
      </c>
      <c r="B112" s="328" t="s">
        <v>10233</v>
      </c>
      <c r="C112" s="334" t="s">
        <v>2010</v>
      </c>
      <c r="D112" s="336">
        <v>25.82</v>
      </c>
    </row>
    <row r="113" spans="1:4" ht="25.5">
      <c r="A113" s="326">
        <v>60</v>
      </c>
      <c r="B113" s="328" t="s">
        <v>10234</v>
      </c>
      <c r="C113" s="334" t="s">
        <v>2010</v>
      </c>
      <c r="D113" s="336"/>
    </row>
    <row r="114" spans="1:4" ht="25.5">
      <c r="A114" s="326">
        <v>72</v>
      </c>
      <c r="B114" s="328" t="s">
        <v>10235</v>
      </c>
      <c r="C114" s="334" t="s">
        <v>2010</v>
      </c>
      <c r="D114" s="336">
        <v>49.53</v>
      </c>
    </row>
    <row r="115" spans="1:4" ht="25.5">
      <c r="A115" s="326">
        <v>71</v>
      </c>
      <c r="B115" s="328" t="s">
        <v>10236</v>
      </c>
      <c r="C115" s="334" t="s">
        <v>2010</v>
      </c>
      <c r="D115" s="336">
        <v>30.59</v>
      </c>
    </row>
    <row r="116" spans="1:4" ht="25.5">
      <c r="A116" s="326">
        <v>67</v>
      </c>
      <c r="B116" s="328" t="s">
        <v>10237</v>
      </c>
      <c r="C116" s="334" t="s">
        <v>2010</v>
      </c>
      <c r="D116" s="336">
        <v>16.010000000000002</v>
      </c>
    </row>
    <row r="117" spans="1:4" ht="25.5">
      <c r="A117" s="326">
        <v>73</v>
      </c>
      <c r="B117" s="328" t="s">
        <v>10238</v>
      </c>
      <c r="C117" s="334" t="s">
        <v>2010</v>
      </c>
      <c r="D117" s="336">
        <v>15.32</v>
      </c>
    </row>
    <row r="118" spans="1:4" ht="25.5">
      <c r="A118" s="326">
        <v>100</v>
      </c>
      <c r="B118" s="328" t="s">
        <v>10239</v>
      </c>
      <c r="C118" s="334" t="s">
        <v>2010</v>
      </c>
      <c r="D118" s="336">
        <v>45.12</v>
      </c>
    </row>
    <row r="119" spans="1:4" ht="25.5">
      <c r="A119" s="326">
        <v>75</v>
      </c>
      <c r="B119" s="328" t="s">
        <v>10240</v>
      </c>
      <c r="C119" s="334" t="s">
        <v>2010</v>
      </c>
      <c r="D119" s="336">
        <v>263.07</v>
      </c>
    </row>
    <row r="120" spans="1:4" ht="25.5">
      <c r="A120" s="326">
        <v>83</v>
      </c>
      <c r="B120" s="328" t="s">
        <v>10241</v>
      </c>
      <c r="C120" s="334" t="s">
        <v>2010</v>
      </c>
      <c r="D120" s="336">
        <v>210.32</v>
      </c>
    </row>
    <row r="121" spans="1:4" ht="25.5">
      <c r="A121" s="326">
        <v>74</v>
      </c>
      <c r="B121" s="328" t="s">
        <v>10242</v>
      </c>
      <c r="C121" s="334" t="s">
        <v>2010</v>
      </c>
      <c r="D121" s="336">
        <v>300.69</v>
      </c>
    </row>
    <row r="122" spans="1:4" ht="25.5">
      <c r="A122" s="326">
        <v>106</v>
      </c>
      <c r="B122" s="328" t="s">
        <v>10243</v>
      </c>
      <c r="C122" s="334" t="s">
        <v>2010</v>
      </c>
      <c r="D122" s="336">
        <v>380.24</v>
      </c>
    </row>
    <row r="123" spans="1:4" ht="25.5">
      <c r="A123" s="326">
        <v>88</v>
      </c>
      <c r="B123" s="328" t="s">
        <v>10244</v>
      </c>
      <c r="C123" s="334" t="s">
        <v>2010</v>
      </c>
      <c r="D123" s="336">
        <v>10.68</v>
      </c>
    </row>
    <row r="124" spans="1:4" ht="25.5">
      <c r="A124" s="326">
        <v>82</v>
      </c>
      <c r="B124" s="328" t="s">
        <v>10245</v>
      </c>
      <c r="C124" s="334" t="s">
        <v>2010</v>
      </c>
      <c r="D124" s="336">
        <v>200.1</v>
      </c>
    </row>
    <row r="125" spans="1:4" ht="25.5">
      <c r="A125" s="326">
        <v>105</v>
      </c>
      <c r="B125" s="328" t="s">
        <v>10246</v>
      </c>
      <c r="C125" s="334" t="s">
        <v>2010</v>
      </c>
      <c r="D125" s="336">
        <v>283.54000000000002</v>
      </c>
    </row>
    <row r="126" spans="1:4" ht="25.5">
      <c r="A126" s="326">
        <v>39719</v>
      </c>
      <c r="B126" s="328" t="s">
        <v>10247</v>
      </c>
      <c r="C126" s="334" t="s">
        <v>1450</v>
      </c>
      <c r="D126" s="336">
        <v>167.93</v>
      </c>
    </row>
    <row r="127" spans="1:4">
      <c r="A127" s="326">
        <v>3410</v>
      </c>
      <c r="B127" s="328" t="s">
        <v>10248</v>
      </c>
      <c r="C127" s="334" t="s">
        <v>802</v>
      </c>
      <c r="D127" s="336">
        <v>37.770000000000003</v>
      </c>
    </row>
    <row r="128" spans="1:4">
      <c r="A128" s="326">
        <v>4791</v>
      </c>
      <c r="B128" s="328" t="s">
        <v>10249</v>
      </c>
      <c r="C128" s="334" t="s">
        <v>802</v>
      </c>
      <c r="D128" s="336">
        <v>45.49</v>
      </c>
    </row>
    <row r="129" spans="1:4" ht="25.5">
      <c r="A129" s="326">
        <v>157</v>
      </c>
      <c r="B129" s="328" t="s">
        <v>10250</v>
      </c>
      <c r="C129" s="334" t="s">
        <v>802</v>
      </c>
      <c r="D129" s="336">
        <v>155.69999999999999</v>
      </c>
    </row>
    <row r="130" spans="1:4">
      <c r="A130" s="326">
        <v>156</v>
      </c>
      <c r="B130" s="328" t="s">
        <v>10251</v>
      </c>
      <c r="C130" s="334" t="s">
        <v>802</v>
      </c>
      <c r="D130" s="336">
        <v>55.44</v>
      </c>
    </row>
    <row r="131" spans="1:4" ht="25.5">
      <c r="A131" s="326">
        <v>131</v>
      </c>
      <c r="B131" s="328" t="s">
        <v>10252</v>
      </c>
      <c r="C131" s="334" t="s">
        <v>802</v>
      </c>
      <c r="D131" s="336">
        <v>47.41</v>
      </c>
    </row>
    <row r="132" spans="1:4">
      <c r="A132" s="326">
        <v>21114</v>
      </c>
      <c r="B132" s="328" t="s">
        <v>10253</v>
      </c>
      <c r="C132" s="334" t="s">
        <v>2010</v>
      </c>
      <c r="D132" s="336">
        <v>33.1</v>
      </c>
    </row>
    <row r="133" spans="1:4">
      <c r="A133" s="326">
        <v>119</v>
      </c>
      <c r="B133" s="328" t="s">
        <v>10254</v>
      </c>
      <c r="C133" s="334" t="s">
        <v>2010</v>
      </c>
      <c r="D133" s="336">
        <v>8.39</v>
      </c>
    </row>
    <row r="134" spans="1:4">
      <c r="A134" s="326">
        <v>122</v>
      </c>
      <c r="B134" s="328" t="s">
        <v>10255</v>
      </c>
      <c r="C134" s="334" t="s">
        <v>2010</v>
      </c>
      <c r="D134" s="336">
        <v>64.55</v>
      </c>
    </row>
    <row r="135" spans="1:4">
      <c r="A135" s="326">
        <v>20080</v>
      </c>
      <c r="B135" s="328" t="s">
        <v>10256</v>
      </c>
      <c r="C135" s="334" t="s">
        <v>2010</v>
      </c>
      <c r="D135" s="336">
        <v>21.07</v>
      </c>
    </row>
    <row r="136" spans="1:4" ht="25.5">
      <c r="A136" s="326">
        <v>124</v>
      </c>
      <c r="B136" s="328" t="s">
        <v>10257</v>
      </c>
      <c r="C136" s="334" t="s">
        <v>1450</v>
      </c>
      <c r="D136" s="336">
        <v>18.28</v>
      </c>
    </row>
    <row r="137" spans="1:4" ht="25.5">
      <c r="A137" s="326">
        <v>7334</v>
      </c>
      <c r="B137" s="328" t="s">
        <v>10258</v>
      </c>
      <c r="C137" s="334" t="s">
        <v>1450</v>
      </c>
      <c r="D137" s="336">
        <v>16.850000000000001</v>
      </c>
    </row>
    <row r="138" spans="1:4">
      <c r="A138" s="326">
        <v>45146</v>
      </c>
      <c r="B138" s="328" t="s">
        <v>10259</v>
      </c>
      <c r="C138" s="334" t="s">
        <v>802</v>
      </c>
      <c r="D138" s="336">
        <v>35.06</v>
      </c>
    </row>
    <row r="139" spans="1:4" ht="25.5">
      <c r="A139" s="326">
        <v>123</v>
      </c>
      <c r="B139" s="328" t="s">
        <v>10260</v>
      </c>
      <c r="C139" s="334" t="s">
        <v>1450</v>
      </c>
      <c r="D139" s="336">
        <v>7.48</v>
      </c>
    </row>
    <row r="140" spans="1:4" ht="25.5">
      <c r="A140" s="326">
        <v>127</v>
      </c>
      <c r="B140" s="328" t="s">
        <v>10261</v>
      </c>
      <c r="C140" s="334" t="s">
        <v>1450</v>
      </c>
      <c r="D140" s="336">
        <v>17.86</v>
      </c>
    </row>
    <row r="141" spans="1:4" ht="25.5">
      <c r="A141" s="326">
        <v>133</v>
      </c>
      <c r="B141" s="328" t="s">
        <v>10262</v>
      </c>
      <c r="C141" s="334" t="s">
        <v>1450</v>
      </c>
      <c r="D141" s="336">
        <v>7.41</v>
      </c>
    </row>
    <row r="142" spans="1:4" ht="25.5">
      <c r="A142" s="326">
        <v>43617</v>
      </c>
      <c r="B142" s="328" t="s">
        <v>10263</v>
      </c>
      <c r="C142" s="334" t="s">
        <v>1450</v>
      </c>
      <c r="D142" s="336">
        <v>8.2799999999999994</v>
      </c>
    </row>
    <row r="143" spans="1:4" ht="25.5">
      <c r="A143" s="326">
        <v>132</v>
      </c>
      <c r="B143" s="328" t="s">
        <v>10264</v>
      </c>
      <c r="C143" s="334" t="s">
        <v>1450</v>
      </c>
      <c r="D143" s="336">
        <v>7.69</v>
      </c>
    </row>
    <row r="144" spans="1:4" ht="25.5">
      <c r="A144" s="326">
        <v>43618</v>
      </c>
      <c r="B144" s="328" t="s">
        <v>10265</v>
      </c>
      <c r="C144" s="334" t="s">
        <v>802</v>
      </c>
      <c r="D144" s="336">
        <v>19.36</v>
      </c>
    </row>
    <row r="145" spans="1:4" ht="38.25">
      <c r="A145" s="326">
        <v>37476</v>
      </c>
      <c r="B145" s="328" t="s">
        <v>10266</v>
      </c>
      <c r="C145" s="334" t="s">
        <v>2010</v>
      </c>
      <c r="D145" s="336">
        <v>3078.15</v>
      </c>
    </row>
    <row r="146" spans="1:4" ht="38.25">
      <c r="A146" s="326">
        <v>37478</v>
      </c>
      <c r="B146" s="328" t="s">
        <v>10267</v>
      </c>
      <c r="C146" s="334" t="s">
        <v>2010</v>
      </c>
      <c r="D146" s="336">
        <v>3855.46</v>
      </c>
    </row>
    <row r="147" spans="1:4" ht="38.25">
      <c r="A147" s="326">
        <v>37477</v>
      </c>
      <c r="B147" s="328" t="s">
        <v>10268</v>
      </c>
      <c r="C147" s="334" t="s">
        <v>2010</v>
      </c>
      <c r="D147" s="336">
        <v>5223.5200000000004</v>
      </c>
    </row>
    <row r="148" spans="1:4" ht="38.25">
      <c r="A148" s="326">
        <v>37479</v>
      </c>
      <c r="B148" s="328" t="s">
        <v>10269</v>
      </c>
      <c r="C148" s="334" t="s">
        <v>2010</v>
      </c>
      <c r="D148" s="336">
        <v>6195.16</v>
      </c>
    </row>
    <row r="149" spans="1:4">
      <c r="A149" s="326">
        <v>4319</v>
      </c>
      <c r="B149" s="328" t="s">
        <v>10270</v>
      </c>
      <c r="C149" s="334" t="s">
        <v>2010</v>
      </c>
      <c r="D149" s="336">
        <v>1.19</v>
      </c>
    </row>
    <row r="150" spans="1:4" ht="25.5">
      <c r="A150" s="326">
        <v>42409</v>
      </c>
      <c r="B150" s="328" t="s">
        <v>10271</v>
      </c>
      <c r="C150" s="334" t="s">
        <v>802</v>
      </c>
      <c r="D150" s="336">
        <v>12.19</v>
      </c>
    </row>
    <row r="151" spans="1:4">
      <c r="A151" s="326">
        <v>40553</v>
      </c>
      <c r="B151" s="328" t="s">
        <v>10272</v>
      </c>
      <c r="C151" s="334" t="s">
        <v>827</v>
      </c>
      <c r="D151" s="336"/>
    </row>
    <row r="152" spans="1:4">
      <c r="A152" s="326">
        <v>6114</v>
      </c>
      <c r="B152" s="328" t="s">
        <v>10273</v>
      </c>
      <c r="C152" s="334" t="s">
        <v>17</v>
      </c>
      <c r="D152" s="336">
        <v>16.739999999999998</v>
      </c>
    </row>
    <row r="153" spans="1:4">
      <c r="A153" s="326">
        <v>40912</v>
      </c>
      <c r="B153" s="328" t="s">
        <v>10274</v>
      </c>
      <c r="C153" s="334" t="s">
        <v>1752</v>
      </c>
      <c r="D153" s="336">
        <v>2931.19</v>
      </c>
    </row>
    <row r="154" spans="1:4">
      <c r="A154" s="326">
        <v>247</v>
      </c>
      <c r="B154" s="328" t="s">
        <v>10275</v>
      </c>
      <c r="C154" s="334" t="s">
        <v>17</v>
      </c>
      <c r="D154" s="336">
        <v>16.739999999999998</v>
      </c>
    </row>
    <row r="155" spans="1:4">
      <c r="A155" s="326">
        <v>40919</v>
      </c>
      <c r="B155" s="328" t="s">
        <v>10276</v>
      </c>
      <c r="C155" s="334" t="s">
        <v>1752</v>
      </c>
      <c r="D155" s="336">
        <v>2931.19</v>
      </c>
    </row>
    <row r="156" spans="1:4">
      <c r="A156" s="326">
        <v>44499</v>
      </c>
      <c r="B156" s="328" t="s">
        <v>10277</v>
      </c>
      <c r="C156" s="334" t="s">
        <v>17</v>
      </c>
      <c r="D156" s="336">
        <v>16.739999999999998</v>
      </c>
    </row>
    <row r="157" spans="1:4">
      <c r="A157" s="326">
        <v>40984</v>
      </c>
      <c r="B157" s="328" t="s">
        <v>10278</v>
      </c>
      <c r="C157" s="334" t="s">
        <v>1752</v>
      </c>
      <c r="D157" s="336">
        <v>2931.19</v>
      </c>
    </row>
    <row r="158" spans="1:4">
      <c r="A158" s="326">
        <v>248</v>
      </c>
      <c r="B158" s="328" t="s">
        <v>10279</v>
      </c>
      <c r="C158" s="334" t="s">
        <v>17</v>
      </c>
      <c r="D158" s="336">
        <v>16.89</v>
      </c>
    </row>
    <row r="159" spans="1:4">
      <c r="A159" s="326">
        <v>41086</v>
      </c>
      <c r="B159" s="328" t="s">
        <v>10280</v>
      </c>
      <c r="C159" s="334" t="s">
        <v>1752</v>
      </c>
      <c r="D159" s="336">
        <v>2957.17</v>
      </c>
    </row>
    <row r="160" spans="1:4">
      <c r="A160" s="326">
        <v>34466</v>
      </c>
      <c r="B160" s="328" t="s">
        <v>10281</v>
      </c>
      <c r="C160" s="334" t="s">
        <v>17</v>
      </c>
      <c r="D160" s="336">
        <v>16.739999999999998</v>
      </c>
    </row>
    <row r="161" spans="1:4">
      <c r="A161" s="326">
        <v>41083</v>
      </c>
      <c r="B161" s="328" t="s">
        <v>10282</v>
      </c>
      <c r="C161" s="334" t="s">
        <v>1752</v>
      </c>
      <c r="D161" s="336">
        <v>2931.19</v>
      </c>
    </row>
    <row r="162" spans="1:4">
      <c r="A162" s="326">
        <v>252</v>
      </c>
      <c r="B162" s="328" t="s">
        <v>10283</v>
      </c>
      <c r="C162" s="334" t="s">
        <v>17</v>
      </c>
      <c r="D162" s="336">
        <v>16.739999999999998</v>
      </c>
    </row>
    <row r="163" spans="1:4">
      <c r="A163" s="326">
        <v>40909</v>
      </c>
      <c r="B163" s="328" t="s">
        <v>10284</v>
      </c>
      <c r="C163" s="334" t="s">
        <v>1752</v>
      </c>
      <c r="D163" s="336">
        <v>2931.19</v>
      </c>
    </row>
    <row r="164" spans="1:4">
      <c r="A164" s="326">
        <v>242</v>
      </c>
      <c r="B164" s="328" t="s">
        <v>10285</v>
      </c>
      <c r="C164" s="334" t="s">
        <v>17</v>
      </c>
      <c r="D164" s="336">
        <v>16.89</v>
      </c>
    </row>
    <row r="165" spans="1:4">
      <c r="A165" s="326">
        <v>41085</v>
      </c>
      <c r="B165" s="328" t="s">
        <v>10286</v>
      </c>
      <c r="C165" s="334" t="s">
        <v>1752</v>
      </c>
      <c r="D165" s="336">
        <v>2957.17</v>
      </c>
    </row>
    <row r="166" spans="1:4" ht="25.5">
      <c r="A166" s="326">
        <v>427</v>
      </c>
      <c r="B166" s="328" t="s">
        <v>10287</v>
      </c>
      <c r="C166" s="334" t="s">
        <v>2010</v>
      </c>
      <c r="D166" s="336"/>
    </row>
    <row r="167" spans="1:4" ht="25.5">
      <c r="A167" s="326">
        <v>417</v>
      </c>
      <c r="B167" s="328" t="s">
        <v>10288</v>
      </c>
      <c r="C167" s="334" t="s">
        <v>2010</v>
      </c>
      <c r="D167" s="336"/>
    </row>
    <row r="168" spans="1:4" ht="25.5">
      <c r="A168" s="326">
        <v>11273</v>
      </c>
      <c r="B168" s="328" t="s">
        <v>10289</v>
      </c>
      <c r="C168" s="334" t="s">
        <v>2010</v>
      </c>
      <c r="D168" s="336"/>
    </row>
    <row r="169" spans="1:4" ht="25.5">
      <c r="A169" s="326">
        <v>11272</v>
      </c>
      <c r="B169" s="328" t="s">
        <v>10290</v>
      </c>
      <c r="C169" s="334" t="s">
        <v>2010</v>
      </c>
      <c r="D169" s="336"/>
    </row>
    <row r="170" spans="1:4" ht="25.5">
      <c r="A170" s="326">
        <v>11275</v>
      </c>
      <c r="B170" s="328" t="s">
        <v>10291</v>
      </c>
      <c r="C170" s="334" t="s">
        <v>2010</v>
      </c>
      <c r="D170" s="336"/>
    </row>
    <row r="171" spans="1:4" ht="25.5">
      <c r="A171" s="326">
        <v>11274</v>
      </c>
      <c r="B171" s="328" t="s">
        <v>10292</v>
      </c>
      <c r="C171" s="334" t="s">
        <v>2010</v>
      </c>
      <c r="D171" s="336"/>
    </row>
    <row r="172" spans="1:4">
      <c r="A172" s="326">
        <v>38470</v>
      </c>
      <c r="B172" s="328" t="s">
        <v>10293</v>
      </c>
      <c r="C172" s="334" t="s">
        <v>2010</v>
      </c>
      <c r="D172" s="336">
        <v>39.99</v>
      </c>
    </row>
    <row r="173" spans="1:4">
      <c r="A173" s="326">
        <v>38547</v>
      </c>
      <c r="B173" s="328" t="s">
        <v>10294</v>
      </c>
      <c r="C173" s="334" t="s">
        <v>2010</v>
      </c>
      <c r="D173" s="336">
        <v>109.12</v>
      </c>
    </row>
    <row r="174" spans="1:4">
      <c r="A174" s="326">
        <v>38467</v>
      </c>
      <c r="B174" s="328" t="s">
        <v>10295</v>
      </c>
      <c r="C174" s="334" t="s">
        <v>2010</v>
      </c>
      <c r="D174" s="336">
        <v>66.02</v>
      </c>
    </row>
    <row r="175" spans="1:4">
      <c r="A175" s="326">
        <v>38468</v>
      </c>
      <c r="B175" s="328" t="s">
        <v>10296</v>
      </c>
      <c r="C175" s="334" t="s">
        <v>2010</v>
      </c>
      <c r="D175" s="336">
        <v>72.650000000000006</v>
      </c>
    </row>
    <row r="176" spans="1:4">
      <c r="A176" s="326">
        <v>38469</v>
      </c>
      <c r="B176" s="328" t="s">
        <v>10297</v>
      </c>
      <c r="C176" s="334" t="s">
        <v>2010</v>
      </c>
      <c r="D176" s="336">
        <v>117.34</v>
      </c>
    </row>
    <row r="177" spans="1:4">
      <c r="A177" s="326">
        <v>38471</v>
      </c>
      <c r="B177" s="328" t="s">
        <v>10298</v>
      </c>
      <c r="C177" s="334" t="s">
        <v>2010</v>
      </c>
      <c r="D177" s="336">
        <v>94.35</v>
      </c>
    </row>
    <row r="178" spans="1:4">
      <c r="A178" s="326">
        <v>37370</v>
      </c>
      <c r="B178" s="328" t="s">
        <v>10299</v>
      </c>
      <c r="C178" s="334" t="s">
        <v>17</v>
      </c>
      <c r="D178" s="336">
        <v>2.79</v>
      </c>
    </row>
    <row r="179" spans="1:4" ht="25.5">
      <c r="A179" s="326">
        <v>40862</v>
      </c>
      <c r="B179" s="328" t="s">
        <v>10300</v>
      </c>
      <c r="C179" s="334" t="s">
        <v>1752</v>
      </c>
      <c r="D179" s="336">
        <v>526.86</v>
      </c>
    </row>
    <row r="180" spans="1:4" ht="25.5">
      <c r="A180" s="326">
        <v>10658</v>
      </c>
      <c r="B180" s="328" t="s">
        <v>10301</v>
      </c>
      <c r="C180" s="334" t="s">
        <v>2010</v>
      </c>
      <c r="D180" s="336"/>
    </row>
    <row r="181" spans="1:4">
      <c r="A181" s="326">
        <v>253</v>
      </c>
      <c r="B181" s="328" t="s">
        <v>10302</v>
      </c>
      <c r="C181" s="334" t="s">
        <v>17</v>
      </c>
      <c r="D181" s="336">
        <v>20.97</v>
      </c>
    </row>
    <row r="182" spans="1:4">
      <c r="A182" s="326">
        <v>40809</v>
      </c>
      <c r="B182" s="328" t="s">
        <v>10303</v>
      </c>
      <c r="C182" s="334" t="s">
        <v>1752</v>
      </c>
      <c r="D182" s="336">
        <v>3671.31</v>
      </c>
    </row>
    <row r="183" spans="1:4" ht="38.25">
      <c r="A183" s="326">
        <v>42428</v>
      </c>
      <c r="B183" s="328" t="s">
        <v>10304</v>
      </c>
      <c r="C183" s="334" t="s">
        <v>2010</v>
      </c>
      <c r="D183" s="336"/>
    </row>
    <row r="184" spans="1:4">
      <c r="A184" s="326">
        <v>301</v>
      </c>
      <c r="B184" s="328" t="s">
        <v>10305</v>
      </c>
      <c r="C184" s="334" t="s">
        <v>2010</v>
      </c>
      <c r="D184" s="336">
        <v>4</v>
      </c>
    </row>
    <row r="185" spans="1:4">
      <c r="A185" s="326">
        <v>296</v>
      </c>
      <c r="B185" s="328" t="s">
        <v>10306</v>
      </c>
      <c r="C185" s="334" t="s">
        <v>2010</v>
      </c>
      <c r="D185" s="336">
        <v>2.2599999999999998</v>
      </c>
    </row>
    <row r="186" spans="1:4">
      <c r="A186" s="326">
        <v>297</v>
      </c>
      <c r="B186" s="328" t="s">
        <v>10307</v>
      </c>
      <c r="C186" s="334" t="s">
        <v>2010</v>
      </c>
      <c r="D186" s="336">
        <v>3.32</v>
      </c>
    </row>
    <row r="187" spans="1:4">
      <c r="A187" s="326">
        <v>299</v>
      </c>
      <c r="B187" s="328" t="s">
        <v>10308</v>
      </c>
      <c r="C187" s="334" t="s">
        <v>2010</v>
      </c>
      <c r="D187" s="336">
        <v>4.6900000000000004</v>
      </c>
    </row>
    <row r="188" spans="1:4">
      <c r="A188" s="326">
        <v>300</v>
      </c>
      <c r="B188" s="328" t="s">
        <v>10309</v>
      </c>
      <c r="C188" s="334" t="s">
        <v>2010</v>
      </c>
      <c r="D188" s="336">
        <v>16.239999999999998</v>
      </c>
    </row>
    <row r="189" spans="1:4">
      <c r="A189" s="326">
        <v>20085</v>
      </c>
      <c r="B189" s="328" t="s">
        <v>10310</v>
      </c>
      <c r="C189" s="334" t="s">
        <v>2010</v>
      </c>
      <c r="D189" s="336">
        <v>2.97</v>
      </c>
    </row>
    <row r="190" spans="1:4">
      <c r="A190" s="326">
        <v>298</v>
      </c>
      <c r="B190" s="328" t="s">
        <v>10311</v>
      </c>
      <c r="C190" s="334" t="s">
        <v>2010</v>
      </c>
      <c r="D190" s="336">
        <v>3.61</v>
      </c>
    </row>
    <row r="191" spans="1:4">
      <c r="A191" s="326">
        <v>311</v>
      </c>
      <c r="B191" s="328" t="s">
        <v>10312</v>
      </c>
      <c r="C191" s="334" t="s">
        <v>2010</v>
      </c>
      <c r="D191" s="336">
        <v>13.39</v>
      </c>
    </row>
    <row r="192" spans="1:4">
      <c r="A192" s="326">
        <v>318</v>
      </c>
      <c r="B192" s="328" t="s">
        <v>10313</v>
      </c>
      <c r="C192" s="334" t="s">
        <v>2010</v>
      </c>
      <c r="D192" s="336">
        <v>26.97</v>
      </c>
    </row>
    <row r="193" spans="1:4">
      <c r="A193" s="326">
        <v>319</v>
      </c>
      <c r="B193" s="328" t="s">
        <v>10314</v>
      </c>
      <c r="C193" s="334" t="s">
        <v>2010</v>
      </c>
      <c r="D193" s="336">
        <v>42.28</v>
      </c>
    </row>
    <row r="194" spans="1:4" ht="25.5">
      <c r="A194" s="326">
        <v>303</v>
      </c>
      <c r="B194" s="328" t="s">
        <v>10315</v>
      </c>
      <c r="C194" s="334" t="s">
        <v>2010</v>
      </c>
      <c r="D194" s="336">
        <v>4.43</v>
      </c>
    </row>
    <row r="195" spans="1:4" ht="25.5">
      <c r="A195" s="326">
        <v>305</v>
      </c>
      <c r="B195" s="328" t="s">
        <v>10316</v>
      </c>
      <c r="C195" s="334" t="s">
        <v>2010</v>
      </c>
      <c r="D195" s="336">
        <v>13.94</v>
      </c>
    </row>
    <row r="196" spans="1:4" ht="25.5">
      <c r="A196" s="326">
        <v>306</v>
      </c>
      <c r="B196" s="328" t="s">
        <v>10317</v>
      </c>
      <c r="C196" s="334" t="s">
        <v>2010</v>
      </c>
      <c r="D196" s="336">
        <v>21.14</v>
      </c>
    </row>
    <row r="197" spans="1:4" ht="25.5">
      <c r="A197" s="326">
        <v>307</v>
      </c>
      <c r="B197" s="328" t="s">
        <v>10318</v>
      </c>
      <c r="C197" s="334" t="s">
        <v>2010</v>
      </c>
      <c r="D197" s="336">
        <v>53.41</v>
      </c>
    </row>
    <row r="198" spans="1:4" ht="25.5">
      <c r="A198" s="326">
        <v>309</v>
      </c>
      <c r="B198" s="328" t="s">
        <v>10319</v>
      </c>
      <c r="C198" s="334" t="s">
        <v>2010</v>
      </c>
      <c r="D198" s="336">
        <v>87.49</v>
      </c>
    </row>
    <row r="199" spans="1:4" ht="25.5">
      <c r="A199" s="326">
        <v>310</v>
      </c>
      <c r="B199" s="328" t="s">
        <v>10320</v>
      </c>
      <c r="C199" s="334" t="s">
        <v>2010</v>
      </c>
      <c r="D199" s="336">
        <v>121.26</v>
      </c>
    </row>
    <row r="200" spans="1:4" ht="25.5">
      <c r="A200" s="326">
        <v>308</v>
      </c>
      <c r="B200" s="328" t="s">
        <v>10321</v>
      </c>
      <c r="C200" s="334" t="s">
        <v>2010</v>
      </c>
      <c r="D200" s="336">
        <v>119.21</v>
      </c>
    </row>
    <row r="201" spans="1:4" ht="25.5">
      <c r="A201" s="326">
        <v>328</v>
      </c>
      <c r="B201" s="328" t="s">
        <v>10322</v>
      </c>
      <c r="C201" s="334" t="s">
        <v>2010</v>
      </c>
      <c r="D201" s="336">
        <v>10.6</v>
      </c>
    </row>
    <row r="202" spans="1:4">
      <c r="A202" s="326">
        <v>325</v>
      </c>
      <c r="B202" s="328" t="s">
        <v>10323</v>
      </c>
      <c r="C202" s="334" t="s">
        <v>2010</v>
      </c>
      <c r="D202" s="336">
        <v>3.13</v>
      </c>
    </row>
    <row r="203" spans="1:4">
      <c r="A203" s="326">
        <v>20326</v>
      </c>
      <c r="B203" s="328" t="s">
        <v>10324</v>
      </c>
      <c r="C203" s="334" t="s">
        <v>2010</v>
      </c>
      <c r="D203" s="336">
        <v>5.72</v>
      </c>
    </row>
    <row r="204" spans="1:4">
      <c r="A204" s="326">
        <v>329</v>
      </c>
      <c r="B204" s="328" t="s">
        <v>10325</v>
      </c>
      <c r="C204" s="334" t="s">
        <v>2010</v>
      </c>
      <c r="D204" s="336">
        <v>8.86</v>
      </c>
    </row>
    <row r="205" spans="1:4" ht="25.5">
      <c r="A205" s="326">
        <v>39642</v>
      </c>
      <c r="B205" s="328" t="s">
        <v>10326</v>
      </c>
      <c r="C205" s="334" t="s">
        <v>2010</v>
      </c>
      <c r="D205" s="336">
        <v>3.93</v>
      </c>
    </row>
    <row r="206" spans="1:4" ht="25.5">
      <c r="A206" s="326">
        <v>39641</v>
      </c>
      <c r="B206" s="328" t="s">
        <v>10327</v>
      </c>
      <c r="C206" s="334" t="s">
        <v>2010</v>
      </c>
      <c r="D206" s="336">
        <v>3.45</v>
      </c>
    </row>
    <row r="207" spans="1:4" ht="25.5">
      <c r="A207" s="326">
        <v>39643</v>
      </c>
      <c r="B207" s="328" t="s">
        <v>10328</v>
      </c>
      <c r="C207" s="334" t="s">
        <v>2010</v>
      </c>
      <c r="D207" s="336">
        <v>4.6100000000000003</v>
      </c>
    </row>
    <row r="208" spans="1:4" ht="25.5">
      <c r="A208" s="326">
        <v>39644</v>
      </c>
      <c r="B208" s="328" t="s">
        <v>10329</v>
      </c>
      <c r="C208" s="334" t="s">
        <v>2010</v>
      </c>
      <c r="D208" s="336">
        <v>7.15</v>
      </c>
    </row>
    <row r="209" spans="1:4" ht="25.5">
      <c r="A209" s="326">
        <v>39645</v>
      </c>
      <c r="B209" s="328" t="s">
        <v>10330</v>
      </c>
      <c r="C209" s="334" t="s">
        <v>2010</v>
      </c>
      <c r="D209" s="336">
        <v>7.84</v>
      </c>
    </row>
    <row r="210" spans="1:4">
      <c r="A210" s="326">
        <v>41610</v>
      </c>
      <c r="B210" s="328" t="s">
        <v>10331</v>
      </c>
      <c r="C210" s="334" t="s">
        <v>2010</v>
      </c>
      <c r="D210" s="336">
        <v>571.07000000000005</v>
      </c>
    </row>
    <row r="211" spans="1:4">
      <c r="A211" s="326">
        <v>41611</v>
      </c>
      <c r="B211" s="328" t="s">
        <v>10332</v>
      </c>
      <c r="C211" s="334" t="s">
        <v>2010</v>
      </c>
      <c r="D211" s="336">
        <v>900.12</v>
      </c>
    </row>
    <row r="212" spans="1:4">
      <c r="A212" s="326">
        <v>41612</v>
      </c>
      <c r="B212" s="328" t="s">
        <v>10333</v>
      </c>
      <c r="C212" s="334" t="s">
        <v>2010</v>
      </c>
      <c r="D212" s="336">
        <v>1263.9000000000001</v>
      </c>
    </row>
    <row r="213" spans="1:4" ht="25.5">
      <c r="A213" s="326">
        <v>41637</v>
      </c>
      <c r="B213" s="328" t="s">
        <v>10334</v>
      </c>
      <c r="C213" s="334" t="s">
        <v>2010</v>
      </c>
      <c r="D213" s="336">
        <v>118.15</v>
      </c>
    </row>
    <row r="214" spans="1:4" ht="25.5">
      <c r="A214" s="326">
        <v>41638</v>
      </c>
      <c r="B214" s="328" t="s">
        <v>10335</v>
      </c>
      <c r="C214" s="334" t="s">
        <v>2010</v>
      </c>
      <c r="D214" s="336">
        <v>153.9</v>
      </c>
    </row>
    <row r="215" spans="1:4" ht="25.5">
      <c r="A215" s="326">
        <v>41639</v>
      </c>
      <c r="B215" s="328" t="s">
        <v>10336</v>
      </c>
      <c r="C215" s="334" t="s">
        <v>2010</v>
      </c>
      <c r="D215" s="336">
        <v>372.33</v>
      </c>
    </row>
    <row r="216" spans="1:4">
      <c r="A216" s="326">
        <v>11789</v>
      </c>
      <c r="B216" s="328" t="s">
        <v>10337</v>
      </c>
      <c r="C216" s="334" t="s">
        <v>2010</v>
      </c>
      <c r="D216" s="336"/>
    </row>
    <row r="217" spans="1:4" ht="25.5">
      <c r="A217" s="326">
        <v>20975</v>
      </c>
      <c r="B217" s="328" t="s">
        <v>10338</v>
      </c>
      <c r="C217" s="334" t="s">
        <v>2010</v>
      </c>
      <c r="D217" s="336">
        <v>17.52</v>
      </c>
    </row>
    <row r="218" spans="1:4" ht="25.5">
      <c r="A218" s="326">
        <v>20976</v>
      </c>
      <c r="B218" s="328" t="s">
        <v>10339</v>
      </c>
      <c r="C218" s="334" t="s">
        <v>2010</v>
      </c>
      <c r="D218" s="336">
        <v>26.47</v>
      </c>
    </row>
    <row r="219" spans="1:4" ht="25.5">
      <c r="A219" s="326">
        <v>6138</v>
      </c>
      <c r="B219" s="328" t="s">
        <v>10340</v>
      </c>
      <c r="C219" s="334" t="s">
        <v>2010</v>
      </c>
      <c r="D219" s="336">
        <v>8.7200000000000006</v>
      </c>
    </row>
    <row r="220" spans="1:4" ht="25.5">
      <c r="A220" s="326">
        <v>40340</v>
      </c>
      <c r="B220" s="328" t="s">
        <v>10341</v>
      </c>
      <c r="C220" s="334" t="s">
        <v>2010</v>
      </c>
      <c r="D220" s="336">
        <v>29.42</v>
      </c>
    </row>
    <row r="221" spans="1:4" ht="25.5">
      <c r="A221" s="326">
        <v>40341</v>
      </c>
      <c r="B221" s="328" t="s">
        <v>10342</v>
      </c>
      <c r="C221" s="334" t="s">
        <v>2010</v>
      </c>
      <c r="D221" s="336">
        <v>35.119999999999997</v>
      </c>
    </row>
    <row r="222" spans="1:4" ht="25.5">
      <c r="A222" s="326">
        <v>40342</v>
      </c>
      <c r="B222" s="328" t="s">
        <v>10343</v>
      </c>
      <c r="C222" s="334" t="s">
        <v>2010</v>
      </c>
      <c r="D222" s="336">
        <v>41.88</v>
      </c>
    </row>
    <row r="223" spans="1:4" ht="25.5">
      <c r="A223" s="326">
        <v>40343</v>
      </c>
      <c r="B223" s="328" t="s">
        <v>10344</v>
      </c>
      <c r="C223" s="334" t="s">
        <v>2010</v>
      </c>
      <c r="D223" s="336">
        <v>49.68</v>
      </c>
    </row>
    <row r="224" spans="1:4" ht="25.5">
      <c r="A224" s="326">
        <v>40344</v>
      </c>
      <c r="B224" s="328" t="s">
        <v>10345</v>
      </c>
      <c r="C224" s="334" t="s">
        <v>2010</v>
      </c>
      <c r="D224" s="336">
        <v>67.72</v>
      </c>
    </row>
    <row r="225" spans="1:4" ht="25.5">
      <c r="A225" s="326">
        <v>40345</v>
      </c>
      <c r="B225" s="328" t="s">
        <v>10346</v>
      </c>
      <c r="C225" s="334" t="s">
        <v>2010</v>
      </c>
      <c r="D225" s="336">
        <v>83.45</v>
      </c>
    </row>
    <row r="226" spans="1:4" ht="25.5">
      <c r="A226" s="326">
        <v>40346</v>
      </c>
      <c r="B226" s="328" t="s">
        <v>10347</v>
      </c>
      <c r="C226" s="334" t="s">
        <v>2010</v>
      </c>
      <c r="D226" s="336">
        <v>96.8</v>
      </c>
    </row>
    <row r="227" spans="1:4" ht="25.5">
      <c r="A227" s="326">
        <v>40347</v>
      </c>
      <c r="B227" s="328" t="s">
        <v>10348</v>
      </c>
      <c r="C227" s="334" t="s">
        <v>2010</v>
      </c>
      <c r="D227" s="336">
        <v>121.62</v>
      </c>
    </row>
    <row r="228" spans="1:4" ht="25.5">
      <c r="A228" s="326">
        <v>43424</v>
      </c>
      <c r="B228" s="328" t="s">
        <v>10349</v>
      </c>
      <c r="C228" s="334" t="s">
        <v>2010</v>
      </c>
      <c r="D228" s="336">
        <v>478.46</v>
      </c>
    </row>
    <row r="229" spans="1:4" ht="25.5">
      <c r="A229" s="326">
        <v>43426</v>
      </c>
      <c r="B229" s="328" t="s">
        <v>10350</v>
      </c>
      <c r="C229" s="334" t="s">
        <v>2010</v>
      </c>
      <c r="D229" s="336">
        <v>1650.23</v>
      </c>
    </row>
    <row r="230" spans="1:4" ht="25.5">
      <c r="A230" s="326">
        <v>12565</v>
      </c>
      <c r="B230" s="328" t="s">
        <v>10351</v>
      </c>
      <c r="C230" s="334" t="s">
        <v>2010</v>
      </c>
      <c r="D230" s="336">
        <v>578.71</v>
      </c>
    </row>
    <row r="231" spans="1:4" ht="25.5">
      <c r="A231" s="326">
        <v>12567</v>
      </c>
      <c r="B231" s="328" t="s">
        <v>10352</v>
      </c>
      <c r="C231" s="334" t="s">
        <v>2010</v>
      </c>
      <c r="D231" s="336">
        <v>777.31</v>
      </c>
    </row>
    <row r="232" spans="1:4" ht="25.5">
      <c r="A232" s="326">
        <v>12568</v>
      </c>
      <c r="B232" s="328" t="s">
        <v>10353</v>
      </c>
      <c r="C232" s="334" t="s">
        <v>2010</v>
      </c>
      <c r="D232" s="336">
        <v>1088.23</v>
      </c>
    </row>
    <row r="233" spans="1:4" ht="25.5">
      <c r="A233" s="326">
        <v>43441</v>
      </c>
      <c r="B233" s="328" t="s">
        <v>10354</v>
      </c>
      <c r="C233" s="334" t="s">
        <v>2010</v>
      </c>
      <c r="D233" s="336">
        <v>139.91</v>
      </c>
    </row>
    <row r="234" spans="1:4" ht="25.5">
      <c r="A234" s="326">
        <v>43423</v>
      </c>
      <c r="B234" s="328" t="s">
        <v>10355</v>
      </c>
      <c r="C234" s="334" t="s">
        <v>2010</v>
      </c>
      <c r="D234" s="336">
        <v>65.290000000000006</v>
      </c>
    </row>
    <row r="235" spans="1:4" ht="25.5">
      <c r="A235" s="326">
        <v>12532</v>
      </c>
      <c r="B235" s="328" t="s">
        <v>10356</v>
      </c>
      <c r="C235" s="334" t="s">
        <v>2010</v>
      </c>
      <c r="D235" s="336">
        <v>100.7</v>
      </c>
    </row>
    <row r="236" spans="1:4" ht="38.25">
      <c r="A236" s="326">
        <v>43444</v>
      </c>
      <c r="B236" s="328" t="s">
        <v>10357</v>
      </c>
      <c r="C236" s="334" t="s">
        <v>2010</v>
      </c>
      <c r="D236" s="336">
        <v>338.13</v>
      </c>
    </row>
    <row r="237" spans="1:4" ht="38.25">
      <c r="A237" s="326">
        <v>12551</v>
      </c>
      <c r="B237" s="328" t="s">
        <v>10358</v>
      </c>
      <c r="C237" s="334" t="s">
        <v>2010</v>
      </c>
      <c r="D237" s="336">
        <v>241.24</v>
      </c>
    </row>
    <row r="238" spans="1:4" ht="38.25">
      <c r="A238" s="326">
        <v>43442</v>
      </c>
      <c r="B238" s="328" t="s">
        <v>10359</v>
      </c>
      <c r="C238" s="334" t="s">
        <v>2010</v>
      </c>
      <c r="D238" s="336">
        <v>186.55</v>
      </c>
    </row>
    <row r="239" spans="1:4" ht="38.25">
      <c r="A239" s="326">
        <v>43443</v>
      </c>
      <c r="B239" s="328" t="s">
        <v>10360</v>
      </c>
      <c r="C239" s="334" t="s">
        <v>2010</v>
      </c>
      <c r="D239" s="336">
        <v>244.85</v>
      </c>
    </row>
    <row r="240" spans="1:4" ht="38.25">
      <c r="A240" s="326">
        <v>12544</v>
      </c>
      <c r="B240" s="328" t="s">
        <v>10361</v>
      </c>
      <c r="C240" s="334" t="s">
        <v>2010</v>
      </c>
      <c r="D240" s="336">
        <v>132.13999999999999</v>
      </c>
    </row>
    <row r="241" spans="1:4" ht="38.25">
      <c r="A241" s="326">
        <v>12547</v>
      </c>
      <c r="B241" s="328" t="s">
        <v>10362</v>
      </c>
      <c r="C241" s="334" t="s">
        <v>2010</v>
      </c>
      <c r="D241" s="336">
        <v>177.72</v>
      </c>
    </row>
    <row r="242" spans="1:4" ht="38.25">
      <c r="A242" s="326">
        <v>43445</v>
      </c>
      <c r="B242" s="328" t="s">
        <v>10363</v>
      </c>
      <c r="C242" s="334" t="s">
        <v>2010</v>
      </c>
      <c r="D242" s="336">
        <v>466.38</v>
      </c>
    </row>
    <row r="243" spans="1:4" ht="38.25">
      <c r="A243" s="326">
        <v>12563</v>
      </c>
      <c r="B243" s="328" t="s">
        <v>10364</v>
      </c>
      <c r="C243" s="334" t="s">
        <v>2010</v>
      </c>
      <c r="D243" s="336">
        <v>333.68</v>
      </c>
    </row>
    <row r="244" spans="1:4" ht="25.5">
      <c r="A244" s="326">
        <v>43425</v>
      </c>
      <c r="B244" s="328" t="s">
        <v>10365</v>
      </c>
      <c r="C244" s="334" t="s">
        <v>2010</v>
      </c>
      <c r="D244" s="336">
        <v>209.87</v>
      </c>
    </row>
    <row r="245" spans="1:4" ht="25.5">
      <c r="A245" s="326">
        <v>43446</v>
      </c>
      <c r="B245" s="328" t="s">
        <v>10366</v>
      </c>
      <c r="C245" s="334" t="s">
        <v>2010</v>
      </c>
      <c r="D245" s="336">
        <v>443.06</v>
      </c>
    </row>
    <row r="246" spans="1:4" ht="25.5">
      <c r="A246" s="326">
        <v>43447</v>
      </c>
      <c r="B246" s="328" t="s">
        <v>10367</v>
      </c>
      <c r="C246" s="334" t="s">
        <v>2010</v>
      </c>
      <c r="D246" s="336">
        <v>544.11</v>
      </c>
    </row>
    <row r="247" spans="1:4" ht="25.5">
      <c r="A247" s="326">
        <v>43448</v>
      </c>
      <c r="B247" s="328" t="s">
        <v>10368</v>
      </c>
      <c r="C247" s="334" t="s">
        <v>2010</v>
      </c>
      <c r="D247" s="336">
        <v>761.76</v>
      </c>
    </row>
    <row r="248" spans="1:4" ht="25.5">
      <c r="A248" s="326">
        <v>13761</v>
      </c>
      <c r="B248" s="328" t="s">
        <v>10369</v>
      </c>
      <c r="C248" s="334" t="s">
        <v>2010</v>
      </c>
      <c r="D248" s="336">
        <v>2170.9299999999998</v>
      </c>
    </row>
    <row r="249" spans="1:4" ht="25.5">
      <c r="A249" s="326">
        <v>4814</v>
      </c>
      <c r="B249" s="328" t="s">
        <v>10370</v>
      </c>
      <c r="C249" s="334" t="s">
        <v>2010</v>
      </c>
      <c r="D249" s="336">
        <v>79.37</v>
      </c>
    </row>
    <row r="250" spans="1:4">
      <c r="A250" s="326">
        <v>44473</v>
      </c>
      <c r="B250" s="328" t="s">
        <v>10371</v>
      </c>
      <c r="C250" s="334" t="s">
        <v>2010</v>
      </c>
      <c r="D250" s="336"/>
    </row>
    <row r="251" spans="1:4">
      <c r="A251" s="326">
        <v>6122</v>
      </c>
      <c r="B251" s="328" t="s">
        <v>10372</v>
      </c>
      <c r="C251" s="334" t="s">
        <v>17</v>
      </c>
      <c r="D251" s="336">
        <v>20.97</v>
      </c>
    </row>
    <row r="252" spans="1:4">
      <c r="A252" s="326">
        <v>40810</v>
      </c>
      <c r="B252" s="328" t="s">
        <v>10373</v>
      </c>
      <c r="C252" s="334" t="s">
        <v>1752</v>
      </c>
      <c r="D252" s="336">
        <v>3671.31</v>
      </c>
    </row>
    <row r="253" spans="1:4" ht="25.5">
      <c r="A253" s="326">
        <v>21100</v>
      </c>
      <c r="B253" s="328" t="s">
        <v>10374</v>
      </c>
      <c r="C253" s="334" t="s">
        <v>2010</v>
      </c>
      <c r="D253" s="336"/>
    </row>
    <row r="254" spans="1:4" ht="38.25">
      <c r="A254" s="326">
        <v>11811</v>
      </c>
      <c r="B254" s="328" t="s">
        <v>10375</v>
      </c>
      <c r="C254" s="334" t="s">
        <v>2010</v>
      </c>
      <c r="D254" s="336"/>
    </row>
    <row r="255" spans="1:4" ht="38.25">
      <c r="A255" s="326">
        <v>11816</v>
      </c>
      <c r="B255" s="328" t="s">
        <v>10376</v>
      </c>
      <c r="C255" s="334" t="s">
        <v>2010</v>
      </c>
      <c r="D255" s="336"/>
    </row>
    <row r="256" spans="1:4" ht="38.25">
      <c r="A256" s="326">
        <v>11814</v>
      </c>
      <c r="B256" s="328" t="s">
        <v>10377</v>
      </c>
      <c r="C256" s="334" t="s">
        <v>2010</v>
      </c>
      <c r="D256" s="336"/>
    </row>
    <row r="257" spans="1:4" ht="38.25">
      <c r="A257" s="326">
        <v>14186</v>
      </c>
      <c r="B257" s="328" t="s">
        <v>10378</v>
      </c>
      <c r="C257" s="334" t="s">
        <v>2010</v>
      </c>
      <c r="D257" s="336"/>
    </row>
    <row r="258" spans="1:4" ht="38.25">
      <c r="A258" s="326">
        <v>14185</v>
      </c>
      <c r="B258" s="328" t="s">
        <v>10379</v>
      </c>
      <c r="C258" s="334" t="s">
        <v>2010</v>
      </c>
      <c r="D258" s="336"/>
    </row>
    <row r="259" spans="1:4">
      <c r="A259" s="326">
        <v>44498</v>
      </c>
      <c r="B259" s="328" t="s">
        <v>10380</v>
      </c>
      <c r="C259" s="334" t="s">
        <v>2010</v>
      </c>
      <c r="D259" s="336"/>
    </row>
    <row r="260" spans="1:4" ht="25.5">
      <c r="A260" s="326">
        <v>34469</v>
      </c>
      <c r="B260" s="328" t="s">
        <v>10381</v>
      </c>
      <c r="C260" s="334" t="s">
        <v>2010</v>
      </c>
      <c r="D260" s="336"/>
    </row>
    <row r="261" spans="1:4" ht="25.5">
      <c r="A261" s="326">
        <v>34476</v>
      </c>
      <c r="B261" s="328" t="s">
        <v>10382</v>
      </c>
      <c r="C261" s="334" t="s">
        <v>2010</v>
      </c>
      <c r="D261" s="336"/>
    </row>
    <row r="262" spans="1:4" ht="25.5">
      <c r="A262" s="326">
        <v>34477</v>
      </c>
      <c r="B262" s="328" t="s">
        <v>10383</v>
      </c>
      <c r="C262" s="334" t="s">
        <v>2010</v>
      </c>
      <c r="D262" s="336"/>
    </row>
    <row r="263" spans="1:4" ht="25.5">
      <c r="A263" s="326">
        <v>34482</v>
      </c>
      <c r="B263" s="328" t="s">
        <v>10384</v>
      </c>
      <c r="C263" s="334" t="s">
        <v>2010</v>
      </c>
      <c r="D263" s="336"/>
    </row>
    <row r="264" spans="1:4" ht="51">
      <c r="A264" s="326">
        <v>34472</v>
      </c>
      <c r="B264" s="328" t="s">
        <v>10385</v>
      </c>
      <c r="C264" s="334" t="s">
        <v>2010</v>
      </c>
      <c r="D264" s="336"/>
    </row>
    <row r="265" spans="1:4" ht="25.5">
      <c r="A265" s="326">
        <v>42425</v>
      </c>
      <c r="B265" s="328" t="s">
        <v>10386</v>
      </c>
      <c r="C265" s="334" t="s">
        <v>2010</v>
      </c>
      <c r="D265" s="336">
        <v>2778.65</v>
      </c>
    </row>
    <row r="266" spans="1:4" ht="25.5">
      <c r="A266" s="326">
        <v>42422</v>
      </c>
      <c r="B266" s="328" t="s">
        <v>10387</v>
      </c>
      <c r="C266" s="334" t="s">
        <v>2010</v>
      </c>
      <c r="D266" s="336">
        <v>4125</v>
      </c>
    </row>
    <row r="267" spans="1:4" ht="25.5">
      <c r="A267" s="326">
        <v>43184</v>
      </c>
      <c r="B267" s="328" t="s">
        <v>10388</v>
      </c>
      <c r="C267" s="334" t="s">
        <v>2010</v>
      </c>
      <c r="D267" s="336">
        <v>5701.14</v>
      </c>
    </row>
    <row r="268" spans="1:4" ht="25.5">
      <c r="A268" s="326">
        <v>42424</v>
      </c>
      <c r="B268" s="328" t="s">
        <v>10389</v>
      </c>
      <c r="C268" s="334" t="s">
        <v>2010</v>
      </c>
      <c r="D268" s="336">
        <v>2481.58</v>
      </c>
    </row>
    <row r="269" spans="1:4" ht="38.25">
      <c r="A269" s="326">
        <v>42416</v>
      </c>
      <c r="B269" s="328" t="s">
        <v>10390</v>
      </c>
      <c r="C269" s="334" t="s">
        <v>2010</v>
      </c>
      <c r="D269" s="336">
        <v>10697.79</v>
      </c>
    </row>
    <row r="270" spans="1:4" ht="38.25">
      <c r="A270" s="326">
        <v>42417</v>
      </c>
      <c r="B270" s="328" t="s">
        <v>10391</v>
      </c>
      <c r="C270" s="334" t="s">
        <v>2010</v>
      </c>
      <c r="D270" s="336">
        <v>11993.1</v>
      </c>
    </row>
    <row r="271" spans="1:4" ht="38.25">
      <c r="A271" s="326">
        <v>42419</v>
      </c>
      <c r="B271" s="328" t="s">
        <v>10392</v>
      </c>
      <c r="C271" s="334" t="s">
        <v>2010</v>
      </c>
      <c r="D271" s="336">
        <v>13549.66</v>
      </c>
    </row>
    <row r="272" spans="1:4" ht="38.25">
      <c r="A272" s="326">
        <v>42420</v>
      </c>
      <c r="B272" s="328" t="s">
        <v>10393</v>
      </c>
      <c r="C272" s="334" t="s">
        <v>2010</v>
      </c>
      <c r="D272" s="336">
        <v>18623</v>
      </c>
    </row>
    <row r="273" spans="1:4" ht="38.25">
      <c r="A273" s="326">
        <v>42421</v>
      </c>
      <c r="B273" s="328" t="s">
        <v>10394</v>
      </c>
      <c r="C273" s="334" t="s">
        <v>2010</v>
      </c>
      <c r="D273" s="336">
        <v>22594.49</v>
      </c>
    </row>
    <row r="274" spans="1:4" ht="38.25">
      <c r="A274" s="326">
        <v>39556</v>
      </c>
      <c r="B274" s="328" t="s">
        <v>10395</v>
      </c>
      <c r="C274" s="334" t="s">
        <v>2010</v>
      </c>
      <c r="D274" s="336">
        <v>7846.56</v>
      </c>
    </row>
    <row r="275" spans="1:4" ht="38.25">
      <c r="A275" s="326">
        <v>39557</v>
      </c>
      <c r="B275" s="328" t="s">
        <v>10396</v>
      </c>
      <c r="C275" s="334" t="s">
        <v>2010</v>
      </c>
      <c r="D275" s="336">
        <v>8449.0300000000007</v>
      </c>
    </row>
    <row r="276" spans="1:4" ht="38.25">
      <c r="A276" s="326">
        <v>39559</v>
      </c>
      <c r="B276" s="328" t="s">
        <v>10397</v>
      </c>
      <c r="C276" s="334" t="s">
        <v>2010</v>
      </c>
      <c r="D276" s="336">
        <v>12486.04</v>
      </c>
    </row>
    <row r="277" spans="1:4" ht="38.25">
      <c r="A277" s="326">
        <v>39560</v>
      </c>
      <c r="B277" s="328" t="s">
        <v>10398</v>
      </c>
      <c r="C277" s="334" t="s">
        <v>2010</v>
      </c>
      <c r="D277" s="336">
        <v>14445.13</v>
      </c>
    </row>
    <row r="278" spans="1:4" ht="38.25">
      <c r="A278" s="326">
        <v>39561</v>
      </c>
      <c r="B278" s="328" t="s">
        <v>10399</v>
      </c>
      <c r="C278" s="334" t="s">
        <v>2010</v>
      </c>
      <c r="D278" s="336">
        <v>15111.45</v>
      </c>
    </row>
    <row r="279" spans="1:4" ht="25.5">
      <c r="A279" s="326">
        <v>43195</v>
      </c>
      <c r="B279" s="328" t="s">
        <v>10400</v>
      </c>
      <c r="C279" s="334" t="s">
        <v>2010</v>
      </c>
      <c r="D279" s="336">
        <v>6557.42</v>
      </c>
    </row>
    <row r="280" spans="1:4" ht="25.5">
      <c r="A280" s="326">
        <v>43196</v>
      </c>
      <c r="B280" s="328" t="s">
        <v>10401</v>
      </c>
      <c r="C280" s="334" t="s">
        <v>2010</v>
      </c>
      <c r="D280" s="336">
        <v>8126.98</v>
      </c>
    </row>
    <row r="281" spans="1:4" ht="25.5">
      <c r="A281" s="326">
        <v>43198</v>
      </c>
      <c r="B281" s="328" t="s">
        <v>10402</v>
      </c>
      <c r="C281" s="334" t="s">
        <v>2010</v>
      </c>
      <c r="D281" s="336">
        <v>12076.51</v>
      </c>
    </row>
    <row r="282" spans="1:4" ht="25.5">
      <c r="A282" s="326">
        <v>43199</v>
      </c>
      <c r="B282" s="328" t="s">
        <v>10403</v>
      </c>
      <c r="C282" s="334" t="s">
        <v>2010</v>
      </c>
      <c r="D282" s="336">
        <v>12519.03</v>
      </c>
    </row>
    <row r="283" spans="1:4" ht="25.5">
      <c r="A283" s="326">
        <v>43200</v>
      </c>
      <c r="B283" s="328" t="s">
        <v>10404</v>
      </c>
      <c r="C283" s="334" t="s">
        <v>2010</v>
      </c>
      <c r="D283" s="336">
        <v>14366.5</v>
      </c>
    </row>
    <row r="284" spans="1:4" ht="38.25">
      <c r="A284" s="326">
        <v>43190</v>
      </c>
      <c r="B284" s="328" t="s">
        <v>10405</v>
      </c>
      <c r="C284" s="334" t="s">
        <v>2010</v>
      </c>
      <c r="D284" s="336">
        <v>2230.0500000000002</v>
      </c>
    </row>
    <row r="285" spans="1:4" ht="38.25">
      <c r="A285" s="326">
        <v>39555</v>
      </c>
      <c r="B285" s="328" t="s">
        <v>10406</v>
      </c>
      <c r="C285" s="334" t="s">
        <v>2010</v>
      </c>
      <c r="D285" s="336">
        <v>2412.34</v>
      </c>
    </row>
    <row r="286" spans="1:4" ht="38.25">
      <c r="A286" s="326">
        <v>43191</v>
      </c>
      <c r="B286" s="328" t="s">
        <v>10407</v>
      </c>
      <c r="C286" s="334" t="s">
        <v>2010</v>
      </c>
      <c r="D286" s="336">
        <v>3208.74</v>
      </c>
    </row>
    <row r="287" spans="1:4" ht="38.25">
      <c r="A287" s="326">
        <v>39548</v>
      </c>
      <c r="B287" s="328" t="s">
        <v>10408</v>
      </c>
      <c r="C287" s="334" t="s">
        <v>2010</v>
      </c>
      <c r="D287" s="336">
        <v>3578.25</v>
      </c>
    </row>
    <row r="288" spans="1:4" ht="38.25">
      <c r="A288" s="326">
        <v>43192</v>
      </c>
      <c r="B288" s="328" t="s">
        <v>10409</v>
      </c>
      <c r="C288" s="334" t="s">
        <v>2010</v>
      </c>
      <c r="D288" s="336">
        <v>4203.17</v>
      </c>
    </row>
    <row r="289" spans="1:4" ht="38.25">
      <c r="A289" s="326">
        <v>39554</v>
      </c>
      <c r="B289" s="328" t="s">
        <v>10410</v>
      </c>
      <c r="C289" s="334" t="s">
        <v>2010</v>
      </c>
      <c r="D289" s="336">
        <v>4731.6899999999996</v>
      </c>
    </row>
    <row r="290" spans="1:4" ht="38.25">
      <c r="A290" s="326">
        <v>43194</v>
      </c>
      <c r="B290" s="328" t="s">
        <v>10411</v>
      </c>
      <c r="C290" s="334" t="s">
        <v>2010</v>
      </c>
      <c r="D290" s="336">
        <v>1910.42</v>
      </c>
    </row>
    <row r="291" spans="1:4" ht="38.25">
      <c r="A291" s="326">
        <v>39551</v>
      </c>
      <c r="B291" s="328" t="s">
        <v>10412</v>
      </c>
      <c r="C291" s="334" t="s">
        <v>2010</v>
      </c>
      <c r="D291" s="336">
        <v>2103.5700000000002</v>
      </c>
    </row>
    <row r="292" spans="1:4" ht="25.5">
      <c r="A292" s="326">
        <v>43185</v>
      </c>
      <c r="B292" s="328" t="s">
        <v>10413</v>
      </c>
      <c r="C292" s="334" t="s">
        <v>2010</v>
      </c>
      <c r="D292" s="336">
        <v>5977.98</v>
      </c>
    </row>
    <row r="293" spans="1:4" ht="25.5">
      <c r="A293" s="326">
        <v>43186</v>
      </c>
      <c r="B293" s="328" t="s">
        <v>10414</v>
      </c>
      <c r="C293" s="334" t="s">
        <v>2010</v>
      </c>
      <c r="D293" s="336">
        <v>6305.56</v>
      </c>
    </row>
    <row r="294" spans="1:4" ht="25.5">
      <c r="A294" s="326">
        <v>43187</v>
      </c>
      <c r="B294" s="328" t="s">
        <v>10415</v>
      </c>
      <c r="C294" s="334" t="s">
        <v>2010</v>
      </c>
      <c r="D294" s="336">
        <v>8367.5400000000009</v>
      </c>
    </row>
    <row r="295" spans="1:4" ht="25.5">
      <c r="A295" s="326">
        <v>43188</v>
      </c>
      <c r="B295" s="328" t="s">
        <v>10416</v>
      </c>
      <c r="C295" s="334" t="s">
        <v>2010</v>
      </c>
      <c r="D295" s="336">
        <v>10138.39</v>
      </c>
    </row>
    <row r="296" spans="1:4" ht="25.5">
      <c r="A296" s="326">
        <v>43189</v>
      </c>
      <c r="B296" s="328" t="s">
        <v>10417</v>
      </c>
      <c r="C296" s="334" t="s">
        <v>2010</v>
      </c>
      <c r="D296" s="336">
        <v>11404</v>
      </c>
    </row>
    <row r="297" spans="1:4">
      <c r="A297" s="326">
        <v>39580</v>
      </c>
      <c r="B297" s="328" t="s">
        <v>10418</v>
      </c>
      <c r="C297" s="334" t="s">
        <v>2010</v>
      </c>
      <c r="D297" s="336">
        <v>89868.15</v>
      </c>
    </row>
    <row r="298" spans="1:4">
      <c r="A298" s="326">
        <v>39577</v>
      </c>
      <c r="B298" s="328" t="s">
        <v>10419</v>
      </c>
      <c r="C298" s="334" t="s">
        <v>2010</v>
      </c>
      <c r="D298" s="336">
        <v>28128.54</v>
      </c>
    </row>
    <row r="299" spans="1:4">
      <c r="A299" s="326">
        <v>39578</v>
      </c>
      <c r="B299" s="328" t="s">
        <v>10420</v>
      </c>
      <c r="C299" s="334" t="s">
        <v>2010</v>
      </c>
      <c r="D299" s="336">
        <v>36300.44</v>
      </c>
    </row>
    <row r="300" spans="1:4">
      <c r="A300" s="326">
        <v>39579</v>
      </c>
      <c r="B300" s="328" t="s">
        <v>10421</v>
      </c>
      <c r="C300" s="334" t="s">
        <v>2010</v>
      </c>
      <c r="D300" s="336">
        <v>52814.3</v>
      </c>
    </row>
    <row r="301" spans="1:4" ht="38.25">
      <c r="A301" s="326">
        <v>39826</v>
      </c>
      <c r="B301" s="328" t="s">
        <v>10422</v>
      </c>
      <c r="C301" s="334" t="s">
        <v>2010</v>
      </c>
      <c r="D301" s="336">
        <v>6486.56</v>
      </c>
    </row>
    <row r="302" spans="1:4">
      <c r="A302" s="326">
        <v>10700</v>
      </c>
      <c r="B302" s="328" t="s">
        <v>10423</v>
      </c>
      <c r="C302" s="334" t="s">
        <v>2010</v>
      </c>
      <c r="D302" s="336"/>
    </row>
    <row r="303" spans="1:4">
      <c r="A303" s="326">
        <v>346</v>
      </c>
      <c r="B303" s="328" t="s">
        <v>10424</v>
      </c>
      <c r="C303" s="334" t="s">
        <v>802</v>
      </c>
      <c r="D303" s="336">
        <v>18.95</v>
      </c>
    </row>
    <row r="304" spans="1:4">
      <c r="A304" s="326">
        <v>3312</v>
      </c>
      <c r="B304" s="328" t="s">
        <v>10425</v>
      </c>
      <c r="C304" s="334" t="s">
        <v>802</v>
      </c>
      <c r="D304" s="336">
        <v>16.78</v>
      </c>
    </row>
    <row r="305" spans="1:4">
      <c r="A305" s="326">
        <v>339</v>
      </c>
      <c r="B305" s="328" t="s">
        <v>10426</v>
      </c>
      <c r="C305" s="334" t="s">
        <v>5</v>
      </c>
      <c r="D305" s="336">
        <v>0.97</v>
      </c>
    </row>
    <row r="306" spans="1:4">
      <c r="A306" s="326">
        <v>340</v>
      </c>
      <c r="B306" s="328" t="s">
        <v>10427</v>
      </c>
      <c r="C306" s="334" t="s">
        <v>5</v>
      </c>
      <c r="D306" s="336">
        <v>0.88</v>
      </c>
    </row>
    <row r="307" spans="1:4" ht="25.5">
      <c r="A307" s="326">
        <v>43130</v>
      </c>
      <c r="B307" s="328" t="s">
        <v>10428</v>
      </c>
      <c r="C307" s="334" t="s">
        <v>802</v>
      </c>
      <c r="D307" s="336">
        <v>16</v>
      </c>
    </row>
    <row r="308" spans="1:4">
      <c r="A308" s="326">
        <v>344</v>
      </c>
      <c r="B308" s="328" t="s">
        <v>10429</v>
      </c>
      <c r="C308" s="334" t="s">
        <v>802</v>
      </c>
      <c r="D308" s="336">
        <v>21.03</v>
      </c>
    </row>
    <row r="309" spans="1:4">
      <c r="A309" s="326">
        <v>345</v>
      </c>
      <c r="B309" s="328" t="s">
        <v>10430</v>
      </c>
      <c r="C309" s="334" t="s">
        <v>802</v>
      </c>
      <c r="D309" s="336">
        <v>22.82</v>
      </c>
    </row>
    <row r="310" spans="1:4" ht="25.5">
      <c r="A310" s="326">
        <v>43131</v>
      </c>
      <c r="B310" s="328" t="s">
        <v>10431</v>
      </c>
      <c r="C310" s="334" t="s">
        <v>802</v>
      </c>
      <c r="D310" s="336">
        <v>18.579999999999998</v>
      </c>
    </row>
    <row r="311" spans="1:4">
      <c r="A311" s="326">
        <v>3313</v>
      </c>
      <c r="B311" s="328" t="s">
        <v>10432</v>
      </c>
      <c r="C311" s="334" t="s">
        <v>802</v>
      </c>
      <c r="D311" s="336">
        <v>21.6</v>
      </c>
    </row>
    <row r="312" spans="1:4" ht="25.5">
      <c r="A312" s="326">
        <v>43132</v>
      </c>
      <c r="B312" s="328" t="s">
        <v>10433</v>
      </c>
      <c r="C312" s="334" t="s">
        <v>802</v>
      </c>
      <c r="D312" s="336">
        <v>16</v>
      </c>
    </row>
    <row r="313" spans="1:4" ht="25.5">
      <c r="A313" s="326">
        <v>366</v>
      </c>
      <c r="B313" s="328" t="s">
        <v>10434</v>
      </c>
      <c r="C313" s="334" t="s">
        <v>827</v>
      </c>
      <c r="D313" s="336">
        <v>130</v>
      </c>
    </row>
    <row r="314" spans="1:4" ht="25.5">
      <c r="A314" s="326">
        <v>367</v>
      </c>
      <c r="B314" s="328" t="s">
        <v>10435</v>
      </c>
      <c r="C314" s="334" t="s">
        <v>827</v>
      </c>
      <c r="D314" s="336">
        <v>131.69</v>
      </c>
    </row>
    <row r="315" spans="1:4" ht="25.5">
      <c r="A315" s="326">
        <v>370</v>
      </c>
      <c r="B315" s="328" t="s">
        <v>10436</v>
      </c>
      <c r="C315" s="334" t="s">
        <v>827</v>
      </c>
      <c r="D315" s="336">
        <v>130</v>
      </c>
    </row>
    <row r="316" spans="1:4" ht="25.5">
      <c r="A316" s="326">
        <v>368</v>
      </c>
      <c r="B316" s="328" t="s">
        <v>10437</v>
      </c>
      <c r="C316" s="334" t="s">
        <v>827</v>
      </c>
      <c r="D316" s="336">
        <v>65</v>
      </c>
    </row>
    <row r="317" spans="1:4" ht="25.5">
      <c r="A317" s="326">
        <v>11075</v>
      </c>
      <c r="B317" s="328" t="s">
        <v>10438</v>
      </c>
      <c r="C317" s="334" t="s">
        <v>827</v>
      </c>
      <c r="D317" s="336">
        <v>1491.99</v>
      </c>
    </row>
    <row r="318" spans="1:4">
      <c r="A318" s="326">
        <v>1381</v>
      </c>
      <c r="B318" s="328" t="s">
        <v>10439</v>
      </c>
      <c r="C318" s="334" t="s">
        <v>802</v>
      </c>
      <c r="D318" s="336">
        <v>1</v>
      </c>
    </row>
    <row r="319" spans="1:4">
      <c r="A319" s="326">
        <v>34353</v>
      </c>
      <c r="B319" s="328" t="s">
        <v>10440</v>
      </c>
      <c r="C319" s="334" t="s">
        <v>802</v>
      </c>
      <c r="D319" s="336">
        <v>1.86</v>
      </c>
    </row>
    <row r="320" spans="1:4">
      <c r="A320" s="326">
        <v>37595</v>
      </c>
      <c r="B320" s="328" t="s">
        <v>10441</v>
      </c>
      <c r="C320" s="334" t="s">
        <v>802</v>
      </c>
      <c r="D320" s="336">
        <v>3.07</v>
      </c>
    </row>
    <row r="321" spans="1:4">
      <c r="A321" s="326">
        <v>37596</v>
      </c>
      <c r="B321" s="328" t="s">
        <v>10442</v>
      </c>
      <c r="C321" s="334" t="s">
        <v>802</v>
      </c>
      <c r="D321" s="336">
        <v>3.52</v>
      </c>
    </row>
    <row r="322" spans="1:4" ht="25.5">
      <c r="A322" s="326">
        <v>371</v>
      </c>
      <c r="B322" s="328" t="s">
        <v>10443</v>
      </c>
      <c r="C322" s="334" t="s">
        <v>802</v>
      </c>
      <c r="D322" s="336">
        <v>1.0900000000000001</v>
      </c>
    </row>
    <row r="323" spans="1:4">
      <c r="A323" s="326">
        <v>37553</v>
      </c>
      <c r="B323" s="328" t="s">
        <v>10444</v>
      </c>
      <c r="C323" s="334" t="s">
        <v>802</v>
      </c>
      <c r="D323" s="336">
        <v>2.04</v>
      </c>
    </row>
    <row r="324" spans="1:4">
      <c r="A324" s="326">
        <v>37552</v>
      </c>
      <c r="B324" s="328" t="s">
        <v>10445</v>
      </c>
      <c r="C324" s="334" t="s">
        <v>802</v>
      </c>
      <c r="D324" s="336">
        <v>3.28</v>
      </c>
    </row>
    <row r="325" spans="1:4">
      <c r="A325" s="326">
        <v>36880</v>
      </c>
      <c r="B325" s="328" t="s">
        <v>10446</v>
      </c>
      <c r="C325" s="334" t="s">
        <v>802</v>
      </c>
      <c r="D325" s="336">
        <v>3.33</v>
      </c>
    </row>
    <row r="326" spans="1:4">
      <c r="A326" s="326">
        <v>34355</v>
      </c>
      <c r="B326" s="328" t="s">
        <v>10447</v>
      </c>
      <c r="C326" s="334" t="s">
        <v>802</v>
      </c>
      <c r="D326" s="336">
        <v>2.87</v>
      </c>
    </row>
    <row r="327" spans="1:4">
      <c r="A327" s="326">
        <v>130</v>
      </c>
      <c r="B327" s="328" t="s">
        <v>10448</v>
      </c>
      <c r="C327" s="334" t="s">
        <v>802</v>
      </c>
      <c r="D327" s="336">
        <v>4.26</v>
      </c>
    </row>
    <row r="328" spans="1:4" ht="25.5">
      <c r="A328" s="326">
        <v>135</v>
      </c>
      <c r="B328" s="328" t="s">
        <v>10449</v>
      </c>
      <c r="C328" s="334" t="s">
        <v>802</v>
      </c>
      <c r="D328" s="336">
        <v>3.43</v>
      </c>
    </row>
    <row r="329" spans="1:4">
      <c r="A329" s="326">
        <v>36886</v>
      </c>
      <c r="B329" s="328" t="s">
        <v>10450</v>
      </c>
      <c r="C329" s="334" t="s">
        <v>802</v>
      </c>
      <c r="D329" s="336">
        <v>1.03</v>
      </c>
    </row>
    <row r="330" spans="1:4" ht="25.5">
      <c r="A330" s="326">
        <v>38546</v>
      </c>
      <c r="B330" s="328" t="s">
        <v>10451</v>
      </c>
      <c r="C330" s="334" t="s">
        <v>827</v>
      </c>
      <c r="D330" s="336">
        <v>501.92</v>
      </c>
    </row>
    <row r="331" spans="1:4">
      <c r="A331" s="326">
        <v>34549</v>
      </c>
      <c r="B331" s="328" t="s">
        <v>10452</v>
      </c>
      <c r="C331" s="334" t="s">
        <v>827</v>
      </c>
      <c r="D331" s="336"/>
    </row>
    <row r="332" spans="1:4">
      <c r="A332" s="326">
        <v>6081</v>
      </c>
      <c r="B332" s="328" t="s">
        <v>10453</v>
      </c>
      <c r="C332" s="334" t="s">
        <v>827</v>
      </c>
      <c r="D332" s="336"/>
    </row>
    <row r="333" spans="1:4" ht="25.5">
      <c r="A333" s="326">
        <v>6077</v>
      </c>
      <c r="B333" s="328" t="s">
        <v>10454</v>
      </c>
      <c r="C333" s="334" t="s">
        <v>827</v>
      </c>
      <c r="D333" s="336"/>
    </row>
    <row r="334" spans="1:4" ht="25.5">
      <c r="A334" s="326">
        <v>6079</v>
      </c>
      <c r="B334" s="328" t="s">
        <v>10455</v>
      </c>
      <c r="C334" s="334" t="s">
        <v>827</v>
      </c>
      <c r="D334" s="336"/>
    </row>
    <row r="335" spans="1:4" ht="25.5">
      <c r="A335" s="326">
        <v>1091</v>
      </c>
      <c r="B335" s="328" t="s">
        <v>10456</v>
      </c>
      <c r="C335" s="334" t="s">
        <v>2010</v>
      </c>
      <c r="D335" s="336"/>
    </row>
    <row r="336" spans="1:4" ht="25.5">
      <c r="A336" s="326">
        <v>1094</v>
      </c>
      <c r="B336" s="328" t="s">
        <v>10457</v>
      </c>
      <c r="C336" s="334" t="s">
        <v>2010</v>
      </c>
      <c r="D336" s="336"/>
    </row>
    <row r="337" spans="1:4" ht="25.5">
      <c r="A337" s="326">
        <v>1095</v>
      </c>
      <c r="B337" s="328" t="s">
        <v>10458</v>
      </c>
      <c r="C337" s="334" t="s">
        <v>2010</v>
      </c>
      <c r="D337" s="336"/>
    </row>
    <row r="338" spans="1:4" ht="25.5">
      <c r="A338" s="326">
        <v>1092</v>
      </c>
      <c r="B338" s="328" t="s">
        <v>10459</v>
      </c>
      <c r="C338" s="334" t="s">
        <v>2010</v>
      </c>
      <c r="D338" s="336"/>
    </row>
    <row r="339" spans="1:4" ht="25.5">
      <c r="A339" s="326">
        <v>1093</v>
      </c>
      <c r="B339" s="328" t="s">
        <v>10460</v>
      </c>
      <c r="C339" s="334" t="s">
        <v>2010</v>
      </c>
      <c r="D339" s="336"/>
    </row>
    <row r="340" spans="1:4" ht="25.5">
      <c r="A340" s="326">
        <v>1090</v>
      </c>
      <c r="B340" s="328" t="s">
        <v>10461</v>
      </c>
      <c r="C340" s="334" t="s">
        <v>2010</v>
      </c>
      <c r="D340" s="336"/>
    </row>
    <row r="341" spans="1:4" ht="25.5">
      <c r="A341" s="326">
        <v>1096</v>
      </c>
      <c r="B341" s="328" t="s">
        <v>10462</v>
      </c>
      <c r="C341" s="334" t="s">
        <v>2010</v>
      </c>
      <c r="D341" s="336"/>
    </row>
    <row r="342" spans="1:4" ht="25.5">
      <c r="A342" s="326">
        <v>1097</v>
      </c>
      <c r="B342" s="328" t="s">
        <v>10463</v>
      </c>
      <c r="C342" s="334" t="s">
        <v>2010</v>
      </c>
      <c r="D342" s="336"/>
    </row>
    <row r="343" spans="1:4">
      <c r="A343" s="326">
        <v>378</v>
      </c>
      <c r="B343" s="328" t="s">
        <v>10464</v>
      </c>
      <c r="C343" s="334" t="s">
        <v>17</v>
      </c>
      <c r="D343" s="336">
        <v>20.97</v>
      </c>
    </row>
    <row r="344" spans="1:4">
      <c r="A344" s="326">
        <v>40911</v>
      </c>
      <c r="B344" s="328" t="s">
        <v>10465</v>
      </c>
      <c r="C344" s="334" t="s">
        <v>1752</v>
      </c>
      <c r="D344" s="336">
        <v>3671.31</v>
      </c>
    </row>
    <row r="345" spans="1:4">
      <c r="A345" s="326">
        <v>33939</v>
      </c>
      <c r="B345" s="328" t="s">
        <v>10466</v>
      </c>
      <c r="C345" s="334" t="s">
        <v>17</v>
      </c>
      <c r="D345" s="336">
        <v>123.08</v>
      </c>
    </row>
    <row r="346" spans="1:4">
      <c r="A346" s="326">
        <v>40815</v>
      </c>
      <c r="B346" s="328" t="s">
        <v>10467</v>
      </c>
      <c r="C346" s="334" t="s">
        <v>1752</v>
      </c>
      <c r="D346" s="336">
        <v>21543.61</v>
      </c>
    </row>
    <row r="347" spans="1:4">
      <c r="A347" s="326">
        <v>33952</v>
      </c>
      <c r="B347" s="328" t="s">
        <v>10468</v>
      </c>
      <c r="C347" s="334" t="s">
        <v>17</v>
      </c>
      <c r="D347" s="336">
        <v>130.38999999999999</v>
      </c>
    </row>
    <row r="348" spans="1:4">
      <c r="A348" s="326">
        <v>40816</v>
      </c>
      <c r="B348" s="328" t="s">
        <v>10469</v>
      </c>
      <c r="C348" s="334" t="s">
        <v>1752</v>
      </c>
      <c r="D348" s="336">
        <v>22823.38</v>
      </c>
    </row>
    <row r="349" spans="1:4">
      <c r="A349" s="326">
        <v>33953</v>
      </c>
      <c r="B349" s="328" t="s">
        <v>10470</v>
      </c>
      <c r="C349" s="334" t="s">
        <v>17</v>
      </c>
      <c r="D349" s="336">
        <v>136.66</v>
      </c>
    </row>
    <row r="350" spans="1:4">
      <c r="A350" s="326">
        <v>40817</v>
      </c>
      <c r="B350" s="328" t="s">
        <v>10471</v>
      </c>
      <c r="C350" s="334" t="s">
        <v>1752</v>
      </c>
      <c r="D350" s="336">
        <v>23919.64</v>
      </c>
    </row>
    <row r="351" spans="1:4" ht="25.5">
      <c r="A351" s="326">
        <v>13348</v>
      </c>
      <c r="B351" s="328" t="s">
        <v>10472</v>
      </c>
      <c r="C351" s="334" t="s">
        <v>2010</v>
      </c>
      <c r="D351" s="336"/>
    </row>
    <row r="352" spans="1:4">
      <c r="A352" s="326">
        <v>39212</v>
      </c>
      <c r="B352" s="328" t="s">
        <v>10473</v>
      </c>
      <c r="C352" s="334" t="s">
        <v>2010</v>
      </c>
      <c r="D352" s="336">
        <v>2.0699999999999998</v>
      </c>
    </row>
    <row r="353" spans="1:4">
      <c r="A353" s="326">
        <v>39211</v>
      </c>
      <c r="B353" s="328" t="s">
        <v>10474</v>
      </c>
      <c r="C353" s="334" t="s">
        <v>2010</v>
      </c>
      <c r="D353" s="336">
        <v>1.86</v>
      </c>
    </row>
    <row r="354" spans="1:4">
      <c r="A354" s="326">
        <v>39210</v>
      </c>
      <c r="B354" s="328" t="s">
        <v>10475</v>
      </c>
      <c r="C354" s="334" t="s">
        <v>2010</v>
      </c>
      <c r="D354" s="336">
        <v>1.04</v>
      </c>
    </row>
    <row r="355" spans="1:4">
      <c r="A355" s="326">
        <v>39208</v>
      </c>
      <c r="B355" s="328" t="s">
        <v>10476</v>
      </c>
      <c r="C355" s="334" t="s">
        <v>2010</v>
      </c>
      <c r="D355" s="336">
        <v>0.56000000000000005</v>
      </c>
    </row>
    <row r="356" spans="1:4">
      <c r="A356" s="326">
        <v>39214</v>
      </c>
      <c r="B356" s="328" t="s">
        <v>10477</v>
      </c>
      <c r="C356" s="334" t="s">
        <v>2010</v>
      </c>
      <c r="D356" s="336">
        <v>3.83</v>
      </c>
    </row>
    <row r="357" spans="1:4">
      <c r="A357" s="326">
        <v>39213</v>
      </c>
      <c r="B357" s="328" t="s">
        <v>10478</v>
      </c>
      <c r="C357" s="334" t="s">
        <v>2010</v>
      </c>
      <c r="D357" s="336">
        <v>2.71</v>
      </c>
    </row>
    <row r="358" spans="1:4">
      <c r="A358" s="326">
        <v>39215</v>
      </c>
      <c r="B358" s="328" t="s">
        <v>10479</v>
      </c>
      <c r="C358" s="334" t="s">
        <v>2010</v>
      </c>
      <c r="D358" s="336">
        <v>6.99</v>
      </c>
    </row>
    <row r="359" spans="1:4">
      <c r="A359" s="326">
        <v>39209</v>
      </c>
      <c r="B359" s="328" t="s">
        <v>10480</v>
      </c>
      <c r="C359" s="334" t="s">
        <v>2010</v>
      </c>
      <c r="D359" s="336">
        <v>0.67</v>
      </c>
    </row>
    <row r="360" spans="1:4">
      <c r="A360" s="326">
        <v>39207</v>
      </c>
      <c r="B360" s="328" t="s">
        <v>10481</v>
      </c>
      <c r="C360" s="334" t="s">
        <v>2010</v>
      </c>
      <c r="D360" s="336">
        <v>1.04</v>
      </c>
    </row>
    <row r="361" spans="1:4">
      <c r="A361" s="326">
        <v>39216</v>
      </c>
      <c r="B361" s="328" t="s">
        <v>10482</v>
      </c>
      <c r="C361" s="334" t="s">
        <v>2010</v>
      </c>
      <c r="D361" s="336">
        <v>9.75</v>
      </c>
    </row>
    <row r="362" spans="1:4" ht="38.25">
      <c r="A362" s="326">
        <v>11267</v>
      </c>
      <c r="B362" s="328" t="s">
        <v>10483</v>
      </c>
      <c r="C362" s="334" t="s">
        <v>2010</v>
      </c>
      <c r="D362" s="336"/>
    </row>
    <row r="363" spans="1:4" ht="25.5">
      <c r="A363" s="326">
        <v>379</v>
      </c>
      <c r="B363" s="328" t="s">
        <v>10484</v>
      </c>
      <c r="C363" s="334" t="s">
        <v>2010</v>
      </c>
      <c r="D363" s="336"/>
    </row>
    <row r="364" spans="1:4" ht="25.5">
      <c r="A364" s="326">
        <v>510</v>
      </c>
      <c r="B364" s="328" t="s">
        <v>10485</v>
      </c>
      <c r="C364" s="334" t="s">
        <v>802</v>
      </c>
      <c r="D364" s="336">
        <v>17.170000000000002</v>
      </c>
    </row>
    <row r="365" spans="1:4" ht="25.5">
      <c r="A365" s="326">
        <v>516</v>
      </c>
      <c r="B365" s="328" t="s">
        <v>10486</v>
      </c>
      <c r="C365" s="334" t="s">
        <v>802</v>
      </c>
      <c r="D365" s="336">
        <v>20.350000000000001</v>
      </c>
    </row>
    <row r="366" spans="1:4" ht="25.5">
      <c r="A366" s="326">
        <v>509</v>
      </c>
      <c r="B366" s="328" t="s">
        <v>10487</v>
      </c>
      <c r="C366" s="334" t="s">
        <v>802</v>
      </c>
      <c r="D366" s="336">
        <v>22.83</v>
      </c>
    </row>
    <row r="367" spans="1:4">
      <c r="A367" s="326">
        <v>40331</v>
      </c>
      <c r="B367" s="328" t="s">
        <v>10488</v>
      </c>
      <c r="C367" s="334" t="s">
        <v>17</v>
      </c>
      <c r="D367" s="336">
        <v>11.97</v>
      </c>
    </row>
    <row r="368" spans="1:4">
      <c r="A368" s="326">
        <v>40930</v>
      </c>
      <c r="B368" s="328" t="s">
        <v>10489</v>
      </c>
      <c r="C368" s="334" t="s">
        <v>1752</v>
      </c>
      <c r="D368" s="336">
        <v>2095.9899999999998</v>
      </c>
    </row>
    <row r="369" spans="1:4">
      <c r="A369" s="326">
        <v>377</v>
      </c>
      <c r="B369" s="328" t="s">
        <v>10490</v>
      </c>
      <c r="C369" s="334" t="s">
        <v>2010</v>
      </c>
      <c r="D369" s="336">
        <v>27.3</v>
      </c>
    </row>
    <row r="370" spans="1:4">
      <c r="A370" s="326">
        <v>11761</v>
      </c>
      <c r="B370" s="328" t="s">
        <v>10491</v>
      </c>
      <c r="C370" s="334" t="s">
        <v>2010</v>
      </c>
      <c r="D370" s="336">
        <v>58.09</v>
      </c>
    </row>
    <row r="371" spans="1:4">
      <c r="A371" s="326">
        <v>7588</v>
      </c>
      <c r="B371" s="328" t="s">
        <v>10492</v>
      </c>
      <c r="C371" s="334" t="s">
        <v>2010</v>
      </c>
      <c r="D371" s="336">
        <v>50.45</v>
      </c>
    </row>
    <row r="372" spans="1:4">
      <c r="A372" s="326">
        <v>34551</v>
      </c>
      <c r="B372" s="328" t="s">
        <v>10493</v>
      </c>
      <c r="C372" s="334" t="s">
        <v>17</v>
      </c>
      <c r="D372" s="336">
        <v>15.76</v>
      </c>
    </row>
    <row r="373" spans="1:4">
      <c r="A373" s="326">
        <v>41078</v>
      </c>
      <c r="B373" s="328" t="s">
        <v>10494</v>
      </c>
      <c r="C373" s="334" t="s">
        <v>1752</v>
      </c>
      <c r="D373" s="336">
        <v>2759.91</v>
      </c>
    </row>
    <row r="374" spans="1:4">
      <c r="A374" s="326">
        <v>246</v>
      </c>
      <c r="B374" s="328" t="s">
        <v>10495</v>
      </c>
      <c r="C374" s="334" t="s">
        <v>17</v>
      </c>
      <c r="D374" s="336">
        <v>16.739999999999998</v>
      </c>
    </row>
    <row r="375" spans="1:4">
      <c r="A375" s="326">
        <v>40927</v>
      </c>
      <c r="B375" s="328" t="s">
        <v>10496</v>
      </c>
      <c r="C375" s="334" t="s">
        <v>1752</v>
      </c>
      <c r="D375" s="336">
        <v>2931.19</v>
      </c>
    </row>
    <row r="376" spans="1:4">
      <c r="A376" s="326">
        <v>2350</v>
      </c>
      <c r="B376" s="328" t="s">
        <v>10497</v>
      </c>
      <c r="C376" s="334" t="s">
        <v>17</v>
      </c>
      <c r="D376" s="336">
        <v>16.670000000000002</v>
      </c>
    </row>
    <row r="377" spans="1:4">
      <c r="A377" s="326">
        <v>40812</v>
      </c>
      <c r="B377" s="328" t="s">
        <v>10498</v>
      </c>
      <c r="C377" s="334" t="s">
        <v>1752</v>
      </c>
      <c r="D377" s="336">
        <v>2920.46</v>
      </c>
    </row>
    <row r="378" spans="1:4">
      <c r="A378" s="326">
        <v>245</v>
      </c>
      <c r="B378" s="328" t="s">
        <v>10499</v>
      </c>
      <c r="C378" s="334" t="s">
        <v>17</v>
      </c>
      <c r="D378" s="336">
        <v>18.920000000000002</v>
      </c>
    </row>
    <row r="379" spans="1:4">
      <c r="A379" s="326">
        <v>41090</v>
      </c>
      <c r="B379" s="328" t="s">
        <v>10500</v>
      </c>
      <c r="C379" s="334" t="s">
        <v>1752</v>
      </c>
      <c r="D379" s="336">
        <v>3314.15</v>
      </c>
    </row>
    <row r="380" spans="1:4">
      <c r="A380" s="326">
        <v>251</v>
      </c>
      <c r="B380" s="328" t="s">
        <v>10501</v>
      </c>
      <c r="C380" s="334" t="s">
        <v>17</v>
      </c>
      <c r="D380" s="336">
        <v>16.739999999999998</v>
      </c>
    </row>
    <row r="381" spans="1:4">
      <c r="A381" s="326">
        <v>40975</v>
      </c>
      <c r="B381" s="328" t="s">
        <v>10502</v>
      </c>
      <c r="C381" s="334" t="s">
        <v>1752</v>
      </c>
      <c r="D381" s="336">
        <v>2931.19</v>
      </c>
    </row>
    <row r="382" spans="1:4">
      <c r="A382" s="326">
        <v>6127</v>
      </c>
      <c r="B382" s="328" t="s">
        <v>10503</v>
      </c>
      <c r="C382" s="334" t="s">
        <v>17</v>
      </c>
      <c r="D382" s="336">
        <v>16.739999999999998</v>
      </c>
    </row>
    <row r="383" spans="1:4">
      <c r="A383" s="326">
        <v>41072</v>
      </c>
      <c r="B383" s="328" t="s">
        <v>10504</v>
      </c>
      <c r="C383" s="334" t="s">
        <v>1752</v>
      </c>
      <c r="D383" s="336">
        <v>2931.19</v>
      </c>
    </row>
    <row r="384" spans="1:4">
      <c r="A384" s="326">
        <v>6121</v>
      </c>
      <c r="B384" s="328" t="s">
        <v>10505</v>
      </c>
      <c r="C384" s="334" t="s">
        <v>17</v>
      </c>
      <c r="D384" s="336">
        <v>15.78</v>
      </c>
    </row>
    <row r="385" spans="1:4">
      <c r="A385" s="326">
        <v>41071</v>
      </c>
      <c r="B385" s="328" t="s">
        <v>10506</v>
      </c>
      <c r="C385" s="334" t="s">
        <v>1752</v>
      </c>
      <c r="D385" s="336">
        <v>2761.9</v>
      </c>
    </row>
    <row r="386" spans="1:4">
      <c r="A386" s="326">
        <v>244</v>
      </c>
      <c r="B386" s="328" t="s">
        <v>10507</v>
      </c>
      <c r="C386" s="334" t="s">
        <v>17</v>
      </c>
      <c r="D386" s="336">
        <v>13.34</v>
      </c>
    </row>
    <row r="387" spans="1:4">
      <c r="A387" s="326">
        <v>41093</v>
      </c>
      <c r="B387" s="328" t="s">
        <v>10508</v>
      </c>
      <c r="C387" s="334" t="s">
        <v>1752</v>
      </c>
      <c r="D387" s="336">
        <v>2337.66</v>
      </c>
    </row>
    <row r="388" spans="1:4">
      <c r="A388" s="326">
        <v>532</v>
      </c>
      <c r="B388" s="328" t="s">
        <v>10509</v>
      </c>
      <c r="C388" s="334" t="s">
        <v>17</v>
      </c>
      <c r="D388" s="336">
        <v>28.86</v>
      </c>
    </row>
    <row r="389" spans="1:4">
      <c r="A389" s="326">
        <v>40931</v>
      </c>
      <c r="B389" s="328" t="s">
        <v>10510</v>
      </c>
      <c r="C389" s="334" t="s">
        <v>1752</v>
      </c>
      <c r="D389" s="336">
        <v>5052.7700000000004</v>
      </c>
    </row>
    <row r="390" spans="1:4">
      <c r="A390" s="326">
        <v>36150</v>
      </c>
      <c r="B390" s="328" t="s">
        <v>10511</v>
      </c>
      <c r="C390" s="334" t="s">
        <v>2010</v>
      </c>
      <c r="D390" s="336">
        <v>49.89</v>
      </c>
    </row>
    <row r="391" spans="1:4">
      <c r="A391" s="326">
        <v>4760</v>
      </c>
      <c r="B391" s="328" t="s">
        <v>10512</v>
      </c>
      <c r="C391" s="334" t="s">
        <v>17</v>
      </c>
      <c r="D391" s="336">
        <v>20.97</v>
      </c>
    </row>
    <row r="392" spans="1:4">
      <c r="A392" s="326">
        <v>41069</v>
      </c>
      <c r="B392" s="328" t="s">
        <v>10513</v>
      </c>
      <c r="C392" s="334" t="s">
        <v>1752</v>
      </c>
      <c r="D392" s="336">
        <v>3671.31</v>
      </c>
    </row>
    <row r="393" spans="1:4" ht="25.5">
      <c r="A393" s="326">
        <v>10422</v>
      </c>
      <c r="B393" s="328" t="s">
        <v>10514</v>
      </c>
      <c r="C393" s="334" t="s">
        <v>2010</v>
      </c>
      <c r="D393" s="336">
        <v>350.47</v>
      </c>
    </row>
    <row r="394" spans="1:4" ht="25.5">
      <c r="A394" s="326">
        <v>44019</v>
      </c>
      <c r="B394" s="328" t="s">
        <v>10515</v>
      </c>
      <c r="C394" s="334" t="s">
        <v>2010</v>
      </c>
      <c r="D394" s="336">
        <v>485.14</v>
      </c>
    </row>
    <row r="395" spans="1:4" ht="25.5">
      <c r="A395" s="326">
        <v>36520</v>
      </c>
      <c r="B395" s="328" t="s">
        <v>10516</v>
      </c>
      <c r="C395" s="334" t="s">
        <v>2010</v>
      </c>
      <c r="D395" s="336">
        <v>589.88</v>
      </c>
    </row>
    <row r="396" spans="1:4" ht="25.5">
      <c r="A396" s="326">
        <v>42319</v>
      </c>
      <c r="B396" s="328" t="s">
        <v>10517</v>
      </c>
      <c r="C396" s="334" t="s">
        <v>2010</v>
      </c>
      <c r="D396" s="336">
        <v>528.55999999999995</v>
      </c>
    </row>
    <row r="397" spans="1:4" ht="25.5">
      <c r="A397" s="326">
        <v>10420</v>
      </c>
      <c r="B397" s="328" t="s">
        <v>10518</v>
      </c>
      <c r="C397" s="334" t="s">
        <v>2010</v>
      </c>
      <c r="D397" s="336">
        <v>187.5</v>
      </c>
    </row>
    <row r="398" spans="1:4" ht="25.5">
      <c r="A398" s="326">
        <v>10421</v>
      </c>
      <c r="B398" s="328" t="s">
        <v>10519</v>
      </c>
      <c r="C398" s="334" t="s">
        <v>2010</v>
      </c>
      <c r="D398" s="336">
        <v>206.04</v>
      </c>
    </row>
    <row r="399" spans="1:4" ht="25.5">
      <c r="A399" s="326">
        <v>11786</v>
      </c>
      <c r="B399" s="328" t="s">
        <v>10520</v>
      </c>
      <c r="C399" s="334" t="s">
        <v>2010</v>
      </c>
      <c r="D399" s="336">
        <v>415.45</v>
      </c>
    </row>
    <row r="400" spans="1:4">
      <c r="A400" s="326">
        <v>4815</v>
      </c>
      <c r="B400" s="328" t="s">
        <v>10521</v>
      </c>
      <c r="C400" s="334" t="s">
        <v>2010</v>
      </c>
      <c r="D400" s="336">
        <v>7.05</v>
      </c>
    </row>
    <row r="401" spans="1:4">
      <c r="A401" s="326">
        <v>541</v>
      </c>
      <c r="B401" s="328" t="s">
        <v>10522</v>
      </c>
      <c r="C401" s="334" t="s">
        <v>2010</v>
      </c>
      <c r="D401" s="336">
        <v>226</v>
      </c>
    </row>
    <row r="402" spans="1:4">
      <c r="A402" s="326">
        <v>542</v>
      </c>
      <c r="B402" s="328" t="s">
        <v>10523</v>
      </c>
      <c r="C402" s="334" t="s">
        <v>2010</v>
      </c>
      <c r="D402" s="336">
        <v>283.29000000000002</v>
      </c>
    </row>
    <row r="403" spans="1:4">
      <c r="A403" s="326">
        <v>540</v>
      </c>
      <c r="B403" s="328" t="s">
        <v>10524</v>
      </c>
      <c r="C403" s="334" t="s">
        <v>2010</v>
      </c>
      <c r="D403" s="336">
        <v>638.4</v>
      </c>
    </row>
    <row r="404" spans="1:4" ht="38.25">
      <c r="A404" s="326">
        <v>38364</v>
      </c>
      <c r="B404" s="328" t="s">
        <v>10525</v>
      </c>
      <c r="C404" s="334" t="s">
        <v>2010</v>
      </c>
      <c r="D404" s="336">
        <v>1090.1400000000001</v>
      </c>
    </row>
    <row r="405" spans="1:4" ht="25.5">
      <c r="A405" s="326">
        <v>11692</v>
      </c>
      <c r="B405" s="328" t="s">
        <v>10526</v>
      </c>
      <c r="C405" s="334" t="s">
        <v>16</v>
      </c>
      <c r="D405" s="336">
        <v>541.27</v>
      </c>
    </row>
    <row r="406" spans="1:4" ht="25.5">
      <c r="A406" s="326">
        <v>1746</v>
      </c>
      <c r="B406" s="328" t="s">
        <v>10527</v>
      </c>
      <c r="C406" s="334" t="s">
        <v>2010</v>
      </c>
      <c r="D406" s="336">
        <v>249.9</v>
      </c>
    </row>
    <row r="407" spans="1:4" ht="25.5">
      <c r="A407" s="326">
        <v>1748</v>
      </c>
      <c r="B407" s="328" t="s">
        <v>10528</v>
      </c>
      <c r="C407" s="334" t="s">
        <v>2010</v>
      </c>
      <c r="D407" s="336">
        <v>332.3</v>
      </c>
    </row>
    <row r="408" spans="1:4" ht="25.5">
      <c r="A408" s="326">
        <v>1749</v>
      </c>
      <c r="B408" s="328" t="s">
        <v>10529</v>
      </c>
      <c r="C408" s="334" t="s">
        <v>2010</v>
      </c>
      <c r="D408" s="336">
        <v>481.45</v>
      </c>
    </row>
    <row r="409" spans="1:4" ht="25.5">
      <c r="A409" s="326">
        <v>37412</v>
      </c>
      <c r="B409" s="328" t="s">
        <v>10530</v>
      </c>
      <c r="C409" s="334" t="s">
        <v>2010</v>
      </c>
      <c r="D409" s="336">
        <v>244.28</v>
      </c>
    </row>
    <row r="410" spans="1:4" ht="25.5">
      <c r="A410" s="326">
        <v>1745</v>
      </c>
      <c r="B410" s="328" t="s">
        <v>10531</v>
      </c>
      <c r="C410" s="334" t="s">
        <v>2010</v>
      </c>
      <c r="D410" s="336">
        <v>290.47000000000003</v>
      </c>
    </row>
    <row r="411" spans="1:4" ht="25.5">
      <c r="A411" s="326">
        <v>1750</v>
      </c>
      <c r="B411" s="328" t="s">
        <v>10532</v>
      </c>
      <c r="C411" s="334" t="s">
        <v>2010</v>
      </c>
      <c r="D411" s="336">
        <v>678.8</v>
      </c>
    </row>
    <row r="412" spans="1:4" ht="25.5">
      <c r="A412" s="326">
        <v>11687</v>
      </c>
      <c r="B412" s="328" t="s">
        <v>10533</v>
      </c>
      <c r="C412" s="334" t="s">
        <v>5</v>
      </c>
      <c r="D412" s="336">
        <v>1081.54</v>
      </c>
    </row>
    <row r="413" spans="1:4" ht="25.5">
      <c r="A413" s="326">
        <v>11689</v>
      </c>
      <c r="B413" s="328" t="s">
        <v>10534</v>
      </c>
      <c r="C413" s="334" t="s">
        <v>5</v>
      </c>
      <c r="D413" s="336">
        <v>1355.1</v>
      </c>
    </row>
    <row r="414" spans="1:4">
      <c r="A414" s="326">
        <v>11693</v>
      </c>
      <c r="B414" s="328" t="s">
        <v>10535</v>
      </c>
      <c r="C414" s="334" t="s">
        <v>16</v>
      </c>
      <c r="D414" s="336">
        <v>250.58</v>
      </c>
    </row>
    <row r="415" spans="1:4">
      <c r="A415" s="326">
        <v>36215</v>
      </c>
      <c r="B415" s="328" t="s">
        <v>10536</v>
      </c>
      <c r="C415" s="334" t="s">
        <v>2010</v>
      </c>
      <c r="D415" s="336">
        <v>820.4</v>
      </c>
    </row>
    <row r="416" spans="1:4" ht="38.25">
      <c r="A416" s="326">
        <v>42439</v>
      </c>
      <c r="B416" s="328" t="s">
        <v>10537</v>
      </c>
      <c r="C416" s="334" t="s">
        <v>2010</v>
      </c>
      <c r="D416" s="336"/>
    </row>
    <row r="417" spans="1:4">
      <c r="A417" s="326">
        <v>38381</v>
      </c>
      <c r="B417" s="328" t="s">
        <v>10538</v>
      </c>
      <c r="C417" s="334" t="s">
        <v>2010</v>
      </c>
      <c r="D417" s="336">
        <v>10.93</v>
      </c>
    </row>
    <row r="418" spans="1:4">
      <c r="A418" s="326">
        <v>39621</v>
      </c>
      <c r="B418" s="328" t="s">
        <v>10539</v>
      </c>
      <c r="C418" s="334" t="s">
        <v>10540</v>
      </c>
      <c r="D418" s="336">
        <v>1223.82</v>
      </c>
    </row>
    <row r="419" spans="1:4">
      <c r="A419" s="326">
        <v>39624</v>
      </c>
      <c r="B419" s="328" t="s">
        <v>10541</v>
      </c>
      <c r="C419" s="334" t="s">
        <v>10540</v>
      </c>
      <c r="D419" s="336">
        <v>1350.01</v>
      </c>
    </row>
    <row r="420" spans="1:4">
      <c r="A420" s="326">
        <v>39615</v>
      </c>
      <c r="B420" s="328" t="s">
        <v>10542</v>
      </c>
      <c r="C420" s="334" t="s">
        <v>2010</v>
      </c>
      <c r="D420" s="336">
        <v>545.53</v>
      </c>
    </row>
    <row r="421" spans="1:4">
      <c r="A421" s="326">
        <v>39620</v>
      </c>
      <c r="B421" s="328" t="s">
        <v>10543</v>
      </c>
      <c r="C421" s="334" t="s">
        <v>2010</v>
      </c>
      <c r="D421" s="336">
        <v>833.17</v>
      </c>
    </row>
    <row r="422" spans="1:4">
      <c r="A422" s="326">
        <v>39623</v>
      </c>
      <c r="B422" s="328" t="s">
        <v>10544</v>
      </c>
      <c r="C422" s="334" t="s">
        <v>2010</v>
      </c>
      <c r="D422" s="336">
        <v>892.4</v>
      </c>
    </row>
    <row r="423" spans="1:4">
      <c r="A423" s="326">
        <v>546</v>
      </c>
      <c r="B423" s="328" t="s">
        <v>10545</v>
      </c>
      <c r="C423" s="334" t="s">
        <v>802</v>
      </c>
      <c r="D423" s="336">
        <v>8.8800000000000008</v>
      </c>
    </row>
    <row r="424" spans="1:4">
      <c r="A424" s="326">
        <v>566</v>
      </c>
      <c r="B424" s="328" t="s">
        <v>10546</v>
      </c>
      <c r="C424" s="334" t="s">
        <v>5</v>
      </c>
      <c r="D424" s="336">
        <v>4.21</v>
      </c>
    </row>
    <row r="425" spans="1:4">
      <c r="A425" s="326">
        <v>565</v>
      </c>
      <c r="B425" s="328" t="s">
        <v>10547</v>
      </c>
      <c r="C425" s="334" t="s">
        <v>5</v>
      </c>
      <c r="D425" s="336">
        <v>15.36</v>
      </c>
    </row>
    <row r="426" spans="1:4">
      <c r="A426" s="326">
        <v>555</v>
      </c>
      <c r="B426" s="328" t="s">
        <v>10548</v>
      </c>
      <c r="C426" s="334" t="s">
        <v>5</v>
      </c>
      <c r="D426" s="336">
        <v>10.89</v>
      </c>
    </row>
    <row r="427" spans="1:4">
      <c r="A427" s="326">
        <v>557</v>
      </c>
      <c r="B427" s="328" t="s">
        <v>10549</v>
      </c>
      <c r="C427" s="334" t="s">
        <v>5</v>
      </c>
      <c r="D427" s="336">
        <v>34.17</v>
      </c>
    </row>
    <row r="428" spans="1:4">
      <c r="A428" s="326">
        <v>552</v>
      </c>
      <c r="B428" s="328" t="s">
        <v>10550</v>
      </c>
      <c r="C428" s="334" t="s">
        <v>5</v>
      </c>
      <c r="D428" s="336">
        <v>16.95</v>
      </c>
    </row>
    <row r="429" spans="1:4">
      <c r="A429" s="326">
        <v>563</v>
      </c>
      <c r="B429" s="328" t="s">
        <v>10551</v>
      </c>
      <c r="C429" s="334" t="s">
        <v>5</v>
      </c>
      <c r="D429" s="336">
        <v>25.47</v>
      </c>
    </row>
    <row r="430" spans="1:4">
      <c r="A430" s="326">
        <v>549</v>
      </c>
      <c r="B430" s="328" t="s">
        <v>10552</v>
      </c>
      <c r="C430" s="334" t="s">
        <v>5</v>
      </c>
      <c r="D430" s="336">
        <v>45.84</v>
      </c>
    </row>
    <row r="431" spans="1:4">
      <c r="A431" s="326">
        <v>551</v>
      </c>
      <c r="B431" s="328" t="s">
        <v>10553</v>
      </c>
      <c r="C431" s="334" t="s">
        <v>5</v>
      </c>
      <c r="D431" s="336">
        <v>90.78</v>
      </c>
    </row>
    <row r="432" spans="1:4">
      <c r="A432" s="326">
        <v>559</v>
      </c>
      <c r="B432" s="328" t="s">
        <v>10554</v>
      </c>
      <c r="C432" s="334" t="s">
        <v>5</v>
      </c>
      <c r="D432" s="336">
        <v>22.69</v>
      </c>
    </row>
    <row r="433" spans="1:4">
      <c r="A433" s="326">
        <v>560</v>
      </c>
      <c r="B433" s="328" t="s">
        <v>10555</v>
      </c>
      <c r="C433" s="334" t="s">
        <v>5</v>
      </c>
      <c r="D433" s="336">
        <v>28.39</v>
      </c>
    </row>
    <row r="434" spans="1:4">
      <c r="A434" s="326">
        <v>547</v>
      </c>
      <c r="B434" s="328" t="s">
        <v>10556</v>
      </c>
      <c r="C434" s="334" t="s">
        <v>5</v>
      </c>
      <c r="D434" s="336">
        <v>33.99</v>
      </c>
    </row>
    <row r="435" spans="1:4" ht="25.5">
      <c r="A435" s="326">
        <v>36207</v>
      </c>
      <c r="B435" s="328" t="s">
        <v>10557</v>
      </c>
      <c r="C435" s="334" t="s">
        <v>2010</v>
      </c>
      <c r="D435" s="336">
        <v>363.38</v>
      </c>
    </row>
    <row r="436" spans="1:4" ht="25.5">
      <c r="A436" s="326">
        <v>36209</v>
      </c>
      <c r="B436" s="328" t="s">
        <v>10558</v>
      </c>
      <c r="C436" s="334" t="s">
        <v>2010</v>
      </c>
      <c r="D436" s="336">
        <v>417.03</v>
      </c>
    </row>
    <row r="437" spans="1:4" ht="25.5">
      <c r="A437" s="326">
        <v>36210</v>
      </c>
      <c r="B437" s="328" t="s">
        <v>10559</v>
      </c>
      <c r="C437" s="334" t="s">
        <v>2010</v>
      </c>
      <c r="D437" s="336">
        <v>451.22</v>
      </c>
    </row>
    <row r="438" spans="1:4" ht="25.5">
      <c r="A438" s="326">
        <v>36204</v>
      </c>
      <c r="B438" s="328" t="s">
        <v>10560</v>
      </c>
      <c r="C438" s="334" t="s">
        <v>2010</v>
      </c>
      <c r="D438" s="336">
        <v>159.97999999999999</v>
      </c>
    </row>
    <row r="439" spans="1:4" ht="25.5">
      <c r="A439" s="326">
        <v>36205</v>
      </c>
      <c r="B439" s="328" t="s">
        <v>10561</v>
      </c>
      <c r="C439" s="334" t="s">
        <v>2010</v>
      </c>
      <c r="D439" s="336">
        <v>177.68</v>
      </c>
    </row>
    <row r="440" spans="1:4" ht="25.5">
      <c r="A440" s="326">
        <v>36081</v>
      </c>
      <c r="B440" s="328" t="s">
        <v>10562</v>
      </c>
      <c r="C440" s="334" t="s">
        <v>2010</v>
      </c>
      <c r="D440" s="336">
        <v>189.45</v>
      </c>
    </row>
    <row r="441" spans="1:4" ht="25.5">
      <c r="A441" s="326">
        <v>36206</v>
      </c>
      <c r="B441" s="328" t="s">
        <v>10563</v>
      </c>
      <c r="C441" s="334" t="s">
        <v>2010</v>
      </c>
      <c r="D441" s="336">
        <v>198.48</v>
      </c>
    </row>
    <row r="442" spans="1:4" ht="25.5">
      <c r="A442" s="326">
        <v>36218</v>
      </c>
      <c r="B442" s="328" t="s">
        <v>10564</v>
      </c>
      <c r="C442" s="334" t="s">
        <v>2010</v>
      </c>
      <c r="D442" s="336"/>
    </row>
    <row r="443" spans="1:4" ht="25.5">
      <c r="A443" s="326">
        <v>36220</v>
      </c>
      <c r="B443" s="328" t="s">
        <v>10565</v>
      </c>
      <c r="C443" s="334" t="s">
        <v>2010</v>
      </c>
      <c r="D443" s="336"/>
    </row>
    <row r="444" spans="1:4" ht="25.5">
      <c r="A444" s="326">
        <v>36080</v>
      </c>
      <c r="B444" s="328" t="s">
        <v>10566</v>
      </c>
      <c r="C444" s="334" t="s">
        <v>2010</v>
      </c>
      <c r="D444" s="336"/>
    </row>
    <row r="445" spans="1:4" ht="25.5">
      <c r="A445" s="326">
        <v>36223</v>
      </c>
      <c r="B445" s="328" t="s">
        <v>10567</v>
      </c>
      <c r="C445" s="334" t="s">
        <v>2010</v>
      </c>
      <c r="D445" s="336"/>
    </row>
    <row r="446" spans="1:4" ht="25.5">
      <c r="A446" s="326">
        <v>38127</v>
      </c>
      <c r="B446" s="328" t="s">
        <v>10568</v>
      </c>
      <c r="C446" s="334" t="s">
        <v>2010</v>
      </c>
      <c r="D446" s="336">
        <v>527.79</v>
      </c>
    </row>
    <row r="447" spans="1:4">
      <c r="A447" s="326">
        <v>38060</v>
      </c>
      <c r="B447" s="328" t="s">
        <v>10569</v>
      </c>
      <c r="C447" s="334" t="s">
        <v>2010</v>
      </c>
      <c r="D447" s="336"/>
    </row>
    <row r="448" spans="1:4">
      <c r="A448" s="326">
        <v>10956</v>
      </c>
      <c r="B448" s="328" t="s">
        <v>10570</v>
      </c>
      <c r="C448" s="334" t="s">
        <v>2010</v>
      </c>
      <c r="D448" s="336"/>
    </row>
    <row r="449" spans="1:4">
      <c r="A449" s="326">
        <v>39380</v>
      </c>
      <c r="B449" s="328" t="s">
        <v>10571</v>
      </c>
      <c r="C449" s="334" t="s">
        <v>2010</v>
      </c>
      <c r="D449" s="336"/>
    </row>
    <row r="450" spans="1:4">
      <c r="A450" s="326">
        <v>44172</v>
      </c>
      <c r="B450" s="328" t="s">
        <v>10572</v>
      </c>
      <c r="C450" s="334" t="s">
        <v>2010</v>
      </c>
      <c r="D450" s="336">
        <v>14.05</v>
      </c>
    </row>
    <row r="451" spans="1:4" ht="25.5">
      <c r="A451" s="326">
        <v>37597</v>
      </c>
      <c r="B451" s="328" t="s">
        <v>10573</v>
      </c>
      <c r="C451" s="334" t="s">
        <v>2010</v>
      </c>
      <c r="D451" s="336"/>
    </row>
    <row r="452" spans="1:4" ht="51">
      <c r="A452" s="326">
        <v>183</v>
      </c>
      <c r="B452" s="328" t="s">
        <v>10574</v>
      </c>
      <c r="C452" s="334" t="s">
        <v>10575</v>
      </c>
      <c r="D452" s="336">
        <v>200</v>
      </c>
    </row>
    <row r="453" spans="1:4" ht="51">
      <c r="A453" s="326">
        <v>184</v>
      </c>
      <c r="B453" s="328" t="s">
        <v>10576</v>
      </c>
      <c r="C453" s="334" t="s">
        <v>10575</v>
      </c>
      <c r="D453" s="336">
        <v>123.87</v>
      </c>
    </row>
    <row r="454" spans="1:4" ht="51">
      <c r="A454" s="326">
        <v>181</v>
      </c>
      <c r="B454" s="328" t="s">
        <v>10577</v>
      </c>
      <c r="C454" s="334" t="s">
        <v>10575</v>
      </c>
      <c r="D454" s="336">
        <v>267.08999999999997</v>
      </c>
    </row>
    <row r="455" spans="1:4" ht="51">
      <c r="A455" s="326">
        <v>20001</v>
      </c>
      <c r="B455" s="328" t="s">
        <v>10578</v>
      </c>
      <c r="C455" s="334" t="s">
        <v>10575</v>
      </c>
      <c r="D455" s="336">
        <v>154.83000000000001</v>
      </c>
    </row>
    <row r="456" spans="1:4" ht="38.25">
      <c r="A456" s="326">
        <v>39837</v>
      </c>
      <c r="B456" s="328" t="s">
        <v>10579</v>
      </c>
      <c r="C456" s="334" t="s">
        <v>10575</v>
      </c>
      <c r="D456" s="336"/>
    </row>
    <row r="457" spans="1:4">
      <c r="A457" s="326">
        <v>43366</v>
      </c>
      <c r="B457" s="328" t="s">
        <v>10580</v>
      </c>
      <c r="C457" s="334" t="s">
        <v>802</v>
      </c>
      <c r="D457" s="336"/>
    </row>
    <row r="458" spans="1:4" ht="25.5">
      <c r="A458" s="326">
        <v>10535</v>
      </c>
      <c r="B458" s="328" t="s">
        <v>10581</v>
      </c>
      <c r="C458" s="334" t="s">
        <v>2010</v>
      </c>
      <c r="D458" s="336">
        <v>5450</v>
      </c>
    </row>
    <row r="459" spans="1:4" ht="25.5">
      <c r="A459" s="326">
        <v>10537</v>
      </c>
      <c r="B459" s="328" t="s">
        <v>10582</v>
      </c>
      <c r="C459" s="334" t="s">
        <v>2010</v>
      </c>
      <c r="D459" s="336">
        <v>7432.32</v>
      </c>
    </row>
    <row r="460" spans="1:4" ht="25.5">
      <c r="A460" s="326">
        <v>13891</v>
      </c>
      <c r="B460" s="328" t="s">
        <v>10583</v>
      </c>
      <c r="C460" s="334" t="s">
        <v>2010</v>
      </c>
      <c r="D460" s="336">
        <v>6817.11</v>
      </c>
    </row>
    <row r="461" spans="1:4" ht="25.5">
      <c r="A461" s="326">
        <v>44492</v>
      </c>
      <c r="B461" s="328" t="s">
        <v>10584</v>
      </c>
      <c r="C461" s="334" t="s">
        <v>2010</v>
      </c>
      <c r="D461" s="336">
        <v>29651.69</v>
      </c>
    </row>
    <row r="462" spans="1:4" ht="25.5">
      <c r="A462" s="326">
        <v>36396</v>
      </c>
      <c r="B462" s="328" t="s">
        <v>10585</v>
      </c>
      <c r="C462" s="334" t="s">
        <v>2010</v>
      </c>
      <c r="D462" s="336">
        <v>6235.16</v>
      </c>
    </row>
    <row r="463" spans="1:4" ht="25.5">
      <c r="A463" s="326">
        <v>36397</v>
      </c>
      <c r="B463" s="328" t="s">
        <v>10586</v>
      </c>
      <c r="C463" s="334" t="s">
        <v>2010</v>
      </c>
      <c r="D463" s="336">
        <v>22169.49</v>
      </c>
    </row>
    <row r="464" spans="1:4" ht="25.5">
      <c r="A464" s="326">
        <v>36398</v>
      </c>
      <c r="B464" s="328" t="s">
        <v>10587</v>
      </c>
      <c r="C464" s="334" t="s">
        <v>2010</v>
      </c>
      <c r="D464" s="336">
        <v>26945.16</v>
      </c>
    </row>
    <row r="465" spans="1:4">
      <c r="A465" s="326">
        <v>647</v>
      </c>
      <c r="B465" s="328" t="s">
        <v>10588</v>
      </c>
      <c r="C465" s="334" t="s">
        <v>17</v>
      </c>
      <c r="D465" s="336">
        <v>16.03</v>
      </c>
    </row>
    <row r="466" spans="1:4">
      <c r="A466" s="326">
        <v>40920</v>
      </c>
      <c r="B466" s="328" t="s">
        <v>10589</v>
      </c>
      <c r="C466" s="334" t="s">
        <v>1752</v>
      </c>
      <c r="D466" s="336">
        <v>2810.23</v>
      </c>
    </row>
    <row r="467" spans="1:4" ht="25.5">
      <c r="A467" s="326">
        <v>715</v>
      </c>
      <c r="B467" s="328" t="s">
        <v>10590</v>
      </c>
      <c r="C467" s="334" t="s">
        <v>2010</v>
      </c>
      <c r="D467" s="336"/>
    </row>
    <row r="468" spans="1:4">
      <c r="A468" s="326">
        <v>716</v>
      </c>
      <c r="B468" s="328" t="s">
        <v>10591</v>
      </c>
      <c r="C468" s="334" t="s">
        <v>2010</v>
      </c>
      <c r="D468" s="336"/>
    </row>
    <row r="469" spans="1:4" ht="25.5">
      <c r="A469" s="326">
        <v>7270</v>
      </c>
      <c r="B469" s="328" t="s">
        <v>10592</v>
      </c>
      <c r="C469" s="334" t="s">
        <v>2010</v>
      </c>
      <c r="D469" s="336">
        <v>0.65</v>
      </c>
    </row>
    <row r="470" spans="1:4" ht="25.5">
      <c r="A470" s="326">
        <v>44460</v>
      </c>
      <c r="B470" s="328" t="s">
        <v>10593</v>
      </c>
      <c r="C470" s="334" t="s">
        <v>2010</v>
      </c>
      <c r="D470" s="336">
        <v>1.1000000000000001</v>
      </c>
    </row>
    <row r="471" spans="1:4" ht="25.5">
      <c r="A471" s="326">
        <v>44461</v>
      </c>
      <c r="B471" s="328" t="s">
        <v>10594</v>
      </c>
      <c r="C471" s="334" t="s">
        <v>2010</v>
      </c>
      <c r="D471" s="336">
        <v>1.5</v>
      </c>
    </row>
    <row r="472" spans="1:4" ht="25.5">
      <c r="A472" s="326">
        <v>7267</v>
      </c>
      <c r="B472" s="328" t="s">
        <v>10595</v>
      </c>
      <c r="C472" s="334" t="s">
        <v>2010</v>
      </c>
      <c r="D472" s="336">
        <v>0.55000000000000004</v>
      </c>
    </row>
    <row r="473" spans="1:4" ht="25.5">
      <c r="A473" s="326">
        <v>44458</v>
      </c>
      <c r="B473" s="328" t="s">
        <v>10596</v>
      </c>
      <c r="C473" s="334" t="s">
        <v>2010</v>
      </c>
      <c r="D473" s="336">
        <v>0.67</v>
      </c>
    </row>
    <row r="474" spans="1:4" ht="25.5">
      <c r="A474" s="326">
        <v>44457</v>
      </c>
      <c r="B474" s="328" t="s">
        <v>10597</v>
      </c>
      <c r="C474" s="334" t="s">
        <v>2010</v>
      </c>
      <c r="D474" s="336">
        <v>1.29</v>
      </c>
    </row>
    <row r="475" spans="1:4" ht="25.5">
      <c r="A475" s="326">
        <v>7271</v>
      </c>
      <c r="B475" s="328" t="s">
        <v>10598</v>
      </c>
      <c r="C475" s="334" t="s">
        <v>2010</v>
      </c>
      <c r="D475" s="336">
        <v>0.7</v>
      </c>
    </row>
    <row r="476" spans="1:4" ht="25.5">
      <c r="A476" s="326">
        <v>7268</v>
      </c>
      <c r="B476" s="328" t="s">
        <v>10599</v>
      </c>
      <c r="C476" s="334" t="s">
        <v>2010</v>
      </c>
      <c r="D476" s="336">
        <v>1.0900000000000001</v>
      </c>
    </row>
    <row r="477" spans="1:4" ht="25.5">
      <c r="A477" s="326">
        <v>44459</v>
      </c>
      <c r="B477" s="328" t="s">
        <v>10600</v>
      </c>
      <c r="C477" s="334" t="s">
        <v>2010</v>
      </c>
      <c r="D477" s="336">
        <v>0.7</v>
      </c>
    </row>
    <row r="478" spans="1:4" ht="25.5">
      <c r="A478" s="326">
        <v>44462</v>
      </c>
      <c r="B478" s="328" t="s">
        <v>10601</v>
      </c>
      <c r="C478" s="334" t="s">
        <v>2010</v>
      </c>
      <c r="D478" s="336">
        <v>1.25</v>
      </c>
    </row>
    <row r="479" spans="1:4" ht="25.5">
      <c r="A479" s="326">
        <v>44463</v>
      </c>
      <c r="B479" s="328" t="s">
        <v>10602</v>
      </c>
      <c r="C479" s="334" t="s">
        <v>2010</v>
      </c>
      <c r="D479" s="336">
        <v>1.61</v>
      </c>
    </row>
    <row r="480" spans="1:4" ht="25.5">
      <c r="A480" s="326">
        <v>44464</v>
      </c>
      <c r="B480" s="328" t="s">
        <v>10603</v>
      </c>
      <c r="C480" s="334" t="s">
        <v>2010</v>
      </c>
      <c r="D480" s="336">
        <v>1.66</v>
      </c>
    </row>
    <row r="481" spans="1:4" ht="25.5">
      <c r="A481" s="326">
        <v>44465</v>
      </c>
      <c r="B481" s="328" t="s">
        <v>10604</v>
      </c>
      <c r="C481" s="334" t="s">
        <v>2010</v>
      </c>
      <c r="D481" s="336">
        <v>2.2799999999999998</v>
      </c>
    </row>
    <row r="482" spans="1:4" ht="25.5">
      <c r="A482" s="326">
        <v>38783</v>
      </c>
      <c r="B482" s="328" t="s">
        <v>10605</v>
      </c>
      <c r="C482" s="334" t="s">
        <v>2010</v>
      </c>
      <c r="D482" s="336">
        <v>0.8</v>
      </c>
    </row>
    <row r="483" spans="1:4" ht="25.5">
      <c r="A483" s="326">
        <v>44466</v>
      </c>
      <c r="B483" s="328" t="s">
        <v>10606</v>
      </c>
      <c r="C483" s="334" t="s">
        <v>2010</v>
      </c>
      <c r="D483" s="336">
        <v>1.62</v>
      </c>
    </row>
    <row r="484" spans="1:4" ht="25.5">
      <c r="A484" s="326">
        <v>44467</v>
      </c>
      <c r="B484" s="328" t="s">
        <v>10607</v>
      </c>
      <c r="C484" s="334" t="s">
        <v>2010</v>
      </c>
      <c r="D484" s="336">
        <v>1.95</v>
      </c>
    </row>
    <row r="485" spans="1:4" ht="25.5">
      <c r="A485" s="326">
        <v>44468</v>
      </c>
      <c r="B485" s="328" t="s">
        <v>10608</v>
      </c>
      <c r="C485" s="334" t="s">
        <v>2010</v>
      </c>
      <c r="D485" s="336">
        <v>1.69</v>
      </c>
    </row>
    <row r="486" spans="1:4" ht="25.5">
      <c r="A486" s="326">
        <v>37593</v>
      </c>
      <c r="B486" s="328" t="s">
        <v>10609</v>
      </c>
      <c r="C486" s="334" t="s">
        <v>2010</v>
      </c>
      <c r="D486" s="336">
        <v>2.1800000000000002</v>
      </c>
    </row>
    <row r="487" spans="1:4" ht="25.5">
      <c r="A487" s="326">
        <v>37594</v>
      </c>
      <c r="B487" s="328" t="s">
        <v>10610</v>
      </c>
      <c r="C487" s="334" t="s">
        <v>2010</v>
      </c>
      <c r="D487" s="336">
        <v>2.59</v>
      </c>
    </row>
    <row r="488" spans="1:4" ht="25.5">
      <c r="A488" s="326">
        <v>37592</v>
      </c>
      <c r="B488" s="328" t="s">
        <v>10611</v>
      </c>
      <c r="C488" s="334" t="s">
        <v>2010</v>
      </c>
      <c r="D488" s="336">
        <v>1.73</v>
      </c>
    </row>
    <row r="489" spans="1:4">
      <c r="A489" s="326">
        <v>41372</v>
      </c>
      <c r="B489" s="328" t="s">
        <v>10612</v>
      </c>
      <c r="C489" s="334" t="s">
        <v>16</v>
      </c>
      <c r="D489" s="336"/>
    </row>
    <row r="490" spans="1:4">
      <c r="A490" s="326">
        <v>41371</v>
      </c>
      <c r="B490" s="328" t="s">
        <v>10613</v>
      </c>
      <c r="C490" s="334" t="s">
        <v>16</v>
      </c>
      <c r="D490" s="336"/>
    </row>
    <row r="491" spans="1:4">
      <c r="A491" s="326">
        <v>34556</v>
      </c>
      <c r="B491" s="328" t="s">
        <v>10614</v>
      </c>
      <c r="C491" s="334" t="s">
        <v>2010</v>
      </c>
      <c r="D491" s="336">
        <v>4.49</v>
      </c>
    </row>
    <row r="492" spans="1:4">
      <c r="A492" s="326">
        <v>37873</v>
      </c>
      <c r="B492" s="328" t="s">
        <v>10615</v>
      </c>
      <c r="C492" s="334" t="s">
        <v>2010</v>
      </c>
      <c r="D492" s="336">
        <v>4.57</v>
      </c>
    </row>
    <row r="493" spans="1:4">
      <c r="A493" s="326">
        <v>34564</v>
      </c>
      <c r="B493" s="328" t="s">
        <v>10616</v>
      </c>
      <c r="C493" s="334" t="s">
        <v>2010</v>
      </c>
      <c r="D493" s="336">
        <v>4.79</v>
      </c>
    </row>
    <row r="494" spans="1:4">
      <c r="A494" s="326">
        <v>34565</v>
      </c>
      <c r="B494" s="328" t="s">
        <v>10617</v>
      </c>
      <c r="C494" s="334" t="s">
        <v>2010</v>
      </c>
      <c r="D494" s="336">
        <v>5.07</v>
      </c>
    </row>
    <row r="495" spans="1:4">
      <c r="A495" s="326">
        <v>38590</v>
      </c>
      <c r="B495" s="328" t="s">
        <v>10618</v>
      </c>
      <c r="C495" s="334" t="s">
        <v>2010</v>
      </c>
      <c r="D495" s="336">
        <v>3.74</v>
      </c>
    </row>
    <row r="496" spans="1:4">
      <c r="A496" s="326">
        <v>34566</v>
      </c>
      <c r="B496" s="328" t="s">
        <v>10619</v>
      </c>
      <c r="C496" s="334" t="s">
        <v>2010</v>
      </c>
      <c r="D496" s="336">
        <v>3.93</v>
      </c>
    </row>
    <row r="497" spans="1:4">
      <c r="A497" s="326">
        <v>34567</v>
      </c>
      <c r="B497" s="328" t="s">
        <v>10620</v>
      </c>
      <c r="C497" s="334" t="s">
        <v>2010</v>
      </c>
      <c r="D497" s="336">
        <v>4.17</v>
      </c>
    </row>
    <row r="498" spans="1:4">
      <c r="A498" s="326">
        <v>38591</v>
      </c>
      <c r="B498" s="328" t="s">
        <v>10621</v>
      </c>
      <c r="C498" s="334" t="s">
        <v>2010</v>
      </c>
      <c r="D498" s="336">
        <v>3.78</v>
      </c>
    </row>
    <row r="499" spans="1:4">
      <c r="A499" s="326">
        <v>34568</v>
      </c>
      <c r="B499" s="328" t="s">
        <v>10622</v>
      </c>
      <c r="C499" s="334" t="s">
        <v>2010</v>
      </c>
      <c r="D499" s="336">
        <v>4.93</v>
      </c>
    </row>
    <row r="500" spans="1:4">
      <c r="A500" s="326">
        <v>34569</v>
      </c>
      <c r="B500" s="328" t="s">
        <v>10623</v>
      </c>
      <c r="C500" s="334" t="s">
        <v>2010</v>
      </c>
      <c r="D500" s="336">
        <v>5.07</v>
      </c>
    </row>
    <row r="501" spans="1:4">
      <c r="A501" s="326">
        <v>34570</v>
      </c>
      <c r="B501" s="328" t="s">
        <v>10624</v>
      </c>
      <c r="C501" s="334" t="s">
        <v>2010</v>
      </c>
      <c r="D501" s="336">
        <v>5.5</v>
      </c>
    </row>
    <row r="502" spans="1:4">
      <c r="A502" s="326">
        <v>25070</v>
      </c>
      <c r="B502" s="328" t="s">
        <v>10625</v>
      </c>
      <c r="C502" s="334" t="s">
        <v>2010</v>
      </c>
      <c r="D502" s="336">
        <v>4.1399999999999997</v>
      </c>
    </row>
    <row r="503" spans="1:4">
      <c r="A503" s="326">
        <v>34571</v>
      </c>
      <c r="B503" s="328" t="s">
        <v>10626</v>
      </c>
      <c r="C503" s="334" t="s">
        <v>2010</v>
      </c>
      <c r="D503" s="336">
        <v>4.18</v>
      </c>
    </row>
    <row r="504" spans="1:4">
      <c r="A504" s="326">
        <v>34573</v>
      </c>
      <c r="B504" s="328" t="s">
        <v>10627</v>
      </c>
      <c r="C504" s="334" t="s">
        <v>2010</v>
      </c>
      <c r="D504" s="336">
        <v>4.3899999999999997</v>
      </c>
    </row>
    <row r="505" spans="1:4">
      <c r="A505" s="326">
        <v>37107</v>
      </c>
      <c r="B505" s="328" t="s">
        <v>10628</v>
      </c>
      <c r="C505" s="334" t="s">
        <v>2010</v>
      </c>
      <c r="D505" s="336">
        <v>5.8</v>
      </c>
    </row>
    <row r="506" spans="1:4">
      <c r="A506" s="326">
        <v>34576</v>
      </c>
      <c r="B506" s="328" t="s">
        <v>10629</v>
      </c>
      <c r="C506" s="334" t="s">
        <v>2010</v>
      </c>
      <c r="D506" s="336">
        <v>6.41</v>
      </c>
    </row>
    <row r="507" spans="1:4">
      <c r="A507" s="326">
        <v>34577</v>
      </c>
      <c r="B507" s="328" t="s">
        <v>10630</v>
      </c>
      <c r="C507" s="334" t="s">
        <v>2010</v>
      </c>
      <c r="D507" s="336">
        <v>6.68</v>
      </c>
    </row>
    <row r="508" spans="1:4">
      <c r="A508" s="326">
        <v>34578</v>
      </c>
      <c r="B508" s="328" t="s">
        <v>10631</v>
      </c>
      <c r="C508" s="334" t="s">
        <v>2010</v>
      </c>
      <c r="D508" s="336">
        <v>7.25</v>
      </c>
    </row>
    <row r="509" spans="1:4">
      <c r="A509" s="326">
        <v>34579</v>
      </c>
      <c r="B509" s="328" t="s">
        <v>10632</v>
      </c>
      <c r="C509" s="334" t="s">
        <v>2010</v>
      </c>
      <c r="D509" s="336">
        <v>7.73</v>
      </c>
    </row>
    <row r="510" spans="1:4">
      <c r="A510" s="326">
        <v>25067</v>
      </c>
      <c r="B510" s="328" t="s">
        <v>10633</v>
      </c>
      <c r="C510" s="334" t="s">
        <v>2010</v>
      </c>
      <c r="D510" s="336">
        <v>5.17</v>
      </c>
    </row>
    <row r="511" spans="1:4">
      <c r="A511" s="326">
        <v>34580</v>
      </c>
      <c r="B511" s="328" t="s">
        <v>10634</v>
      </c>
      <c r="C511" s="334" t="s">
        <v>2010</v>
      </c>
      <c r="D511" s="336">
        <v>5.78</v>
      </c>
    </row>
    <row r="512" spans="1:4">
      <c r="A512" s="326">
        <v>25071</v>
      </c>
      <c r="B512" s="328" t="s">
        <v>10635</v>
      </c>
      <c r="C512" s="334" t="s">
        <v>2010</v>
      </c>
      <c r="D512" s="336">
        <v>2.88</v>
      </c>
    </row>
    <row r="513" spans="1:4">
      <c r="A513" s="326">
        <v>44171</v>
      </c>
      <c r="B513" s="328" t="s">
        <v>10636</v>
      </c>
      <c r="C513" s="334" t="s">
        <v>2010</v>
      </c>
      <c r="D513" s="336">
        <v>40.090000000000003</v>
      </c>
    </row>
    <row r="514" spans="1:4">
      <c r="A514" s="326">
        <v>38395</v>
      </c>
      <c r="B514" s="328" t="s">
        <v>10637</v>
      </c>
      <c r="C514" s="334" t="s">
        <v>2010</v>
      </c>
      <c r="D514" s="336">
        <v>9.1300000000000008</v>
      </c>
    </row>
    <row r="515" spans="1:4" ht="25.5">
      <c r="A515" s="326">
        <v>34583</v>
      </c>
      <c r="B515" s="328" t="s">
        <v>10638</v>
      </c>
      <c r="C515" s="334" t="s">
        <v>16</v>
      </c>
      <c r="D515" s="336">
        <v>52.61</v>
      </c>
    </row>
    <row r="516" spans="1:4">
      <c r="A516" s="326">
        <v>34584</v>
      </c>
      <c r="B516" s="328" t="s">
        <v>10639</v>
      </c>
      <c r="C516" s="334" t="s">
        <v>16</v>
      </c>
      <c r="D516" s="336">
        <v>38.58</v>
      </c>
    </row>
    <row r="517" spans="1:4" ht="25.5">
      <c r="A517" s="326">
        <v>709</v>
      </c>
      <c r="B517" s="328" t="s">
        <v>10640</v>
      </c>
      <c r="C517" s="334" t="s">
        <v>16</v>
      </c>
      <c r="D517" s="336"/>
    </row>
    <row r="518" spans="1:4">
      <c r="A518" s="326">
        <v>34592</v>
      </c>
      <c r="B518" s="328" t="s">
        <v>10641</v>
      </c>
      <c r="C518" s="334" t="s">
        <v>2010</v>
      </c>
      <c r="D518" s="336">
        <v>3.29</v>
      </c>
    </row>
    <row r="519" spans="1:4" ht="25.5">
      <c r="A519" s="326">
        <v>34599</v>
      </c>
      <c r="B519" s="328" t="s">
        <v>10642</v>
      </c>
      <c r="C519" s="334" t="s">
        <v>2010</v>
      </c>
      <c r="D519" s="336">
        <v>2.95</v>
      </c>
    </row>
    <row r="520" spans="1:4">
      <c r="A520" s="326">
        <v>651</v>
      </c>
      <c r="B520" s="328" t="s">
        <v>10643</v>
      </c>
      <c r="C520" s="334" t="s">
        <v>2010</v>
      </c>
      <c r="D520" s="336">
        <v>3.62</v>
      </c>
    </row>
    <row r="521" spans="1:4">
      <c r="A521" s="326">
        <v>654</v>
      </c>
      <c r="B521" s="328" t="s">
        <v>10644</v>
      </c>
      <c r="C521" s="334" t="s">
        <v>2010</v>
      </c>
      <c r="D521" s="336">
        <v>4.49</v>
      </c>
    </row>
    <row r="522" spans="1:4" ht="25.5">
      <c r="A522" s="326">
        <v>37103</v>
      </c>
      <c r="B522" s="328" t="s">
        <v>10645</v>
      </c>
      <c r="C522" s="334" t="s">
        <v>2010</v>
      </c>
      <c r="D522" s="336">
        <v>3.76</v>
      </c>
    </row>
    <row r="523" spans="1:4" ht="25.5">
      <c r="A523" s="326">
        <v>34555</v>
      </c>
      <c r="B523" s="328" t="s">
        <v>10646</v>
      </c>
      <c r="C523" s="334" t="s">
        <v>2010</v>
      </c>
      <c r="D523" s="336">
        <v>4.78</v>
      </c>
    </row>
    <row r="524" spans="1:4" ht="25.5">
      <c r="A524" s="326">
        <v>674</v>
      </c>
      <c r="B524" s="328" t="s">
        <v>10647</v>
      </c>
      <c r="C524" s="334" t="s">
        <v>16</v>
      </c>
      <c r="D524" s="336"/>
    </row>
    <row r="525" spans="1:4" ht="25.5">
      <c r="A525" s="326">
        <v>34600</v>
      </c>
      <c r="B525" s="328" t="s">
        <v>10648</v>
      </c>
      <c r="C525" s="334" t="s">
        <v>16</v>
      </c>
      <c r="D525" s="336"/>
    </row>
    <row r="526" spans="1:4" ht="25.5">
      <c r="A526" s="326">
        <v>652</v>
      </c>
      <c r="B526" s="328" t="s">
        <v>10649</v>
      </c>
      <c r="C526" s="334" t="s">
        <v>16</v>
      </c>
      <c r="D526" s="336"/>
    </row>
    <row r="527" spans="1:4">
      <c r="A527" s="326">
        <v>650</v>
      </c>
      <c r="B527" s="328" t="s">
        <v>10650</v>
      </c>
      <c r="C527" s="334" t="s">
        <v>2010</v>
      </c>
      <c r="D527" s="336">
        <v>2.9</v>
      </c>
    </row>
    <row r="528" spans="1:4" ht="25.5">
      <c r="A528" s="326">
        <v>718</v>
      </c>
      <c r="B528" s="328" t="s">
        <v>10651</v>
      </c>
      <c r="C528" s="334" t="s">
        <v>2010</v>
      </c>
      <c r="D528" s="336"/>
    </row>
    <row r="529" spans="1:4" ht="25.5">
      <c r="A529" s="326">
        <v>11981</v>
      </c>
      <c r="B529" s="328" t="s">
        <v>10652</v>
      </c>
      <c r="C529" s="334" t="s">
        <v>2010</v>
      </c>
      <c r="D529" s="336"/>
    </row>
    <row r="530" spans="1:4">
      <c r="A530" s="326">
        <v>34586</v>
      </c>
      <c r="B530" s="328" t="s">
        <v>10653</v>
      </c>
      <c r="C530" s="334" t="s">
        <v>2010</v>
      </c>
      <c r="D530" s="336">
        <v>1.73</v>
      </c>
    </row>
    <row r="531" spans="1:4">
      <c r="A531" s="326">
        <v>38603</v>
      </c>
      <c r="B531" s="328" t="s">
        <v>10654</v>
      </c>
      <c r="C531" s="334" t="s">
        <v>2010</v>
      </c>
      <c r="D531" s="336">
        <v>2.0499999999999998</v>
      </c>
    </row>
    <row r="532" spans="1:4">
      <c r="A532" s="326">
        <v>34588</v>
      </c>
      <c r="B532" s="328" t="s">
        <v>10655</v>
      </c>
      <c r="C532" s="334" t="s">
        <v>2010</v>
      </c>
      <c r="D532" s="336">
        <v>2.33</v>
      </c>
    </row>
    <row r="533" spans="1:4">
      <c r="A533" s="326">
        <v>34590</v>
      </c>
      <c r="B533" s="328" t="s">
        <v>10656</v>
      </c>
      <c r="C533" s="334" t="s">
        <v>2010</v>
      </c>
      <c r="D533" s="336">
        <v>2.31</v>
      </c>
    </row>
    <row r="534" spans="1:4">
      <c r="A534" s="326">
        <v>34591</v>
      </c>
      <c r="B534" s="328" t="s">
        <v>10657</v>
      </c>
      <c r="C534" s="334" t="s">
        <v>2010</v>
      </c>
      <c r="D534" s="336">
        <v>2.81</v>
      </c>
    </row>
    <row r="535" spans="1:4" ht="38.25">
      <c r="A535" s="326">
        <v>40517</v>
      </c>
      <c r="B535" s="328" t="s">
        <v>10658</v>
      </c>
      <c r="C535" s="334" t="s">
        <v>16</v>
      </c>
      <c r="D535" s="336">
        <v>48.79</v>
      </c>
    </row>
    <row r="536" spans="1:4" ht="38.25">
      <c r="A536" s="326">
        <v>40515</v>
      </c>
      <c r="B536" s="328" t="s">
        <v>10659</v>
      </c>
      <c r="C536" s="334" t="s">
        <v>16</v>
      </c>
      <c r="D536" s="336">
        <v>109.79</v>
      </c>
    </row>
    <row r="537" spans="1:4" ht="38.25">
      <c r="A537" s="326">
        <v>40524</v>
      </c>
      <c r="B537" s="328" t="s">
        <v>10660</v>
      </c>
      <c r="C537" s="334" t="s">
        <v>16</v>
      </c>
      <c r="D537" s="336">
        <v>68.62</v>
      </c>
    </row>
    <row r="538" spans="1:4" ht="38.25">
      <c r="A538" s="326">
        <v>40529</v>
      </c>
      <c r="B538" s="328" t="s">
        <v>10661</v>
      </c>
      <c r="C538" s="334" t="s">
        <v>16</v>
      </c>
      <c r="D538" s="336">
        <v>70.14</v>
      </c>
    </row>
    <row r="539" spans="1:4" ht="38.25">
      <c r="A539" s="326">
        <v>36156</v>
      </c>
      <c r="B539" s="328" t="s">
        <v>10662</v>
      </c>
      <c r="C539" s="334" t="s">
        <v>16</v>
      </c>
      <c r="D539" s="336">
        <v>53.37</v>
      </c>
    </row>
    <row r="540" spans="1:4" ht="38.25">
      <c r="A540" s="326">
        <v>36155</v>
      </c>
      <c r="B540" s="328" t="s">
        <v>10663</v>
      </c>
      <c r="C540" s="334" t="s">
        <v>16</v>
      </c>
      <c r="D540" s="336">
        <v>46.07</v>
      </c>
    </row>
    <row r="541" spans="1:4" ht="38.25">
      <c r="A541" s="326">
        <v>36154</v>
      </c>
      <c r="B541" s="328" t="s">
        <v>10664</v>
      </c>
      <c r="C541" s="334" t="s">
        <v>16</v>
      </c>
      <c r="D541" s="336">
        <v>64.040000000000006</v>
      </c>
    </row>
    <row r="542" spans="1:4" ht="38.25">
      <c r="A542" s="326">
        <v>36170</v>
      </c>
      <c r="B542" s="328" t="s">
        <v>10665</v>
      </c>
      <c r="C542" s="334" t="s">
        <v>16</v>
      </c>
      <c r="D542" s="336">
        <v>58.2</v>
      </c>
    </row>
    <row r="543" spans="1:4" ht="25.5">
      <c r="A543" s="326">
        <v>695</v>
      </c>
      <c r="B543" s="328" t="s">
        <v>10666</v>
      </c>
      <c r="C543" s="334" t="s">
        <v>16</v>
      </c>
      <c r="D543" s="336">
        <v>47.04</v>
      </c>
    </row>
    <row r="544" spans="1:4" ht="25.5">
      <c r="A544" s="326">
        <v>679</v>
      </c>
      <c r="B544" s="328" t="s">
        <v>10667</v>
      </c>
      <c r="C544" s="334" t="s">
        <v>16</v>
      </c>
      <c r="D544" s="336">
        <v>70.14</v>
      </c>
    </row>
    <row r="545" spans="1:4" ht="25.5">
      <c r="A545" s="326">
        <v>711</v>
      </c>
      <c r="B545" s="328" t="s">
        <v>10668</v>
      </c>
      <c r="C545" s="334" t="s">
        <v>16</v>
      </c>
      <c r="D545" s="336">
        <v>46.4</v>
      </c>
    </row>
    <row r="546" spans="1:4" ht="25.5">
      <c r="A546" s="326">
        <v>712</v>
      </c>
      <c r="B546" s="328" t="s">
        <v>10669</v>
      </c>
      <c r="C546" s="334" t="s">
        <v>16</v>
      </c>
      <c r="D546" s="336">
        <v>58.45</v>
      </c>
    </row>
    <row r="547" spans="1:4" ht="25.5">
      <c r="A547" s="326">
        <v>12614</v>
      </c>
      <c r="B547" s="328" t="s">
        <v>10670</v>
      </c>
      <c r="C547" s="334" t="s">
        <v>2010</v>
      </c>
      <c r="D547" s="336">
        <v>49.06</v>
      </c>
    </row>
    <row r="548" spans="1:4">
      <c r="A548" s="326">
        <v>6140</v>
      </c>
      <c r="B548" s="328" t="s">
        <v>10671</v>
      </c>
      <c r="C548" s="334" t="s">
        <v>2010</v>
      </c>
      <c r="D548" s="336">
        <v>3.61</v>
      </c>
    </row>
    <row r="549" spans="1:4">
      <c r="A549" s="326">
        <v>38399</v>
      </c>
      <c r="B549" s="328" t="s">
        <v>10672</v>
      </c>
      <c r="C549" s="334" t="s">
        <v>2010</v>
      </c>
      <c r="D549" s="336">
        <v>222.3</v>
      </c>
    </row>
    <row r="550" spans="1:4" ht="38.25">
      <c r="A550" s="326">
        <v>729</v>
      </c>
      <c r="B550" s="328" t="s">
        <v>10673</v>
      </c>
      <c r="C550" s="334" t="s">
        <v>2010</v>
      </c>
      <c r="D550" s="336">
        <v>575.5</v>
      </c>
    </row>
    <row r="551" spans="1:4" ht="38.25">
      <c r="A551" s="326">
        <v>39925</v>
      </c>
      <c r="B551" s="328" t="s">
        <v>10674</v>
      </c>
      <c r="C551" s="334" t="s">
        <v>2010</v>
      </c>
      <c r="D551" s="336">
        <v>8315.92</v>
      </c>
    </row>
    <row r="552" spans="1:4" ht="25.5">
      <c r="A552" s="326">
        <v>731</v>
      </c>
      <c r="B552" s="328" t="s">
        <v>10675</v>
      </c>
      <c r="C552" s="334" t="s">
        <v>2010</v>
      </c>
      <c r="D552" s="336">
        <v>560.1</v>
      </c>
    </row>
    <row r="553" spans="1:4" ht="38.25">
      <c r="A553" s="326">
        <v>10575</v>
      </c>
      <c r="B553" s="328" t="s">
        <v>10676</v>
      </c>
      <c r="C553" s="334" t="s">
        <v>2010</v>
      </c>
      <c r="D553" s="336">
        <v>874.08</v>
      </c>
    </row>
    <row r="554" spans="1:4" ht="38.25">
      <c r="A554" s="326">
        <v>733</v>
      </c>
      <c r="B554" s="328" t="s">
        <v>10677</v>
      </c>
      <c r="C554" s="334" t="s">
        <v>2010</v>
      </c>
      <c r="D554" s="336">
        <v>957.01</v>
      </c>
    </row>
    <row r="555" spans="1:4" ht="38.25">
      <c r="A555" s="326">
        <v>732</v>
      </c>
      <c r="B555" s="328" t="s">
        <v>10678</v>
      </c>
      <c r="C555" s="334" t="s">
        <v>2010</v>
      </c>
      <c r="D555" s="336">
        <v>944.15</v>
      </c>
    </row>
    <row r="556" spans="1:4" ht="38.25">
      <c r="A556" s="326">
        <v>735</v>
      </c>
      <c r="B556" s="328" t="s">
        <v>10679</v>
      </c>
      <c r="C556" s="334" t="s">
        <v>2010</v>
      </c>
      <c r="D556" s="336">
        <v>1679.59</v>
      </c>
    </row>
    <row r="557" spans="1:4" ht="38.25">
      <c r="A557" s="326">
        <v>737</v>
      </c>
      <c r="B557" s="328" t="s">
        <v>10680</v>
      </c>
      <c r="C557" s="334" t="s">
        <v>2010</v>
      </c>
      <c r="D557" s="336">
        <v>5294.5</v>
      </c>
    </row>
    <row r="558" spans="1:4" ht="38.25">
      <c r="A558" s="326">
        <v>736</v>
      </c>
      <c r="B558" s="328" t="s">
        <v>10681</v>
      </c>
      <c r="C558" s="334" t="s">
        <v>2010</v>
      </c>
      <c r="D558" s="336">
        <v>1412.23</v>
      </c>
    </row>
    <row r="559" spans="1:4" ht="38.25">
      <c r="A559" s="326">
        <v>738</v>
      </c>
      <c r="B559" s="328" t="s">
        <v>10682</v>
      </c>
      <c r="C559" s="334" t="s">
        <v>2010</v>
      </c>
      <c r="D559" s="336">
        <v>2455.02</v>
      </c>
    </row>
    <row r="560" spans="1:4" ht="38.25">
      <c r="A560" s="326">
        <v>740</v>
      </c>
      <c r="B560" s="328" t="s">
        <v>10683</v>
      </c>
      <c r="C560" s="334" t="s">
        <v>2010</v>
      </c>
      <c r="D560" s="336">
        <v>4980.7299999999996</v>
      </c>
    </row>
    <row r="561" spans="1:4" ht="38.25">
      <c r="A561" s="326">
        <v>734</v>
      </c>
      <c r="B561" s="328" t="s">
        <v>10684</v>
      </c>
      <c r="C561" s="334" t="s">
        <v>2010</v>
      </c>
      <c r="D561" s="336">
        <v>1012.12</v>
      </c>
    </row>
    <row r="562" spans="1:4">
      <c r="A562" s="326">
        <v>39008</v>
      </c>
      <c r="B562" s="328" t="s">
        <v>10685</v>
      </c>
      <c r="C562" s="334" t="s">
        <v>2010</v>
      </c>
      <c r="D562" s="336">
        <v>66437.16</v>
      </c>
    </row>
    <row r="563" spans="1:4">
      <c r="A563" s="326">
        <v>39009</v>
      </c>
      <c r="B563" s="328" t="s">
        <v>10686</v>
      </c>
      <c r="C563" s="334" t="s">
        <v>2010</v>
      </c>
      <c r="D563" s="336">
        <v>71179.19</v>
      </c>
    </row>
    <row r="564" spans="1:4" ht="51">
      <c r="A564" s="326">
        <v>10587</v>
      </c>
      <c r="B564" s="328" t="s">
        <v>10687</v>
      </c>
      <c r="C564" s="334" t="s">
        <v>2010</v>
      </c>
      <c r="D564" s="336">
        <v>2803.21</v>
      </c>
    </row>
    <row r="565" spans="1:4" ht="51">
      <c r="A565" s="326">
        <v>759</v>
      </c>
      <c r="B565" s="328" t="s">
        <v>10688</v>
      </c>
      <c r="C565" s="334" t="s">
        <v>2010</v>
      </c>
      <c r="D565" s="336">
        <v>4030.46</v>
      </c>
    </row>
    <row r="566" spans="1:4" ht="51">
      <c r="A566" s="326">
        <v>761</v>
      </c>
      <c r="B566" s="328" t="s">
        <v>10689</v>
      </c>
      <c r="C566" s="334" t="s">
        <v>2010</v>
      </c>
      <c r="D566" s="336">
        <v>6831.97</v>
      </c>
    </row>
    <row r="567" spans="1:4" ht="51">
      <c r="A567" s="326">
        <v>750</v>
      </c>
      <c r="B567" s="328" t="s">
        <v>10690</v>
      </c>
      <c r="C567" s="334" t="s">
        <v>2010</v>
      </c>
      <c r="D567" s="336">
        <v>6486.41</v>
      </c>
    </row>
    <row r="568" spans="1:4" ht="51">
      <c r="A568" s="326">
        <v>755</v>
      </c>
      <c r="B568" s="328" t="s">
        <v>10691</v>
      </c>
      <c r="C568" s="334" t="s">
        <v>2010</v>
      </c>
      <c r="D568" s="336">
        <v>26617.09</v>
      </c>
    </row>
    <row r="569" spans="1:4" ht="51">
      <c r="A569" s="326">
        <v>749</v>
      </c>
      <c r="B569" s="328" t="s">
        <v>10692</v>
      </c>
      <c r="C569" s="334" t="s">
        <v>2010</v>
      </c>
      <c r="D569" s="336">
        <v>9789.27</v>
      </c>
    </row>
    <row r="570" spans="1:4" ht="51">
      <c r="A570" s="326">
        <v>756</v>
      </c>
      <c r="B570" s="328" t="s">
        <v>10693</v>
      </c>
      <c r="C570" s="334" t="s">
        <v>2010</v>
      </c>
      <c r="D570" s="336">
        <v>29029.5</v>
      </c>
    </row>
    <row r="571" spans="1:4" ht="38.25">
      <c r="A571" s="326">
        <v>10588</v>
      </c>
      <c r="B571" s="328" t="s">
        <v>10694</v>
      </c>
      <c r="C571" s="334" t="s">
        <v>2010</v>
      </c>
      <c r="D571" s="336">
        <v>2910.09</v>
      </c>
    </row>
    <row r="572" spans="1:4" ht="38.25">
      <c r="A572" s="326">
        <v>10592</v>
      </c>
      <c r="B572" s="328" t="s">
        <v>10695</v>
      </c>
      <c r="C572" s="334" t="s">
        <v>2010</v>
      </c>
      <c r="D572" s="336">
        <v>3515</v>
      </c>
    </row>
    <row r="573" spans="1:4" ht="38.25">
      <c r="A573" s="326">
        <v>10589</v>
      </c>
      <c r="B573" s="328" t="s">
        <v>10696</v>
      </c>
      <c r="C573" s="334" t="s">
        <v>2010</v>
      </c>
      <c r="D573" s="336">
        <v>4722.18</v>
      </c>
    </row>
    <row r="574" spans="1:4" ht="38.25">
      <c r="A574" s="326">
        <v>760</v>
      </c>
      <c r="B574" s="328" t="s">
        <v>10697</v>
      </c>
      <c r="C574" s="334" t="s">
        <v>2010</v>
      </c>
      <c r="D574" s="336">
        <v>26362.5</v>
      </c>
    </row>
    <row r="575" spans="1:4" ht="38.25">
      <c r="A575" s="326">
        <v>751</v>
      </c>
      <c r="B575" s="328" t="s">
        <v>10698</v>
      </c>
      <c r="C575" s="334" t="s">
        <v>2010</v>
      </c>
      <c r="D575" s="336">
        <v>4152.09</v>
      </c>
    </row>
    <row r="576" spans="1:4" ht="38.25">
      <c r="A576" s="326">
        <v>754</v>
      </c>
      <c r="B576" s="328" t="s">
        <v>10699</v>
      </c>
      <c r="C576" s="334" t="s">
        <v>2010</v>
      </c>
      <c r="D576" s="336">
        <v>6590.62</v>
      </c>
    </row>
    <row r="577" spans="1:4" ht="38.25">
      <c r="A577" s="326">
        <v>757</v>
      </c>
      <c r="B577" s="328" t="s">
        <v>10700</v>
      </c>
      <c r="C577" s="334" t="s">
        <v>2010</v>
      </c>
      <c r="D577" s="336">
        <v>13181.25</v>
      </c>
    </row>
    <row r="578" spans="1:4" ht="25.5">
      <c r="A578" s="326">
        <v>44489</v>
      </c>
      <c r="B578" s="328" t="s">
        <v>10701</v>
      </c>
      <c r="C578" s="334" t="s">
        <v>2010</v>
      </c>
      <c r="D578" s="336">
        <v>143069.04</v>
      </c>
    </row>
    <row r="579" spans="1:4" ht="25.5">
      <c r="A579" s="326">
        <v>39917</v>
      </c>
      <c r="B579" s="328" t="s">
        <v>10702</v>
      </c>
      <c r="C579" s="334" t="s">
        <v>2010</v>
      </c>
      <c r="D579" s="336">
        <v>102052.27</v>
      </c>
    </row>
    <row r="580" spans="1:4">
      <c r="A580" s="326">
        <v>38167</v>
      </c>
      <c r="B580" s="328" t="s">
        <v>10703</v>
      </c>
      <c r="C580" s="334" t="s">
        <v>10540</v>
      </c>
      <c r="D580" s="336">
        <v>30.52</v>
      </c>
    </row>
    <row r="581" spans="1:4">
      <c r="A581" s="326">
        <v>36145</v>
      </c>
      <c r="B581" s="328" t="s">
        <v>10704</v>
      </c>
      <c r="C581" s="334" t="s">
        <v>10540</v>
      </c>
      <c r="D581" s="336">
        <v>48.38</v>
      </c>
    </row>
    <row r="582" spans="1:4">
      <c r="A582" s="326">
        <v>12893</v>
      </c>
      <c r="B582" s="328" t="s">
        <v>10705</v>
      </c>
      <c r="C582" s="334" t="s">
        <v>10540</v>
      </c>
      <c r="D582" s="336">
        <v>80.64</v>
      </c>
    </row>
    <row r="583" spans="1:4">
      <c r="A583" s="326">
        <v>11685</v>
      </c>
      <c r="B583" s="328" t="s">
        <v>10706</v>
      </c>
      <c r="C583" s="334" t="s">
        <v>2010</v>
      </c>
      <c r="D583" s="336">
        <v>35.89</v>
      </c>
    </row>
    <row r="584" spans="1:4">
      <c r="A584" s="326">
        <v>11680</v>
      </c>
      <c r="B584" s="328" t="s">
        <v>10707</v>
      </c>
      <c r="C584" s="334" t="s">
        <v>2010</v>
      </c>
      <c r="D584" s="336">
        <v>13.34</v>
      </c>
    </row>
    <row r="585" spans="1:4" ht="25.5">
      <c r="A585" s="326">
        <v>11679</v>
      </c>
      <c r="B585" s="328" t="s">
        <v>10708</v>
      </c>
      <c r="C585" s="334" t="s">
        <v>2010</v>
      </c>
      <c r="D585" s="336">
        <v>18.09</v>
      </c>
    </row>
    <row r="586" spans="1:4">
      <c r="A586" s="326">
        <v>2512</v>
      </c>
      <c r="B586" s="328" t="s">
        <v>10709</v>
      </c>
      <c r="C586" s="334" t="s">
        <v>2010</v>
      </c>
      <c r="D586" s="336"/>
    </row>
    <row r="587" spans="1:4">
      <c r="A587" s="326">
        <v>4374</v>
      </c>
      <c r="B587" s="328" t="s">
        <v>10710</v>
      </c>
      <c r="C587" s="334" t="s">
        <v>2010</v>
      </c>
      <c r="D587" s="336">
        <v>0.66</v>
      </c>
    </row>
    <row r="588" spans="1:4" ht="25.5">
      <c r="A588" s="326">
        <v>7568</v>
      </c>
      <c r="B588" s="328" t="s">
        <v>10711</v>
      </c>
      <c r="C588" s="334" t="s">
        <v>2010</v>
      </c>
      <c r="D588" s="336">
        <v>1.1000000000000001</v>
      </c>
    </row>
    <row r="589" spans="1:4" ht="25.5">
      <c r="A589" s="326">
        <v>7584</v>
      </c>
      <c r="B589" s="328" t="s">
        <v>10712</v>
      </c>
      <c r="C589" s="334" t="s">
        <v>2010</v>
      </c>
      <c r="D589" s="336">
        <v>1.68</v>
      </c>
    </row>
    <row r="590" spans="1:4">
      <c r="A590" s="326">
        <v>11945</v>
      </c>
      <c r="B590" s="328" t="s">
        <v>10713</v>
      </c>
      <c r="C590" s="334" t="s">
        <v>2010</v>
      </c>
      <c r="D590" s="336">
        <v>0.11</v>
      </c>
    </row>
    <row r="591" spans="1:4">
      <c r="A591" s="326">
        <v>11946</v>
      </c>
      <c r="B591" s="328" t="s">
        <v>10714</v>
      </c>
      <c r="C591" s="334" t="s">
        <v>2010</v>
      </c>
      <c r="D591" s="336">
        <v>0.12</v>
      </c>
    </row>
    <row r="592" spans="1:4">
      <c r="A592" s="326">
        <v>4375</v>
      </c>
      <c r="B592" s="328" t="s">
        <v>10715</v>
      </c>
      <c r="C592" s="334" t="s">
        <v>2010</v>
      </c>
      <c r="D592" s="336">
        <v>0.18</v>
      </c>
    </row>
    <row r="593" spans="1:4" ht="25.5">
      <c r="A593" s="326">
        <v>11950</v>
      </c>
      <c r="B593" s="328" t="s">
        <v>10716</v>
      </c>
      <c r="C593" s="334" t="s">
        <v>2010</v>
      </c>
      <c r="D593" s="336">
        <v>0.37</v>
      </c>
    </row>
    <row r="594" spans="1:4">
      <c r="A594" s="326">
        <v>4376</v>
      </c>
      <c r="B594" s="328" t="s">
        <v>10717</v>
      </c>
      <c r="C594" s="334" t="s">
        <v>2010</v>
      </c>
      <c r="D594" s="336">
        <v>0.35</v>
      </c>
    </row>
    <row r="595" spans="1:4" ht="25.5">
      <c r="A595" s="326">
        <v>7583</v>
      </c>
      <c r="B595" s="328" t="s">
        <v>10718</v>
      </c>
      <c r="C595" s="334" t="s">
        <v>2010</v>
      </c>
      <c r="D595" s="336">
        <v>0.75</v>
      </c>
    </row>
    <row r="596" spans="1:4" ht="25.5">
      <c r="A596" s="326">
        <v>4350</v>
      </c>
      <c r="B596" s="328" t="s">
        <v>10719</v>
      </c>
      <c r="C596" s="334" t="s">
        <v>2010</v>
      </c>
      <c r="D596" s="336">
        <v>0.88</v>
      </c>
    </row>
    <row r="597" spans="1:4">
      <c r="A597" s="326">
        <v>44400</v>
      </c>
      <c r="B597" s="328" t="s">
        <v>10720</v>
      </c>
      <c r="C597" s="334" t="s">
        <v>2010</v>
      </c>
      <c r="D597" s="336">
        <v>31.94</v>
      </c>
    </row>
    <row r="598" spans="1:4" ht="25.5">
      <c r="A598" s="326">
        <v>39886</v>
      </c>
      <c r="B598" s="328" t="s">
        <v>10721</v>
      </c>
      <c r="C598" s="334" t="s">
        <v>2010</v>
      </c>
      <c r="D598" s="336"/>
    </row>
    <row r="599" spans="1:4" ht="25.5">
      <c r="A599" s="326">
        <v>39887</v>
      </c>
      <c r="B599" s="328" t="s">
        <v>10722</v>
      </c>
      <c r="C599" s="334" t="s">
        <v>2010</v>
      </c>
      <c r="D599" s="336"/>
    </row>
    <row r="600" spans="1:4" ht="25.5">
      <c r="A600" s="326">
        <v>39888</v>
      </c>
      <c r="B600" s="328" t="s">
        <v>10723</v>
      </c>
      <c r="C600" s="334" t="s">
        <v>2010</v>
      </c>
      <c r="D600" s="336"/>
    </row>
    <row r="601" spans="1:4" ht="25.5">
      <c r="A601" s="326">
        <v>39890</v>
      </c>
      <c r="B601" s="328" t="s">
        <v>10724</v>
      </c>
      <c r="C601" s="334" t="s">
        <v>2010</v>
      </c>
      <c r="D601" s="336"/>
    </row>
    <row r="602" spans="1:4" ht="25.5">
      <c r="A602" s="326">
        <v>39891</v>
      </c>
      <c r="B602" s="328" t="s">
        <v>10725</v>
      </c>
      <c r="C602" s="334" t="s">
        <v>2010</v>
      </c>
      <c r="D602" s="336"/>
    </row>
    <row r="603" spans="1:4" ht="25.5">
      <c r="A603" s="326">
        <v>39892</v>
      </c>
      <c r="B603" s="328" t="s">
        <v>10726</v>
      </c>
      <c r="C603" s="334" t="s">
        <v>2010</v>
      </c>
      <c r="D603" s="336"/>
    </row>
    <row r="604" spans="1:4" ht="25.5">
      <c r="A604" s="326">
        <v>790</v>
      </c>
      <c r="B604" s="328" t="s">
        <v>10727</v>
      </c>
      <c r="C604" s="334" t="s">
        <v>2010</v>
      </c>
      <c r="D604" s="336"/>
    </row>
    <row r="605" spans="1:4">
      <c r="A605" s="326">
        <v>791</v>
      </c>
      <c r="B605" s="328" t="s">
        <v>10728</v>
      </c>
      <c r="C605" s="334" t="s">
        <v>2010</v>
      </c>
      <c r="D605" s="336"/>
    </row>
    <row r="606" spans="1:4">
      <c r="A606" s="326">
        <v>766</v>
      </c>
      <c r="B606" s="328" t="s">
        <v>10729</v>
      </c>
      <c r="C606" s="334" t="s">
        <v>2010</v>
      </c>
      <c r="D606" s="336"/>
    </row>
    <row r="607" spans="1:4">
      <c r="A607" s="326">
        <v>767</v>
      </c>
      <c r="B607" s="328" t="s">
        <v>10730</v>
      </c>
      <c r="C607" s="334" t="s">
        <v>2010</v>
      </c>
      <c r="D607" s="336"/>
    </row>
    <row r="608" spans="1:4">
      <c r="A608" s="326">
        <v>789</v>
      </c>
      <c r="B608" s="328" t="s">
        <v>10731</v>
      </c>
      <c r="C608" s="334" t="s">
        <v>2010</v>
      </c>
      <c r="D608" s="336"/>
    </row>
    <row r="609" spans="1:4">
      <c r="A609" s="326">
        <v>768</v>
      </c>
      <c r="B609" s="328" t="s">
        <v>10732</v>
      </c>
      <c r="C609" s="334" t="s">
        <v>2010</v>
      </c>
      <c r="D609" s="336"/>
    </row>
    <row r="610" spans="1:4">
      <c r="A610" s="326">
        <v>769</v>
      </c>
      <c r="B610" s="328" t="s">
        <v>10733</v>
      </c>
      <c r="C610" s="334" t="s">
        <v>2010</v>
      </c>
      <c r="D610" s="336"/>
    </row>
    <row r="611" spans="1:4">
      <c r="A611" s="326">
        <v>764</v>
      </c>
      <c r="B611" s="328" t="s">
        <v>10734</v>
      </c>
      <c r="C611" s="334" t="s">
        <v>2010</v>
      </c>
      <c r="D611" s="336"/>
    </row>
    <row r="612" spans="1:4">
      <c r="A612" s="326">
        <v>765</v>
      </c>
      <c r="B612" s="328" t="s">
        <v>10735</v>
      </c>
      <c r="C612" s="334" t="s">
        <v>2010</v>
      </c>
      <c r="D612" s="336"/>
    </row>
    <row r="613" spans="1:4">
      <c r="A613" s="326">
        <v>770</v>
      </c>
      <c r="B613" s="328" t="s">
        <v>10736</v>
      </c>
      <c r="C613" s="334" t="s">
        <v>2010</v>
      </c>
      <c r="D613" s="336"/>
    </row>
    <row r="614" spans="1:4">
      <c r="A614" s="326">
        <v>12394</v>
      </c>
      <c r="B614" s="328" t="s">
        <v>10737</v>
      </c>
      <c r="C614" s="334" t="s">
        <v>2010</v>
      </c>
      <c r="D614" s="336"/>
    </row>
    <row r="615" spans="1:4" ht="25.5">
      <c r="A615" s="326">
        <v>787</v>
      </c>
      <c r="B615" s="328" t="s">
        <v>10738</v>
      </c>
      <c r="C615" s="334" t="s">
        <v>2010</v>
      </c>
      <c r="D615" s="336"/>
    </row>
    <row r="616" spans="1:4" ht="25.5">
      <c r="A616" s="326">
        <v>774</v>
      </c>
      <c r="B616" s="328" t="s">
        <v>10739</v>
      </c>
      <c r="C616" s="334" t="s">
        <v>2010</v>
      </c>
      <c r="D616" s="336"/>
    </row>
    <row r="617" spans="1:4">
      <c r="A617" s="326">
        <v>773</v>
      </c>
      <c r="B617" s="328" t="s">
        <v>10740</v>
      </c>
      <c r="C617" s="334" t="s">
        <v>2010</v>
      </c>
      <c r="D617" s="336"/>
    </row>
    <row r="618" spans="1:4">
      <c r="A618" s="326">
        <v>775</v>
      </c>
      <c r="B618" s="328" t="s">
        <v>10741</v>
      </c>
      <c r="C618" s="334" t="s">
        <v>2010</v>
      </c>
      <c r="D618" s="336"/>
    </row>
    <row r="619" spans="1:4">
      <c r="A619" s="326">
        <v>788</v>
      </c>
      <c r="B619" s="328" t="s">
        <v>10742</v>
      </c>
      <c r="C619" s="334" t="s">
        <v>2010</v>
      </c>
      <c r="D619" s="336"/>
    </row>
    <row r="620" spans="1:4">
      <c r="A620" s="326">
        <v>772</v>
      </c>
      <c r="B620" s="328" t="s">
        <v>10743</v>
      </c>
      <c r="C620" s="334" t="s">
        <v>2010</v>
      </c>
      <c r="D620" s="336"/>
    </row>
    <row r="621" spans="1:4">
      <c r="A621" s="326">
        <v>771</v>
      </c>
      <c r="B621" s="328" t="s">
        <v>10744</v>
      </c>
      <c r="C621" s="334" t="s">
        <v>2010</v>
      </c>
      <c r="D621" s="336"/>
    </row>
    <row r="622" spans="1:4">
      <c r="A622" s="326">
        <v>776</v>
      </c>
      <c r="B622" s="328" t="s">
        <v>10745</v>
      </c>
      <c r="C622" s="334" t="s">
        <v>2010</v>
      </c>
      <c r="D622" s="336"/>
    </row>
    <row r="623" spans="1:4">
      <c r="A623" s="326">
        <v>777</v>
      </c>
      <c r="B623" s="328" t="s">
        <v>10746</v>
      </c>
      <c r="C623" s="334" t="s">
        <v>2010</v>
      </c>
      <c r="D623" s="336"/>
    </row>
    <row r="624" spans="1:4">
      <c r="A624" s="326">
        <v>780</v>
      </c>
      <c r="B624" s="328" t="s">
        <v>10747</v>
      </c>
      <c r="C624" s="334" t="s">
        <v>2010</v>
      </c>
      <c r="D624" s="336"/>
    </row>
    <row r="625" spans="1:4">
      <c r="A625" s="326">
        <v>778</v>
      </c>
      <c r="B625" s="328" t="s">
        <v>10748</v>
      </c>
      <c r="C625" s="334" t="s">
        <v>2010</v>
      </c>
      <c r="D625" s="336"/>
    </row>
    <row r="626" spans="1:4">
      <c r="A626" s="326">
        <v>779</v>
      </c>
      <c r="B626" s="328" t="s">
        <v>10749</v>
      </c>
      <c r="C626" s="334" t="s">
        <v>2010</v>
      </c>
      <c r="D626" s="336"/>
    </row>
    <row r="627" spans="1:4">
      <c r="A627" s="326">
        <v>781</v>
      </c>
      <c r="B627" s="328" t="s">
        <v>10750</v>
      </c>
      <c r="C627" s="334" t="s">
        <v>2010</v>
      </c>
      <c r="D627" s="336"/>
    </row>
    <row r="628" spans="1:4">
      <c r="A628" s="326">
        <v>786</v>
      </c>
      <c r="B628" s="328" t="s">
        <v>10751</v>
      </c>
      <c r="C628" s="334" t="s">
        <v>2010</v>
      </c>
      <c r="D628" s="336"/>
    </row>
    <row r="629" spans="1:4">
      <c r="A629" s="326">
        <v>782</v>
      </c>
      <c r="B629" s="328" t="s">
        <v>10752</v>
      </c>
      <c r="C629" s="334" t="s">
        <v>2010</v>
      </c>
      <c r="D629" s="336"/>
    </row>
    <row r="630" spans="1:4">
      <c r="A630" s="326">
        <v>783</v>
      </c>
      <c r="B630" s="328" t="s">
        <v>10753</v>
      </c>
      <c r="C630" s="334" t="s">
        <v>2010</v>
      </c>
      <c r="D630" s="336"/>
    </row>
    <row r="631" spans="1:4">
      <c r="A631" s="326">
        <v>785</v>
      </c>
      <c r="B631" s="328" t="s">
        <v>10754</v>
      </c>
      <c r="C631" s="334" t="s">
        <v>2010</v>
      </c>
      <c r="D631" s="336"/>
    </row>
    <row r="632" spans="1:4">
      <c r="A632" s="326">
        <v>784</v>
      </c>
      <c r="B632" s="328" t="s">
        <v>10755</v>
      </c>
      <c r="C632" s="334" t="s">
        <v>2010</v>
      </c>
      <c r="D632" s="336"/>
    </row>
    <row r="633" spans="1:4" ht="25.5">
      <c r="A633" s="326">
        <v>828</v>
      </c>
      <c r="B633" s="328" t="s">
        <v>10756</v>
      </c>
      <c r="C633" s="334" t="s">
        <v>2010</v>
      </c>
      <c r="D633" s="336">
        <v>0.57999999999999996</v>
      </c>
    </row>
    <row r="634" spans="1:4" ht="25.5">
      <c r="A634" s="326">
        <v>829</v>
      </c>
      <c r="B634" s="328" t="s">
        <v>10757</v>
      </c>
      <c r="C634" s="334" t="s">
        <v>2010</v>
      </c>
      <c r="D634" s="336">
        <v>0.94</v>
      </c>
    </row>
    <row r="635" spans="1:4" ht="25.5">
      <c r="A635" s="326">
        <v>812</v>
      </c>
      <c r="B635" s="328" t="s">
        <v>10758</v>
      </c>
      <c r="C635" s="334" t="s">
        <v>2010</v>
      </c>
      <c r="D635" s="336">
        <v>2.0699999999999998</v>
      </c>
    </row>
    <row r="636" spans="1:4" ht="25.5">
      <c r="A636" s="326">
        <v>819</v>
      </c>
      <c r="B636" s="328" t="s">
        <v>10759</v>
      </c>
      <c r="C636" s="334" t="s">
        <v>2010</v>
      </c>
      <c r="D636" s="336">
        <v>3.6</v>
      </c>
    </row>
    <row r="637" spans="1:4" ht="25.5">
      <c r="A637" s="326">
        <v>818</v>
      </c>
      <c r="B637" s="328" t="s">
        <v>10760</v>
      </c>
      <c r="C637" s="334" t="s">
        <v>2010</v>
      </c>
      <c r="D637" s="336">
        <v>6.71</v>
      </c>
    </row>
    <row r="638" spans="1:4" ht="25.5">
      <c r="A638" s="326">
        <v>20086</v>
      </c>
      <c r="B638" s="328" t="s">
        <v>10761</v>
      </c>
      <c r="C638" s="334" t="s">
        <v>2010</v>
      </c>
      <c r="D638" s="336">
        <v>2.8</v>
      </c>
    </row>
    <row r="639" spans="1:4" ht="25.5">
      <c r="A639" s="326">
        <v>832</v>
      </c>
      <c r="B639" s="328" t="s">
        <v>10762</v>
      </c>
      <c r="C639" s="334" t="s">
        <v>2010</v>
      </c>
      <c r="D639" s="336">
        <v>2.77</v>
      </c>
    </row>
    <row r="640" spans="1:4" ht="25.5">
      <c r="A640" s="326">
        <v>834</v>
      </c>
      <c r="B640" s="328" t="s">
        <v>10763</v>
      </c>
      <c r="C640" s="334" t="s">
        <v>2010</v>
      </c>
      <c r="D640" s="336">
        <v>3.59</v>
      </c>
    </row>
    <row r="641" spans="1:4" ht="25.5">
      <c r="A641" s="326">
        <v>813</v>
      </c>
      <c r="B641" s="328" t="s">
        <v>10764</v>
      </c>
      <c r="C641" s="334" t="s">
        <v>2010</v>
      </c>
      <c r="D641" s="336">
        <v>4.18</v>
      </c>
    </row>
    <row r="642" spans="1:4" ht="25.5">
      <c r="A642" s="326">
        <v>820</v>
      </c>
      <c r="B642" s="328" t="s">
        <v>10765</v>
      </c>
      <c r="C642" s="334" t="s">
        <v>2010</v>
      </c>
      <c r="D642" s="336">
        <v>5.62</v>
      </c>
    </row>
    <row r="643" spans="1:4" ht="25.5">
      <c r="A643" s="326">
        <v>816</v>
      </c>
      <c r="B643" s="328" t="s">
        <v>10766</v>
      </c>
      <c r="C643" s="334" t="s">
        <v>2010</v>
      </c>
      <c r="D643" s="336">
        <v>10.02</v>
      </c>
    </row>
    <row r="644" spans="1:4" ht="25.5">
      <c r="A644" s="326">
        <v>814</v>
      </c>
      <c r="B644" s="328" t="s">
        <v>10767</v>
      </c>
      <c r="C644" s="334" t="s">
        <v>2010</v>
      </c>
      <c r="D644" s="336">
        <v>12.45</v>
      </c>
    </row>
    <row r="645" spans="1:4" ht="25.5">
      <c r="A645" s="326">
        <v>822</v>
      </c>
      <c r="B645" s="328" t="s">
        <v>10768</v>
      </c>
      <c r="C645" s="334" t="s">
        <v>2010</v>
      </c>
      <c r="D645" s="336">
        <v>16.25</v>
      </c>
    </row>
    <row r="646" spans="1:4" ht="25.5">
      <c r="A646" s="326">
        <v>821</v>
      </c>
      <c r="B646" s="328" t="s">
        <v>10769</v>
      </c>
      <c r="C646" s="334" t="s">
        <v>2010</v>
      </c>
      <c r="D646" s="336">
        <v>18.59</v>
      </c>
    </row>
    <row r="647" spans="1:4" ht="25.5">
      <c r="A647" s="326">
        <v>39191</v>
      </c>
      <c r="B647" s="328" t="s">
        <v>10770</v>
      </c>
      <c r="C647" s="334" t="s">
        <v>2010</v>
      </c>
      <c r="D647" s="336">
        <v>21.77</v>
      </c>
    </row>
    <row r="648" spans="1:4" ht="25.5">
      <c r="A648" s="326">
        <v>39190</v>
      </c>
      <c r="B648" s="328" t="s">
        <v>10771</v>
      </c>
      <c r="C648" s="334" t="s">
        <v>2010</v>
      </c>
      <c r="D648" s="336">
        <v>22.74</v>
      </c>
    </row>
    <row r="649" spans="1:4" ht="25.5">
      <c r="A649" s="326">
        <v>39189</v>
      </c>
      <c r="B649" s="328" t="s">
        <v>10772</v>
      </c>
      <c r="C649" s="334" t="s">
        <v>2010</v>
      </c>
      <c r="D649" s="336">
        <v>24.07</v>
      </c>
    </row>
    <row r="650" spans="1:4" ht="25.5">
      <c r="A650" s="326">
        <v>39188</v>
      </c>
      <c r="B650" s="328" t="s">
        <v>10773</v>
      </c>
      <c r="C650" s="334" t="s">
        <v>2010</v>
      </c>
      <c r="D650" s="336">
        <v>17.72</v>
      </c>
    </row>
    <row r="651" spans="1:4" ht="25.5">
      <c r="A651" s="326">
        <v>39186</v>
      </c>
      <c r="B651" s="328" t="s">
        <v>10774</v>
      </c>
      <c r="C651" s="334" t="s">
        <v>2010</v>
      </c>
      <c r="D651" s="336">
        <v>21.54</v>
      </c>
    </row>
    <row r="652" spans="1:4" ht="25.5">
      <c r="A652" s="326">
        <v>39187</v>
      </c>
      <c r="B652" s="328" t="s">
        <v>10775</v>
      </c>
      <c r="C652" s="334" t="s">
        <v>2010</v>
      </c>
      <c r="D652" s="336">
        <v>18.57</v>
      </c>
    </row>
    <row r="653" spans="1:4" ht="25.5">
      <c r="A653" s="326">
        <v>39184</v>
      </c>
      <c r="B653" s="328" t="s">
        <v>10776</v>
      </c>
      <c r="C653" s="334" t="s">
        <v>2010</v>
      </c>
      <c r="D653" s="336">
        <v>6.99</v>
      </c>
    </row>
    <row r="654" spans="1:4" ht="25.5">
      <c r="A654" s="326">
        <v>39185</v>
      </c>
      <c r="B654" s="328" t="s">
        <v>10777</v>
      </c>
      <c r="C654" s="334" t="s">
        <v>2010</v>
      </c>
      <c r="D654" s="336">
        <v>6.37</v>
      </c>
    </row>
    <row r="655" spans="1:4" ht="25.5">
      <c r="A655" s="326">
        <v>39198</v>
      </c>
      <c r="B655" s="328" t="s">
        <v>10778</v>
      </c>
      <c r="C655" s="334" t="s">
        <v>2010</v>
      </c>
      <c r="D655" s="336">
        <v>71.430000000000007</v>
      </c>
    </row>
    <row r="656" spans="1:4" ht="25.5">
      <c r="A656" s="326">
        <v>39197</v>
      </c>
      <c r="B656" s="328" t="s">
        <v>10779</v>
      </c>
      <c r="C656" s="334" t="s">
        <v>2010</v>
      </c>
      <c r="D656" s="336">
        <v>74.62</v>
      </c>
    </row>
    <row r="657" spans="1:4" ht="25.5">
      <c r="A657" s="326">
        <v>39196</v>
      </c>
      <c r="B657" s="328" t="s">
        <v>10780</v>
      </c>
      <c r="C657" s="334" t="s">
        <v>2010</v>
      </c>
      <c r="D657" s="336">
        <v>76.95</v>
      </c>
    </row>
    <row r="658" spans="1:4" ht="25.5">
      <c r="A658" s="326">
        <v>39199</v>
      </c>
      <c r="B658" s="328" t="s">
        <v>10781</v>
      </c>
      <c r="C658" s="334" t="s">
        <v>2010</v>
      </c>
      <c r="D658" s="336">
        <v>68.739999999999995</v>
      </c>
    </row>
    <row r="659" spans="1:4" ht="25.5">
      <c r="A659" s="326">
        <v>39195</v>
      </c>
      <c r="B659" s="328" t="s">
        <v>10782</v>
      </c>
      <c r="C659" s="334" t="s">
        <v>2010</v>
      </c>
      <c r="D659" s="336">
        <v>39.68</v>
      </c>
    </row>
    <row r="660" spans="1:4" ht="25.5">
      <c r="A660" s="326">
        <v>39194</v>
      </c>
      <c r="B660" s="328" t="s">
        <v>10783</v>
      </c>
      <c r="C660" s="334" t="s">
        <v>2010</v>
      </c>
      <c r="D660" s="336">
        <v>42.46</v>
      </c>
    </row>
    <row r="661" spans="1:4">
      <c r="A661" s="326">
        <v>39193</v>
      </c>
      <c r="B661" s="328" t="s">
        <v>10784</v>
      </c>
      <c r="C661" s="334" t="s">
        <v>2010</v>
      </c>
      <c r="D661" s="336">
        <v>46.54</v>
      </c>
    </row>
    <row r="662" spans="1:4" ht="25.5">
      <c r="A662" s="326">
        <v>39192</v>
      </c>
      <c r="B662" s="328" t="s">
        <v>10785</v>
      </c>
      <c r="C662" s="334" t="s">
        <v>2010</v>
      </c>
      <c r="D662" s="336">
        <v>48.41</v>
      </c>
    </row>
    <row r="663" spans="1:4" ht="25.5">
      <c r="A663" s="326">
        <v>39201</v>
      </c>
      <c r="B663" s="328" t="s">
        <v>10786</v>
      </c>
      <c r="C663" s="334" t="s">
        <v>2010</v>
      </c>
      <c r="D663" s="336">
        <v>85.4</v>
      </c>
    </row>
    <row r="664" spans="1:4" ht="25.5">
      <c r="A664" s="326">
        <v>39200</v>
      </c>
      <c r="B664" s="328" t="s">
        <v>10787</v>
      </c>
      <c r="C664" s="334" t="s">
        <v>2010</v>
      </c>
      <c r="D664" s="336">
        <v>86.09</v>
      </c>
    </row>
    <row r="665" spans="1:4" ht="25.5">
      <c r="A665" s="326">
        <v>39203</v>
      </c>
      <c r="B665" s="328" t="s">
        <v>10788</v>
      </c>
      <c r="C665" s="334" t="s">
        <v>2010</v>
      </c>
      <c r="D665" s="336">
        <v>69.510000000000005</v>
      </c>
    </row>
    <row r="666" spans="1:4">
      <c r="A666" s="326">
        <v>39202</v>
      </c>
      <c r="B666" s="328" t="s">
        <v>10789</v>
      </c>
      <c r="C666" s="334" t="s">
        <v>2010</v>
      </c>
      <c r="D666" s="336">
        <v>81.650000000000006</v>
      </c>
    </row>
    <row r="667" spans="1:4" ht="25.5">
      <c r="A667" s="326">
        <v>39920</v>
      </c>
      <c r="B667" s="328" t="s">
        <v>10790</v>
      </c>
      <c r="C667" s="334" t="s">
        <v>2010</v>
      </c>
      <c r="D667" s="336">
        <v>5.86</v>
      </c>
    </row>
    <row r="668" spans="1:4" ht="25.5">
      <c r="A668" s="326">
        <v>39205</v>
      </c>
      <c r="B668" s="328" t="s">
        <v>10791</v>
      </c>
      <c r="C668" s="334" t="s">
        <v>2010</v>
      </c>
      <c r="D668" s="336">
        <v>136.22999999999999</v>
      </c>
    </row>
    <row r="669" spans="1:4">
      <c r="A669" s="326">
        <v>39204</v>
      </c>
      <c r="B669" s="328" t="s">
        <v>10792</v>
      </c>
      <c r="C669" s="334" t="s">
        <v>2010</v>
      </c>
      <c r="D669" s="336">
        <v>139.52000000000001</v>
      </c>
    </row>
    <row r="670" spans="1:4">
      <c r="A670" s="326">
        <v>39206</v>
      </c>
      <c r="B670" s="328" t="s">
        <v>10793</v>
      </c>
      <c r="C670" s="334" t="s">
        <v>2010</v>
      </c>
      <c r="D670" s="336">
        <v>132.36000000000001</v>
      </c>
    </row>
    <row r="671" spans="1:4">
      <c r="A671" s="326">
        <v>798</v>
      </c>
      <c r="B671" s="328" t="s">
        <v>10794</v>
      </c>
      <c r="C671" s="334" t="s">
        <v>2010</v>
      </c>
      <c r="D671" s="336">
        <v>1.1599999999999999</v>
      </c>
    </row>
    <row r="672" spans="1:4">
      <c r="A672" s="326">
        <v>797</v>
      </c>
      <c r="B672" s="328" t="s">
        <v>10795</v>
      </c>
      <c r="C672" s="334" t="s">
        <v>2010</v>
      </c>
      <c r="D672" s="336">
        <v>8.41</v>
      </c>
    </row>
    <row r="673" spans="1:4">
      <c r="A673" s="326">
        <v>796</v>
      </c>
      <c r="B673" s="328" t="s">
        <v>10796</v>
      </c>
      <c r="C673" s="334" t="s">
        <v>2010</v>
      </c>
      <c r="D673" s="336">
        <v>7.15</v>
      </c>
    </row>
    <row r="674" spans="1:4">
      <c r="A674" s="326">
        <v>799</v>
      </c>
      <c r="B674" s="328" t="s">
        <v>10797</v>
      </c>
      <c r="C674" s="334" t="s">
        <v>2010</v>
      </c>
      <c r="D674" s="336">
        <v>3.46</v>
      </c>
    </row>
    <row r="675" spans="1:4">
      <c r="A675" s="326">
        <v>792</v>
      </c>
      <c r="B675" s="328" t="s">
        <v>10798</v>
      </c>
      <c r="C675" s="334" t="s">
        <v>2010</v>
      </c>
      <c r="D675" s="336">
        <v>3.35</v>
      </c>
    </row>
    <row r="676" spans="1:4">
      <c r="A676" s="326">
        <v>38001</v>
      </c>
      <c r="B676" s="328" t="s">
        <v>10799</v>
      </c>
      <c r="C676" s="334" t="s">
        <v>2010</v>
      </c>
      <c r="D676" s="336">
        <v>1.18</v>
      </c>
    </row>
    <row r="677" spans="1:4">
      <c r="A677" s="326">
        <v>38002</v>
      </c>
      <c r="B677" s="328" t="s">
        <v>10800</v>
      </c>
      <c r="C677" s="334" t="s">
        <v>2010</v>
      </c>
      <c r="D677" s="336">
        <v>4.12</v>
      </c>
    </row>
    <row r="678" spans="1:4">
      <c r="A678" s="326">
        <v>38003</v>
      </c>
      <c r="B678" s="328" t="s">
        <v>10801</v>
      </c>
      <c r="C678" s="334" t="s">
        <v>2010</v>
      </c>
      <c r="D678" s="336">
        <v>28.16</v>
      </c>
    </row>
    <row r="679" spans="1:4">
      <c r="A679" s="326">
        <v>38004</v>
      </c>
      <c r="B679" s="328" t="s">
        <v>10802</v>
      </c>
      <c r="C679" s="334" t="s">
        <v>2010</v>
      </c>
      <c r="D679" s="336">
        <v>32.39</v>
      </c>
    </row>
    <row r="680" spans="1:4">
      <c r="A680" s="326">
        <v>44263</v>
      </c>
      <c r="B680" s="328" t="s">
        <v>10803</v>
      </c>
      <c r="C680" s="334" t="s">
        <v>2010</v>
      </c>
      <c r="D680" s="336">
        <v>58.15</v>
      </c>
    </row>
    <row r="681" spans="1:4">
      <c r="A681" s="326">
        <v>36327</v>
      </c>
      <c r="B681" s="328" t="s">
        <v>10804</v>
      </c>
      <c r="C681" s="334" t="s">
        <v>2010</v>
      </c>
      <c r="D681" s="336"/>
    </row>
    <row r="682" spans="1:4">
      <c r="A682" s="326">
        <v>38992</v>
      </c>
      <c r="B682" s="328" t="s">
        <v>10805</v>
      </c>
      <c r="C682" s="334" t="s">
        <v>2010</v>
      </c>
      <c r="D682" s="336"/>
    </row>
    <row r="683" spans="1:4">
      <c r="A683" s="326">
        <v>38993</v>
      </c>
      <c r="B683" s="328" t="s">
        <v>10806</v>
      </c>
      <c r="C683" s="334" t="s">
        <v>2010</v>
      </c>
      <c r="D683" s="336"/>
    </row>
    <row r="684" spans="1:4">
      <c r="A684" s="326">
        <v>44175</v>
      </c>
      <c r="B684" s="328" t="s">
        <v>10807</v>
      </c>
      <c r="C684" s="334" t="s">
        <v>2010</v>
      </c>
      <c r="D684" s="336"/>
    </row>
    <row r="685" spans="1:4">
      <c r="A685" s="326">
        <v>44177</v>
      </c>
      <c r="B685" s="328" t="s">
        <v>10808</v>
      </c>
      <c r="C685" s="334" t="s">
        <v>2010</v>
      </c>
      <c r="D685" s="336"/>
    </row>
    <row r="686" spans="1:4" ht="25.5">
      <c r="A686" s="326">
        <v>38418</v>
      </c>
      <c r="B686" s="328" t="s">
        <v>10809</v>
      </c>
      <c r="C686" s="334" t="s">
        <v>2010</v>
      </c>
      <c r="D686" s="336">
        <v>4.82</v>
      </c>
    </row>
    <row r="687" spans="1:4">
      <c r="A687" s="326">
        <v>39178</v>
      </c>
      <c r="B687" s="328" t="s">
        <v>10810</v>
      </c>
      <c r="C687" s="334" t="s">
        <v>2010</v>
      </c>
      <c r="D687" s="336">
        <v>2.35</v>
      </c>
    </row>
    <row r="688" spans="1:4">
      <c r="A688" s="326">
        <v>39177</v>
      </c>
      <c r="B688" s="328" t="s">
        <v>10811</v>
      </c>
      <c r="C688" s="334" t="s">
        <v>2010</v>
      </c>
      <c r="D688" s="336">
        <v>2.13</v>
      </c>
    </row>
    <row r="689" spans="1:4">
      <c r="A689" s="326">
        <v>39176</v>
      </c>
      <c r="B689" s="328" t="s">
        <v>10812</v>
      </c>
      <c r="C689" s="334" t="s">
        <v>2010</v>
      </c>
      <c r="D689" s="336">
        <v>1.39</v>
      </c>
    </row>
    <row r="690" spans="1:4">
      <c r="A690" s="326">
        <v>39174</v>
      </c>
      <c r="B690" s="328" t="s">
        <v>10813</v>
      </c>
      <c r="C690" s="334" t="s">
        <v>2010</v>
      </c>
      <c r="D690" s="336">
        <v>1.06</v>
      </c>
    </row>
    <row r="691" spans="1:4">
      <c r="A691" s="326">
        <v>39180</v>
      </c>
      <c r="B691" s="328" t="s">
        <v>10814</v>
      </c>
      <c r="C691" s="334" t="s">
        <v>2010</v>
      </c>
      <c r="D691" s="336">
        <v>6.39</v>
      </c>
    </row>
    <row r="692" spans="1:4">
      <c r="A692" s="326">
        <v>39179</v>
      </c>
      <c r="B692" s="328" t="s">
        <v>10815</v>
      </c>
      <c r="C692" s="334" t="s">
        <v>2010</v>
      </c>
      <c r="D692" s="336">
        <v>5.66</v>
      </c>
    </row>
    <row r="693" spans="1:4">
      <c r="A693" s="326">
        <v>39181</v>
      </c>
      <c r="B693" s="328" t="s">
        <v>10816</v>
      </c>
      <c r="C693" s="334" t="s">
        <v>2010</v>
      </c>
      <c r="D693" s="336">
        <v>8.57</v>
      </c>
    </row>
    <row r="694" spans="1:4">
      <c r="A694" s="326">
        <v>39175</v>
      </c>
      <c r="B694" s="328" t="s">
        <v>10817</v>
      </c>
      <c r="C694" s="334" t="s">
        <v>2010</v>
      </c>
      <c r="D694" s="336">
        <v>1.3</v>
      </c>
    </row>
    <row r="695" spans="1:4">
      <c r="A695" s="326">
        <v>39217</v>
      </c>
      <c r="B695" s="328" t="s">
        <v>10818</v>
      </c>
      <c r="C695" s="334" t="s">
        <v>2010</v>
      </c>
      <c r="D695" s="336">
        <v>1</v>
      </c>
    </row>
    <row r="696" spans="1:4">
      <c r="A696" s="326">
        <v>39182</v>
      </c>
      <c r="B696" s="328" t="s">
        <v>10819</v>
      </c>
      <c r="C696" s="334" t="s">
        <v>2010</v>
      </c>
      <c r="D696" s="336">
        <v>12.06</v>
      </c>
    </row>
    <row r="697" spans="1:4" ht="25.5">
      <c r="A697" s="326">
        <v>12616</v>
      </c>
      <c r="B697" s="328" t="s">
        <v>10820</v>
      </c>
      <c r="C697" s="334" t="s">
        <v>2010</v>
      </c>
      <c r="D697" s="336">
        <v>14.88</v>
      </c>
    </row>
    <row r="698" spans="1:4" ht="38.25">
      <c r="A698" s="326">
        <v>1049</v>
      </c>
      <c r="B698" s="328" t="s">
        <v>10821</v>
      </c>
      <c r="C698" s="334" t="s">
        <v>2010</v>
      </c>
      <c r="D698" s="336">
        <v>10.09</v>
      </c>
    </row>
    <row r="699" spans="1:4" ht="38.25">
      <c r="A699" s="326">
        <v>1099</v>
      </c>
      <c r="B699" s="328" t="s">
        <v>10822</v>
      </c>
      <c r="C699" s="334" t="s">
        <v>2010</v>
      </c>
      <c r="D699" s="336">
        <v>7.72</v>
      </c>
    </row>
    <row r="700" spans="1:4" ht="38.25">
      <c r="A700" s="326">
        <v>1050</v>
      </c>
      <c r="B700" s="328" t="s">
        <v>10823</v>
      </c>
      <c r="C700" s="334" t="s">
        <v>2010</v>
      </c>
      <c r="D700" s="336">
        <v>5.28</v>
      </c>
    </row>
    <row r="701" spans="1:4" ht="38.25">
      <c r="A701" s="326">
        <v>39678</v>
      </c>
      <c r="B701" s="328" t="s">
        <v>10824</v>
      </c>
      <c r="C701" s="334" t="s">
        <v>2010</v>
      </c>
      <c r="D701" s="336">
        <v>3.11</v>
      </c>
    </row>
    <row r="702" spans="1:4" ht="38.25">
      <c r="A702" s="326">
        <v>1101</v>
      </c>
      <c r="B702" s="328" t="s">
        <v>10825</v>
      </c>
      <c r="C702" s="334" t="s">
        <v>2010</v>
      </c>
      <c r="D702" s="336">
        <v>33.29</v>
      </c>
    </row>
    <row r="703" spans="1:4" ht="38.25">
      <c r="A703" s="326">
        <v>1100</v>
      </c>
      <c r="B703" s="328" t="s">
        <v>10826</v>
      </c>
      <c r="C703" s="334" t="s">
        <v>2010</v>
      </c>
      <c r="D703" s="336">
        <v>17.18</v>
      </c>
    </row>
    <row r="704" spans="1:4" ht="38.25">
      <c r="A704" s="326">
        <v>39679</v>
      </c>
      <c r="B704" s="328" t="s">
        <v>10827</v>
      </c>
      <c r="C704" s="334" t="s">
        <v>2010</v>
      </c>
      <c r="D704" s="336">
        <v>66.349999999999994</v>
      </c>
    </row>
    <row r="705" spans="1:4" ht="38.25">
      <c r="A705" s="326">
        <v>1102</v>
      </c>
      <c r="B705" s="328" t="s">
        <v>10828</v>
      </c>
      <c r="C705" s="334" t="s">
        <v>2010</v>
      </c>
      <c r="D705" s="336">
        <v>49.64</v>
      </c>
    </row>
    <row r="706" spans="1:4" ht="38.25">
      <c r="A706" s="326">
        <v>1098</v>
      </c>
      <c r="B706" s="328" t="s">
        <v>10829</v>
      </c>
      <c r="C706" s="334" t="s">
        <v>2010</v>
      </c>
      <c r="D706" s="336">
        <v>4.12</v>
      </c>
    </row>
    <row r="707" spans="1:4" ht="38.25">
      <c r="A707" s="326">
        <v>1051</v>
      </c>
      <c r="B707" s="328" t="s">
        <v>10830</v>
      </c>
      <c r="C707" s="334" t="s">
        <v>2010</v>
      </c>
      <c r="D707" s="336">
        <v>72.150000000000006</v>
      </c>
    </row>
    <row r="708" spans="1:4">
      <c r="A708" s="326">
        <v>37399</v>
      </c>
      <c r="B708" s="328" t="s">
        <v>10831</v>
      </c>
      <c r="C708" s="334" t="s">
        <v>2010</v>
      </c>
      <c r="D708" s="336">
        <v>48.37</v>
      </c>
    </row>
    <row r="709" spans="1:4">
      <c r="A709" s="326">
        <v>43834</v>
      </c>
      <c r="B709" s="328" t="s">
        <v>10832</v>
      </c>
      <c r="C709" s="334" t="s">
        <v>5</v>
      </c>
      <c r="D709" s="336">
        <v>17.899999999999999</v>
      </c>
    </row>
    <row r="710" spans="1:4">
      <c r="A710" s="326">
        <v>43835</v>
      </c>
      <c r="B710" s="328" t="s">
        <v>10833</v>
      </c>
      <c r="C710" s="334" t="s">
        <v>5</v>
      </c>
      <c r="D710" s="336">
        <v>1.6</v>
      </c>
    </row>
    <row r="711" spans="1:4">
      <c r="A711" s="326">
        <v>43833</v>
      </c>
      <c r="B711" s="328" t="s">
        <v>10834</v>
      </c>
      <c r="C711" s="334" t="s">
        <v>5</v>
      </c>
      <c r="D711" s="336">
        <v>1.66</v>
      </c>
    </row>
    <row r="712" spans="1:4" ht="25.5">
      <c r="A712" s="326">
        <v>41955</v>
      </c>
      <c r="B712" s="328" t="s">
        <v>10835</v>
      </c>
      <c r="C712" s="334" t="s">
        <v>802</v>
      </c>
      <c r="D712" s="336">
        <v>53.55</v>
      </c>
    </row>
    <row r="713" spans="1:4" ht="25.5">
      <c r="A713" s="326">
        <v>41953</v>
      </c>
      <c r="B713" s="328" t="s">
        <v>10836</v>
      </c>
      <c r="C713" s="334" t="s">
        <v>802</v>
      </c>
      <c r="D713" s="336">
        <v>51.1</v>
      </c>
    </row>
    <row r="714" spans="1:4" ht="25.5">
      <c r="A714" s="326">
        <v>41954</v>
      </c>
      <c r="B714" s="328" t="s">
        <v>10837</v>
      </c>
      <c r="C714" s="334" t="s">
        <v>802</v>
      </c>
      <c r="D714" s="336">
        <v>50.62</v>
      </c>
    </row>
    <row r="715" spans="1:4">
      <c r="A715" s="326">
        <v>25004</v>
      </c>
      <c r="B715" s="328" t="s">
        <v>10838</v>
      </c>
      <c r="C715" s="334" t="s">
        <v>802</v>
      </c>
      <c r="D715" s="336">
        <v>51.07</v>
      </c>
    </row>
    <row r="716" spans="1:4">
      <c r="A716" s="326">
        <v>25002</v>
      </c>
      <c r="B716" s="328" t="s">
        <v>10839</v>
      </c>
      <c r="C716" s="334" t="s">
        <v>802</v>
      </c>
      <c r="D716" s="336">
        <v>51.07</v>
      </c>
    </row>
    <row r="717" spans="1:4">
      <c r="A717" s="326">
        <v>37409</v>
      </c>
      <c r="B717" s="328" t="s">
        <v>10840</v>
      </c>
      <c r="C717" s="334" t="s">
        <v>802</v>
      </c>
      <c r="D717" s="336">
        <v>51.07</v>
      </c>
    </row>
    <row r="718" spans="1:4">
      <c r="A718" s="326">
        <v>841</v>
      </c>
      <c r="B718" s="328" t="s">
        <v>10841</v>
      </c>
      <c r="C718" s="334" t="s">
        <v>802</v>
      </c>
      <c r="D718" s="336">
        <v>51.7</v>
      </c>
    </row>
    <row r="719" spans="1:4">
      <c r="A719" s="326">
        <v>25005</v>
      </c>
      <c r="B719" s="328" t="s">
        <v>10842</v>
      </c>
      <c r="C719" s="334" t="s">
        <v>802</v>
      </c>
      <c r="D719" s="336">
        <v>56.05</v>
      </c>
    </row>
    <row r="720" spans="1:4">
      <c r="A720" s="326">
        <v>25003</v>
      </c>
      <c r="B720" s="328" t="s">
        <v>10843</v>
      </c>
      <c r="C720" s="334" t="s">
        <v>802</v>
      </c>
      <c r="D720" s="336">
        <v>56.89</v>
      </c>
    </row>
    <row r="721" spans="1:4">
      <c r="A721" s="326">
        <v>37410</v>
      </c>
      <c r="B721" s="328" t="s">
        <v>10844</v>
      </c>
      <c r="C721" s="334" t="s">
        <v>802</v>
      </c>
      <c r="D721" s="336">
        <v>56.05</v>
      </c>
    </row>
    <row r="722" spans="1:4">
      <c r="A722" s="326">
        <v>842</v>
      </c>
      <c r="B722" s="328" t="s">
        <v>10845</v>
      </c>
      <c r="C722" s="334" t="s">
        <v>802</v>
      </c>
      <c r="D722" s="336">
        <v>56.84</v>
      </c>
    </row>
    <row r="723" spans="1:4" ht="25.5">
      <c r="A723" s="326">
        <v>44391</v>
      </c>
      <c r="B723" s="328" t="s">
        <v>10846</v>
      </c>
      <c r="C723" s="334" t="s">
        <v>5</v>
      </c>
      <c r="D723" s="336">
        <v>121.12</v>
      </c>
    </row>
    <row r="724" spans="1:4" ht="25.5">
      <c r="A724" s="326">
        <v>44388</v>
      </c>
      <c r="B724" s="328" t="s">
        <v>10847</v>
      </c>
      <c r="C724" s="334" t="s">
        <v>5</v>
      </c>
      <c r="D724" s="336">
        <v>2.62</v>
      </c>
    </row>
    <row r="725" spans="1:4" ht="25.5">
      <c r="A725" s="326">
        <v>44392</v>
      </c>
      <c r="B725" s="328" t="s">
        <v>10848</v>
      </c>
      <c r="C725" s="334" t="s">
        <v>5</v>
      </c>
      <c r="D725" s="336">
        <v>241.17</v>
      </c>
    </row>
    <row r="726" spans="1:4" ht="25.5">
      <c r="A726" s="326">
        <v>44390</v>
      </c>
      <c r="B726" s="328" t="s">
        <v>10849</v>
      </c>
      <c r="C726" s="334" t="s">
        <v>5</v>
      </c>
      <c r="D726" s="336">
        <v>51.1</v>
      </c>
    </row>
    <row r="727" spans="1:4" ht="25.5">
      <c r="A727" s="326">
        <v>44389</v>
      </c>
      <c r="B727" s="328" t="s">
        <v>10850</v>
      </c>
      <c r="C727" s="334" t="s">
        <v>5</v>
      </c>
      <c r="D727" s="336">
        <v>6.03</v>
      </c>
    </row>
    <row r="728" spans="1:4">
      <c r="A728" s="326">
        <v>862</v>
      </c>
      <c r="B728" s="328" t="s">
        <v>10851</v>
      </c>
      <c r="C728" s="334" t="s">
        <v>5</v>
      </c>
      <c r="D728" s="336">
        <v>11.05</v>
      </c>
    </row>
    <row r="729" spans="1:4">
      <c r="A729" s="326">
        <v>866</v>
      </c>
      <c r="B729" s="328" t="s">
        <v>10852</v>
      </c>
      <c r="C729" s="334" t="s">
        <v>5</v>
      </c>
      <c r="D729" s="336">
        <v>140.43</v>
      </c>
    </row>
    <row r="730" spans="1:4">
      <c r="A730" s="326">
        <v>892</v>
      </c>
      <c r="B730" s="328" t="s">
        <v>10853</v>
      </c>
      <c r="C730" s="334" t="s">
        <v>5</v>
      </c>
      <c r="D730" s="336">
        <v>169.99</v>
      </c>
    </row>
    <row r="731" spans="1:4">
      <c r="A731" s="326">
        <v>857</v>
      </c>
      <c r="B731" s="328" t="s">
        <v>10854</v>
      </c>
      <c r="C731" s="334" t="s">
        <v>5</v>
      </c>
      <c r="D731" s="336">
        <v>18.489999999999998</v>
      </c>
    </row>
    <row r="732" spans="1:4">
      <c r="A732" s="326">
        <v>37404</v>
      </c>
      <c r="B732" s="328" t="s">
        <v>10855</v>
      </c>
      <c r="C732" s="334" t="s">
        <v>5</v>
      </c>
      <c r="D732" s="336">
        <v>196.68</v>
      </c>
    </row>
    <row r="733" spans="1:4">
      <c r="A733" s="326">
        <v>868</v>
      </c>
      <c r="B733" s="328" t="s">
        <v>10856</v>
      </c>
      <c r="C733" s="334" t="s">
        <v>5</v>
      </c>
      <c r="D733" s="336">
        <v>26.35</v>
      </c>
    </row>
    <row r="734" spans="1:4">
      <c r="A734" s="326">
        <v>863</v>
      </c>
      <c r="B734" s="328" t="s">
        <v>10857</v>
      </c>
      <c r="C734" s="334" t="s">
        <v>5</v>
      </c>
      <c r="D734" s="336">
        <v>38.81</v>
      </c>
    </row>
    <row r="735" spans="1:4">
      <c r="A735" s="326">
        <v>867</v>
      </c>
      <c r="B735" s="328" t="s">
        <v>10858</v>
      </c>
      <c r="C735" s="334" t="s">
        <v>5</v>
      </c>
      <c r="D735" s="336">
        <v>55.28</v>
      </c>
    </row>
    <row r="736" spans="1:4">
      <c r="A736" s="326">
        <v>864</v>
      </c>
      <c r="B736" s="328" t="s">
        <v>10859</v>
      </c>
      <c r="C736" s="334" t="s">
        <v>5</v>
      </c>
      <c r="D736" s="336">
        <v>73.02</v>
      </c>
    </row>
    <row r="737" spans="1:4">
      <c r="A737" s="326">
        <v>865</v>
      </c>
      <c r="B737" s="328" t="s">
        <v>10860</v>
      </c>
      <c r="C737" s="334" t="s">
        <v>5</v>
      </c>
      <c r="D737" s="336">
        <v>105.03</v>
      </c>
    </row>
    <row r="738" spans="1:4" ht="25.5">
      <c r="A738" s="326">
        <v>39251</v>
      </c>
      <c r="B738" s="328" t="s">
        <v>10861</v>
      </c>
      <c r="C738" s="334" t="s">
        <v>5</v>
      </c>
      <c r="D738" s="336">
        <v>0.69</v>
      </c>
    </row>
    <row r="739" spans="1:4" ht="25.5">
      <c r="A739" s="326">
        <v>1011</v>
      </c>
      <c r="B739" s="328" t="s">
        <v>10862</v>
      </c>
      <c r="C739" s="334" t="s">
        <v>5</v>
      </c>
      <c r="D739" s="336">
        <v>0.94</v>
      </c>
    </row>
    <row r="740" spans="1:4" ht="25.5">
      <c r="A740" s="326">
        <v>39252</v>
      </c>
      <c r="B740" s="328" t="s">
        <v>10863</v>
      </c>
      <c r="C740" s="334" t="s">
        <v>5</v>
      </c>
      <c r="D740" s="336">
        <v>1.23</v>
      </c>
    </row>
    <row r="741" spans="1:4" ht="25.5">
      <c r="A741" s="326">
        <v>1013</v>
      </c>
      <c r="B741" s="328" t="s">
        <v>10864</v>
      </c>
      <c r="C741" s="334" t="s">
        <v>5</v>
      </c>
      <c r="D741" s="336">
        <v>1.48</v>
      </c>
    </row>
    <row r="742" spans="1:4" ht="25.5">
      <c r="A742" s="326">
        <v>980</v>
      </c>
      <c r="B742" s="328" t="s">
        <v>10865</v>
      </c>
      <c r="C742" s="334" t="s">
        <v>5</v>
      </c>
      <c r="D742" s="336">
        <v>10.69</v>
      </c>
    </row>
    <row r="743" spans="1:4" ht="25.5">
      <c r="A743" s="326">
        <v>39237</v>
      </c>
      <c r="B743" s="328" t="s">
        <v>10866</v>
      </c>
      <c r="C743" s="334" t="s">
        <v>5</v>
      </c>
      <c r="D743" s="336">
        <v>113.69</v>
      </c>
    </row>
    <row r="744" spans="1:4" ht="25.5">
      <c r="A744" s="326">
        <v>39238</v>
      </c>
      <c r="B744" s="328" t="s">
        <v>10867</v>
      </c>
      <c r="C744" s="334" t="s">
        <v>5</v>
      </c>
      <c r="D744" s="336">
        <v>143.38999999999999</v>
      </c>
    </row>
    <row r="745" spans="1:4" ht="25.5">
      <c r="A745" s="326">
        <v>979</v>
      </c>
      <c r="B745" s="328" t="s">
        <v>10868</v>
      </c>
      <c r="C745" s="334" t="s">
        <v>5</v>
      </c>
      <c r="D745" s="336">
        <v>15.27</v>
      </c>
    </row>
    <row r="746" spans="1:4" ht="25.5">
      <c r="A746" s="326">
        <v>39239</v>
      </c>
      <c r="B746" s="328" t="s">
        <v>10869</v>
      </c>
      <c r="C746" s="334" t="s">
        <v>5</v>
      </c>
      <c r="D746" s="336">
        <v>173.23</v>
      </c>
    </row>
    <row r="747" spans="1:4" ht="25.5">
      <c r="A747" s="326">
        <v>1014</v>
      </c>
      <c r="B747" s="328" t="s">
        <v>10870</v>
      </c>
      <c r="C747" s="334" t="s">
        <v>5</v>
      </c>
      <c r="D747" s="336">
        <v>2.34</v>
      </c>
    </row>
    <row r="748" spans="1:4" ht="25.5">
      <c r="A748" s="326">
        <v>39240</v>
      </c>
      <c r="B748" s="328" t="s">
        <v>10871</v>
      </c>
      <c r="C748" s="334" t="s">
        <v>5</v>
      </c>
      <c r="D748" s="336">
        <v>227.84</v>
      </c>
    </row>
    <row r="749" spans="1:4" ht="25.5">
      <c r="A749" s="326">
        <v>39232</v>
      </c>
      <c r="B749" s="328" t="s">
        <v>10872</v>
      </c>
      <c r="C749" s="334" t="s">
        <v>5</v>
      </c>
      <c r="D749" s="336">
        <v>23.91</v>
      </c>
    </row>
    <row r="750" spans="1:4" ht="25.5">
      <c r="A750" s="326">
        <v>39233</v>
      </c>
      <c r="B750" s="328" t="s">
        <v>10873</v>
      </c>
      <c r="C750" s="334" t="s">
        <v>5</v>
      </c>
      <c r="D750" s="336">
        <v>34.85</v>
      </c>
    </row>
    <row r="751" spans="1:4" ht="25.5">
      <c r="A751" s="326">
        <v>981</v>
      </c>
      <c r="B751" s="328" t="s">
        <v>10874</v>
      </c>
      <c r="C751" s="334" t="s">
        <v>5</v>
      </c>
      <c r="D751" s="336">
        <v>3.89</v>
      </c>
    </row>
    <row r="752" spans="1:4" ht="25.5">
      <c r="A752" s="326">
        <v>39234</v>
      </c>
      <c r="B752" s="328" t="s">
        <v>10875</v>
      </c>
      <c r="C752" s="334" t="s">
        <v>5</v>
      </c>
      <c r="D752" s="336">
        <v>48.51</v>
      </c>
    </row>
    <row r="753" spans="1:4" ht="25.5">
      <c r="A753" s="326">
        <v>982</v>
      </c>
      <c r="B753" s="328" t="s">
        <v>10876</v>
      </c>
      <c r="C753" s="334" t="s">
        <v>5</v>
      </c>
      <c r="D753" s="336">
        <v>5.59</v>
      </c>
    </row>
    <row r="754" spans="1:4" ht="25.5">
      <c r="A754" s="326">
        <v>39235</v>
      </c>
      <c r="B754" s="328" t="s">
        <v>10877</v>
      </c>
      <c r="C754" s="334" t="s">
        <v>5</v>
      </c>
      <c r="D754" s="336">
        <v>71.55</v>
      </c>
    </row>
    <row r="755" spans="1:4" ht="25.5">
      <c r="A755" s="326">
        <v>39236</v>
      </c>
      <c r="B755" s="328" t="s">
        <v>10878</v>
      </c>
      <c r="C755" s="334" t="s">
        <v>5</v>
      </c>
      <c r="D755" s="336">
        <v>94.82</v>
      </c>
    </row>
    <row r="756" spans="1:4" ht="38.25">
      <c r="A756" s="326">
        <v>993</v>
      </c>
      <c r="B756" s="328" t="s">
        <v>10879</v>
      </c>
      <c r="C756" s="334" t="s">
        <v>5</v>
      </c>
      <c r="D756" s="336">
        <v>2</v>
      </c>
    </row>
    <row r="757" spans="1:4" ht="38.25">
      <c r="A757" s="326">
        <v>1020</v>
      </c>
      <c r="B757" s="328" t="s">
        <v>10880</v>
      </c>
      <c r="C757" s="334" t="s">
        <v>5</v>
      </c>
      <c r="D757" s="336">
        <v>10.19</v>
      </c>
    </row>
    <row r="758" spans="1:4" ht="38.25">
      <c r="A758" s="326">
        <v>1017</v>
      </c>
      <c r="B758" s="328" t="s">
        <v>10881</v>
      </c>
      <c r="C758" s="334" t="s">
        <v>5</v>
      </c>
      <c r="D758" s="336">
        <v>124.88</v>
      </c>
    </row>
    <row r="759" spans="1:4" ht="38.25">
      <c r="A759" s="326">
        <v>999</v>
      </c>
      <c r="B759" s="328" t="s">
        <v>10882</v>
      </c>
      <c r="C759" s="334" t="s">
        <v>5</v>
      </c>
      <c r="D759" s="336">
        <v>151.30000000000001</v>
      </c>
    </row>
    <row r="760" spans="1:4" ht="38.25">
      <c r="A760" s="326">
        <v>995</v>
      </c>
      <c r="B760" s="328" t="s">
        <v>10883</v>
      </c>
      <c r="C760" s="334" t="s">
        <v>5</v>
      </c>
      <c r="D760" s="336">
        <v>16.22</v>
      </c>
    </row>
    <row r="761" spans="1:4" ht="38.25">
      <c r="A761" s="326">
        <v>1000</v>
      </c>
      <c r="B761" s="328" t="s">
        <v>10884</v>
      </c>
      <c r="C761" s="334" t="s">
        <v>5</v>
      </c>
      <c r="D761" s="336">
        <v>185.84</v>
      </c>
    </row>
    <row r="762" spans="1:4" ht="38.25">
      <c r="A762" s="326">
        <v>1022</v>
      </c>
      <c r="B762" s="328" t="s">
        <v>10885</v>
      </c>
      <c r="C762" s="334" t="s">
        <v>5</v>
      </c>
      <c r="D762" s="336">
        <v>2.78</v>
      </c>
    </row>
    <row r="763" spans="1:4" ht="38.25">
      <c r="A763" s="326">
        <v>1015</v>
      </c>
      <c r="B763" s="328" t="s">
        <v>10886</v>
      </c>
      <c r="C763" s="334" t="s">
        <v>5</v>
      </c>
      <c r="D763" s="336">
        <v>246.95</v>
      </c>
    </row>
    <row r="764" spans="1:4" ht="38.25">
      <c r="A764" s="326">
        <v>996</v>
      </c>
      <c r="B764" s="328" t="s">
        <v>10887</v>
      </c>
      <c r="C764" s="334" t="s">
        <v>5</v>
      </c>
      <c r="D764" s="336">
        <v>25.16</v>
      </c>
    </row>
    <row r="765" spans="1:4" ht="38.25">
      <c r="A765" s="326">
        <v>1001</v>
      </c>
      <c r="B765" s="328" t="s">
        <v>10888</v>
      </c>
      <c r="C765" s="334" t="s">
        <v>5</v>
      </c>
      <c r="D765" s="336">
        <v>320.42</v>
      </c>
    </row>
    <row r="766" spans="1:4" ht="38.25">
      <c r="A766" s="326">
        <v>1019</v>
      </c>
      <c r="B766" s="328" t="s">
        <v>10889</v>
      </c>
      <c r="C766" s="334" t="s">
        <v>5</v>
      </c>
      <c r="D766" s="336">
        <v>35.549999999999997</v>
      </c>
    </row>
    <row r="767" spans="1:4" ht="38.25">
      <c r="A767" s="326">
        <v>1021</v>
      </c>
      <c r="B767" s="328" t="s">
        <v>10890</v>
      </c>
      <c r="C767" s="334" t="s">
        <v>5</v>
      </c>
      <c r="D767" s="336">
        <v>4.2699999999999996</v>
      </c>
    </row>
    <row r="768" spans="1:4" ht="38.25">
      <c r="A768" s="326">
        <v>39249</v>
      </c>
      <c r="B768" s="328" t="s">
        <v>10891</v>
      </c>
      <c r="C768" s="334" t="s">
        <v>5</v>
      </c>
      <c r="D768" s="336">
        <v>430.82</v>
      </c>
    </row>
    <row r="769" spans="1:4" ht="38.25">
      <c r="A769" s="326">
        <v>1018</v>
      </c>
      <c r="B769" s="328" t="s">
        <v>10892</v>
      </c>
      <c r="C769" s="334" t="s">
        <v>5</v>
      </c>
      <c r="D769" s="336">
        <v>52.58</v>
      </c>
    </row>
    <row r="770" spans="1:4" ht="38.25">
      <c r="A770" s="326">
        <v>39250</v>
      </c>
      <c r="B770" s="328" t="s">
        <v>10893</v>
      </c>
      <c r="C770" s="334" t="s">
        <v>5</v>
      </c>
      <c r="D770" s="336">
        <v>515.36</v>
      </c>
    </row>
    <row r="771" spans="1:4" ht="38.25">
      <c r="A771" s="326">
        <v>994</v>
      </c>
      <c r="B771" s="328" t="s">
        <v>10894</v>
      </c>
      <c r="C771" s="334" t="s">
        <v>5</v>
      </c>
      <c r="D771" s="336">
        <v>6.22</v>
      </c>
    </row>
    <row r="772" spans="1:4" ht="38.25">
      <c r="A772" s="326">
        <v>977</v>
      </c>
      <c r="B772" s="328" t="s">
        <v>10895</v>
      </c>
      <c r="C772" s="334" t="s">
        <v>5</v>
      </c>
      <c r="D772" s="336">
        <v>73.55</v>
      </c>
    </row>
    <row r="773" spans="1:4" ht="38.25">
      <c r="A773" s="326">
        <v>998</v>
      </c>
      <c r="B773" s="328" t="s">
        <v>10896</v>
      </c>
      <c r="C773" s="334" t="s">
        <v>5</v>
      </c>
      <c r="D773" s="336">
        <v>95.5</v>
      </c>
    </row>
    <row r="774" spans="1:4" ht="25.5">
      <c r="A774" s="326">
        <v>1006</v>
      </c>
      <c r="B774" s="328" t="s">
        <v>10897</v>
      </c>
      <c r="C774" s="334" t="s">
        <v>5</v>
      </c>
      <c r="D774" s="336">
        <v>126.54</v>
      </c>
    </row>
    <row r="775" spans="1:4" ht="25.5">
      <c r="A775" s="326">
        <v>990</v>
      </c>
      <c r="B775" s="328" t="s">
        <v>10898</v>
      </c>
      <c r="C775" s="334" t="s">
        <v>5</v>
      </c>
      <c r="D775" s="336">
        <v>168.26</v>
      </c>
    </row>
    <row r="776" spans="1:4" ht="25.5">
      <c r="A776" s="326">
        <v>39241</v>
      </c>
      <c r="B776" s="328" t="s">
        <v>10899</v>
      </c>
      <c r="C776" s="334" t="s">
        <v>5</v>
      </c>
      <c r="D776" s="336">
        <v>16.559999999999999</v>
      </c>
    </row>
    <row r="777" spans="1:4" ht="25.5">
      <c r="A777" s="326">
        <v>1005</v>
      </c>
      <c r="B777" s="328" t="s">
        <v>10900</v>
      </c>
      <c r="C777" s="334" t="s">
        <v>5</v>
      </c>
      <c r="D777" s="336">
        <v>209.49</v>
      </c>
    </row>
    <row r="778" spans="1:4" ht="25.5">
      <c r="A778" s="326">
        <v>991</v>
      </c>
      <c r="B778" s="328" t="s">
        <v>10901</v>
      </c>
      <c r="C778" s="334" t="s">
        <v>5</v>
      </c>
      <c r="D778" s="336">
        <v>274.39</v>
      </c>
    </row>
    <row r="779" spans="1:4" ht="25.5">
      <c r="A779" s="326">
        <v>986</v>
      </c>
      <c r="B779" s="328" t="s">
        <v>10902</v>
      </c>
      <c r="C779" s="334" t="s">
        <v>5</v>
      </c>
      <c r="D779" s="336">
        <v>26.17</v>
      </c>
    </row>
    <row r="780" spans="1:4" ht="25.5">
      <c r="A780" s="326">
        <v>987</v>
      </c>
      <c r="B780" s="328" t="s">
        <v>10903</v>
      </c>
      <c r="C780" s="334" t="s">
        <v>5</v>
      </c>
      <c r="D780" s="336">
        <v>35.83</v>
      </c>
    </row>
    <row r="781" spans="1:4" ht="25.5">
      <c r="A781" s="326">
        <v>1007</v>
      </c>
      <c r="B781" s="328" t="s">
        <v>10904</v>
      </c>
      <c r="C781" s="334" t="s">
        <v>5</v>
      </c>
      <c r="D781" s="336">
        <v>49.59</v>
      </c>
    </row>
    <row r="782" spans="1:4" ht="25.5">
      <c r="A782" s="326">
        <v>1008</v>
      </c>
      <c r="B782" s="328" t="s">
        <v>10905</v>
      </c>
      <c r="C782" s="334" t="s">
        <v>5</v>
      </c>
      <c r="D782" s="336">
        <v>6.29</v>
      </c>
    </row>
    <row r="783" spans="1:4" ht="25.5">
      <c r="A783" s="326">
        <v>988</v>
      </c>
      <c r="B783" s="328" t="s">
        <v>10906</v>
      </c>
      <c r="C783" s="334" t="s">
        <v>5</v>
      </c>
      <c r="D783" s="336">
        <v>68.38</v>
      </c>
    </row>
    <row r="784" spans="1:4" ht="25.5">
      <c r="A784" s="326">
        <v>989</v>
      </c>
      <c r="B784" s="328" t="s">
        <v>10907</v>
      </c>
      <c r="C784" s="334" t="s">
        <v>5</v>
      </c>
      <c r="D784" s="336">
        <v>94.39</v>
      </c>
    </row>
    <row r="785" spans="1:4" ht="25.5">
      <c r="A785" s="326">
        <v>43972</v>
      </c>
      <c r="B785" s="328" t="s">
        <v>10908</v>
      </c>
      <c r="C785" s="334" t="s">
        <v>5</v>
      </c>
      <c r="D785" s="336">
        <v>3.41</v>
      </c>
    </row>
    <row r="786" spans="1:4" ht="25.5">
      <c r="A786" s="326">
        <v>43971</v>
      </c>
      <c r="B786" s="328" t="s">
        <v>10909</v>
      </c>
      <c r="C786" s="334" t="s">
        <v>5</v>
      </c>
      <c r="D786" s="336">
        <v>2.61</v>
      </c>
    </row>
    <row r="787" spans="1:4" ht="25.5">
      <c r="A787" s="326">
        <v>39598</v>
      </c>
      <c r="B787" s="328" t="s">
        <v>10910</v>
      </c>
      <c r="C787" s="334" t="s">
        <v>5</v>
      </c>
      <c r="D787" s="336">
        <v>4.84</v>
      </c>
    </row>
    <row r="788" spans="1:4" ht="25.5">
      <c r="A788" s="326">
        <v>43973</v>
      </c>
      <c r="B788" s="328" t="s">
        <v>10911</v>
      </c>
      <c r="C788" s="334" t="s">
        <v>5</v>
      </c>
      <c r="D788" s="336">
        <v>3.57</v>
      </c>
    </row>
    <row r="789" spans="1:4" ht="25.5">
      <c r="A789" s="326">
        <v>39599</v>
      </c>
      <c r="B789" s="328" t="s">
        <v>10912</v>
      </c>
      <c r="C789" s="334" t="s">
        <v>5</v>
      </c>
      <c r="D789" s="336">
        <v>6.96</v>
      </c>
    </row>
    <row r="790" spans="1:4">
      <c r="A790" s="326">
        <v>43832</v>
      </c>
      <c r="B790" s="328" t="s">
        <v>10913</v>
      </c>
      <c r="C790" s="334" t="s">
        <v>5</v>
      </c>
      <c r="D790" s="336">
        <v>18.34</v>
      </c>
    </row>
    <row r="791" spans="1:4">
      <c r="A791" s="326">
        <v>34602</v>
      </c>
      <c r="B791" s="328" t="s">
        <v>10914</v>
      </c>
      <c r="C791" s="334" t="s">
        <v>5</v>
      </c>
      <c r="D791" s="336">
        <v>4.33</v>
      </c>
    </row>
    <row r="792" spans="1:4">
      <c r="A792" s="326">
        <v>34607</v>
      </c>
      <c r="B792" s="328" t="s">
        <v>10915</v>
      </c>
      <c r="C792" s="334" t="s">
        <v>5</v>
      </c>
      <c r="D792" s="336">
        <v>10.61</v>
      </c>
    </row>
    <row r="793" spans="1:4">
      <c r="A793" s="326">
        <v>34609</v>
      </c>
      <c r="B793" s="328" t="s">
        <v>10916</v>
      </c>
      <c r="C793" s="334" t="s">
        <v>5</v>
      </c>
      <c r="D793" s="336">
        <v>15.43</v>
      </c>
    </row>
    <row r="794" spans="1:4">
      <c r="A794" s="326">
        <v>34618</v>
      </c>
      <c r="B794" s="328" t="s">
        <v>10917</v>
      </c>
      <c r="C794" s="334" t="s">
        <v>5</v>
      </c>
      <c r="D794" s="336">
        <v>5.9</v>
      </c>
    </row>
    <row r="795" spans="1:4">
      <c r="A795" s="326">
        <v>34621</v>
      </c>
      <c r="B795" s="328" t="s">
        <v>10918</v>
      </c>
      <c r="C795" s="334" t="s">
        <v>5</v>
      </c>
      <c r="D795" s="336">
        <v>14.63</v>
      </c>
    </row>
    <row r="796" spans="1:4">
      <c r="A796" s="326">
        <v>34622</v>
      </c>
      <c r="B796" s="328" t="s">
        <v>10919</v>
      </c>
      <c r="C796" s="334" t="s">
        <v>5</v>
      </c>
      <c r="D796" s="336">
        <v>21.73</v>
      </c>
    </row>
    <row r="797" spans="1:4">
      <c r="A797" s="326">
        <v>34624</v>
      </c>
      <c r="B797" s="328" t="s">
        <v>10920</v>
      </c>
      <c r="C797" s="334" t="s">
        <v>5</v>
      </c>
      <c r="D797" s="336">
        <v>7.88</v>
      </c>
    </row>
    <row r="798" spans="1:4">
      <c r="A798" s="326">
        <v>34627</v>
      </c>
      <c r="B798" s="328" t="s">
        <v>10921</v>
      </c>
      <c r="C798" s="334" t="s">
        <v>5</v>
      </c>
      <c r="D798" s="336">
        <v>19</v>
      </c>
    </row>
    <row r="799" spans="1:4">
      <c r="A799" s="326">
        <v>34629</v>
      </c>
      <c r="B799" s="328" t="s">
        <v>10922</v>
      </c>
      <c r="C799" s="334" t="s">
        <v>5</v>
      </c>
      <c r="D799" s="336">
        <v>29.03</v>
      </c>
    </row>
    <row r="800" spans="1:4" ht="38.25">
      <c r="A800" s="326">
        <v>39257</v>
      </c>
      <c r="B800" s="328" t="s">
        <v>10923</v>
      </c>
      <c r="C800" s="334" t="s">
        <v>5</v>
      </c>
      <c r="D800" s="336">
        <v>5.91</v>
      </c>
    </row>
    <row r="801" spans="1:4" ht="38.25">
      <c r="A801" s="326">
        <v>39261</v>
      </c>
      <c r="B801" s="328" t="s">
        <v>10924</v>
      </c>
      <c r="C801" s="334" t="s">
        <v>5</v>
      </c>
      <c r="D801" s="336">
        <v>33.83</v>
      </c>
    </row>
    <row r="802" spans="1:4" ht="38.25">
      <c r="A802" s="326">
        <v>39268</v>
      </c>
      <c r="B802" s="328" t="s">
        <v>10925</v>
      </c>
      <c r="C802" s="334" t="s">
        <v>5</v>
      </c>
      <c r="D802" s="336">
        <v>528.73</v>
      </c>
    </row>
    <row r="803" spans="1:4" ht="38.25">
      <c r="A803" s="326">
        <v>39262</v>
      </c>
      <c r="B803" s="328" t="s">
        <v>10926</v>
      </c>
      <c r="C803" s="334" t="s">
        <v>5</v>
      </c>
      <c r="D803" s="336">
        <v>53.86</v>
      </c>
    </row>
    <row r="804" spans="1:4" ht="38.25">
      <c r="A804" s="326">
        <v>39258</v>
      </c>
      <c r="B804" s="328" t="s">
        <v>10927</v>
      </c>
      <c r="C804" s="334" t="s">
        <v>5</v>
      </c>
      <c r="D804" s="336">
        <v>8.9</v>
      </c>
    </row>
    <row r="805" spans="1:4" ht="38.25">
      <c r="A805" s="326">
        <v>39263</v>
      </c>
      <c r="B805" s="328" t="s">
        <v>10928</v>
      </c>
      <c r="C805" s="334" t="s">
        <v>5</v>
      </c>
      <c r="D805" s="336">
        <v>93.14</v>
      </c>
    </row>
    <row r="806" spans="1:4" ht="38.25">
      <c r="A806" s="326">
        <v>39264</v>
      </c>
      <c r="B806" s="328" t="s">
        <v>10929</v>
      </c>
      <c r="C806" s="334" t="s">
        <v>5</v>
      </c>
      <c r="D806" s="336">
        <v>129.03</v>
      </c>
    </row>
    <row r="807" spans="1:4" ht="38.25">
      <c r="A807" s="326">
        <v>39259</v>
      </c>
      <c r="B807" s="328" t="s">
        <v>10930</v>
      </c>
      <c r="C807" s="334" t="s">
        <v>5</v>
      </c>
      <c r="D807" s="336">
        <v>13.71</v>
      </c>
    </row>
    <row r="808" spans="1:4" ht="38.25">
      <c r="A808" s="326">
        <v>39265</v>
      </c>
      <c r="B808" s="328" t="s">
        <v>10931</v>
      </c>
      <c r="C808" s="334" t="s">
        <v>5</v>
      </c>
      <c r="D808" s="336">
        <v>175.18</v>
      </c>
    </row>
    <row r="809" spans="1:4" ht="38.25">
      <c r="A809" s="326">
        <v>39260</v>
      </c>
      <c r="B809" s="328" t="s">
        <v>10932</v>
      </c>
      <c r="C809" s="334" t="s">
        <v>5</v>
      </c>
      <c r="D809" s="336">
        <v>21</v>
      </c>
    </row>
    <row r="810" spans="1:4" ht="38.25">
      <c r="A810" s="326">
        <v>39266</v>
      </c>
      <c r="B810" s="328" t="s">
        <v>10933</v>
      </c>
      <c r="C810" s="334" t="s">
        <v>5</v>
      </c>
      <c r="D810" s="336">
        <v>264.33999999999997</v>
      </c>
    </row>
    <row r="811" spans="1:4" ht="38.25">
      <c r="A811" s="326">
        <v>39267</v>
      </c>
      <c r="B811" s="328" t="s">
        <v>10934</v>
      </c>
      <c r="C811" s="334" t="s">
        <v>5</v>
      </c>
      <c r="D811" s="336">
        <v>330.5</v>
      </c>
    </row>
    <row r="812" spans="1:4">
      <c r="A812" s="326">
        <v>11901</v>
      </c>
      <c r="B812" s="328" t="s">
        <v>10935</v>
      </c>
      <c r="C812" s="334" t="s">
        <v>5</v>
      </c>
      <c r="D812" s="336">
        <v>0.62</v>
      </c>
    </row>
    <row r="813" spans="1:4">
      <c r="A813" s="326">
        <v>11902</v>
      </c>
      <c r="B813" s="328" t="s">
        <v>10936</v>
      </c>
      <c r="C813" s="334" t="s">
        <v>5</v>
      </c>
      <c r="D813" s="336">
        <v>1.2</v>
      </c>
    </row>
    <row r="814" spans="1:4">
      <c r="A814" s="326">
        <v>11903</v>
      </c>
      <c r="B814" s="328" t="s">
        <v>10937</v>
      </c>
      <c r="C814" s="334" t="s">
        <v>5</v>
      </c>
      <c r="D814" s="336">
        <v>1.27</v>
      </c>
    </row>
    <row r="815" spans="1:4">
      <c r="A815" s="326">
        <v>11904</v>
      </c>
      <c r="B815" s="328" t="s">
        <v>10938</v>
      </c>
      <c r="C815" s="334" t="s">
        <v>5</v>
      </c>
      <c r="D815" s="336">
        <v>1.92</v>
      </c>
    </row>
    <row r="816" spans="1:4">
      <c r="A816" s="326">
        <v>11905</v>
      </c>
      <c r="B816" s="328" t="s">
        <v>10939</v>
      </c>
      <c r="C816" s="334" t="s">
        <v>5</v>
      </c>
      <c r="D816" s="336">
        <v>2.35</v>
      </c>
    </row>
    <row r="817" spans="1:4">
      <c r="A817" s="326">
        <v>11906</v>
      </c>
      <c r="B817" s="328" t="s">
        <v>10940</v>
      </c>
      <c r="C817" s="334" t="s">
        <v>5</v>
      </c>
      <c r="D817" s="336">
        <v>2.99</v>
      </c>
    </row>
    <row r="818" spans="1:4">
      <c r="A818" s="326">
        <v>11919</v>
      </c>
      <c r="B818" s="328" t="s">
        <v>10941</v>
      </c>
      <c r="C818" s="334" t="s">
        <v>5</v>
      </c>
      <c r="D818" s="336">
        <v>5.47</v>
      </c>
    </row>
    <row r="819" spans="1:4">
      <c r="A819" s="326">
        <v>11920</v>
      </c>
      <c r="B819" s="328" t="s">
        <v>10942</v>
      </c>
      <c r="C819" s="334" t="s">
        <v>5</v>
      </c>
      <c r="D819" s="336">
        <v>10.4</v>
      </c>
    </row>
    <row r="820" spans="1:4">
      <c r="A820" s="326">
        <v>11924</v>
      </c>
      <c r="B820" s="328" t="s">
        <v>10943</v>
      </c>
      <c r="C820" s="334" t="s">
        <v>5</v>
      </c>
      <c r="D820" s="336">
        <v>87.32</v>
      </c>
    </row>
    <row r="821" spans="1:4">
      <c r="A821" s="326">
        <v>11921</v>
      </c>
      <c r="B821" s="328" t="s">
        <v>10944</v>
      </c>
      <c r="C821" s="334" t="s">
        <v>5</v>
      </c>
      <c r="D821" s="336">
        <v>15.22</v>
      </c>
    </row>
    <row r="822" spans="1:4">
      <c r="A822" s="326">
        <v>11922</v>
      </c>
      <c r="B822" s="328" t="s">
        <v>10945</v>
      </c>
      <c r="C822" s="334" t="s">
        <v>5</v>
      </c>
      <c r="D822" s="336">
        <v>24.61</v>
      </c>
    </row>
    <row r="823" spans="1:4">
      <c r="A823" s="326">
        <v>11923</v>
      </c>
      <c r="B823" s="328" t="s">
        <v>10946</v>
      </c>
      <c r="C823" s="334" t="s">
        <v>5</v>
      </c>
      <c r="D823" s="336">
        <v>36.03</v>
      </c>
    </row>
    <row r="824" spans="1:4">
      <c r="A824" s="326">
        <v>11916</v>
      </c>
      <c r="B824" s="328" t="s">
        <v>10947</v>
      </c>
      <c r="C824" s="334" t="s">
        <v>5</v>
      </c>
      <c r="D824" s="336">
        <v>7.49</v>
      </c>
    </row>
    <row r="825" spans="1:4">
      <c r="A825" s="326">
        <v>11914</v>
      </c>
      <c r="B825" s="328" t="s">
        <v>10948</v>
      </c>
      <c r="C825" s="334" t="s">
        <v>5</v>
      </c>
      <c r="D825" s="336">
        <v>53.97</v>
      </c>
    </row>
    <row r="826" spans="1:4">
      <c r="A826" s="326">
        <v>11917</v>
      </c>
      <c r="B826" s="328" t="s">
        <v>10949</v>
      </c>
      <c r="C826" s="334" t="s">
        <v>5</v>
      </c>
      <c r="D826" s="336">
        <v>13.19</v>
      </c>
    </row>
    <row r="827" spans="1:4">
      <c r="A827" s="326">
        <v>11918</v>
      </c>
      <c r="B827" s="328" t="s">
        <v>10950</v>
      </c>
      <c r="C827" s="334" t="s">
        <v>5</v>
      </c>
      <c r="D827" s="336">
        <v>15.65</v>
      </c>
    </row>
    <row r="828" spans="1:4" ht="25.5">
      <c r="A828" s="326">
        <v>37734</v>
      </c>
      <c r="B828" s="328" t="s">
        <v>10951</v>
      </c>
      <c r="C828" s="334" t="s">
        <v>2010</v>
      </c>
      <c r="D828" s="336"/>
    </row>
    <row r="829" spans="1:4" ht="25.5">
      <c r="A829" s="326">
        <v>42251</v>
      </c>
      <c r="B829" s="328" t="s">
        <v>10952</v>
      </c>
      <c r="C829" s="334" t="s">
        <v>2010</v>
      </c>
      <c r="D829" s="336"/>
    </row>
    <row r="830" spans="1:4" ht="25.5">
      <c r="A830" s="326">
        <v>37733</v>
      </c>
      <c r="B830" s="328" t="s">
        <v>10953</v>
      </c>
      <c r="C830" s="334" t="s">
        <v>2010</v>
      </c>
      <c r="D830" s="336"/>
    </row>
    <row r="831" spans="1:4" ht="25.5">
      <c r="A831" s="326">
        <v>37735</v>
      </c>
      <c r="B831" s="328" t="s">
        <v>10954</v>
      </c>
      <c r="C831" s="334" t="s">
        <v>2010</v>
      </c>
      <c r="D831" s="336"/>
    </row>
    <row r="832" spans="1:4" ht="38.25">
      <c r="A832" s="326">
        <v>5090</v>
      </c>
      <c r="B832" s="328" t="s">
        <v>10955</v>
      </c>
      <c r="C832" s="334" t="s">
        <v>2010</v>
      </c>
      <c r="D832" s="336">
        <v>22.4</v>
      </c>
    </row>
    <row r="833" spans="1:4" ht="38.25">
      <c r="A833" s="326">
        <v>5085</v>
      </c>
      <c r="B833" s="328" t="s">
        <v>10956</v>
      </c>
      <c r="C833" s="334" t="s">
        <v>2010</v>
      </c>
      <c r="D833" s="336">
        <v>33.35</v>
      </c>
    </row>
    <row r="834" spans="1:4" ht="38.25">
      <c r="A834" s="326">
        <v>43603</v>
      </c>
      <c r="B834" s="328" t="s">
        <v>10957</v>
      </c>
      <c r="C834" s="334" t="s">
        <v>2010</v>
      </c>
      <c r="D834" s="336">
        <v>47.64</v>
      </c>
    </row>
    <row r="835" spans="1:4">
      <c r="A835" s="326">
        <v>38374</v>
      </c>
      <c r="B835" s="328" t="s">
        <v>10958</v>
      </c>
      <c r="C835" s="334" t="s">
        <v>2010</v>
      </c>
      <c r="D835" s="336">
        <v>1212.8699999999999</v>
      </c>
    </row>
    <row r="836" spans="1:4">
      <c r="A836" s="326">
        <v>4513</v>
      </c>
      <c r="B836" s="328" t="s">
        <v>10959</v>
      </c>
      <c r="C836" s="334" t="s">
        <v>5</v>
      </c>
      <c r="D836" s="336">
        <v>7.5</v>
      </c>
    </row>
    <row r="837" spans="1:4" ht="25.5">
      <c r="A837" s="326">
        <v>20212</v>
      </c>
      <c r="B837" s="328" t="s">
        <v>10960</v>
      </c>
      <c r="C837" s="334" t="s">
        <v>5</v>
      </c>
      <c r="D837" s="336">
        <v>24.86</v>
      </c>
    </row>
    <row r="838" spans="1:4" ht="25.5">
      <c r="A838" s="326">
        <v>20209</v>
      </c>
      <c r="B838" s="328" t="s">
        <v>10961</v>
      </c>
      <c r="C838" s="334" t="s">
        <v>5</v>
      </c>
      <c r="D838" s="336">
        <v>29.7</v>
      </c>
    </row>
    <row r="839" spans="1:4" ht="25.5">
      <c r="A839" s="326">
        <v>4430</v>
      </c>
      <c r="B839" s="328" t="s">
        <v>10962</v>
      </c>
      <c r="C839" s="334" t="s">
        <v>5</v>
      </c>
      <c r="D839" s="336">
        <v>14.55</v>
      </c>
    </row>
    <row r="840" spans="1:4" ht="25.5">
      <c r="A840" s="326">
        <v>4433</v>
      </c>
      <c r="B840" s="328" t="s">
        <v>10963</v>
      </c>
      <c r="C840" s="334" t="s">
        <v>5</v>
      </c>
      <c r="D840" s="336">
        <v>28.45</v>
      </c>
    </row>
    <row r="841" spans="1:4" ht="25.5">
      <c r="A841" s="326">
        <v>4400</v>
      </c>
      <c r="B841" s="328" t="s">
        <v>10964</v>
      </c>
      <c r="C841" s="334" t="s">
        <v>5</v>
      </c>
      <c r="D841" s="336">
        <v>23.15</v>
      </c>
    </row>
    <row r="842" spans="1:4" ht="25.5">
      <c r="A842" s="326">
        <v>2729</v>
      </c>
      <c r="B842" s="328" t="s">
        <v>10965</v>
      </c>
      <c r="C842" s="334" t="s">
        <v>2010</v>
      </c>
      <c r="D842" s="336">
        <v>33.9</v>
      </c>
    </row>
    <row r="843" spans="1:4" ht="25.5">
      <c r="A843" s="326">
        <v>37106</v>
      </c>
      <c r="B843" s="328" t="s">
        <v>10966</v>
      </c>
      <c r="C843" s="334" t="s">
        <v>2010</v>
      </c>
      <c r="D843" s="336">
        <v>4554.9799999999996</v>
      </c>
    </row>
    <row r="844" spans="1:4" ht="25.5">
      <c r="A844" s="326">
        <v>11869</v>
      </c>
      <c r="B844" s="328" t="s">
        <v>10967</v>
      </c>
      <c r="C844" s="334" t="s">
        <v>2010</v>
      </c>
      <c r="D844" s="336">
        <v>910.99</v>
      </c>
    </row>
    <row r="845" spans="1:4" ht="25.5">
      <c r="A845" s="326">
        <v>43981</v>
      </c>
      <c r="B845" s="328" t="s">
        <v>10968</v>
      </c>
      <c r="C845" s="334" t="s">
        <v>2010</v>
      </c>
      <c r="D845" s="336">
        <v>6864.31</v>
      </c>
    </row>
    <row r="846" spans="1:4" ht="25.5">
      <c r="A846" s="326">
        <v>37104</v>
      </c>
      <c r="B846" s="328" t="s">
        <v>10969</v>
      </c>
      <c r="C846" s="334" t="s">
        <v>2010</v>
      </c>
      <c r="D846" s="336">
        <v>1143.31</v>
      </c>
    </row>
    <row r="847" spans="1:4" ht="25.5">
      <c r="A847" s="326">
        <v>43982</v>
      </c>
      <c r="B847" s="328" t="s">
        <v>10970</v>
      </c>
      <c r="C847" s="334" t="s">
        <v>2010</v>
      </c>
      <c r="D847" s="336">
        <v>10843.88</v>
      </c>
    </row>
    <row r="848" spans="1:4" ht="25.5">
      <c r="A848" s="326">
        <v>43978</v>
      </c>
      <c r="B848" s="328" t="s">
        <v>10971</v>
      </c>
      <c r="C848" s="334" t="s">
        <v>2010</v>
      </c>
      <c r="D848" s="336">
        <v>1694.37</v>
      </c>
    </row>
    <row r="849" spans="1:4" ht="25.5">
      <c r="A849" s="326">
        <v>11871</v>
      </c>
      <c r="B849" s="328" t="s">
        <v>10972</v>
      </c>
      <c r="C849" s="334" t="s">
        <v>2010</v>
      </c>
      <c r="D849" s="336">
        <v>424.66</v>
      </c>
    </row>
    <row r="850" spans="1:4" ht="25.5">
      <c r="A850" s="326">
        <v>37105</v>
      </c>
      <c r="B850" s="328" t="s">
        <v>10973</v>
      </c>
      <c r="C850" s="334" t="s">
        <v>2010</v>
      </c>
      <c r="D850" s="336">
        <v>2612.91</v>
      </c>
    </row>
    <row r="851" spans="1:4" ht="25.5">
      <c r="A851" s="326">
        <v>43980</v>
      </c>
      <c r="B851" s="328" t="s">
        <v>10974</v>
      </c>
      <c r="C851" s="334" t="s">
        <v>2010</v>
      </c>
      <c r="D851" s="336">
        <v>3254.11</v>
      </c>
    </row>
    <row r="852" spans="1:4" ht="25.5">
      <c r="A852" s="326">
        <v>43979</v>
      </c>
      <c r="B852" s="328" t="s">
        <v>10975</v>
      </c>
      <c r="C852" s="334" t="s">
        <v>2010</v>
      </c>
      <c r="D852" s="336">
        <v>611.41</v>
      </c>
    </row>
    <row r="853" spans="1:4" ht="25.5">
      <c r="A853" s="326">
        <v>11868</v>
      </c>
      <c r="B853" s="328" t="s">
        <v>10976</v>
      </c>
      <c r="C853" s="334" t="s">
        <v>2010</v>
      </c>
      <c r="D853" s="336">
        <v>591.29999999999995</v>
      </c>
    </row>
    <row r="854" spans="1:4">
      <c r="A854" s="326">
        <v>34636</v>
      </c>
      <c r="B854" s="328" t="s">
        <v>10977</v>
      </c>
      <c r="C854" s="334" t="s">
        <v>2010</v>
      </c>
      <c r="D854" s="336">
        <v>419.9</v>
      </c>
    </row>
    <row r="855" spans="1:4">
      <c r="A855" s="326">
        <v>34639</v>
      </c>
      <c r="B855" s="328" t="s">
        <v>10978</v>
      </c>
      <c r="C855" s="334" t="s">
        <v>2010</v>
      </c>
      <c r="D855" s="336">
        <v>969.2</v>
      </c>
    </row>
    <row r="856" spans="1:4">
      <c r="A856" s="326">
        <v>34640</v>
      </c>
      <c r="B856" s="328" t="s">
        <v>10979</v>
      </c>
      <c r="C856" s="334" t="s">
        <v>2010</v>
      </c>
      <c r="D856" s="336">
        <v>1099.4100000000001</v>
      </c>
    </row>
    <row r="857" spans="1:4">
      <c r="A857" s="326">
        <v>43977</v>
      </c>
      <c r="B857" s="328" t="s">
        <v>10980</v>
      </c>
      <c r="C857" s="334" t="s">
        <v>2010</v>
      </c>
      <c r="D857" s="336">
        <v>1895.31</v>
      </c>
    </row>
    <row r="858" spans="1:4">
      <c r="A858" s="326">
        <v>34637</v>
      </c>
      <c r="B858" s="328" t="s">
        <v>10981</v>
      </c>
      <c r="C858" s="334" t="s">
        <v>2010</v>
      </c>
      <c r="D858" s="336">
        <v>253.93</v>
      </c>
    </row>
    <row r="859" spans="1:4">
      <c r="A859" s="326">
        <v>34638</v>
      </c>
      <c r="B859" s="328" t="s">
        <v>10982</v>
      </c>
      <c r="C859" s="334" t="s">
        <v>2010</v>
      </c>
      <c r="D859" s="336">
        <v>392.78</v>
      </c>
    </row>
    <row r="860" spans="1:4" ht="25.5">
      <c r="A860" s="326">
        <v>34641</v>
      </c>
      <c r="B860" s="328" t="s">
        <v>10983</v>
      </c>
      <c r="C860" s="334" t="s">
        <v>2010</v>
      </c>
      <c r="D860" s="336">
        <v>86.27</v>
      </c>
    </row>
    <row r="861" spans="1:4" ht="25.5">
      <c r="A861" s="326">
        <v>43434</v>
      </c>
      <c r="B861" s="328" t="s">
        <v>10984</v>
      </c>
      <c r="C861" s="334" t="s">
        <v>2010</v>
      </c>
      <c r="D861" s="336">
        <v>93.27</v>
      </c>
    </row>
    <row r="862" spans="1:4" ht="25.5">
      <c r="A862" s="326">
        <v>43435</v>
      </c>
      <c r="B862" s="328" t="s">
        <v>10985</v>
      </c>
      <c r="C862" s="334" t="s">
        <v>2010</v>
      </c>
      <c r="D862" s="336">
        <v>171</v>
      </c>
    </row>
    <row r="863" spans="1:4" ht="25.5">
      <c r="A863" s="326">
        <v>43436</v>
      </c>
      <c r="B863" s="328" t="s">
        <v>10986</v>
      </c>
      <c r="C863" s="334" t="s">
        <v>2010</v>
      </c>
      <c r="D863" s="336">
        <v>299.26</v>
      </c>
    </row>
    <row r="864" spans="1:4" ht="25.5">
      <c r="A864" s="326">
        <v>43437</v>
      </c>
      <c r="B864" s="328" t="s">
        <v>10987</v>
      </c>
      <c r="C864" s="334" t="s">
        <v>2010</v>
      </c>
      <c r="D864" s="336">
        <v>542.55999999999995</v>
      </c>
    </row>
    <row r="865" spans="1:4" ht="25.5">
      <c r="A865" s="326">
        <v>43438</v>
      </c>
      <c r="B865" s="328" t="s">
        <v>10988</v>
      </c>
      <c r="C865" s="334" t="s">
        <v>2010</v>
      </c>
      <c r="D865" s="336">
        <v>971.63</v>
      </c>
    </row>
    <row r="866" spans="1:4" ht="25.5">
      <c r="A866" s="326">
        <v>41627</v>
      </c>
      <c r="B866" s="328" t="s">
        <v>10989</v>
      </c>
      <c r="C866" s="334" t="s">
        <v>2010</v>
      </c>
      <c r="D866" s="336">
        <v>143.80000000000001</v>
      </c>
    </row>
    <row r="867" spans="1:4" ht="25.5">
      <c r="A867" s="326">
        <v>41628</v>
      </c>
      <c r="B867" s="328" t="s">
        <v>10990</v>
      </c>
      <c r="C867" s="334" t="s">
        <v>2010</v>
      </c>
      <c r="D867" s="336">
        <v>264.27999999999997</v>
      </c>
    </row>
    <row r="868" spans="1:4" ht="25.5">
      <c r="A868" s="326">
        <v>41629</v>
      </c>
      <c r="B868" s="328" t="s">
        <v>10991</v>
      </c>
      <c r="C868" s="334" t="s">
        <v>2010</v>
      </c>
      <c r="D868" s="336">
        <v>335.79</v>
      </c>
    </row>
    <row r="869" spans="1:4" ht="25.5">
      <c r="A869" s="326">
        <v>43429</v>
      </c>
      <c r="B869" s="328" t="s">
        <v>10992</v>
      </c>
      <c r="C869" s="334" t="s">
        <v>2010</v>
      </c>
      <c r="D869" s="336">
        <v>74.400000000000006</v>
      </c>
    </row>
    <row r="870" spans="1:4" ht="25.5">
      <c r="A870" s="326">
        <v>43430</v>
      </c>
      <c r="B870" s="328" t="s">
        <v>10993</v>
      </c>
      <c r="C870" s="334" t="s">
        <v>2010</v>
      </c>
      <c r="D870" s="336">
        <v>123.59</v>
      </c>
    </row>
    <row r="871" spans="1:4" ht="25.5">
      <c r="A871" s="326">
        <v>43431</v>
      </c>
      <c r="B871" s="328" t="s">
        <v>10994</v>
      </c>
      <c r="C871" s="334" t="s">
        <v>2010</v>
      </c>
      <c r="D871" s="336">
        <v>239.41</v>
      </c>
    </row>
    <row r="872" spans="1:4" ht="25.5">
      <c r="A872" s="326">
        <v>43432</v>
      </c>
      <c r="B872" s="328" t="s">
        <v>10995</v>
      </c>
      <c r="C872" s="334" t="s">
        <v>2010</v>
      </c>
      <c r="D872" s="336">
        <v>497.47</v>
      </c>
    </row>
    <row r="873" spans="1:4" ht="25.5">
      <c r="A873" s="326">
        <v>43433</v>
      </c>
      <c r="B873" s="328" t="s">
        <v>10996</v>
      </c>
      <c r="C873" s="334" t="s">
        <v>2010</v>
      </c>
      <c r="D873" s="336">
        <v>784.3</v>
      </c>
    </row>
    <row r="874" spans="1:4" ht="38.25">
      <c r="A874" s="326">
        <v>43094</v>
      </c>
      <c r="B874" s="328" t="s">
        <v>10997</v>
      </c>
      <c r="C874" s="334" t="s">
        <v>2010</v>
      </c>
      <c r="D874" s="336">
        <v>371.68</v>
      </c>
    </row>
    <row r="875" spans="1:4" ht="38.25">
      <c r="A875" s="326">
        <v>43093</v>
      </c>
      <c r="B875" s="328" t="s">
        <v>10998</v>
      </c>
      <c r="C875" s="334" t="s">
        <v>2010</v>
      </c>
      <c r="D875" s="336">
        <v>394.99</v>
      </c>
    </row>
    <row r="876" spans="1:4" ht="38.25">
      <c r="A876" s="326">
        <v>11694</v>
      </c>
      <c r="B876" s="328" t="s">
        <v>10999</v>
      </c>
      <c r="C876" s="334" t="s">
        <v>2010</v>
      </c>
      <c r="D876" s="336">
        <v>916.7</v>
      </c>
    </row>
    <row r="877" spans="1:4" ht="38.25">
      <c r="A877" s="326">
        <v>1030</v>
      </c>
      <c r="B877" s="328" t="s">
        <v>11000</v>
      </c>
      <c r="C877" s="334" t="s">
        <v>2010</v>
      </c>
      <c r="D877" s="336">
        <v>41.47</v>
      </c>
    </row>
    <row r="878" spans="1:4" ht="25.5">
      <c r="A878" s="326">
        <v>11881</v>
      </c>
      <c r="B878" s="328" t="s">
        <v>11001</v>
      </c>
      <c r="C878" s="334" t="s">
        <v>2010</v>
      </c>
      <c r="D878" s="336">
        <v>132.13999999999999</v>
      </c>
    </row>
    <row r="879" spans="1:4" ht="25.5">
      <c r="A879" s="326">
        <v>35277</v>
      </c>
      <c r="B879" s="328" t="s">
        <v>11002</v>
      </c>
      <c r="C879" s="334" t="s">
        <v>2010</v>
      </c>
      <c r="D879" s="336">
        <v>286.19</v>
      </c>
    </row>
    <row r="880" spans="1:4" ht="51">
      <c r="A880" s="326">
        <v>10521</v>
      </c>
      <c r="B880" s="328" t="s">
        <v>11003</v>
      </c>
      <c r="C880" s="334" t="s">
        <v>2010</v>
      </c>
      <c r="D880" s="336">
        <v>486.81</v>
      </c>
    </row>
    <row r="881" spans="1:4" ht="51">
      <c r="A881" s="326">
        <v>10885</v>
      </c>
      <c r="B881" s="328" t="s">
        <v>11004</v>
      </c>
      <c r="C881" s="334" t="s">
        <v>2010</v>
      </c>
      <c r="D881" s="336">
        <v>615.76</v>
      </c>
    </row>
    <row r="882" spans="1:4" ht="51">
      <c r="A882" s="326">
        <v>20962</v>
      </c>
      <c r="B882" s="328" t="s">
        <v>11005</v>
      </c>
      <c r="C882" s="334" t="s">
        <v>2010</v>
      </c>
      <c r="D882" s="336">
        <v>510</v>
      </c>
    </row>
    <row r="883" spans="1:4" ht="51">
      <c r="A883" s="326">
        <v>20963</v>
      </c>
      <c r="B883" s="328" t="s">
        <v>11006</v>
      </c>
      <c r="C883" s="334" t="s">
        <v>2010</v>
      </c>
      <c r="D883" s="336">
        <v>623.01</v>
      </c>
    </row>
    <row r="884" spans="1:4" ht="25.5">
      <c r="A884" s="326">
        <v>34643</v>
      </c>
      <c r="B884" s="328" t="s">
        <v>11007</v>
      </c>
      <c r="C884" s="334" t="s">
        <v>2010</v>
      </c>
      <c r="D884" s="336">
        <v>32.96</v>
      </c>
    </row>
    <row r="885" spans="1:4" ht="25.5">
      <c r="A885" s="326">
        <v>41480</v>
      </c>
      <c r="B885" s="328" t="s">
        <v>11008</v>
      </c>
      <c r="C885" s="334" t="s">
        <v>2010</v>
      </c>
      <c r="D885" s="336">
        <v>38.21</v>
      </c>
    </row>
    <row r="886" spans="1:4" ht="25.5">
      <c r="A886" s="326">
        <v>41474</v>
      </c>
      <c r="B886" s="328" t="s">
        <v>11009</v>
      </c>
      <c r="C886" s="334" t="s">
        <v>2010</v>
      </c>
      <c r="D886" s="336">
        <v>61.04</v>
      </c>
    </row>
    <row r="887" spans="1:4" ht="25.5">
      <c r="A887" s="326">
        <v>41475</v>
      </c>
      <c r="B887" s="328" t="s">
        <v>11010</v>
      </c>
      <c r="C887" s="334" t="s">
        <v>2010</v>
      </c>
      <c r="D887" s="336">
        <v>52.08</v>
      </c>
    </row>
    <row r="888" spans="1:4" ht="25.5">
      <c r="A888" s="326">
        <v>41476</v>
      </c>
      <c r="B888" s="328" t="s">
        <v>11011</v>
      </c>
      <c r="C888" s="334" t="s">
        <v>2010</v>
      </c>
      <c r="D888" s="336">
        <v>114.05</v>
      </c>
    </row>
    <row r="889" spans="1:4">
      <c r="A889" s="326">
        <v>2555</v>
      </c>
      <c r="B889" s="328" t="s">
        <v>11012</v>
      </c>
      <c r="C889" s="334" t="s">
        <v>2010</v>
      </c>
      <c r="D889" s="336">
        <v>1.29</v>
      </c>
    </row>
    <row r="890" spans="1:4">
      <c r="A890" s="326">
        <v>2556</v>
      </c>
      <c r="B890" s="328" t="s">
        <v>11013</v>
      </c>
      <c r="C890" s="334" t="s">
        <v>2010</v>
      </c>
      <c r="D890" s="336">
        <v>1.33</v>
      </c>
    </row>
    <row r="891" spans="1:4">
      <c r="A891" s="326">
        <v>2557</v>
      </c>
      <c r="B891" s="328" t="s">
        <v>11014</v>
      </c>
      <c r="C891" s="334" t="s">
        <v>2010</v>
      </c>
      <c r="D891" s="336">
        <v>2.82</v>
      </c>
    </row>
    <row r="892" spans="1:4" ht="25.5">
      <c r="A892" s="326">
        <v>10569</v>
      </c>
      <c r="B892" s="328" t="s">
        <v>11015</v>
      </c>
      <c r="C892" s="334" t="s">
        <v>2010</v>
      </c>
      <c r="D892" s="336">
        <v>2.82</v>
      </c>
    </row>
    <row r="893" spans="1:4" ht="25.5">
      <c r="A893" s="326">
        <v>39810</v>
      </c>
      <c r="B893" s="328" t="s">
        <v>11016</v>
      </c>
      <c r="C893" s="334" t="s">
        <v>2010</v>
      </c>
      <c r="D893" s="336">
        <v>50.16</v>
      </c>
    </row>
    <row r="894" spans="1:4" ht="25.5">
      <c r="A894" s="326">
        <v>39811</v>
      </c>
      <c r="B894" s="328" t="s">
        <v>11017</v>
      </c>
      <c r="C894" s="334" t="s">
        <v>2010</v>
      </c>
      <c r="D894" s="336">
        <v>61.35</v>
      </c>
    </row>
    <row r="895" spans="1:4" ht="25.5">
      <c r="A895" s="326">
        <v>39812</v>
      </c>
      <c r="B895" s="328" t="s">
        <v>11018</v>
      </c>
      <c r="C895" s="334" t="s">
        <v>2010</v>
      </c>
      <c r="D895" s="336">
        <v>100.88</v>
      </c>
    </row>
    <row r="896" spans="1:4" ht="25.5">
      <c r="A896" s="326">
        <v>43096</v>
      </c>
      <c r="B896" s="328" t="s">
        <v>11019</v>
      </c>
      <c r="C896" s="334" t="s">
        <v>2010</v>
      </c>
      <c r="D896" s="336">
        <v>334.4</v>
      </c>
    </row>
    <row r="897" spans="1:4" ht="25.5">
      <c r="A897" s="326">
        <v>43102</v>
      </c>
      <c r="B897" s="328" t="s">
        <v>11020</v>
      </c>
      <c r="C897" s="334" t="s">
        <v>2010</v>
      </c>
      <c r="D897" s="336">
        <v>203.33</v>
      </c>
    </row>
    <row r="898" spans="1:4" ht="25.5">
      <c r="A898" s="326">
        <v>43103</v>
      </c>
      <c r="B898" s="328" t="s">
        <v>11021</v>
      </c>
      <c r="C898" s="334" t="s">
        <v>2010</v>
      </c>
      <c r="D898" s="336">
        <v>299.41000000000003</v>
      </c>
    </row>
    <row r="899" spans="1:4" ht="38.25">
      <c r="A899" s="326">
        <v>43098</v>
      </c>
      <c r="B899" s="328" t="s">
        <v>11022</v>
      </c>
      <c r="C899" s="334" t="s">
        <v>2010</v>
      </c>
      <c r="D899" s="336">
        <v>113.27</v>
      </c>
    </row>
    <row r="900" spans="1:4" ht="38.25">
      <c r="A900" s="326">
        <v>43097</v>
      </c>
      <c r="B900" s="328" t="s">
        <v>11023</v>
      </c>
      <c r="C900" s="334" t="s">
        <v>2010</v>
      </c>
      <c r="D900" s="336">
        <v>67.11</v>
      </c>
    </row>
    <row r="901" spans="1:4">
      <c r="A901" s="326">
        <v>43104</v>
      </c>
      <c r="B901" s="328" t="s">
        <v>11024</v>
      </c>
      <c r="C901" s="334" t="s">
        <v>2010</v>
      </c>
      <c r="D901" s="336">
        <v>793.81</v>
      </c>
    </row>
    <row r="902" spans="1:4" ht="25.5">
      <c r="A902" s="326">
        <v>39771</v>
      </c>
      <c r="B902" s="328" t="s">
        <v>11025</v>
      </c>
      <c r="C902" s="334" t="s">
        <v>2010</v>
      </c>
      <c r="D902" s="336">
        <v>27.15</v>
      </c>
    </row>
    <row r="903" spans="1:4" ht="25.5">
      <c r="A903" s="326">
        <v>39772</v>
      </c>
      <c r="B903" s="328" t="s">
        <v>11026</v>
      </c>
      <c r="C903" s="334" t="s">
        <v>2010</v>
      </c>
      <c r="D903" s="336">
        <v>53.36</v>
      </c>
    </row>
    <row r="904" spans="1:4" ht="25.5">
      <c r="A904" s="326">
        <v>39773</v>
      </c>
      <c r="B904" s="328" t="s">
        <v>11027</v>
      </c>
      <c r="C904" s="334" t="s">
        <v>2010</v>
      </c>
      <c r="D904" s="336">
        <v>85.77</v>
      </c>
    </row>
    <row r="905" spans="1:4" ht="25.5">
      <c r="A905" s="326">
        <v>39774</v>
      </c>
      <c r="B905" s="328" t="s">
        <v>11028</v>
      </c>
      <c r="C905" s="334" t="s">
        <v>2010</v>
      </c>
      <c r="D905" s="336">
        <v>128.29</v>
      </c>
    </row>
    <row r="906" spans="1:4" ht="25.5">
      <c r="A906" s="326">
        <v>39775</v>
      </c>
      <c r="B906" s="328" t="s">
        <v>11029</v>
      </c>
      <c r="C906" s="334" t="s">
        <v>2010</v>
      </c>
      <c r="D906" s="336">
        <v>171.22</v>
      </c>
    </row>
    <row r="907" spans="1:4" ht="25.5">
      <c r="A907" s="326">
        <v>39776</v>
      </c>
      <c r="B907" s="328" t="s">
        <v>11030</v>
      </c>
      <c r="C907" s="334" t="s">
        <v>2010</v>
      </c>
      <c r="D907" s="336">
        <v>206.92</v>
      </c>
    </row>
    <row r="908" spans="1:4" ht="25.5">
      <c r="A908" s="326">
        <v>39777</v>
      </c>
      <c r="B908" s="328" t="s">
        <v>11031</v>
      </c>
      <c r="C908" s="334" t="s">
        <v>2010</v>
      </c>
      <c r="D908" s="336">
        <v>262.27</v>
      </c>
    </row>
    <row r="909" spans="1:4" ht="25.5">
      <c r="A909" s="326">
        <v>20254</v>
      </c>
      <c r="B909" s="328" t="s">
        <v>11032</v>
      </c>
      <c r="C909" s="334" t="s">
        <v>2010</v>
      </c>
      <c r="D909" s="336">
        <v>19.03</v>
      </c>
    </row>
    <row r="910" spans="1:4" ht="25.5">
      <c r="A910" s="326">
        <v>20253</v>
      </c>
      <c r="B910" s="328" t="s">
        <v>11033</v>
      </c>
      <c r="C910" s="334" t="s">
        <v>2010</v>
      </c>
      <c r="D910" s="336">
        <v>62.51</v>
      </c>
    </row>
    <row r="911" spans="1:4" ht="25.5">
      <c r="A911" s="326">
        <v>1872</v>
      </c>
      <c r="B911" s="328" t="s">
        <v>11034</v>
      </c>
      <c r="C911" s="334" t="s">
        <v>2010</v>
      </c>
      <c r="D911" s="336">
        <v>3.5</v>
      </c>
    </row>
    <row r="912" spans="1:4" ht="25.5">
      <c r="A912" s="326">
        <v>1873</v>
      </c>
      <c r="B912" s="328" t="s">
        <v>11035</v>
      </c>
      <c r="C912" s="334" t="s">
        <v>2010</v>
      </c>
      <c r="D912" s="336">
        <v>6.95</v>
      </c>
    </row>
    <row r="913" spans="1:4" ht="38.25">
      <c r="A913" s="326">
        <v>14055</v>
      </c>
      <c r="B913" s="328" t="s">
        <v>11036</v>
      </c>
      <c r="C913" s="334" t="s">
        <v>2010</v>
      </c>
      <c r="D913" s="336">
        <v>571.22</v>
      </c>
    </row>
    <row r="914" spans="1:4" ht="25.5">
      <c r="A914" s="326">
        <v>11247</v>
      </c>
      <c r="B914" s="328" t="s">
        <v>11037</v>
      </c>
      <c r="C914" s="334" t="s">
        <v>2010</v>
      </c>
      <c r="D914" s="336">
        <v>1201.97</v>
      </c>
    </row>
    <row r="915" spans="1:4" ht="25.5">
      <c r="A915" s="326">
        <v>11250</v>
      </c>
      <c r="B915" s="328" t="s">
        <v>11038</v>
      </c>
      <c r="C915" s="334" t="s">
        <v>2010</v>
      </c>
      <c r="D915" s="336">
        <v>51.75</v>
      </c>
    </row>
    <row r="916" spans="1:4" ht="25.5">
      <c r="A916" s="326">
        <v>11249</v>
      </c>
      <c r="B916" s="328" t="s">
        <v>11039</v>
      </c>
      <c r="C916" s="334" t="s">
        <v>2010</v>
      </c>
      <c r="D916" s="336">
        <v>2347.87</v>
      </c>
    </row>
    <row r="917" spans="1:4" ht="25.5">
      <c r="A917" s="326">
        <v>11251</v>
      </c>
      <c r="B917" s="328" t="s">
        <v>11040</v>
      </c>
      <c r="C917" s="334" t="s">
        <v>2010</v>
      </c>
      <c r="D917" s="336">
        <v>114.62</v>
      </c>
    </row>
    <row r="918" spans="1:4" ht="25.5">
      <c r="A918" s="326">
        <v>11253</v>
      </c>
      <c r="B918" s="328" t="s">
        <v>11041</v>
      </c>
      <c r="C918" s="334" t="s">
        <v>2010</v>
      </c>
      <c r="D918" s="336">
        <v>189.94</v>
      </c>
    </row>
    <row r="919" spans="1:4" ht="25.5">
      <c r="A919" s="326">
        <v>11255</v>
      </c>
      <c r="B919" s="328" t="s">
        <v>11042</v>
      </c>
      <c r="C919" s="334" t="s">
        <v>2010</v>
      </c>
      <c r="D919" s="336">
        <v>283.95</v>
      </c>
    </row>
    <row r="920" spans="1:4" ht="25.5">
      <c r="A920" s="326">
        <v>11256</v>
      </c>
      <c r="B920" s="328" t="s">
        <v>11043</v>
      </c>
      <c r="C920" s="334" t="s">
        <v>2010</v>
      </c>
      <c r="D920" s="336">
        <v>355.68</v>
      </c>
    </row>
    <row r="921" spans="1:4" ht="38.25">
      <c r="A921" s="326">
        <v>39693</v>
      </c>
      <c r="B921" s="328" t="s">
        <v>11044</v>
      </c>
      <c r="C921" s="334" t="s">
        <v>2010</v>
      </c>
      <c r="D921" s="336">
        <v>2233.86</v>
      </c>
    </row>
    <row r="922" spans="1:4" ht="25.5">
      <c r="A922" s="326">
        <v>39692</v>
      </c>
      <c r="B922" s="328" t="s">
        <v>11045</v>
      </c>
      <c r="C922" s="334" t="s">
        <v>2010</v>
      </c>
      <c r="D922" s="336">
        <v>714.78</v>
      </c>
    </row>
    <row r="923" spans="1:4" ht="25.5">
      <c r="A923" s="326">
        <v>1062</v>
      </c>
      <c r="B923" s="328" t="s">
        <v>11046</v>
      </c>
      <c r="C923" s="334" t="s">
        <v>2010</v>
      </c>
      <c r="D923" s="336">
        <v>226.53</v>
      </c>
    </row>
    <row r="924" spans="1:4" ht="25.5">
      <c r="A924" s="326">
        <v>39686</v>
      </c>
      <c r="B924" s="328" t="s">
        <v>11047</v>
      </c>
      <c r="C924" s="334" t="s">
        <v>2010</v>
      </c>
      <c r="D924" s="336">
        <v>366.79</v>
      </c>
    </row>
    <row r="925" spans="1:4" ht="38.25">
      <c r="A925" s="326">
        <v>43095</v>
      </c>
      <c r="B925" s="328" t="s">
        <v>11048</v>
      </c>
      <c r="C925" s="334" t="s">
        <v>2010</v>
      </c>
      <c r="D925" s="336">
        <v>220.35</v>
      </c>
    </row>
    <row r="926" spans="1:4" ht="25.5">
      <c r="A926" s="326">
        <v>1871</v>
      </c>
      <c r="B926" s="328" t="s">
        <v>11049</v>
      </c>
      <c r="C926" s="334" t="s">
        <v>2010</v>
      </c>
      <c r="D926" s="336">
        <v>6.26</v>
      </c>
    </row>
    <row r="927" spans="1:4" ht="25.5">
      <c r="A927" s="326">
        <v>12001</v>
      </c>
      <c r="B927" s="328" t="s">
        <v>11050</v>
      </c>
      <c r="C927" s="334" t="s">
        <v>2010</v>
      </c>
      <c r="D927" s="336">
        <v>9.0399999999999991</v>
      </c>
    </row>
    <row r="928" spans="1:4" ht="25.5">
      <c r="A928" s="326">
        <v>11882</v>
      </c>
      <c r="B928" s="328" t="s">
        <v>11051</v>
      </c>
      <c r="C928" s="334" t="s">
        <v>2010</v>
      </c>
      <c r="D928" s="336">
        <v>94.83</v>
      </c>
    </row>
    <row r="929" spans="1:4" ht="25.5">
      <c r="A929" s="326">
        <v>1068</v>
      </c>
      <c r="B929" s="328" t="s">
        <v>11052</v>
      </c>
      <c r="C929" s="334" t="s">
        <v>2010</v>
      </c>
      <c r="D929" s="336">
        <v>1494.19</v>
      </c>
    </row>
    <row r="930" spans="1:4" ht="25.5">
      <c r="A930" s="326">
        <v>39690</v>
      </c>
      <c r="B930" s="328" t="s">
        <v>11053</v>
      </c>
      <c r="C930" s="334" t="s">
        <v>2010</v>
      </c>
      <c r="D930" s="336">
        <v>2506.75</v>
      </c>
    </row>
    <row r="931" spans="1:4" ht="25.5">
      <c r="A931" s="326">
        <v>39691</v>
      </c>
      <c r="B931" s="328" t="s">
        <v>11054</v>
      </c>
      <c r="C931" s="334" t="s">
        <v>2010</v>
      </c>
      <c r="D931" s="336">
        <v>3152.79</v>
      </c>
    </row>
    <row r="932" spans="1:4" ht="25.5">
      <c r="A932" s="326">
        <v>39808</v>
      </c>
      <c r="B932" s="328" t="s">
        <v>11055</v>
      </c>
      <c r="C932" s="334" t="s">
        <v>2010</v>
      </c>
      <c r="D932" s="336">
        <v>115.04</v>
      </c>
    </row>
    <row r="933" spans="1:4" ht="25.5">
      <c r="A933" s="326">
        <v>39809</v>
      </c>
      <c r="B933" s="328" t="s">
        <v>11056</v>
      </c>
      <c r="C933" s="334" t="s">
        <v>2010</v>
      </c>
      <c r="D933" s="336">
        <v>272.86</v>
      </c>
    </row>
    <row r="934" spans="1:4" ht="38.25">
      <c r="A934" s="326">
        <v>43439</v>
      </c>
      <c r="B934" s="328" t="s">
        <v>11057</v>
      </c>
      <c r="C934" s="334" t="s">
        <v>2010</v>
      </c>
      <c r="D934" s="336">
        <v>435.29</v>
      </c>
    </row>
    <row r="935" spans="1:4">
      <c r="A935" s="326">
        <v>5103</v>
      </c>
      <c r="B935" s="328" t="s">
        <v>11058</v>
      </c>
      <c r="C935" s="334" t="s">
        <v>2010</v>
      </c>
      <c r="D935" s="336">
        <v>18.11</v>
      </c>
    </row>
    <row r="936" spans="1:4" ht="25.5">
      <c r="A936" s="326">
        <v>11880</v>
      </c>
      <c r="B936" s="328" t="s">
        <v>11059</v>
      </c>
      <c r="C936" s="334" t="s">
        <v>2010</v>
      </c>
      <c r="D936" s="336">
        <v>76.2</v>
      </c>
    </row>
    <row r="937" spans="1:4">
      <c r="A937" s="326">
        <v>11714</v>
      </c>
      <c r="B937" s="328" t="s">
        <v>11060</v>
      </c>
      <c r="C937" s="334" t="s">
        <v>2010</v>
      </c>
      <c r="D937" s="336">
        <v>51.91</v>
      </c>
    </row>
    <row r="938" spans="1:4" ht="25.5">
      <c r="A938" s="326">
        <v>11712</v>
      </c>
      <c r="B938" s="328" t="s">
        <v>11061</v>
      </c>
      <c r="C938" s="334" t="s">
        <v>2010</v>
      </c>
      <c r="D938" s="336">
        <v>33.9</v>
      </c>
    </row>
    <row r="939" spans="1:4">
      <c r="A939" s="326">
        <v>11717</v>
      </c>
      <c r="B939" s="328" t="s">
        <v>11062</v>
      </c>
      <c r="C939" s="334" t="s">
        <v>2010</v>
      </c>
      <c r="D939" s="336">
        <v>40.86</v>
      </c>
    </row>
    <row r="940" spans="1:4">
      <c r="A940" s="326">
        <v>1106</v>
      </c>
      <c r="B940" s="328" t="s">
        <v>11063</v>
      </c>
      <c r="C940" s="334" t="s">
        <v>802</v>
      </c>
      <c r="D940" s="336">
        <v>1.75</v>
      </c>
    </row>
    <row r="941" spans="1:4">
      <c r="A941" s="326">
        <v>11161</v>
      </c>
      <c r="B941" s="328" t="s">
        <v>11064</v>
      </c>
      <c r="C941" s="334" t="s">
        <v>802</v>
      </c>
      <c r="D941" s="336">
        <v>2.92</v>
      </c>
    </row>
    <row r="942" spans="1:4">
      <c r="A942" s="326">
        <v>1107</v>
      </c>
      <c r="B942" s="328" t="s">
        <v>11065</v>
      </c>
      <c r="C942" s="334" t="s">
        <v>802</v>
      </c>
      <c r="D942" s="336">
        <v>1.49</v>
      </c>
    </row>
    <row r="943" spans="1:4">
      <c r="A943" s="326">
        <v>44479</v>
      </c>
      <c r="B943" s="328" t="s">
        <v>11066</v>
      </c>
      <c r="C943" s="334" t="s">
        <v>802</v>
      </c>
      <c r="D943" s="336">
        <v>0.15</v>
      </c>
    </row>
    <row r="944" spans="1:4">
      <c r="A944" s="326">
        <v>4759</v>
      </c>
      <c r="B944" s="328" t="s">
        <v>11067</v>
      </c>
      <c r="C944" s="334" t="s">
        <v>17</v>
      </c>
      <c r="D944" s="336">
        <v>20.97</v>
      </c>
    </row>
    <row r="945" spans="1:4">
      <c r="A945" s="326">
        <v>41068</v>
      </c>
      <c r="B945" s="328" t="s">
        <v>11068</v>
      </c>
      <c r="C945" s="334" t="s">
        <v>1752</v>
      </c>
      <c r="D945" s="336">
        <v>3673.69</v>
      </c>
    </row>
    <row r="946" spans="1:4" ht="25.5">
      <c r="A946" s="326">
        <v>12618</v>
      </c>
      <c r="B946" s="328" t="s">
        <v>11069</v>
      </c>
      <c r="C946" s="334" t="s">
        <v>2010</v>
      </c>
      <c r="D946" s="336">
        <v>151.81</v>
      </c>
    </row>
    <row r="947" spans="1:4" ht="25.5">
      <c r="A947" s="326">
        <v>1108</v>
      </c>
      <c r="B947" s="328" t="s">
        <v>11070</v>
      </c>
      <c r="C947" s="334" t="s">
        <v>5</v>
      </c>
      <c r="D947" s="336">
        <v>24.36</v>
      </c>
    </row>
    <row r="948" spans="1:4" ht="25.5">
      <c r="A948" s="326">
        <v>1117</v>
      </c>
      <c r="B948" s="328" t="s">
        <v>11071</v>
      </c>
      <c r="C948" s="334" t="s">
        <v>5</v>
      </c>
      <c r="D948" s="336">
        <v>24.56</v>
      </c>
    </row>
    <row r="949" spans="1:4" ht="25.5">
      <c r="A949" s="326">
        <v>1118</v>
      </c>
      <c r="B949" s="328" t="s">
        <v>11072</v>
      </c>
      <c r="C949" s="334" t="s">
        <v>5</v>
      </c>
      <c r="D949" s="336">
        <v>29.02</v>
      </c>
    </row>
    <row r="950" spans="1:4">
      <c r="A950" s="326">
        <v>1110</v>
      </c>
      <c r="B950" s="328" t="s">
        <v>11073</v>
      </c>
      <c r="C950" s="334" t="s">
        <v>5</v>
      </c>
      <c r="D950" s="336">
        <v>29.02</v>
      </c>
    </row>
    <row r="951" spans="1:4">
      <c r="A951" s="326">
        <v>40784</v>
      </c>
      <c r="B951" s="328" t="s">
        <v>11074</v>
      </c>
      <c r="C951" s="334" t="s">
        <v>5</v>
      </c>
      <c r="D951" s="336">
        <v>80.06</v>
      </c>
    </row>
    <row r="952" spans="1:4">
      <c r="A952" s="326">
        <v>40782</v>
      </c>
      <c r="B952" s="328" t="s">
        <v>11075</v>
      </c>
      <c r="C952" s="334" t="s">
        <v>5</v>
      </c>
      <c r="D952" s="336">
        <v>31.41</v>
      </c>
    </row>
    <row r="953" spans="1:4">
      <c r="A953" s="326">
        <v>40783</v>
      </c>
      <c r="B953" s="328" t="s">
        <v>11076</v>
      </c>
      <c r="C953" s="334" t="s">
        <v>5</v>
      </c>
      <c r="D953" s="336">
        <v>40.92</v>
      </c>
    </row>
    <row r="954" spans="1:4">
      <c r="A954" s="326">
        <v>1109</v>
      </c>
      <c r="B954" s="328" t="s">
        <v>11077</v>
      </c>
      <c r="C954" s="334" t="s">
        <v>5</v>
      </c>
      <c r="D954" s="336">
        <v>24.36</v>
      </c>
    </row>
    <row r="955" spans="1:4">
      <c r="A955" s="326">
        <v>1119</v>
      </c>
      <c r="B955" s="328" t="s">
        <v>11078</v>
      </c>
      <c r="C955" s="334" t="s">
        <v>5</v>
      </c>
      <c r="D955" s="336">
        <v>15.7</v>
      </c>
    </row>
    <row r="956" spans="1:4" ht="25.5">
      <c r="A956" s="326">
        <v>13115</v>
      </c>
      <c r="B956" s="328" t="s">
        <v>11079</v>
      </c>
      <c r="C956" s="334" t="s">
        <v>5</v>
      </c>
      <c r="D956" s="336"/>
    </row>
    <row r="957" spans="1:4" ht="25.5">
      <c r="A957" s="326">
        <v>10541</v>
      </c>
      <c r="B957" s="328" t="s">
        <v>11080</v>
      </c>
      <c r="C957" s="334" t="s">
        <v>5</v>
      </c>
      <c r="D957" s="336"/>
    </row>
    <row r="958" spans="1:4" ht="25.5">
      <c r="A958" s="326">
        <v>10542</v>
      </c>
      <c r="B958" s="328" t="s">
        <v>11081</v>
      </c>
      <c r="C958" s="334" t="s">
        <v>5</v>
      </c>
      <c r="D958" s="336"/>
    </row>
    <row r="959" spans="1:4" ht="25.5">
      <c r="A959" s="326">
        <v>10543</v>
      </c>
      <c r="B959" s="328" t="s">
        <v>11082</v>
      </c>
      <c r="C959" s="334" t="s">
        <v>5</v>
      </c>
      <c r="D959" s="336"/>
    </row>
    <row r="960" spans="1:4" ht="25.5">
      <c r="A960" s="326">
        <v>10544</v>
      </c>
      <c r="B960" s="328" t="s">
        <v>11083</v>
      </c>
      <c r="C960" s="334" t="s">
        <v>5</v>
      </c>
      <c r="D960" s="336"/>
    </row>
    <row r="961" spans="1:4" ht="25.5">
      <c r="A961" s="326">
        <v>10545</v>
      </c>
      <c r="B961" s="328" t="s">
        <v>11084</v>
      </c>
      <c r="C961" s="334" t="s">
        <v>5</v>
      </c>
      <c r="D961" s="336"/>
    </row>
    <row r="962" spans="1:4">
      <c r="A962" s="326">
        <v>38365</v>
      </c>
      <c r="B962" s="328" t="s">
        <v>11085</v>
      </c>
      <c r="C962" s="334" t="s">
        <v>16</v>
      </c>
      <c r="D962" s="336">
        <v>2.39</v>
      </c>
    </row>
    <row r="963" spans="1:4" ht="38.25">
      <c r="A963" s="326">
        <v>44056</v>
      </c>
      <c r="B963" s="328" t="s">
        <v>11086</v>
      </c>
      <c r="C963" s="334" t="s">
        <v>2010</v>
      </c>
      <c r="D963" s="336">
        <v>477837.81</v>
      </c>
    </row>
    <row r="964" spans="1:4" ht="38.25">
      <c r="A964" s="326">
        <v>44057</v>
      </c>
      <c r="B964" s="328" t="s">
        <v>11087</v>
      </c>
      <c r="C964" s="334" t="s">
        <v>2010</v>
      </c>
      <c r="D964" s="336">
        <v>510000</v>
      </c>
    </row>
    <row r="965" spans="1:4" ht="38.25">
      <c r="A965" s="326">
        <v>37754</v>
      </c>
      <c r="B965" s="328" t="s">
        <v>11088</v>
      </c>
      <c r="C965" s="334" t="s">
        <v>2010</v>
      </c>
      <c r="D965" s="336">
        <v>527275.68000000005</v>
      </c>
    </row>
    <row r="966" spans="1:4" ht="38.25">
      <c r="A966" s="326">
        <v>37757</v>
      </c>
      <c r="B966" s="328" t="s">
        <v>11089</v>
      </c>
      <c r="C966" s="334" t="s">
        <v>2010</v>
      </c>
      <c r="D966" s="336">
        <v>588108.13</v>
      </c>
    </row>
    <row r="967" spans="1:4" ht="38.25">
      <c r="A967" s="326">
        <v>44058</v>
      </c>
      <c r="B967" s="328" t="s">
        <v>11090</v>
      </c>
      <c r="C967" s="334" t="s">
        <v>2010</v>
      </c>
      <c r="D967" s="336">
        <v>555945.94999999995</v>
      </c>
    </row>
    <row r="968" spans="1:4" ht="38.25">
      <c r="A968" s="326">
        <v>37752</v>
      </c>
      <c r="B968" s="328" t="s">
        <v>11091</v>
      </c>
      <c r="C968" s="334" t="s">
        <v>2010</v>
      </c>
      <c r="D968" s="336">
        <v>578918.9</v>
      </c>
    </row>
    <row r="969" spans="1:4" ht="38.25">
      <c r="A969" s="326">
        <v>44059</v>
      </c>
      <c r="B969" s="328" t="s">
        <v>11092</v>
      </c>
      <c r="C969" s="334" t="s">
        <v>2010</v>
      </c>
      <c r="D969" s="336">
        <v>457621.62</v>
      </c>
    </row>
    <row r="970" spans="1:4" ht="38.25">
      <c r="A970" s="326">
        <v>37750</v>
      </c>
      <c r="B970" s="328" t="s">
        <v>11093</v>
      </c>
      <c r="C970" s="334" t="s">
        <v>2010</v>
      </c>
      <c r="D970" s="336">
        <v>458540.54</v>
      </c>
    </row>
    <row r="971" spans="1:4" ht="38.25">
      <c r="A971" s="326">
        <v>37758</v>
      </c>
      <c r="B971" s="328" t="s">
        <v>11094</v>
      </c>
      <c r="C971" s="334" t="s">
        <v>2010</v>
      </c>
      <c r="D971" s="336">
        <v>729621.6</v>
      </c>
    </row>
    <row r="972" spans="1:4" ht="38.25">
      <c r="A972" s="326">
        <v>44060</v>
      </c>
      <c r="B972" s="328" t="s">
        <v>11095</v>
      </c>
      <c r="C972" s="334" t="s">
        <v>2010</v>
      </c>
      <c r="D972" s="336">
        <v>705729.73</v>
      </c>
    </row>
    <row r="973" spans="1:4" ht="38.25">
      <c r="A973" s="326">
        <v>37749</v>
      </c>
      <c r="B973" s="328" t="s">
        <v>11096</v>
      </c>
      <c r="C973" s="334" t="s">
        <v>2010</v>
      </c>
      <c r="D973" s="336">
        <v>753513.52</v>
      </c>
    </row>
    <row r="974" spans="1:4" ht="38.25">
      <c r="A974" s="326">
        <v>44061</v>
      </c>
      <c r="B974" s="328" t="s">
        <v>11097</v>
      </c>
      <c r="C974" s="334" t="s">
        <v>2010</v>
      </c>
      <c r="D974" s="336">
        <v>691945.96</v>
      </c>
    </row>
    <row r="975" spans="1:4">
      <c r="A975" s="326">
        <v>1159</v>
      </c>
      <c r="B975" s="328" t="s">
        <v>11098</v>
      </c>
      <c r="C975" s="334" t="s">
        <v>2010</v>
      </c>
      <c r="D975" s="336">
        <v>268797.17</v>
      </c>
    </row>
    <row r="976" spans="1:4">
      <c r="A976" s="326">
        <v>12114</v>
      </c>
      <c r="B976" s="328" t="s">
        <v>11099</v>
      </c>
      <c r="C976" s="334" t="s">
        <v>2010</v>
      </c>
      <c r="D976" s="336">
        <v>127.55</v>
      </c>
    </row>
    <row r="977" spans="1:4">
      <c r="A977" s="326">
        <v>38106</v>
      </c>
      <c r="B977" s="328" t="s">
        <v>11100</v>
      </c>
      <c r="C977" s="334" t="s">
        <v>2010</v>
      </c>
      <c r="D977" s="336">
        <v>17.329999999999998</v>
      </c>
    </row>
    <row r="978" spans="1:4" ht="25.5">
      <c r="A978" s="326">
        <v>38085</v>
      </c>
      <c r="B978" s="328" t="s">
        <v>11101</v>
      </c>
      <c r="C978" s="334" t="s">
        <v>2010</v>
      </c>
      <c r="D978" s="336">
        <v>20.47</v>
      </c>
    </row>
    <row r="979" spans="1:4">
      <c r="A979" s="326">
        <v>659</v>
      </c>
      <c r="B979" s="328" t="s">
        <v>11102</v>
      </c>
      <c r="C979" s="334" t="s">
        <v>2010</v>
      </c>
      <c r="D979" s="336">
        <v>2.68</v>
      </c>
    </row>
    <row r="980" spans="1:4">
      <c r="A980" s="326">
        <v>660</v>
      </c>
      <c r="B980" s="328" t="s">
        <v>11103</v>
      </c>
      <c r="C980" s="334" t="s">
        <v>2010</v>
      </c>
      <c r="D980" s="336">
        <v>3.21</v>
      </c>
    </row>
    <row r="981" spans="1:4">
      <c r="A981" s="326">
        <v>658</v>
      </c>
      <c r="B981" s="328" t="s">
        <v>11104</v>
      </c>
      <c r="C981" s="334" t="s">
        <v>2010</v>
      </c>
      <c r="D981" s="336">
        <v>1.81</v>
      </c>
    </row>
    <row r="982" spans="1:4">
      <c r="A982" s="326">
        <v>38599</v>
      </c>
      <c r="B982" s="328" t="s">
        <v>11105</v>
      </c>
      <c r="C982" s="334" t="s">
        <v>2010</v>
      </c>
      <c r="D982" s="336">
        <v>5.58</v>
      </c>
    </row>
    <row r="983" spans="1:4">
      <c r="A983" s="326">
        <v>38596</v>
      </c>
      <c r="B983" s="328" t="s">
        <v>11106</v>
      </c>
      <c r="C983" s="334" t="s">
        <v>2010</v>
      </c>
      <c r="D983" s="336">
        <v>4.63</v>
      </c>
    </row>
    <row r="984" spans="1:4">
      <c r="A984" s="326">
        <v>38600</v>
      </c>
      <c r="B984" s="328" t="s">
        <v>11107</v>
      </c>
      <c r="C984" s="334" t="s">
        <v>2010</v>
      </c>
      <c r="D984" s="336">
        <v>5.91</v>
      </c>
    </row>
    <row r="985" spans="1:4">
      <c r="A985" s="326">
        <v>38597</v>
      </c>
      <c r="B985" s="328" t="s">
        <v>11108</v>
      </c>
      <c r="C985" s="334" t="s">
        <v>2010</v>
      </c>
      <c r="D985" s="336">
        <v>4.66</v>
      </c>
    </row>
    <row r="986" spans="1:4">
      <c r="A986" s="326">
        <v>38548</v>
      </c>
      <c r="B986" s="328" t="s">
        <v>11109</v>
      </c>
      <c r="C986" s="334" t="s">
        <v>2010</v>
      </c>
      <c r="D986" s="336">
        <v>1.57</v>
      </c>
    </row>
    <row r="987" spans="1:4">
      <c r="A987" s="326">
        <v>34649</v>
      </c>
      <c r="B987" s="328" t="s">
        <v>11110</v>
      </c>
      <c r="C987" s="334" t="s">
        <v>2010</v>
      </c>
      <c r="D987" s="336">
        <v>2.2999999999999998</v>
      </c>
    </row>
    <row r="988" spans="1:4">
      <c r="A988" s="326">
        <v>34655</v>
      </c>
      <c r="B988" s="328" t="s">
        <v>11111</v>
      </c>
      <c r="C988" s="334" t="s">
        <v>2010</v>
      </c>
      <c r="D988" s="336">
        <v>3.38</v>
      </c>
    </row>
    <row r="989" spans="1:4" ht="25.5">
      <c r="A989" s="326">
        <v>40607</v>
      </c>
      <c r="B989" s="328" t="s">
        <v>11112</v>
      </c>
      <c r="C989" s="334" t="s">
        <v>2010</v>
      </c>
      <c r="D989" s="336"/>
    </row>
    <row r="990" spans="1:4" ht="25.5">
      <c r="A990" s="326">
        <v>567</v>
      </c>
      <c r="B990" s="328" t="s">
        <v>11113</v>
      </c>
      <c r="C990" s="334" t="s">
        <v>5</v>
      </c>
      <c r="D990" s="336">
        <v>11.26</v>
      </c>
    </row>
    <row r="991" spans="1:4" ht="25.5">
      <c r="A991" s="326">
        <v>574</v>
      </c>
      <c r="B991" s="328" t="s">
        <v>11114</v>
      </c>
      <c r="C991" s="334" t="s">
        <v>5</v>
      </c>
      <c r="D991" s="336">
        <v>29.6</v>
      </c>
    </row>
    <row r="992" spans="1:4" ht="25.5">
      <c r="A992" s="326">
        <v>568</v>
      </c>
      <c r="B992" s="328" t="s">
        <v>11115</v>
      </c>
      <c r="C992" s="334" t="s">
        <v>5</v>
      </c>
      <c r="D992" s="336">
        <v>62.38</v>
      </c>
    </row>
    <row r="993" spans="1:4" ht="25.5">
      <c r="A993" s="326">
        <v>4777</v>
      </c>
      <c r="B993" s="328" t="s">
        <v>11116</v>
      </c>
      <c r="C993" s="334" t="s">
        <v>802</v>
      </c>
      <c r="D993" s="336">
        <v>8.02</v>
      </c>
    </row>
    <row r="994" spans="1:4" ht="38.25">
      <c r="A994" s="326">
        <v>592</v>
      </c>
      <c r="B994" s="328" t="s">
        <v>11117</v>
      </c>
      <c r="C994" s="334" t="s">
        <v>802</v>
      </c>
      <c r="D994" s="336"/>
    </row>
    <row r="995" spans="1:4" ht="38.25">
      <c r="A995" s="326">
        <v>586</v>
      </c>
      <c r="B995" s="328" t="s">
        <v>11118</v>
      </c>
      <c r="C995" s="334" t="s">
        <v>5</v>
      </c>
      <c r="D995" s="336"/>
    </row>
    <row r="996" spans="1:4" ht="38.25">
      <c r="A996" s="326">
        <v>588</v>
      </c>
      <c r="B996" s="328" t="s">
        <v>11119</v>
      </c>
      <c r="C996" s="334" t="s">
        <v>5</v>
      </c>
      <c r="D996" s="336"/>
    </row>
    <row r="997" spans="1:4" ht="38.25">
      <c r="A997" s="326">
        <v>591</v>
      </c>
      <c r="B997" s="328" t="s">
        <v>11120</v>
      </c>
      <c r="C997" s="334" t="s">
        <v>802</v>
      </c>
      <c r="D997" s="336"/>
    </row>
    <row r="998" spans="1:4" ht="38.25">
      <c r="A998" s="326">
        <v>584</v>
      </c>
      <c r="B998" s="328" t="s">
        <v>11121</v>
      </c>
      <c r="C998" s="334" t="s">
        <v>5</v>
      </c>
      <c r="D998" s="336"/>
    </row>
    <row r="999" spans="1:4" ht="38.25">
      <c r="A999" s="326">
        <v>589</v>
      </c>
      <c r="B999" s="328" t="s">
        <v>11122</v>
      </c>
      <c r="C999" s="334" t="s">
        <v>5</v>
      </c>
      <c r="D999" s="336"/>
    </row>
    <row r="1000" spans="1:4">
      <c r="A1000" s="326">
        <v>1165</v>
      </c>
      <c r="B1000" s="328" t="s">
        <v>11123</v>
      </c>
      <c r="C1000" s="334" t="s">
        <v>2010</v>
      </c>
      <c r="D1000" s="336"/>
    </row>
    <row r="1001" spans="1:4">
      <c r="A1001" s="326">
        <v>1164</v>
      </c>
      <c r="B1001" s="328" t="s">
        <v>11124</v>
      </c>
      <c r="C1001" s="334" t="s">
        <v>2010</v>
      </c>
      <c r="D1001" s="336"/>
    </row>
    <row r="1002" spans="1:4">
      <c r="A1002" s="326">
        <v>1170</v>
      </c>
      <c r="B1002" s="328" t="s">
        <v>11125</v>
      </c>
      <c r="C1002" s="334" t="s">
        <v>2010</v>
      </c>
      <c r="D1002" s="336"/>
    </row>
    <row r="1003" spans="1:4">
      <c r="A1003" s="326">
        <v>1162</v>
      </c>
      <c r="B1003" s="328" t="s">
        <v>11126</v>
      </c>
      <c r="C1003" s="334" t="s">
        <v>2010</v>
      </c>
      <c r="D1003" s="336"/>
    </row>
    <row r="1004" spans="1:4">
      <c r="A1004" s="326">
        <v>12395</v>
      </c>
      <c r="B1004" s="328" t="s">
        <v>11127</v>
      </c>
      <c r="C1004" s="334" t="s">
        <v>2010</v>
      </c>
      <c r="D1004" s="336"/>
    </row>
    <row r="1005" spans="1:4">
      <c r="A1005" s="326">
        <v>1169</v>
      </c>
      <c r="B1005" s="328" t="s">
        <v>11128</v>
      </c>
      <c r="C1005" s="334" t="s">
        <v>2010</v>
      </c>
      <c r="D1005" s="336"/>
    </row>
    <row r="1006" spans="1:4">
      <c r="A1006" s="326">
        <v>1166</v>
      </c>
      <c r="B1006" s="328" t="s">
        <v>11129</v>
      </c>
      <c r="C1006" s="334" t="s">
        <v>2010</v>
      </c>
      <c r="D1006" s="336"/>
    </row>
    <row r="1007" spans="1:4">
      <c r="A1007" s="326">
        <v>1168</v>
      </c>
      <c r="B1007" s="328" t="s">
        <v>11130</v>
      </c>
      <c r="C1007" s="334" t="s">
        <v>2010</v>
      </c>
      <c r="D1007" s="336"/>
    </row>
    <row r="1008" spans="1:4">
      <c r="A1008" s="326">
        <v>1163</v>
      </c>
      <c r="B1008" s="328" t="s">
        <v>11131</v>
      </c>
      <c r="C1008" s="334" t="s">
        <v>2010</v>
      </c>
      <c r="D1008" s="336"/>
    </row>
    <row r="1009" spans="1:4">
      <c r="A1009" s="326">
        <v>12396</v>
      </c>
      <c r="B1009" s="328" t="s">
        <v>11132</v>
      </c>
      <c r="C1009" s="334" t="s">
        <v>2010</v>
      </c>
      <c r="D1009" s="336"/>
    </row>
    <row r="1010" spans="1:4">
      <c r="A1010" s="326">
        <v>1167</v>
      </c>
      <c r="B1010" s="328" t="s">
        <v>11133</v>
      </c>
      <c r="C1010" s="334" t="s">
        <v>2010</v>
      </c>
      <c r="D1010" s="336"/>
    </row>
    <row r="1011" spans="1:4">
      <c r="A1011" s="326">
        <v>36331</v>
      </c>
      <c r="B1011" s="328" t="s">
        <v>11134</v>
      </c>
      <c r="C1011" s="334" t="s">
        <v>2010</v>
      </c>
      <c r="D1011" s="336"/>
    </row>
    <row r="1012" spans="1:4">
      <c r="A1012" s="326">
        <v>36346</v>
      </c>
      <c r="B1012" s="328" t="s">
        <v>11135</v>
      </c>
      <c r="C1012" s="334" t="s">
        <v>2010</v>
      </c>
      <c r="D1012" s="336"/>
    </row>
    <row r="1013" spans="1:4">
      <c r="A1013" s="326">
        <v>1202</v>
      </c>
      <c r="B1013" s="328" t="s">
        <v>11136</v>
      </c>
      <c r="C1013" s="334" t="s">
        <v>2010</v>
      </c>
      <c r="D1013" s="336">
        <v>4.9000000000000004</v>
      </c>
    </row>
    <row r="1014" spans="1:4">
      <c r="A1014" s="326">
        <v>1197</v>
      </c>
      <c r="B1014" s="328" t="s">
        <v>11137</v>
      </c>
      <c r="C1014" s="334" t="s">
        <v>2010</v>
      </c>
      <c r="D1014" s="336">
        <v>1.73</v>
      </c>
    </row>
    <row r="1015" spans="1:4">
      <c r="A1015" s="326">
        <v>1198</v>
      </c>
      <c r="B1015" s="328" t="s">
        <v>11138</v>
      </c>
      <c r="C1015" s="334" t="s">
        <v>2010</v>
      </c>
      <c r="D1015" s="336">
        <v>2.2599999999999998</v>
      </c>
    </row>
    <row r="1016" spans="1:4">
      <c r="A1016" s="326">
        <v>20088</v>
      </c>
      <c r="B1016" s="328" t="s">
        <v>11139</v>
      </c>
      <c r="C1016" s="334" t="s">
        <v>2010</v>
      </c>
      <c r="D1016" s="336">
        <v>11.68</v>
      </c>
    </row>
    <row r="1017" spans="1:4">
      <c r="A1017" s="326">
        <v>20089</v>
      </c>
      <c r="B1017" s="328" t="s">
        <v>11140</v>
      </c>
      <c r="C1017" s="334" t="s">
        <v>2010</v>
      </c>
      <c r="D1017" s="336">
        <v>57.26</v>
      </c>
    </row>
    <row r="1018" spans="1:4">
      <c r="A1018" s="326">
        <v>20087</v>
      </c>
      <c r="B1018" s="328" t="s">
        <v>11141</v>
      </c>
      <c r="C1018" s="334" t="s">
        <v>2010</v>
      </c>
      <c r="D1018" s="336">
        <v>9.66</v>
      </c>
    </row>
    <row r="1019" spans="1:4">
      <c r="A1019" s="326">
        <v>1191</v>
      </c>
      <c r="B1019" s="328" t="s">
        <v>11142</v>
      </c>
      <c r="C1019" s="334" t="s">
        <v>2010</v>
      </c>
      <c r="D1019" s="336">
        <v>1.23</v>
      </c>
    </row>
    <row r="1020" spans="1:4">
      <c r="A1020" s="326">
        <v>1185</v>
      </c>
      <c r="B1020" s="328" t="s">
        <v>11143</v>
      </c>
      <c r="C1020" s="334" t="s">
        <v>2010</v>
      </c>
      <c r="D1020" s="336">
        <v>1.23</v>
      </c>
    </row>
    <row r="1021" spans="1:4">
      <c r="A1021" s="326">
        <v>1189</v>
      </c>
      <c r="B1021" s="328" t="s">
        <v>11144</v>
      </c>
      <c r="C1021" s="334" t="s">
        <v>2010</v>
      </c>
      <c r="D1021" s="336">
        <v>2.0099999999999998</v>
      </c>
    </row>
    <row r="1022" spans="1:4">
      <c r="A1022" s="326">
        <v>1193</v>
      </c>
      <c r="B1022" s="328" t="s">
        <v>11145</v>
      </c>
      <c r="C1022" s="334" t="s">
        <v>2010</v>
      </c>
      <c r="D1022" s="336">
        <v>3.87</v>
      </c>
    </row>
    <row r="1023" spans="1:4">
      <c r="A1023" s="326">
        <v>1194</v>
      </c>
      <c r="B1023" s="328" t="s">
        <v>11146</v>
      </c>
      <c r="C1023" s="334" t="s">
        <v>2010</v>
      </c>
      <c r="D1023" s="336">
        <v>6.99</v>
      </c>
    </row>
    <row r="1024" spans="1:4">
      <c r="A1024" s="326">
        <v>1195</v>
      </c>
      <c r="B1024" s="328" t="s">
        <v>11147</v>
      </c>
      <c r="C1024" s="334" t="s">
        <v>2010</v>
      </c>
      <c r="D1024" s="336">
        <v>11.76</v>
      </c>
    </row>
    <row r="1025" spans="1:4">
      <c r="A1025" s="326">
        <v>1204</v>
      </c>
      <c r="B1025" s="328" t="s">
        <v>11148</v>
      </c>
      <c r="C1025" s="334" t="s">
        <v>2010</v>
      </c>
      <c r="D1025" s="336">
        <v>20.57</v>
      </c>
    </row>
    <row r="1026" spans="1:4">
      <c r="A1026" s="326">
        <v>1200</v>
      </c>
      <c r="B1026" s="328" t="s">
        <v>11149</v>
      </c>
      <c r="C1026" s="334" t="s">
        <v>2010</v>
      </c>
      <c r="D1026" s="336">
        <v>8.7799999999999994</v>
      </c>
    </row>
    <row r="1027" spans="1:4">
      <c r="A1027" s="326">
        <v>12909</v>
      </c>
      <c r="B1027" s="328" t="s">
        <v>11150</v>
      </c>
      <c r="C1027" s="334" t="s">
        <v>2010</v>
      </c>
      <c r="D1027" s="336">
        <v>4.07</v>
      </c>
    </row>
    <row r="1028" spans="1:4">
      <c r="A1028" s="326">
        <v>12910</v>
      </c>
      <c r="B1028" s="328" t="s">
        <v>11151</v>
      </c>
      <c r="C1028" s="334" t="s">
        <v>2010</v>
      </c>
      <c r="D1028" s="336">
        <v>7.31</v>
      </c>
    </row>
    <row r="1029" spans="1:4">
      <c r="A1029" s="326">
        <v>1207</v>
      </c>
      <c r="B1029" s="328" t="s">
        <v>11152</v>
      </c>
      <c r="C1029" s="334" t="s">
        <v>2010</v>
      </c>
      <c r="D1029" s="336"/>
    </row>
    <row r="1030" spans="1:4">
      <c r="A1030" s="326">
        <v>1206</v>
      </c>
      <c r="B1030" s="328" t="s">
        <v>11153</v>
      </c>
      <c r="C1030" s="334" t="s">
        <v>2010</v>
      </c>
      <c r="D1030" s="336"/>
    </row>
    <row r="1031" spans="1:4">
      <c r="A1031" s="326">
        <v>1183</v>
      </c>
      <c r="B1031" s="328" t="s">
        <v>11154</v>
      </c>
      <c r="C1031" s="334" t="s">
        <v>2010</v>
      </c>
      <c r="D1031" s="336"/>
    </row>
    <row r="1032" spans="1:4">
      <c r="A1032" s="326">
        <v>42685</v>
      </c>
      <c r="B1032" s="328" t="s">
        <v>11155</v>
      </c>
      <c r="C1032" s="334" t="s">
        <v>2010</v>
      </c>
      <c r="D1032" s="336">
        <v>59.34</v>
      </c>
    </row>
    <row r="1033" spans="1:4">
      <c r="A1033" s="326">
        <v>42686</v>
      </c>
      <c r="B1033" s="328" t="s">
        <v>11156</v>
      </c>
      <c r="C1033" s="334" t="s">
        <v>2010</v>
      </c>
      <c r="D1033" s="336">
        <v>65.36</v>
      </c>
    </row>
    <row r="1034" spans="1:4" ht="25.5">
      <c r="A1034" s="326">
        <v>12894</v>
      </c>
      <c r="B1034" s="328" t="s">
        <v>11157</v>
      </c>
      <c r="C1034" s="334" t="s">
        <v>2010</v>
      </c>
      <c r="D1034" s="336">
        <v>21.84</v>
      </c>
    </row>
    <row r="1035" spans="1:4" ht="25.5">
      <c r="A1035" s="326">
        <v>12895</v>
      </c>
      <c r="B1035" s="328" t="s">
        <v>11158</v>
      </c>
      <c r="C1035" s="334" t="s">
        <v>2010</v>
      </c>
      <c r="D1035" s="336">
        <v>16.8</v>
      </c>
    </row>
    <row r="1036" spans="1:4" ht="25.5">
      <c r="A1036" s="326">
        <v>1631</v>
      </c>
      <c r="B1036" s="328" t="s">
        <v>11159</v>
      </c>
      <c r="C1036" s="334" t="s">
        <v>2010</v>
      </c>
      <c r="D1036" s="336"/>
    </row>
    <row r="1037" spans="1:4" ht="25.5">
      <c r="A1037" s="326">
        <v>1633</v>
      </c>
      <c r="B1037" s="328" t="s">
        <v>11160</v>
      </c>
      <c r="C1037" s="334" t="s">
        <v>2010</v>
      </c>
      <c r="D1037" s="336"/>
    </row>
    <row r="1038" spans="1:4">
      <c r="A1038" s="326">
        <v>10818</v>
      </c>
      <c r="B1038" s="328" t="s">
        <v>11161</v>
      </c>
      <c r="C1038" s="334" t="s">
        <v>802</v>
      </c>
      <c r="D1038" s="336">
        <v>75.569999999999993</v>
      </c>
    </row>
    <row r="1039" spans="1:4" ht="25.5">
      <c r="A1039" s="326">
        <v>41410</v>
      </c>
      <c r="B1039" s="328" t="s">
        <v>11162</v>
      </c>
      <c r="C1039" s="334" t="s">
        <v>2010</v>
      </c>
      <c r="D1039" s="336"/>
    </row>
    <row r="1040" spans="1:4">
      <c r="A1040" s="326">
        <v>41411</v>
      </c>
      <c r="B1040" s="328" t="s">
        <v>11163</v>
      </c>
      <c r="C1040" s="334" t="s">
        <v>2010</v>
      </c>
      <c r="D1040" s="336"/>
    </row>
    <row r="1041" spans="1:4" ht="25.5">
      <c r="A1041" s="326">
        <v>41412</v>
      </c>
      <c r="B1041" s="328" t="s">
        <v>11164</v>
      </c>
      <c r="C1041" s="334" t="s">
        <v>2010</v>
      </c>
      <c r="D1041" s="336"/>
    </row>
    <row r="1042" spans="1:4">
      <c r="A1042" s="326">
        <v>41413</v>
      </c>
      <c r="B1042" s="328" t="s">
        <v>11165</v>
      </c>
      <c r="C1042" s="334" t="s">
        <v>2010</v>
      </c>
      <c r="D1042" s="336"/>
    </row>
    <row r="1043" spans="1:4" ht="38.25">
      <c r="A1043" s="326">
        <v>39359</v>
      </c>
      <c r="B1043" s="328" t="s">
        <v>11166</v>
      </c>
      <c r="C1043" s="334" t="s">
        <v>2010</v>
      </c>
      <c r="D1043" s="336"/>
    </row>
    <row r="1044" spans="1:4" ht="38.25">
      <c r="A1044" s="326">
        <v>39360</v>
      </c>
      <c r="B1044" s="328" t="s">
        <v>11167</v>
      </c>
      <c r="C1044" s="334" t="s">
        <v>2010</v>
      </c>
      <c r="D1044" s="336"/>
    </row>
    <row r="1045" spans="1:4" ht="25.5">
      <c r="A1045" s="326">
        <v>10710</v>
      </c>
      <c r="B1045" s="328" t="s">
        <v>11168</v>
      </c>
      <c r="C1045" s="334" t="s">
        <v>16</v>
      </c>
      <c r="D1045" s="336"/>
    </row>
    <row r="1046" spans="1:4" ht="25.5">
      <c r="A1046" s="326">
        <v>10709</v>
      </c>
      <c r="B1046" s="328" t="s">
        <v>11169</v>
      </c>
      <c r="C1046" s="334" t="s">
        <v>16</v>
      </c>
      <c r="D1046" s="336"/>
    </row>
    <row r="1047" spans="1:4" ht="25.5">
      <c r="A1047" s="326">
        <v>39636</v>
      </c>
      <c r="B1047" s="328" t="s">
        <v>11170</v>
      </c>
      <c r="C1047" s="334" t="s">
        <v>16</v>
      </c>
      <c r="D1047" s="336"/>
    </row>
    <row r="1048" spans="1:4" ht="25.5">
      <c r="A1048" s="326">
        <v>10708</v>
      </c>
      <c r="B1048" s="328" t="s">
        <v>11171</v>
      </c>
      <c r="C1048" s="334" t="s">
        <v>16</v>
      </c>
      <c r="D1048" s="336"/>
    </row>
    <row r="1049" spans="1:4" ht="25.5">
      <c r="A1049" s="326">
        <v>39635</v>
      </c>
      <c r="B1049" s="328" t="s">
        <v>11172</v>
      </c>
      <c r="C1049" s="334" t="s">
        <v>16</v>
      </c>
      <c r="D1049" s="336"/>
    </row>
    <row r="1050" spans="1:4">
      <c r="A1050" s="326">
        <v>6117</v>
      </c>
      <c r="B1050" s="328" t="s">
        <v>11173</v>
      </c>
      <c r="C1050" s="334" t="s">
        <v>17</v>
      </c>
      <c r="D1050" s="336">
        <v>16.739999999999998</v>
      </c>
    </row>
    <row r="1051" spans="1:4">
      <c r="A1051" s="326">
        <v>40913</v>
      </c>
      <c r="B1051" s="328" t="s">
        <v>11174</v>
      </c>
      <c r="C1051" s="334" t="s">
        <v>1752</v>
      </c>
      <c r="D1051" s="336">
        <v>2931.19</v>
      </c>
    </row>
    <row r="1052" spans="1:4">
      <c r="A1052" s="326">
        <v>1214</v>
      </c>
      <c r="B1052" s="328" t="s">
        <v>11175</v>
      </c>
      <c r="C1052" s="334" t="s">
        <v>17</v>
      </c>
      <c r="D1052" s="336">
        <v>19.97</v>
      </c>
    </row>
    <row r="1053" spans="1:4">
      <c r="A1053" s="326">
        <v>40915</v>
      </c>
      <c r="B1053" s="328" t="s">
        <v>11176</v>
      </c>
      <c r="C1053" s="334" t="s">
        <v>1752</v>
      </c>
      <c r="D1053" s="336">
        <v>3497.8</v>
      </c>
    </row>
    <row r="1054" spans="1:4">
      <c r="A1054" s="326">
        <v>40914</v>
      </c>
      <c r="B1054" s="328" t="s">
        <v>11177</v>
      </c>
      <c r="C1054" s="334" t="s">
        <v>1752</v>
      </c>
      <c r="D1054" s="336">
        <v>3671.31</v>
      </c>
    </row>
    <row r="1055" spans="1:4">
      <c r="A1055" s="326">
        <v>1213</v>
      </c>
      <c r="B1055" s="328" t="s">
        <v>11178</v>
      </c>
      <c r="C1055" s="334" t="s">
        <v>17</v>
      </c>
      <c r="D1055" s="336">
        <v>20.97</v>
      </c>
    </row>
    <row r="1056" spans="1:4" ht="25.5">
      <c r="A1056" s="326">
        <v>5091</v>
      </c>
      <c r="B1056" s="328" t="s">
        <v>11179</v>
      </c>
      <c r="C1056" s="334" t="s">
        <v>2010</v>
      </c>
      <c r="D1056" s="336">
        <v>21.87</v>
      </c>
    </row>
    <row r="1057" spans="1:4" ht="25.5">
      <c r="A1057" s="326">
        <v>14615</v>
      </c>
      <c r="B1057" s="328" t="s">
        <v>11180</v>
      </c>
      <c r="C1057" s="334" t="s">
        <v>2010</v>
      </c>
      <c r="D1057" s="336">
        <v>4174.8</v>
      </c>
    </row>
    <row r="1058" spans="1:4" ht="25.5">
      <c r="A1058" s="326">
        <v>2711</v>
      </c>
      <c r="B1058" s="328" t="s">
        <v>11181</v>
      </c>
      <c r="C1058" s="334" t="s">
        <v>2010</v>
      </c>
      <c r="D1058" s="336">
        <v>179.9</v>
      </c>
    </row>
    <row r="1059" spans="1:4" ht="38.25">
      <c r="A1059" s="326">
        <v>37727</v>
      </c>
      <c r="B1059" s="328" t="s">
        <v>11182</v>
      </c>
      <c r="C1059" s="334" t="s">
        <v>2010</v>
      </c>
      <c r="D1059" s="336"/>
    </row>
    <row r="1060" spans="1:4" ht="38.25">
      <c r="A1060" s="326">
        <v>37728</v>
      </c>
      <c r="B1060" s="328" t="s">
        <v>11183</v>
      </c>
      <c r="C1060" s="334" t="s">
        <v>2010</v>
      </c>
      <c r="D1060" s="336"/>
    </row>
    <row r="1061" spans="1:4" ht="38.25">
      <c r="A1061" s="326">
        <v>37729</v>
      </c>
      <c r="B1061" s="328" t="s">
        <v>11184</v>
      </c>
      <c r="C1061" s="334" t="s">
        <v>2010</v>
      </c>
      <c r="D1061" s="336"/>
    </row>
    <row r="1062" spans="1:4" ht="38.25">
      <c r="A1062" s="326">
        <v>37730</v>
      </c>
      <c r="B1062" s="328" t="s">
        <v>11185</v>
      </c>
      <c r="C1062" s="334" t="s">
        <v>2010</v>
      </c>
      <c r="D1062" s="336"/>
    </row>
    <row r="1063" spans="1:4" ht="38.25">
      <c r="A1063" s="326">
        <v>37731</v>
      </c>
      <c r="B1063" s="328" t="s">
        <v>11186</v>
      </c>
      <c r="C1063" s="334" t="s">
        <v>2010</v>
      </c>
      <c r="D1063" s="336"/>
    </row>
    <row r="1064" spans="1:4" ht="38.25">
      <c r="A1064" s="326">
        <v>37732</v>
      </c>
      <c r="B1064" s="328" t="s">
        <v>11187</v>
      </c>
      <c r="C1064" s="334" t="s">
        <v>2010</v>
      </c>
      <c r="D1064" s="336"/>
    </row>
    <row r="1065" spans="1:4" ht="51">
      <c r="A1065" s="326">
        <v>36496</v>
      </c>
      <c r="B1065" s="328" t="s">
        <v>11188</v>
      </c>
      <c r="C1065" s="334" t="s">
        <v>2010</v>
      </c>
      <c r="D1065" s="336">
        <v>10599.73</v>
      </c>
    </row>
    <row r="1066" spans="1:4" ht="38.25">
      <c r="A1066" s="326">
        <v>37762</v>
      </c>
      <c r="B1066" s="328" t="s">
        <v>11189</v>
      </c>
      <c r="C1066" s="334" t="s">
        <v>2010</v>
      </c>
      <c r="D1066" s="336">
        <v>608374.41</v>
      </c>
    </row>
    <row r="1067" spans="1:4" ht="38.25">
      <c r="A1067" s="326">
        <v>37763</v>
      </c>
      <c r="B1067" s="328" t="s">
        <v>11190</v>
      </c>
      <c r="C1067" s="334" t="s">
        <v>2010</v>
      </c>
      <c r="D1067" s="336">
        <v>615763.47</v>
      </c>
    </row>
    <row r="1068" spans="1:4" ht="38.25">
      <c r="A1068" s="326">
        <v>41992</v>
      </c>
      <c r="B1068" s="328" t="s">
        <v>11191</v>
      </c>
      <c r="C1068" s="334" t="s">
        <v>2010</v>
      </c>
      <c r="D1068" s="336">
        <v>700000</v>
      </c>
    </row>
    <row r="1069" spans="1:4" ht="38.25">
      <c r="A1069" s="326">
        <v>10630</v>
      </c>
      <c r="B1069" s="328" t="s">
        <v>11192</v>
      </c>
      <c r="C1069" s="334" t="s">
        <v>2010</v>
      </c>
      <c r="D1069" s="336">
        <v>709359.49</v>
      </c>
    </row>
    <row r="1070" spans="1:4" ht="38.25">
      <c r="A1070" s="326">
        <v>13215</v>
      </c>
      <c r="B1070" s="328" t="s">
        <v>11193</v>
      </c>
      <c r="C1070" s="334" t="s">
        <v>2010</v>
      </c>
      <c r="D1070" s="336">
        <v>858374.3</v>
      </c>
    </row>
    <row r="1071" spans="1:4">
      <c r="A1071" s="326">
        <v>4235</v>
      </c>
      <c r="B1071" s="328" t="s">
        <v>11194</v>
      </c>
      <c r="C1071" s="334" t="s">
        <v>17</v>
      </c>
      <c r="D1071" s="336">
        <v>17.440000000000001</v>
      </c>
    </row>
    <row r="1072" spans="1:4">
      <c r="A1072" s="326">
        <v>40976</v>
      </c>
      <c r="B1072" s="328" t="s">
        <v>11195</v>
      </c>
      <c r="C1072" s="334" t="s">
        <v>1752</v>
      </c>
      <c r="D1072" s="336">
        <v>3056.34</v>
      </c>
    </row>
    <row r="1073" spans="1:4" ht="38.25">
      <c r="A1073" s="326">
        <v>43091</v>
      </c>
      <c r="B1073" s="328" t="s">
        <v>11196</v>
      </c>
      <c r="C1073" s="334" t="s">
        <v>2010</v>
      </c>
      <c r="D1073" s="336">
        <v>9203.68</v>
      </c>
    </row>
    <row r="1074" spans="1:4" ht="38.25">
      <c r="A1074" s="326">
        <v>43092</v>
      </c>
      <c r="B1074" s="328" t="s">
        <v>11197</v>
      </c>
      <c r="C1074" s="334" t="s">
        <v>2010</v>
      </c>
      <c r="D1074" s="336">
        <v>12271.58</v>
      </c>
    </row>
    <row r="1075" spans="1:4" ht="38.25">
      <c r="A1075" s="326">
        <v>43089</v>
      </c>
      <c r="B1075" s="328" t="s">
        <v>11198</v>
      </c>
      <c r="C1075" s="334" t="s">
        <v>2010</v>
      </c>
      <c r="D1075" s="336">
        <v>2138.67</v>
      </c>
    </row>
    <row r="1076" spans="1:4" ht="38.25">
      <c r="A1076" s="326">
        <v>43090</v>
      </c>
      <c r="B1076" s="328" t="s">
        <v>11199</v>
      </c>
      <c r="C1076" s="334" t="s">
        <v>2010</v>
      </c>
      <c r="D1076" s="336">
        <v>4719.84</v>
      </c>
    </row>
    <row r="1077" spans="1:4">
      <c r="A1077" s="326">
        <v>41967</v>
      </c>
      <c r="B1077" s="328" t="s">
        <v>11200</v>
      </c>
      <c r="C1077" s="334" t="s">
        <v>1450</v>
      </c>
      <c r="D1077" s="336">
        <v>30.38</v>
      </c>
    </row>
    <row r="1078" spans="1:4" ht="25.5">
      <c r="A1078" s="326">
        <v>12760</v>
      </c>
      <c r="B1078" s="328" t="s">
        <v>11201</v>
      </c>
      <c r="C1078" s="334" t="s">
        <v>16</v>
      </c>
      <c r="D1078" s="336">
        <v>1453.16</v>
      </c>
    </row>
    <row r="1079" spans="1:4" ht="25.5">
      <c r="A1079" s="326">
        <v>12759</v>
      </c>
      <c r="B1079" s="328" t="s">
        <v>11202</v>
      </c>
      <c r="C1079" s="334" t="s">
        <v>16</v>
      </c>
      <c r="D1079" s="336">
        <v>968.76</v>
      </c>
    </row>
    <row r="1080" spans="1:4" ht="25.5">
      <c r="A1080" s="326">
        <v>43105</v>
      </c>
      <c r="B1080" s="328" t="s">
        <v>11203</v>
      </c>
      <c r="C1080" s="334" t="s">
        <v>802</v>
      </c>
      <c r="D1080" s="336">
        <v>31.69</v>
      </c>
    </row>
    <row r="1081" spans="1:4" ht="25.5">
      <c r="A1081" s="326">
        <v>40424</v>
      </c>
      <c r="B1081" s="328" t="s">
        <v>11204</v>
      </c>
      <c r="C1081" s="334" t="s">
        <v>802</v>
      </c>
      <c r="D1081" s="336">
        <v>8.0500000000000007</v>
      </c>
    </row>
    <row r="1082" spans="1:4">
      <c r="A1082" s="326">
        <v>1325</v>
      </c>
      <c r="B1082" s="328" t="s">
        <v>11205</v>
      </c>
      <c r="C1082" s="334" t="s">
        <v>802</v>
      </c>
      <c r="D1082" s="336">
        <v>8.81</v>
      </c>
    </row>
    <row r="1083" spans="1:4">
      <c r="A1083" s="326">
        <v>1327</v>
      </c>
      <c r="B1083" s="328" t="s">
        <v>11206</v>
      </c>
      <c r="C1083" s="334" t="s">
        <v>802</v>
      </c>
      <c r="D1083" s="336">
        <v>9.39</v>
      </c>
    </row>
    <row r="1084" spans="1:4">
      <c r="A1084" s="326">
        <v>1328</v>
      </c>
      <c r="B1084" s="328" t="s">
        <v>11207</v>
      </c>
      <c r="C1084" s="334" t="s">
        <v>802</v>
      </c>
      <c r="D1084" s="336">
        <v>8.84</v>
      </c>
    </row>
    <row r="1085" spans="1:4">
      <c r="A1085" s="326">
        <v>1321</v>
      </c>
      <c r="B1085" s="328" t="s">
        <v>11208</v>
      </c>
      <c r="C1085" s="334" t="s">
        <v>802</v>
      </c>
      <c r="D1085" s="336">
        <v>8.18</v>
      </c>
    </row>
    <row r="1086" spans="1:4">
      <c r="A1086" s="326">
        <v>1318</v>
      </c>
      <c r="B1086" s="328" t="s">
        <v>11209</v>
      </c>
      <c r="C1086" s="334" t="s">
        <v>802</v>
      </c>
      <c r="D1086" s="336">
        <v>8.19</v>
      </c>
    </row>
    <row r="1087" spans="1:4">
      <c r="A1087" s="326">
        <v>1322</v>
      </c>
      <c r="B1087" s="328" t="s">
        <v>11210</v>
      </c>
      <c r="C1087" s="334" t="s">
        <v>802</v>
      </c>
      <c r="D1087" s="336">
        <v>8.65</v>
      </c>
    </row>
    <row r="1088" spans="1:4">
      <c r="A1088" s="326">
        <v>1323</v>
      </c>
      <c r="B1088" s="328" t="s">
        <v>11211</v>
      </c>
      <c r="C1088" s="334" t="s">
        <v>802</v>
      </c>
      <c r="D1088" s="336">
        <v>8.65</v>
      </c>
    </row>
    <row r="1089" spans="1:4">
      <c r="A1089" s="326">
        <v>1319</v>
      </c>
      <c r="B1089" s="328" t="s">
        <v>11212</v>
      </c>
      <c r="C1089" s="334" t="s">
        <v>802</v>
      </c>
      <c r="D1089" s="336">
        <v>7.29</v>
      </c>
    </row>
    <row r="1090" spans="1:4">
      <c r="A1090" s="326">
        <v>11026</v>
      </c>
      <c r="B1090" s="328" t="s">
        <v>11213</v>
      </c>
      <c r="C1090" s="334" t="s">
        <v>802</v>
      </c>
      <c r="D1090" s="336">
        <v>10.029999999999999</v>
      </c>
    </row>
    <row r="1091" spans="1:4">
      <c r="A1091" s="326">
        <v>11027</v>
      </c>
      <c r="B1091" s="328" t="s">
        <v>11214</v>
      </c>
      <c r="C1091" s="334" t="s">
        <v>802</v>
      </c>
      <c r="D1091" s="336">
        <v>10.44</v>
      </c>
    </row>
    <row r="1092" spans="1:4">
      <c r="A1092" s="326">
        <v>11046</v>
      </c>
      <c r="B1092" s="328" t="s">
        <v>11215</v>
      </c>
      <c r="C1092" s="334" t="s">
        <v>802</v>
      </c>
      <c r="D1092" s="336">
        <v>10</v>
      </c>
    </row>
    <row r="1093" spans="1:4">
      <c r="A1093" s="326">
        <v>11047</v>
      </c>
      <c r="B1093" s="328" t="s">
        <v>11216</v>
      </c>
      <c r="C1093" s="334" t="s">
        <v>802</v>
      </c>
      <c r="D1093" s="336">
        <v>10.9</v>
      </c>
    </row>
    <row r="1094" spans="1:4">
      <c r="A1094" s="326">
        <v>43668</v>
      </c>
      <c r="B1094" s="328" t="s">
        <v>11217</v>
      </c>
      <c r="C1094" s="334" t="s">
        <v>802</v>
      </c>
      <c r="D1094" s="336">
        <v>9.6199999999999992</v>
      </c>
    </row>
    <row r="1095" spans="1:4">
      <c r="A1095" s="326">
        <v>11049</v>
      </c>
      <c r="B1095" s="328" t="s">
        <v>11218</v>
      </c>
      <c r="C1095" s="334" t="s">
        <v>802</v>
      </c>
      <c r="D1095" s="336">
        <v>10.42</v>
      </c>
    </row>
    <row r="1096" spans="1:4">
      <c r="A1096" s="326">
        <v>43106</v>
      </c>
      <c r="B1096" s="328" t="s">
        <v>11219</v>
      </c>
      <c r="C1096" s="334" t="s">
        <v>802</v>
      </c>
      <c r="D1096" s="336">
        <v>10.48</v>
      </c>
    </row>
    <row r="1097" spans="1:4">
      <c r="A1097" s="326">
        <v>11051</v>
      </c>
      <c r="B1097" s="328" t="s">
        <v>11220</v>
      </c>
      <c r="C1097" s="334" t="s">
        <v>802</v>
      </c>
      <c r="D1097" s="336">
        <v>10.94</v>
      </c>
    </row>
    <row r="1098" spans="1:4">
      <c r="A1098" s="326">
        <v>11061</v>
      </c>
      <c r="B1098" s="328" t="s">
        <v>11221</v>
      </c>
      <c r="C1098" s="334" t="s">
        <v>802</v>
      </c>
      <c r="D1098" s="336">
        <v>13.12</v>
      </c>
    </row>
    <row r="1099" spans="1:4">
      <c r="A1099" s="326">
        <v>43667</v>
      </c>
      <c r="B1099" s="328" t="s">
        <v>11222</v>
      </c>
      <c r="C1099" s="334" t="s">
        <v>802</v>
      </c>
      <c r="D1099" s="336">
        <v>9.5399999999999991</v>
      </c>
    </row>
    <row r="1100" spans="1:4">
      <c r="A1100" s="326">
        <v>1333</v>
      </c>
      <c r="B1100" s="328" t="s">
        <v>11223</v>
      </c>
      <c r="C1100" s="334" t="s">
        <v>802</v>
      </c>
      <c r="D1100" s="336">
        <v>7.94</v>
      </c>
    </row>
    <row r="1101" spans="1:4">
      <c r="A1101" s="326">
        <v>1330</v>
      </c>
      <c r="B1101" s="328" t="s">
        <v>11224</v>
      </c>
      <c r="C1101" s="334" t="s">
        <v>802</v>
      </c>
      <c r="D1101" s="336">
        <v>7.87</v>
      </c>
    </row>
    <row r="1102" spans="1:4">
      <c r="A1102" s="326">
        <v>10957</v>
      </c>
      <c r="B1102" s="328" t="s">
        <v>11225</v>
      </c>
      <c r="C1102" s="334" t="s">
        <v>802</v>
      </c>
      <c r="D1102" s="336">
        <v>9.08</v>
      </c>
    </row>
    <row r="1103" spans="1:4">
      <c r="A1103" s="326">
        <v>1332</v>
      </c>
      <c r="B1103" s="328" t="s">
        <v>11226</v>
      </c>
      <c r="C1103" s="334" t="s">
        <v>802</v>
      </c>
      <c r="D1103" s="336">
        <v>8.07</v>
      </c>
    </row>
    <row r="1104" spans="1:4">
      <c r="A1104" s="326">
        <v>1334</v>
      </c>
      <c r="B1104" s="328" t="s">
        <v>11227</v>
      </c>
      <c r="C1104" s="334" t="s">
        <v>802</v>
      </c>
      <c r="D1104" s="336">
        <v>8.9499999999999993</v>
      </c>
    </row>
    <row r="1105" spans="1:4">
      <c r="A1105" s="326">
        <v>1335</v>
      </c>
      <c r="B1105" s="328" t="s">
        <v>11228</v>
      </c>
      <c r="C1105" s="334" t="s">
        <v>802</v>
      </c>
      <c r="D1105" s="336">
        <v>9.25</v>
      </c>
    </row>
    <row r="1106" spans="1:4">
      <c r="A1106" s="326">
        <v>40425</v>
      </c>
      <c r="B1106" s="328" t="s">
        <v>11229</v>
      </c>
      <c r="C1106" s="334" t="s">
        <v>802</v>
      </c>
      <c r="D1106" s="336">
        <v>7.91</v>
      </c>
    </row>
    <row r="1107" spans="1:4">
      <c r="A1107" s="326">
        <v>1337</v>
      </c>
      <c r="B1107" s="328" t="s">
        <v>11230</v>
      </c>
      <c r="C1107" s="334" t="s">
        <v>802</v>
      </c>
      <c r="D1107" s="336">
        <v>9.08</v>
      </c>
    </row>
    <row r="1108" spans="1:4" ht="25.5">
      <c r="A1108" s="326">
        <v>1338</v>
      </c>
      <c r="B1108" s="328" t="s">
        <v>11231</v>
      </c>
      <c r="C1108" s="334" t="s">
        <v>16</v>
      </c>
      <c r="D1108" s="336">
        <v>40.15</v>
      </c>
    </row>
    <row r="1109" spans="1:4" ht="25.5">
      <c r="A1109" s="326">
        <v>1340</v>
      </c>
      <c r="B1109" s="328" t="s">
        <v>11232</v>
      </c>
      <c r="C1109" s="334" t="s">
        <v>16</v>
      </c>
      <c r="D1109" s="336">
        <v>46.42</v>
      </c>
    </row>
    <row r="1110" spans="1:4" ht="25.5">
      <c r="A1110" s="326">
        <v>1341</v>
      </c>
      <c r="B1110" s="328" t="s">
        <v>11233</v>
      </c>
      <c r="C1110" s="334" t="s">
        <v>16</v>
      </c>
      <c r="D1110" s="336">
        <v>44.71</v>
      </c>
    </row>
    <row r="1111" spans="1:4">
      <c r="A1111" s="326">
        <v>34659</v>
      </c>
      <c r="B1111" s="328" t="s">
        <v>11234</v>
      </c>
      <c r="C1111" s="334" t="s">
        <v>16</v>
      </c>
      <c r="D1111" s="336">
        <v>42.04</v>
      </c>
    </row>
    <row r="1112" spans="1:4">
      <c r="A1112" s="326">
        <v>34514</v>
      </c>
      <c r="B1112" s="328" t="s">
        <v>11235</v>
      </c>
      <c r="C1112" s="334" t="s">
        <v>16</v>
      </c>
      <c r="D1112" s="336">
        <v>46.57</v>
      </c>
    </row>
    <row r="1113" spans="1:4">
      <c r="A1113" s="326">
        <v>34660</v>
      </c>
      <c r="B1113" s="328" t="s">
        <v>11236</v>
      </c>
      <c r="C1113" s="334" t="s">
        <v>16</v>
      </c>
      <c r="D1113" s="336">
        <v>59.1</v>
      </c>
    </row>
    <row r="1114" spans="1:4">
      <c r="A1114" s="326">
        <v>34661</v>
      </c>
      <c r="B1114" s="328" t="s">
        <v>11237</v>
      </c>
      <c r="C1114" s="334" t="s">
        <v>16</v>
      </c>
      <c r="D1114" s="336">
        <v>84.88</v>
      </c>
    </row>
    <row r="1115" spans="1:4">
      <c r="A1115" s="326">
        <v>34667</v>
      </c>
      <c r="B1115" s="328" t="s">
        <v>11238</v>
      </c>
      <c r="C1115" s="334" t="s">
        <v>16</v>
      </c>
      <c r="D1115" s="336">
        <v>30.74</v>
      </c>
    </row>
    <row r="1116" spans="1:4">
      <c r="A1116" s="326">
        <v>34668</v>
      </c>
      <c r="B1116" s="328" t="s">
        <v>11239</v>
      </c>
      <c r="C1116" s="334" t="s">
        <v>16</v>
      </c>
      <c r="D1116" s="336">
        <v>40.17</v>
      </c>
    </row>
    <row r="1117" spans="1:4">
      <c r="A1117" s="326">
        <v>34741</v>
      </c>
      <c r="B1117" s="328" t="s">
        <v>11240</v>
      </c>
      <c r="C1117" s="334" t="s">
        <v>16</v>
      </c>
      <c r="D1117" s="336">
        <v>44.2</v>
      </c>
    </row>
    <row r="1118" spans="1:4">
      <c r="A1118" s="326">
        <v>34664</v>
      </c>
      <c r="B1118" s="328" t="s">
        <v>11241</v>
      </c>
      <c r="C1118" s="334" t="s">
        <v>16</v>
      </c>
      <c r="D1118" s="336">
        <v>48.23</v>
      </c>
    </row>
    <row r="1119" spans="1:4">
      <c r="A1119" s="326">
        <v>34665</v>
      </c>
      <c r="B1119" s="328" t="s">
        <v>11242</v>
      </c>
      <c r="C1119" s="334" t="s">
        <v>16</v>
      </c>
      <c r="D1119" s="336">
        <v>59.87</v>
      </c>
    </row>
    <row r="1120" spans="1:4">
      <c r="A1120" s="326">
        <v>34666</v>
      </c>
      <c r="B1120" s="328" t="s">
        <v>11243</v>
      </c>
      <c r="C1120" s="334" t="s">
        <v>16</v>
      </c>
      <c r="D1120" s="336">
        <v>90.44</v>
      </c>
    </row>
    <row r="1121" spans="1:4">
      <c r="A1121" s="326">
        <v>34669</v>
      </c>
      <c r="B1121" s="328" t="s">
        <v>11244</v>
      </c>
      <c r="C1121" s="334" t="s">
        <v>16</v>
      </c>
      <c r="D1121" s="336">
        <v>33.159999999999997</v>
      </c>
    </row>
    <row r="1122" spans="1:4">
      <c r="A1122" s="326">
        <v>34670</v>
      </c>
      <c r="B1122" s="328" t="s">
        <v>11245</v>
      </c>
      <c r="C1122" s="334" t="s">
        <v>16</v>
      </c>
      <c r="D1122" s="336">
        <v>40.56</v>
      </c>
    </row>
    <row r="1123" spans="1:4">
      <c r="A1123" s="326">
        <v>34671</v>
      </c>
      <c r="B1123" s="328" t="s">
        <v>11246</v>
      </c>
      <c r="C1123" s="334" t="s">
        <v>16</v>
      </c>
      <c r="D1123" s="336">
        <v>33.85</v>
      </c>
    </row>
    <row r="1124" spans="1:4">
      <c r="A1124" s="326">
        <v>34672</v>
      </c>
      <c r="B1124" s="328" t="s">
        <v>11247</v>
      </c>
      <c r="C1124" s="334" t="s">
        <v>16</v>
      </c>
      <c r="D1124" s="336">
        <v>35.700000000000003</v>
      </c>
    </row>
    <row r="1125" spans="1:4">
      <c r="A1125" s="326">
        <v>34673</v>
      </c>
      <c r="B1125" s="328" t="s">
        <v>11248</v>
      </c>
      <c r="C1125" s="334" t="s">
        <v>16</v>
      </c>
      <c r="D1125" s="336">
        <v>43.56</v>
      </c>
    </row>
    <row r="1126" spans="1:4">
      <c r="A1126" s="326">
        <v>34674</v>
      </c>
      <c r="B1126" s="328" t="s">
        <v>11249</v>
      </c>
      <c r="C1126" s="334" t="s">
        <v>16</v>
      </c>
      <c r="D1126" s="336">
        <v>57.91</v>
      </c>
    </row>
    <row r="1127" spans="1:4">
      <c r="A1127" s="326">
        <v>34675</v>
      </c>
      <c r="B1127" s="328" t="s">
        <v>11250</v>
      </c>
      <c r="C1127" s="334" t="s">
        <v>16</v>
      </c>
      <c r="D1127" s="336">
        <v>70.599999999999994</v>
      </c>
    </row>
    <row r="1128" spans="1:4">
      <c r="A1128" s="326">
        <v>34676</v>
      </c>
      <c r="B1128" s="328" t="s">
        <v>11251</v>
      </c>
      <c r="C1128" s="334" t="s">
        <v>16</v>
      </c>
      <c r="D1128" s="336">
        <v>20.32</v>
      </c>
    </row>
    <row r="1129" spans="1:4">
      <c r="A1129" s="326">
        <v>34677</v>
      </c>
      <c r="B1129" s="328" t="s">
        <v>11252</v>
      </c>
      <c r="C1129" s="334" t="s">
        <v>16</v>
      </c>
      <c r="D1129" s="336">
        <v>27.33</v>
      </c>
    </row>
    <row r="1130" spans="1:4" ht="25.5">
      <c r="A1130" s="326">
        <v>43126</v>
      </c>
      <c r="B1130" s="328" t="s">
        <v>11253</v>
      </c>
      <c r="C1130" s="334" t="s">
        <v>16</v>
      </c>
      <c r="D1130" s="336"/>
    </row>
    <row r="1131" spans="1:4" ht="25.5">
      <c r="A1131" s="326">
        <v>43124</v>
      </c>
      <c r="B1131" s="328" t="s">
        <v>11254</v>
      </c>
      <c r="C1131" s="334" t="s">
        <v>16</v>
      </c>
      <c r="D1131" s="336"/>
    </row>
    <row r="1132" spans="1:4" ht="25.5">
      <c r="A1132" s="326">
        <v>43125</v>
      </c>
      <c r="B1132" s="328" t="s">
        <v>11255</v>
      </c>
      <c r="C1132" s="334" t="s">
        <v>16</v>
      </c>
      <c r="D1132" s="336"/>
    </row>
    <row r="1133" spans="1:4" ht="25.5">
      <c r="A1133" s="326">
        <v>40623</v>
      </c>
      <c r="B1133" s="328" t="s">
        <v>11256</v>
      </c>
      <c r="C1133" s="334" t="s">
        <v>10540</v>
      </c>
      <c r="D1133" s="336">
        <v>88.38</v>
      </c>
    </row>
    <row r="1134" spans="1:4" ht="25.5">
      <c r="A1134" s="326">
        <v>43701</v>
      </c>
      <c r="B1134" s="328" t="s">
        <v>11257</v>
      </c>
      <c r="C1134" s="334" t="s">
        <v>802</v>
      </c>
      <c r="D1134" s="336">
        <v>51.92</v>
      </c>
    </row>
    <row r="1135" spans="1:4" ht="25.5">
      <c r="A1135" s="326">
        <v>1345</v>
      </c>
      <c r="B1135" s="328" t="s">
        <v>11258</v>
      </c>
      <c r="C1135" s="334" t="s">
        <v>16</v>
      </c>
      <c r="D1135" s="336">
        <v>74.05</v>
      </c>
    </row>
    <row r="1136" spans="1:4" ht="25.5">
      <c r="A1136" s="326">
        <v>1346</v>
      </c>
      <c r="B1136" s="328" t="s">
        <v>11259</v>
      </c>
      <c r="C1136" s="334" t="s">
        <v>16</v>
      </c>
      <c r="D1136" s="336">
        <v>43.07</v>
      </c>
    </row>
    <row r="1137" spans="1:4" ht="25.5">
      <c r="A1137" s="326">
        <v>1347</v>
      </c>
      <c r="B1137" s="328" t="s">
        <v>11260</v>
      </c>
      <c r="C1137" s="334" t="s">
        <v>16</v>
      </c>
      <c r="D1137" s="336">
        <v>53.37</v>
      </c>
    </row>
    <row r="1138" spans="1:4" ht="25.5">
      <c r="A1138" s="326">
        <v>43678</v>
      </c>
      <c r="B1138" s="328" t="s">
        <v>11261</v>
      </c>
      <c r="C1138" s="334" t="s">
        <v>16</v>
      </c>
      <c r="D1138" s="336">
        <v>61.91</v>
      </c>
    </row>
    <row r="1139" spans="1:4" ht="25.5">
      <c r="A1139" s="326">
        <v>43680</v>
      </c>
      <c r="B1139" s="328" t="s">
        <v>11262</v>
      </c>
      <c r="C1139" s="334" t="s">
        <v>16</v>
      </c>
      <c r="D1139" s="336">
        <v>89.18</v>
      </c>
    </row>
    <row r="1140" spans="1:4" ht="25.5">
      <c r="A1140" s="326">
        <v>43679</v>
      </c>
      <c r="B1140" s="328" t="s">
        <v>11263</v>
      </c>
      <c r="C1140" s="334" t="s">
        <v>16</v>
      </c>
      <c r="D1140" s="336">
        <v>31.3</v>
      </c>
    </row>
    <row r="1141" spans="1:4" ht="25.5">
      <c r="A1141" s="326">
        <v>1355</v>
      </c>
      <c r="B1141" s="328" t="s">
        <v>11264</v>
      </c>
      <c r="C1141" s="334" t="s">
        <v>16</v>
      </c>
      <c r="D1141" s="336">
        <v>35.619999999999997</v>
      </c>
    </row>
    <row r="1142" spans="1:4" ht="25.5">
      <c r="A1142" s="326">
        <v>1358</v>
      </c>
      <c r="B1142" s="328" t="s">
        <v>11265</v>
      </c>
      <c r="C1142" s="334" t="s">
        <v>16</v>
      </c>
      <c r="D1142" s="336">
        <v>43.73</v>
      </c>
    </row>
    <row r="1143" spans="1:4" ht="25.5">
      <c r="A1143" s="326">
        <v>43677</v>
      </c>
      <c r="B1143" s="328" t="s">
        <v>11266</v>
      </c>
      <c r="C1143" s="334" t="s">
        <v>16</v>
      </c>
      <c r="D1143" s="336">
        <v>54.25</v>
      </c>
    </row>
    <row r="1144" spans="1:4" ht="25.5">
      <c r="A1144" s="326">
        <v>43682</v>
      </c>
      <c r="B1144" s="328" t="s">
        <v>11267</v>
      </c>
      <c r="C1144" s="334" t="s">
        <v>16</v>
      </c>
      <c r="D1144" s="336">
        <v>16.63</v>
      </c>
    </row>
    <row r="1145" spans="1:4" ht="25.5">
      <c r="A1145" s="326">
        <v>43681</v>
      </c>
      <c r="B1145" s="328" t="s">
        <v>11268</v>
      </c>
      <c r="C1145" s="334" t="s">
        <v>16</v>
      </c>
      <c r="D1145" s="336">
        <v>27.55</v>
      </c>
    </row>
    <row r="1146" spans="1:4" ht="25.5">
      <c r="A1146" s="326">
        <v>20971</v>
      </c>
      <c r="B1146" s="328" t="s">
        <v>11269</v>
      </c>
      <c r="C1146" s="334" t="s">
        <v>2010</v>
      </c>
      <c r="D1146" s="336">
        <v>24.28</v>
      </c>
    </row>
    <row r="1147" spans="1:4" ht="25.5">
      <c r="A1147" s="326">
        <v>39746</v>
      </c>
      <c r="B1147" s="328" t="s">
        <v>11270</v>
      </c>
      <c r="C1147" s="334" t="s">
        <v>2010</v>
      </c>
      <c r="D1147" s="336">
        <v>112.57</v>
      </c>
    </row>
    <row r="1148" spans="1:4">
      <c r="A1148" s="326">
        <v>13279</v>
      </c>
      <c r="B1148" s="328" t="s">
        <v>11271</v>
      </c>
      <c r="C1148" s="334" t="s">
        <v>802</v>
      </c>
      <c r="D1148" s="336">
        <v>28.5</v>
      </c>
    </row>
    <row r="1149" spans="1:4">
      <c r="A1149" s="326">
        <v>11977</v>
      </c>
      <c r="B1149" s="328" t="s">
        <v>11272</v>
      </c>
      <c r="C1149" s="334" t="s">
        <v>2010</v>
      </c>
      <c r="D1149" s="336">
        <v>14.77</v>
      </c>
    </row>
    <row r="1150" spans="1:4">
      <c r="A1150" s="326">
        <v>11976</v>
      </c>
      <c r="B1150" s="328" t="s">
        <v>11273</v>
      </c>
      <c r="C1150" s="334" t="s">
        <v>2010</v>
      </c>
      <c r="D1150" s="336">
        <v>1.65</v>
      </c>
    </row>
    <row r="1151" spans="1:4">
      <c r="A1151" s="326">
        <v>11975</v>
      </c>
      <c r="B1151" s="328" t="s">
        <v>11274</v>
      </c>
      <c r="C1151" s="334" t="s">
        <v>2010</v>
      </c>
      <c r="D1151" s="336">
        <v>32.36</v>
      </c>
    </row>
    <row r="1152" spans="1:4" ht="25.5">
      <c r="A1152" s="326">
        <v>1368</v>
      </c>
      <c r="B1152" s="328" t="s">
        <v>11275</v>
      </c>
      <c r="C1152" s="334" t="s">
        <v>2010</v>
      </c>
      <c r="D1152" s="336">
        <v>97</v>
      </c>
    </row>
    <row r="1153" spans="1:4" ht="25.5">
      <c r="A1153" s="326">
        <v>1367</v>
      </c>
      <c r="B1153" s="328" t="s">
        <v>11276</v>
      </c>
      <c r="C1153" s="334" t="s">
        <v>2010</v>
      </c>
      <c r="D1153" s="336">
        <v>313.76</v>
      </c>
    </row>
    <row r="1154" spans="1:4">
      <c r="A1154" s="326">
        <v>1380</v>
      </c>
      <c r="B1154" s="328" t="s">
        <v>11277</v>
      </c>
      <c r="C1154" s="334" t="s">
        <v>802</v>
      </c>
      <c r="D1154" s="336">
        <v>4.68</v>
      </c>
    </row>
    <row r="1155" spans="1:4">
      <c r="A1155" s="326">
        <v>1375</v>
      </c>
      <c r="B1155" s="328" t="s">
        <v>11278</v>
      </c>
      <c r="C1155" s="334" t="s">
        <v>802</v>
      </c>
      <c r="D1155" s="336">
        <v>17.62</v>
      </c>
    </row>
    <row r="1156" spans="1:4">
      <c r="A1156" s="326">
        <v>1379</v>
      </c>
      <c r="B1156" s="328" t="s">
        <v>11279</v>
      </c>
      <c r="C1156" s="334" t="s">
        <v>802</v>
      </c>
      <c r="D1156" s="336">
        <v>0.7</v>
      </c>
    </row>
    <row r="1157" spans="1:4">
      <c r="A1157" s="326">
        <v>13284</v>
      </c>
      <c r="B1157" s="328" t="s">
        <v>11280</v>
      </c>
      <c r="C1157" s="334" t="s">
        <v>802</v>
      </c>
      <c r="D1157" s="336">
        <v>0.63</v>
      </c>
    </row>
    <row r="1158" spans="1:4">
      <c r="A1158" s="326">
        <v>44528</v>
      </c>
      <c r="B1158" s="328" t="s">
        <v>11281</v>
      </c>
      <c r="C1158" s="334" t="s">
        <v>802</v>
      </c>
      <c r="D1158" s="336">
        <v>3.73</v>
      </c>
    </row>
    <row r="1159" spans="1:4">
      <c r="A1159" s="326">
        <v>34753</v>
      </c>
      <c r="B1159" s="328" t="s">
        <v>11282</v>
      </c>
      <c r="C1159" s="334" t="s">
        <v>802</v>
      </c>
      <c r="D1159" s="336">
        <v>0.68</v>
      </c>
    </row>
    <row r="1160" spans="1:4" ht="25.5">
      <c r="A1160" s="326">
        <v>420</v>
      </c>
      <c r="B1160" s="328" t="s">
        <v>11283</v>
      </c>
      <c r="C1160" s="334" t="s">
        <v>2010</v>
      </c>
      <c r="D1160" s="336"/>
    </row>
    <row r="1161" spans="1:4" ht="25.5">
      <c r="A1161" s="326">
        <v>12327</v>
      </c>
      <c r="B1161" s="328" t="s">
        <v>11284</v>
      </c>
      <c r="C1161" s="334" t="s">
        <v>2010</v>
      </c>
      <c r="D1161" s="336"/>
    </row>
    <row r="1162" spans="1:4" ht="25.5">
      <c r="A1162" s="326">
        <v>36148</v>
      </c>
      <c r="B1162" s="328" t="s">
        <v>11285</v>
      </c>
      <c r="C1162" s="334" t="s">
        <v>2010</v>
      </c>
      <c r="D1162" s="336">
        <v>80.64</v>
      </c>
    </row>
    <row r="1163" spans="1:4">
      <c r="A1163" s="326">
        <v>12329</v>
      </c>
      <c r="B1163" s="328" t="s">
        <v>11286</v>
      </c>
      <c r="C1163" s="334" t="s">
        <v>802</v>
      </c>
      <c r="D1163" s="336">
        <v>133.63</v>
      </c>
    </row>
    <row r="1164" spans="1:4" ht="25.5">
      <c r="A1164" s="326">
        <v>1339</v>
      </c>
      <c r="B1164" s="328" t="s">
        <v>11287</v>
      </c>
      <c r="C1164" s="334" t="s">
        <v>802</v>
      </c>
      <c r="D1164" s="336">
        <v>40.25</v>
      </c>
    </row>
    <row r="1165" spans="1:4">
      <c r="A1165" s="326">
        <v>44396</v>
      </c>
      <c r="B1165" s="328" t="s">
        <v>11288</v>
      </c>
      <c r="C1165" s="334" t="s">
        <v>802</v>
      </c>
      <c r="D1165" s="336">
        <v>41.12</v>
      </c>
    </row>
    <row r="1166" spans="1:4">
      <c r="A1166" s="326">
        <v>44327</v>
      </c>
      <c r="B1166" s="328" t="s">
        <v>11289</v>
      </c>
      <c r="C1166" s="334" t="s">
        <v>1450</v>
      </c>
      <c r="D1166" s="336">
        <v>139.85</v>
      </c>
    </row>
    <row r="1167" spans="1:4" ht="25.5">
      <c r="A1167" s="326">
        <v>37418</v>
      </c>
      <c r="B1167" s="328" t="s">
        <v>11290</v>
      </c>
      <c r="C1167" s="334" t="s">
        <v>2010</v>
      </c>
      <c r="D1167" s="336"/>
    </row>
    <row r="1168" spans="1:4" ht="25.5">
      <c r="A1168" s="326">
        <v>37419</v>
      </c>
      <c r="B1168" s="328" t="s">
        <v>11291</v>
      </c>
      <c r="C1168" s="334" t="s">
        <v>2010</v>
      </c>
      <c r="D1168" s="336"/>
    </row>
    <row r="1169" spans="1:4" ht="25.5">
      <c r="A1169" s="326">
        <v>1427</v>
      </c>
      <c r="B1169" s="328" t="s">
        <v>11292</v>
      </c>
      <c r="C1169" s="334" t="s">
        <v>2010</v>
      </c>
      <c r="D1169" s="336"/>
    </row>
    <row r="1170" spans="1:4" ht="25.5">
      <c r="A1170" s="326">
        <v>1402</v>
      </c>
      <c r="B1170" s="328" t="s">
        <v>11293</v>
      </c>
      <c r="C1170" s="334" t="s">
        <v>2010</v>
      </c>
      <c r="D1170" s="336"/>
    </row>
    <row r="1171" spans="1:4" ht="25.5">
      <c r="A1171" s="326">
        <v>1420</v>
      </c>
      <c r="B1171" s="328" t="s">
        <v>11294</v>
      </c>
      <c r="C1171" s="334" t="s">
        <v>2010</v>
      </c>
      <c r="D1171" s="336"/>
    </row>
    <row r="1172" spans="1:4" ht="25.5">
      <c r="A1172" s="326">
        <v>1419</v>
      </c>
      <c r="B1172" s="328" t="s">
        <v>11295</v>
      </c>
      <c r="C1172" s="334" t="s">
        <v>2010</v>
      </c>
      <c r="D1172" s="336"/>
    </row>
    <row r="1173" spans="1:4" ht="25.5">
      <c r="A1173" s="326">
        <v>1414</v>
      </c>
      <c r="B1173" s="328" t="s">
        <v>11296</v>
      </c>
      <c r="C1173" s="334" t="s">
        <v>2010</v>
      </c>
      <c r="D1173" s="336"/>
    </row>
    <row r="1174" spans="1:4" ht="25.5">
      <c r="A1174" s="326">
        <v>1413</v>
      </c>
      <c r="B1174" s="328" t="s">
        <v>11297</v>
      </c>
      <c r="C1174" s="334" t="s">
        <v>2010</v>
      </c>
      <c r="D1174" s="336"/>
    </row>
    <row r="1175" spans="1:4" ht="25.5">
      <c r="A1175" s="326">
        <v>1412</v>
      </c>
      <c r="B1175" s="328" t="s">
        <v>11298</v>
      </c>
      <c r="C1175" s="334" t="s">
        <v>2010</v>
      </c>
      <c r="D1175" s="336"/>
    </row>
    <row r="1176" spans="1:4" ht="25.5">
      <c r="A1176" s="326">
        <v>1406</v>
      </c>
      <c r="B1176" s="328" t="s">
        <v>11299</v>
      </c>
      <c r="C1176" s="334" t="s">
        <v>2010</v>
      </c>
      <c r="D1176" s="336"/>
    </row>
    <row r="1177" spans="1:4" ht="51">
      <c r="A1177" s="326">
        <v>11281</v>
      </c>
      <c r="B1177" s="328" t="s">
        <v>11300</v>
      </c>
      <c r="C1177" s="334" t="s">
        <v>2010</v>
      </c>
      <c r="D1177" s="336"/>
    </row>
    <row r="1178" spans="1:4" ht="51">
      <c r="A1178" s="326">
        <v>1442</v>
      </c>
      <c r="B1178" s="328" t="s">
        <v>11301</v>
      </c>
      <c r="C1178" s="334" t="s">
        <v>2010</v>
      </c>
      <c r="D1178" s="336"/>
    </row>
    <row r="1179" spans="1:4" ht="51">
      <c r="A1179" s="326">
        <v>13457</v>
      </c>
      <c r="B1179" s="328" t="s">
        <v>11302</v>
      </c>
      <c r="C1179" s="334" t="s">
        <v>2010</v>
      </c>
      <c r="D1179" s="336"/>
    </row>
    <row r="1180" spans="1:4" ht="51">
      <c r="A1180" s="326">
        <v>40699</v>
      </c>
      <c r="B1180" s="328" t="s">
        <v>11303</v>
      </c>
      <c r="C1180" s="334" t="s">
        <v>2010</v>
      </c>
      <c r="D1180" s="336"/>
    </row>
    <row r="1181" spans="1:4" ht="51">
      <c r="A1181" s="326">
        <v>40701</v>
      </c>
      <c r="B1181" s="328" t="s">
        <v>11304</v>
      </c>
      <c r="C1181" s="334" t="s">
        <v>2010</v>
      </c>
      <c r="D1181" s="336"/>
    </row>
    <row r="1182" spans="1:4" ht="51">
      <c r="A1182" s="326">
        <v>40700</v>
      </c>
      <c r="B1182" s="328" t="s">
        <v>11305</v>
      </c>
      <c r="C1182" s="334" t="s">
        <v>2010</v>
      </c>
      <c r="D1182" s="336"/>
    </row>
    <row r="1183" spans="1:4" ht="25.5">
      <c r="A1183" s="326">
        <v>13458</v>
      </c>
      <c r="B1183" s="328" t="s">
        <v>11306</v>
      </c>
      <c r="C1183" s="334" t="s">
        <v>2010</v>
      </c>
      <c r="D1183" s="336"/>
    </row>
    <row r="1184" spans="1:4" ht="25.5">
      <c r="A1184" s="326">
        <v>11134</v>
      </c>
      <c r="B1184" s="328" t="s">
        <v>11307</v>
      </c>
      <c r="C1184" s="334" t="s">
        <v>16</v>
      </c>
      <c r="D1184" s="336">
        <v>61.36</v>
      </c>
    </row>
    <row r="1185" spans="1:4" ht="25.5">
      <c r="A1185" s="326">
        <v>11135</v>
      </c>
      <c r="B1185" s="328" t="s">
        <v>11308</v>
      </c>
      <c r="C1185" s="334" t="s">
        <v>16</v>
      </c>
      <c r="D1185" s="336">
        <v>66.25</v>
      </c>
    </row>
    <row r="1186" spans="1:4" ht="25.5">
      <c r="A1186" s="326">
        <v>11136</v>
      </c>
      <c r="B1186" s="328" t="s">
        <v>11309</v>
      </c>
      <c r="C1186" s="334" t="s">
        <v>16</v>
      </c>
      <c r="D1186" s="336">
        <v>75.86</v>
      </c>
    </row>
    <row r="1187" spans="1:4" ht="25.5">
      <c r="A1187" s="326">
        <v>34743</v>
      </c>
      <c r="B1187" s="328" t="s">
        <v>11310</v>
      </c>
      <c r="C1187" s="334" t="s">
        <v>16</v>
      </c>
      <c r="D1187" s="336">
        <v>91.53</v>
      </c>
    </row>
    <row r="1188" spans="1:4" ht="25.5">
      <c r="A1188" s="326">
        <v>11137</v>
      </c>
      <c r="B1188" s="328" t="s">
        <v>11311</v>
      </c>
      <c r="C1188" s="334" t="s">
        <v>16</v>
      </c>
      <c r="D1188" s="336">
        <v>103.96</v>
      </c>
    </row>
    <row r="1189" spans="1:4" ht="25.5">
      <c r="A1189" s="326">
        <v>34745</v>
      </c>
      <c r="B1189" s="328" t="s">
        <v>11312</v>
      </c>
      <c r="C1189" s="334" t="s">
        <v>16</v>
      </c>
      <c r="D1189" s="336">
        <v>123.63</v>
      </c>
    </row>
    <row r="1190" spans="1:4" ht="25.5">
      <c r="A1190" s="326">
        <v>34746</v>
      </c>
      <c r="B1190" s="328" t="s">
        <v>11313</v>
      </c>
      <c r="C1190" s="334" t="s">
        <v>16</v>
      </c>
      <c r="D1190" s="336">
        <v>33.71</v>
      </c>
    </row>
    <row r="1191" spans="1:4" ht="25.5">
      <c r="A1191" s="326">
        <v>1360</v>
      </c>
      <c r="B1191" s="328" t="s">
        <v>11314</v>
      </c>
      <c r="C1191" s="334" t="s">
        <v>16</v>
      </c>
      <c r="D1191" s="336">
        <v>39.33</v>
      </c>
    </row>
    <row r="1192" spans="1:4" ht="25.5">
      <c r="A1192" s="326">
        <v>36524</v>
      </c>
      <c r="B1192" s="328" t="s">
        <v>11315</v>
      </c>
      <c r="C1192" s="334" t="s">
        <v>2010</v>
      </c>
      <c r="D1192" s="336"/>
    </row>
    <row r="1193" spans="1:4" ht="25.5">
      <c r="A1193" s="326">
        <v>36526</v>
      </c>
      <c r="B1193" s="328" t="s">
        <v>11316</v>
      </c>
      <c r="C1193" s="334" t="s">
        <v>2010</v>
      </c>
      <c r="D1193" s="336"/>
    </row>
    <row r="1194" spans="1:4" ht="25.5">
      <c r="A1194" s="326">
        <v>36523</v>
      </c>
      <c r="B1194" s="328" t="s">
        <v>11317</v>
      </c>
      <c r="C1194" s="334" t="s">
        <v>2010</v>
      </c>
      <c r="D1194" s="336"/>
    </row>
    <row r="1195" spans="1:4" ht="25.5">
      <c r="A1195" s="326">
        <v>36527</v>
      </c>
      <c r="B1195" s="328" t="s">
        <v>11318</v>
      </c>
      <c r="C1195" s="334" t="s">
        <v>2010</v>
      </c>
      <c r="D1195" s="336"/>
    </row>
    <row r="1196" spans="1:4" ht="25.5">
      <c r="A1196" s="326">
        <v>38642</v>
      </c>
      <c r="B1196" s="328" t="s">
        <v>11319</v>
      </c>
      <c r="C1196" s="334" t="s">
        <v>2010</v>
      </c>
      <c r="D1196" s="336"/>
    </row>
    <row r="1197" spans="1:4" ht="25.5">
      <c r="A1197" s="326">
        <v>36522</v>
      </c>
      <c r="B1197" s="328" t="s">
        <v>11320</v>
      </c>
      <c r="C1197" s="334" t="s">
        <v>2010</v>
      </c>
      <c r="D1197" s="336"/>
    </row>
    <row r="1198" spans="1:4" ht="25.5">
      <c r="A1198" s="326">
        <v>36525</v>
      </c>
      <c r="B1198" s="328" t="s">
        <v>11321</v>
      </c>
      <c r="C1198" s="334" t="s">
        <v>2010</v>
      </c>
      <c r="D1198" s="336"/>
    </row>
    <row r="1199" spans="1:4" ht="25.5">
      <c r="A1199" s="326">
        <v>13803</v>
      </c>
      <c r="B1199" s="328" t="s">
        <v>11322</v>
      </c>
      <c r="C1199" s="334" t="s">
        <v>2010</v>
      </c>
      <c r="D1199" s="336"/>
    </row>
    <row r="1200" spans="1:4" ht="25.5">
      <c r="A1200" s="326">
        <v>34348</v>
      </c>
      <c r="B1200" s="328" t="s">
        <v>11323</v>
      </c>
      <c r="C1200" s="334" t="s">
        <v>5</v>
      </c>
      <c r="D1200" s="336">
        <v>16.760000000000002</v>
      </c>
    </row>
    <row r="1201" spans="1:4" ht="25.5">
      <c r="A1201" s="326">
        <v>34347</v>
      </c>
      <c r="B1201" s="328" t="s">
        <v>11324</v>
      </c>
      <c r="C1201" s="334" t="s">
        <v>5</v>
      </c>
      <c r="D1201" s="336">
        <v>11.98</v>
      </c>
    </row>
    <row r="1202" spans="1:4" ht="38.25">
      <c r="A1202" s="326">
        <v>11146</v>
      </c>
      <c r="B1202" s="328" t="s">
        <v>11325</v>
      </c>
      <c r="C1202" s="334" t="s">
        <v>827</v>
      </c>
      <c r="D1202" s="336">
        <v>517.61</v>
      </c>
    </row>
    <row r="1203" spans="1:4" ht="38.25">
      <c r="A1203" s="326">
        <v>11147</v>
      </c>
      <c r="B1203" s="328" t="s">
        <v>11326</v>
      </c>
      <c r="C1203" s="334" t="s">
        <v>827</v>
      </c>
      <c r="D1203" s="336">
        <v>537.87</v>
      </c>
    </row>
    <row r="1204" spans="1:4" ht="38.25">
      <c r="A1204" s="326">
        <v>34872</v>
      </c>
      <c r="B1204" s="328" t="s">
        <v>11327</v>
      </c>
      <c r="C1204" s="334" t="s">
        <v>827</v>
      </c>
      <c r="D1204" s="336">
        <v>543.91</v>
      </c>
    </row>
    <row r="1205" spans="1:4" ht="38.25">
      <c r="A1205" s="326">
        <v>34491</v>
      </c>
      <c r="B1205" s="328" t="s">
        <v>11328</v>
      </c>
      <c r="C1205" s="334" t="s">
        <v>827</v>
      </c>
      <c r="D1205" s="336">
        <v>559.66999999999996</v>
      </c>
    </row>
    <row r="1206" spans="1:4" ht="25.5">
      <c r="A1206" s="326">
        <v>34770</v>
      </c>
      <c r="B1206" s="328" t="s">
        <v>11329</v>
      </c>
      <c r="C1206" s="334" t="s">
        <v>19</v>
      </c>
      <c r="D1206" s="336">
        <v>819.04</v>
      </c>
    </row>
    <row r="1207" spans="1:4" ht="25.5">
      <c r="A1207" s="326">
        <v>1518</v>
      </c>
      <c r="B1207" s="328" t="s">
        <v>11330</v>
      </c>
      <c r="C1207" s="334" t="s">
        <v>19</v>
      </c>
      <c r="D1207" s="336">
        <v>835</v>
      </c>
    </row>
    <row r="1208" spans="1:4" ht="38.25">
      <c r="A1208" s="326">
        <v>41965</v>
      </c>
      <c r="B1208" s="328" t="s">
        <v>11331</v>
      </c>
      <c r="C1208" s="334" t="s">
        <v>19</v>
      </c>
      <c r="D1208" s="336">
        <v>732.16</v>
      </c>
    </row>
    <row r="1209" spans="1:4" ht="38.25">
      <c r="A1209" s="326">
        <v>1524</v>
      </c>
      <c r="B1209" s="328" t="s">
        <v>11332</v>
      </c>
      <c r="C1209" s="334" t="s">
        <v>827</v>
      </c>
      <c r="D1209" s="336">
        <v>496.61</v>
      </c>
    </row>
    <row r="1210" spans="1:4" ht="25.5">
      <c r="A1210" s="326">
        <v>34492</v>
      </c>
      <c r="B1210" s="328" t="s">
        <v>11333</v>
      </c>
      <c r="C1210" s="334" t="s">
        <v>827</v>
      </c>
      <c r="D1210" s="336">
        <v>460</v>
      </c>
    </row>
    <row r="1211" spans="1:4" ht="25.5">
      <c r="A1211" s="326">
        <v>38404</v>
      </c>
      <c r="B1211" s="328" t="s">
        <v>11334</v>
      </c>
      <c r="C1211" s="334" t="s">
        <v>827</v>
      </c>
      <c r="D1211" s="336">
        <v>476.47</v>
      </c>
    </row>
    <row r="1212" spans="1:4" ht="38.25">
      <c r="A1212" s="326">
        <v>39849</v>
      </c>
      <c r="B1212" s="328" t="s">
        <v>11335</v>
      </c>
      <c r="C1212" s="334" t="s">
        <v>827</v>
      </c>
      <c r="D1212" s="336">
        <v>546.03</v>
      </c>
    </row>
    <row r="1213" spans="1:4" ht="38.25">
      <c r="A1213" s="326">
        <v>38464</v>
      </c>
      <c r="B1213" s="328" t="s">
        <v>11336</v>
      </c>
      <c r="C1213" s="334" t="s">
        <v>827</v>
      </c>
      <c r="D1213" s="336">
        <v>553.96</v>
      </c>
    </row>
    <row r="1214" spans="1:4" ht="38.25">
      <c r="A1214" s="326">
        <v>1527</v>
      </c>
      <c r="B1214" s="328" t="s">
        <v>11337</v>
      </c>
      <c r="C1214" s="334" t="s">
        <v>827</v>
      </c>
      <c r="D1214" s="336">
        <v>512.38</v>
      </c>
    </row>
    <row r="1215" spans="1:4" ht="25.5">
      <c r="A1215" s="326">
        <v>34493</v>
      </c>
      <c r="B1215" s="328" t="s">
        <v>11338</v>
      </c>
      <c r="C1215" s="334" t="s">
        <v>827</v>
      </c>
      <c r="D1215" s="336">
        <v>472.96</v>
      </c>
    </row>
    <row r="1216" spans="1:4" ht="25.5">
      <c r="A1216" s="326">
        <v>38405</v>
      </c>
      <c r="B1216" s="328" t="s">
        <v>11339</v>
      </c>
      <c r="C1216" s="334" t="s">
        <v>827</v>
      </c>
      <c r="D1216" s="336">
        <v>491.16</v>
      </c>
    </row>
    <row r="1217" spans="1:4" ht="25.5">
      <c r="A1217" s="326">
        <v>38408</v>
      </c>
      <c r="B1217" s="328" t="s">
        <v>11340</v>
      </c>
      <c r="C1217" s="334" t="s">
        <v>827</v>
      </c>
      <c r="D1217" s="336">
        <v>543.66999999999996</v>
      </c>
    </row>
    <row r="1218" spans="1:4" ht="38.25">
      <c r="A1218" s="326">
        <v>1525</v>
      </c>
      <c r="B1218" s="328" t="s">
        <v>11341</v>
      </c>
      <c r="C1218" s="334" t="s">
        <v>827</v>
      </c>
      <c r="D1218" s="336">
        <v>528.14</v>
      </c>
    </row>
    <row r="1219" spans="1:4" ht="25.5">
      <c r="A1219" s="326">
        <v>34494</v>
      </c>
      <c r="B1219" s="328" t="s">
        <v>11342</v>
      </c>
      <c r="C1219" s="334" t="s">
        <v>827</v>
      </c>
      <c r="D1219" s="336">
        <v>488.73</v>
      </c>
    </row>
    <row r="1220" spans="1:4" ht="25.5">
      <c r="A1220" s="326">
        <v>38406</v>
      </c>
      <c r="B1220" s="328" t="s">
        <v>11343</v>
      </c>
      <c r="C1220" s="334" t="s">
        <v>827</v>
      </c>
      <c r="D1220" s="336">
        <v>518.64</v>
      </c>
    </row>
    <row r="1221" spans="1:4" ht="25.5">
      <c r="A1221" s="326">
        <v>38409</v>
      </c>
      <c r="B1221" s="328" t="s">
        <v>11344</v>
      </c>
      <c r="C1221" s="334" t="s">
        <v>827</v>
      </c>
      <c r="D1221" s="336">
        <v>547.37</v>
      </c>
    </row>
    <row r="1222" spans="1:4" ht="25.5">
      <c r="A1222" s="326">
        <v>43360</v>
      </c>
      <c r="B1222" s="328" t="s">
        <v>11345</v>
      </c>
      <c r="C1222" s="334" t="s">
        <v>827</v>
      </c>
      <c r="D1222" s="336">
        <v>570.76</v>
      </c>
    </row>
    <row r="1223" spans="1:4" ht="38.25">
      <c r="A1223" s="326">
        <v>11145</v>
      </c>
      <c r="B1223" s="328" t="s">
        <v>11346</v>
      </c>
      <c r="C1223" s="334" t="s">
        <v>827</v>
      </c>
      <c r="D1223" s="336">
        <v>543.91</v>
      </c>
    </row>
    <row r="1224" spans="1:4" ht="25.5">
      <c r="A1224" s="326">
        <v>34495</v>
      </c>
      <c r="B1224" s="328" t="s">
        <v>11347</v>
      </c>
      <c r="C1224" s="334" t="s">
        <v>827</v>
      </c>
      <c r="D1224" s="336">
        <v>504.49</v>
      </c>
    </row>
    <row r="1225" spans="1:4" ht="38.25">
      <c r="A1225" s="326">
        <v>34479</v>
      </c>
      <c r="B1225" s="328" t="s">
        <v>11348</v>
      </c>
      <c r="C1225" s="334" t="s">
        <v>827</v>
      </c>
      <c r="D1225" s="336">
        <v>559.66999999999996</v>
      </c>
    </row>
    <row r="1226" spans="1:4" ht="25.5">
      <c r="A1226" s="326">
        <v>34496</v>
      </c>
      <c r="B1226" s="328" t="s">
        <v>11349</v>
      </c>
      <c r="C1226" s="334" t="s">
        <v>827</v>
      </c>
      <c r="D1226" s="336">
        <v>526.27</v>
      </c>
    </row>
    <row r="1227" spans="1:4" ht="38.25">
      <c r="A1227" s="326">
        <v>34481</v>
      </c>
      <c r="B1227" s="328" t="s">
        <v>11350</v>
      </c>
      <c r="C1227" s="334" t="s">
        <v>827</v>
      </c>
      <c r="D1227" s="336">
        <v>584.79</v>
      </c>
    </row>
    <row r="1228" spans="1:4" ht="38.25">
      <c r="A1228" s="326">
        <v>34483</v>
      </c>
      <c r="B1228" s="328" t="s">
        <v>11351</v>
      </c>
      <c r="C1228" s="334" t="s">
        <v>827</v>
      </c>
      <c r="D1228" s="336">
        <v>624.80999999999995</v>
      </c>
    </row>
    <row r="1229" spans="1:4" ht="38.25">
      <c r="A1229" s="326">
        <v>34485</v>
      </c>
      <c r="B1229" s="328" t="s">
        <v>11352</v>
      </c>
      <c r="C1229" s="334" t="s">
        <v>827</v>
      </c>
      <c r="D1229" s="336">
        <v>668.16</v>
      </c>
    </row>
    <row r="1230" spans="1:4" ht="25.5">
      <c r="A1230" s="326">
        <v>14041</v>
      </c>
      <c r="B1230" s="328" t="s">
        <v>11353</v>
      </c>
      <c r="C1230" s="334" t="s">
        <v>827</v>
      </c>
      <c r="D1230" s="336">
        <v>434.33</v>
      </c>
    </row>
    <row r="1231" spans="1:4" ht="25.5">
      <c r="A1231" s="326">
        <v>1523</v>
      </c>
      <c r="B1231" s="328" t="s">
        <v>11354</v>
      </c>
      <c r="C1231" s="334" t="s">
        <v>827</v>
      </c>
      <c r="D1231" s="336">
        <v>441.43</v>
      </c>
    </row>
    <row r="1232" spans="1:4" ht="25.5">
      <c r="A1232" s="326">
        <v>14054</v>
      </c>
      <c r="B1232" s="328" t="s">
        <v>11355</v>
      </c>
      <c r="C1232" s="334" t="s">
        <v>2010</v>
      </c>
      <c r="D1232" s="336">
        <v>18.12</v>
      </c>
    </row>
    <row r="1233" spans="1:4" ht="25.5">
      <c r="A1233" s="326">
        <v>14052</v>
      </c>
      <c r="B1233" s="328" t="s">
        <v>11356</v>
      </c>
      <c r="C1233" s="334" t="s">
        <v>2010</v>
      </c>
      <c r="D1233" s="336">
        <v>13.94</v>
      </c>
    </row>
    <row r="1234" spans="1:4" ht="25.5">
      <c r="A1234" s="326">
        <v>14053</v>
      </c>
      <c r="B1234" s="328" t="s">
        <v>11357</v>
      </c>
      <c r="C1234" s="334" t="s">
        <v>2010</v>
      </c>
      <c r="D1234" s="336">
        <v>14.15</v>
      </c>
    </row>
    <row r="1235" spans="1:4" ht="25.5">
      <c r="A1235" s="326">
        <v>2560</v>
      </c>
      <c r="B1235" s="328" t="s">
        <v>11358</v>
      </c>
      <c r="C1235" s="334" t="s">
        <v>2010</v>
      </c>
      <c r="D1235" s="336">
        <v>18.760000000000002</v>
      </c>
    </row>
    <row r="1236" spans="1:4" ht="25.5">
      <c r="A1236" s="326">
        <v>2558</v>
      </c>
      <c r="B1236" s="328" t="s">
        <v>11359</v>
      </c>
      <c r="C1236" s="334" t="s">
        <v>2010</v>
      </c>
      <c r="D1236" s="336">
        <v>10.66</v>
      </c>
    </row>
    <row r="1237" spans="1:4" ht="25.5">
      <c r="A1237" s="326">
        <v>2559</v>
      </c>
      <c r="B1237" s="328" t="s">
        <v>11360</v>
      </c>
      <c r="C1237" s="334" t="s">
        <v>2010</v>
      </c>
      <c r="D1237" s="336">
        <v>15</v>
      </c>
    </row>
    <row r="1238" spans="1:4" ht="25.5">
      <c r="A1238" s="326">
        <v>2592</v>
      </c>
      <c r="B1238" s="328" t="s">
        <v>11361</v>
      </c>
      <c r="C1238" s="334" t="s">
        <v>2010</v>
      </c>
      <c r="D1238" s="336">
        <v>248.66</v>
      </c>
    </row>
    <row r="1239" spans="1:4" ht="25.5">
      <c r="A1239" s="326">
        <v>2589</v>
      </c>
      <c r="B1239" s="328" t="s">
        <v>11362</v>
      </c>
      <c r="C1239" s="334" t="s">
        <v>2010</v>
      </c>
      <c r="D1239" s="336">
        <v>33.26</v>
      </c>
    </row>
    <row r="1240" spans="1:4" ht="25.5">
      <c r="A1240" s="326">
        <v>2566</v>
      </c>
      <c r="B1240" s="328" t="s">
        <v>11363</v>
      </c>
      <c r="C1240" s="334" t="s">
        <v>2010</v>
      </c>
      <c r="D1240" s="336">
        <v>25.02</v>
      </c>
    </row>
    <row r="1241" spans="1:4" ht="25.5">
      <c r="A1241" s="326">
        <v>2590</v>
      </c>
      <c r="B1241" s="328" t="s">
        <v>11364</v>
      </c>
      <c r="C1241" s="334" t="s">
        <v>2010</v>
      </c>
      <c r="D1241" s="336">
        <v>20.41</v>
      </c>
    </row>
    <row r="1242" spans="1:4" ht="25.5">
      <c r="A1242" s="326">
        <v>2591</v>
      </c>
      <c r="B1242" s="328" t="s">
        <v>11365</v>
      </c>
      <c r="C1242" s="334" t="s">
        <v>2010</v>
      </c>
      <c r="D1242" s="336">
        <v>12.13</v>
      </c>
    </row>
    <row r="1243" spans="1:4" ht="25.5">
      <c r="A1243" s="326">
        <v>2567</v>
      </c>
      <c r="B1243" s="328" t="s">
        <v>11366</v>
      </c>
      <c r="C1243" s="334" t="s">
        <v>2010</v>
      </c>
      <c r="D1243" s="336">
        <v>48.79</v>
      </c>
    </row>
    <row r="1244" spans="1:4" ht="25.5">
      <c r="A1244" s="326">
        <v>2568</v>
      </c>
      <c r="B1244" s="328" t="s">
        <v>11367</v>
      </c>
      <c r="C1244" s="334" t="s">
        <v>2010</v>
      </c>
      <c r="D1244" s="336">
        <v>135.47999999999999</v>
      </c>
    </row>
    <row r="1245" spans="1:4" ht="25.5">
      <c r="A1245" s="326">
        <v>2565</v>
      </c>
      <c r="B1245" s="328" t="s">
        <v>11368</v>
      </c>
      <c r="C1245" s="334" t="s">
        <v>2010</v>
      </c>
      <c r="D1245" s="336">
        <v>12.15</v>
      </c>
    </row>
    <row r="1246" spans="1:4" ht="25.5">
      <c r="A1246" s="326">
        <v>2594</v>
      </c>
      <c r="B1246" s="328" t="s">
        <v>11369</v>
      </c>
      <c r="C1246" s="334" t="s">
        <v>2010</v>
      </c>
      <c r="D1246" s="336">
        <v>225.7</v>
      </c>
    </row>
    <row r="1247" spans="1:4" ht="25.5">
      <c r="A1247" s="326">
        <v>2587</v>
      </c>
      <c r="B1247" s="328" t="s">
        <v>11370</v>
      </c>
      <c r="C1247" s="334" t="s">
        <v>2010</v>
      </c>
      <c r="D1247" s="336">
        <v>38.46</v>
      </c>
    </row>
    <row r="1248" spans="1:4" ht="25.5">
      <c r="A1248" s="326">
        <v>2588</v>
      </c>
      <c r="B1248" s="328" t="s">
        <v>11371</v>
      </c>
      <c r="C1248" s="334" t="s">
        <v>2010</v>
      </c>
      <c r="D1248" s="336">
        <v>30.55</v>
      </c>
    </row>
    <row r="1249" spans="1:4" ht="25.5">
      <c r="A1249" s="326">
        <v>2570</v>
      </c>
      <c r="B1249" s="328" t="s">
        <v>11372</v>
      </c>
      <c r="C1249" s="334" t="s">
        <v>2010</v>
      </c>
      <c r="D1249" s="336">
        <v>19.739999999999998</v>
      </c>
    </row>
    <row r="1250" spans="1:4" ht="25.5">
      <c r="A1250" s="326">
        <v>2569</v>
      </c>
      <c r="B1250" s="328" t="s">
        <v>11373</v>
      </c>
      <c r="C1250" s="334" t="s">
        <v>2010</v>
      </c>
      <c r="D1250" s="336">
        <v>11.77</v>
      </c>
    </row>
    <row r="1251" spans="1:4" ht="25.5">
      <c r="A1251" s="326">
        <v>2571</v>
      </c>
      <c r="B1251" s="328" t="s">
        <v>11374</v>
      </c>
      <c r="C1251" s="334" t="s">
        <v>2010</v>
      </c>
      <c r="D1251" s="336">
        <v>58.58</v>
      </c>
    </row>
    <row r="1252" spans="1:4" ht="25.5">
      <c r="A1252" s="326">
        <v>2572</v>
      </c>
      <c r="B1252" s="328" t="s">
        <v>11375</v>
      </c>
      <c r="C1252" s="334" t="s">
        <v>2010</v>
      </c>
      <c r="D1252" s="336">
        <v>173.25</v>
      </c>
    </row>
    <row r="1253" spans="1:4" ht="25.5">
      <c r="A1253" s="326">
        <v>2593</v>
      </c>
      <c r="B1253" s="328" t="s">
        <v>11376</v>
      </c>
      <c r="C1253" s="334" t="s">
        <v>2010</v>
      </c>
      <c r="D1253" s="336">
        <v>12.55</v>
      </c>
    </row>
    <row r="1254" spans="1:4" ht="25.5">
      <c r="A1254" s="326">
        <v>2595</v>
      </c>
      <c r="B1254" s="328" t="s">
        <v>11377</v>
      </c>
      <c r="C1254" s="334" t="s">
        <v>2010</v>
      </c>
      <c r="D1254" s="336">
        <v>270.31</v>
      </c>
    </row>
    <row r="1255" spans="1:4" ht="25.5">
      <c r="A1255" s="326">
        <v>2576</v>
      </c>
      <c r="B1255" s="328" t="s">
        <v>11378</v>
      </c>
      <c r="C1255" s="334" t="s">
        <v>2010</v>
      </c>
      <c r="D1255" s="336">
        <v>46.08</v>
      </c>
    </row>
    <row r="1256" spans="1:4" ht="25.5">
      <c r="A1256" s="326">
        <v>2575</v>
      </c>
      <c r="B1256" s="328" t="s">
        <v>11379</v>
      </c>
      <c r="C1256" s="334" t="s">
        <v>2010</v>
      </c>
      <c r="D1256" s="336">
        <v>34.64</v>
      </c>
    </row>
    <row r="1257" spans="1:4" ht="25.5">
      <c r="A1257" s="326">
        <v>2586</v>
      </c>
      <c r="B1257" s="328" t="s">
        <v>11380</v>
      </c>
      <c r="C1257" s="334" t="s">
        <v>2010</v>
      </c>
      <c r="D1257" s="336">
        <v>23.32</v>
      </c>
    </row>
    <row r="1258" spans="1:4" ht="25.5">
      <c r="A1258" s="326">
        <v>2573</v>
      </c>
      <c r="B1258" s="328" t="s">
        <v>11381</v>
      </c>
      <c r="C1258" s="334" t="s">
        <v>2010</v>
      </c>
      <c r="D1258" s="336">
        <v>14.38</v>
      </c>
    </row>
    <row r="1259" spans="1:4" ht="25.5">
      <c r="A1259" s="326">
        <v>2577</v>
      </c>
      <c r="B1259" s="328" t="s">
        <v>11382</v>
      </c>
      <c r="C1259" s="334" t="s">
        <v>2010</v>
      </c>
      <c r="D1259" s="336">
        <v>62.44</v>
      </c>
    </row>
    <row r="1260" spans="1:4" ht="25.5">
      <c r="A1260" s="326">
        <v>2578</v>
      </c>
      <c r="B1260" s="328" t="s">
        <v>11383</v>
      </c>
      <c r="C1260" s="334" t="s">
        <v>2010</v>
      </c>
      <c r="D1260" s="336">
        <v>194.94</v>
      </c>
    </row>
    <row r="1261" spans="1:4" ht="25.5">
      <c r="A1261" s="326">
        <v>2574</v>
      </c>
      <c r="B1261" s="328" t="s">
        <v>11384</v>
      </c>
      <c r="C1261" s="334" t="s">
        <v>2010</v>
      </c>
      <c r="D1261" s="336">
        <v>14.48</v>
      </c>
    </row>
    <row r="1262" spans="1:4" ht="25.5">
      <c r="A1262" s="326">
        <v>2585</v>
      </c>
      <c r="B1262" s="328" t="s">
        <v>11385</v>
      </c>
      <c r="C1262" s="334" t="s">
        <v>2010</v>
      </c>
      <c r="D1262" s="336">
        <v>267.51</v>
      </c>
    </row>
    <row r="1263" spans="1:4" ht="25.5">
      <c r="A1263" s="326">
        <v>12008</v>
      </c>
      <c r="B1263" s="328" t="s">
        <v>11386</v>
      </c>
      <c r="C1263" s="334" t="s">
        <v>2010</v>
      </c>
      <c r="D1263" s="336">
        <v>143.53</v>
      </c>
    </row>
    <row r="1264" spans="1:4" ht="25.5">
      <c r="A1264" s="326">
        <v>2582</v>
      </c>
      <c r="B1264" s="328" t="s">
        <v>11387</v>
      </c>
      <c r="C1264" s="334" t="s">
        <v>2010</v>
      </c>
      <c r="D1264" s="336">
        <v>42.74</v>
      </c>
    </row>
    <row r="1265" spans="1:4" ht="25.5">
      <c r="A1265" s="326">
        <v>2597</v>
      </c>
      <c r="B1265" s="328" t="s">
        <v>11388</v>
      </c>
      <c r="C1265" s="334" t="s">
        <v>2010</v>
      </c>
      <c r="D1265" s="336">
        <v>36.630000000000003</v>
      </c>
    </row>
    <row r="1266" spans="1:4" ht="25.5">
      <c r="A1266" s="326">
        <v>2581</v>
      </c>
      <c r="B1266" s="328" t="s">
        <v>11389</v>
      </c>
      <c r="C1266" s="334" t="s">
        <v>2010</v>
      </c>
      <c r="D1266" s="336">
        <v>22.32</v>
      </c>
    </row>
    <row r="1267" spans="1:4" ht="25.5">
      <c r="A1267" s="326">
        <v>2579</v>
      </c>
      <c r="B1267" s="328" t="s">
        <v>11390</v>
      </c>
      <c r="C1267" s="334" t="s">
        <v>2010</v>
      </c>
      <c r="D1267" s="336">
        <v>17.440000000000001</v>
      </c>
    </row>
    <row r="1268" spans="1:4" ht="25.5">
      <c r="A1268" s="326">
        <v>2596</v>
      </c>
      <c r="B1268" s="328" t="s">
        <v>11391</v>
      </c>
      <c r="C1268" s="334" t="s">
        <v>2010</v>
      </c>
      <c r="D1268" s="336">
        <v>66</v>
      </c>
    </row>
    <row r="1269" spans="1:4" ht="25.5">
      <c r="A1269" s="326">
        <v>2583</v>
      </c>
      <c r="B1269" s="328" t="s">
        <v>11392</v>
      </c>
      <c r="C1269" s="334" t="s">
        <v>2010</v>
      </c>
      <c r="D1269" s="336">
        <v>160.53</v>
      </c>
    </row>
    <row r="1270" spans="1:4" ht="25.5">
      <c r="A1270" s="326">
        <v>2580</v>
      </c>
      <c r="B1270" s="328" t="s">
        <v>11393</v>
      </c>
      <c r="C1270" s="334" t="s">
        <v>2010</v>
      </c>
      <c r="D1270" s="336">
        <v>19.11</v>
      </c>
    </row>
    <row r="1271" spans="1:4" ht="25.5">
      <c r="A1271" s="326">
        <v>2584</v>
      </c>
      <c r="B1271" s="328" t="s">
        <v>11394</v>
      </c>
      <c r="C1271" s="334" t="s">
        <v>2010</v>
      </c>
      <c r="D1271" s="336">
        <v>267.24</v>
      </c>
    </row>
    <row r="1272" spans="1:4">
      <c r="A1272" s="326">
        <v>39329</v>
      </c>
      <c r="B1272" s="328" t="s">
        <v>11395</v>
      </c>
      <c r="C1272" s="334" t="s">
        <v>2010</v>
      </c>
      <c r="D1272" s="336">
        <v>15.37</v>
      </c>
    </row>
    <row r="1273" spans="1:4">
      <c r="A1273" s="326">
        <v>12010</v>
      </c>
      <c r="B1273" s="328" t="s">
        <v>11396</v>
      </c>
      <c r="C1273" s="334" t="s">
        <v>2010</v>
      </c>
      <c r="D1273" s="336">
        <v>14.7</v>
      </c>
    </row>
    <row r="1274" spans="1:4">
      <c r="A1274" s="326">
        <v>39332</v>
      </c>
      <c r="B1274" s="328" t="s">
        <v>11397</v>
      </c>
      <c r="C1274" s="334" t="s">
        <v>2010</v>
      </c>
      <c r="D1274" s="336">
        <v>18.07</v>
      </c>
    </row>
    <row r="1275" spans="1:4">
      <c r="A1275" s="326">
        <v>39330</v>
      </c>
      <c r="B1275" s="328" t="s">
        <v>11398</v>
      </c>
      <c r="C1275" s="334" t="s">
        <v>2010</v>
      </c>
      <c r="D1275" s="336">
        <v>16.170000000000002</v>
      </c>
    </row>
    <row r="1276" spans="1:4">
      <c r="A1276" s="326">
        <v>39331</v>
      </c>
      <c r="B1276" s="328" t="s">
        <v>11399</v>
      </c>
      <c r="C1276" s="334" t="s">
        <v>2010</v>
      </c>
      <c r="D1276" s="336">
        <v>14.38</v>
      </c>
    </row>
    <row r="1277" spans="1:4">
      <c r="A1277" s="326">
        <v>39335</v>
      </c>
      <c r="B1277" s="328" t="s">
        <v>11400</v>
      </c>
      <c r="C1277" s="334" t="s">
        <v>2010</v>
      </c>
      <c r="D1277" s="336">
        <v>16.23</v>
      </c>
    </row>
    <row r="1278" spans="1:4">
      <c r="A1278" s="326">
        <v>39333</v>
      </c>
      <c r="B1278" s="328" t="s">
        <v>11401</v>
      </c>
      <c r="C1278" s="334" t="s">
        <v>2010</v>
      </c>
      <c r="D1278" s="336">
        <v>14.02</v>
      </c>
    </row>
    <row r="1279" spans="1:4">
      <c r="A1279" s="326">
        <v>39334</v>
      </c>
      <c r="B1279" s="328" t="s">
        <v>11402</v>
      </c>
      <c r="C1279" s="334" t="s">
        <v>2010</v>
      </c>
      <c r="D1279" s="336">
        <v>12.9</v>
      </c>
    </row>
    <row r="1280" spans="1:4">
      <c r="A1280" s="326">
        <v>12015</v>
      </c>
      <c r="B1280" s="328" t="s">
        <v>11403</v>
      </c>
      <c r="C1280" s="334" t="s">
        <v>2010</v>
      </c>
      <c r="D1280" s="336">
        <v>18.850000000000001</v>
      </c>
    </row>
    <row r="1281" spans="1:4">
      <c r="A1281" s="326">
        <v>12016</v>
      </c>
      <c r="B1281" s="328" t="s">
        <v>11404</v>
      </c>
      <c r="C1281" s="334" t="s">
        <v>2010</v>
      </c>
      <c r="D1281" s="336">
        <v>16.190000000000001</v>
      </c>
    </row>
    <row r="1282" spans="1:4">
      <c r="A1282" s="326">
        <v>12019</v>
      </c>
      <c r="B1282" s="328" t="s">
        <v>11405</v>
      </c>
      <c r="C1282" s="334" t="s">
        <v>2010</v>
      </c>
      <c r="D1282" s="336">
        <v>18.850000000000001</v>
      </c>
    </row>
    <row r="1283" spans="1:4">
      <c r="A1283" s="326">
        <v>12020</v>
      </c>
      <c r="B1283" s="328" t="s">
        <v>11406</v>
      </c>
      <c r="C1283" s="334" t="s">
        <v>2010</v>
      </c>
      <c r="D1283" s="336">
        <v>16.190000000000001</v>
      </c>
    </row>
    <row r="1284" spans="1:4">
      <c r="A1284" s="326">
        <v>39338</v>
      </c>
      <c r="B1284" s="328" t="s">
        <v>11407</v>
      </c>
      <c r="C1284" s="334" t="s">
        <v>2010</v>
      </c>
      <c r="D1284" s="336">
        <v>18.07</v>
      </c>
    </row>
    <row r="1285" spans="1:4">
      <c r="A1285" s="326">
        <v>39336</v>
      </c>
      <c r="B1285" s="328" t="s">
        <v>11408</v>
      </c>
      <c r="C1285" s="334" t="s">
        <v>2010</v>
      </c>
      <c r="D1285" s="336">
        <v>16.170000000000002</v>
      </c>
    </row>
    <row r="1286" spans="1:4">
      <c r="A1286" s="326">
        <v>39337</v>
      </c>
      <c r="B1286" s="328" t="s">
        <v>11409</v>
      </c>
      <c r="C1286" s="334" t="s">
        <v>2010</v>
      </c>
      <c r="D1286" s="336">
        <v>14.38</v>
      </c>
    </row>
    <row r="1287" spans="1:4">
      <c r="A1287" s="326">
        <v>39341</v>
      </c>
      <c r="B1287" s="328" t="s">
        <v>11410</v>
      </c>
      <c r="C1287" s="334" t="s">
        <v>2010</v>
      </c>
      <c r="D1287" s="336">
        <v>23.55</v>
      </c>
    </row>
    <row r="1288" spans="1:4">
      <c r="A1288" s="326">
        <v>39340</v>
      </c>
      <c r="B1288" s="328" t="s">
        <v>11411</v>
      </c>
      <c r="C1288" s="334" t="s">
        <v>2010</v>
      </c>
      <c r="D1288" s="336">
        <v>17.29</v>
      </c>
    </row>
    <row r="1289" spans="1:4">
      <c r="A1289" s="326">
        <v>39342</v>
      </c>
      <c r="B1289" s="328" t="s">
        <v>11412</v>
      </c>
      <c r="C1289" s="334" t="s">
        <v>2010</v>
      </c>
      <c r="D1289" s="336">
        <v>23.55</v>
      </c>
    </row>
    <row r="1290" spans="1:4">
      <c r="A1290" s="326">
        <v>12025</v>
      </c>
      <c r="B1290" s="328" t="s">
        <v>11413</v>
      </c>
      <c r="C1290" s="334" t="s">
        <v>2010</v>
      </c>
      <c r="D1290" s="336">
        <v>17.86</v>
      </c>
    </row>
    <row r="1291" spans="1:4">
      <c r="A1291" s="326">
        <v>39345</v>
      </c>
      <c r="B1291" s="328" t="s">
        <v>11414</v>
      </c>
      <c r="C1291" s="334" t="s">
        <v>2010</v>
      </c>
      <c r="D1291" s="336">
        <v>26.92</v>
      </c>
    </row>
    <row r="1292" spans="1:4">
      <c r="A1292" s="326">
        <v>39343</v>
      </c>
      <c r="B1292" s="328" t="s">
        <v>11415</v>
      </c>
      <c r="C1292" s="334" t="s">
        <v>2010</v>
      </c>
      <c r="D1292" s="336">
        <v>19.89</v>
      </c>
    </row>
    <row r="1293" spans="1:4">
      <c r="A1293" s="326">
        <v>39344</v>
      </c>
      <c r="B1293" s="328" t="s">
        <v>11416</v>
      </c>
      <c r="C1293" s="334" t="s">
        <v>2010</v>
      </c>
      <c r="D1293" s="336">
        <v>19.23</v>
      </c>
    </row>
    <row r="1294" spans="1:4" ht="25.5">
      <c r="A1294" s="326">
        <v>12623</v>
      </c>
      <c r="B1294" s="328" t="s">
        <v>11417</v>
      </c>
      <c r="C1294" s="334" t="s">
        <v>5</v>
      </c>
      <c r="D1294" s="336">
        <v>40.020000000000003</v>
      </c>
    </row>
    <row r="1295" spans="1:4">
      <c r="A1295" s="326">
        <v>34498</v>
      </c>
      <c r="B1295" s="328" t="s">
        <v>11418</v>
      </c>
      <c r="C1295" s="334" t="s">
        <v>2010</v>
      </c>
      <c r="D1295" s="336">
        <v>142.54</v>
      </c>
    </row>
    <row r="1296" spans="1:4">
      <c r="A1296" s="326">
        <v>13244</v>
      </c>
      <c r="B1296" s="328" t="s">
        <v>11419</v>
      </c>
      <c r="C1296" s="334" t="s">
        <v>2010</v>
      </c>
      <c r="D1296" s="336">
        <v>60</v>
      </c>
    </row>
    <row r="1297" spans="1:4" ht="25.5">
      <c r="A1297" s="326">
        <v>38998</v>
      </c>
      <c r="B1297" s="328" t="s">
        <v>11420</v>
      </c>
      <c r="C1297" s="334" t="s">
        <v>2010</v>
      </c>
      <c r="D1297" s="336"/>
    </row>
    <row r="1298" spans="1:4" ht="25.5">
      <c r="A1298" s="326">
        <v>38999</v>
      </c>
      <c r="B1298" s="328" t="s">
        <v>11421</v>
      </c>
      <c r="C1298" s="334" t="s">
        <v>2010</v>
      </c>
      <c r="D1298" s="336"/>
    </row>
    <row r="1299" spans="1:4" ht="25.5">
      <c r="A1299" s="326">
        <v>38996</v>
      </c>
      <c r="B1299" s="328" t="s">
        <v>11422</v>
      </c>
      <c r="C1299" s="334" t="s">
        <v>2010</v>
      </c>
      <c r="D1299" s="336"/>
    </row>
    <row r="1300" spans="1:4" ht="25.5">
      <c r="A1300" s="326">
        <v>44173</v>
      </c>
      <c r="B1300" s="328" t="s">
        <v>11423</v>
      </c>
      <c r="C1300" s="334" t="s">
        <v>2010</v>
      </c>
      <c r="D1300" s="336"/>
    </row>
    <row r="1301" spans="1:4" ht="25.5">
      <c r="A1301" s="326">
        <v>44174</v>
      </c>
      <c r="B1301" s="328" t="s">
        <v>11424</v>
      </c>
      <c r="C1301" s="334" t="s">
        <v>2010</v>
      </c>
      <c r="D1301" s="336"/>
    </row>
    <row r="1302" spans="1:4" ht="25.5">
      <c r="A1302" s="326">
        <v>38997</v>
      </c>
      <c r="B1302" s="328" t="s">
        <v>11425</v>
      </c>
      <c r="C1302" s="334" t="s">
        <v>2010</v>
      </c>
      <c r="D1302" s="336"/>
    </row>
    <row r="1303" spans="1:4">
      <c r="A1303" s="326">
        <v>39600</v>
      </c>
      <c r="B1303" s="328" t="s">
        <v>11426</v>
      </c>
      <c r="C1303" s="334" t="s">
        <v>2010</v>
      </c>
      <c r="D1303" s="336">
        <v>13.68</v>
      </c>
    </row>
    <row r="1304" spans="1:4">
      <c r="A1304" s="326">
        <v>39601</v>
      </c>
      <c r="B1304" s="328" t="s">
        <v>11427</v>
      </c>
      <c r="C1304" s="334" t="s">
        <v>2010</v>
      </c>
      <c r="D1304" s="336">
        <v>29.03</v>
      </c>
    </row>
    <row r="1305" spans="1:4" ht="25.5">
      <c r="A1305" s="326">
        <v>39862</v>
      </c>
      <c r="B1305" s="328" t="s">
        <v>11428</v>
      </c>
      <c r="C1305" s="334" t="s">
        <v>2010</v>
      </c>
      <c r="D1305" s="336"/>
    </row>
    <row r="1306" spans="1:4" ht="25.5">
      <c r="A1306" s="326">
        <v>39863</v>
      </c>
      <c r="B1306" s="328" t="s">
        <v>11429</v>
      </c>
      <c r="C1306" s="334" t="s">
        <v>2010</v>
      </c>
      <c r="D1306" s="336"/>
    </row>
    <row r="1307" spans="1:4" ht="25.5">
      <c r="A1307" s="326">
        <v>39864</v>
      </c>
      <c r="B1307" s="328" t="s">
        <v>11430</v>
      </c>
      <c r="C1307" s="334" t="s">
        <v>2010</v>
      </c>
      <c r="D1307" s="336"/>
    </row>
    <row r="1308" spans="1:4" ht="25.5">
      <c r="A1308" s="326">
        <v>39865</v>
      </c>
      <c r="B1308" s="328" t="s">
        <v>11431</v>
      </c>
      <c r="C1308" s="334" t="s">
        <v>2010</v>
      </c>
      <c r="D1308" s="336"/>
    </row>
    <row r="1309" spans="1:4" ht="25.5">
      <c r="A1309" s="326">
        <v>2517</v>
      </c>
      <c r="B1309" s="328" t="s">
        <v>11432</v>
      </c>
      <c r="C1309" s="334" t="s">
        <v>2010</v>
      </c>
      <c r="D1309" s="336">
        <v>26.62</v>
      </c>
    </row>
    <row r="1310" spans="1:4" ht="25.5">
      <c r="A1310" s="326">
        <v>2522</v>
      </c>
      <c r="B1310" s="328" t="s">
        <v>11433</v>
      </c>
      <c r="C1310" s="334" t="s">
        <v>2010</v>
      </c>
      <c r="D1310" s="336">
        <v>17.21</v>
      </c>
    </row>
    <row r="1311" spans="1:4" ht="25.5">
      <c r="A1311" s="326">
        <v>2516</v>
      </c>
      <c r="B1311" s="328" t="s">
        <v>11434</v>
      </c>
      <c r="C1311" s="334" t="s">
        <v>2010</v>
      </c>
      <c r="D1311" s="336">
        <v>13.82</v>
      </c>
    </row>
    <row r="1312" spans="1:4" ht="25.5">
      <c r="A1312" s="326">
        <v>2548</v>
      </c>
      <c r="B1312" s="328" t="s">
        <v>11435</v>
      </c>
      <c r="C1312" s="334" t="s">
        <v>2010</v>
      </c>
      <c r="D1312" s="336">
        <v>10.58</v>
      </c>
    </row>
    <row r="1313" spans="1:4" ht="25.5">
      <c r="A1313" s="326">
        <v>2518</v>
      </c>
      <c r="B1313" s="328" t="s">
        <v>11436</v>
      </c>
      <c r="C1313" s="334" t="s">
        <v>2010</v>
      </c>
      <c r="D1313" s="336">
        <v>126.74</v>
      </c>
    </row>
    <row r="1314" spans="1:4" ht="25.5">
      <c r="A1314" s="326">
        <v>2521</v>
      </c>
      <c r="B1314" s="328" t="s">
        <v>11437</v>
      </c>
      <c r="C1314" s="334" t="s">
        <v>2010</v>
      </c>
      <c r="D1314" s="336">
        <v>53.95</v>
      </c>
    </row>
    <row r="1315" spans="1:4" ht="25.5">
      <c r="A1315" s="326">
        <v>2519</v>
      </c>
      <c r="B1315" s="328" t="s">
        <v>11438</v>
      </c>
      <c r="C1315" s="334" t="s">
        <v>2010</v>
      </c>
      <c r="D1315" s="336">
        <v>152.82</v>
      </c>
    </row>
    <row r="1316" spans="1:4" ht="25.5">
      <c r="A1316" s="326">
        <v>2515</v>
      </c>
      <c r="B1316" s="328" t="s">
        <v>11439</v>
      </c>
      <c r="C1316" s="334" t="s">
        <v>2010</v>
      </c>
      <c r="D1316" s="336">
        <v>11.5</v>
      </c>
    </row>
    <row r="1317" spans="1:4" ht="25.5">
      <c r="A1317" s="326">
        <v>2520</v>
      </c>
      <c r="B1317" s="328" t="s">
        <v>11440</v>
      </c>
      <c r="C1317" s="334" t="s">
        <v>2010</v>
      </c>
      <c r="D1317" s="336">
        <v>281.27</v>
      </c>
    </row>
    <row r="1318" spans="1:4" ht="25.5">
      <c r="A1318" s="326">
        <v>1602</v>
      </c>
      <c r="B1318" s="328" t="s">
        <v>11441</v>
      </c>
      <c r="C1318" s="334" t="s">
        <v>2010</v>
      </c>
      <c r="D1318" s="336">
        <v>56.2</v>
      </c>
    </row>
    <row r="1319" spans="1:4" ht="25.5">
      <c r="A1319" s="326">
        <v>1601</v>
      </c>
      <c r="B1319" s="328" t="s">
        <v>11442</v>
      </c>
      <c r="C1319" s="334" t="s">
        <v>2010</v>
      </c>
      <c r="D1319" s="336">
        <v>50.09</v>
      </c>
    </row>
    <row r="1320" spans="1:4" ht="25.5">
      <c r="A1320" s="326">
        <v>1600</v>
      </c>
      <c r="B1320" s="328" t="s">
        <v>11443</v>
      </c>
      <c r="C1320" s="334" t="s">
        <v>2010</v>
      </c>
      <c r="D1320" s="336">
        <v>21.88</v>
      </c>
    </row>
    <row r="1321" spans="1:4" ht="25.5">
      <c r="A1321" s="326">
        <v>1598</v>
      </c>
      <c r="B1321" s="328" t="s">
        <v>11444</v>
      </c>
      <c r="C1321" s="334" t="s">
        <v>2010</v>
      </c>
      <c r="D1321" s="336">
        <v>14.82</v>
      </c>
    </row>
    <row r="1322" spans="1:4" ht="25.5">
      <c r="A1322" s="326">
        <v>1603</v>
      </c>
      <c r="B1322" s="328" t="s">
        <v>11445</v>
      </c>
      <c r="C1322" s="334" t="s">
        <v>2010</v>
      </c>
      <c r="D1322" s="336">
        <v>84.86</v>
      </c>
    </row>
    <row r="1323" spans="1:4" ht="25.5">
      <c r="A1323" s="326">
        <v>1599</v>
      </c>
      <c r="B1323" s="328" t="s">
        <v>11446</v>
      </c>
      <c r="C1323" s="334" t="s">
        <v>2010</v>
      </c>
      <c r="D1323" s="336">
        <v>17.2</v>
      </c>
    </row>
    <row r="1324" spans="1:4" ht="25.5">
      <c r="A1324" s="326">
        <v>1597</v>
      </c>
      <c r="B1324" s="328" t="s">
        <v>11447</v>
      </c>
      <c r="C1324" s="334" t="s">
        <v>2010</v>
      </c>
      <c r="D1324" s="336">
        <v>13.94</v>
      </c>
    </row>
    <row r="1325" spans="1:4">
      <c r="A1325" s="326">
        <v>39602</v>
      </c>
      <c r="B1325" s="328" t="s">
        <v>11448</v>
      </c>
      <c r="C1325" s="334" t="s">
        <v>2010</v>
      </c>
      <c r="D1325" s="336">
        <v>1.45</v>
      </c>
    </row>
    <row r="1326" spans="1:4">
      <c r="A1326" s="326">
        <v>39603</v>
      </c>
      <c r="B1326" s="328" t="s">
        <v>11449</v>
      </c>
      <c r="C1326" s="334" t="s">
        <v>2010</v>
      </c>
      <c r="D1326" s="336">
        <v>3.09</v>
      </c>
    </row>
    <row r="1327" spans="1:4" ht="25.5">
      <c r="A1327" s="326">
        <v>11821</v>
      </c>
      <c r="B1327" s="328" t="s">
        <v>11450</v>
      </c>
      <c r="C1327" s="334" t="s">
        <v>2010</v>
      </c>
      <c r="D1327" s="336">
        <v>11.45</v>
      </c>
    </row>
    <row r="1328" spans="1:4" ht="25.5">
      <c r="A1328" s="326">
        <v>1562</v>
      </c>
      <c r="B1328" s="328" t="s">
        <v>11451</v>
      </c>
      <c r="C1328" s="334" t="s">
        <v>2010</v>
      </c>
      <c r="D1328" s="336">
        <v>18.75</v>
      </c>
    </row>
    <row r="1329" spans="1:4" ht="25.5">
      <c r="A1329" s="326">
        <v>1563</v>
      </c>
      <c r="B1329" s="328" t="s">
        <v>11452</v>
      </c>
      <c r="C1329" s="334" t="s">
        <v>2010</v>
      </c>
      <c r="D1329" s="336">
        <v>25.16</v>
      </c>
    </row>
    <row r="1330" spans="1:4" ht="25.5">
      <c r="A1330" s="326">
        <v>11856</v>
      </c>
      <c r="B1330" s="328" t="s">
        <v>11453</v>
      </c>
      <c r="C1330" s="334" t="s">
        <v>2010</v>
      </c>
      <c r="D1330" s="336">
        <v>7.5</v>
      </c>
    </row>
    <row r="1331" spans="1:4" ht="25.5">
      <c r="A1331" s="326">
        <v>11857</v>
      </c>
      <c r="B1331" s="328" t="s">
        <v>11454</v>
      </c>
      <c r="C1331" s="334" t="s">
        <v>2010</v>
      </c>
      <c r="D1331" s="336">
        <v>39.47</v>
      </c>
    </row>
    <row r="1332" spans="1:4" ht="25.5">
      <c r="A1332" s="326">
        <v>11858</v>
      </c>
      <c r="B1332" s="328" t="s">
        <v>11455</v>
      </c>
      <c r="C1332" s="334" t="s">
        <v>2010</v>
      </c>
      <c r="D1332" s="336">
        <v>48.99</v>
      </c>
    </row>
    <row r="1333" spans="1:4" ht="25.5">
      <c r="A1333" s="326">
        <v>1539</v>
      </c>
      <c r="B1333" s="328" t="s">
        <v>11456</v>
      </c>
      <c r="C1333" s="334" t="s">
        <v>2010</v>
      </c>
      <c r="D1333" s="336">
        <v>8.81</v>
      </c>
    </row>
    <row r="1334" spans="1:4" ht="25.5">
      <c r="A1334" s="326">
        <v>11859</v>
      </c>
      <c r="B1334" s="328" t="s">
        <v>11457</v>
      </c>
      <c r="C1334" s="334" t="s">
        <v>2010</v>
      </c>
      <c r="D1334" s="336">
        <v>66.650000000000006</v>
      </c>
    </row>
    <row r="1335" spans="1:4" ht="25.5">
      <c r="A1335" s="326">
        <v>1550</v>
      </c>
      <c r="B1335" s="328" t="s">
        <v>11458</v>
      </c>
      <c r="C1335" s="334" t="s">
        <v>2010</v>
      </c>
      <c r="D1335" s="336">
        <v>9.3000000000000007</v>
      </c>
    </row>
    <row r="1336" spans="1:4" ht="25.5">
      <c r="A1336" s="326">
        <v>11854</v>
      </c>
      <c r="B1336" s="328" t="s">
        <v>11459</v>
      </c>
      <c r="C1336" s="334" t="s">
        <v>2010</v>
      </c>
      <c r="D1336" s="336">
        <v>11.62</v>
      </c>
    </row>
    <row r="1337" spans="1:4" ht="25.5">
      <c r="A1337" s="326">
        <v>11862</v>
      </c>
      <c r="B1337" s="328" t="s">
        <v>11460</v>
      </c>
      <c r="C1337" s="334" t="s">
        <v>2010</v>
      </c>
      <c r="D1337" s="336">
        <v>16.3</v>
      </c>
    </row>
    <row r="1338" spans="1:4" ht="25.5">
      <c r="A1338" s="326">
        <v>11863</v>
      </c>
      <c r="B1338" s="328" t="s">
        <v>11461</v>
      </c>
      <c r="C1338" s="334" t="s">
        <v>2010</v>
      </c>
      <c r="D1338" s="336">
        <v>6.58</v>
      </c>
    </row>
    <row r="1339" spans="1:4" ht="25.5">
      <c r="A1339" s="326">
        <v>11855</v>
      </c>
      <c r="B1339" s="328" t="s">
        <v>11462</v>
      </c>
      <c r="C1339" s="334" t="s">
        <v>2010</v>
      </c>
      <c r="D1339" s="336">
        <v>24.33</v>
      </c>
    </row>
    <row r="1340" spans="1:4" ht="25.5">
      <c r="A1340" s="326">
        <v>11864</v>
      </c>
      <c r="B1340" s="328" t="s">
        <v>11463</v>
      </c>
      <c r="C1340" s="334" t="s">
        <v>2010</v>
      </c>
      <c r="D1340" s="336">
        <v>36.78</v>
      </c>
    </row>
    <row r="1341" spans="1:4" ht="25.5">
      <c r="A1341" s="326">
        <v>2527</v>
      </c>
      <c r="B1341" s="328" t="s">
        <v>11464</v>
      </c>
      <c r="C1341" s="334" t="s">
        <v>2010</v>
      </c>
      <c r="D1341" s="336">
        <v>9.5299999999999994</v>
      </c>
    </row>
    <row r="1342" spans="1:4" ht="25.5">
      <c r="A1342" s="326">
        <v>2526</v>
      </c>
      <c r="B1342" s="328" t="s">
        <v>11465</v>
      </c>
      <c r="C1342" s="334" t="s">
        <v>2010</v>
      </c>
      <c r="D1342" s="336">
        <v>6.1</v>
      </c>
    </row>
    <row r="1343" spans="1:4" ht="25.5">
      <c r="A1343" s="326">
        <v>2483</v>
      </c>
      <c r="B1343" s="328" t="s">
        <v>11466</v>
      </c>
      <c r="C1343" s="334" t="s">
        <v>2010</v>
      </c>
      <c r="D1343" s="336">
        <v>4.3499999999999996</v>
      </c>
    </row>
    <row r="1344" spans="1:4" ht="25.5">
      <c r="A1344" s="326">
        <v>2487</v>
      </c>
      <c r="B1344" s="328" t="s">
        <v>11467</v>
      </c>
      <c r="C1344" s="334" t="s">
        <v>2010</v>
      </c>
      <c r="D1344" s="336">
        <v>2.08</v>
      </c>
    </row>
    <row r="1345" spans="1:4" ht="25.5">
      <c r="A1345" s="326">
        <v>2528</v>
      </c>
      <c r="B1345" s="328" t="s">
        <v>11468</v>
      </c>
      <c r="C1345" s="334" t="s">
        <v>2010</v>
      </c>
      <c r="D1345" s="336">
        <v>23.98</v>
      </c>
    </row>
    <row r="1346" spans="1:4" ht="25.5">
      <c r="A1346" s="326">
        <v>2489</v>
      </c>
      <c r="B1346" s="328" t="s">
        <v>11469</v>
      </c>
      <c r="C1346" s="334" t="s">
        <v>2010</v>
      </c>
      <c r="D1346" s="336">
        <v>10.56</v>
      </c>
    </row>
    <row r="1347" spans="1:4" ht="25.5">
      <c r="A1347" s="326">
        <v>2484</v>
      </c>
      <c r="B1347" s="328" t="s">
        <v>11470</v>
      </c>
      <c r="C1347" s="334" t="s">
        <v>2010</v>
      </c>
      <c r="D1347" s="336">
        <v>34.83</v>
      </c>
    </row>
    <row r="1348" spans="1:4" ht="25.5">
      <c r="A1348" s="326">
        <v>2488</v>
      </c>
      <c r="B1348" s="328" t="s">
        <v>11471</v>
      </c>
      <c r="C1348" s="334" t="s">
        <v>2010</v>
      </c>
      <c r="D1348" s="336">
        <v>2.44</v>
      </c>
    </row>
    <row r="1349" spans="1:4" ht="25.5">
      <c r="A1349" s="326">
        <v>2485</v>
      </c>
      <c r="B1349" s="328" t="s">
        <v>11472</v>
      </c>
      <c r="C1349" s="334" t="s">
        <v>2010</v>
      </c>
      <c r="D1349" s="336">
        <v>54.59</v>
      </c>
    </row>
    <row r="1350" spans="1:4">
      <c r="A1350" s="326">
        <v>44247</v>
      </c>
      <c r="B1350" s="328" t="s">
        <v>11473</v>
      </c>
      <c r="C1350" s="334" t="s">
        <v>2010</v>
      </c>
      <c r="D1350" s="336">
        <v>1588.73</v>
      </c>
    </row>
    <row r="1351" spans="1:4">
      <c r="A1351" s="326">
        <v>38005</v>
      </c>
      <c r="B1351" s="328" t="s">
        <v>11474</v>
      </c>
      <c r="C1351" s="334" t="s">
        <v>2010</v>
      </c>
      <c r="D1351" s="336">
        <v>18.89</v>
      </c>
    </row>
    <row r="1352" spans="1:4">
      <c r="A1352" s="326">
        <v>38006</v>
      </c>
      <c r="B1352" s="328" t="s">
        <v>11475</v>
      </c>
      <c r="C1352" s="334" t="s">
        <v>2010</v>
      </c>
      <c r="D1352" s="336">
        <v>25.1</v>
      </c>
    </row>
    <row r="1353" spans="1:4">
      <c r="A1353" s="326">
        <v>38428</v>
      </c>
      <c r="B1353" s="328" t="s">
        <v>11476</v>
      </c>
      <c r="C1353" s="334" t="s">
        <v>2010</v>
      </c>
      <c r="D1353" s="336">
        <v>22.48</v>
      </c>
    </row>
    <row r="1354" spans="1:4">
      <c r="A1354" s="326">
        <v>38007</v>
      </c>
      <c r="B1354" s="328" t="s">
        <v>11477</v>
      </c>
      <c r="C1354" s="334" t="s">
        <v>2010</v>
      </c>
      <c r="D1354" s="336">
        <v>28.96</v>
      </c>
    </row>
    <row r="1355" spans="1:4">
      <c r="A1355" s="326">
        <v>38008</v>
      </c>
      <c r="B1355" s="328" t="s">
        <v>11478</v>
      </c>
      <c r="C1355" s="334" t="s">
        <v>2010</v>
      </c>
      <c r="D1355" s="336">
        <v>46.34</v>
      </c>
    </row>
    <row r="1356" spans="1:4">
      <c r="A1356" s="326">
        <v>38009</v>
      </c>
      <c r="B1356" s="328" t="s">
        <v>11479</v>
      </c>
      <c r="C1356" s="334" t="s">
        <v>2010</v>
      </c>
      <c r="D1356" s="336">
        <v>56.74</v>
      </c>
    </row>
    <row r="1357" spans="1:4">
      <c r="A1357" s="326">
        <v>44248</v>
      </c>
      <c r="B1357" s="328" t="s">
        <v>11480</v>
      </c>
      <c r="C1357" s="334" t="s">
        <v>2010</v>
      </c>
      <c r="D1357" s="336">
        <v>92.48</v>
      </c>
    </row>
    <row r="1358" spans="1:4">
      <c r="A1358" s="326">
        <v>44249</v>
      </c>
      <c r="B1358" s="328" t="s">
        <v>11481</v>
      </c>
      <c r="C1358" s="334" t="s">
        <v>2010</v>
      </c>
      <c r="D1358" s="336">
        <v>356.81</v>
      </c>
    </row>
    <row r="1359" spans="1:4">
      <c r="A1359" s="326">
        <v>44250</v>
      </c>
      <c r="B1359" s="328" t="s">
        <v>11482</v>
      </c>
      <c r="C1359" s="334" t="s">
        <v>2010</v>
      </c>
      <c r="D1359" s="336">
        <v>518.16</v>
      </c>
    </row>
    <row r="1360" spans="1:4" ht="25.5">
      <c r="A1360" s="326">
        <v>39279</v>
      </c>
      <c r="B1360" s="328" t="s">
        <v>11483</v>
      </c>
      <c r="C1360" s="334" t="s">
        <v>2010</v>
      </c>
      <c r="D1360" s="336"/>
    </row>
    <row r="1361" spans="1:4" ht="25.5">
      <c r="A1361" s="326">
        <v>39280</v>
      </c>
      <c r="B1361" s="328" t="s">
        <v>11484</v>
      </c>
      <c r="C1361" s="334" t="s">
        <v>2010</v>
      </c>
      <c r="D1361" s="336"/>
    </row>
    <row r="1362" spans="1:4" ht="25.5">
      <c r="A1362" s="326">
        <v>39281</v>
      </c>
      <c r="B1362" s="328" t="s">
        <v>11485</v>
      </c>
      <c r="C1362" s="334" t="s">
        <v>2010</v>
      </c>
      <c r="D1362" s="336"/>
    </row>
    <row r="1363" spans="1:4" ht="25.5">
      <c r="A1363" s="326">
        <v>39282</v>
      </c>
      <c r="B1363" s="328" t="s">
        <v>11486</v>
      </c>
      <c r="C1363" s="334" t="s">
        <v>2010</v>
      </c>
      <c r="D1363" s="336"/>
    </row>
    <row r="1364" spans="1:4" ht="25.5">
      <c r="A1364" s="326">
        <v>38844</v>
      </c>
      <c r="B1364" s="328" t="s">
        <v>11487</v>
      </c>
      <c r="C1364" s="334" t="s">
        <v>2010</v>
      </c>
      <c r="D1364" s="336"/>
    </row>
    <row r="1365" spans="1:4" ht="25.5">
      <c r="A1365" s="326">
        <v>38846</v>
      </c>
      <c r="B1365" s="328" t="s">
        <v>11488</v>
      </c>
      <c r="C1365" s="334" t="s">
        <v>2010</v>
      </c>
      <c r="D1365" s="336"/>
    </row>
    <row r="1366" spans="1:4" ht="25.5">
      <c r="A1366" s="326">
        <v>38847</v>
      </c>
      <c r="B1366" s="328" t="s">
        <v>11489</v>
      </c>
      <c r="C1366" s="334" t="s">
        <v>2010</v>
      </c>
      <c r="D1366" s="336"/>
    </row>
    <row r="1367" spans="1:4" ht="25.5">
      <c r="A1367" s="326">
        <v>38850</v>
      </c>
      <c r="B1367" s="328" t="s">
        <v>11490</v>
      </c>
      <c r="C1367" s="334" t="s">
        <v>2010</v>
      </c>
      <c r="D1367" s="336"/>
    </row>
    <row r="1368" spans="1:4" ht="25.5">
      <c r="A1368" s="326">
        <v>38848</v>
      </c>
      <c r="B1368" s="328" t="s">
        <v>11491</v>
      </c>
      <c r="C1368" s="334" t="s">
        <v>2010</v>
      </c>
      <c r="D1368" s="336"/>
    </row>
    <row r="1369" spans="1:4" ht="25.5">
      <c r="A1369" s="326">
        <v>38851</v>
      </c>
      <c r="B1369" s="328" t="s">
        <v>11492</v>
      </c>
      <c r="C1369" s="334" t="s">
        <v>2010</v>
      </c>
      <c r="D1369" s="336"/>
    </row>
    <row r="1370" spans="1:4" ht="25.5">
      <c r="A1370" s="326">
        <v>38854</v>
      </c>
      <c r="B1370" s="328" t="s">
        <v>11493</v>
      </c>
      <c r="C1370" s="334" t="s">
        <v>2010</v>
      </c>
      <c r="D1370" s="336"/>
    </row>
    <row r="1371" spans="1:4" ht="51">
      <c r="A1371" s="326">
        <v>3104</v>
      </c>
      <c r="B1371" s="328" t="s">
        <v>11494</v>
      </c>
      <c r="C1371" s="334" t="s">
        <v>11495</v>
      </c>
      <c r="D1371" s="336">
        <v>162.37</v>
      </c>
    </row>
    <row r="1372" spans="1:4" ht="25.5">
      <c r="A1372" s="326">
        <v>1607</v>
      </c>
      <c r="B1372" s="328" t="s">
        <v>11496</v>
      </c>
      <c r="C1372" s="334" t="s">
        <v>11495</v>
      </c>
      <c r="D1372" s="336">
        <v>0.17</v>
      </c>
    </row>
    <row r="1373" spans="1:4" ht="25.5">
      <c r="A1373" s="326">
        <v>38169</v>
      </c>
      <c r="B1373" s="328" t="s">
        <v>11497</v>
      </c>
      <c r="C1373" s="334" t="s">
        <v>11495</v>
      </c>
      <c r="D1373" s="336">
        <v>88.53</v>
      </c>
    </row>
    <row r="1374" spans="1:4" ht="25.5">
      <c r="A1374" s="326">
        <v>6142</v>
      </c>
      <c r="B1374" s="328" t="s">
        <v>11498</v>
      </c>
      <c r="C1374" s="334" t="s">
        <v>2010</v>
      </c>
      <c r="D1374" s="336">
        <v>7.84</v>
      </c>
    </row>
    <row r="1375" spans="1:4" ht="25.5">
      <c r="A1375" s="326">
        <v>11686</v>
      </c>
      <c r="B1375" s="328" t="s">
        <v>11499</v>
      </c>
      <c r="C1375" s="334" t="s">
        <v>2010</v>
      </c>
      <c r="D1375" s="336">
        <v>10.89</v>
      </c>
    </row>
    <row r="1376" spans="1:4" ht="25.5">
      <c r="A1376" s="326">
        <v>37598</v>
      </c>
      <c r="B1376" s="328" t="s">
        <v>11500</v>
      </c>
      <c r="C1376" s="334" t="s">
        <v>2010</v>
      </c>
      <c r="D1376" s="336"/>
    </row>
    <row r="1377" spans="1:4" ht="38.25">
      <c r="A1377" s="326">
        <v>25398</v>
      </c>
      <c r="B1377" s="328" t="s">
        <v>11501</v>
      </c>
      <c r="C1377" s="334" t="s">
        <v>2010</v>
      </c>
      <c r="D1377" s="336"/>
    </row>
    <row r="1378" spans="1:4" ht="38.25">
      <c r="A1378" s="326">
        <v>25399</v>
      </c>
      <c r="B1378" s="328" t="s">
        <v>11502</v>
      </c>
      <c r="C1378" s="334" t="s">
        <v>2010</v>
      </c>
      <c r="D1378" s="336"/>
    </row>
    <row r="1379" spans="1:4" ht="38.25">
      <c r="A1379" s="326">
        <v>43440</v>
      </c>
      <c r="B1379" s="328" t="s">
        <v>11503</v>
      </c>
      <c r="C1379" s="334" t="s">
        <v>2010</v>
      </c>
      <c r="D1379" s="336">
        <v>375.44</v>
      </c>
    </row>
    <row r="1380" spans="1:4" ht="38.25">
      <c r="A1380" s="326">
        <v>10667</v>
      </c>
      <c r="B1380" s="328" t="s">
        <v>11504</v>
      </c>
      <c r="C1380" s="334" t="s">
        <v>2010</v>
      </c>
      <c r="D1380" s="336"/>
    </row>
    <row r="1381" spans="1:4" ht="25.5">
      <c r="A1381" s="326">
        <v>1613</v>
      </c>
      <c r="B1381" s="328" t="s">
        <v>11505</v>
      </c>
      <c r="C1381" s="334" t="s">
        <v>2010</v>
      </c>
      <c r="D1381" s="336"/>
    </row>
    <row r="1382" spans="1:4" ht="25.5">
      <c r="A1382" s="326">
        <v>1626</v>
      </c>
      <c r="B1382" s="328" t="s">
        <v>11506</v>
      </c>
      <c r="C1382" s="334" t="s">
        <v>2010</v>
      </c>
      <c r="D1382" s="336"/>
    </row>
    <row r="1383" spans="1:4" ht="25.5">
      <c r="A1383" s="326">
        <v>1625</v>
      </c>
      <c r="B1383" s="328" t="s">
        <v>11507</v>
      </c>
      <c r="C1383" s="334" t="s">
        <v>2010</v>
      </c>
      <c r="D1383" s="336"/>
    </row>
    <row r="1384" spans="1:4" ht="25.5">
      <c r="A1384" s="326">
        <v>1622</v>
      </c>
      <c r="B1384" s="328" t="s">
        <v>11508</v>
      </c>
      <c r="C1384" s="334" t="s">
        <v>2010</v>
      </c>
      <c r="D1384" s="336"/>
    </row>
    <row r="1385" spans="1:4" ht="25.5">
      <c r="A1385" s="326">
        <v>1620</v>
      </c>
      <c r="B1385" s="328" t="s">
        <v>11509</v>
      </c>
      <c r="C1385" s="334" t="s">
        <v>2010</v>
      </c>
      <c r="D1385" s="336"/>
    </row>
    <row r="1386" spans="1:4" ht="25.5">
      <c r="A1386" s="326">
        <v>1629</v>
      </c>
      <c r="B1386" s="328" t="s">
        <v>11510</v>
      </c>
      <c r="C1386" s="334" t="s">
        <v>2010</v>
      </c>
      <c r="D1386" s="336"/>
    </row>
    <row r="1387" spans="1:4" ht="25.5">
      <c r="A1387" s="326">
        <v>1627</v>
      </c>
      <c r="B1387" s="328" t="s">
        <v>11511</v>
      </c>
      <c r="C1387" s="334" t="s">
        <v>2010</v>
      </c>
      <c r="D1387" s="336"/>
    </row>
    <row r="1388" spans="1:4" ht="25.5">
      <c r="A1388" s="326">
        <v>1623</v>
      </c>
      <c r="B1388" s="328" t="s">
        <v>11512</v>
      </c>
      <c r="C1388" s="334" t="s">
        <v>2010</v>
      </c>
      <c r="D1388" s="336"/>
    </row>
    <row r="1389" spans="1:4" ht="25.5">
      <c r="A1389" s="326">
        <v>1619</v>
      </c>
      <c r="B1389" s="328" t="s">
        <v>11513</v>
      </c>
      <c r="C1389" s="334" t="s">
        <v>2010</v>
      </c>
      <c r="D1389" s="336"/>
    </row>
    <row r="1390" spans="1:4" ht="25.5">
      <c r="A1390" s="326">
        <v>1630</v>
      </c>
      <c r="B1390" s="328" t="s">
        <v>11514</v>
      </c>
      <c r="C1390" s="334" t="s">
        <v>2010</v>
      </c>
      <c r="D1390" s="336"/>
    </row>
    <row r="1391" spans="1:4" ht="25.5">
      <c r="A1391" s="326">
        <v>1616</v>
      </c>
      <c r="B1391" s="328" t="s">
        <v>11515</v>
      </c>
      <c r="C1391" s="334" t="s">
        <v>2010</v>
      </c>
      <c r="D1391" s="336"/>
    </row>
    <row r="1392" spans="1:4" ht="25.5">
      <c r="A1392" s="326">
        <v>1614</v>
      </c>
      <c r="B1392" s="328" t="s">
        <v>11516</v>
      </c>
      <c r="C1392" s="334" t="s">
        <v>2010</v>
      </c>
      <c r="D1392" s="336"/>
    </row>
    <row r="1393" spans="1:4" ht="25.5">
      <c r="A1393" s="326">
        <v>1617</v>
      </c>
      <c r="B1393" s="328" t="s">
        <v>11517</v>
      </c>
      <c r="C1393" s="334" t="s">
        <v>2010</v>
      </c>
      <c r="D1393" s="336"/>
    </row>
    <row r="1394" spans="1:4" ht="25.5">
      <c r="A1394" s="326">
        <v>1621</v>
      </c>
      <c r="B1394" s="328" t="s">
        <v>11518</v>
      </c>
      <c r="C1394" s="334" t="s">
        <v>2010</v>
      </c>
      <c r="D1394" s="336"/>
    </row>
    <row r="1395" spans="1:4" ht="25.5">
      <c r="A1395" s="326">
        <v>1624</v>
      </c>
      <c r="B1395" s="328" t="s">
        <v>11519</v>
      </c>
      <c r="C1395" s="334" t="s">
        <v>2010</v>
      </c>
      <c r="D1395" s="336"/>
    </row>
    <row r="1396" spans="1:4" ht="25.5">
      <c r="A1396" s="326">
        <v>1615</v>
      </c>
      <c r="B1396" s="328" t="s">
        <v>11520</v>
      </c>
      <c r="C1396" s="334" t="s">
        <v>2010</v>
      </c>
      <c r="D1396" s="336"/>
    </row>
    <row r="1397" spans="1:4" ht="25.5">
      <c r="A1397" s="326">
        <v>1612</v>
      </c>
      <c r="B1397" s="328" t="s">
        <v>11521</v>
      </c>
      <c r="C1397" s="334" t="s">
        <v>2010</v>
      </c>
      <c r="D1397" s="336"/>
    </row>
    <row r="1398" spans="1:4" ht="25.5">
      <c r="A1398" s="326">
        <v>1618</v>
      </c>
      <c r="B1398" s="328" t="s">
        <v>11522</v>
      </c>
      <c r="C1398" s="334" t="s">
        <v>2010</v>
      </c>
      <c r="D1398" s="336"/>
    </row>
    <row r="1399" spans="1:4">
      <c r="A1399" s="326">
        <v>14211</v>
      </c>
      <c r="B1399" s="328" t="s">
        <v>11523</v>
      </c>
      <c r="C1399" s="334" t="s">
        <v>2010</v>
      </c>
      <c r="D1399" s="336">
        <v>61.67</v>
      </c>
    </row>
    <row r="1400" spans="1:4" ht="38.25">
      <c r="A1400" s="326">
        <v>43657</v>
      </c>
      <c r="B1400" s="328" t="s">
        <v>11524</v>
      </c>
      <c r="C1400" s="334" t="s">
        <v>5</v>
      </c>
      <c r="D1400" s="336">
        <v>5.0599999999999996</v>
      </c>
    </row>
    <row r="1401" spans="1:4">
      <c r="A1401" s="326">
        <v>38200</v>
      </c>
      <c r="B1401" s="328" t="s">
        <v>11525</v>
      </c>
      <c r="C1401" s="334" t="s">
        <v>11526</v>
      </c>
      <c r="D1401" s="336">
        <v>717.07</v>
      </c>
    </row>
    <row r="1402" spans="1:4" ht="25.5">
      <c r="A1402" s="326">
        <v>39269</v>
      </c>
      <c r="B1402" s="328" t="s">
        <v>11527</v>
      </c>
      <c r="C1402" s="334" t="s">
        <v>5</v>
      </c>
      <c r="D1402" s="336">
        <v>1.41</v>
      </c>
    </row>
    <row r="1403" spans="1:4" ht="25.5">
      <c r="A1403" s="326">
        <v>11889</v>
      </c>
      <c r="B1403" s="328" t="s">
        <v>11528</v>
      </c>
      <c r="C1403" s="334" t="s">
        <v>5</v>
      </c>
      <c r="D1403" s="336">
        <v>1.93</v>
      </c>
    </row>
    <row r="1404" spans="1:4" ht="25.5">
      <c r="A1404" s="326">
        <v>39270</v>
      </c>
      <c r="B1404" s="328" t="s">
        <v>11529</v>
      </c>
      <c r="C1404" s="334" t="s">
        <v>5</v>
      </c>
      <c r="D1404" s="336">
        <v>2.5099999999999998</v>
      </c>
    </row>
    <row r="1405" spans="1:4" ht="25.5">
      <c r="A1405" s="326">
        <v>11890</v>
      </c>
      <c r="B1405" s="328" t="s">
        <v>11530</v>
      </c>
      <c r="C1405" s="334" t="s">
        <v>5</v>
      </c>
      <c r="D1405" s="336">
        <v>3.42</v>
      </c>
    </row>
    <row r="1406" spans="1:4" ht="25.5">
      <c r="A1406" s="326">
        <v>11891</v>
      </c>
      <c r="B1406" s="328" t="s">
        <v>11531</v>
      </c>
      <c r="C1406" s="334" t="s">
        <v>5</v>
      </c>
      <c r="D1406" s="336">
        <v>5.54</v>
      </c>
    </row>
    <row r="1407" spans="1:4" ht="25.5">
      <c r="A1407" s="326">
        <v>11892</v>
      </c>
      <c r="B1407" s="328" t="s">
        <v>11532</v>
      </c>
      <c r="C1407" s="334" t="s">
        <v>5</v>
      </c>
      <c r="D1407" s="336">
        <v>9.06</v>
      </c>
    </row>
    <row r="1408" spans="1:4">
      <c r="A1408" s="326">
        <v>37601</v>
      </c>
      <c r="B1408" s="328" t="s">
        <v>11533</v>
      </c>
      <c r="C1408" s="334" t="s">
        <v>5</v>
      </c>
      <c r="D1408" s="336"/>
    </row>
    <row r="1409" spans="1:4">
      <c r="A1409" s="326">
        <v>1634</v>
      </c>
      <c r="B1409" s="328" t="s">
        <v>11534</v>
      </c>
      <c r="C1409" s="334" t="s">
        <v>5</v>
      </c>
      <c r="D1409" s="336"/>
    </row>
    <row r="1410" spans="1:4" ht="25.5">
      <c r="A1410" s="326">
        <v>44274</v>
      </c>
      <c r="B1410" s="328" t="s">
        <v>11535</v>
      </c>
      <c r="C1410" s="334" t="s">
        <v>2010</v>
      </c>
      <c r="D1410" s="336">
        <v>735.22</v>
      </c>
    </row>
    <row r="1411" spans="1:4" ht="25.5">
      <c r="A1411" s="326">
        <v>5086</v>
      </c>
      <c r="B1411" s="328" t="s">
        <v>11536</v>
      </c>
      <c r="C1411" s="334" t="s">
        <v>802</v>
      </c>
      <c r="D1411" s="336">
        <v>36.65</v>
      </c>
    </row>
    <row r="1412" spans="1:4" ht="38.25">
      <c r="A1412" s="326">
        <v>11280</v>
      </c>
      <c r="B1412" s="328" t="s">
        <v>11537</v>
      </c>
      <c r="C1412" s="334" t="s">
        <v>2010</v>
      </c>
      <c r="D1412" s="336">
        <v>13630.43</v>
      </c>
    </row>
    <row r="1413" spans="1:4" ht="25.5">
      <c r="A1413" s="326">
        <v>40519</v>
      </c>
      <c r="B1413" s="328" t="s">
        <v>11538</v>
      </c>
      <c r="C1413" s="334" t="s">
        <v>2010</v>
      </c>
      <c r="D1413" s="336">
        <v>112364.62</v>
      </c>
    </row>
    <row r="1414" spans="1:4">
      <c r="A1414" s="326">
        <v>3446</v>
      </c>
      <c r="B1414" s="328" t="s">
        <v>11539</v>
      </c>
      <c r="C1414" s="334" t="s">
        <v>2010</v>
      </c>
      <c r="D1414" s="336"/>
    </row>
    <row r="1415" spans="1:4">
      <c r="A1415" s="326">
        <v>3445</v>
      </c>
      <c r="B1415" s="328" t="s">
        <v>11540</v>
      </c>
      <c r="C1415" s="334" t="s">
        <v>2010</v>
      </c>
      <c r="D1415" s="336"/>
    </row>
    <row r="1416" spans="1:4">
      <c r="A1416" s="326">
        <v>3444</v>
      </c>
      <c r="B1416" s="328" t="s">
        <v>11541</v>
      </c>
      <c r="C1416" s="334" t="s">
        <v>2010</v>
      </c>
      <c r="D1416" s="336"/>
    </row>
    <row r="1417" spans="1:4">
      <c r="A1417" s="326">
        <v>3441</v>
      </c>
      <c r="B1417" s="328" t="s">
        <v>11542</v>
      </c>
      <c r="C1417" s="334" t="s">
        <v>2010</v>
      </c>
      <c r="D1417" s="336"/>
    </row>
    <row r="1418" spans="1:4">
      <c r="A1418" s="326">
        <v>12402</v>
      </c>
      <c r="B1418" s="328" t="s">
        <v>11543</v>
      </c>
      <c r="C1418" s="334" t="s">
        <v>2010</v>
      </c>
      <c r="D1418" s="336"/>
    </row>
    <row r="1419" spans="1:4">
      <c r="A1419" s="326">
        <v>3447</v>
      </c>
      <c r="B1419" s="328" t="s">
        <v>11544</v>
      </c>
      <c r="C1419" s="334" t="s">
        <v>2010</v>
      </c>
      <c r="D1419" s="336"/>
    </row>
    <row r="1420" spans="1:4">
      <c r="A1420" s="326">
        <v>3448</v>
      </c>
      <c r="B1420" s="328" t="s">
        <v>11545</v>
      </c>
      <c r="C1420" s="334" t="s">
        <v>2010</v>
      </c>
      <c r="D1420" s="336"/>
    </row>
    <row r="1421" spans="1:4">
      <c r="A1421" s="326">
        <v>3442</v>
      </c>
      <c r="B1421" s="328" t="s">
        <v>11546</v>
      </c>
      <c r="C1421" s="334" t="s">
        <v>2010</v>
      </c>
      <c r="D1421" s="336"/>
    </row>
    <row r="1422" spans="1:4">
      <c r="A1422" s="326">
        <v>3449</v>
      </c>
      <c r="B1422" s="328" t="s">
        <v>11547</v>
      </c>
      <c r="C1422" s="334" t="s">
        <v>2010</v>
      </c>
      <c r="D1422" s="336"/>
    </row>
    <row r="1423" spans="1:4">
      <c r="A1423" s="326">
        <v>37438</v>
      </c>
      <c r="B1423" s="328" t="s">
        <v>11548</v>
      </c>
      <c r="C1423" s="334" t="s">
        <v>2010</v>
      </c>
      <c r="D1423" s="336"/>
    </row>
    <row r="1424" spans="1:4">
      <c r="A1424" s="326">
        <v>37439</v>
      </c>
      <c r="B1424" s="328" t="s">
        <v>11549</v>
      </c>
      <c r="C1424" s="334" t="s">
        <v>2010</v>
      </c>
      <c r="D1424" s="336"/>
    </row>
    <row r="1425" spans="1:4">
      <c r="A1425" s="326">
        <v>37435</v>
      </c>
      <c r="B1425" s="328" t="s">
        <v>11550</v>
      </c>
      <c r="C1425" s="334" t="s">
        <v>2010</v>
      </c>
      <c r="D1425" s="336"/>
    </row>
    <row r="1426" spans="1:4">
      <c r="A1426" s="326">
        <v>37436</v>
      </c>
      <c r="B1426" s="328" t="s">
        <v>11551</v>
      </c>
      <c r="C1426" s="334" t="s">
        <v>2010</v>
      </c>
      <c r="D1426" s="336"/>
    </row>
    <row r="1427" spans="1:4">
      <c r="A1427" s="326">
        <v>37437</v>
      </c>
      <c r="B1427" s="328" t="s">
        <v>11552</v>
      </c>
      <c r="C1427" s="334" t="s">
        <v>2010</v>
      </c>
      <c r="D1427" s="336"/>
    </row>
    <row r="1428" spans="1:4" ht="25.5">
      <c r="A1428" s="326">
        <v>3473</v>
      </c>
      <c r="B1428" s="328" t="s">
        <v>11553</v>
      </c>
      <c r="C1428" s="334" t="s">
        <v>2010</v>
      </c>
      <c r="D1428" s="336"/>
    </row>
    <row r="1429" spans="1:4" ht="25.5">
      <c r="A1429" s="326">
        <v>3474</v>
      </c>
      <c r="B1429" s="328" t="s">
        <v>11554</v>
      </c>
      <c r="C1429" s="334" t="s">
        <v>2010</v>
      </c>
      <c r="D1429" s="336"/>
    </row>
    <row r="1430" spans="1:4" ht="25.5">
      <c r="A1430" s="326">
        <v>3443</v>
      </c>
      <c r="B1430" s="328" t="s">
        <v>11555</v>
      </c>
      <c r="C1430" s="334" t="s">
        <v>2010</v>
      </c>
      <c r="D1430" s="336"/>
    </row>
    <row r="1431" spans="1:4" ht="25.5">
      <c r="A1431" s="326">
        <v>3450</v>
      </c>
      <c r="B1431" s="328" t="s">
        <v>11556</v>
      </c>
      <c r="C1431" s="334" t="s">
        <v>2010</v>
      </c>
      <c r="D1431" s="336"/>
    </row>
    <row r="1432" spans="1:4" ht="25.5">
      <c r="A1432" s="326">
        <v>3453</v>
      </c>
      <c r="B1432" s="328" t="s">
        <v>11557</v>
      </c>
      <c r="C1432" s="334" t="s">
        <v>2010</v>
      </c>
      <c r="D1432" s="336"/>
    </row>
    <row r="1433" spans="1:4" ht="25.5">
      <c r="A1433" s="326">
        <v>3452</v>
      </c>
      <c r="B1433" s="328" t="s">
        <v>11558</v>
      </c>
      <c r="C1433" s="334" t="s">
        <v>2010</v>
      </c>
      <c r="D1433" s="336"/>
    </row>
    <row r="1434" spans="1:4" ht="25.5">
      <c r="A1434" s="326">
        <v>3454</v>
      </c>
      <c r="B1434" s="328" t="s">
        <v>11559</v>
      </c>
      <c r="C1434" s="334" t="s">
        <v>2010</v>
      </c>
      <c r="D1434" s="336"/>
    </row>
    <row r="1435" spans="1:4" ht="25.5">
      <c r="A1435" s="326">
        <v>3451</v>
      </c>
      <c r="B1435" s="328" t="s">
        <v>11560</v>
      </c>
      <c r="C1435" s="334" t="s">
        <v>2010</v>
      </c>
      <c r="D1435" s="336"/>
    </row>
    <row r="1436" spans="1:4">
      <c r="A1436" s="326">
        <v>3458</v>
      </c>
      <c r="B1436" s="328" t="s">
        <v>11561</v>
      </c>
      <c r="C1436" s="334" t="s">
        <v>2010</v>
      </c>
      <c r="D1436" s="336"/>
    </row>
    <row r="1437" spans="1:4">
      <c r="A1437" s="326">
        <v>3457</v>
      </c>
      <c r="B1437" s="328" t="s">
        <v>11562</v>
      </c>
      <c r="C1437" s="334" t="s">
        <v>2010</v>
      </c>
      <c r="D1437" s="336"/>
    </row>
    <row r="1438" spans="1:4">
      <c r="A1438" s="326">
        <v>3472</v>
      </c>
      <c r="B1438" s="328" t="s">
        <v>11563</v>
      </c>
      <c r="C1438" s="334" t="s">
        <v>2010</v>
      </c>
      <c r="D1438" s="336"/>
    </row>
    <row r="1439" spans="1:4">
      <c r="A1439" s="326">
        <v>3455</v>
      </c>
      <c r="B1439" s="328" t="s">
        <v>11564</v>
      </c>
      <c r="C1439" s="334" t="s">
        <v>2010</v>
      </c>
      <c r="D1439" s="336"/>
    </row>
    <row r="1440" spans="1:4">
      <c r="A1440" s="326">
        <v>3470</v>
      </c>
      <c r="B1440" s="328" t="s">
        <v>11565</v>
      </c>
      <c r="C1440" s="334" t="s">
        <v>2010</v>
      </c>
      <c r="D1440" s="336"/>
    </row>
    <row r="1441" spans="1:4">
      <c r="A1441" s="326">
        <v>3471</v>
      </c>
      <c r="B1441" s="328" t="s">
        <v>11566</v>
      </c>
      <c r="C1441" s="334" t="s">
        <v>2010</v>
      </c>
      <c r="D1441" s="336"/>
    </row>
    <row r="1442" spans="1:4">
      <c r="A1442" s="326">
        <v>3459</v>
      </c>
      <c r="B1442" s="328" t="s">
        <v>11567</v>
      </c>
      <c r="C1442" s="334" t="s">
        <v>2010</v>
      </c>
      <c r="D1442" s="336"/>
    </row>
    <row r="1443" spans="1:4">
      <c r="A1443" s="326">
        <v>3456</v>
      </c>
      <c r="B1443" s="328" t="s">
        <v>11568</v>
      </c>
      <c r="C1443" s="334" t="s">
        <v>2010</v>
      </c>
      <c r="D1443" s="336"/>
    </row>
    <row r="1444" spans="1:4">
      <c r="A1444" s="326">
        <v>3469</v>
      </c>
      <c r="B1444" s="328" t="s">
        <v>11569</v>
      </c>
      <c r="C1444" s="334" t="s">
        <v>2010</v>
      </c>
      <c r="D1444" s="336"/>
    </row>
    <row r="1445" spans="1:4">
      <c r="A1445" s="326">
        <v>3460</v>
      </c>
      <c r="B1445" s="328" t="s">
        <v>11570</v>
      </c>
      <c r="C1445" s="334" t="s">
        <v>2010</v>
      </c>
      <c r="D1445" s="336"/>
    </row>
    <row r="1446" spans="1:4">
      <c r="A1446" s="326">
        <v>3461</v>
      </c>
      <c r="B1446" s="328" t="s">
        <v>11571</v>
      </c>
      <c r="C1446" s="334" t="s">
        <v>2010</v>
      </c>
      <c r="D1446" s="336"/>
    </row>
    <row r="1447" spans="1:4">
      <c r="A1447" s="326">
        <v>37433</v>
      </c>
      <c r="B1447" s="328" t="s">
        <v>11572</v>
      </c>
      <c r="C1447" s="334" t="s">
        <v>2010</v>
      </c>
      <c r="D1447" s="336"/>
    </row>
    <row r="1448" spans="1:4">
      <c r="A1448" s="326">
        <v>37430</v>
      </c>
      <c r="B1448" s="328" t="s">
        <v>11573</v>
      </c>
      <c r="C1448" s="334" t="s">
        <v>2010</v>
      </c>
      <c r="D1448" s="336"/>
    </row>
    <row r="1449" spans="1:4">
      <c r="A1449" s="326">
        <v>37434</v>
      </c>
      <c r="B1449" s="328" t="s">
        <v>11574</v>
      </c>
      <c r="C1449" s="334" t="s">
        <v>2010</v>
      </c>
      <c r="D1449" s="336"/>
    </row>
    <row r="1450" spans="1:4">
      <c r="A1450" s="326">
        <v>37431</v>
      </c>
      <c r="B1450" s="328" t="s">
        <v>11575</v>
      </c>
      <c r="C1450" s="334" t="s">
        <v>2010</v>
      </c>
      <c r="D1450" s="336"/>
    </row>
    <row r="1451" spans="1:4">
      <c r="A1451" s="326">
        <v>37432</v>
      </c>
      <c r="B1451" s="328" t="s">
        <v>11576</v>
      </c>
      <c r="C1451" s="334" t="s">
        <v>2010</v>
      </c>
      <c r="D1451" s="336"/>
    </row>
    <row r="1452" spans="1:4">
      <c r="A1452" s="326">
        <v>39869</v>
      </c>
      <c r="B1452" s="328" t="s">
        <v>11577</v>
      </c>
      <c r="C1452" s="334" t="s">
        <v>2010</v>
      </c>
      <c r="D1452" s="336"/>
    </row>
    <row r="1453" spans="1:4">
      <c r="A1453" s="326">
        <v>39870</v>
      </c>
      <c r="B1453" s="328" t="s">
        <v>11578</v>
      </c>
      <c r="C1453" s="334" t="s">
        <v>2010</v>
      </c>
      <c r="D1453" s="336"/>
    </row>
    <row r="1454" spans="1:4">
      <c r="A1454" s="326">
        <v>39871</v>
      </c>
      <c r="B1454" s="328" t="s">
        <v>11579</v>
      </c>
      <c r="C1454" s="334" t="s">
        <v>2010</v>
      </c>
      <c r="D1454" s="336"/>
    </row>
    <row r="1455" spans="1:4">
      <c r="A1455" s="326">
        <v>12722</v>
      </c>
      <c r="B1455" s="328" t="s">
        <v>11580</v>
      </c>
      <c r="C1455" s="334" t="s">
        <v>2010</v>
      </c>
      <c r="D1455" s="336"/>
    </row>
    <row r="1456" spans="1:4">
      <c r="A1456" s="326">
        <v>12714</v>
      </c>
      <c r="B1456" s="328" t="s">
        <v>11581</v>
      </c>
      <c r="C1456" s="334" t="s">
        <v>2010</v>
      </c>
      <c r="D1456" s="336"/>
    </row>
    <row r="1457" spans="1:4">
      <c r="A1457" s="326">
        <v>12715</v>
      </c>
      <c r="B1457" s="328" t="s">
        <v>11582</v>
      </c>
      <c r="C1457" s="334" t="s">
        <v>2010</v>
      </c>
      <c r="D1457" s="336"/>
    </row>
    <row r="1458" spans="1:4">
      <c r="A1458" s="326">
        <v>12716</v>
      </c>
      <c r="B1458" s="328" t="s">
        <v>11583</v>
      </c>
      <c r="C1458" s="334" t="s">
        <v>2010</v>
      </c>
      <c r="D1458" s="336"/>
    </row>
    <row r="1459" spans="1:4">
      <c r="A1459" s="326">
        <v>12717</v>
      </c>
      <c r="B1459" s="328" t="s">
        <v>11584</v>
      </c>
      <c r="C1459" s="334" t="s">
        <v>2010</v>
      </c>
      <c r="D1459" s="336"/>
    </row>
    <row r="1460" spans="1:4">
      <c r="A1460" s="326">
        <v>12718</v>
      </c>
      <c r="B1460" s="328" t="s">
        <v>11585</v>
      </c>
      <c r="C1460" s="334" t="s">
        <v>2010</v>
      </c>
      <c r="D1460" s="336"/>
    </row>
    <row r="1461" spans="1:4">
      <c r="A1461" s="326">
        <v>12719</v>
      </c>
      <c r="B1461" s="328" t="s">
        <v>11586</v>
      </c>
      <c r="C1461" s="334" t="s">
        <v>2010</v>
      </c>
      <c r="D1461" s="336"/>
    </row>
    <row r="1462" spans="1:4">
      <c r="A1462" s="326">
        <v>12720</v>
      </c>
      <c r="B1462" s="328" t="s">
        <v>11587</v>
      </c>
      <c r="C1462" s="334" t="s">
        <v>2010</v>
      </c>
      <c r="D1462" s="336"/>
    </row>
    <row r="1463" spans="1:4">
      <c r="A1463" s="326">
        <v>12721</v>
      </c>
      <c r="B1463" s="328" t="s">
        <v>11588</v>
      </c>
      <c r="C1463" s="334" t="s">
        <v>2010</v>
      </c>
      <c r="D1463" s="336"/>
    </row>
    <row r="1464" spans="1:4" ht="25.5">
      <c r="A1464" s="326">
        <v>3468</v>
      </c>
      <c r="B1464" s="328" t="s">
        <v>11589</v>
      </c>
      <c r="C1464" s="334" t="s">
        <v>2010</v>
      </c>
      <c r="D1464" s="336"/>
    </row>
    <row r="1465" spans="1:4" ht="25.5">
      <c r="A1465" s="326">
        <v>3465</v>
      </c>
      <c r="B1465" s="328" t="s">
        <v>11590</v>
      </c>
      <c r="C1465" s="334" t="s">
        <v>2010</v>
      </c>
      <c r="D1465" s="336"/>
    </row>
    <row r="1466" spans="1:4" ht="25.5">
      <c r="A1466" s="326">
        <v>12403</v>
      </c>
      <c r="B1466" s="328" t="s">
        <v>11591</v>
      </c>
      <c r="C1466" s="334" t="s">
        <v>2010</v>
      </c>
      <c r="D1466" s="336"/>
    </row>
    <row r="1467" spans="1:4" ht="25.5">
      <c r="A1467" s="326">
        <v>3463</v>
      </c>
      <c r="B1467" s="328" t="s">
        <v>11592</v>
      </c>
      <c r="C1467" s="334" t="s">
        <v>2010</v>
      </c>
      <c r="D1467" s="336"/>
    </row>
    <row r="1468" spans="1:4" ht="25.5">
      <c r="A1468" s="326">
        <v>3464</v>
      </c>
      <c r="B1468" s="328" t="s">
        <v>11593</v>
      </c>
      <c r="C1468" s="334" t="s">
        <v>2010</v>
      </c>
      <c r="D1468" s="336"/>
    </row>
    <row r="1469" spans="1:4" ht="25.5">
      <c r="A1469" s="326">
        <v>3466</v>
      </c>
      <c r="B1469" s="328" t="s">
        <v>11594</v>
      </c>
      <c r="C1469" s="334" t="s">
        <v>2010</v>
      </c>
      <c r="D1469" s="336"/>
    </row>
    <row r="1470" spans="1:4" ht="25.5">
      <c r="A1470" s="326">
        <v>3467</v>
      </c>
      <c r="B1470" s="328" t="s">
        <v>11595</v>
      </c>
      <c r="C1470" s="334" t="s">
        <v>2010</v>
      </c>
      <c r="D1470" s="336"/>
    </row>
    <row r="1471" spans="1:4" ht="25.5">
      <c r="A1471" s="326">
        <v>3462</v>
      </c>
      <c r="B1471" s="328" t="s">
        <v>11596</v>
      </c>
      <c r="C1471" s="334" t="s">
        <v>2010</v>
      </c>
      <c r="D1471" s="336"/>
    </row>
    <row r="1472" spans="1:4" ht="25.5">
      <c r="A1472" s="326">
        <v>37416</v>
      </c>
      <c r="B1472" s="328" t="s">
        <v>11597</v>
      </c>
      <c r="C1472" s="334" t="s">
        <v>2010</v>
      </c>
      <c r="D1472" s="336"/>
    </row>
    <row r="1473" spans="1:4" ht="25.5">
      <c r="A1473" s="326">
        <v>37417</v>
      </c>
      <c r="B1473" s="328" t="s">
        <v>11598</v>
      </c>
      <c r="C1473" s="334" t="s">
        <v>2010</v>
      </c>
      <c r="D1473" s="336"/>
    </row>
    <row r="1474" spans="1:4" ht="25.5">
      <c r="A1474" s="326">
        <v>37413</v>
      </c>
      <c r="B1474" s="328" t="s">
        <v>11599</v>
      </c>
      <c r="C1474" s="334" t="s">
        <v>2010</v>
      </c>
      <c r="D1474" s="336"/>
    </row>
    <row r="1475" spans="1:4" ht="25.5">
      <c r="A1475" s="326">
        <v>37414</v>
      </c>
      <c r="B1475" s="328" t="s">
        <v>11600</v>
      </c>
      <c r="C1475" s="334" t="s">
        <v>2010</v>
      </c>
      <c r="D1475" s="336"/>
    </row>
    <row r="1476" spans="1:4" ht="25.5">
      <c r="A1476" s="326">
        <v>37415</v>
      </c>
      <c r="B1476" s="328" t="s">
        <v>11601</v>
      </c>
      <c r="C1476" s="334" t="s">
        <v>2010</v>
      </c>
      <c r="D1476" s="336"/>
    </row>
    <row r="1477" spans="1:4" ht="25.5">
      <c r="A1477" s="326">
        <v>43590</v>
      </c>
      <c r="B1477" s="328" t="s">
        <v>11602</v>
      </c>
      <c r="C1477" s="334" t="s">
        <v>2010</v>
      </c>
      <c r="D1477" s="336">
        <v>170.38</v>
      </c>
    </row>
    <row r="1478" spans="1:4" ht="25.5">
      <c r="A1478" s="326">
        <v>43589</v>
      </c>
      <c r="B1478" s="328" t="s">
        <v>11603</v>
      </c>
      <c r="C1478" s="334" t="s">
        <v>2010</v>
      </c>
      <c r="D1478" s="336">
        <v>30.82</v>
      </c>
    </row>
    <row r="1479" spans="1:4">
      <c r="A1479" s="326">
        <v>34519</v>
      </c>
      <c r="B1479" s="328" t="s">
        <v>11604</v>
      </c>
      <c r="C1479" s="334" t="s">
        <v>2010</v>
      </c>
      <c r="D1479" s="336"/>
    </row>
    <row r="1480" spans="1:4">
      <c r="A1480" s="326">
        <v>1649</v>
      </c>
      <c r="B1480" s="328" t="s">
        <v>11605</v>
      </c>
      <c r="C1480" s="334" t="s">
        <v>2010</v>
      </c>
      <c r="D1480" s="336"/>
    </row>
    <row r="1481" spans="1:4">
      <c r="A1481" s="326">
        <v>1653</v>
      </c>
      <c r="B1481" s="328" t="s">
        <v>11606</v>
      </c>
      <c r="C1481" s="334" t="s">
        <v>2010</v>
      </c>
      <c r="D1481" s="336"/>
    </row>
    <row r="1482" spans="1:4">
      <c r="A1482" s="326">
        <v>1648</v>
      </c>
      <c r="B1482" s="328" t="s">
        <v>11607</v>
      </c>
      <c r="C1482" s="334" t="s">
        <v>2010</v>
      </c>
      <c r="D1482" s="336"/>
    </row>
    <row r="1483" spans="1:4">
      <c r="A1483" s="326">
        <v>1647</v>
      </c>
      <c r="B1483" s="328" t="s">
        <v>11608</v>
      </c>
      <c r="C1483" s="334" t="s">
        <v>2010</v>
      </c>
      <c r="D1483" s="336"/>
    </row>
    <row r="1484" spans="1:4">
      <c r="A1484" s="326">
        <v>1651</v>
      </c>
      <c r="B1484" s="328" t="s">
        <v>11609</v>
      </c>
      <c r="C1484" s="334" t="s">
        <v>2010</v>
      </c>
      <c r="D1484" s="336"/>
    </row>
    <row r="1485" spans="1:4">
      <c r="A1485" s="326">
        <v>1650</v>
      </c>
      <c r="B1485" s="328" t="s">
        <v>11610</v>
      </c>
      <c r="C1485" s="334" t="s">
        <v>2010</v>
      </c>
      <c r="D1485" s="336"/>
    </row>
    <row r="1486" spans="1:4">
      <c r="A1486" s="326">
        <v>1652</v>
      </c>
      <c r="B1486" s="328" t="s">
        <v>11611</v>
      </c>
      <c r="C1486" s="334" t="s">
        <v>2010</v>
      </c>
      <c r="D1486" s="336"/>
    </row>
    <row r="1487" spans="1:4">
      <c r="A1487" s="326">
        <v>1654</v>
      </c>
      <c r="B1487" s="328" t="s">
        <v>11612</v>
      </c>
      <c r="C1487" s="334" t="s">
        <v>2010</v>
      </c>
      <c r="D1487" s="336"/>
    </row>
    <row r="1488" spans="1:4" ht="25.5">
      <c r="A1488" s="326">
        <v>10510</v>
      </c>
      <c r="B1488" s="328" t="s">
        <v>11613</v>
      </c>
      <c r="C1488" s="334" t="s">
        <v>2010</v>
      </c>
      <c r="D1488" s="336">
        <v>175.56</v>
      </c>
    </row>
    <row r="1489" spans="1:4">
      <c r="A1489" s="326">
        <v>1744</v>
      </c>
      <c r="B1489" s="328" t="s">
        <v>11614</v>
      </c>
      <c r="C1489" s="334" t="s">
        <v>2010</v>
      </c>
      <c r="D1489" s="336">
        <v>138.07</v>
      </c>
    </row>
    <row r="1490" spans="1:4">
      <c r="A1490" s="326">
        <v>1743</v>
      </c>
      <c r="B1490" s="328" t="s">
        <v>11615</v>
      </c>
      <c r="C1490" s="334" t="s">
        <v>2010</v>
      </c>
      <c r="D1490" s="336">
        <v>181.31</v>
      </c>
    </row>
    <row r="1491" spans="1:4" ht="25.5">
      <c r="A1491" s="326">
        <v>1747</v>
      </c>
      <c r="B1491" s="328" t="s">
        <v>11616</v>
      </c>
      <c r="C1491" s="334" t="s">
        <v>2010</v>
      </c>
      <c r="D1491" s="336">
        <v>199.34</v>
      </c>
    </row>
    <row r="1492" spans="1:4" ht="25.5">
      <c r="A1492" s="326">
        <v>39640</v>
      </c>
      <c r="B1492" s="328" t="s">
        <v>11617</v>
      </c>
      <c r="C1492" s="334" t="s">
        <v>2010</v>
      </c>
      <c r="D1492" s="336">
        <v>15.91</v>
      </c>
    </row>
    <row r="1493" spans="1:4" ht="25.5">
      <c r="A1493" s="326">
        <v>7216</v>
      </c>
      <c r="B1493" s="328" t="s">
        <v>11618</v>
      </c>
      <c r="C1493" s="334" t="s">
        <v>2010</v>
      </c>
      <c r="D1493" s="336">
        <v>85.45</v>
      </c>
    </row>
    <row r="1494" spans="1:4" ht="25.5">
      <c r="A1494" s="326">
        <v>20235</v>
      </c>
      <c r="B1494" s="328" t="s">
        <v>11619</v>
      </c>
      <c r="C1494" s="334" t="s">
        <v>2010</v>
      </c>
      <c r="D1494" s="336">
        <v>68.7</v>
      </c>
    </row>
    <row r="1495" spans="1:4" ht="25.5">
      <c r="A1495" s="326">
        <v>7181</v>
      </c>
      <c r="B1495" s="328" t="s">
        <v>11620</v>
      </c>
      <c r="C1495" s="334" t="s">
        <v>2010</v>
      </c>
      <c r="D1495" s="336">
        <v>3.8</v>
      </c>
    </row>
    <row r="1496" spans="1:4" ht="25.5">
      <c r="A1496" s="326">
        <v>40742</v>
      </c>
      <c r="B1496" s="328" t="s">
        <v>11621</v>
      </c>
      <c r="C1496" s="334" t="s">
        <v>2010</v>
      </c>
      <c r="D1496" s="336">
        <v>10.85</v>
      </c>
    </row>
    <row r="1497" spans="1:4" ht="25.5">
      <c r="A1497" s="326">
        <v>7214</v>
      </c>
      <c r="B1497" s="328" t="s">
        <v>11622</v>
      </c>
      <c r="C1497" s="334" t="s">
        <v>2010</v>
      </c>
      <c r="D1497" s="336">
        <v>83.45</v>
      </c>
    </row>
    <row r="1498" spans="1:4" ht="25.5">
      <c r="A1498" s="326">
        <v>7219</v>
      </c>
      <c r="B1498" s="328" t="s">
        <v>11623</v>
      </c>
      <c r="C1498" s="334" t="s">
        <v>2010</v>
      </c>
      <c r="D1498" s="336">
        <v>74.02</v>
      </c>
    </row>
    <row r="1499" spans="1:4" ht="25.5">
      <c r="A1499" s="326">
        <v>2628</v>
      </c>
      <c r="B1499" s="328" t="s">
        <v>11624</v>
      </c>
      <c r="C1499" s="334" t="s">
        <v>2010</v>
      </c>
      <c r="D1499" s="336"/>
    </row>
    <row r="1500" spans="1:4" ht="25.5">
      <c r="A1500" s="326">
        <v>2622</v>
      </c>
      <c r="B1500" s="328" t="s">
        <v>11625</v>
      </c>
      <c r="C1500" s="334" t="s">
        <v>2010</v>
      </c>
      <c r="D1500" s="336"/>
    </row>
    <row r="1501" spans="1:4" ht="25.5">
      <c r="A1501" s="326">
        <v>2623</v>
      </c>
      <c r="B1501" s="328" t="s">
        <v>11626</v>
      </c>
      <c r="C1501" s="334" t="s">
        <v>2010</v>
      </c>
      <c r="D1501" s="336"/>
    </row>
    <row r="1502" spans="1:4" ht="25.5">
      <c r="A1502" s="326">
        <v>2624</v>
      </c>
      <c r="B1502" s="328" t="s">
        <v>11627</v>
      </c>
      <c r="C1502" s="334" t="s">
        <v>2010</v>
      </c>
      <c r="D1502" s="336"/>
    </row>
    <row r="1503" spans="1:4" ht="25.5">
      <c r="A1503" s="326">
        <v>2625</v>
      </c>
      <c r="B1503" s="328" t="s">
        <v>11628</v>
      </c>
      <c r="C1503" s="334" t="s">
        <v>2010</v>
      </c>
      <c r="D1503" s="336"/>
    </row>
    <row r="1504" spans="1:4" ht="25.5">
      <c r="A1504" s="326">
        <v>2626</v>
      </c>
      <c r="B1504" s="328" t="s">
        <v>11629</v>
      </c>
      <c r="C1504" s="334" t="s">
        <v>2010</v>
      </c>
      <c r="D1504" s="336"/>
    </row>
    <row r="1505" spans="1:4" ht="25.5">
      <c r="A1505" s="326">
        <v>2630</v>
      </c>
      <c r="B1505" s="328" t="s">
        <v>11630</v>
      </c>
      <c r="C1505" s="334" t="s">
        <v>2010</v>
      </c>
      <c r="D1505" s="336"/>
    </row>
    <row r="1506" spans="1:4" ht="25.5">
      <c r="A1506" s="326">
        <v>2627</v>
      </c>
      <c r="B1506" s="328" t="s">
        <v>11631</v>
      </c>
      <c r="C1506" s="334" t="s">
        <v>2010</v>
      </c>
      <c r="D1506" s="336"/>
    </row>
    <row r="1507" spans="1:4" ht="25.5">
      <c r="A1507" s="326">
        <v>2629</v>
      </c>
      <c r="B1507" s="328" t="s">
        <v>11632</v>
      </c>
      <c r="C1507" s="334" t="s">
        <v>2010</v>
      </c>
      <c r="D1507" s="336"/>
    </row>
    <row r="1508" spans="1:4">
      <c r="A1508" s="326">
        <v>1880</v>
      </c>
      <c r="B1508" s="328" t="s">
        <v>11633</v>
      </c>
      <c r="C1508" s="334" t="s">
        <v>2010</v>
      </c>
      <c r="D1508" s="336">
        <v>4.8099999999999996</v>
      </c>
    </row>
    <row r="1509" spans="1:4">
      <c r="A1509" s="326">
        <v>39274</v>
      </c>
      <c r="B1509" s="328" t="s">
        <v>11634</v>
      </c>
      <c r="C1509" s="334" t="s">
        <v>2010</v>
      </c>
      <c r="D1509" s="336">
        <v>3.73</v>
      </c>
    </row>
    <row r="1510" spans="1:4">
      <c r="A1510" s="326">
        <v>12033</v>
      </c>
      <c r="B1510" s="328" t="s">
        <v>11635</v>
      </c>
      <c r="C1510" s="334" t="s">
        <v>2010</v>
      </c>
      <c r="D1510" s="336">
        <v>15.35</v>
      </c>
    </row>
    <row r="1511" spans="1:4">
      <c r="A1511" s="326">
        <v>40408</v>
      </c>
      <c r="B1511" s="328" t="s">
        <v>11636</v>
      </c>
      <c r="C1511" s="334" t="s">
        <v>2010</v>
      </c>
      <c r="D1511" s="336">
        <v>10.08</v>
      </c>
    </row>
    <row r="1512" spans="1:4">
      <c r="A1512" s="326">
        <v>39276</v>
      </c>
      <c r="B1512" s="328" t="s">
        <v>11637</v>
      </c>
      <c r="C1512" s="334" t="s">
        <v>2010</v>
      </c>
      <c r="D1512" s="336">
        <v>9.08</v>
      </c>
    </row>
    <row r="1513" spans="1:4">
      <c r="A1513" s="326">
        <v>40409</v>
      </c>
      <c r="B1513" s="328" t="s">
        <v>11638</v>
      </c>
      <c r="C1513" s="334" t="s">
        <v>2010</v>
      </c>
      <c r="D1513" s="336">
        <v>3.57</v>
      </c>
    </row>
    <row r="1514" spans="1:4">
      <c r="A1514" s="326">
        <v>39277</v>
      </c>
      <c r="B1514" s="328" t="s">
        <v>11639</v>
      </c>
      <c r="C1514" s="334" t="s">
        <v>2010</v>
      </c>
      <c r="D1514" s="336">
        <v>24.53</v>
      </c>
    </row>
    <row r="1515" spans="1:4">
      <c r="A1515" s="326">
        <v>12034</v>
      </c>
      <c r="B1515" s="328" t="s">
        <v>11640</v>
      </c>
      <c r="C1515" s="334" t="s">
        <v>2010</v>
      </c>
      <c r="D1515" s="336">
        <v>6.95</v>
      </c>
    </row>
    <row r="1516" spans="1:4">
      <c r="A1516" s="326">
        <v>39879</v>
      </c>
      <c r="B1516" s="328" t="s">
        <v>11641</v>
      </c>
      <c r="C1516" s="334" t="s">
        <v>2010</v>
      </c>
      <c r="D1516" s="336"/>
    </row>
    <row r="1517" spans="1:4">
      <c r="A1517" s="326">
        <v>39880</v>
      </c>
      <c r="B1517" s="328" t="s">
        <v>11642</v>
      </c>
      <c r="C1517" s="334" t="s">
        <v>2010</v>
      </c>
      <c r="D1517" s="336"/>
    </row>
    <row r="1518" spans="1:4">
      <c r="A1518" s="326">
        <v>39881</v>
      </c>
      <c r="B1518" s="328" t="s">
        <v>11643</v>
      </c>
      <c r="C1518" s="334" t="s">
        <v>2010</v>
      </c>
      <c r="D1518" s="336"/>
    </row>
    <row r="1519" spans="1:4">
      <c r="A1519" s="326">
        <v>39882</v>
      </c>
      <c r="B1519" s="328" t="s">
        <v>11644</v>
      </c>
      <c r="C1519" s="334" t="s">
        <v>2010</v>
      </c>
      <c r="D1519" s="336"/>
    </row>
    <row r="1520" spans="1:4">
      <c r="A1520" s="326">
        <v>39883</v>
      </c>
      <c r="B1520" s="328" t="s">
        <v>11645</v>
      </c>
      <c r="C1520" s="334" t="s">
        <v>2010</v>
      </c>
      <c r="D1520" s="336"/>
    </row>
    <row r="1521" spans="1:4">
      <c r="A1521" s="326">
        <v>39884</v>
      </c>
      <c r="B1521" s="328" t="s">
        <v>11646</v>
      </c>
      <c r="C1521" s="334" t="s">
        <v>2010</v>
      </c>
      <c r="D1521" s="336"/>
    </row>
    <row r="1522" spans="1:4">
      <c r="A1522" s="326">
        <v>39885</v>
      </c>
      <c r="B1522" s="328" t="s">
        <v>11647</v>
      </c>
      <c r="C1522" s="334" t="s">
        <v>2010</v>
      </c>
      <c r="D1522" s="336"/>
    </row>
    <row r="1523" spans="1:4">
      <c r="A1523" s="326">
        <v>1777</v>
      </c>
      <c r="B1523" s="328" t="s">
        <v>11648</v>
      </c>
      <c r="C1523" s="334" t="s">
        <v>2010</v>
      </c>
      <c r="D1523" s="336"/>
    </row>
    <row r="1524" spans="1:4">
      <c r="A1524" s="326">
        <v>1819</v>
      </c>
      <c r="B1524" s="328" t="s">
        <v>11649</v>
      </c>
      <c r="C1524" s="334" t="s">
        <v>2010</v>
      </c>
      <c r="D1524" s="336"/>
    </row>
    <row r="1525" spans="1:4">
      <c r="A1525" s="326">
        <v>1776</v>
      </c>
      <c r="B1525" s="328" t="s">
        <v>11650</v>
      </c>
      <c r="C1525" s="334" t="s">
        <v>2010</v>
      </c>
      <c r="D1525" s="336"/>
    </row>
    <row r="1526" spans="1:4">
      <c r="A1526" s="326">
        <v>1775</v>
      </c>
      <c r="B1526" s="328" t="s">
        <v>11651</v>
      </c>
      <c r="C1526" s="334" t="s">
        <v>2010</v>
      </c>
      <c r="D1526" s="336"/>
    </row>
    <row r="1527" spans="1:4">
      <c r="A1527" s="326">
        <v>1778</v>
      </c>
      <c r="B1527" s="328" t="s">
        <v>11652</v>
      </c>
      <c r="C1527" s="334" t="s">
        <v>2010</v>
      </c>
      <c r="D1527" s="336"/>
    </row>
    <row r="1528" spans="1:4">
      <c r="A1528" s="326">
        <v>1818</v>
      </c>
      <c r="B1528" s="328" t="s">
        <v>11653</v>
      </c>
      <c r="C1528" s="334" t="s">
        <v>2010</v>
      </c>
      <c r="D1528" s="336"/>
    </row>
    <row r="1529" spans="1:4">
      <c r="A1529" s="326">
        <v>1779</v>
      </c>
      <c r="B1529" s="328" t="s">
        <v>11654</v>
      </c>
      <c r="C1529" s="334" t="s">
        <v>2010</v>
      </c>
      <c r="D1529" s="336"/>
    </row>
    <row r="1530" spans="1:4">
      <c r="A1530" s="326">
        <v>1820</v>
      </c>
      <c r="B1530" s="328" t="s">
        <v>11655</v>
      </c>
      <c r="C1530" s="334" t="s">
        <v>2010</v>
      </c>
      <c r="D1530" s="336"/>
    </row>
    <row r="1531" spans="1:4">
      <c r="A1531" s="326">
        <v>1780</v>
      </c>
      <c r="B1531" s="328" t="s">
        <v>11656</v>
      </c>
      <c r="C1531" s="334" t="s">
        <v>2010</v>
      </c>
      <c r="D1531" s="336"/>
    </row>
    <row r="1532" spans="1:4" ht="25.5">
      <c r="A1532" s="326">
        <v>1783</v>
      </c>
      <c r="B1532" s="328" t="s">
        <v>11657</v>
      </c>
      <c r="C1532" s="334" t="s">
        <v>2010</v>
      </c>
      <c r="D1532" s="336"/>
    </row>
    <row r="1533" spans="1:4" ht="25.5">
      <c r="A1533" s="326">
        <v>1782</v>
      </c>
      <c r="B1533" s="328" t="s">
        <v>11658</v>
      </c>
      <c r="C1533" s="334" t="s">
        <v>2010</v>
      </c>
      <c r="D1533" s="336"/>
    </row>
    <row r="1534" spans="1:4" ht="25.5">
      <c r="A1534" s="326">
        <v>1781</v>
      </c>
      <c r="B1534" s="328" t="s">
        <v>11659</v>
      </c>
      <c r="C1534" s="334" t="s">
        <v>2010</v>
      </c>
      <c r="D1534" s="336"/>
    </row>
    <row r="1535" spans="1:4" ht="25.5">
      <c r="A1535" s="326">
        <v>1817</v>
      </c>
      <c r="B1535" s="328" t="s">
        <v>11660</v>
      </c>
      <c r="C1535" s="334" t="s">
        <v>2010</v>
      </c>
      <c r="D1535" s="336"/>
    </row>
    <row r="1536" spans="1:4" ht="25.5">
      <c r="A1536" s="326">
        <v>1784</v>
      </c>
      <c r="B1536" s="328" t="s">
        <v>11661</v>
      </c>
      <c r="C1536" s="334" t="s">
        <v>2010</v>
      </c>
      <c r="D1536" s="336"/>
    </row>
    <row r="1537" spans="1:4" ht="25.5">
      <c r="A1537" s="326">
        <v>1810</v>
      </c>
      <c r="B1537" s="328" t="s">
        <v>11662</v>
      </c>
      <c r="C1537" s="334" t="s">
        <v>2010</v>
      </c>
      <c r="D1537" s="336"/>
    </row>
    <row r="1538" spans="1:4" ht="25.5">
      <c r="A1538" s="326">
        <v>1812</v>
      </c>
      <c r="B1538" s="328" t="s">
        <v>11663</v>
      </c>
      <c r="C1538" s="334" t="s">
        <v>2010</v>
      </c>
      <c r="D1538" s="336"/>
    </row>
    <row r="1539" spans="1:4" ht="25.5">
      <c r="A1539" s="326">
        <v>1811</v>
      </c>
      <c r="B1539" s="328" t="s">
        <v>11664</v>
      </c>
      <c r="C1539" s="334" t="s">
        <v>2010</v>
      </c>
      <c r="D1539" s="336"/>
    </row>
    <row r="1540" spans="1:4">
      <c r="A1540" s="326">
        <v>40386</v>
      </c>
      <c r="B1540" s="328" t="s">
        <v>11665</v>
      </c>
      <c r="C1540" s="334" t="s">
        <v>2010</v>
      </c>
      <c r="D1540" s="336"/>
    </row>
    <row r="1541" spans="1:4">
      <c r="A1541" s="326">
        <v>40384</v>
      </c>
      <c r="B1541" s="328" t="s">
        <v>11666</v>
      </c>
      <c r="C1541" s="334" t="s">
        <v>2010</v>
      </c>
      <c r="D1541" s="336"/>
    </row>
    <row r="1542" spans="1:4">
      <c r="A1542" s="326">
        <v>40423</v>
      </c>
      <c r="B1542" s="328" t="s">
        <v>11667</v>
      </c>
      <c r="C1542" s="334" t="s">
        <v>2010</v>
      </c>
      <c r="D1542" s="336"/>
    </row>
    <row r="1543" spans="1:4">
      <c r="A1543" s="326">
        <v>40379</v>
      </c>
      <c r="B1543" s="328" t="s">
        <v>11668</v>
      </c>
      <c r="C1543" s="334" t="s">
        <v>2010</v>
      </c>
      <c r="D1543" s="336"/>
    </row>
    <row r="1544" spans="1:4">
      <c r="A1544" s="326">
        <v>40389</v>
      </c>
      <c r="B1544" s="328" t="s">
        <v>11669</v>
      </c>
      <c r="C1544" s="334" t="s">
        <v>2010</v>
      </c>
      <c r="D1544" s="336"/>
    </row>
    <row r="1545" spans="1:4">
      <c r="A1545" s="326">
        <v>40388</v>
      </c>
      <c r="B1545" s="328" t="s">
        <v>11670</v>
      </c>
      <c r="C1545" s="334" t="s">
        <v>2010</v>
      </c>
      <c r="D1545" s="336"/>
    </row>
    <row r="1546" spans="1:4">
      <c r="A1546" s="326">
        <v>40391</v>
      </c>
      <c r="B1546" s="328" t="s">
        <v>11671</v>
      </c>
      <c r="C1546" s="334" t="s">
        <v>2010</v>
      </c>
      <c r="D1546" s="336"/>
    </row>
    <row r="1547" spans="1:4">
      <c r="A1547" s="326">
        <v>40381</v>
      </c>
      <c r="B1547" s="328" t="s">
        <v>11672</v>
      </c>
      <c r="C1547" s="334" t="s">
        <v>2010</v>
      </c>
      <c r="D1547" s="336"/>
    </row>
    <row r="1548" spans="1:4" ht="25.5">
      <c r="A1548" s="326">
        <v>2609</v>
      </c>
      <c r="B1548" s="328" t="s">
        <v>11673</v>
      </c>
      <c r="C1548" s="334" t="s">
        <v>2010</v>
      </c>
      <c r="D1548" s="336"/>
    </row>
    <row r="1549" spans="1:4" ht="25.5">
      <c r="A1549" s="326">
        <v>2634</v>
      </c>
      <c r="B1549" s="328" t="s">
        <v>11674</v>
      </c>
      <c r="C1549" s="334" t="s">
        <v>2010</v>
      </c>
      <c r="D1549" s="336"/>
    </row>
    <row r="1550" spans="1:4" ht="25.5">
      <c r="A1550" s="326">
        <v>2611</v>
      </c>
      <c r="B1550" s="328" t="s">
        <v>11675</v>
      </c>
      <c r="C1550" s="334" t="s">
        <v>2010</v>
      </c>
      <c r="D1550" s="336"/>
    </row>
    <row r="1551" spans="1:4">
      <c r="A1551" s="326">
        <v>40414</v>
      </c>
      <c r="B1551" s="328" t="s">
        <v>11676</v>
      </c>
      <c r="C1551" s="334" t="s">
        <v>2010</v>
      </c>
      <c r="D1551" s="336"/>
    </row>
    <row r="1552" spans="1:4">
      <c r="A1552" s="326">
        <v>40416</v>
      </c>
      <c r="B1552" s="328" t="s">
        <v>11677</v>
      </c>
      <c r="C1552" s="334" t="s">
        <v>2010</v>
      </c>
      <c r="D1552" s="336"/>
    </row>
    <row r="1553" spans="1:4">
      <c r="A1553" s="326">
        <v>40418</v>
      </c>
      <c r="B1553" s="328" t="s">
        <v>11678</v>
      </c>
      <c r="C1553" s="334" t="s">
        <v>2010</v>
      </c>
      <c r="D1553" s="336"/>
    </row>
    <row r="1554" spans="1:4">
      <c r="A1554" s="326">
        <v>34359</v>
      </c>
      <c r="B1554" s="328" t="s">
        <v>11679</v>
      </c>
      <c r="C1554" s="334" t="s">
        <v>2010</v>
      </c>
      <c r="D1554" s="336"/>
    </row>
    <row r="1555" spans="1:4">
      <c r="A1555" s="326">
        <v>1789</v>
      </c>
      <c r="B1555" s="328" t="s">
        <v>11680</v>
      </c>
      <c r="C1555" s="334" t="s">
        <v>2010</v>
      </c>
      <c r="D1555" s="336"/>
    </row>
    <row r="1556" spans="1:4">
      <c r="A1556" s="326">
        <v>1788</v>
      </c>
      <c r="B1556" s="328" t="s">
        <v>11681</v>
      </c>
      <c r="C1556" s="334" t="s">
        <v>2010</v>
      </c>
      <c r="D1556" s="336"/>
    </row>
    <row r="1557" spans="1:4">
      <c r="A1557" s="326">
        <v>1787</v>
      </c>
      <c r="B1557" s="328" t="s">
        <v>11682</v>
      </c>
      <c r="C1557" s="334" t="s">
        <v>2010</v>
      </c>
      <c r="D1557" s="336"/>
    </row>
    <row r="1558" spans="1:4">
      <c r="A1558" s="326">
        <v>1786</v>
      </c>
      <c r="B1558" s="328" t="s">
        <v>11683</v>
      </c>
      <c r="C1558" s="334" t="s">
        <v>2010</v>
      </c>
      <c r="D1558" s="336"/>
    </row>
    <row r="1559" spans="1:4">
      <c r="A1559" s="326">
        <v>1791</v>
      </c>
      <c r="B1559" s="328" t="s">
        <v>11684</v>
      </c>
      <c r="C1559" s="334" t="s">
        <v>2010</v>
      </c>
      <c r="D1559" s="336"/>
    </row>
    <row r="1560" spans="1:4">
      <c r="A1560" s="326">
        <v>1790</v>
      </c>
      <c r="B1560" s="328" t="s">
        <v>11685</v>
      </c>
      <c r="C1560" s="334" t="s">
        <v>2010</v>
      </c>
      <c r="D1560" s="336"/>
    </row>
    <row r="1561" spans="1:4">
      <c r="A1561" s="326">
        <v>1792</v>
      </c>
      <c r="B1561" s="328" t="s">
        <v>11686</v>
      </c>
      <c r="C1561" s="334" t="s">
        <v>2010</v>
      </c>
      <c r="D1561" s="336"/>
    </row>
    <row r="1562" spans="1:4">
      <c r="A1562" s="326">
        <v>1813</v>
      </c>
      <c r="B1562" s="328" t="s">
        <v>11687</v>
      </c>
      <c r="C1562" s="334" t="s">
        <v>2010</v>
      </c>
      <c r="D1562" s="336"/>
    </row>
    <row r="1563" spans="1:4">
      <c r="A1563" s="326">
        <v>1793</v>
      </c>
      <c r="B1563" s="328" t="s">
        <v>11688</v>
      </c>
      <c r="C1563" s="334" t="s">
        <v>2010</v>
      </c>
      <c r="D1563" s="336"/>
    </row>
    <row r="1564" spans="1:4">
      <c r="A1564" s="326">
        <v>1797</v>
      </c>
      <c r="B1564" s="328" t="s">
        <v>11689</v>
      </c>
      <c r="C1564" s="334" t="s">
        <v>2010</v>
      </c>
      <c r="D1564" s="336"/>
    </row>
    <row r="1565" spans="1:4">
      <c r="A1565" s="326">
        <v>1796</v>
      </c>
      <c r="B1565" s="328" t="s">
        <v>11690</v>
      </c>
      <c r="C1565" s="334" t="s">
        <v>2010</v>
      </c>
      <c r="D1565" s="336"/>
    </row>
    <row r="1566" spans="1:4">
      <c r="A1566" s="326">
        <v>1816</v>
      </c>
      <c r="B1566" s="328" t="s">
        <v>11691</v>
      </c>
      <c r="C1566" s="334" t="s">
        <v>2010</v>
      </c>
      <c r="D1566" s="336"/>
    </row>
    <row r="1567" spans="1:4">
      <c r="A1567" s="326">
        <v>1794</v>
      </c>
      <c r="B1567" s="328" t="s">
        <v>11692</v>
      </c>
      <c r="C1567" s="334" t="s">
        <v>2010</v>
      </c>
      <c r="D1567" s="336"/>
    </row>
    <row r="1568" spans="1:4">
      <c r="A1568" s="326">
        <v>1815</v>
      </c>
      <c r="B1568" s="328" t="s">
        <v>11693</v>
      </c>
      <c r="C1568" s="334" t="s">
        <v>2010</v>
      </c>
      <c r="D1568" s="336"/>
    </row>
    <row r="1569" spans="1:4">
      <c r="A1569" s="326">
        <v>1798</v>
      </c>
      <c r="B1569" s="328" t="s">
        <v>11694</v>
      </c>
      <c r="C1569" s="334" t="s">
        <v>2010</v>
      </c>
      <c r="D1569" s="336"/>
    </row>
    <row r="1570" spans="1:4">
      <c r="A1570" s="326">
        <v>1799</v>
      </c>
      <c r="B1570" s="328" t="s">
        <v>11695</v>
      </c>
      <c r="C1570" s="334" t="s">
        <v>2010</v>
      </c>
      <c r="D1570" s="336"/>
    </row>
    <row r="1571" spans="1:4">
      <c r="A1571" s="326">
        <v>1795</v>
      </c>
      <c r="B1571" s="328" t="s">
        <v>11696</v>
      </c>
      <c r="C1571" s="334" t="s">
        <v>2010</v>
      </c>
      <c r="D1571" s="336"/>
    </row>
    <row r="1572" spans="1:4">
      <c r="A1572" s="326">
        <v>1800</v>
      </c>
      <c r="B1572" s="328" t="s">
        <v>11697</v>
      </c>
      <c r="C1572" s="334" t="s">
        <v>2010</v>
      </c>
      <c r="D1572" s="336"/>
    </row>
    <row r="1573" spans="1:4">
      <c r="A1573" s="326">
        <v>1802</v>
      </c>
      <c r="B1573" s="328" t="s">
        <v>11698</v>
      </c>
      <c r="C1573" s="334" t="s">
        <v>2010</v>
      </c>
      <c r="D1573" s="336"/>
    </row>
    <row r="1574" spans="1:4" ht="25.5">
      <c r="A1574" s="326">
        <v>1809</v>
      </c>
      <c r="B1574" s="328" t="s">
        <v>11699</v>
      </c>
      <c r="C1574" s="334" t="s">
        <v>2010</v>
      </c>
      <c r="D1574" s="336"/>
    </row>
    <row r="1575" spans="1:4" ht="25.5">
      <c r="A1575" s="326">
        <v>1814</v>
      </c>
      <c r="B1575" s="328" t="s">
        <v>11700</v>
      </c>
      <c r="C1575" s="334" t="s">
        <v>2010</v>
      </c>
      <c r="D1575" s="336"/>
    </row>
    <row r="1576" spans="1:4" ht="25.5">
      <c r="A1576" s="326">
        <v>1805</v>
      </c>
      <c r="B1576" s="328" t="s">
        <v>11701</v>
      </c>
      <c r="C1576" s="334" t="s">
        <v>2010</v>
      </c>
      <c r="D1576" s="336"/>
    </row>
    <row r="1577" spans="1:4" ht="25.5">
      <c r="A1577" s="326">
        <v>1803</v>
      </c>
      <c r="B1577" s="328" t="s">
        <v>11702</v>
      </c>
      <c r="C1577" s="334" t="s">
        <v>2010</v>
      </c>
      <c r="D1577" s="336"/>
    </row>
    <row r="1578" spans="1:4" ht="25.5">
      <c r="A1578" s="326">
        <v>1821</v>
      </c>
      <c r="B1578" s="328" t="s">
        <v>11703</v>
      </c>
      <c r="C1578" s="334" t="s">
        <v>2010</v>
      </c>
      <c r="D1578" s="336"/>
    </row>
    <row r="1579" spans="1:4" ht="25.5">
      <c r="A1579" s="326">
        <v>1806</v>
      </c>
      <c r="B1579" s="328" t="s">
        <v>11704</v>
      </c>
      <c r="C1579" s="334" t="s">
        <v>2010</v>
      </c>
      <c r="D1579" s="336"/>
    </row>
    <row r="1580" spans="1:4" ht="25.5">
      <c r="A1580" s="326">
        <v>1807</v>
      </c>
      <c r="B1580" s="328" t="s">
        <v>11705</v>
      </c>
      <c r="C1580" s="334" t="s">
        <v>2010</v>
      </c>
      <c r="D1580" s="336"/>
    </row>
    <row r="1581" spans="1:4" ht="25.5">
      <c r="A1581" s="326">
        <v>1804</v>
      </c>
      <c r="B1581" s="328" t="s">
        <v>11706</v>
      </c>
      <c r="C1581" s="334" t="s">
        <v>2010</v>
      </c>
      <c r="D1581" s="336"/>
    </row>
    <row r="1582" spans="1:4" ht="25.5">
      <c r="A1582" s="326">
        <v>1808</v>
      </c>
      <c r="B1582" s="328" t="s">
        <v>11707</v>
      </c>
      <c r="C1582" s="334" t="s">
        <v>2010</v>
      </c>
      <c r="D1582" s="336"/>
    </row>
    <row r="1583" spans="1:4" ht="25.5">
      <c r="A1583" s="326">
        <v>40385</v>
      </c>
      <c r="B1583" s="328" t="s">
        <v>11708</v>
      </c>
      <c r="C1583" s="334" t="s">
        <v>2010</v>
      </c>
      <c r="D1583" s="336"/>
    </row>
    <row r="1584" spans="1:4" ht="25.5">
      <c r="A1584" s="326">
        <v>40383</v>
      </c>
      <c r="B1584" s="328" t="s">
        <v>11709</v>
      </c>
      <c r="C1584" s="334" t="s">
        <v>2010</v>
      </c>
      <c r="D1584" s="336"/>
    </row>
    <row r="1585" spans="1:4" ht="25.5">
      <c r="A1585" s="326">
        <v>40382</v>
      </c>
      <c r="B1585" s="328" t="s">
        <v>11710</v>
      </c>
      <c r="C1585" s="334" t="s">
        <v>2010</v>
      </c>
      <c r="D1585" s="336"/>
    </row>
    <row r="1586" spans="1:4" ht="25.5">
      <c r="A1586" s="326">
        <v>40378</v>
      </c>
      <c r="B1586" s="328" t="s">
        <v>11711</v>
      </c>
      <c r="C1586" s="334" t="s">
        <v>2010</v>
      </c>
      <c r="D1586" s="336"/>
    </row>
    <row r="1587" spans="1:4" ht="25.5">
      <c r="A1587" s="326">
        <v>40422</v>
      </c>
      <c r="B1587" s="328" t="s">
        <v>11712</v>
      </c>
      <c r="C1587" s="334" t="s">
        <v>2010</v>
      </c>
      <c r="D1587" s="336"/>
    </row>
    <row r="1588" spans="1:4" ht="25.5">
      <c r="A1588" s="326">
        <v>40387</v>
      </c>
      <c r="B1588" s="328" t="s">
        <v>11713</v>
      </c>
      <c r="C1588" s="334" t="s">
        <v>2010</v>
      </c>
      <c r="D1588" s="336"/>
    </row>
    <row r="1589" spans="1:4" ht="25.5">
      <c r="A1589" s="326">
        <v>40390</v>
      </c>
      <c r="B1589" s="328" t="s">
        <v>11714</v>
      </c>
      <c r="C1589" s="334" t="s">
        <v>2010</v>
      </c>
      <c r="D1589" s="336"/>
    </row>
    <row r="1590" spans="1:4" ht="25.5">
      <c r="A1590" s="326">
        <v>40380</v>
      </c>
      <c r="B1590" s="328" t="s">
        <v>11715</v>
      </c>
      <c r="C1590" s="334" t="s">
        <v>2010</v>
      </c>
      <c r="D1590" s="336"/>
    </row>
    <row r="1591" spans="1:4" ht="25.5">
      <c r="A1591" s="326">
        <v>2621</v>
      </c>
      <c r="B1591" s="328" t="s">
        <v>11716</v>
      </c>
      <c r="C1591" s="334" t="s">
        <v>2010</v>
      </c>
      <c r="D1591" s="336"/>
    </row>
    <row r="1592" spans="1:4" ht="25.5">
      <c r="A1592" s="326">
        <v>2616</v>
      </c>
      <c r="B1592" s="328" t="s">
        <v>11717</v>
      </c>
      <c r="C1592" s="334" t="s">
        <v>2010</v>
      </c>
      <c r="D1592" s="336"/>
    </row>
    <row r="1593" spans="1:4" ht="25.5">
      <c r="A1593" s="326">
        <v>2633</v>
      </c>
      <c r="B1593" s="328" t="s">
        <v>11718</v>
      </c>
      <c r="C1593" s="334" t="s">
        <v>2010</v>
      </c>
      <c r="D1593" s="336"/>
    </row>
    <row r="1594" spans="1:4" ht="25.5">
      <c r="A1594" s="326">
        <v>2617</v>
      </c>
      <c r="B1594" s="328" t="s">
        <v>11719</v>
      </c>
      <c r="C1594" s="334" t="s">
        <v>2010</v>
      </c>
      <c r="D1594" s="336"/>
    </row>
    <row r="1595" spans="1:4" ht="25.5">
      <c r="A1595" s="326">
        <v>2618</v>
      </c>
      <c r="B1595" s="328" t="s">
        <v>11720</v>
      </c>
      <c r="C1595" s="334" t="s">
        <v>2010</v>
      </c>
      <c r="D1595" s="336"/>
    </row>
    <row r="1596" spans="1:4" ht="25.5">
      <c r="A1596" s="326">
        <v>2632</v>
      </c>
      <c r="B1596" s="328" t="s">
        <v>11721</v>
      </c>
      <c r="C1596" s="334" t="s">
        <v>2010</v>
      </c>
      <c r="D1596" s="336"/>
    </row>
    <row r="1597" spans="1:4" ht="25.5">
      <c r="A1597" s="326">
        <v>2631</v>
      </c>
      <c r="B1597" s="328" t="s">
        <v>11722</v>
      </c>
      <c r="C1597" s="334" t="s">
        <v>2010</v>
      </c>
      <c r="D1597" s="336"/>
    </row>
    <row r="1598" spans="1:4" ht="25.5">
      <c r="A1598" s="326">
        <v>2619</v>
      </c>
      <c r="B1598" s="328" t="s">
        <v>11723</v>
      </c>
      <c r="C1598" s="334" t="s">
        <v>2010</v>
      </c>
      <c r="D1598" s="336"/>
    </row>
    <row r="1599" spans="1:4" ht="25.5">
      <c r="A1599" s="326">
        <v>2620</v>
      </c>
      <c r="B1599" s="328" t="s">
        <v>11724</v>
      </c>
      <c r="C1599" s="334" t="s">
        <v>2010</v>
      </c>
      <c r="D1599" s="336"/>
    </row>
    <row r="1600" spans="1:4">
      <c r="A1600" s="326">
        <v>40413</v>
      </c>
      <c r="B1600" s="328" t="s">
        <v>11725</v>
      </c>
      <c r="C1600" s="334" t="s">
        <v>2010</v>
      </c>
      <c r="D1600" s="336"/>
    </row>
    <row r="1601" spans="1:4">
      <c r="A1601" s="326">
        <v>40415</v>
      </c>
      <c r="B1601" s="328" t="s">
        <v>11726</v>
      </c>
      <c r="C1601" s="334" t="s">
        <v>2010</v>
      </c>
      <c r="D1601" s="336"/>
    </row>
    <row r="1602" spans="1:4">
      <c r="A1602" s="326">
        <v>40417</v>
      </c>
      <c r="B1602" s="328" t="s">
        <v>11727</v>
      </c>
      <c r="C1602" s="334" t="s">
        <v>2010</v>
      </c>
      <c r="D1602" s="336"/>
    </row>
    <row r="1603" spans="1:4">
      <c r="A1603" s="326">
        <v>39273</v>
      </c>
      <c r="B1603" s="328" t="s">
        <v>11728</v>
      </c>
      <c r="C1603" s="334" t="s">
        <v>2010</v>
      </c>
      <c r="D1603" s="336">
        <v>5.25</v>
      </c>
    </row>
    <row r="1604" spans="1:4" ht="25.5">
      <c r="A1604" s="326">
        <v>39271</v>
      </c>
      <c r="B1604" s="328" t="s">
        <v>11729</v>
      </c>
      <c r="C1604" s="334" t="s">
        <v>2010</v>
      </c>
      <c r="D1604" s="336">
        <v>3.09</v>
      </c>
    </row>
    <row r="1605" spans="1:4" ht="25.5">
      <c r="A1605" s="326">
        <v>39272</v>
      </c>
      <c r="B1605" s="328" t="s">
        <v>11730</v>
      </c>
      <c r="C1605" s="334" t="s">
        <v>2010</v>
      </c>
      <c r="D1605" s="336">
        <v>3.8</v>
      </c>
    </row>
    <row r="1606" spans="1:4" ht="25.5">
      <c r="A1606" s="326">
        <v>1875</v>
      </c>
      <c r="B1606" s="328" t="s">
        <v>11731</v>
      </c>
      <c r="C1606" s="334" t="s">
        <v>2010</v>
      </c>
      <c r="D1606" s="336">
        <v>8.39</v>
      </c>
    </row>
    <row r="1607" spans="1:4" ht="25.5">
      <c r="A1607" s="326">
        <v>1874</v>
      </c>
      <c r="B1607" s="328" t="s">
        <v>11732</v>
      </c>
      <c r="C1607" s="334" t="s">
        <v>2010</v>
      </c>
      <c r="D1607" s="336">
        <v>6.93</v>
      </c>
    </row>
    <row r="1608" spans="1:4">
      <c r="A1608" s="326">
        <v>1884</v>
      </c>
      <c r="B1608" s="328" t="s">
        <v>11733</v>
      </c>
      <c r="C1608" s="334" t="s">
        <v>2010</v>
      </c>
      <c r="D1608" s="336">
        <v>6.14</v>
      </c>
    </row>
    <row r="1609" spans="1:4" ht="25.5">
      <c r="A1609" s="326">
        <v>1870</v>
      </c>
      <c r="B1609" s="328" t="s">
        <v>11734</v>
      </c>
      <c r="C1609" s="334" t="s">
        <v>2010</v>
      </c>
      <c r="D1609" s="336">
        <v>4</v>
      </c>
    </row>
    <row r="1610" spans="1:4" ht="25.5">
      <c r="A1610" s="326">
        <v>1887</v>
      </c>
      <c r="B1610" s="328" t="s">
        <v>11735</v>
      </c>
      <c r="C1610" s="334" t="s">
        <v>2010</v>
      </c>
      <c r="D1610" s="336">
        <v>34.78</v>
      </c>
    </row>
    <row r="1611" spans="1:4">
      <c r="A1611" s="326">
        <v>1876</v>
      </c>
      <c r="B1611" s="328" t="s">
        <v>11736</v>
      </c>
      <c r="C1611" s="334" t="s">
        <v>2010</v>
      </c>
      <c r="D1611" s="336">
        <v>13.63</v>
      </c>
    </row>
    <row r="1612" spans="1:4">
      <c r="A1612" s="326">
        <v>1877</v>
      </c>
      <c r="B1612" s="328" t="s">
        <v>11737</v>
      </c>
      <c r="C1612" s="334" t="s">
        <v>2010</v>
      </c>
      <c r="D1612" s="336">
        <v>34.82</v>
      </c>
    </row>
    <row r="1613" spans="1:4" ht="25.5">
      <c r="A1613" s="326">
        <v>1879</v>
      </c>
      <c r="B1613" s="328" t="s">
        <v>11738</v>
      </c>
      <c r="C1613" s="334" t="s">
        <v>2010</v>
      </c>
      <c r="D1613" s="336">
        <v>4.05</v>
      </c>
    </row>
    <row r="1614" spans="1:4">
      <c r="A1614" s="326">
        <v>1878</v>
      </c>
      <c r="B1614" s="328" t="s">
        <v>11739</v>
      </c>
      <c r="C1614" s="334" t="s">
        <v>2010</v>
      </c>
      <c r="D1614" s="336">
        <v>69.97</v>
      </c>
    </row>
    <row r="1615" spans="1:4">
      <c r="A1615" s="326">
        <v>37971</v>
      </c>
      <c r="B1615" s="328" t="s">
        <v>11740</v>
      </c>
      <c r="C1615" s="334" t="s">
        <v>2010</v>
      </c>
      <c r="D1615" s="336">
        <v>5.13</v>
      </c>
    </row>
    <row r="1616" spans="1:4">
      <c r="A1616" s="326">
        <v>37972</v>
      </c>
      <c r="B1616" s="328" t="s">
        <v>11741</v>
      </c>
      <c r="C1616" s="334" t="s">
        <v>2010</v>
      </c>
      <c r="D1616" s="336">
        <v>7.28</v>
      </c>
    </row>
    <row r="1617" spans="1:4">
      <c r="A1617" s="326">
        <v>37973</v>
      </c>
      <c r="B1617" s="328" t="s">
        <v>11742</v>
      </c>
      <c r="C1617" s="334" t="s">
        <v>2010</v>
      </c>
      <c r="D1617" s="336">
        <v>13.68</v>
      </c>
    </row>
    <row r="1618" spans="1:4" ht="25.5">
      <c r="A1618" s="326">
        <v>1926</v>
      </c>
      <c r="B1618" s="328" t="s">
        <v>11743</v>
      </c>
      <c r="C1618" s="334" t="s">
        <v>2010</v>
      </c>
      <c r="D1618" s="336">
        <v>2.15</v>
      </c>
    </row>
    <row r="1619" spans="1:4" ht="25.5">
      <c r="A1619" s="326">
        <v>1927</v>
      </c>
      <c r="B1619" s="328" t="s">
        <v>11744</v>
      </c>
      <c r="C1619" s="334" t="s">
        <v>2010</v>
      </c>
      <c r="D1619" s="336">
        <v>2.41</v>
      </c>
    </row>
    <row r="1620" spans="1:4" ht="25.5">
      <c r="A1620" s="326">
        <v>1923</v>
      </c>
      <c r="B1620" s="328" t="s">
        <v>11745</v>
      </c>
      <c r="C1620" s="334" t="s">
        <v>2010</v>
      </c>
      <c r="D1620" s="336">
        <v>4.4000000000000004</v>
      </c>
    </row>
    <row r="1621" spans="1:4" ht="25.5">
      <c r="A1621" s="326">
        <v>1929</v>
      </c>
      <c r="B1621" s="328" t="s">
        <v>11746</v>
      </c>
      <c r="C1621" s="334" t="s">
        <v>2010</v>
      </c>
      <c r="D1621" s="336">
        <v>5.34</v>
      </c>
    </row>
    <row r="1622" spans="1:4" ht="25.5">
      <c r="A1622" s="326">
        <v>1930</v>
      </c>
      <c r="B1622" s="328" t="s">
        <v>11747</v>
      </c>
      <c r="C1622" s="334" t="s">
        <v>2010</v>
      </c>
      <c r="D1622" s="336">
        <v>9.1300000000000008</v>
      </c>
    </row>
    <row r="1623" spans="1:4" ht="25.5">
      <c r="A1623" s="326">
        <v>1924</v>
      </c>
      <c r="B1623" s="328" t="s">
        <v>11748</v>
      </c>
      <c r="C1623" s="334" t="s">
        <v>2010</v>
      </c>
      <c r="D1623" s="336">
        <v>14.74</v>
      </c>
    </row>
    <row r="1624" spans="1:4" ht="25.5">
      <c r="A1624" s="326">
        <v>1922</v>
      </c>
      <c r="B1624" s="328" t="s">
        <v>11749</v>
      </c>
      <c r="C1624" s="334" t="s">
        <v>2010</v>
      </c>
      <c r="D1624" s="336">
        <v>30.48</v>
      </c>
    </row>
    <row r="1625" spans="1:4" ht="25.5">
      <c r="A1625" s="326">
        <v>1953</v>
      </c>
      <c r="B1625" s="328" t="s">
        <v>11750</v>
      </c>
      <c r="C1625" s="334" t="s">
        <v>2010</v>
      </c>
      <c r="D1625" s="336">
        <v>37.21</v>
      </c>
    </row>
    <row r="1626" spans="1:4" ht="25.5">
      <c r="A1626" s="326">
        <v>1962</v>
      </c>
      <c r="B1626" s="328" t="s">
        <v>11751</v>
      </c>
      <c r="C1626" s="334" t="s">
        <v>2010</v>
      </c>
      <c r="D1626" s="336">
        <v>180.8</v>
      </c>
    </row>
    <row r="1627" spans="1:4" ht="25.5">
      <c r="A1627" s="326">
        <v>1955</v>
      </c>
      <c r="B1627" s="328" t="s">
        <v>11752</v>
      </c>
      <c r="C1627" s="334" t="s">
        <v>2010</v>
      </c>
      <c r="D1627" s="336">
        <v>2.08</v>
      </c>
    </row>
    <row r="1628" spans="1:4" ht="25.5">
      <c r="A1628" s="326">
        <v>1956</v>
      </c>
      <c r="B1628" s="328" t="s">
        <v>11753</v>
      </c>
      <c r="C1628" s="334" t="s">
        <v>2010</v>
      </c>
      <c r="D1628" s="336">
        <v>2.94</v>
      </c>
    </row>
    <row r="1629" spans="1:4" ht="25.5">
      <c r="A1629" s="326">
        <v>1957</v>
      </c>
      <c r="B1629" s="328" t="s">
        <v>11754</v>
      </c>
      <c r="C1629" s="334" t="s">
        <v>2010</v>
      </c>
      <c r="D1629" s="336">
        <v>6.36</v>
      </c>
    </row>
    <row r="1630" spans="1:4" ht="25.5">
      <c r="A1630" s="326">
        <v>1958</v>
      </c>
      <c r="B1630" s="328" t="s">
        <v>11755</v>
      </c>
      <c r="C1630" s="334" t="s">
        <v>2010</v>
      </c>
      <c r="D1630" s="336">
        <v>11.84</v>
      </c>
    </row>
    <row r="1631" spans="1:4" ht="25.5">
      <c r="A1631" s="326">
        <v>1959</v>
      </c>
      <c r="B1631" s="328" t="s">
        <v>11756</v>
      </c>
      <c r="C1631" s="334" t="s">
        <v>2010</v>
      </c>
      <c r="D1631" s="336">
        <v>12.85</v>
      </c>
    </row>
    <row r="1632" spans="1:4" ht="25.5">
      <c r="A1632" s="326">
        <v>1925</v>
      </c>
      <c r="B1632" s="328" t="s">
        <v>11757</v>
      </c>
      <c r="C1632" s="334" t="s">
        <v>2010</v>
      </c>
      <c r="D1632" s="336">
        <v>33.57</v>
      </c>
    </row>
    <row r="1633" spans="1:4" ht="25.5">
      <c r="A1633" s="326">
        <v>1960</v>
      </c>
      <c r="B1633" s="328" t="s">
        <v>11758</v>
      </c>
      <c r="C1633" s="334" t="s">
        <v>2010</v>
      </c>
      <c r="D1633" s="336">
        <v>51.56</v>
      </c>
    </row>
    <row r="1634" spans="1:4" ht="25.5">
      <c r="A1634" s="326">
        <v>1961</v>
      </c>
      <c r="B1634" s="328" t="s">
        <v>11759</v>
      </c>
      <c r="C1634" s="334" t="s">
        <v>2010</v>
      </c>
      <c r="D1634" s="336">
        <v>66.05</v>
      </c>
    </row>
    <row r="1635" spans="1:4">
      <c r="A1635" s="326">
        <v>38423</v>
      </c>
      <c r="B1635" s="328" t="s">
        <v>11760</v>
      </c>
      <c r="C1635" s="334" t="s">
        <v>2010</v>
      </c>
      <c r="D1635" s="336">
        <v>32.24</v>
      </c>
    </row>
    <row r="1636" spans="1:4" ht="25.5">
      <c r="A1636" s="326">
        <v>39866</v>
      </c>
      <c r="B1636" s="328" t="s">
        <v>11761</v>
      </c>
      <c r="C1636" s="334" t="s">
        <v>2010</v>
      </c>
      <c r="D1636" s="336"/>
    </row>
    <row r="1637" spans="1:4" ht="25.5">
      <c r="A1637" s="326">
        <v>39867</v>
      </c>
      <c r="B1637" s="328" t="s">
        <v>11762</v>
      </c>
      <c r="C1637" s="334" t="s">
        <v>2010</v>
      </c>
      <c r="D1637" s="336"/>
    </row>
    <row r="1638" spans="1:4" ht="25.5">
      <c r="A1638" s="326">
        <v>39868</v>
      </c>
      <c r="B1638" s="328" t="s">
        <v>11763</v>
      </c>
      <c r="C1638" s="334" t="s">
        <v>2010</v>
      </c>
      <c r="D1638" s="336"/>
    </row>
    <row r="1639" spans="1:4">
      <c r="A1639" s="326">
        <v>37999</v>
      </c>
      <c r="B1639" s="328" t="s">
        <v>11764</v>
      </c>
      <c r="C1639" s="334" t="s">
        <v>2010</v>
      </c>
      <c r="D1639" s="336">
        <v>8.65</v>
      </c>
    </row>
    <row r="1640" spans="1:4">
      <c r="A1640" s="326">
        <v>38000</v>
      </c>
      <c r="B1640" s="328" t="s">
        <v>11765</v>
      </c>
      <c r="C1640" s="334" t="s">
        <v>2010</v>
      </c>
      <c r="D1640" s="336">
        <v>10.1</v>
      </c>
    </row>
    <row r="1641" spans="1:4" ht="25.5">
      <c r="A1641" s="326">
        <v>38129</v>
      </c>
      <c r="B1641" s="328" t="s">
        <v>11766</v>
      </c>
      <c r="C1641" s="334" t="s">
        <v>2010</v>
      </c>
      <c r="D1641" s="336">
        <v>4.8499999999999996</v>
      </c>
    </row>
    <row r="1642" spans="1:4" ht="25.5">
      <c r="A1642" s="326">
        <v>38025</v>
      </c>
      <c r="B1642" s="328" t="s">
        <v>11767</v>
      </c>
      <c r="C1642" s="334" t="s">
        <v>2010</v>
      </c>
      <c r="D1642" s="336">
        <v>6.58</v>
      </c>
    </row>
    <row r="1643" spans="1:4" ht="25.5">
      <c r="A1643" s="326">
        <v>38026</v>
      </c>
      <c r="B1643" s="328" t="s">
        <v>11768</v>
      </c>
      <c r="C1643" s="334" t="s">
        <v>2010</v>
      </c>
      <c r="D1643" s="336">
        <v>16.25</v>
      </c>
    </row>
    <row r="1644" spans="1:4" ht="25.5">
      <c r="A1644" s="326">
        <v>1858</v>
      </c>
      <c r="B1644" s="328" t="s">
        <v>11769</v>
      </c>
      <c r="C1644" s="334" t="s">
        <v>2010</v>
      </c>
      <c r="D1644" s="336">
        <v>49.96</v>
      </c>
    </row>
    <row r="1645" spans="1:4" ht="25.5">
      <c r="A1645" s="326">
        <v>1844</v>
      </c>
      <c r="B1645" s="328" t="s">
        <v>11770</v>
      </c>
      <c r="C1645" s="334" t="s">
        <v>2010</v>
      </c>
      <c r="D1645" s="336">
        <v>114.41</v>
      </c>
    </row>
    <row r="1646" spans="1:4" ht="25.5">
      <c r="A1646" s="326">
        <v>1863</v>
      </c>
      <c r="B1646" s="328" t="s">
        <v>11771</v>
      </c>
      <c r="C1646" s="334" t="s">
        <v>2010</v>
      </c>
      <c r="D1646" s="336">
        <v>53.16</v>
      </c>
    </row>
    <row r="1647" spans="1:4" ht="25.5">
      <c r="A1647" s="326">
        <v>1865</v>
      </c>
      <c r="B1647" s="328" t="s">
        <v>11772</v>
      </c>
      <c r="C1647" s="334" t="s">
        <v>2010</v>
      </c>
      <c r="D1647" s="336">
        <v>138.52000000000001</v>
      </c>
    </row>
    <row r="1648" spans="1:4">
      <c r="A1648" s="326">
        <v>36355</v>
      </c>
      <c r="B1648" s="328" t="s">
        <v>11773</v>
      </c>
      <c r="C1648" s="334" t="s">
        <v>2010</v>
      </c>
      <c r="D1648" s="336"/>
    </row>
    <row r="1649" spans="1:4">
      <c r="A1649" s="326">
        <v>36356</v>
      </c>
      <c r="B1649" s="328" t="s">
        <v>11774</v>
      </c>
      <c r="C1649" s="334" t="s">
        <v>2010</v>
      </c>
      <c r="D1649" s="336"/>
    </row>
    <row r="1650" spans="1:4">
      <c r="A1650" s="326">
        <v>1940</v>
      </c>
      <c r="B1650" s="328" t="s">
        <v>11775</v>
      </c>
      <c r="C1650" s="334" t="s">
        <v>2010</v>
      </c>
      <c r="D1650" s="336">
        <v>32.81</v>
      </c>
    </row>
    <row r="1651" spans="1:4">
      <c r="A1651" s="326">
        <v>1939</v>
      </c>
      <c r="B1651" s="328" t="s">
        <v>11776</v>
      </c>
      <c r="C1651" s="334" t="s">
        <v>2010</v>
      </c>
      <c r="D1651" s="336">
        <v>9</v>
      </c>
    </row>
    <row r="1652" spans="1:4">
      <c r="A1652" s="326">
        <v>1937</v>
      </c>
      <c r="B1652" s="328" t="s">
        <v>11777</v>
      </c>
      <c r="C1652" s="334" t="s">
        <v>2010</v>
      </c>
      <c r="D1652" s="336">
        <v>5.54</v>
      </c>
    </row>
    <row r="1653" spans="1:4">
      <c r="A1653" s="326">
        <v>1938</v>
      </c>
      <c r="B1653" s="328" t="s">
        <v>11778</v>
      </c>
      <c r="C1653" s="334" t="s">
        <v>2010</v>
      </c>
      <c r="D1653" s="336">
        <v>6.29</v>
      </c>
    </row>
    <row r="1654" spans="1:4">
      <c r="A1654" s="326">
        <v>1966</v>
      </c>
      <c r="B1654" s="328" t="s">
        <v>11779</v>
      </c>
      <c r="C1654" s="334" t="s">
        <v>2010</v>
      </c>
      <c r="D1654" s="336">
        <v>21.2</v>
      </c>
    </row>
    <row r="1655" spans="1:4">
      <c r="A1655" s="326">
        <v>1933</v>
      </c>
      <c r="B1655" s="328" t="s">
        <v>11780</v>
      </c>
      <c r="C1655" s="334" t="s">
        <v>2010</v>
      </c>
      <c r="D1655" s="336">
        <v>4.57</v>
      </c>
    </row>
    <row r="1656" spans="1:4">
      <c r="A1656" s="326">
        <v>1932</v>
      </c>
      <c r="B1656" s="328" t="s">
        <v>11781</v>
      </c>
      <c r="C1656" s="334" t="s">
        <v>2010</v>
      </c>
      <c r="D1656" s="336">
        <v>10.45</v>
      </c>
    </row>
    <row r="1657" spans="1:4">
      <c r="A1657" s="326">
        <v>1951</v>
      </c>
      <c r="B1657" s="328" t="s">
        <v>11782</v>
      </c>
      <c r="C1657" s="334" t="s">
        <v>2010</v>
      </c>
      <c r="D1657" s="336">
        <v>21.81</v>
      </c>
    </row>
    <row r="1658" spans="1:4">
      <c r="A1658" s="326">
        <v>1970</v>
      </c>
      <c r="B1658" s="328" t="s">
        <v>11783</v>
      </c>
      <c r="C1658" s="334" t="s">
        <v>2010</v>
      </c>
      <c r="D1658" s="336">
        <v>52.99</v>
      </c>
    </row>
    <row r="1659" spans="1:4">
      <c r="A1659" s="326">
        <v>1967</v>
      </c>
      <c r="B1659" s="328" t="s">
        <v>11784</v>
      </c>
      <c r="C1659" s="334" t="s">
        <v>2010</v>
      </c>
      <c r="D1659" s="336">
        <v>6.29</v>
      </c>
    </row>
    <row r="1660" spans="1:4">
      <c r="A1660" s="326">
        <v>1968</v>
      </c>
      <c r="B1660" s="328" t="s">
        <v>11785</v>
      </c>
      <c r="C1660" s="334" t="s">
        <v>2010</v>
      </c>
      <c r="D1660" s="336">
        <v>12.44</v>
      </c>
    </row>
    <row r="1661" spans="1:4">
      <c r="A1661" s="326">
        <v>1969</v>
      </c>
      <c r="B1661" s="328" t="s">
        <v>11786</v>
      </c>
      <c r="C1661" s="334" t="s">
        <v>2010</v>
      </c>
      <c r="D1661" s="336">
        <v>40.49</v>
      </c>
    </row>
    <row r="1662" spans="1:4">
      <c r="A1662" s="326">
        <v>1827</v>
      </c>
      <c r="B1662" s="328" t="s">
        <v>11787</v>
      </c>
      <c r="C1662" s="334" t="s">
        <v>2010</v>
      </c>
      <c r="D1662" s="336"/>
    </row>
    <row r="1663" spans="1:4">
      <c r="A1663" s="326">
        <v>1831</v>
      </c>
      <c r="B1663" s="328" t="s">
        <v>11788</v>
      </c>
      <c r="C1663" s="334" t="s">
        <v>2010</v>
      </c>
      <c r="D1663" s="336"/>
    </row>
    <row r="1664" spans="1:4">
      <c r="A1664" s="326">
        <v>1825</v>
      </c>
      <c r="B1664" s="328" t="s">
        <v>11789</v>
      </c>
      <c r="C1664" s="334" t="s">
        <v>2010</v>
      </c>
      <c r="D1664" s="336"/>
    </row>
    <row r="1665" spans="1:4">
      <c r="A1665" s="326">
        <v>1828</v>
      </c>
      <c r="B1665" s="328" t="s">
        <v>11790</v>
      </c>
      <c r="C1665" s="334" t="s">
        <v>2010</v>
      </c>
      <c r="D1665" s="336"/>
    </row>
    <row r="1666" spans="1:4">
      <c r="A1666" s="326">
        <v>1845</v>
      </c>
      <c r="B1666" s="328" t="s">
        <v>11791</v>
      </c>
      <c r="C1666" s="334" t="s">
        <v>2010</v>
      </c>
      <c r="D1666" s="336"/>
    </row>
    <row r="1667" spans="1:4">
      <c r="A1667" s="326">
        <v>1824</v>
      </c>
      <c r="B1667" s="328" t="s">
        <v>11792</v>
      </c>
      <c r="C1667" s="334" t="s">
        <v>2010</v>
      </c>
      <c r="D1667" s="336"/>
    </row>
    <row r="1668" spans="1:4" ht="25.5">
      <c r="A1668" s="326">
        <v>42693</v>
      </c>
      <c r="B1668" s="328" t="s">
        <v>11793</v>
      </c>
      <c r="C1668" s="334" t="s">
        <v>2010</v>
      </c>
      <c r="D1668" s="336">
        <v>389.13</v>
      </c>
    </row>
    <row r="1669" spans="1:4" ht="25.5">
      <c r="A1669" s="326">
        <v>42695</v>
      </c>
      <c r="B1669" s="328" t="s">
        <v>11794</v>
      </c>
      <c r="C1669" s="334" t="s">
        <v>2010</v>
      </c>
      <c r="D1669" s="336">
        <v>271.86</v>
      </c>
    </row>
    <row r="1670" spans="1:4" ht="25.5">
      <c r="A1670" s="326">
        <v>42694</v>
      </c>
      <c r="B1670" s="328" t="s">
        <v>11795</v>
      </c>
      <c r="C1670" s="334" t="s">
        <v>2010</v>
      </c>
      <c r="D1670" s="336">
        <v>520.74</v>
      </c>
    </row>
    <row r="1671" spans="1:4" ht="25.5">
      <c r="A1671" s="326">
        <v>20097</v>
      </c>
      <c r="B1671" s="328" t="s">
        <v>11796</v>
      </c>
      <c r="C1671" s="334" t="s">
        <v>2010</v>
      </c>
      <c r="D1671" s="336">
        <v>22.58</v>
      </c>
    </row>
    <row r="1672" spans="1:4" ht="25.5">
      <c r="A1672" s="326">
        <v>20098</v>
      </c>
      <c r="B1672" s="328" t="s">
        <v>11797</v>
      </c>
      <c r="C1672" s="334" t="s">
        <v>2010</v>
      </c>
      <c r="D1672" s="336">
        <v>92.28</v>
      </c>
    </row>
    <row r="1673" spans="1:4" ht="25.5">
      <c r="A1673" s="326">
        <v>20096</v>
      </c>
      <c r="B1673" s="328" t="s">
        <v>11798</v>
      </c>
      <c r="C1673" s="334" t="s">
        <v>2010</v>
      </c>
      <c r="D1673" s="336">
        <v>23.37</v>
      </c>
    </row>
    <row r="1674" spans="1:4">
      <c r="A1674" s="326">
        <v>44472</v>
      </c>
      <c r="B1674" s="328" t="s">
        <v>11799</v>
      </c>
      <c r="C1674" s="334" t="s">
        <v>2010</v>
      </c>
      <c r="D1674" s="336"/>
    </row>
    <row r="1675" spans="1:4" ht="25.5">
      <c r="A1675" s="326">
        <v>38369</v>
      </c>
      <c r="B1675" s="328" t="s">
        <v>11800</v>
      </c>
      <c r="C1675" s="334" t="s">
        <v>2010</v>
      </c>
      <c r="D1675" s="336">
        <v>18</v>
      </c>
    </row>
    <row r="1676" spans="1:4">
      <c r="A1676" s="326">
        <v>38370</v>
      </c>
      <c r="B1676" s="328" t="s">
        <v>11801</v>
      </c>
      <c r="C1676" s="334" t="s">
        <v>2010</v>
      </c>
      <c r="D1676" s="336">
        <v>18</v>
      </c>
    </row>
    <row r="1677" spans="1:4">
      <c r="A1677" s="326">
        <v>38372</v>
      </c>
      <c r="B1677" s="328" t="s">
        <v>11802</v>
      </c>
      <c r="C1677" s="334" t="s">
        <v>2010</v>
      </c>
      <c r="D1677" s="336">
        <v>22.13</v>
      </c>
    </row>
    <row r="1678" spans="1:4">
      <c r="A1678" s="326">
        <v>2358</v>
      </c>
      <c r="B1678" s="328" t="s">
        <v>11803</v>
      </c>
      <c r="C1678" s="334" t="s">
        <v>17</v>
      </c>
      <c r="D1678" s="336">
        <v>22.21</v>
      </c>
    </row>
    <row r="1679" spans="1:4">
      <c r="A1679" s="326">
        <v>40807</v>
      </c>
      <c r="B1679" s="328" t="s">
        <v>11804</v>
      </c>
      <c r="C1679" s="334" t="s">
        <v>1752</v>
      </c>
      <c r="D1679" s="336">
        <v>3889.07</v>
      </c>
    </row>
    <row r="1680" spans="1:4">
      <c r="A1680" s="326">
        <v>44330</v>
      </c>
      <c r="B1680" s="328" t="s">
        <v>11805</v>
      </c>
      <c r="C1680" s="334" t="s">
        <v>1450</v>
      </c>
      <c r="D1680" s="336">
        <v>13.74</v>
      </c>
    </row>
    <row r="1681" spans="1:4">
      <c r="A1681" s="326">
        <v>43144</v>
      </c>
      <c r="B1681" s="328" t="s">
        <v>11806</v>
      </c>
      <c r="C1681" s="334" t="s">
        <v>802</v>
      </c>
      <c r="D1681" s="336">
        <v>39.090000000000003</v>
      </c>
    </row>
    <row r="1682" spans="1:4">
      <c r="A1682" s="326">
        <v>39397</v>
      </c>
      <c r="B1682" s="328" t="s">
        <v>11807</v>
      </c>
      <c r="C1682" s="334" t="s">
        <v>1450</v>
      </c>
      <c r="D1682" s="336">
        <v>17.809999999999999</v>
      </c>
    </row>
    <row r="1683" spans="1:4" ht="25.5">
      <c r="A1683" s="326">
        <v>2692</v>
      </c>
      <c r="B1683" s="328" t="s">
        <v>11808</v>
      </c>
      <c r="C1683" s="334" t="s">
        <v>1450</v>
      </c>
      <c r="D1683" s="336">
        <v>7.19</v>
      </c>
    </row>
    <row r="1684" spans="1:4">
      <c r="A1684" s="326">
        <v>44329</v>
      </c>
      <c r="B1684" s="328" t="s">
        <v>11809</v>
      </c>
      <c r="C1684" s="334" t="s">
        <v>1450</v>
      </c>
      <c r="D1684" s="336">
        <v>18</v>
      </c>
    </row>
    <row r="1685" spans="1:4">
      <c r="A1685" s="326">
        <v>5318</v>
      </c>
      <c r="B1685" s="328" t="s">
        <v>11810</v>
      </c>
      <c r="C1685" s="334" t="s">
        <v>1450</v>
      </c>
      <c r="D1685" s="336">
        <v>29.11</v>
      </c>
    </row>
    <row r="1686" spans="1:4">
      <c r="A1686" s="326">
        <v>5330</v>
      </c>
      <c r="B1686" s="328" t="s">
        <v>11811</v>
      </c>
      <c r="C1686" s="334" t="s">
        <v>1450</v>
      </c>
      <c r="D1686" s="336">
        <v>66.349999999999994</v>
      </c>
    </row>
    <row r="1687" spans="1:4">
      <c r="A1687" s="326">
        <v>44532</v>
      </c>
      <c r="B1687" s="328" t="s">
        <v>11812</v>
      </c>
      <c r="C1687" s="334" t="s">
        <v>2010</v>
      </c>
      <c r="D1687" s="336">
        <v>32.43</v>
      </c>
    </row>
    <row r="1688" spans="1:4" ht="25.5">
      <c r="A1688" s="326">
        <v>44531</v>
      </c>
      <c r="B1688" s="328" t="s">
        <v>11813</v>
      </c>
      <c r="C1688" s="334" t="s">
        <v>2010</v>
      </c>
      <c r="D1688" s="336">
        <v>103.09</v>
      </c>
    </row>
    <row r="1689" spans="1:4" ht="25.5">
      <c r="A1689" s="326">
        <v>13887</v>
      </c>
      <c r="B1689" s="328" t="s">
        <v>11814</v>
      </c>
      <c r="C1689" s="334" t="s">
        <v>2010</v>
      </c>
      <c r="D1689" s="336">
        <v>591.89</v>
      </c>
    </row>
    <row r="1690" spans="1:4" ht="25.5">
      <c r="A1690" s="326">
        <v>38140</v>
      </c>
      <c r="B1690" s="328" t="s">
        <v>11815</v>
      </c>
      <c r="C1690" s="334" t="s">
        <v>2010</v>
      </c>
      <c r="D1690" s="336">
        <v>25</v>
      </c>
    </row>
    <row r="1691" spans="1:4" ht="25.5">
      <c r="A1691" s="326">
        <v>44495</v>
      </c>
      <c r="B1691" s="328" t="s">
        <v>11816</v>
      </c>
      <c r="C1691" s="334" t="s">
        <v>2010</v>
      </c>
      <c r="D1691" s="336">
        <v>26.35</v>
      </c>
    </row>
    <row r="1692" spans="1:4" ht="25.5">
      <c r="A1692" s="326">
        <v>44533</v>
      </c>
      <c r="B1692" s="328" t="s">
        <v>11817</v>
      </c>
      <c r="C1692" s="334" t="s">
        <v>2010</v>
      </c>
      <c r="D1692" s="336">
        <v>24.88</v>
      </c>
    </row>
    <row r="1693" spans="1:4">
      <c r="A1693" s="326">
        <v>44534</v>
      </c>
      <c r="B1693" s="328" t="s">
        <v>11818</v>
      </c>
      <c r="C1693" s="334" t="s">
        <v>2010</v>
      </c>
      <c r="D1693" s="336">
        <v>6.48</v>
      </c>
    </row>
    <row r="1694" spans="1:4" ht="25.5">
      <c r="A1694" s="326">
        <v>34729</v>
      </c>
      <c r="B1694" s="328" t="s">
        <v>11819</v>
      </c>
      <c r="C1694" s="334" t="s">
        <v>2010</v>
      </c>
      <c r="D1694" s="336">
        <v>1507.98</v>
      </c>
    </row>
    <row r="1695" spans="1:4" ht="25.5">
      <c r="A1695" s="326">
        <v>34734</v>
      </c>
      <c r="B1695" s="328" t="s">
        <v>11820</v>
      </c>
      <c r="C1695" s="334" t="s">
        <v>2010</v>
      </c>
      <c r="D1695" s="336">
        <v>2334.84</v>
      </c>
    </row>
    <row r="1696" spans="1:4" ht="25.5">
      <c r="A1696" s="326">
        <v>34738</v>
      </c>
      <c r="B1696" s="328" t="s">
        <v>11821</v>
      </c>
      <c r="C1696" s="334" t="s">
        <v>2010</v>
      </c>
      <c r="D1696" s="336">
        <v>5454.92</v>
      </c>
    </row>
    <row r="1697" spans="1:4">
      <c r="A1697" s="326">
        <v>34623</v>
      </c>
      <c r="B1697" s="328" t="s">
        <v>11822</v>
      </c>
      <c r="C1697" s="334" t="s">
        <v>2010</v>
      </c>
      <c r="D1697" s="336">
        <v>65.37</v>
      </c>
    </row>
    <row r="1698" spans="1:4">
      <c r="A1698" s="326">
        <v>34616</v>
      </c>
      <c r="B1698" s="328" t="s">
        <v>11823</v>
      </c>
      <c r="C1698" s="334" t="s">
        <v>2010</v>
      </c>
      <c r="D1698" s="336">
        <v>66.39</v>
      </c>
    </row>
    <row r="1699" spans="1:4">
      <c r="A1699" s="326">
        <v>34628</v>
      </c>
      <c r="B1699" s="328" t="s">
        <v>11824</v>
      </c>
      <c r="C1699" s="334" t="s">
        <v>2010</v>
      </c>
      <c r="D1699" s="336">
        <v>93.63</v>
      </c>
    </row>
    <row r="1700" spans="1:4">
      <c r="A1700" s="326">
        <v>34686</v>
      </c>
      <c r="B1700" s="328" t="s">
        <v>11825</v>
      </c>
      <c r="C1700" s="334" t="s">
        <v>2010</v>
      </c>
      <c r="D1700" s="336">
        <v>17.170000000000002</v>
      </c>
    </row>
    <row r="1701" spans="1:4">
      <c r="A1701" s="326">
        <v>34653</v>
      </c>
      <c r="B1701" s="328" t="s">
        <v>11826</v>
      </c>
      <c r="C1701" s="334" t="s">
        <v>2010</v>
      </c>
      <c r="D1701" s="336">
        <v>11.58</v>
      </c>
    </row>
    <row r="1702" spans="1:4">
      <c r="A1702" s="326">
        <v>34688</v>
      </c>
      <c r="B1702" s="328" t="s">
        <v>11827</v>
      </c>
      <c r="C1702" s="334" t="s">
        <v>2010</v>
      </c>
      <c r="D1702" s="336">
        <v>20.99</v>
      </c>
    </row>
    <row r="1703" spans="1:4">
      <c r="A1703" s="326">
        <v>34709</v>
      </c>
      <c r="B1703" s="328" t="s">
        <v>11828</v>
      </c>
      <c r="C1703" s="334" t="s">
        <v>2010</v>
      </c>
      <c r="D1703" s="336">
        <v>81.34</v>
      </c>
    </row>
    <row r="1704" spans="1:4">
      <c r="A1704" s="326">
        <v>34714</v>
      </c>
      <c r="B1704" s="328" t="s">
        <v>11829</v>
      </c>
      <c r="C1704" s="334" t="s">
        <v>2010</v>
      </c>
      <c r="D1704" s="336">
        <v>97.15</v>
      </c>
    </row>
    <row r="1705" spans="1:4">
      <c r="A1705" s="326">
        <v>2391</v>
      </c>
      <c r="B1705" s="328" t="s">
        <v>11830</v>
      </c>
      <c r="C1705" s="334" t="s">
        <v>2010</v>
      </c>
      <c r="D1705" s="336">
        <v>443.66</v>
      </c>
    </row>
    <row r="1706" spans="1:4">
      <c r="A1706" s="326">
        <v>2374</v>
      </c>
      <c r="B1706" s="328" t="s">
        <v>11831</v>
      </c>
      <c r="C1706" s="334" t="s">
        <v>2010</v>
      </c>
      <c r="D1706" s="336">
        <v>503.32</v>
      </c>
    </row>
    <row r="1707" spans="1:4">
      <c r="A1707" s="326">
        <v>2377</v>
      </c>
      <c r="B1707" s="328" t="s">
        <v>11832</v>
      </c>
      <c r="C1707" s="334" t="s">
        <v>2010</v>
      </c>
      <c r="D1707" s="336">
        <v>706.36</v>
      </c>
    </row>
    <row r="1708" spans="1:4">
      <c r="A1708" s="326">
        <v>2393</v>
      </c>
      <c r="B1708" s="328" t="s">
        <v>11833</v>
      </c>
      <c r="C1708" s="334" t="s">
        <v>2010</v>
      </c>
      <c r="D1708" s="336">
        <v>1182.9000000000001</v>
      </c>
    </row>
    <row r="1709" spans="1:4">
      <c r="A1709" s="326">
        <v>34705</v>
      </c>
      <c r="B1709" s="328" t="s">
        <v>11834</v>
      </c>
      <c r="C1709" s="334" t="s">
        <v>2010</v>
      </c>
      <c r="D1709" s="336">
        <v>1034.6199999999999</v>
      </c>
    </row>
    <row r="1710" spans="1:4">
      <c r="A1710" s="326">
        <v>34707</v>
      </c>
      <c r="B1710" s="328" t="s">
        <v>11835</v>
      </c>
      <c r="C1710" s="334" t="s">
        <v>2010</v>
      </c>
      <c r="D1710" s="336">
        <v>1917.16</v>
      </c>
    </row>
    <row r="1711" spans="1:4">
      <c r="A1711" s="326">
        <v>34544</v>
      </c>
      <c r="B1711" s="328" t="s">
        <v>11836</v>
      </c>
      <c r="C1711" s="334" t="s">
        <v>2010</v>
      </c>
      <c r="D1711" s="336">
        <v>1916.96</v>
      </c>
    </row>
    <row r="1712" spans="1:4">
      <c r="A1712" s="326">
        <v>2378</v>
      </c>
      <c r="B1712" s="328" t="s">
        <v>11837</v>
      </c>
      <c r="C1712" s="334" t="s">
        <v>2010</v>
      </c>
      <c r="D1712" s="336">
        <v>1624.87</v>
      </c>
    </row>
    <row r="1713" spans="1:4">
      <c r="A1713" s="326">
        <v>2379</v>
      </c>
      <c r="B1713" s="328" t="s">
        <v>11838</v>
      </c>
      <c r="C1713" s="334" t="s">
        <v>2010</v>
      </c>
      <c r="D1713" s="336">
        <v>1624.87</v>
      </c>
    </row>
    <row r="1714" spans="1:4">
      <c r="A1714" s="326">
        <v>2376</v>
      </c>
      <c r="B1714" s="328" t="s">
        <v>11839</v>
      </c>
      <c r="C1714" s="334" t="s">
        <v>2010</v>
      </c>
      <c r="D1714" s="336">
        <v>2676.15</v>
      </c>
    </row>
    <row r="1715" spans="1:4">
      <c r="A1715" s="326">
        <v>2394</v>
      </c>
      <c r="B1715" s="328" t="s">
        <v>11840</v>
      </c>
      <c r="C1715" s="334" t="s">
        <v>2010</v>
      </c>
      <c r="D1715" s="336">
        <v>5721.12</v>
      </c>
    </row>
    <row r="1716" spans="1:4">
      <c r="A1716" s="326">
        <v>2388</v>
      </c>
      <c r="B1716" s="328" t="s">
        <v>11841</v>
      </c>
      <c r="C1716" s="334" t="s">
        <v>2010</v>
      </c>
      <c r="D1716" s="336">
        <v>80.73</v>
      </c>
    </row>
    <row r="1717" spans="1:4">
      <c r="A1717" s="326">
        <v>34606</v>
      </c>
      <c r="B1717" s="328" t="s">
        <v>11842</v>
      </c>
      <c r="C1717" s="334" t="s">
        <v>2010</v>
      </c>
      <c r="D1717" s="336">
        <v>123.83</v>
      </c>
    </row>
    <row r="1718" spans="1:4">
      <c r="A1718" s="326">
        <v>2370</v>
      </c>
      <c r="B1718" s="328" t="s">
        <v>11843</v>
      </c>
      <c r="C1718" s="334" t="s">
        <v>2010</v>
      </c>
      <c r="D1718" s="336">
        <v>15</v>
      </c>
    </row>
    <row r="1719" spans="1:4">
      <c r="A1719" s="326">
        <v>2386</v>
      </c>
      <c r="B1719" s="328" t="s">
        <v>11844</v>
      </c>
      <c r="C1719" s="334" t="s">
        <v>2010</v>
      </c>
      <c r="D1719" s="336">
        <v>25.16</v>
      </c>
    </row>
    <row r="1720" spans="1:4">
      <c r="A1720" s="326">
        <v>34689</v>
      </c>
      <c r="B1720" s="328" t="s">
        <v>11845</v>
      </c>
      <c r="C1720" s="334" t="s">
        <v>2010</v>
      </c>
      <c r="D1720" s="336">
        <v>39.42</v>
      </c>
    </row>
    <row r="1721" spans="1:4">
      <c r="A1721" s="326">
        <v>2392</v>
      </c>
      <c r="B1721" s="328" t="s">
        <v>11846</v>
      </c>
      <c r="C1721" s="334" t="s">
        <v>2010</v>
      </c>
      <c r="D1721" s="336">
        <v>100.69</v>
      </c>
    </row>
    <row r="1722" spans="1:4">
      <c r="A1722" s="326">
        <v>2373</v>
      </c>
      <c r="B1722" s="328" t="s">
        <v>11847</v>
      </c>
      <c r="C1722" s="334" t="s">
        <v>2010</v>
      </c>
      <c r="D1722" s="336">
        <v>141.87</v>
      </c>
    </row>
    <row r="1723" spans="1:4" ht="25.5">
      <c r="A1723" s="326">
        <v>39465</v>
      </c>
      <c r="B1723" s="328" t="s">
        <v>11848</v>
      </c>
      <c r="C1723" s="334" t="s">
        <v>2010</v>
      </c>
      <c r="D1723" s="336">
        <v>86.66</v>
      </c>
    </row>
    <row r="1724" spans="1:4" ht="25.5">
      <c r="A1724" s="326">
        <v>39466</v>
      </c>
      <c r="B1724" s="328" t="s">
        <v>11849</v>
      </c>
      <c r="C1724" s="334" t="s">
        <v>2010</v>
      </c>
      <c r="D1724" s="336">
        <v>97.5</v>
      </c>
    </row>
    <row r="1725" spans="1:4" ht="25.5">
      <c r="A1725" s="326">
        <v>39467</v>
      </c>
      <c r="B1725" s="328" t="s">
        <v>11850</v>
      </c>
      <c r="C1725" s="334" t="s">
        <v>2010</v>
      </c>
      <c r="D1725" s="336">
        <v>124.71</v>
      </c>
    </row>
    <row r="1726" spans="1:4" ht="25.5">
      <c r="A1726" s="326">
        <v>39468</v>
      </c>
      <c r="B1726" s="328" t="s">
        <v>11851</v>
      </c>
      <c r="C1726" s="334" t="s">
        <v>2010</v>
      </c>
      <c r="D1726" s="336">
        <v>221.67</v>
      </c>
    </row>
    <row r="1727" spans="1:4" ht="25.5">
      <c r="A1727" s="326">
        <v>39469</v>
      </c>
      <c r="B1727" s="328" t="s">
        <v>11852</v>
      </c>
      <c r="C1727" s="334" t="s">
        <v>2010</v>
      </c>
      <c r="D1727" s="336">
        <v>90.3</v>
      </c>
    </row>
    <row r="1728" spans="1:4" ht="25.5">
      <c r="A1728" s="326">
        <v>39470</v>
      </c>
      <c r="B1728" s="328" t="s">
        <v>11853</v>
      </c>
      <c r="C1728" s="334" t="s">
        <v>2010</v>
      </c>
      <c r="D1728" s="336">
        <v>110.95</v>
      </c>
    </row>
    <row r="1729" spans="1:4" ht="25.5">
      <c r="A1729" s="326">
        <v>39471</v>
      </c>
      <c r="B1729" s="328" t="s">
        <v>11854</v>
      </c>
      <c r="C1729" s="334" t="s">
        <v>2010</v>
      </c>
      <c r="D1729" s="336">
        <v>133.33000000000001</v>
      </c>
    </row>
    <row r="1730" spans="1:4" ht="25.5">
      <c r="A1730" s="326">
        <v>39472</v>
      </c>
      <c r="B1730" s="328" t="s">
        <v>11855</v>
      </c>
      <c r="C1730" s="334" t="s">
        <v>2010</v>
      </c>
      <c r="D1730" s="336">
        <v>231.66</v>
      </c>
    </row>
    <row r="1731" spans="1:4" ht="25.5">
      <c r="A1731" s="326">
        <v>39473</v>
      </c>
      <c r="B1731" s="328" t="s">
        <v>11856</v>
      </c>
      <c r="C1731" s="334" t="s">
        <v>2010</v>
      </c>
      <c r="D1731" s="336">
        <v>149.65</v>
      </c>
    </row>
    <row r="1732" spans="1:4" ht="25.5">
      <c r="A1732" s="326">
        <v>39474</v>
      </c>
      <c r="B1732" s="328" t="s">
        <v>11857</v>
      </c>
      <c r="C1732" s="334" t="s">
        <v>2010</v>
      </c>
      <c r="D1732" s="336">
        <v>159.54</v>
      </c>
    </row>
    <row r="1733" spans="1:4" ht="25.5">
      <c r="A1733" s="326">
        <v>39475</v>
      </c>
      <c r="B1733" s="328" t="s">
        <v>11858</v>
      </c>
      <c r="C1733" s="334" t="s">
        <v>2010</v>
      </c>
      <c r="D1733" s="336">
        <v>181.01</v>
      </c>
    </row>
    <row r="1734" spans="1:4" ht="25.5">
      <c r="A1734" s="326">
        <v>39476</v>
      </c>
      <c r="B1734" s="328" t="s">
        <v>11859</v>
      </c>
      <c r="C1734" s="334" t="s">
        <v>2010</v>
      </c>
      <c r="D1734" s="336">
        <v>340.75</v>
      </c>
    </row>
    <row r="1735" spans="1:4" ht="25.5">
      <c r="A1735" s="326">
        <v>39477</v>
      </c>
      <c r="B1735" s="328" t="s">
        <v>11860</v>
      </c>
      <c r="C1735" s="334" t="s">
        <v>2010</v>
      </c>
      <c r="D1735" s="336">
        <v>166.95</v>
      </c>
    </row>
    <row r="1736" spans="1:4" ht="25.5">
      <c r="A1736" s="326">
        <v>39478</v>
      </c>
      <c r="B1736" s="328" t="s">
        <v>11861</v>
      </c>
      <c r="C1736" s="334" t="s">
        <v>2010</v>
      </c>
      <c r="D1736" s="336">
        <v>172.12</v>
      </c>
    </row>
    <row r="1737" spans="1:4" ht="25.5">
      <c r="A1737" s="326">
        <v>39479</v>
      </c>
      <c r="B1737" s="328" t="s">
        <v>11862</v>
      </c>
      <c r="C1737" s="334" t="s">
        <v>2010</v>
      </c>
      <c r="D1737" s="336">
        <v>202.8</v>
      </c>
    </row>
    <row r="1738" spans="1:4" ht="25.5">
      <c r="A1738" s="326">
        <v>39480</v>
      </c>
      <c r="B1738" s="328" t="s">
        <v>11863</v>
      </c>
      <c r="C1738" s="334" t="s">
        <v>2010</v>
      </c>
      <c r="D1738" s="336">
        <v>418.46</v>
      </c>
    </row>
    <row r="1739" spans="1:4" ht="25.5">
      <c r="A1739" s="326">
        <v>39459</v>
      </c>
      <c r="B1739" s="328" t="s">
        <v>11864</v>
      </c>
      <c r="C1739" s="334" t="s">
        <v>2010</v>
      </c>
      <c r="D1739" s="336">
        <v>355.17</v>
      </c>
    </row>
    <row r="1740" spans="1:4" ht="25.5">
      <c r="A1740" s="326">
        <v>39445</v>
      </c>
      <c r="B1740" s="328" t="s">
        <v>11865</v>
      </c>
      <c r="C1740" s="334" t="s">
        <v>2010</v>
      </c>
      <c r="D1740" s="336">
        <v>178.33</v>
      </c>
    </row>
    <row r="1741" spans="1:4" ht="25.5">
      <c r="A1741" s="326">
        <v>39446</v>
      </c>
      <c r="B1741" s="328" t="s">
        <v>11866</v>
      </c>
      <c r="C1741" s="334" t="s">
        <v>2010</v>
      </c>
      <c r="D1741" s="336">
        <v>181.5</v>
      </c>
    </row>
    <row r="1742" spans="1:4" ht="25.5">
      <c r="A1742" s="326">
        <v>39447</v>
      </c>
      <c r="B1742" s="328" t="s">
        <v>11867</v>
      </c>
      <c r="C1742" s="334" t="s">
        <v>2010</v>
      </c>
      <c r="D1742" s="336">
        <v>194.1</v>
      </c>
    </row>
    <row r="1743" spans="1:4" ht="25.5">
      <c r="A1743" s="326">
        <v>39448</v>
      </c>
      <c r="B1743" s="328" t="s">
        <v>11868</v>
      </c>
      <c r="C1743" s="334" t="s">
        <v>2010</v>
      </c>
      <c r="D1743" s="336">
        <v>330.97</v>
      </c>
    </row>
    <row r="1744" spans="1:4" ht="25.5">
      <c r="A1744" s="326">
        <v>39450</v>
      </c>
      <c r="B1744" s="328" t="s">
        <v>11869</v>
      </c>
      <c r="C1744" s="334" t="s">
        <v>2010</v>
      </c>
      <c r="D1744" s="336">
        <v>201.93</v>
      </c>
    </row>
    <row r="1745" spans="1:4" ht="25.5">
      <c r="A1745" s="326">
        <v>39451</v>
      </c>
      <c r="B1745" s="328" t="s">
        <v>11870</v>
      </c>
      <c r="C1745" s="334" t="s">
        <v>2010</v>
      </c>
      <c r="D1745" s="336">
        <v>220.24</v>
      </c>
    </row>
    <row r="1746" spans="1:4" ht="25.5">
      <c r="A1746" s="326">
        <v>39452</v>
      </c>
      <c r="B1746" s="328" t="s">
        <v>11871</v>
      </c>
      <c r="C1746" s="334" t="s">
        <v>2010</v>
      </c>
      <c r="D1746" s="336">
        <v>221.56</v>
      </c>
    </row>
    <row r="1747" spans="1:4" ht="25.5">
      <c r="A1747" s="326">
        <v>39523</v>
      </c>
      <c r="B1747" s="328" t="s">
        <v>11872</v>
      </c>
      <c r="C1747" s="334" t="s">
        <v>2010</v>
      </c>
      <c r="D1747" s="336">
        <v>370.78</v>
      </c>
    </row>
    <row r="1748" spans="1:4" ht="25.5">
      <c r="A1748" s="326">
        <v>39449</v>
      </c>
      <c r="B1748" s="328" t="s">
        <v>11873</v>
      </c>
      <c r="C1748" s="334" t="s">
        <v>2010</v>
      </c>
      <c r="D1748" s="336">
        <v>410.61</v>
      </c>
    </row>
    <row r="1749" spans="1:4" ht="25.5">
      <c r="A1749" s="326">
        <v>39455</v>
      </c>
      <c r="B1749" s="328" t="s">
        <v>11874</v>
      </c>
      <c r="C1749" s="334" t="s">
        <v>2010</v>
      </c>
      <c r="D1749" s="336">
        <v>203.18</v>
      </c>
    </row>
    <row r="1750" spans="1:4" ht="25.5">
      <c r="A1750" s="326">
        <v>39456</v>
      </c>
      <c r="B1750" s="328" t="s">
        <v>11875</v>
      </c>
      <c r="C1750" s="334" t="s">
        <v>2010</v>
      </c>
      <c r="D1750" s="336">
        <v>203.33</v>
      </c>
    </row>
    <row r="1751" spans="1:4" ht="25.5">
      <c r="A1751" s="326">
        <v>39457</v>
      </c>
      <c r="B1751" s="328" t="s">
        <v>11876</v>
      </c>
      <c r="C1751" s="334" t="s">
        <v>2010</v>
      </c>
      <c r="D1751" s="336">
        <v>221.66</v>
      </c>
    </row>
    <row r="1752" spans="1:4" ht="25.5">
      <c r="A1752" s="326">
        <v>39458</v>
      </c>
      <c r="B1752" s="328" t="s">
        <v>11877</v>
      </c>
      <c r="C1752" s="334" t="s">
        <v>2010</v>
      </c>
      <c r="D1752" s="336">
        <v>413.64</v>
      </c>
    </row>
    <row r="1753" spans="1:4" ht="25.5">
      <c r="A1753" s="326">
        <v>39464</v>
      </c>
      <c r="B1753" s="328" t="s">
        <v>11878</v>
      </c>
      <c r="C1753" s="334" t="s">
        <v>2010</v>
      </c>
      <c r="D1753" s="336">
        <v>665.16</v>
      </c>
    </row>
    <row r="1754" spans="1:4" ht="25.5">
      <c r="A1754" s="326">
        <v>39460</v>
      </c>
      <c r="B1754" s="328" t="s">
        <v>11879</v>
      </c>
      <c r="C1754" s="334" t="s">
        <v>2010</v>
      </c>
      <c r="D1754" s="336">
        <v>252.28</v>
      </c>
    </row>
    <row r="1755" spans="1:4" ht="25.5">
      <c r="A1755" s="326">
        <v>39461</v>
      </c>
      <c r="B1755" s="328" t="s">
        <v>11880</v>
      </c>
      <c r="C1755" s="334" t="s">
        <v>2010</v>
      </c>
      <c r="D1755" s="336">
        <v>295.61</v>
      </c>
    </row>
    <row r="1756" spans="1:4" ht="25.5">
      <c r="A1756" s="326">
        <v>39462</v>
      </c>
      <c r="B1756" s="328" t="s">
        <v>11881</v>
      </c>
      <c r="C1756" s="334" t="s">
        <v>2010</v>
      </c>
      <c r="D1756" s="336">
        <v>284.89</v>
      </c>
    </row>
    <row r="1757" spans="1:4" ht="25.5">
      <c r="A1757" s="326">
        <v>39463</v>
      </c>
      <c r="B1757" s="328" t="s">
        <v>11882</v>
      </c>
      <c r="C1757" s="334" t="s">
        <v>2010</v>
      </c>
      <c r="D1757" s="336">
        <v>660</v>
      </c>
    </row>
    <row r="1758" spans="1:4" ht="25.5">
      <c r="A1758" s="326">
        <v>26039</v>
      </c>
      <c r="B1758" s="328" t="s">
        <v>11883</v>
      </c>
      <c r="C1758" s="334" t="s">
        <v>2010</v>
      </c>
      <c r="D1758" s="336"/>
    </row>
    <row r="1759" spans="1:4" ht="25.5">
      <c r="A1759" s="326">
        <v>2401</v>
      </c>
      <c r="B1759" s="328" t="s">
        <v>11884</v>
      </c>
      <c r="C1759" s="334" t="s">
        <v>2010</v>
      </c>
      <c r="D1759" s="336"/>
    </row>
    <row r="1760" spans="1:4" ht="25.5">
      <c r="A1760" s="326">
        <v>38870</v>
      </c>
      <c r="B1760" s="328" t="s">
        <v>11885</v>
      </c>
      <c r="C1760" s="334" t="s">
        <v>2010</v>
      </c>
      <c r="D1760" s="336"/>
    </row>
    <row r="1761" spans="1:4" ht="25.5">
      <c r="A1761" s="326">
        <v>38869</v>
      </c>
      <c r="B1761" s="328" t="s">
        <v>11886</v>
      </c>
      <c r="C1761" s="334" t="s">
        <v>2010</v>
      </c>
      <c r="D1761" s="336"/>
    </row>
    <row r="1762" spans="1:4" ht="25.5">
      <c r="A1762" s="326">
        <v>38872</v>
      </c>
      <c r="B1762" s="328" t="s">
        <v>11887</v>
      </c>
      <c r="C1762" s="334" t="s">
        <v>2010</v>
      </c>
      <c r="D1762" s="336"/>
    </row>
    <row r="1763" spans="1:4" ht="25.5">
      <c r="A1763" s="326">
        <v>38871</v>
      </c>
      <c r="B1763" s="328" t="s">
        <v>11888</v>
      </c>
      <c r="C1763" s="334" t="s">
        <v>2010</v>
      </c>
      <c r="D1763" s="336"/>
    </row>
    <row r="1764" spans="1:4" ht="25.5">
      <c r="A1764" s="326">
        <v>39283</v>
      </c>
      <c r="B1764" s="328" t="s">
        <v>11889</v>
      </c>
      <c r="C1764" s="334" t="s">
        <v>2010</v>
      </c>
      <c r="D1764" s="336"/>
    </row>
    <row r="1765" spans="1:4" ht="25.5">
      <c r="A1765" s="326">
        <v>39285</v>
      </c>
      <c r="B1765" s="328" t="s">
        <v>11890</v>
      </c>
      <c r="C1765" s="334" t="s">
        <v>2010</v>
      </c>
      <c r="D1765" s="336"/>
    </row>
    <row r="1766" spans="1:4" ht="25.5">
      <c r="A1766" s="326">
        <v>39286</v>
      </c>
      <c r="B1766" s="328" t="s">
        <v>11891</v>
      </c>
      <c r="C1766" s="334" t="s">
        <v>2010</v>
      </c>
      <c r="D1766" s="336"/>
    </row>
    <row r="1767" spans="1:4" ht="25.5">
      <c r="A1767" s="326">
        <v>39288</v>
      </c>
      <c r="B1767" s="328" t="s">
        <v>11892</v>
      </c>
      <c r="C1767" s="334" t="s">
        <v>2010</v>
      </c>
      <c r="D1767" s="336"/>
    </row>
    <row r="1768" spans="1:4" ht="25.5">
      <c r="A1768" s="326">
        <v>44476</v>
      </c>
      <c r="B1768" s="328" t="s">
        <v>11893</v>
      </c>
      <c r="C1768" s="334" t="s">
        <v>16</v>
      </c>
      <c r="D1768" s="336">
        <v>869.93</v>
      </c>
    </row>
    <row r="1769" spans="1:4" ht="25.5">
      <c r="A1769" s="326">
        <v>10629</v>
      </c>
      <c r="B1769" s="328" t="s">
        <v>11894</v>
      </c>
      <c r="C1769" s="334" t="s">
        <v>16</v>
      </c>
      <c r="D1769" s="336">
        <v>685.93</v>
      </c>
    </row>
    <row r="1770" spans="1:4" ht="25.5">
      <c r="A1770" s="326">
        <v>10698</v>
      </c>
      <c r="B1770" s="328" t="s">
        <v>11895</v>
      </c>
      <c r="C1770" s="334" t="s">
        <v>16</v>
      </c>
      <c r="D1770" s="336"/>
    </row>
    <row r="1771" spans="1:4" ht="25.5">
      <c r="A1771" s="326">
        <v>40521</v>
      </c>
      <c r="B1771" s="328" t="s">
        <v>11896</v>
      </c>
      <c r="C1771" s="334" t="s">
        <v>2010</v>
      </c>
      <c r="D1771" s="336">
        <v>119088.42</v>
      </c>
    </row>
    <row r="1772" spans="1:4" ht="25.5">
      <c r="A1772" s="326">
        <v>2432</v>
      </c>
      <c r="B1772" s="328" t="s">
        <v>11897</v>
      </c>
      <c r="C1772" s="334" t="s">
        <v>2010</v>
      </c>
      <c r="D1772" s="336">
        <v>38.01</v>
      </c>
    </row>
    <row r="1773" spans="1:4" ht="25.5">
      <c r="A1773" s="326">
        <v>2418</v>
      </c>
      <c r="B1773" s="328" t="s">
        <v>11898</v>
      </c>
      <c r="C1773" s="334" t="s">
        <v>2010</v>
      </c>
      <c r="D1773" s="336">
        <v>17.63</v>
      </c>
    </row>
    <row r="1774" spans="1:4" ht="25.5">
      <c r="A1774" s="326">
        <v>2433</v>
      </c>
      <c r="B1774" s="328" t="s">
        <v>11899</v>
      </c>
      <c r="C1774" s="334" t="s">
        <v>2010</v>
      </c>
      <c r="D1774" s="336">
        <v>12.87</v>
      </c>
    </row>
    <row r="1775" spans="1:4" ht="25.5">
      <c r="A1775" s="326">
        <v>2420</v>
      </c>
      <c r="B1775" s="328" t="s">
        <v>11900</v>
      </c>
      <c r="C1775" s="334" t="s">
        <v>2010</v>
      </c>
      <c r="D1775" s="336">
        <v>22.11</v>
      </c>
    </row>
    <row r="1776" spans="1:4" ht="25.5">
      <c r="A1776" s="326">
        <v>11447</v>
      </c>
      <c r="B1776" s="328" t="s">
        <v>11901</v>
      </c>
      <c r="C1776" s="334" t="s">
        <v>2010</v>
      </c>
      <c r="D1776" s="336">
        <v>43.7</v>
      </c>
    </row>
    <row r="1777" spans="1:4" ht="25.5">
      <c r="A1777" s="326">
        <v>11451</v>
      </c>
      <c r="B1777" s="328" t="s">
        <v>11902</v>
      </c>
      <c r="C1777" s="334" t="s">
        <v>2010</v>
      </c>
      <c r="D1777" s="336">
        <v>117.15</v>
      </c>
    </row>
    <row r="1778" spans="1:4" ht="25.5">
      <c r="A1778" s="326">
        <v>11116</v>
      </c>
      <c r="B1778" s="328" t="s">
        <v>11903</v>
      </c>
      <c r="C1778" s="334" t="s">
        <v>2010</v>
      </c>
      <c r="D1778" s="336"/>
    </row>
    <row r="1779" spans="1:4">
      <c r="A1779" s="326">
        <v>38411</v>
      </c>
      <c r="B1779" s="328" t="s">
        <v>11904</v>
      </c>
      <c r="C1779" s="334" t="s">
        <v>2010</v>
      </c>
      <c r="D1779" s="336">
        <v>1805.63</v>
      </c>
    </row>
    <row r="1780" spans="1:4" ht="25.5">
      <c r="A1780" s="326">
        <v>38189</v>
      </c>
      <c r="B1780" s="328" t="s">
        <v>11905</v>
      </c>
      <c r="C1780" s="334" t="s">
        <v>2010</v>
      </c>
      <c r="D1780" s="336">
        <v>205.74</v>
      </c>
    </row>
    <row r="1781" spans="1:4" ht="25.5">
      <c r="A1781" s="326">
        <v>38190</v>
      </c>
      <c r="B1781" s="328" t="s">
        <v>11906</v>
      </c>
      <c r="C1781" s="334" t="s">
        <v>2010</v>
      </c>
      <c r="D1781" s="336">
        <v>433.44</v>
      </c>
    </row>
    <row r="1782" spans="1:4" ht="25.5">
      <c r="A1782" s="326">
        <v>7608</v>
      </c>
      <c r="B1782" s="328" t="s">
        <v>11907</v>
      </c>
      <c r="C1782" s="334" t="s">
        <v>2010</v>
      </c>
      <c r="D1782" s="336">
        <v>9.27</v>
      </c>
    </row>
    <row r="1783" spans="1:4">
      <c r="A1783" s="326">
        <v>1370</v>
      </c>
      <c r="B1783" s="328" t="s">
        <v>11908</v>
      </c>
      <c r="C1783" s="334" t="s">
        <v>2010</v>
      </c>
      <c r="D1783" s="336">
        <v>132.09</v>
      </c>
    </row>
    <row r="1784" spans="1:4" ht="25.5">
      <c r="A1784" s="326">
        <v>36516</v>
      </c>
      <c r="B1784" s="328" t="s">
        <v>11909</v>
      </c>
      <c r="C1784" s="334" t="s">
        <v>2010</v>
      </c>
      <c r="D1784" s="336"/>
    </row>
    <row r="1785" spans="1:4" ht="25.5">
      <c r="A1785" s="326">
        <v>34777</v>
      </c>
      <c r="B1785" s="328" t="s">
        <v>11910</v>
      </c>
      <c r="C1785" s="334" t="s">
        <v>2010</v>
      </c>
      <c r="D1785" s="336">
        <v>2.58</v>
      </c>
    </row>
    <row r="1786" spans="1:4" ht="25.5">
      <c r="A1786" s="326">
        <v>7272</v>
      </c>
      <c r="B1786" s="328" t="s">
        <v>11911</v>
      </c>
      <c r="C1786" s="334" t="s">
        <v>2010</v>
      </c>
      <c r="D1786" s="336">
        <v>1.94</v>
      </c>
    </row>
    <row r="1787" spans="1:4">
      <c r="A1787" s="326">
        <v>10605</v>
      </c>
      <c r="B1787" s="328" t="s">
        <v>11912</v>
      </c>
      <c r="C1787" s="334" t="s">
        <v>2010</v>
      </c>
      <c r="D1787" s="336">
        <v>5.07</v>
      </c>
    </row>
    <row r="1788" spans="1:4">
      <c r="A1788" s="326">
        <v>10604</v>
      </c>
      <c r="B1788" s="328" t="s">
        <v>11913</v>
      </c>
      <c r="C1788" s="334" t="s">
        <v>2010</v>
      </c>
      <c r="D1788" s="336">
        <v>11.83</v>
      </c>
    </row>
    <row r="1789" spans="1:4">
      <c r="A1789" s="326">
        <v>672</v>
      </c>
      <c r="B1789" s="328" t="s">
        <v>11914</v>
      </c>
      <c r="C1789" s="334" t="s">
        <v>2010</v>
      </c>
      <c r="D1789" s="336">
        <v>16.27</v>
      </c>
    </row>
    <row r="1790" spans="1:4">
      <c r="A1790" s="326">
        <v>668</v>
      </c>
      <c r="B1790" s="328" t="s">
        <v>11915</v>
      </c>
      <c r="C1790" s="334" t="s">
        <v>2010</v>
      </c>
      <c r="D1790" s="336">
        <v>19.64</v>
      </c>
    </row>
    <row r="1791" spans="1:4">
      <c r="A1791" s="326">
        <v>10578</v>
      </c>
      <c r="B1791" s="328" t="s">
        <v>11916</v>
      </c>
      <c r="C1791" s="334" t="s">
        <v>2010</v>
      </c>
      <c r="D1791" s="336">
        <v>22.88</v>
      </c>
    </row>
    <row r="1792" spans="1:4">
      <c r="A1792" s="326">
        <v>666</v>
      </c>
      <c r="B1792" s="328" t="s">
        <v>11917</v>
      </c>
      <c r="C1792" s="334" t="s">
        <v>2010</v>
      </c>
      <c r="D1792" s="336">
        <v>25.44</v>
      </c>
    </row>
    <row r="1793" spans="1:4">
      <c r="A1793" s="326">
        <v>665</v>
      </c>
      <c r="B1793" s="328" t="s">
        <v>11918</v>
      </c>
      <c r="C1793" s="334" t="s">
        <v>2010</v>
      </c>
      <c r="D1793" s="336">
        <v>34.03</v>
      </c>
    </row>
    <row r="1794" spans="1:4">
      <c r="A1794" s="326">
        <v>10577</v>
      </c>
      <c r="B1794" s="328" t="s">
        <v>11919</v>
      </c>
      <c r="C1794" s="334" t="s">
        <v>2010</v>
      </c>
      <c r="D1794" s="336">
        <v>30.18</v>
      </c>
    </row>
    <row r="1795" spans="1:4">
      <c r="A1795" s="326">
        <v>10583</v>
      </c>
      <c r="B1795" s="328" t="s">
        <v>11920</v>
      </c>
      <c r="C1795" s="334" t="s">
        <v>2010</v>
      </c>
      <c r="D1795" s="336">
        <v>15.68</v>
      </c>
    </row>
    <row r="1796" spans="1:4">
      <c r="A1796" s="326">
        <v>10579</v>
      </c>
      <c r="B1796" s="328" t="s">
        <v>11921</v>
      </c>
      <c r="C1796" s="334" t="s">
        <v>2010</v>
      </c>
      <c r="D1796" s="336">
        <v>27.33</v>
      </c>
    </row>
    <row r="1797" spans="1:4">
      <c r="A1797" s="326">
        <v>10582</v>
      </c>
      <c r="B1797" s="328" t="s">
        <v>11922</v>
      </c>
      <c r="C1797" s="334" t="s">
        <v>2010</v>
      </c>
      <c r="D1797" s="336">
        <v>13.8</v>
      </c>
    </row>
    <row r="1798" spans="1:4">
      <c r="A1798" s="326">
        <v>2436</v>
      </c>
      <c r="B1798" s="328" t="s">
        <v>11923</v>
      </c>
      <c r="C1798" s="334" t="s">
        <v>17</v>
      </c>
      <c r="D1798" s="336">
        <v>20.97</v>
      </c>
    </row>
    <row r="1799" spans="1:4">
      <c r="A1799" s="326">
        <v>40918</v>
      </c>
      <c r="B1799" s="328" t="s">
        <v>11924</v>
      </c>
      <c r="C1799" s="334" t="s">
        <v>1752</v>
      </c>
      <c r="D1799" s="336">
        <v>3671.31</v>
      </c>
    </row>
    <row r="1800" spans="1:4">
      <c r="A1800" s="326">
        <v>10998</v>
      </c>
      <c r="B1800" s="328" t="s">
        <v>11925</v>
      </c>
      <c r="C1800" s="334" t="s">
        <v>802</v>
      </c>
      <c r="D1800" s="336">
        <v>31.44</v>
      </c>
    </row>
    <row r="1801" spans="1:4">
      <c r="A1801" s="326">
        <v>11002</v>
      </c>
      <c r="B1801" s="328" t="s">
        <v>11926</v>
      </c>
      <c r="C1801" s="334" t="s">
        <v>802</v>
      </c>
      <c r="D1801" s="336">
        <v>28.81</v>
      </c>
    </row>
    <row r="1802" spans="1:4">
      <c r="A1802" s="326">
        <v>10999</v>
      </c>
      <c r="B1802" s="328" t="s">
        <v>11927</v>
      </c>
      <c r="C1802" s="334" t="s">
        <v>802</v>
      </c>
      <c r="D1802" s="336">
        <v>27.68</v>
      </c>
    </row>
    <row r="1803" spans="1:4">
      <c r="A1803" s="326">
        <v>10997</v>
      </c>
      <c r="B1803" s="328" t="s">
        <v>11928</v>
      </c>
      <c r="C1803" s="334" t="s">
        <v>802</v>
      </c>
      <c r="D1803" s="336">
        <v>30</v>
      </c>
    </row>
    <row r="1804" spans="1:4">
      <c r="A1804" s="326">
        <v>2685</v>
      </c>
      <c r="B1804" s="328" t="s">
        <v>11929</v>
      </c>
      <c r="C1804" s="334" t="s">
        <v>5</v>
      </c>
      <c r="D1804" s="336">
        <v>9.09</v>
      </c>
    </row>
    <row r="1805" spans="1:4">
      <c r="A1805" s="326">
        <v>2680</v>
      </c>
      <c r="B1805" s="328" t="s">
        <v>11930</v>
      </c>
      <c r="C1805" s="334" t="s">
        <v>5</v>
      </c>
      <c r="D1805" s="336">
        <v>13.3</v>
      </c>
    </row>
    <row r="1806" spans="1:4">
      <c r="A1806" s="326">
        <v>2684</v>
      </c>
      <c r="B1806" s="328" t="s">
        <v>11931</v>
      </c>
      <c r="C1806" s="334" t="s">
        <v>5</v>
      </c>
      <c r="D1806" s="336">
        <v>12.1</v>
      </c>
    </row>
    <row r="1807" spans="1:4">
      <c r="A1807" s="326">
        <v>2673</v>
      </c>
      <c r="B1807" s="328" t="s">
        <v>11932</v>
      </c>
      <c r="C1807" s="334" t="s">
        <v>5</v>
      </c>
      <c r="D1807" s="336">
        <v>4.67</v>
      </c>
    </row>
    <row r="1808" spans="1:4">
      <c r="A1808" s="326">
        <v>2681</v>
      </c>
      <c r="B1808" s="328" t="s">
        <v>11933</v>
      </c>
      <c r="C1808" s="334" t="s">
        <v>5</v>
      </c>
      <c r="D1808" s="336">
        <v>21.73</v>
      </c>
    </row>
    <row r="1809" spans="1:4">
      <c r="A1809" s="326">
        <v>2682</v>
      </c>
      <c r="B1809" s="328" t="s">
        <v>11934</v>
      </c>
      <c r="C1809" s="334" t="s">
        <v>5</v>
      </c>
      <c r="D1809" s="336">
        <v>31.7</v>
      </c>
    </row>
    <row r="1810" spans="1:4">
      <c r="A1810" s="326">
        <v>2686</v>
      </c>
      <c r="B1810" s="328" t="s">
        <v>11935</v>
      </c>
      <c r="C1810" s="334" t="s">
        <v>5</v>
      </c>
      <c r="D1810" s="336">
        <v>39.76</v>
      </c>
    </row>
    <row r="1811" spans="1:4">
      <c r="A1811" s="326">
        <v>2674</v>
      </c>
      <c r="B1811" s="328" t="s">
        <v>11936</v>
      </c>
      <c r="C1811" s="334" t="s">
        <v>5</v>
      </c>
      <c r="D1811" s="336">
        <v>5.81</v>
      </c>
    </row>
    <row r="1812" spans="1:4">
      <c r="A1812" s="326">
        <v>2683</v>
      </c>
      <c r="B1812" s="328" t="s">
        <v>11937</v>
      </c>
      <c r="C1812" s="334" t="s">
        <v>5</v>
      </c>
      <c r="D1812" s="336">
        <v>62.65</v>
      </c>
    </row>
    <row r="1813" spans="1:4">
      <c r="A1813" s="326">
        <v>2676</v>
      </c>
      <c r="B1813" s="328" t="s">
        <v>11938</v>
      </c>
      <c r="C1813" s="334" t="s">
        <v>5</v>
      </c>
      <c r="D1813" s="336">
        <v>2.71</v>
      </c>
    </row>
    <row r="1814" spans="1:4">
      <c r="A1814" s="326">
        <v>2678</v>
      </c>
      <c r="B1814" s="328" t="s">
        <v>11939</v>
      </c>
      <c r="C1814" s="334" t="s">
        <v>5</v>
      </c>
      <c r="D1814" s="336">
        <v>3.4</v>
      </c>
    </row>
    <row r="1815" spans="1:4">
      <c r="A1815" s="326">
        <v>2679</v>
      </c>
      <c r="B1815" s="328" t="s">
        <v>11940</v>
      </c>
      <c r="C1815" s="334" t="s">
        <v>5</v>
      </c>
      <c r="D1815" s="336">
        <v>5.24</v>
      </c>
    </row>
    <row r="1816" spans="1:4">
      <c r="A1816" s="326">
        <v>12070</v>
      </c>
      <c r="B1816" s="328" t="s">
        <v>11941</v>
      </c>
      <c r="C1816" s="334" t="s">
        <v>5</v>
      </c>
      <c r="D1816" s="336">
        <v>7.3</v>
      </c>
    </row>
    <row r="1817" spans="1:4">
      <c r="A1817" s="326">
        <v>2675</v>
      </c>
      <c r="B1817" s="328" t="s">
        <v>11942</v>
      </c>
      <c r="C1817" s="334" t="s">
        <v>5</v>
      </c>
      <c r="D1817" s="336">
        <v>9.49</v>
      </c>
    </row>
    <row r="1818" spans="1:4">
      <c r="A1818" s="326">
        <v>12067</v>
      </c>
      <c r="B1818" s="328" t="s">
        <v>11943</v>
      </c>
      <c r="C1818" s="334" t="s">
        <v>5</v>
      </c>
      <c r="D1818" s="336">
        <v>12.87</v>
      </c>
    </row>
    <row r="1819" spans="1:4" ht="25.5">
      <c r="A1819" s="326">
        <v>21128</v>
      </c>
      <c r="B1819" s="328" t="s">
        <v>11944</v>
      </c>
      <c r="C1819" s="334" t="s">
        <v>5</v>
      </c>
      <c r="D1819" s="336"/>
    </row>
    <row r="1820" spans="1:4" ht="25.5">
      <c r="A1820" s="326">
        <v>40400</v>
      </c>
      <c r="B1820" s="328" t="s">
        <v>11945</v>
      </c>
      <c r="C1820" s="334" t="s">
        <v>5</v>
      </c>
      <c r="D1820" s="336"/>
    </row>
    <row r="1821" spans="1:4" ht="25.5">
      <c r="A1821" s="326">
        <v>40401</v>
      </c>
      <c r="B1821" s="328" t="s">
        <v>11946</v>
      </c>
      <c r="C1821" s="334" t="s">
        <v>5</v>
      </c>
      <c r="D1821" s="336"/>
    </row>
    <row r="1822" spans="1:4" ht="25.5">
      <c r="A1822" s="326">
        <v>40402</v>
      </c>
      <c r="B1822" s="328" t="s">
        <v>11947</v>
      </c>
      <c r="C1822" s="334" t="s">
        <v>5</v>
      </c>
      <c r="D1822" s="336"/>
    </row>
    <row r="1823" spans="1:4" ht="25.5">
      <c r="A1823" s="326">
        <v>21137</v>
      </c>
      <c r="B1823" s="328" t="s">
        <v>11948</v>
      </c>
      <c r="C1823" s="334" t="s">
        <v>5</v>
      </c>
      <c r="D1823" s="336"/>
    </row>
    <row r="1824" spans="1:4" ht="25.5">
      <c r="A1824" s="326">
        <v>2504</v>
      </c>
      <c r="B1824" s="328" t="s">
        <v>11949</v>
      </c>
      <c r="C1824" s="334" t="s">
        <v>5</v>
      </c>
      <c r="D1824" s="336"/>
    </row>
    <row r="1825" spans="1:4" ht="25.5">
      <c r="A1825" s="326">
        <v>2501</v>
      </c>
      <c r="B1825" s="328" t="s">
        <v>11950</v>
      </c>
      <c r="C1825" s="334" t="s">
        <v>5</v>
      </c>
      <c r="D1825" s="336"/>
    </row>
    <row r="1826" spans="1:4" ht="25.5">
      <c r="A1826" s="326">
        <v>2502</v>
      </c>
      <c r="B1826" s="328" t="s">
        <v>11951</v>
      </c>
      <c r="C1826" s="334" t="s">
        <v>5</v>
      </c>
      <c r="D1826" s="336"/>
    </row>
    <row r="1827" spans="1:4" ht="25.5">
      <c r="A1827" s="326">
        <v>2503</v>
      </c>
      <c r="B1827" s="328" t="s">
        <v>11952</v>
      </c>
      <c r="C1827" s="334" t="s">
        <v>5</v>
      </c>
      <c r="D1827" s="336"/>
    </row>
    <row r="1828" spans="1:4" ht="25.5">
      <c r="A1828" s="326">
        <v>2500</v>
      </c>
      <c r="B1828" s="328" t="s">
        <v>11953</v>
      </c>
      <c r="C1828" s="334" t="s">
        <v>5</v>
      </c>
      <c r="D1828" s="336"/>
    </row>
    <row r="1829" spans="1:4" ht="25.5">
      <c r="A1829" s="326">
        <v>2505</v>
      </c>
      <c r="B1829" s="328" t="s">
        <v>11954</v>
      </c>
      <c r="C1829" s="334" t="s">
        <v>5</v>
      </c>
      <c r="D1829" s="336"/>
    </row>
    <row r="1830" spans="1:4" ht="25.5">
      <c r="A1830" s="326">
        <v>12056</v>
      </c>
      <c r="B1830" s="328" t="s">
        <v>11955</v>
      </c>
      <c r="C1830" s="334" t="s">
        <v>5</v>
      </c>
      <c r="D1830" s="336"/>
    </row>
    <row r="1831" spans="1:4" ht="25.5">
      <c r="A1831" s="326">
        <v>12057</v>
      </c>
      <c r="B1831" s="328" t="s">
        <v>11956</v>
      </c>
      <c r="C1831" s="334" t="s">
        <v>5</v>
      </c>
      <c r="D1831" s="336"/>
    </row>
    <row r="1832" spans="1:4" ht="25.5">
      <c r="A1832" s="326">
        <v>12058</v>
      </c>
      <c r="B1832" s="328" t="s">
        <v>11957</v>
      </c>
      <c r="C1832" s="334" t="s">
        <v>5</v>
      </c>
      <c r="D1832" s="336"/>
    </row>
    <row r="1833" spans="1:4" ht="25.5">
      <c r="A1833" s="326">
        <v>12059</v>
      </c>
      <c r="B1833" s="328" t="s">
        <v>11958</v>
      </c>
      <c r="C1833" s="334" t="s">
        <v>5</v>
      </c>
      <c r="D1833" s="336"/>
    </row>
    <row r="1834" spans="1:4" ht="25.5">
      <c r="A1834" s="326">
        <v>12060</v>
      </c>
      <c r="B1834" s="328" t="s">
        <v>11959</v>
      </c>
      <c r="C1834" s="334" t="s">
        <v>5</v>
      </c>
      <c r="D1834" s="336"/>
    </row>
    <row r="1835" spans="1:4" ht="25.5">
      <c r="A1835" s="326">
        <v>12061</v>
      </c>
      <c r="B1835" s="328" t="s">
        <v>11960</v>
      </c>
      <c r="C1835" s="334" t="s">
        <v>5</v>
      </c>
      <c r="D1835" s="336"/>
    </row>
    <row r="1836" spans="1:4" ht="25.5">
      <c r="A1836" s="326">
        <v>12062</v>
      </c>
      <c r="B1836" s="328" t="s">
        <v>11961</v>
      </c>
      <c r="C1836" s="334" t="s">
        <v>5</v>
      </c>
      <c r="D1836" s="336"/>
    </row>
    <row r="1837" spans="1:4">
      <c r="A1837" s="326">
        <v>2687</v>
      </c>
      <c r="B1837" s="328" t="s">
        <v>11962</v>
      </c>
      <c r="C1837" s="334" t="s">
        <v>5</v>
      </c>
      <c r="D1837" s="336">
        <v>2.37</v>
      </c>
    </row>
    <row r="1838" spans="1:4">
      <c r="A1838" s="326">
        <v>2689</v>
      </c>
      <c r="B1838" s="328" t="s">
        <v>11963</v>
      </c>
      <c r="C1838" s="334" t="s">
        <v>5</v>
      </c>
      <c r="D1838" s="336">
        <v>2.82</v>
      </c>
    </row>
    <row r="1839" spans="1:4">
      <c r="A1839" s="326">
        <v>2688</v>
      </c>
      <c r="B1839" s="328" t="s">
        <v>11964</v>
      </c>
      <c r="C1839" s="334" t="s">
        <v>5</v>
      </c>
      <c r="D1839" s="336">
        <v>3.06</v>
      </c>
    </row>
    <row r="1840" spans="1:4">
      <c r="A1840" s="326">
        <v>2690</v>
      </c>
      <c r="B1840" s="328" t="s">
        <v>11965</v>
      </c>
      <c r="C1840" s="334" t="s">
        <v>5</v>
      </c>
      <c r="D1840" s="336">
        <v>5.23</v>
      </c>
    </row>
    <row r="1841" spans="1:4" ht="25.5">
      <c r="A1841" s="326">
        <v>39243</v>
      </c>
      <c r="B1841" s="328" t="s">
        <v>11966</v>
      </c>
      <c r="C1841" s="334" t="s">
        <v>5</v>
      </c>
      <c r="D1841" s="336">
        <v>3.45</v>
      </c>
    </row>
    <row r="1842" spans="1:4" ht="25.5">
      <c r="A1842" s="326">
        <v>39244</v>
      </c>
      <c r="B1842" s="328" t="s">
        <v>11967</v>
      </c>
      <c r="C1842" s="334" t="s">
        <v>5</v>
      </c>
      <c r="D1842" s="336">
        <v>4.66</v>
      </c>
    </row>
    <row r="1843" spans="1:4" ht="25.5">
      <c r="A1843" s="326">
        <v>39245</v>
      </c>
      <c r="B1843" s="328" t="s">
        <v>11968</v>
      </c>
      <c r="C1843" s="334" t="s">
        <v>5</v>
      </c>
      <c r="D1843" s="336">
        <v>8.9700000000000006</v>
      </c>
    </row>
    <row r="1844" spans="1:4" ht="25.5">
      <c r="A1844" s="326">
        <v>39255</v>
      </c>
      <c r="B1844" s="328" t="s">
        <v>11969</v>
      </c>
      <c r="C1844" s="334" t="s">
        <v>5</v>
      </c>
      <c r="D1844" s="336">
        <v>24.82</v>
      </c>
    </row>
    <row r="1845" spans="1:4" ht="25.5">
      <c r="A1845" s="326">
        <v>39254</v>
      </c>
      <c r="B1845" s="328" t="s">
        <v>11970</v>
      </c>
      <c r="C1845" s="334" t="s">
        <v>5</v>
      </c>
      <c r="D1845" s="336">
        <v>13.41</v>
      </c>
    </row>
    <row r="1846" spans="1:4" ht="25.5">
      <c r="A1846" s="326">
        <v>39253</v>
      </c>
      <c r="B1846" s="328" t="s">
        <v>11971</v>
      </c>
      <c r="C1846" s="334" t="s">
        <v>5</v>
      </c>
      <c r="D1846" s="336">
        <v>17.09</v>
      </c>
    </row>
    <row r="1847" spans="1:4" ht="38.25">
      <c r="A1847" s="326">
        <v>39246</v>
      </c>
      <c r="B1847" s="328" t="s">
        <v>11972</v>
      </c>
      <c r="C1847" s="334" t="s">
        <v>5</v>
      </c>
      <c r="D1847" s="336"/>
    </row>
    <row r="1848" spans="1:4" ht="38.25">
      <c r="A1848" s="326">
        <v>39247</v>
      </c>
      <c r="B1848" s="328" t="s">
        <v>11973</v>
      </c>
      <c r="C1848" s="334" t="s">
        <v>5</v>
      </c>
      <c r="D1848" s="336"/>
    </row>
    <row r="1849" spans="1:4" ht="38.25">
      <c r="A1849" s="326">
        <v>2446</v>
      </c>
      <c r="B1849" s="328" t="s">
        <v>11974</v>
      </c>
      <c r="C1849" s="334" t="s">
        <v>5</v>
      </c>
      <c r="D1849" s="336"/>
    </row>
    <row r="1850" spans="1:4" ht="38.25">
      <c r="A1850" s="326">
        <v>2442</v>
      </c>
      <c r="B1850" s="328" t="s">
        <v>11975</v>
      </c>
      <c r="C1850" s="334" t="s">
        <v>5</v>
      </c>
      <c r="D1850" s="336"/>
    </row>
    <row r="1851" spans="1:4" ht="38.25">
      <c r="A1851" s="326">
        <v>39248</v>
      </c>
      <c r="B1851" s="328" t="s">
        <v>11976</v>
      </c>
      <c r="C1851" s="334" t="s">
        <v>5</v>
      </c>
      <c r="D1851" s="336"/>
    </row>
    <row r="1852" spans="1:4">
      <c r="A1852" s="326">
        <v>2438</v>
      </c>
      <c r="B1852" s="328" t="s">
        <v>11977</v>
      </c>
      <c r="C1852" s="334" t="s">
        <v>17</v>
      </c>
      <c r="D1852" s="336">
        <v>22.26</v>
      </c>
    </row>
    <row r="1853" spans="1:4">
      <c r="A1853" s="326">
        <v>40922</v>
      </c>
      <c r="B1853" s="328" t="s">
        <v>11978</v>
      </c>
      <c r="C1853" s="334" t="s">
        <v>1752</v>
      </c>
      <c r="D1853" s="336">
        <v>3896.93</v>
      </c>
    </row>
    <row r="1854" spans="1:4" ht="38.25">
      <c r="A1854" s="326">
        <v>36486</v>
      </c>
      <c r="B1854" s="328" t="s">
        <v>11979</v>
      </c>
      <c r="C1854" s="334" t="s">
        <v>2010</v>
      </c>
      <c r="D1854" s="336"/>
    </row>
    <row r="1855" spans="1:4" ht="38.25">
      <c r="A1855" s="326">
        <v>37777</v>
      </c>
      <c r="B1855" s="328" t="s">
        <v>11980</v>
      </c>
      <c r="C1855" s="334" t="s">
        <v>2010</v>
      </c>
      <c r="D1855" s="336"/>
    </row>
    <row r="1856" spans="1:4" ht="25.5">
      <c r="A1856" s="326">
        <v>12624</v>
      </c>
      <c r="B1856" s="328" t="s">
        <v>11981</v>
      </c>
      <c r="C1856" s="334" t="s">
        <v>2010</v>
      </c>
      <c r="D1856" s="336">
        <v>29.15</v>
      </c>
    </row>
    <row r="1857" spans="1:4">
      <c r="A1857" s="326">
        <v>517</v>
      </c>
      <c r="B1857" s="328" t="s">
        <v>11982</v>
      </c>
      <c r="C1857" s="334" t="s">
        <v>1450</v>
      </c>
      <c r="D1857" s="336">
        <v>11.86</v>
      </c>
    </row>
    <row r="1858" spans="1:4" ht="25.5">
      <c r="A1858" s="326">
        <v>37534</v>
      </c>
      <c r="B1858" s="328" t="s">
        <v>11983</v>
      </c>
      <c r="C1858" s="334" t="s">
        <v>802</v>
      </c>
      <c r="D1858" s="336"/>
    </row>
    <row r="1859" spans="1:4" ht="25.5">
      <c r="A1859" s="326">
        <v>37535</v>
      </c>
      <c r="B1859" s="328" t="s">
        <v>11984</v>
      </c>
      <c r="C1859" s="334" t="s">
        <v>802</v>
      </c>
      <c r="D1859" s="336"/>
    </row>
    <row r="1860" spans="1:4" ht="25.5">
      <c r="A1860" s="326">
        <v>37533</v>
      </c>
      <c r="B1860" s="328" t="s">
        <v>11985</v>
      </c>
      <c r="C1860" s="334" t="s">
        <v>802</v>
      </c>
      <c r="D1860" s="336"/>
    </row>
    <row r="1861" spans="1:4" ht="25.5">
      <c r="A1861" s="326">
        <v>37537</v>
      </c>
      <c r="B1861" s="328" t="s">
        <v>11986</v>
      </c>
      <c r="C1861" s="334" t="s">
        <v>802</v>
      </c>
      <c r="D1861" s="336"/>
    </row>
    <row r="1862" spans="1:4" ht="25.5">
      <c r="A1862" s="326">
        <v>37536</v>
      </c>
      <c r="B1862" s="328" t="s">
        <v>11987</v>
      </c>
      <c r="C1862" s="334" t="s">
        <v>802</v>
      </c>
      <c r="D1862" s="336"/>
    </row>
    <row r="1863" spans="1:4" ht="25.5">
      <c r="A1863" s="326">
        <v>37532</v>
      </c>
      <c r="B1863" s="328" t="s">
        <v>11988</v>
      </c>
      <c r="C1863" s="334" t="s">
        <v>802</v>
      </c>
      <c r="D1863" s="336"/>
    </row>
    <row r="1864" spans="1:4">
      <c r="A1864" s="326">
        <v>2696</v>
      </c>
      <c r="B1864" s="328" t="s">
        <v>11989</v>
      </c>
      <c r="C1864" s="334" t="s">
        <v>17</v>
      </c>
      <c r="D1864" s="336">
        <v>20.97</v>
      </c>
    </row>
    <row r="1865" spans="1:4">
      <c r="A1865" s="326">
        <v>40928</v>
      </c>
      <c r="B1865" s="328" t="s">
        <v>11990</v>
      </c>
      <c r="C1865" s="334" t="s">
        <v>1752</v>
      </c>
      <c r="D1865" s="336">
        <v>3671.31</v>
      </c>
    </row>
    <row r="1866" spans="1:4">
      <c r="A1866" s="326">
        <v>4083</v>
      </c>
      <c r="B1866" s="328" t="s">
        <v>11991</v>
      </c>
      <c r="C1866" s="334" t="s">
        <v>17</v>
      </c>
      <c r="D1866" s="336">
        <v>32.630000000000003</v>
      </c>
    </row>
    <row r="1867" spans="1:4">
      <c r="A1867" s="326">
        <v>40818</v>
      </c>
      <c r="B1867" s="328" t="s">
        <v>11992</v>
      </c>
      <c r="C1867" s="334" t="s">
        <v>1752</v>
      </c>
      <c r="D1867" s="336">
        <v>5710.93</v>
      </c>
    </row>
    <row r="1868" spans="1:4">
      <c r="A1868" s="326">
        <v>43146</v>
      </c>
      <c r="B1868" s="328" t="s">
        <v>11993</v>
      </c>
      <c r="C1868" s="334" t="s">
        <v>802</v>
      </c>
      <c r="D1868" s="336">
        <v>9.1999999999999993</v>
      </c>
    </row>
    <row r="1869" spans="1:4">
      <c r="A1869" s="326">
        <v>2705</v>
      </c>
      <c r="B1869" s="328" t="s">
        <v>11994</v>
      </c>
      <c r="C1869" s="334" t="s">
        <v>11995</v>
      </c>
      <c r="D1869" s="336">
        <v>0.97</v>
      </c>
    </row>
    <row r="1870" spans="1:4" ht="25.5">
      <c r="A1870" s="326">
        <v>14250</v>
      </c>
      <c r="B1870" s="328" t="s">
        <v>11996</v>
      </c>
      <c r="C1870" s="334" t="s">
        <v>11995</v>
      </c>
      <c r="D1870" s="336">
        <v>0.99</v>
      </c>
    </row>
    <row r="1871" spans="1:4">
      <c r="A1871" s="326">
        <v>11683</v>
      </c>
      <c r="B1871" s="328" t="s">
        <v>11997</v>
      </c>
      <c r="C1871" s="334" t="s">
        <v>2010</v>
      </c>
      <c r="D1871" s="336">
        <v>50.91</v>
      </c>
    </row>
    <row r="1872" spans="1:4">
      <c r="A1872" s="326">
        <v>11684</v>
      </c>
      <c r="B1872" s="328" t="s">
        <v>11998</v>
      </c>
      <c r="C1872" s="334" t="s">
        <v>2010</v>
      </c>
      <c r="D1872" s="336">
        <v>55.72</v>
      </c>
    </row>
    <row r="1873" spans="1:4">
      <c r="A1873" s="326">
        <v>6141</v>
      </c>
      <c r="B1873" s="328" t="s">
        <v>11999</v>
      </c>
      <c r="C1873" s="334" t="s">
        <v>2010</v>
      </c>
      <c r="D1873" s="336">
        <v>4.6900000000000004</v>
      </c>
    </row>
    <row r="1874" spans="1:4">
      <c r="A1874" s="326">
        <v>11681</v>
      </c>
      <c r="B1874" s="328" t="s">
        <v>12000</v>
      </c>
      <c r="C1874" s="334" t="s">
        <v>2010</v>
      </c>
      <c r="D1874" s="336">
        <v>5.91</v>
      </c>
    </row>
    <row r="1875" spans="1:4">
      <c r="A1875" s="326">
        <v>2706</v>
      </c>
      <c r="B1875" s="328" t="s">
        <v>12001</v>
      </c>
      <c r="C1875" s="334" t="s">
        <v>17</v>
      </c>
      <c r="D1875" s="336">
        <v>125.41</v>
      </c>
    </row>
    <row r="1876" spans="1:4">
      <c r="A1876" s="326">
        <v>40811</v>
      </c>
      <c r="B1876" s="328" t="s">
        <v>12002</v>
      </c>
      <c r="C1876" s="334" t="s">
        <v>1752</v>
      </c>
      <c r="D1876" s="336">
        <v>21949.29</v>
      </c>
    </row>
    <row r="1877" spans="1:4">
      <c r="A1877" s="326">
        <v>2707</v>
      </c>
      <c r="B1877" s="328" t="s">
        <v>12003</v>
      </c>
      <c r="C1877" s="334" t="s">
        <v>17</v>
      </c>
      <c r="D1877" s="336">
        <v>131.63</v>
      </c>
    </row>
    <row r="1878" spans="1:4">
      <c r="A1878" s="326">
        <v>40813</v>
      </c>
      <c r="B1878" s="328" t="s">
        <v>12004</v>
      </c>
      <c r="C1878" s="334" t="s">
        <v>1752</v>
      </c>
      <c r="D1878" s="336">
        <v>23040.71</v>
      </c>
    </row>
    <row r="1879" spans="1:4">
      <c r="A1879" s="326">
        <v>2708</v>
      </c>
      <c r="B1879" s="328" t="s">
        <v>12005</v>
      </c>
      <c r="C1879" s="334" t="s">
        <v>17</v>
      </c>
      <c r="D1879" s="336">
        <v>157.16999999999999</v>
      </c>
    </row>
    <row r="1880" spans="1:4">
      <c r="A1880" s="326">
        <v>40814</v>
      </c>
      <c r="B1880" s="328" t="s">
        <v>12006</v>
      </c>
      <c r="C1880" s="334" t="s">
        <v>1752</v>
      </c>
      <c r="D1880" s="336">
        <v>27507.84</v>
      </c>
    </row>
    <row r="1881" spans="1:4">
      <c r="A1881" s="326">
        <v>38403</v>
      </c>
      <c r="B1881" s="328" t="s">
        <v>12007</v>
      </c>
      <c r="C1881" s="334" t="s">
        <v>2010</v>
      </c>
      <c r="D1881" s="336">
        <v>44.56</v>
      </c>
    </row>
    <row r="1882" spans="1:4" ht="25.5">
      <c r="A1882" s="326">
        <v>43482</v>
      </c>
      <c r="B1882" s="328" t="s">
        <v>12008</v>
      </c>
      <c r="C1882" s="334" t="s">
        <v>17</v>
      </c>
      <c r="D1882" s="336">
        <v>0.81</v>
      </c>
    </row>
    <row r="1883" spans="1:4" ht="25.5">
      <c r="A1883" s="326">
        <v>43494</v>
      </c>
      <c r="B1883" s="328" t="s">
        <v>12009</v>
      </c>
      <c r="C1883" s="334" t="s">
        <v>1752</v>
      </c>
      <c r="D1883" s="336">
        <v>153.54</v>
      </c>
    </row>
    <row r="1884" spans="1:4" ht="25.5">
      <c r="A1884" s="326">
        <v>43483</v>
      </c>
      <c r="B1884" s="328" t="s">
        <v>12010</v>
      </c>
      <c r="C1884" s="334" t="s">
        <v>17</v>
      </c>
      <c r="D1884" s="336">
        <v>1.43</v>
      </c>
    </row>
    <row r="1885" spans="1:4" ht="25.5">
      <c r="A1885" s="326">
        <v>43495</v>
      </c>
      <c r="B1885" s="328" t="s">
        <v>12011</v>
      </c>
      <c r="C1885" s="334" t="s">
        <v>1752</v>
      </c>
      <c r="D1885" s="336">
        <v>270.51</v>
      </c>
    </row>
    <row r="1886" spans="1:4" ht="25.5">
      <c r="A1886" s="326">
        <v>43484</v>
      </c>
      <c r="B1886" s="328" t="s">
        <v>12012</v>
      </c>
      <c r="C1886" s="334" t="s">
        <v>17</v>
      </c>
      <c r="D1886" s="336">
        <v>1.26</v>
      </c>
    </row>
    <row r="1887" spans="1:4" ht="25.5">
      <c r="A1887" s="326">
        <v>43496</v>
      </c>
      <c r="B1887" s="328" t="s">
        <v>12013</v>
      </c>
      <c r="C1887" s="334" t="s">
        <v>1752</v>
      </c>
      <c r="D1887" s="336">
        <v>238.02</v>
      </c>
    </row>
    <row r="1888" spans="1:4" ht="25.5">
      <c r="A1888" s="326">
        <v>43485</v>
      </c>
      <c r="B1888" s="328" t="s">
        <v>12014</v>
      </c>
      <c r="C1888" s="334" t="s">
        <v>17</v>
      </c>
      <c r="D1888" s="336">
        <v>1.1299999999999999</v>
      </c>
    </row>
    <row r="1889" spans="1:4" ht="25.5">
      <c r="A1889" s="326">
        <v>43497</v>
      </c>
      <c r="B1889" s="328" t="s">
        <v>12015</v>
      </c>
      <c r="C1889" s="334" t="s">
        <v>1752</v>
      </c>
      <c r="D1889" s="336">
        <v>212.45</v>
      </c>
    </row>
    <row r="1890" spans="1:4" ht="25.5">
      <c r="A1890" s="326">
        <v>43487</v>
      </c>
      <c r="B1890" s="328" t="s">
        <v>12016</v>
      </c>
      <c r="C1890" s="334" t="s">
        <v>17</v>
      </c>
      <c r="D1890" s="336">
        <v>1.28</v>
      </c>
    </row>
    <row r="1891" spans="1:4" ht="25.5">
      <c r="A1891" s="326">
        <v>43499</v>
      </c>
      <c r="B1891" s="328" t="s">
        <v>12017</v>
      </c>
      <c r="C1891" s="334" t="s">
        <v>1752</v>
      </c>
      <c r="D1891" s="336">
        <v>241.99</v>
      </c>
    </row>
    <row r="1892" spans="1:4" ht="25.5">
      <c r="A1892" s="326">
        <v>43486</v>
      </c>
      <c r="B1892" s="328" t="s">
        <v>12018</v>
      </c>
      <c r="C1892" s="334" t="s">
        <v>17</v>
      </c>
      <c r="D1892" s="336">
        <v>0.77</v>
      </c>
    </row>
    <row r="1893" spans="1:4" ht="25.5">
      <c r="A1893" s="326">
        <v>43498</v>
      </c>
      <c r="B1893" s="328" t="s">
        <v>12019</v>
      </c>
      <c r="C1893" s="334" t="s">
        <v>1752</v>
      </c>
      <c r="D1893" s="336">
        <v>146</v>
      </c>
    </row>
    <row r="1894" spans="1:4" ht="25.5">
      <c r="A1894" s="326">
        <v>43488</v>
      </c>
      <c r="B1894" s="328" t="s">
        <v>12020</v>
      </c>
      <c r="C1894" s="334" t="s">
        <v>17</v>
      </c>
      <c r="D1894" s="336">
        <v>0.89</v>
      </c>
    </row>
    <row r="1895" spans="1:4" ht="25.5">
      <c r="A1895" s="326">
        <v>43500</v>
      </c>
      <c r="B1895" s="328" t="s">
        <v>12021</v>
      </c>
      <c r="C1895" s="334" t="s">
        <v>1752</v>
      </c>
      <c r="D1895" s="336">
        <v>167.95</v>
      </c>
    </row>
    <row r="1896" spans="1:4" ht="25.5">
      <c r="A1896" s="326">
        <v>43489</v>
      </c>
      <c r="B1896" s="328" t="s">
        <v>12022</v>
      </c>
      <c r="C1896" s="334" t="s">
        <v>17</v>
      </c>
      <c r="D1896" s="336">
        <v>1.31</v>
      </c>
    </row>
    <row r="1897" spans="1:4" ht="25.5">
      <c r="A1897" s="326">
        <v>43501</v>
      </c>
      <c r="B1897" s="328" t="s">
        <v>12023</v>
      </c>
      <c r="C1897" s="334" t="s">
        <v>1752</v>
      </c>
      <c r="D1897" s="336">
        <v>247.11</v>
      </c>
    </row>
    <row r="1898" spans="1:4" ht="25.5">
      <c r="A1898" s="326">
        <v>43490</v>
      </c>
      <c r="B1898" s="328" t="s">
        <v>12024</v>
      </c>
      <c r="C1898" s="334" t="s">
        <v>17</v>
      </c>
      <c r="D1898" s="336">
        <v>1.85</v>
      </c>
    </row>
    <row r="1899" spans="1:4" ht="25.5">
      <c r="A1899" s="326">
        <v>43502</v>
      </c>
      <c r="B1899" s="328" t="s">
        <v>12025</v>
      </c>
      <c r="C1899" s="334" t="s">
        <v>1752</v>
      </c>
      <c r="D1899" s="336">
        <v>348.39</v>
      </c>
    </row>
    <row r="1900" spans="1:4" ht="25.5">
      <c r="A1900" s="326">
        <v>43491</v>
      </c>
      <c r="B1900" s="328" t="s">
        <v>12026</v>
      </c>
      <c r="C1900" s="334" t="s">
        <v>17</v>
      </c>
      <c r="D1900" s="336">
        <v>1.39</v>
      </c>
    </row>
    <row r="1901" spans="1:4" ht="25.5">
      <c r="A1901" s="326">
        <v>43503</v>
      </c>
      <c r="B1901" s="328" t="s">
        <v>12027</v>
      </c>
      <c r="C1901" s="334" t="s">
        <v>1752</v>
      </c>
      <c r="D1901" s="336">
        <v>261.93</v>
      </c>
    </row>
    <row r="1902" spans="1:4" ht="25.5">
      <c r="A1902" s="326">
        <v>43492</v>
      </c>
      <c r="B1902" s="328" t="s">
        <v>12028</v>
      </c>
      <c r="C1902" s="334" t="s">
        <v>17</v>
      </c>
      <c r="D1902" s="336">
        <v>1.82</v>
      </c>
    </row>
    <row r="1903" spans="1:4" ht="25.5">
      <c r="A1903" s="326">
        <v>43504</v>
      </c>
      <c r="B1903" s="328" t="s">
        <v>12029</v>
      </c>
      <c r="C1903" s="334" t="s">
        <v>1752</v>
      </c>
      <c r="D1903" s="336">
        <v>342.83</v>
      </c>
    </row>
    <row r="1904" spans="1:4" ht="25.5">
      <c r="A1904" s="326">
        <v>43493</v>
      </c>
      <c r="B1904" s="328" t="s">
        <v>12030</v>
      </c>
      <c r="C1904" s="334" t="s">
        <v>17</v>
      </c>
      <c r="D1904" s="336">
        <v>0.74</v>
      </c>
    </row>
    <row r="1905" spans="1:4" ht="25.5">
      <c r="A1905" s="326">
        <v>43505</v>
      </c>
      <c r="B1905" s="328" t="s">
        <v>12031</v>
      </c>
      <c r="C1905" s="334" t="s">
        <v>1752</v>
      </c>
      <c r="D1905" s="336">
        <v>138.97999999999999</v>
      </c>
    </row>
    <row r="1906" spans="1:4" ht="38.25">
      <c r="A1906" s="326">
        <v>37774</v>
      </c>
      <c r="B1906" s="328" t="s">
        <v>12032</v>
      </c>
      <c r="C1906" s="334" t="s">
        <v>2010</v>
      </c>
      <c r="D1906" s="336"/>
    </row>
    <row r="1907" spans="1:4" ht="51">
      <c r="A1907" s="326">
        <v>38629</v>
      </c>
      <c r="B1907" s="328" t="s">
        <v>12033</v>
      </c>
      <c r="C1907" s="334" t="s">
        <v>2010</v>
      </c>
      <c r="D1907" s="336"/>
    </row>
    <row r="1908" spans="1:4" ht="51">
      <c r="A1908" s="326">
        <v>38630</v>
      </c>
      <c r="B1908" s="328" t="s">
        <v>12034</v>
      </c>
      <c r="C1908" s="334" t="s">
        <v>2010</v>
      </c>
      <c r="D1908" s="336"/>
    </row>
    <row r="1909" spans="1:4" ht="38.25">
      <c r="A1909" s="326">
        <v>38476</v>
      </c>
      <c r="B1909" s="328" t="s">
        <v>12035</v>
      </c>
      <c r="C1909" s="334" t="s">
        <v>2010</v>
      </c>
      <c r="D1909" s="336">
        <v>334.94</v>
      </c>
    </row>
    <row r="1910" spans="1:4" ht="38.25">
      <c r="A1910" s="326">
        <v>38477</v>
      </c>
      <c r="B1910" s="328" t="s">
        <v>12036</v>
      </c>
      <c r="C1910" s="334" t="s">
        <v>2010</v>
      </c>
      <c r="D1910" s="336">
        <v>948.57</v>
      </c>
    </row>
    <row r="1911" spans="1:4" ht="38.25">
      <c r="A1911" s="326">
        <v>45112</v>
      </c>
      <c r="B1911" s="328" t="s">
        <v>12037</v>
      </c>
      <c r="C1911" s="334" t="s">
        <v>2010</v>
      </c>
      <c r="D1911" s="336">
        <v>1158336.33</v>
      </c>
    </row>
    <row r="1912" spans="1:4" ht="25.5">
      <c r="A1912" s="326">
        <v>14525</v>
      </c>
      <c r="B1912" s="328" t="s">
        <v>12038</v>
      </c>
      <c r="C1912" s="334" t="s">
        <v>2010</v>
      </c>
      <c r="D1912" s="336">
        <v>1007063.03</v>
      </c>
    </row>
    <row r="1913" spans="1:4" ht="25.5">
      <c r="A1913" s="326">
        <v>36408</v>
      </c>
      <c r="B1913" s="328" t="s">
        <v>12039</v>
      </c>
      <c r="C1913" s="334" t="s">
        <v>2010</v>
      </c>
      <c r="D1913" s="336">
        <v>1229429.44</v>
      </c>
    </row>
    <row r="1914" spans="1:4" ht="25.5">
      <c r="A1914" s="326">
        <v>2723</v>
      </c>
      <c r="B1914" s="328" t="s">
        <v>12040</v>
      </c>
      <c r="C1914" s="334" t="s">
        <v>2010</v>
      </c>
      <c r="D1914" s="336">
        <v>748348.31</v>
      </c>
    </row>
    <row r="1915" spans="1:4" ht="25.5">
      <c r="A1915" s="326">
        <v>10685</v>
      </c>
      <c r="B1915" s="328" t="s">
        <v>12041</v>
      </c>
      <c r="C1915" s="334" t="s">
        <v>2010</v>
      </c>
      <c r="D1915" s="336">
        <v>890000</v>
      </c>
    </row>
    <row r="1916" spans="1:4" ht="38.25">
      <c r="A1916" s="326">
        <v>40636</v>
      </c>
      <c r="B1916" s="328" t="s">
        <v>12042</v>
      </c>
      <c r="C1916" s="334" t="s">
        <v>2010</v>
      </c>
      <c r="D1916" s="336">
        <v>1232426.3400000001</v>
      </c>
    </row>
    <row r="1917" spans="1:4">
      <c r="A1917" s="326">
        <v>4111</v>
      </c>
      <c r="B1917" s="328" t="s">
        <v>12043</v>
      </c>
      <c r="C1917" s="334" t="s">
        <v>2010</v>
      </c>
      <c r="D1917" s="336">
        <v>60.15</v>
      </c>
    </row>
    <row r="1918" spans="1:4" ht="25.5">
      <c r="A1918" s="326">
        <v>44538</v>
      </c>
      <c r="B1918" s="328" t="s">
        <v>12044</v>
      </c>
      <c r="C1918" s="334" t="s">
        <v>2010</v>
      </c>
      <c r="D1918" s="336">
        <v>59.9</v>
      </c>
    </row>
    <row r="1919" spans="1:4">
      <c r="A1919" s="326">
        <v>12</v>
      </c>
      <c r="B1919" s="328" t="s">
        <v>12045</v>
      </c>
      <c r="C1919" s="334" t="s">
        <v>2010</v>
      </c>
      <c r="D1919" s="336">
        <v>13</v>
      </c>
    </row>
    <row r="1920" spans="1:4" ht="25.5">
      <c r="A1920" s="326">
        <v>37554</v>
      </c>
      <c r="B1920" s="328" t="s">
        <v>12046</v>
      </c>
      <c r="C1920" s="334" t="s">
        <v>2010</v>
      </c>
      <c r="D1920" s="336">
        <v>299.45999999999998</v>
      </c>
    </row>
    <row r="1921" spans="1:4" ht="25.5">
      <c r="A1921" s="326">
        <v>37555</v>
      </c>
      <c r="B1921" s="328" t="s">
        <v>12047</v>
      </c>
      <c r="C1921" s="334" t="s">
        <v>2010</v>
      </c>
      <c r="D1921" s="336">
        <v>364.28</v>
      </c>
    </row>
    <row r="1922" spans="1:4" ht="25.5">
      <c r="A1922" s="326">
        <v>10902</v>
      </c>
      <c r="B1922" s="328" t="s">
        <v>12048</v>
      </c>
      <c r="C1922" s="334" t="s">
        <v>2010</v>
      </c>
      <c r="D1922" s="336">
        <v>91.41</v>
      </c>
    </row>
    <row r="1923" spans="1:4" ht="25.5">
      <c r="A1923" s="326">
        <v>20965</v>
      </c>
      <c r="B1923" s="328" t="s">
        <v>12049</v>
      </c>
      <c r="C1923" s="334" t="s">
        <v>2010</v>
      </c>
      <c r="D1923" s="336">
        <v>92.26</v>
      </c>
    </row>
    <row r="1924" spans="1:4" ht="25.5">
      <c r="A1924" s="326">
        <v>20966</v>
      </c>
      <c r="B1924" s="328" t="s">
        <v>12050</v>
      </c>
      <c r="C1924" s="334" t="s">
        <v>2010</v>
      </c>
      <c r="D1924" s="336">
        <v>99.34</v>
      </c>
    </row>
    <row r="1925" spans="1:4" ht="25.5">
      <c r="A1925" s="326">
        <v>10903</v>
      </c>
      <c r="B1925" s="328" t="s">
        <v>12051</v>
      </c>
      <c r="C1925" s="334" t="s">
        <v>2010</v>
      </c>
      <c r="D1925" s="336">
        <v>150.57</v>
      </c>
    </row>
    <row r="1926" spans="1:4" ht="25.5">
      <c r="A1926" s="326">
        <v>20967</v>
      </c>
      <c r="B1926" s="328" t="s">
        <v>12052</v>
      </c>
      <c r="C1926" s="334" t="s">
        <v>2010</v>
      </c>
      <c r="D1926" s="336">
        <v>150.57</v>
      </c>
    </row>
    <row r="1927" spans="1:4" ht="25.5">
      <c r="A1927" s="326">
        <v>20968</v>
      </c>
      <c r="B1927" s="328" t="s">
        <v>12053</v>
      </c>
      <c r="C1927" s="334" t="s">
        <v>2010</v>
      </c>
      <c r="D1927" s="336">
        <v>165.14</v>
      </c>
    </row>
    <row r="1928" spans="1:4" ht="25.5">
      <c r="A1928" s="326">
        <v>11359</v>
      </c>
      <c r="B1928" s="328" t="s">
        <v>12054</v>
      </c>
      <c r="C1928" s="334" t="s">
        <v>2010</v>
      </c>
      <c r="D1928" s="336">
        <v>986.6</v>
      </c>
    </row>
    <row r="1929" spans="1:4" ht="25.5">
      <c r="A1929" s="326">
        <v>39017</v>
      </c>
      <c r="B1929" s="328" t="s">
        <v>12055</v>
      </c>
      <c r="C1929" s="334" t="s">
        <v>2010</v>
      </c>
      <c r="D1929" s="336"/>
    </row>
    <row r="1930" spans="1:4" ht="25.5">
      <c r="A1930" s="326">
        <v>39315</v>
      </c>
      <c r="B1930" s="328" t="s">
        <v>12056</v>
      </c>
      <c r="C1930" s="334" t="s">
        <v>2010</v>
      </c>
      <c r="D1930" s="336"/>
    </row>
    <row r="1931" spans="1:4" ht="25.5">
      <c r="A1931" s="326">
        <v>39016</v>
      </c>
      <c r="B1931" s="328" t="s">
        <v>12057</v>
      </c>
      <c r="C1931" s="334" t="s">
        <v>2010</v>
      </c>
      <c r="D1931" s="336"/>
    </row>
    <row r="1932" spans="1:4" ht="25.5">
      <c r="A1932" s="326">
        <v>39481</v>
      </c>
      <c r="B1932" s="328" t="s">
        <v>12058</v>
      </c>
      <c r="C1932" s="334" t="s">
        <v>2010</v>
      </c>
      <c r="D1932" s="336"/>
    </row>
    <row r="1933" spans="1:4" ht="25.5">
      <c r="A1933" s="326">
        <v>39013</v>
      </c>
      <c r="B1933" s="328" t="s">
        <v>12059</v>
      </c>
      <c r="C1933" s="334" t="s">
        <v>2010</v>
      </c>
      <c r="D1933" s="336"/>
    </row>
    <row r="1934" spans="1:4" ht="25.5">
      <c r="A1934" s="326">
        <v>44919</v>
      </c>
      <c r="B1934" s="328" t="s">
        <v>12060</v>
      </c>
      <c r="C1934" s="334" t="s">
        <v>2010</v>
      </c>
      <c r="D1934" s="336"/>
    </row>
    <row r="1935" spans="1:4" ht="25.5">
      <c r="A1935" s="326">
        <v>40433</v>
      </c>
      <c r="B1935" s="328" t="s">
        <v>12061</v>
      </c>
      <c r="C1935" s="334" t="s">
        <v>2010</v>
      </c>
      <c r="D1935" s="336"/>
    </row>
    <row r="1936" spans="1:4" ht="25.5">
      <c r="A1936" s="326">
        <v>20219</v>
      </c>
      <c r="B1936" s="328" t="s">
        <v>12062</v>
      </c>
      <c r="C1936" s="334" t="s">
        <v>2010</v>
      </c>
      <c r="D1936" s="336"/>
    </row>
    <row r="1937" spans="1:4" ht="38.25">
      <c r="A1937" s="326">
        <v>36484</v>
      </c>
      <c r="B1937" s="328" t="s">
        <v>12063</v>
      </c>
      <c r="C1937" s="334" t="s">
        <v>2010</v>
      </c>
      <c r="D1937" s="336"/>
    </row>
    <row r="1938" spans="1:4">
      <c r="A1938" s="326">
        <v>38368</v>
      </c>
      <c r="B1938" s="328" t="s">
        <v>12064</v>
      </c>
      <c r="C1938" s="334" t="s">
        <v>2010</v>
      </c>
      <c r="D1938" s="336">
        <v>8.6</v>
      </c>
    </row>
    <row r="1939" spans="1:4">
      <c r="A1939" s="326">
        <v>38367</v>
      </c>
      <c r="B1939" s="328" t="s">
        <v>12065</v>
      </c>
      <c r="C1939" s="334" t="s">
        <v>2010</v>
      </c>
      <c r="D1939" s="336">
        <v>17.989999999999998</v>
      </c>
    </row>
    <row r="1940" spans="1:4" ht="25.5">
      <c r="A1940" s="326">
        <v>38091</v>
      </c>
      <c r="B1940" s="328" t="s">
        <v>12066</v>
      </c>
      <c r="C1940" s="334" t="s">
        <v>2010</v>
      </c>
      <c r="D1940" s="336">
        <v>2.2799999999999998</v>
      </c>
    </row>
    <row r="1941" spans="1:4" ht="25.5">
      <c r="A1941" s="326">
        <v>38095</v>
      </c>
      <c r="B1941" s="328" t="s">
        <v>12067</v>
      </c>
      <c r="C1941" s="334" t="s">
        <v>2010</v>
      </c>
      <c r="D1941" s="336">
        <v>4.83</v>
      </c>
    </row>
    <row r="1942" spans="1:4" ht="25.5">
      <c r="A1942" s="326">
        <v>38092</v>
      </c>
      <c r="B1942" s="328" t="s">
        <v>12068</v>
      </c>
      <c r="C1942" s="334" t="s">
        <v>2010</v>
      </c>
      <c r="D1942" s="336">
        <v>2.16</v>
      </c>
    </row>
    <row r="1943" spans="1:4" ht="25.5">
      <c r="A1943" s="326">
        <v>38093</v>
      </c>
      <c r="B1943" s="328" t="s">
        <v>12069</v>
      </c>
      <c r="C1943" s="334" t="s">
        <v>2010</v>
      </c>
      <c r="D1943" s="336">
        <v>2.2400000000000002</v>
      </c>
    </row>
    <row r="1944" spans="1:4" ht="25.5">
      <c r="A1944" s="326">
        <v>38096</v>
      </c>
      <c r="B1944" s="328" t="s">
        <v>12070</v>
      </c>
      <c r="C1944" s="334" t="s">
        <v>2010</v>
      </c>
      <c r="D1944" s="336">
        <v>5.19</v>
      </c>
    </row>
    <row r="1945" spans="1:4" ht="25.5">
      <c r="A1945" s="326">
        <v>38094</v>
      </c>
      <c r="B1945" s="328" t="s">
        <v>12071</v>
      </c>
      <c r="C1945" s="334" t="s">
        <v>2010</v>
      </c>
      <c r="D1945" s="336">
        <v>2.74</v>
      </c>
    </row>
    <row r="1946" spans="1:4" ht="25.5">
      <c r="A1946" s="326">
        <v>38097</v>
      </c>
      <c r="B1946" s="328" t="s">
        <v>12072</v>
      </c>
      <c r="C1946" s="334" t="s">
        <v>2010</v>
      </c>
      <c r="D1946" s="336">
        <v>5.57</v>
      </c>
    </row>
    <row r="1947" spans="1:4" ht="25.5">
      <c r="A1947" s="326">
        <v>38098</v>
      </c>
      <c r="B1947" s="328" t="s">
        <v>12073</v>
      </c>
      <c r="C1947" s="334" t="s">
        <v>2010</v>
      </c>
      <c r="D1947" s="336">
        <v>5.57</v>
      </c>
    </row>
    <row r="1948" spans="1:4">
      <c r="A1948" s="326">
        <v>11186</v>
      </c>
      <c r="B1948" s="328" t="s">
        <v>12074</v>
      </c>
      <c r="C1948" s="334" t="s">
        <v>16</v>
      </c>
      <c r="D1948" s="336">
        <v>408.5</v>
      </c>
    </row>
    <row r="1949" spans="1:4" ht="25.5">
      <c r="A1949" s="326">
        <v>11558</v>
      </c>
      <c r="B1949" s="328" t="s">
        <v>12075</v>
      </c>
      <c r="C1949" s="334" t="s">
        <v>10540</v>
      </c>
      <c r="D1949" s="336">
        <v>16.059999999999999</v>
      </c>
    </row>
    <row r="1950" spans="1:4" ht="25.5">
      <c r="A1950" s="326">
        <v>11557</v>
      </c>
      <c r="B1950" s="328" t="s">
        <v>12076</v>
      </c>
      <c r="C1950" s="334" t="s">
        <v>10540</v>
      </c>
      <c r="D1950" s="336">
        <v>40.65</v>
      </c>
    </row>
    <row r="1951" spans="1:4">
      <c r="A1951" s="326">
        <v>2759</v>
      </c>
      <c r="B1951" s="328" t="s">
        <v>12077</v>
      </c>
      <c r="C1951" s="334" t="s">
        <v>2010</v>
      </c>
      <c r="D1951" s="336"/>
    </row>
    <row r="1952" spans="1:4">
      <c r="A1952" s="326">
        <v>38124</v>
      </c>
      <c r="B1952" s="328" t="s">
        <v>12078</v>
      </c>
      <c r="C1952" s="334" t="s">
        <v>2010</v>
      </c>
      <c r="D1952" s="336">
        <v>31</v>
      </c>
    </row>
    <row r="1953" spans="1:4">
      <c r="A1953" s="326">
        <v>38380</v>
      </c>
      <c r="B1953" s="328" t="s">
        <v>12079</v>
      </c>
      <c r="C1953" s="334" t="s">
        <v>2010</v>
      </c>
      <c r="D1953" s="336">
        <v>28.59</v>
      </c>
    </row>
    <row r="1954" spans="1:4" ht="38.25">
      <c r="A1954" s="326">
        <v>42429</v>
      </c>
      <c r="B1954" s="328" t="s">
        <v>12080</v>
      </c>
      <c r="C1954" s="334" t="s">
        <v>2010</v>
      </c>
      <c r="D1954" s="336"/>
    </row>
    <row r="1955" spans="1:4">
      <c r="A1955" s="326">
        <v>39616</v>
      </c>
      <c r="B1955" s="328" t="s">
        <v>12081</v>
      </c>
      <c r="C1955" s="334" t="s">
        <v>2010</v>
      </c>
      <c r="D1955" s="336">
        <v>461.45</v>
      </c>
    </row>
    <row r="1956" spans="1:4">
      <c r="A1956" s="326">
        <v>39618</v>
      </c>
      <c r="B1956" s="328" t="s">
        <v>12082</v>
      </c>
      <c r="C1956" s="334" t="s">
        <v>2010</v>
      </c>
      <c r="D1956" s="336">
        <v>836.99</v>
      </c>
    </row>
    <row r="1957" spans="1:4">
      <c r="A1957" s="326">
        <v>39619</v>
      </c>
      <c r="B1957" s="328" t="s">
        <v>12083</v>
      </c>
      <c r="C1957" s="334" t="s">
        <v>2010</v>
      </c>
      <c r="D1957" s="336">
        <v>1146.3399999999999</v>
      </c>
    </row>
    <row r="1958" spans="1:4">
      <c r="A1958" s="326">
        <v>39613</v>
      </c>
      <c r="B1958" s="328" t="s">
        <v>12084</v>
      </c>
      <c r="C1958" s="334" t="s">
        <v>2010</v>
      </c>
      <c r="D1958" s="336">
        <v>183.3</v>
      </c>
    </row>
    <row r="1959" spans="1:4">
      <c r="A1959" s="326">
        <v>39614</v>
      </c>
      <c r="B1959" s="328" t="s">
        <v>12085</v>
      </c>
      <c r="C1959" s="334" t="s">
        <v>2010</v>
      </c>
      <c r="D1959" s="336">
        <v>267.41000000000003</v>
      </c>
    </row>
    <row r="1960" spans="1:4" ht="38.25">
      <c r="A1960" s="326">
        <v>38538</v>
      </c>
      <c r="B1960" s="328" t="s">
        <v>12086</v>
      </c>
      <c r="C1960" s="334" t="s">
        <v>5</v>
      </c>
      <c r="D1960" s="336"/>
    </row>
    <row r="1961" spans="1:4" ht="38.25">
      <c r="A1961" s="326">
        <v>38539</v>
      </c>
      <c r="B1961" s="328" t="s">
        <v>12087</v>
      </c>
      <c r="C1961" s="334" t="s">
        <v>5</v>
      </c>
      <c r="D1961" s="336"/>
    </row>
    <row r="1962" spans="1:4" ht="38.25">
      <c r="A1962" s="326">
        <v>38540</v>
      </c>
      <c r="B1962" s="328" t="s">
        <v>12088</v>
      </c>
      <c r="C1962" s="334" t="s">
        <v>5</v>
      </c>
      <c r="D1962" s="336"/>
    </row>
    <row r="1963" spans="1:4">
      <c r="A1963" s="326">
        <v>38384</v>
      </c>
      <c r="B1963" s="328" t="s">
        <v>12089</v>
      </c>
      <c r="C1963" s="334" t="s">
        <v>2010</v>
      </c>
      <c r="D1963" s="336">
        <v>22.3</v>
      </c>
    </row>
    <row r="1964" spans="1:4">
      <c r="A1964" s="326">
        <v>13</v>
      </c>
      <c r="B1964" s="328" t="s">
        <v>12090</v>
      </c>
      <c r="C1964" s="334" t="s">
        <v>802</v>
      </c>
      <c r="D1964" s="336">
        <v>20.010000000000002</v>
      </c>
    </row>
    <row r="1965" spans="1:4">
      <c r="A1965" s="326">
        <v>2762</v>
      </c>
      <c r="B1965" s="328" t="s">
        <v>12091</v>
      </c>
      <c r="C1965" s="334" t="s">
        <v>5</v>
      </c>
      <c r="D1965" s="336"/>
    </row>
    <row r="1966" spans="1:4" ht="25.5">
      <c r="A1966" s="326">
        <v>21142</v>
      </c>
      <c r="B1966" s="328" t="s">
        <v>12092</v>
      </c>
      <c r="C1966" s="334" t="s">
        <v>2010</v>
      </c>
      <c r="D1966" s="336">
        <v>21.92</v>
      </c>
    </row>
    <row r="1967" spans="1:4">
      <c r="A1967" s="326">
        <v>4223</v>
      </c>
      <c r="B1967" s="328" t="s">
        <v>12093</v>
      </c>
      <c r="C1967" s="334" t="s">
        <v>1450</v>
      </c>
      <c r="D1967" s="336">
        <v>4.91</v>
      </c>
    </row>
    <row r="1968" spans="1:4">
      <c r="A1968" s="326">
        <v>37372</v>
      </c>
      <c r="B1968" s="328" t="s">
        <v>12094</v>
      </c>
      <c r="C1968" s="334" t="s">
        <v>17</v>
      </c>
      <c r="D1968" s="336">
        <v>1.43</v>
      </c>
    </row>
    <row r="1969" spans="1:4">
      <c r="A1969" s="326">
        <v>40863</v>
      </c>
      <c r="B1969" s="328" t="s">
        <v>12095</v>
      </c>
      <c r="C1969" s="334" t="s">
        <v>1752</v>
      </c>
      <c r="D1969" s="336">
        <v>270.51</v>
      </c>
    </row>
    <row r="1970" spans="1:4">
      <c r="A1970" s="326">
        <v>38475</v>
      </c>
      <c r="B1970" s="328" t="s">
        <v>12096</v>
      </c>
      <c r="C1970" s="334" t="s">
        <v>2010</v>
      </c>
      <c r="D1970" s="336">
        <v>30.15</v>
      </c>
    </row>
    <row r="1971" spans="1:4">
      <c r="A1971" s="326">
        <v>38474</v>
      </c>
      <c r="B1971" s="328" t="s">
        <v>12097</v>
      </c>
      <c r="C1971" s="334" t="s">
        <v>2010</v>
      </c>
      <c r="D1971" s="336">
        <v>37.270000000000003</v>
      </c>
    </row>
    <row r="1972" spans="1:4" ht="25.5">
      <c r="A1972" s="326">
        <v>10886</v>
      </c>
      <c r="B1972" s="328" t="s">
        <v>12098</v>
      </c>
      <c r="C1972" s="334" t="s">
        <v>2010</v>
      </c>
      <c r="D1972" s="336">
        <v>245</v>
      </c>
    </row>
    <row r="1973" spans="1:4" ht="25.5">
      <c r="A1973" s="326">
        <v>10888</v>
      </c>
      <c r="B1973" s="328" t="s">
        <v>12099</v>
      </c>
      <c r="C1973" s="334" t="s">
        <v>2010</v>
      </c>
      <c r="D1973" s="336">
        <v>775.38</v>
      </c>
    </row>
    <row r="1974" spans="1:4" ht="25.5">
      <c r="A1974" s="326">
        <v>10889</v>
      </c>
      <c r="B1974" s="328" t="s">
        <v>12100</v>
      </c>
      <c r="C1974" s="334" t="s">
        <v>2010</v>
      </c>
      <c r="D1974" s="336">
        <v>840</v>
      </c>
    </row>
    <row r="1975" spans="1:4" ht="25.5">
      <c r="A1975" s="326">
        <v>10890</v>
      </c>
      <c r="B1975" s="328" t="s">
        <v>12101</v>
      </c>
      <c r="C1975" s="334" t="s">
        <v>2010</v>
      </c>
      <c r="D1975" s="336">
        <v>387.69</v>
      </c>
    </row>
    <row r="1976" spans="1:4" ht="25.5">
      <c r="A1976" s="326">
        <v>10891</v>
      </c>
      <c r="B1976" s="328" t="s">
        <v>12102</v>
      </c>
      <c r="C1976" s="334" t="s">
        <v>2010</v>
      </c>
      <c r="D1976" s="336">
        <v>236.92</v>
      </c>
    </row>
    <row r="1977" spans="1:4" ht="25.5">
      <c r="A1977" s="326">
        <v>10892</v>
      </c>
      <c r="B1977" s="328" t="s">
        <v>12103</v>
      </c>
      <c r="C1977" s="334" t="s">
        <v>2010</v>
      </c>
      <c r="D1977" s="336">
        <v>280</v>
      </c>
    </row>
    <row r="1978" spans="1:4" ht="25.5">
      <c r="A1978" s="326">
        <v>20977</v>
      </c>
      <c r="B1978" s="328" t="s">
        <v>12104</v>
      </c>
      <c r="C1978" s="334" t="s">
        <v>2010</v>
      </c>
      <c r="D1978" s="336">
        <v>333.84</v>
      </c>
    </row>
    <row r="1979" spans="1:4">
      <c r="A1979" s="326">
        <v>3073</v>
      </c>
      <c r="B1979" s="328" t="s">
        <v>12105</v>
      </c>
      <c r="C1979" s="334" t="s">
        <v>2010</v>
      </c>
      <c r="D1979" s="336"/>
    </row>
    <row r="1980" spans="1:4">
      <c r="A1980" s="326">
        <v>3074</v>
      </c>
      <c r="B1980" s="328" t="s">
        <v>12106</v>
      </c>
      <c r="C1980" s="334" t="s">
        <v>2010</v>
      </c>
      <c r="D1980" s="336"/>
    </row>
    <row r="1981" spans="1:4">
      <c r="A1981" s="326">
        <v>3076</v>
      </c>
      <c r="B1981" s="328" t="s">
        <v>12107</v>
      </c>
      <c r="C1981" s="334" t="s">
        <v>2010</v>
      </c>
      <c r="D1981" s="336"/>
    </row>
    <row r="1982" spans="1:4">
      <c r="A1982" s="326">
        <v>3075</v>
      </c>
      <c r="B1982" s="328" t="s">
        <v>12108</v>
      </c>
      <c r="C1982" s="334" t="s">
        <v>2010</v>
      </c>
      <c r="D1982" s="336"/>
    </row>
    <row r="1983" spans="1:4" ht="25.5">
      <c r="A1983" s="326">
        <v>10781</v>
      </c>
      <c r="B1983" s="328" t="s">
        <v>12109</v>
      </c>
      <c r="C1983" s="334" t="s">
        <v>2010</v>
      </c>
      <c r="D1983" s="336"/>
    </row>
    <row r="1984" spans="1:4" ht="38.25">
      <c r="A1984" s="326">
        <v>11480</v>
      </c>
      <c r="B1984" s="328" t="s">
        <v>12110</v>
      </c>
      <c r="C1984" s="334" t="s">
        <v>11495</v>
      </c>
      <c r="D1984" s="336">
        <v>130.30000000000001</v>
      </c>
    </row>
    <row r="1985" spans="1:4" ht="38.25">
      <c r="A1985" s="326">
        <v>43612</v>
      </c>
      <c r="B1985" s="328" t="s">
        <v>12111</v>
      </c>
      <c r="C1985" s="334" t="s">
        <v>11495</v>
      </c>
      <c r="D1985" s="336">
        <v>102.56</v>
      </c>
    </row>
    <row r="1986" spans="1:4" ht="38.25">
      <c r="A1986" s="326">
        <v>43613</v>
      </c>
      <c r="B1986" s="328" t="s">
        <v>12112</v>
      </c>
      <c r="C1986" s="334" t="s">
        <v>11495</v>
      </c>
      <c r="D1986" s="336">
        <v>84.9</v>
      </c>
    </row>
    <row r="1987" spans="1:4" ht="38.25">
      <c r="A1987" s="326">
        <v>11469</v>
      </c>
      <c r="B1987" s="328" t="s">
        <v>12113</v>
      </c>
      <c r="C1987" s="334" t="s">
        <v>2010</v>
      </c>
      <c r="D1987" s="336">
        <v>13.91</v>
      </c>
    </row>
    <row r="1988" spans="1:4" ht="25.5">
      <c r="A1988" s="326">
        <v>11468</v>
      </c>
      <c r="B1988" s="328" t="s">
        <v>12114</v>
      </c>
      <c r="C1988" s="334" t="s">
        <v>2010</v>
      </c>
      <c r="D1988" s="336">
        <v>13.92</v>
      </c>
    </row>
    <row r="1989" spans="1:4" ht="25.5">
      <c r="A1989" s="326">
        <v>11484</v>
      </c>
      <c r="B1989" s="328" t="s">
        <v>12115</v>
      </c>
      <c r="C1989" s="334" t="s">
        <v>2010</v>
      </c>
      <c r="D1989" s="336">
        <v>61.13</v>
      </c>
    </row>
    <row r="1990" spans="1:4" ht="25.5">
      <c r="A1990" s="326">
        <v>38155</v>
      </c>
      <c r="B1990" s="328" t="s">
        <v>12116</v>
      </c>
      <c r="C1990" s="334" t="s">
        <v>2010</v>
      </c>
      <c r="D1990" s="336">
        <v>94.91</v>
      </c>
    </row>
    <row r="1991" spans="1:4" ht="25.5">
      <c r="A1991" s="326">
        <v>11467</v>
      </c>
      <c r="B1991" s="328" t="s">
        <v>12117</v>
      </c>
      <c r="C1991" s="334" t="s">
        <v>2010</v>
      </c>
      <c r="D1991" s="336">
        <v>21.68</v>
      </c>
    </row>
    <row r="1992" spans="1:4" ht="51">
      <c r="A1992" s="326">
        <v>38153</v>
      </c>
      <c r="B1992" s="328" t="s">
        <v>12118</v>
      </c>
      <c r="C1992" s="334" t="s">
        <v>11495</v>
      </c>
      <c r="D1992" s="336">
        <v>55.4</v>
      </c>
    </row>
    <row r="1993" spans="1:4" ht="51">
      <c r="A1993" s="326">
        <v>43607</v>
      </c>
      <c r="B1993" s="328" t="s">
        <v>12119</v>
      </c>
      <c r="C1993" s="334" t="s">
        <v>11495</v>
      </c>
      <c r="D1993" s="336">
        <v>104.78</v>
      </c>
    </row>
    <row r="1994" spans="1:4" ht="38.25">
      <c r="A1994" s="326">
        <v>3080</v>
      </c>
      <c r="B1994" s="328" t="s">
        <v>12120</v>
      </c>
      <c r="C1994" s="334" t="s">
        <v>11495</v>
      </c>
      <c r="D1994" s="336">
        <v>70.45</v>
      </c>
    </row>
    <row r="1995" spans="1:4" ht="38.25">
      <c r="A1995" s="326">
        <v>3081</v>
      </c>
      <c r="B1995" s="328" t="s">
        <v>12121</v>
      </c>
      <c r="C1995" s="334" t="s">
        <v>11495</v>
      </c>
      <c r="D1995" s="336">
        <v>139.38</v>
      </c>
    </row>
    <row r="1996" spans="1:4" ht="38.25">
      <c r="A1996" s="326">
        <v>3090</v>
      </c>
      <c r="B1996" s="328" t="s">
        <v>12122</v>
      </c>
      <c r="C1996" s="334" t="s">
        <v>11495</v>
      </c>
      <c r="D1996" s="336">
        <v>62.88</v>
      </c>
    </row>
    <row r="1997" spans="1:4" ht="38.25">
      <c r="A1997" s="326">
        <v>43611</v>
      </c>
      <c r="B1997" s="328" t="s">
        <v>12123</v>
      </c>
      <c r="C1997" s="334" t="s">
        <v>11495</v>
      </c>
      <c r="D1997" s="336">
        <v>104.34</v>
      </c>
    </row>
    <row r="1998" spans="1:4" ht="38.25">
      <c r="A1998" s="326">
        <v>3103</v>
      </c>
      <c r="B1998" s="328" t="s">
        <v>12124</v>
      </c>
      <c r="C1998" s="334" t="s">
        <v>2010</v>
      </c>
      <c r="D1998" s="336">
        <v>52.13</v>
      </c>
    </row>
    <row r="1999" spans="1:4" ht="51">
      <c r="A1999" s="326">
        <v>3097</v>
      </c>
      <c r="B1999" s="328" t="s">
        <v>12125</v>
      </c>
      <c r="C1999" s="334" t="s">
        <v>11495</v>
      </c>
      <c r="D1999" s="336">
        <v>78.88</v>
      </c>
    </row>
    <row r="2000" spans="1:4" ht="51">
      <c r="A2000" s="326">
        <v>3099</v>
      </c>
      <c r="B2000" s="328" t="s">
        <v>12126</v>
      </c>
      <c r="C2000" s="334" t="s">
        <v>11495</v>
      </c>
      <c r="D2000" s="336">
        <v>126.3</v>
      </c>
    </row>
    <row r="2001" spans="1:4" ht="38.25">
      <c r="A2001" s="326">
        <v>38151</v>
      </c>
      <c r="B2001" s="328" t="s">
        <v>12127</v>
      </c>
      <c r="C2001" s="334" t="s">
        <v>11495</v>
      </c>
      <c r="D2001" s="336">
        <v>91.56</v>
      </c>
    </row>
    <row r="2002" spans="1:4" ht="38.25">
      <c r="A2002" s="326">
        <v>38152</v>
      </c>
      <c r="B2002" s="328" t="s">
        <v>12128</v>
      </c>
      <c r="C2002" s="334" t="s">
        <v>11495</v>
      </c>
      <c r="D2002" s="336">
        <v>147.69999999999999</v>
      </c>
    </row>
    <row r="2003" spans="1:4" ht="51">
      <c r="A2003" s="326">
        <v>43610</v>
      </c>
      <c r="B2003" s="328" t="s">
        <v>12129</v>
      </c>
      <c r="C2003" s="334" t="s">
        <v>11495</v>
      </c>
      <c r="D2003" s="336">
        <v>78.260000000000005</v>
      </c>
    </row>
    <row r="2004" spans="1:4" ht="38.25">
      <c r="A2004" s="326">
        <v>3093</v>
      </c>
      <c r="B2004" s="328" t="s">
        <v>12130</v>
      </c>
      <c r="C2004" s="334" t="s">
        <v>11495</v>
      </c>
      <c r="D2004" s="336">
        <v>126.3</v>
      </c>
    </row>
    <row r="2005" spans="1:4" ht="25.5">
      <c r="A2005" s="326">
        <v>38165</v>
      </c>
      <c r="B2005" s="328" t="s">
        <v>12131</v>
      </c>
      <c r="C2005" s="334" t="s">
        <v>11495</v>
      </c>
      <c r="D2005" s="336">
        <v>77.25</v>
      </c>
    </row>
    <row r="2006" spans="1:4" ht="25.5">
      <c r="A2006" s="326">
        <v>38177</v>
      </c>
      <c r="B2006" s="328" t="s">
        <v>12132</v>
      </c>
      <c r="C2006" s="334" t="s">
        <v>2010</v>
      </c>
      <c r="D2006" s="336">
        <v>22.95</v>
      </c>
    </row>
    <row r="2007" spans="1:4" ht="25.5">
      <c r="A2007" s="326">
        <v>11458</v>
      </c>
      <c r="B2007" s="328" t="s">
        <v>12133</v>
      </c>
      <c r="C2007" s="334" t="s">
        <v>2010</v>
      </c>
      <c r="D2007" s="336">
        <v>27.4</v>
      </c>
    </row>
    <row r="2008" spans="1:4" ht="51">
      <c r="A2008" s="326">
        <v>3108</v>
      </c>
      <c r="B2008" s="328" t="s">
        <v>12134</v>
      </c>
      <c r="C2008" s="334" t="s">
        <v>2010</v>
      </c>
      <c r="D2008" s="336">
        <v>116.5</v>
      </c>
    </row>
    <row r="2009" spans="1:4" ht="51">
      <c r="A2009" s="326">
        <v>3105</v>
      </c>
      <c r="B2009" s="328" t="s">
        <v>12135</v>
      </c>
      <c r="C2009" s="334" t="s">
        <v>2010</v>
      </c>
      <c r="D2009" s="336">
        <v>152.37</v>
      </c>
    </row>
    <row r="2010" spans="1:4" ht="38.25">
      <c r="A2010" s="326">
        <v>38178</v>
      </c>
      <c r="B2010" s="328" t="s">
        <v>12136</v>
      </c>
      <c r="C2010" s="334" t="s">
        <v>2010</v>
      </c>
      <c r="D2010" s="336">
        <v>25.25</v>
      </c>
    </row>
    <row r="2011" spans="1:4" ht="38.25">
      <c r="A2011" s="326">
        <v>43575</v>
      </c>
      <c r="B2011" s="328" t="s">
        <v>12137</v>
      </c>
      <c r="C2011" s="334" t="s">
        <v>2010</v>
      </c>
      <c r="D2011" s="336">
        <v>54.72</v>
      </c>
    </row>
    <row r="2012" spans="1:4" ht="38.25">
      <c r="A2012" s="326">
        <v>43577</v>
      </c>
      <c r="B2012" s="328" t="s">
        <v>12138</v>
      </c>
      <c r="C2012" s="334" t="s">
        <v>2010</v>
      </c>
      <c r="D2012" s="336">
        <v>95.14</v>
      </c>
    </row>
    <row r="2013" spans="1:4" ht="25.5">
      <c r="A2013" s="326">
        <v>43458</v>
      </c>
      <c r="B2013" s="328" t="s">
        <v>12139</v>
      </c>
      <c r="C2013" s="334" t="s">
        <v>17</v>
      </c>
      <c r="D2013" s="336">
        <v>0.06</v>
      </c>
    </row>
    <row r="2014" spans="1:4" ht="25.5">
      <c r="A2014" s="326">
        <v>43470</v>
      </c>
      <c r="B2014" s="328" t="s">
        <v>12140</v>
      </c>
      <c r="C2014" s="334" t="s">
        <v>1752</v>
      </c>
      <c r="D2014" s="336">
        <v>11.14</v>
      </c>
    </row>
    <row r="2015" spans="1:4" ht="25.5">
      <c r="A2015" s="326">
        <v>43459</v>
      </c>
      <c r="B2015" s="328" t="s">
        <v>12141</v>
      </c>
      <c r="C2015" s="334" t="s">
        <v>17</v>
      </c>
      <c r="D2015" s="336">
        <v>0.44</v>
      </c>
    </row>
    <row r="2016" spans="1:4" ht="25.5">
      <c r="A2016" s="326">
        <v>43471</v>
      </c>
      <c r="B2016" s="328" t="s">
        <v>12142</v>
      </c>
      <c r="C2016" s="334" t="s">
        <v>1752</v>
      </c>
      <c r="D2016" s="336">
        <v>82.31</v>
      </c>
    </row>
    <row r="2017" spans="1:4" ht="25.5">
      <c r="A2017" s="326">
        <v>43460</v>
      </c>
      <c r="B2017" s="328" t="s">
        <v>12143</v>
      </c>
      <c r="C2017" s="334" t="s">
        <v>17</v>
      </c>
      <c r="D2017" s="336">
        <v>0.86</v>
      </c>
    </row>
    <row r="2018" spans="1:4" ht="25.5">
      <c r="A2018" s="326">
        <v>43472</v>
      </c>
      <c r="B2018" s="328" t="s">
        <v>12144</v>
      </c>
      <c r="C2018" s="334" t="s">
        <v>1752</v>
      </c>
      <c r="D2018" s="336">
        <v>161.72999999999999</v>
      </c>
    </row>
    <row r="2019" spans="1:4" ht="25.5">
      <c r="A2019" s="326">
        <v>43461</v>
      </c>
      <c r="B2019" s="328" t="s">
        <v>12145</v>
      </c>
      <c r="C2019" s="334" t="s">
        <v>17</v>
      </c>
      <c r="D2019" s="336">
        <v>0.31</v>
      </c>
    </row>
    <row r="2020" spans="1:4" ht="25.5">
      <c r="A2020" s="326">
        <v>43473</v>
      </c>
      <c r="B2020" s="328" t="s">
        <v>12146</v>
      </c>
      <c r="C2020" s="334" t="s">
        <v>1752</v>
      </c>
      <c r="D2020" s="336">
        <v>59.01</v>
      </c>
    </row>
    <row r="2021" spans="1:4" ht="25.5">
      <c r="A2021" s="326">
        <v>43463</v>
      </c>
      <c r="B2021" s="328" t="s">
        <v>12147</v>
      </c>
      <c r="C2021" s="334" t="s">
        <v>17</v>
      </c>
      <c r="D2021" s="336">
        <v>0.08</v>
      </c>
    </row>
    <row r="2022" spans="1:4" ht="25.5">
      <c r="A2022" s="326">
        <v>43475</v>
      </c>
      <c r="B2022" s="328" t="s">
        <v>12148</v>
      </c>
      <c r="C2022" s="334" t="s">
        <v>1752</v>
      </c>
      <c r="D2022" s="336">
        <v>15.46</v>
      </c>
    </row>
    <row r="2023" spans="1:4" ht="25.5">
      <c r="A2023" s="326">
        <v>43462</v>
      </c>
      <c r="B2023" s="328" t="s">
        <v>12149</v>
      </c>
      <c r="C2023" s="334" t="s">
        <v>17</v>
      </c>
      <c r="D2023" s="336">
        <v>0.01</v>
      </c>
    </row>
    <row r="2024" spans="1:4" ht="25.5">
      <c r="A2024" s="326">
        <v>43474</v>
      </c>
      <c r="B2024" s="328" t="s">
        <v>12150</v>
      </c>
      <c r="C2024" s="334" t="s">
        <v>1752</v>
      </c>
      <c r="D2024" s="336">
        <v>2.35</v>
      </c>
    </row>
    <row r="2025" spans="1:4" ht="25.5">
      <c r="A2025" s="326">
        <v>43464</v>
      </c>
      <c r="B2025" s="328" t="s">
        <v>12151</v>
      </c>
      <c r="C2025" s="334" t="s">
        <v>17</v>
      </c>
      <c r="D2025" s="336">
        <v>0.01</v>
      </c>
    </row>
    <row r="2026" spans="1:4" ht="25.5">
      <c r="A2026" s="326">
        <v>43476</v>
      </c>
      <c r="B2026" s="328" t="s">
        <v>12152</v>
      </c>
      <c r="C2026" s="334" t="s">
        <v>1752</v>
      </c>
      <c r="D2026" s="336">
        <v>0.01</v>
      </c>
    </row>
    <row r="2027" spans="1:4" ht="25.5">
      <c r="A2027" s="326">
        <v>43465</v>
      </c>
      <c r="B2027" s="328" t="s">
        <v>12153</v>
      </c>
      <c r="C2027" s="334" t="s">
        <v>17</v>
      </c>
      <c r="D2027" s="336">
        <v>0.78</v>
      </c>
    </row>
    <row r="2028" spans="1:4" ht="25.5">
      <c r="A2028" s="326">
        <v>43477</v>
      </c>
      <c r="B2028" s="328" t="s">
        <v>12154</v>
      </c>
      <c r="C2028" s="334" t="s">
        <v>1752</v>
      </c>
      <c r="D2028" s="336">
        <v>147.87</v>
      </c>
    </row>
    <row r="2029" spans="1:4" ht="25.5">
      <c r="A2029" s="326">
        <v>43466</v>
      </c>
      <c r="B2029" s="328" t="s">
        <v>12155</v>
      </c>
      <c r="C2029" s="334" t="s">
        <v>17</v>
      </c>
      <c r="D2029" s="336">
        <v>2.0499999999999998</v>
      </c>
    </row>
    <row r="2030" spans="1:4" ht="25.5">
      <c r="A2030" s="326">
        <v>43478</v>
      </c>
      <c r="B2030" s="328" t="s">
        <v>12156</v>
      </c>
      <c r="C2030" s="334" t="s">
        <v>1752</v>
      </c>
      <c r="D2030" s="336">
        <v>387.36</v>
      </c>
    </row>
    <row r="2031" spans="1:4" ht="25.5">
      <c r="A2031" s="326">
        <v>43467</v>
      </c>
      <c r="B2031" s="328" t="s">
        <v>12157</v>
      </c>
      <c r="C2031" s="334" t="s">
        <v>17</v>
      </c>
      <c r="D2031" s="336">
        <v>0.61</v>
      </c>
    </row>
    <row r="2032" spans="1:4" ht="25.5">
      <c r="A2032" s="326">
        <v>43479</v>
      </c>
      <c r="B2032" s="328" t="s">
        <v>12158</v>
      </c>
      <c r="C2032" s="334" t="s">
        <v>1752</v>
      </c>
      <c r="D2032" s="336">
        <v>114.77</v>
      </c>
    </row>
    <row r="2033" spans="1:4" ht="25.5">
      <c r="A2033" s="326">
        <v>43468</v>
      </c>
      <c r="B2033" s="328" t="s">
        <v>12159</v>
      </c>
      <c r="C2033" s="334" t="s">
        <v>17</v>
      </c>
      <c r="D2033" s="336">
        <v>1.21</v>
      </c>
    </row>
    <row r="2034" spans="1:4" ht="25.5">
      <c r="A2034" s="326">
        <v>43480</v>
      </c>
      <c r="B2034" s="328" t="s">
        <v>12160</v>
      </c>
      <c r="C2034" s="334" t="s">
        <v>1752</v>
      </c>
      <c r="D2034" s="336">
        <v>228.92</v>
      </c>
    </row>
    <row r="2035" spans="1:4" ht="25.5">
      <c r="A2035" s="326">
        <v>43469</v>
      </c>
      <c r="B2035" s="328" t="s">
        <v>12161</v>
      </c>
      <c r="C2035" s="334" t="s">
        <v>17</v>
      </c>
      <c r="D2035" s="336">
        <v>0.05</v>
      </c>
    </row>
    <row r="2036" spans="1:4" ht="25.5">
      <c r="A2036" s="326">
        <v>43481</v>
      </c>
      <c r="B2036" s="328" t="s">
        <v>12162</v>
      </c>
      <c r="C2036" s="334" t="s">
        <v>1752</v>
      </c>
      <c r="D2036" s="336">
        <v>9.89</v>
      </c>
    </row>
    <row r="2037" spans="1:4" ht="38.25">
      <c r="A2037" s="326">
        <v>3119</v>
      </c>
      <c r="B2037" s="328" t="s">
        <v>12163</v>
      </c>
      <c r="C2037" s="334" t="s">
        <v>2010</v>
      </c>
      <c r="D2037" s="336">
        <v>2.96</v>
      </c>
    </row>
    <row r="2038" spans="1:4" ht="38.25">
      <c r="A2038" s="326">
        <v>3122</v>
      </c>
      <c r="B2038" s="328" t="s">
        <v>12164</v>
      </c>
      <c r="C2038" s="334" t="s">
        <v>2010</v>
      </c>
      <c r="D2038" s="336">
        <v>6.03</v>
      </c>
    </row>
    <row r="2039" spans="1:4" ht="38.25">
      <c r="A2039" s="326">
        <v>3121</v>
      </c>
      <c r="B2039" s="328" t="s">
        <v>12165</v>
      </c>
      <c r="C2039" s="334" t="s">
        <v>2010</v>
      </c>
      <c r="D2039" s="336">
        <v>6.84</v>
      </c>
    </row>
    <row r="2040" spans="1:4" ht="38.25">
      <c r="A2040" s="326">
        <v>3120</v>
      </c>
      <c r="B2040" s="328" t="s">
        <v>12166</v>
      </c>
      <c r="C2040" s="334" t="s">
        <v>2010</v>
      </c>
      <c r="D2040" s="336">
        <v>12.97</v>
      </c>
    </row>
    <row r="2041" spans="1:4" ht="38.25">
      <c r="A2041" s="326">
        <v>11455</v>
      </c>
      <c r="B2041" s="328" t="s">
        <v>12167</v>
      </c>
      <c r="C2041" s="334" t="s">
        <v>2010</v>
      </c>
      <c r="D2041" s="336">
        <v>18.760000000000002</v>
      </c>
    </row>
    <row r="2042" spans="1:4" ht="38.25">
      <c r="A2042" s="326">
        <v>11456</v>
      </c>
      <c r="B2042" s="328" t="s">
        <v>12168</v>
      </c>
      <c r="C2042" s="334" t="s">
        <v>2010</v>
      </c>
      <c r="D2042" s="336">
        <v>22.42</v>
      </c>
    </row>
    <row r="2043" spans="1:4" ht="51">
      <c r="A2043" s="326">
        <v>3107</v>
      </c>
      <c r="B2043" s="328" t="s">
        <v>12169</v>
      </c>
      <c r="C2043" s="334" t="s">
        <v>2010</v>
      </c>
      <c r="D2043" s="336">
        <v>9.4600000000000009</v>
      </c>
    </row>
    <row r="2044" spans="1:4" ht="51">
      <c r="A2044" s="326">
        <v>43583</v>
      </c>
      <c r="B2044" s="328" t="s">
        <v>12170</v>
      </c>
      <c r="C2044" s="334" t="s">
        <v>2010</v>
      </c>
      <c r="D2044" s="336">
        <v>10.67</v>
      </c>
    </row>
    <row r="2045" spans="1:4" ht="38.25">
      <c r="A2045" s="326">
        <v>43586</v>
      </c>
      <c r="B2045" s="328" t="s">
        <v>12171</v>
      </c>
      <c r="C2045" s="334" t="s">
        <v>2010</v>
      </c>
      <c r="D2045" s="336">
        <v>10.93</v>
      </c>
    </row>
    <row r="2046" spans="1:4" ht="38.25">
      <c r="A2046" s="326">
        <v>11461</v>
      </c>
      <c r="B2046" s="328" t="s">
        <v>12172</v>
      </c>
      <c r="C2046" s="334" t="s">
        <v>2010</v>
      </c>
      <c r="D2046" s="336">
        <v>11.91</v>
      </c>
    </row>
    <row r="2047" spans="1:4" ht="38.25">
      <c r="A2047" s="326">
        <v>43587</v>
      </c>
      <c r="B2047" s="328" t="s">
        <v>12173</v>
      </c>
      <c r="C2047" s="334" t="s">
        <v>2010</v>
      </c>
      <c r="D2047" s="336">
        <v>13.75</v>
      </c>
    </row>
    <row r="2048" spans="1:4" ht="51">
      <c r="A2048" s="326">
        <v>3106</v>
      </c>
      <c r="B2048" s="328" t="s">
        <v>12174</v>
      </c>
      <c r="C2048" s="334" t="s">
        <v>2010</v>
      </c>
      <c r="D2048" s="336">
        <v>17.440000000000001</v>
      </c>
    </row>
    <row r="2049" spans="1:4">
      <c r="A2049" s="326">
        <v>44539</v>
      </c>
      <c r="B2049" s="328" t="s">
        <v>12175</v>
      </c>
      <c r="C2049" s="334" t="s">
        <v>802</v>
      </c>
      <c r="D2049" s="336"/>
    </row>
    <row r="2050" spans="1:4">
      <c r="A2050" s="326">
        <v>3123</v>
      </c>
      <c r="B2050" s="328" t="s">
        <v>12176</v>
      </c>
      <c r="C2050" s="334" t="s">
        <v>802</v>
      </c>
      <c r="D2050" s="336"/>
    </row>
    <row r="2051" spans="1:4">
      <c r="A2051" s="326">
        <v>38125</v>
      </c>
      <c r="B2051" s="328" t="s">
        <v>12177</v>
      </c>
      <c r="C2051" s="334" t="s">
        <v>802</v>
      </c>
      <c r="D2051" s="336">
        <v>1.0900000000000001</v>
      </c>
    </row>
    <row r="2052" spans="1:4" ht="38.25">
      <c r="A2052" s="326">
        <v>39014</v>
      </c>
      <c r="B2052" s="328" t="s">
        <v>12178</v>
      </c>
      <c r="C2052" s="334" t="s">
        <v>802</v>
      </c>
      <c r="D2052" s="336">
        <v>12.38</v>
      </c>
    </row>
    <row r="2053" spans="1:4" ht="25.5">
      <c r="A2053" s="326">
        <v>39365</v>
      </c>
      <c r="B2053" s="328" t="s">
        <v>12179</v>
      </c>
      <c r="C2053" s="334" t="s">
        <v>2010</v>
      </c>
      <c r="D2053" s="336">
        <v>1800.63</v>
      </c>
    </row>
    <row r="2054" spans="1:4" ht="25.5">
      <c r="A2054" s="326">
        <v>39366</v>
      </c>
      <c r="B2054" s="328" t="s">
        <v>12180</v>
      </c>
      <c r="C2054" s="334" t="s">
        <v>2010</v>
      </c>
      <c r="D2054" s="336">
        <v>2731.86</v>
      </c>
    </row>
    <row r="2055" spans="1:4" ht="25.5">
      <c r="A2055" s="326">
        <v>39367</v>
      </c>
      <c r="B2055" s="328" t="s">
        <v>12181</v>
      </c>
      <c r="C2055" s="334" t="s">
        <v>2010</v>
      </c>
      <c r="D2055" s="336">
        <v>4680.8599999999997</v>
      </c>
    </row>
    <row r="2056" spans="1:4" ht="25.5">
      <c r="A2056" s="326">
        <v>37394</v>
      </c>
      <c r="B2056" s="328" t="s">
        <v>12182</v>
      </c>
      <c r="C2056" s="334" t="s">
        <v>12183</v>
      </c>
      <c r="D2056" s="336"/>
    </row>
    <row r="2057" spans="1:4" ht="25.5">
      <c r="A2057" s="326">
        <v>14146</v>
      </c>
      <c r="B2057" s="328" t="s">
        <v>12184</v>
      </c>
      <c r="C2057" s="334" t="s">
        <v>12183</v>
      </c>
      <c r="D2057" s="336"/>
    </row>
    <row r="2058" spans="1:4" ht="25.5">
      <c r="A2058" s="326">
        <v>938</v>
      </c>
      <c r="B2058" s="328" t="s">
        <v>12185</v>
      </c>
      <c r="C2058" s="334" t="s">
        <v>5</v>
      </c>
      <c r="D2058" s="336">
        <v>1.62</v>
      </c>
    </row>
    <row r="2059" spans="1:4" ht="25.5">
      <c r="A2059" s="326">
        <v>937</v>
      </c>
      <c r="B2059" s="328" t="s">
        <v>12186</v>
      </c>
      <c r="C2059" s="334" t="s">
        <v>5</v>
      </c>
      <c r="D2059" s="336">
        <v>9.44</v>
      </c>
    </row>
    <row r="2060" spans="1:4" ht="25.5">
      <c r="A2060" s="326">
        <v>939</v>
      </c>
      <c r="B2060" s="328" t="s">
        <v>12187</v>
      </c>
      <c r="C2060" s="334" t="s">
        <v>5</v>
      </c>
      <c r="D2060" s="336">
        <v>2.62</v>
      </c>
    </row>
    <row r="2061" spans="1:4" ht="25.5">
      <c r="A2061" s="326">
        <v>944</v>
      </c>
      <c r="B2061" s="328" t="s">
        <v>12188</v>
      </c>
      <c r="C2061" s="334" t="s">
        <v>5</v>
      </c>
      <c r="D2061" s="336">
        <v>4.1399999999999997</v>
      </c>
    </row>
    <row r="2062" spans="1:4" ht="25.5">
      <c r="A2062" s="326">
        <v>940</v>
      </c>
      <c r="B2062" s="328" t="s">
        <v>12189</v>
      </c>
      <c r="C2062" s="334" t="s">
        <v>5</v>
      </c>
      <c r="D2062" s="336">
        <v>5.97</v>
      </c>
    </row>
    <row r="2063" spans="1:4">
      <c r="A2063" s="326">
        <v>44397</v>
      </c>
      <c r="B2063" s="328" t="s">
        <v>12190</v>
      </c>
      <c r="C2063" s="334" t="s">
        <v>5</v>
      </c>
      <c r="D2063" s="336">
        <v>3.62</v>
      </c>
    </row>
    <row r="2064" spans="1:4">
      <c r="A2064" s="326">
        <v>406</v>
      </c>
      <c r="B2064" s="328" t="s">
        <v>12191</v>
      </c>
      <c r="C2064" s="334" t="s">
        <v>2010</v>
      </c>
      <c r="D2064" s="336">
        <v>86.14</v>
      </c>
    </row>
    <row r="2065" spans="1:4" ht="25.5">
      <c r="A2065" s="326">
        <v>42529</v>
      </c>
      <c r="B2065" s="328" t="s">
        <v>12192</v>
      </c>
      <c r="C2065" s="334" t="s">
        <v>5</v>
      </c>
      <c r="D2065" s="336"/>
    </row>
    <row r="2066" spans="1:4" ht="25.5">
      <c r="A2066" s="326">
        <v>39634</v>
      </c>
      <c r="B2066" s="328" t="s">
        <v>12193</v>
      </c>
      <c r="C2066" s="334" t="s">
        <v>5</v>
      </c>
      <c r="D2066" s="336">
        <v>6.72</v>
      </c>
    </row>
    <row r="2067" spans="1:4">
      <c r="A2067" s="326">
        <v>39701</v>
      </c>
      <c r="B2067" s="328" t="s">
        <v>12194</v>
      </c>
      <c r="C2067" s="334" t="s">
        <v>2010</v>
      </c>
      <c r="D2067" s="336">
        <v>110.52</v>
      </c>
    </row>
    <row r="2068" spans="1:4">
      <c r="A2068" s="326">
        <v>12815</v>
      </c>
      <c r="B2068" s="328" t="s">
        <v>12195</v>
      </c>
      <c r="C2068" s="334" t="s">
        <v>2010</v>
      </c>
      <c r="D2068" s="336">
        <v>9.82</v>
      </c>
    </row>
    <row r="2069" spans="1:4" ht="25.5">
      <c r="A2069" s="326">
        <v>39431</v>
      </c>
      <c r="B2069" s="328" t="s">
        <v>12196</v>
      </c>
      <c r="C2069" s="334" t="s">
        <v>5</v>
      </c>
      <c r="D2069" s="336">
        <v>0.28000000000000003</v>
      </c>
    </row>
    <row r="2070" spans="1:4" ht="25.5">
      <c r="A2070" s="326">
        <v>39432</v>
      </c>
      <c r="B2070" s="328" t="s">
        <v>12197</v>
      </c>
      <c r="C2070" s="334" t="s">
        <v>5</v>
      </c>
      <c r="D2070" s="336">
        <v>2.5499999999999998</v>
      </c>
    </row>
    <row r="2071" spans="1:4">
      <c r="A2071" s="326">
        <v>20111</v>
      </c>
      <c r="B2071" s="328" t="s">
        <v>12198</v>
      </c>
      <c r="C2071" s="334" t="s">
        <v>2010</v>
      </c>
      <c r="D2071" s="336">
        <v>17.2</v>
      </c>
    </row>
    <row r="2072" spans="1:4">
      <c r="A2072" s="326">
        <v>21127</v>
      </c>
      <c r="B2072" s="328" t="s">
        <v>12199</v>
      </c>
      <c r="C2072" s="334" t="s">
        <v>2010</v>
      </c>
      <c r="D2072" s="336">
        <v>6.5</v>
      </c>
    </row>
    <row r="2073" spans="1:4" ht="25.5">
      <c r="A2073" s="326">
        <v>404</v>
      </c>
      <c r="B2073" s="328" t="s">
        <v>12200</v>
      </c>
      <c r="C2073" s="334" t="s">
        <v>5</v>
      </c>
      <c r="D2073" s="336">
        <v>2.34</v>
      </c>
    </row>
    <row r="2074" spans="1:4" ht="25.5">
      <c r="A2074" s="326">
        <v>14151</v>
      </c>
      <c r="B2074" s="328" t="s">
        <v>12201</v>
      </c>
      <c r="C2074" s="334" t="s">
        <v>2010</v>
      </c>
      <c r="D2074" s="336"/>
    </row>
    <row r="2075" spans="1:4" ht="25.5">
      <c r="A2075" s="326">
        <v>14153</v>
      </c>
      <c r="B2075" s="328" t="s">
        <v>12202</v>
      </c>
      <c r="C2075" s="334" t="s">
        <v>2010</v>
      </c>
      <c r="D2075" s="336"/>
    </row>
    <row r="2076" spans="1:4" ht="25.5">
      <c r="A2076" s="326">
        <v>14152</v>
      </c>
      <c r="B2076" s="328" t="s">
        <v>12203</v>
      </c>
      <c r="C2076" s="334" t="s">
        <v>2010</v>
      </c>
      <c r="D2076" s="336"/>
    </row>
    <row r="2077" spans="1:4" ht="25.5">
      <c r="A2077" s="326">
        <v>14154</v>
      </c>
      <c r="B2077" s="328" t="s">
        <v>12204</v>
      </c>
      <c r="C2077" s="334" t="s">
        <v>2010</v>
      </c>
      <c r="D2077" s="336"/>
    </row>
    <row r="2078" spans="1:4">
      <c r="A2078" s="326">
        <v>3143</v>
      </c>
      <c r="B2078" s="328" t="s">
        <v>12205</v>
      </c>
      <c r="C2078" s="334" t="s">
        <v>2010</v>
      </c>
      <c r="D2078" s="336">
        <v>7.84</v>
      </c>
    </row>
    <row r="2079" spans="1:4">
      <c r="A2079" s="326">
        <v>3146</v>
      </c>
      <c r="B2079" s="328" t="s">
        <v>12206</v>
      </c>
      <c r="C2079" s="334" t="s">
        <v>2010</v>
      </c>
      <c r="D2079" s="336">
        <v>3.45</v>
      </c>
    </row>
    <row r="2080" spans="1:4">
      <c r="A2080" s="326">
        <v>3148</v>
      </c>
      <c r="B2080" s="328" t="s">
        <v>12207</v>
      </c>
      <c r="C2080" s="334" t="s">
        <v>2010</v>
      </c>
      <c r="D2080" s="336">
        <v>12.72</v>
      </c>
    </row>
    <row r="2081" spans="1:4" ht="25.5">
      <c r="A2081" s="326">
        <v>4310</v>
      </c>
      <c r="B2081" s="328" t="s">
        <v>12208</v>
      </c>
      <c r="C2081" s="334" t="s">
        <v>2010</v>
      </c>
      <c r="D2081" s="336">
        <v>2.09</v>
      </c>
    </row>
    <row r="2082" spans="1:4" ht="25.5">
      <c r="A2082" s="326">
        <v>4311</v>
      </c>
      <c r="B2082" s="328" t="s">
        <v>12209</v>
      </c>
      <c r="C2082" s="334" t="s">
        <v>2010</v>
      </c>
      <c r="D2082" s="336">
        <v>1.47</v>
      </c>
    </row>
    <row r="2083" spans="1:4" ht="25.5">
      <c r="A2083" s="326">
        <v>4312</v>
      </c>
      <c r="B2083" s="328" t="s">
        <v>12210</v>
      </c>
      <c r="C2083" s="334" t="s">
        <v>2010</v>
      </c>
      <c r="D2083" s="336">
        <v>2.06</v>
      </c>
    </row>
    <row r="2084" spans="1:4">
      <c r="A2084" s="326">
        <v>13261</v>
      </c>
      <c r="B2084" s="328" t="s">
        <v>12211</v>
      </c>
      <c r="C2084" s="334" t="s">
        <v>2010</v>
      </c>
      <c r="D2084" s="336">
        <v>3.08</v>
      </c>
    </row>
    <row r="2085" spans="1:4">
      <c r="A2085" s="326">
        <v>3272</v>
      </c>
      <c r="B2085" s="328" t="s">
        <v>12212</v>
      </c>
      <c r="C2085" s="334" t="s">
        <v>2010</v>
      </c>
      <c r="D2085" s="336"/>
    </row>
    <row r="2086" spans="1:4">
      <c r="A2086" s="326">
        <v>3265</v>
      </c>
      <c r="B2086" s="328" t="s">
        <v>12213</v>
      </c>
      <c r="C2086" s="334" t="s">
        <v>2010</v>
      </c>
      <c r="D2086" s="336"/>
    </row>
    <row r="2087" spans="1:4">
      <c r="A2087" s="326">
        <v>3264</v>
      </c>
      <c r="B2087" s="328" t="s">
        <v>12214</v>
      </c>
      <c r="C2087" s="334" t="s">
        <v>2010</v>
      </c>
      <c r="D2087" s="336"/>
    </row>
    <row r="2088" spans="1:4">
      <c r="A2088" s="326">
        <v>3262</v>
      </c>
      <c r="B2088" s="328" t="s">
        <v>12215</v>
      </c>
      <c r="C2088" s="334" t="s">
        <v>2010</v>
      </c>
      <c r="D2088" s="336"/>
    </row>
    <row r="2089" spans="1:4">
      <c r="A2089" s="326">
        <v>3267</v>
      </c>
      <c r="B2089" s="328" t="s">
        <v>12216</v>
      </c>
      <c r="C2089" s="334" t="s">
        <v>2010</v>
      </c>
      <c r="D2089" s="336"/>
    </row>
    <row r="2090" spans="1:4">
      <c r="A2090" s="326">
        <v>3266</v>
      </c>
      <c r="B2090" s="328" t="s">
        <v>12217</v>
      </c>
      <c r="C2090" s="334" t="s">
        <v>2010</v>
      </c>
      <c r="D2090" s="336"/>
    </row>
    <row r="2091" spans="1:4">
      <c r="A2091" s="326">
        <v>3268</v>
      </c>
      <c r="B2091" s="328" t="s">
        <v>12218</v>
      </c>
      <c r="C2091" s="334" t="s">
        <v>2010</v>
      </c>
      <c r="D2091" s="336"/>
    </row>
    <row r="2092" spans="1:4">
      <c r="A2092" s="326">
        <v>3263</v>
      </c>
      <c r="B2092" s="328" t="s">
        <v>12219</v>
      </c>
      <c r="C2092" s="334" t="s">
        <v>2010</v>
      </c>
      <c r="D2092" s="336"/>
    </row>
    <row r="2093" spans="1:4">
      <c r="A2093" s="326">
        <v>3271</v>
      </c>
      <c r="B2093" s="328" t="s">
        <v>12220</v>
      </c>
      <c r="C2093" s="334" t="s">
        <v>2010</v>
      </c>
      <c r="D2093" s="336"/>
    </row>
    <row r="2094" spans="1:4">
      <c r="A2094" s="326">
        <v>3270</v>
      </c>
      <c r="B2094" s="328" t="s">
        <v>12221</v>
      </c>
      <c r="C2094" s="334" t="s">
        <v>2010</v>
      </c>
      <c r="D2094" s="336"/>
    </row>
    <row r="2095" spans="1:4" ht="25.5">
      <c r="A2095" s="326">
        <v>3275</v>
      </c>
      <c r="B2095" s="328" t="s">
        <v>12222</v>
      </c>
      <c r="C2095" s="334" t="s">
        <v>16</v>
      </c>
      <c r="D2095" s="336">
        <v>119.18</v>
      </c>
    </row>
    <row r="2096" spans="1:4" ht="38.25">
      <c r="A2096" s="326">
        <v>39512</v>
      </c>
      <c r="B2096" s="328" t="s">
        <v>12223</v>
      </c>
      <c r="C2096" s="334" t="s">
        <v>16</v>
      </c>
      <c r="D2096" s="336">
        <v>89.68</v>
      </c>
    </row>
    <row r="2097" spans="1:4" ht="38.25">
      <c r="A2097" s="326">
        <v>39511</v>
      </c>
      <c r="B2097" s="328" t="s">
        <v>12224</v>
      </c>
      <c r="C2097" s="334" t="s">
        <v>16</v>
      </c>
      <c r="D2097" s="336">
        <v>97.82</v>
      </c>
    </row>
    <row r="2098" spans="1:4" ht="38.25">
      <c r="A2098" s="326">
        <v>39513</v>
      </c>
      <c r="B2098" s="328" t="s">
        <v>12225</v>
      </c>
      <c r="C2098" s="334" t="s">
        <v>16</v>
      </c>
      <c r="D2098" s="336">
        <v>104.92</v>
      </c>
    </row>
    <row r="2099" spans="1:4" ht="25.5">
      <c r="A2099" s="326">
        <v>3286</v>
      </c>
      <c r="B2099" s="328" t="s">
        <v>12226</v>
      </c>
      <c r="C2099" s="334" t="s">
        <v>16</v>
      </c>
      <c r="D2099" s="336"/>
    </row>
    <row r="2100" spans="1:4" ht="25.5">
      <c r="A2100" s="326">
        <v>3287</v>
      </c>
      <c r="B2100" s="328" t="s">
        <v>12227</v>
      </c>
      <c r="C2100" s="334" t="s">
        <v>16</v>
      </c>
      <c r="D2100" s="336"/>
    </row>
    <row r="2101" spans="1:4" ht="25.5">
      <c r="A2101" s="326">
        <v>3283</v>
      </c>
      <c r="B2101" s="328" t="s">
        <v>12228</v>
      </c>
      <c r="C2101" s="334" t="s">
        <v>16</v>
      </c>
      <c r="D2101" s="336"/>
    </row>
    <row r="2102" spans="1:4" ht="25.5">
      <c r="A2102" s="326">
        <v>11587</v>
      </c>
      <c r="B2102" s="328" t="s">
        <v>12229</v>
      </c>
      <c r="C2102" s="334" t="s">
        <v>16</v>
      </c>
      <c r="D2102" s="336">
        <v>81.72</v>
      </c>
    </row>
    <row r="2103" spans="1:4" ht="25.5">
      <c r="A2103" s="326">
        <v>36225</v>
      </c>
      <c r="B2103" s="328" t="s">
        <v>12230</v>
      </c>
      <c r="C2103" s="334" t="s">
        <v>16</v>
      </c>
      <c r="D2103" s="336">
        <v>33.200000000000003</v>
      </c>
    </row>
    <row r="2104" spans="1:4" ht="25.5">
      <c r="A2104" s="326">
        <v>36230</v>
      </c>
      <c r="B2104" s="328" t="s">
        <v>12231</v>
      </c>
      <c r="C2104" s="334" t="s">
        <v>16</v>
      </c>
      <c r="D2104" s="336">
        <v>24.39</v>
      </c>
    </row>
    <row r="2105" spans="1:4" ht="25.5">
      <c r="A2105" s="326">
        <v>36238</v>
      </c>
      <c r="B2105" s="328" t="s">
        <v>12232</v>
      </c>
      <c r="C2105" s="334" t="s">
        <v>16</v>
      </c>
      <c r="D2105" s="336">
        <v>23.83</v>
      </c>
    </row>
    <row r="2106" spans="1:4" ht="38.25">
      <c r="A2106" s="326">
        <v>39363</v>
      </c>
      <c r="B2106" s="328" t="s">
        <v>12233</v>
      </c>
      <c r="C2106" s="334" t="s">
        <v>2010</v>
      </c>
      <c r="D2106" s="336">
        <v>5307.66</v>
      </c>
    </row>
    <row r="2107" spans="1:4" ht="38.25">
      <c r="A2107" s="326">
        <v>39361</v>
      </c>
      <c r="B2107" s="328" t="s">
        <v>12234</v>
      </c>
      <c r="C2107" s="334" t="s">
        <v>2010</v>
      </c>
      <c r="D2107" s="336">
        <v>1621.52</v>
      </c>
    </row>
    <row r="2108" spans="1:4" ht="38.25">
      <c r="A2108" s="326">
        <v>39362</v>
      </c>
      <c r="B2108" s="328" t="s">
        <v>12235</v>
      </c>
      <c r="C2108" s="334" t="s">
        <v>2010</v>
      </c>
      <c r="D2108" s="336">
        <v>2864.51</v>
      </c>
    </row>
    <row r="2109" spans="1:4" ht="38.25">
      <c r="A2109" s="326">
        <v>39364</v>
      </c>
      <c r="B2109" s="328" t="s">
        <v>12236</v>
      </c>
      <c r="C2109" s="334" t="s">
        <v>2010</v>
      </c>
      <c r="D2109" s="336">
        <v>11195.26</v>
      </c>
    </row>
    <row r="2110" spans="1:4" ht="25.5">
      <c r="A2110" s="326">
        <v>14576</v>
      </c>
      <c r="B2110" s="328" t="s">
        <v>12237</v>
      </c>
      <c r="C2110" s="334" t="s">
        <v>2010</v>
      </c>
      <c r="D2110" s="336"/>
    </row>
    <row r="2111" spans="1:4" ht="25.5">
      <c r="A2111" s="326">
        <v>13877</v>
      </c>
      <c r="B2111" s="328" t="s">
        <v>12238</v>
      </c>
      <c r="C2111" s="334" t="s">
        <v>2010</v>
      </c>
      <c r="D2111" s="336"/>
    </row>
    <row r="2112" spans="1:4">
      <c r="A2112" s="326">
        <v>7307</v>
      </c>
      <c r="B2112" s="328" t="s">
        <v>12239</v>
      </c>
      <c r="C2112" s="334" t="s">
        <v>1450</v>
      </c>
      <c r="D2112" s="336">
        <v>49.25</v>
      </c>
    </row>
    <row r="2113" spans="1:4">
      <c r="A2113" s="326">
        <v>38122</v>
      </c>
      <c r="B2113" s="328" t="s">
        <v>12240</v>
      </c>
      <c r="C2113" s="334" t="s">
        <v>1450</v>
      </c>
      <c r="D2113" s="336">
        <v>18.899999999999999</v>
      </c>
    </row>
    <row r="2114" spans="1:4">
      <c r="A2114" s="326">
        <v>43653</v>
      </c>
      <c r="B2114" s="328" t="s">
        <v>12241</v>
      </c>
      <c r="C2114" s="334" t="s">
        <v>1450</v>
      </c>
      <c r="D2114" s="336">
        <v>25.18</v>
      </c>
    </row>
    <row r="2115" spans="1:4" ht="25.5">
      <c r="A2115" s="326">
        <v>45334</v>
      </c>
      <c r="B2115" s="328" t="s">
        <v>12242</v>
      </c>
      <c r="C2115" s="334" t="s">
        <v>2010</v>
      </c>
      <c r="D2115" s="336">
        <v>23.98</v>
      </c>
    </row>
    <row r="2116" spans="1:4" ht="25.5">
      <c r="A2116" s="326">
        <v>12344</v>
      </c>
      <c r="B2116" s="328" t="s">
        <v>12243</v>
      </c>
      <c r="C2116" s="334" t="s">
        <v>2010</v>
      </c>
      <c r="D2116" s="336"/>
    </row>
    <row r="2117" spans="1:4" ht="25.5">
      <c r="A2117" s="326">
        <v>12343</v>
      </c>
      <c r="B2117" s="328" t="s">
        <v>12244</v>
      </c>
      <c r="C2117" s="334" t="s">
        <v>2010</v>
      </c>
      <c r="D2117" s="336"/>
    </row>
    <row r="2118" spans="1:4" ht="25.5">
      <c r="A2118" s="326">
        <v>3295</v>
      </c>
      <c r="B2118" s="328" t="s">
        <v>12245</v>
      </c>
      <c r="C2118" s="334" t="s">
        <v>2010</v>
      </c>
      <c r="D2118" s="336"/>
    </row>
    <row r="2119" spans="1:4" ht="25.5">
      <c r="A2119" s="326">
        <v>3302</v>
      </c>
      <c r="B2119" s="328" t="s">
        <v>12246</v>
      </c>
      <c r="C2119" s="334" t="s">
        <v>2010</v>
      </c>
      <c r="D2119" s="336"/>
    </row>
    <row r="2120" spans="1:4" ht="25.5">
      <c r="A2120" s="326">
        <v>3297</v>
      </c>
      <c r="B2120" s="328" t="s">
        <v>12247</v>
      </c>
      <c r="C2120" s="334" t="s">
        <v>2010</v>
      </c>
      <c r="D2120" s="336"/>
    </row>
    <row r="2121" spans="1:4" ht="25.5">
      <c r="A2121" s="326">
        <v>3294</v>
      </c>
      <c r="B2121" s="328" t="s">
        <v>12248</v>
      </c>
      <c r="C2121" s="334" t="s">
        <v>2010</v>
      </c>
      <c r="D2121" s="336"/>
    </row>
    <row r="2122" spans="1:4" ht="25.5">
      <c r="A2122" s="326">
        <v>3292</v>
      </c>
      <c r="B2122" s="328" t="s">
        <v>12249</v>
      </c>
      <c r="C2122" s="334" t="s">
        <v>2010</v>
      </c>
      <c r="D2122" s="336"/>
    </row>
    <row r="2123" spans="1:4" ht="25.5">
      <c r="A2123" s="326">
        <v>3298</v>
      </c>
      <c r="B2123" s="328" t="s">
        <v>12250</v>
      </c>
      <c r="C2123" s="334" t="s">
        <v>2010</v>
      </c>
      <c r="D2123" s="336"/>
    </row>
    <row r="2124" spans="1:4" ht="25.5">
      <c r="A2124" s="326">
        <v>34802</v>
      </c>
      <c r="B2124" s="328" t="s">
        <v>12251</v>
      </c>
      <c r="C2124" s="334" t="s">
        <v>2010</v>
      </c>
      <c r="D2124" s="336">
        <v>932.87</v>
      </c>
    </row>
    <row r="2125" spans="1:4" ht="25.5">
      <c r="A2125" s="326">
        <v>11588</v>
      </c>
      <c r="B2125" s="328" t="s">
        <v>12252</v>
      </c>
      <c r="C2125" s="334" t="s">
        <v>2010</v>
      </c>
      <c r="D2125" s="336">
        <v>1006.41</v>
      </c>
    </row>
    <row r="2126" spans="1:4" ht="25.5">
      <c r="A2126" s="326">
        <v>34383</v>
      </c>
      <c r="B2126" s="328" t="s">
        <v>12253</v>
      </c>
      <c r="C2126" s="334" t="s">
        <v>2010</v>
      </c>
      <c r="D2126" s="336">
        <v>1107.1300000000001</v>
      </c>
    </row>
    <row r="2127" spans="1:4" ht="25.5">
      <c r="A2127" s="326">
        <v>40451</v>
      </c>
      <c r="B2127" s="328" t="s">
        <v>12254</v>
      </c>
      <c r="C2127" s="334" t="s">
        <v>16</v>
      </c>
      <c r="D2127" s="336">
        <v>89.49</v>
      </c>
    </row>
    <row r="2128" spans="1:4" ht="25.5">
      <c r="A2128" s="326">
        <v>40453</v>
      </c>
      <c r="B2128" s="328" t="s">
        <v>12255</v>
      </c>
      <c r="C2128" s="334" t="s">
        <v>16</v>
      </c>
      <c r="D2128" s="336">
        <v>96.83</v>
      </c>
    </row>
    <row r="2129" spans="1:4" ht="25.5">
      <c r="A2129" s="326">
        <v>40452</v>
      </c>
      <c r="B2129" s="328" t="s">
        <v>12256</v>
      </c>
      <c r="C2129" s="334" t="s">
        <v>16</v>
      </c>
      <c r="D2129" s="336">
        <v>106.21</v>
      </c>
    </row>
    <row r="2130" spans="1:4" ht="25.5">
      <c r="A2130" s="326">
        <v>11594</v>
      </c>
      <c r="B2130" s="328" t="s">
        <v>12257</v>
      </c>
      <c r="C2130" s="334" t="s">
        <v>2010</v>
      </c>
      <c r="D2130" s="336">
        <v>320.77</v>
      </c>
    </row>
    <row r="2131" spans="1:4" ht="25.5">
      <c r="A2131" s="326">
        <v>3311</v>
      </c>
      <c r="B2131" s="328" t="s">
        <v>12258</v>
      </c>
      <c r="C2131" s="334" t="s">
        <v>827</v>
      </c>
      <c r="D2131" s="336">
        <v>320.77</v>
      </c>
    </row>
    <row r="2132" spans="1:4" ht="25.5">
      <c r="A2132" s="326">
        <v>11599</v>
      </c>
      <c r="B2132" s="328" t="s">
        <v>12259</v>
      </c>
      <c r="C2132" s="334" t="s">
        <v>2010</v>
      </c>
      <c r="D2132" s="336">
        <v>426.59</v>
      </c>
    </row>
    <row r="2133" spans="1:4" ht="25.5">
      <c r="A2133" s="326">
        <v>11593</v>
      </c>
      <c r="B2133" s="328" t="s">
        <v>12260</v>
      </c>
      <c r="C2133" s="334" t="s">
        <v>2010</v>
      </c>
      <c r="D2133" s="336">
        <v>598.04999999999995</v>
      </c>
    </row>
    <row r="2134" spans="1:4" ht="25.5">
      <c r="A2134" s="326">
        <v>3314</v>
      </c>
      <c r="B2134" s="328" t="s">
        <v>12261</v>
      </c>
      <c r="C2134" s="334" t="s">
        <v>827</v>
      </c>
      <c r="D2134" s="336">
        <v>427.73</v>
      </c>
    </row>
    <row r="2135" spans="1:4" ht="25.5">
      <c r="A2135" s="326">
        <v>11597</v>
      </c>
      <c r="B2135" s="328" t="s">
        <v>12262</v>
      </c>
      <c r="C2135" s="334" t="s">
        <v>2010</v>
      </c>
      <c r="D2135" s="336">
        <v>497.4</v>
      </c>
    </row>
    <row r="2136" spans="1:4">
      <c r="A2136" s="326">
        <v>3309</v>
      </c>
      <c r="B2136" s="328" t="s">
        <v>12263</v>
      </c>
      <c r="C2136" s="334" t="s">
        <v>827</v>
      </c>
      <c r="D2136" s="336">
        <v>339.68</v>
      </c>
    </row>
    <row r="2137" spans="1:4" ht="38.25">
      <c r="A2137" s="326">
        <v>40440</v>
      </c>
      <c r="B2137" s="328" t="s">
        <v>12264</v>
      </c>
      <c r="C2137" s="334" t="s">
        <v>827</v>
      </c>
      <c r="D2137" s="336">
        <v>445.52</v>
      </c>
    </row>
    <row r="2138" spans="1:4" ht="38.25">
      <c r="A2138" s="326">
        <v>40441</v>
      </c>
      <c r="B2138" s="328" t="s">
        <v>12265</v>
      </c>
      <c r="C2138" s="334" t="s">
        <v>827</v>
      </c>
      <c r="D2138" s="336">
        <v>284.44</v>
      </c>
    </row>
    <row r="2139" spans="1:4" ht="38.25">
      <c r="A2139" s="326">
        <v>34612</v>
      </c>
      <c r="B2139" s="328" t="s">
        <v>12266</v>
      </c>
      <c r="C2139" s="334" t="s">
        <v>2010</v>
      </c>
      <c r="D2139" s="336">
        <v>615.19000000000005</v>
      </c>
    </row>
    <row r="2140" spans="1:4" ht="38.25">
      <c r="A2140" s="326">
        <v>34635</v>
      </c>
      <c r="B2140" s="328" t="s">
        <v>12267</v>
      </c>
      <c r="C2140" s="334" t="s">
        <v>2010</v>
      </c>
      <c r="D2140" s="336">
        <v>791.11</v>
      </c>
    </row>
    <row r="2141" spans="1:4" ht="38.25">
      <c r="A2141" s="326">
        <v>34633</v>
      </c>
      <c r="B2141" s="328" t="s">
        <v>12268</v>
      </c>
      <c r="C2141" s="334" t="s">
        <v>2010</v>
      </c>
      <c r="D2141" s="336">
        <v>872.01</v>
      </c>
    </row>
    <row r="2142" spans="1:4" ht="38.25">
      <c r="A2142" s="326">
        <v>40449</v>
      </c>
      <c r="B2142" s="328" t="s">
        <v>12269</v>
      </c>
      <c r="C2142" s="334" t="s">
        <v>827</v>
      </c>
      <c r="D2142" s="336">
        <v>239.12</v>
      </c>
    </row>
    <row r="2143" spans="1:4" ht="25.5">
      <c r="A2143" s="326">
        <v>11592</v>
      </c>
      <c r="B2143" s="328" t="s">
        <v>12270</v>
      </c>
      <c r="C2143" s="334" t="s">
        <v>2010</v>
      </c>
      <c r="D2143" s="336">
        <v>427.73</v>
      </c>
    </row>
    <row r="2144" spans="1:4" ht="25.5">
      <c r="A2144" s="326">
        <v>34800</v>
      </c>
      <c r="B2144" s="328" t="s">
        <v>12271</v>
      </c>
      <c r="C2144" s="334" t="s">
        <v>827</v>
      </c>
      <c r="D2144" s="336">
        <v>299.02</v>
      </c>
    </row>
    <row r="2145" spans="1:4" ht="25.5">
      <c r="A2145" s="326">
        <v>11596</v>
      </c>
      <c r="B2145" s="328" t="s">
        <v>12272</v>
      </c>
      <c r="C2145" s="334" t="s">
        <v>2010</v>
      </c>
      <c r="D2145" s="336">
        <v>339.68</v>
      </c>
    </row>
    <row r="2146" spans="1:4" ht="25.5">
      <c r="A2146" s="326">
        <v>40438</v>
      </c>
      <c r="B2146" s="328" t="s">
        <v>12273</v>
      </c>
      <c r="C2146" s="334" t="s">
        <v>827</v>
      </c>
      <c r="D2146" s="336">
        <v>199.21</v>
      </c>
    </row>
    <row r="2147" spans="1:4" ht="25.5">
      <c r="A2147" s="326">
        <v>40436</v>
      </c>
      <c r="B2147" s="328" t="s">
        <v>12274</v>
      </c>
      <c r="C2147" s="334" t="s">
        <v>827</v>
      </c>
      <c r="D2147" s="336">
        <v>248.4</v>
      </c>
    </row>
    <row r="2148" spans="1:4" ht="38.25">
      <c r="A2148" s="326">
        <v>4315</v>
      </c>
      <c r="B2148" s="328" t="s">
        <v>12275</v>
      </c>
      <c r="C2148" s="334" t="s">
        <v>2010</v>
      </c>
      <c r="D2148" s="336">
        <v>1.52</v>
      </c>
    </row>
    <row r="2149" spans="1:4">
      <c r="A2149" s="326">
        <v>402</v>
      </c>
      <c r="B2149" s="328" t="s">
        <v>12276</v>
      </c>
      <c r="C2149" s="334" t="s">
        <v>2010</v>
      </c>
      <c r="D2149" s="336"/>
    </row>
    <row r="2150" spans="1:4">
      <c r="A2150" s="326">
        <v>4226</v>
      </c>
      <c r="B2150" s="328" t="s">
        <v>12277</v>
      </c>
      <c r="C2150" s="334" t="s">
        <v>802</v>
      </c>
      <c r="D2150" s="336">
        <v>7.3</v>
      </c>
    </row>
    <row r="2151" spans="1:4">
      <c r="A2151" s="326">
        <v>4222</v>
      </c>
      <c r="B2151" s="328" t="s">
        <v>12278</v>
      </c>
      <c r="C2151" s="334" t="s">
        <v>1450</v>
      </c>
      <c r="D2151" s="336">
        <v>6.46</v>
      </c>
    </row>
    <row r="2152" spans="1:4" ht="38.25">
      <c r="A2152" s="326">
        <v>34804</v>
      </c>
      <c r="B2152" s="328" t="s">
        <v>12279</v>
      </c>
      <c r="C2152" s="334" t="s">
        <v>16</v>
      </c>
      <c r="D2152" s="336">
        <v>36.11</v>
      </c>
    </row>
    <row r="2153" spans="1:4" ht="25.5">
      <c r="A2153" s="326">
        <v>4013</v>
      </c>
      <c r="B2153" s="328" t="s">
        <v>12280</v>
      </c>
      <c r="C2153" s="334" t="s">
        <v>16</v>
      </c>
      <c r="D2153" s="336">
        <v>7.79</v>
      </c>
    </row>
    <row r="2154" spans="1:4" ht="25.5">
      <c r="A2154" s="326">
        <v>4011</v>
      </c>
      <c r="B2154" s="328" t="s">
        <v>12281</v>
      </c>
      <c r="C2154" s="334" t="s">
        <v>16</v>
      </c>
      <c r="D2154" s="336">
        <v>8.7100000000000009</v>
      </c>
    </row>
    <row r="2155" spans="1:4" ht="25.5">
      <c r="A2155" s="326">
        <v>4021</v>
      </c>
      <c r="B2155" s="328" t="s">
        <v>12282</v>
      </c>
      <c r="C2155" s="334" t="s">
        <v>16</v>
      </c>
      <c r="D2155" s="336">
        <v>10.86</v>
      </c>
    </row>
    <row r="2156" spans="1:4" ht="25.5">
      <c r="A2156" s="326">
        <v>4019</v>
      </c>
      <c r="B2156" s="328" t="s">
        <v>12283</v>
      </c>
      <c r="C2156" s="334" t="s">
        <v>16</v>
      </c>
      <c r="D2156" s="336">
        <v>13.04</v>
      </c>
    </row>
    <row r="2157" spans="1:4" ht="25.5">
      <c r="A2157" s="326">
        <v>4012</v>
      </c>
      <c r="B2157" s="328" t="s">
        <v>12284</v>
      </c>
      <c r="C2157" s="334" t="s">
        <v>16</v>
      </c>
      <c r="D2157" s="336">
        <v>17.47</v>
      </c>
    </row>
    <row r="2158" spans="1:4" ht="25.5">
      <c r="A2158" s="326">
        <v>4020</v>
      </c>
      <c r="B2158" s="328" t="s">
        <v>12285</v>
      </c>
      <c r="C2158" s="334" t="s">
        <v>16</v>
      </c>
      <c r="D2158" s="336">
        <v>21.87</v>
      </c>
    </row>
    <row r="2159" spans="1:4" ht="25.5">
      <c r="A2159" s="326">
        <v>4018</v>
      </c>
      <c r="B2159" s="328" t="s">
        <v>12286</v>
      </c>
      <c r="C2159" s="334" t="s">
        <v>16</v>
      </c>
      <c r="D2159" s="336">
        <v>26.2</v>
      </c>
    </row>
    <row r="2160" spans="1:4" ht="25.5">
      <c r="A2160" s="326">
        <v>36498</v>
      </c>
      <c r="B2160" s="328" t="s">
        <v>12287</v>
      </c>
      <c r="C2160" s="334" t="s">
        <v>2010</v>
      </c>
      <c r="D2160" s="336">
        <v>8693.27</v>
      </c>
    </row>
    <row r="2161" spans="1:4">
      <c r="A2161" s="326">
        <v>12872</v>
      </c>
      <c r="B2161" s="328" t="s">
        <v>12288</v>
      </c>
      <c r="C2161" s="334" t="s">
        <v>17</v>
      </c>
      <c r="D2161" s="336">
        <v>20.97</v>
      </c>
    </row>
    <row r="2162" spans="1:4">
      <c r="A2162" s="326">
        <v>41075</v>
      </c>
      <c r="B2162" s="328" t="s">
        <v>12289</v>
      </c>
      <c r="C2162" s="334" t="s">
        <v>1752</v>
      </c>
      <c r="D2162" s="336">
        <v>3671.31</v>
      </c>
    </row>
    <row r="2163" spans="1:4" ht="25.5">
      <c r="A2163" s="326">
        <v>44324</v>
      </c>
      <c r="B2163" s="328" t="s">
        <v>12290</v>
      </c>
      <c r="C2163" s="334" t="s">
        <v>802</v>
      </c>
      <c r="D2163" s="336">
        <v>2.52</v>
      </c>
    </row>
    <row r="2164" spans="1:4">
      <c r="A2164" s="326">
        <v>3315</v>
      </c>
      <c r="B2164" s="328" t="s">
        <v>12291</v>
      </c>
      <c r="C2164" s="334" t="s">
        <v>802</v>
      </c>
      <c r="D2164" s="336">
        <v>0.73</v>
      </c>
    </row>
    <row r="2165" spans="1:4">
      <c r="A2165" s="326">
        <v>36870</v>
      </c>
      <c r="B2165" s="328" t="s">
        <v>12292</v>
      </c>
      <c r="C2165" s="334" t="s">
        <v>802</v>
      </c>
      <c r="D2165" s="336">
        <v>0.56000000000000005</v>
      </c>
    </row>
    <row r="2166" spans="1:4" ht="25.5">
      <c r="A2166" s="326">
        <v>5092</v>
      </c>
      <c r="B2166" s="328" t="s">
        <v>12293</v>
      </c>
      <c r="C2166" s="334" t="s">
        <v>10540</v>
      </c>
      <c r="D2166" s="336">
        <v>19.649999999999999</v>
      </c>
    </row>
    <row r="2167" spans="1:4" ht="25.5">
      <c r="A2167" s="326">
        <v>11462</v>
      </c>
      <c r="B2167" s="328" t="s">
        <v>12294</v>
      </c>
      <c r="C2167" s="334" t="s">
        <v>10540</v>
      </c>
      <c r="D2167" s="336">
        <v>20.100000000000001</v>
      </c>
    </row>
    <row r="2168" spans="1:4" ht="25.5">
      <c r="A2168" s="326">
        <v>36529</v>
      </c>
      <c r="B2168" s="328" t="s">
        <v>12295</v>
      </c>
      <c r="C2168" s="334" t="s">
        <v>2010</v>
      </c>
      <c r="D2168" s="336"/>
    </row>
    <row r="2169" spans="1:4" ht="25.5">
      <c r="A2169" s="326">
        <v>3318</v>
      </c>
      <c r="B2169" s="328" t="s">
        <v>12296</v>
      </c>
      <c r="C2169" s="334" t="s">
        <v>2010</v>
      </c>
      <c r="D2169" s="336"/>
    </row>
    <row r="2170" spans="1:4">
      <c r="A2170" s="326">
        <v>3324</v>
      </c>
      <c r="B2170" s="328" t="s">
        <v>12297</v>
      </c>
      <c r="C2170" s="334" t="s">
        <v>16</v>
      </c>
      <c r="D2170" s="336">
        <v>16.420000000000002</v>
      </c>
    </row>
    <row r="2171" spans="1:4" ht="25.5">
      <c r="A2171" s="326">
        <v>3322</v>
      </c>
      <c r="B2171" s="328" t="s">
        <v>12298</v>
      </c>
      <c r="C2171" s="334" t="s">
        <v>16</v>
      </c>
      <c r="D2171" s="336">
        <v>23</v>
      </c>
    </row>
    <row r="2172" spans="1:4">
      <c r="A2172" s="326">
        <v>5076</v>
      </c>
      <c r="B2172" s="328" t="s">
        <v>12299</v>
      </c>
      <c r="C2172" s="334" t="s">
        <v>802</v>
      </c>
      <c r="D2172" s="336">
        <v>16.13</v>
      </c>
    </row>
    <row r="2173" spans="1:4">
      <c r="A2173" s="326">
        <v>5077</v>
      </c>
      <c r="B2173" s="328" t="s">
        <v>12300</v>
      </c>
      <c r="C2173" s="334" t="s">
        <v>802</v>
      </c>
      <c r="D2173" s="336">
        <v>17.829999999999998</v>
      </c>
    </row>
    <row r="2174" spans="1:4" ht="25.5">
      <c r="A2174" s="326">
        <v>11837</v>
      </c>
      <c r="B2174" s="328" t="s">
        <v>12301</v>
      </c>
      <c r="C2174" s="334" t="s">
        <v>2010</v>
      </c>
      <c r="D2174" s="336">
        <v>96.94</v>
      </c>
    </row>
    <row r="2175" spans="1:4" ht="25.5">
      <c r="A2175" s="326">
        <v>415</v>
      </c>
      <c r="B2175" s="328" t="s">
        <v>12302</v>
      </c>
      <c r="C2175" s="334" t="s">
        <v>2010</v>
      </c>
      <c r="D2175" s="336">
        <v>39.75</v>
      </c>
    </row>
    <row r="2176" spans="1:4" ht="25.5">
      <c r="A2176" s="326">
        <v>38055</v>
      </c>
      <c r="B2176" s="328" t="s">
        <v>12303</v>
      </c>
      <c r="C2176" s="334" t="s">
        <v>2010</v>
      </c>
      <c r="D2176" s="336">
        <v>8.7899999999999991</v>
      </c>
    </row>
    <row r="2177" spans="1:4" ht="25.5">
      <c r="A2177" s="326">
        <v>416</v>
      </c>
      <c r="B2177" s="328" t="s">
        <v>12304</v>
      </c>
      <c r="C2177" s="334" t="s">
        <v>2010</v>
      </c>
      <c r="D2177" s="336">
        <v>14.55</v>
      </c>
    </row>
    <row r="2178" spans="1:4" ht="25.5">
      <c r="A2178" s="326">
        <v>425</v>
      </c>
      <c r="B2178" s="328" t="s">
        <v>12305</v>
      </c>
      <c r="C2178" s="334" t="s">
        <v>2010</v>
      </c>
      <c r="D2178" s="336">
        <v>9.02</v>
      </c>
    </row>
    <row r="2179" spans="1:4" ht="25.5">
      <c r="A2179" s="326">
        <v>426</v>
      </c>
      <c r="B2179" s="328" t="s">
        <v>12306</v>
      </c>
      <c r="C2179" s="334" t="s">
        <v>2010</v>
      </c>
      <c r="D2179" s="336">
        <v>49.68</v>
      </c>
    </row>
    <row r="2180" spans="1:4" ht="25.5">
      <c r="A2180" s="326">
        <v>38056</v>
      </c>
      <c r="B2180" s="328" t="s">
        <v>12307</v>
      </c>
      <c r="C2180" s="334" t="s">
        <v>2010</v>
      </c>
      <c r="D2180" s="336">
        <v>48.52</v>
      </c>
    </row>
    <row r="2181" spans="1:4">
      <c r="A2181" s="326">
        <v>1564</v>
      </c>
      <c r="B2181" s="328" t="s">
        <v>12308</v>
      </c>
      <c r="C2181" s="334" t="s">
        <v>2010</v>
      </c>
      <c r="D2181" s="336">
        <v>18.510000000000002</v>
      </c>
    </row>
    <row r="2182" spans="1:4">
      <c r="A2182" s="326">
        <v>11032</v>
      </c>
      <c r="B2182" s="328" t="s">
        <v>12309</v>
      </c>
      <c r="C2182" s="334" t="s">
        <v>2010</v>
      </c>
      <c r="D2182" s="336">
        <v>8.56</v>
      </c>
    </row>
    <row r="2183" spans="1:4" ht="25.5">
      <c r="A2183" s="326">
        <v>36786</v>
      </c>
      <c r="B2183" s="328" t="s">
        <v>12310</v>
      </c>
      <c r="C2183" s="334" t="s">
        <v>1990</v>
      </c>
      <c r="D2183" s="336"/>
    </row>
    <row r="2184" spans="1:4" ht="25.5">
      <c r="A2184" s="326">
        <v>36785</v>
      </c>
      <c r="B2184" s="328" t="s">
        <v>12311</v>
      </c>
      <c r="C2184" s="334" t="s">
        <v>1990</v>
      </c>
      <c r="D2184" s="336"/>
    </row>
    <row r="2185" spans="1:4" ht="25.5">
      <c r="A2185" s="326">
        <v>36782</v>
      </c>
      <c r="B2185" s="328" t="s">
        <v>12312</v>
      </c>
      <c r="C2185" s="334" t="s">
        <v>1990</v>
      </c>
      <c r="D2185" s="336"/>
    </row>
    <row r="2186" spans="1:4" ht="25.5">
      <c r="A2186" s="326">
        <v>44481</v>
      </c>
      <c r="B2186" s="328" t="s">
        <v>12313</v>
      </c>
      <c r="C2186" s="334" t="s">
        <v>1990</v>
      </c>
      <c r="D2186" s="336"/>
    </row>
    <row r="2187" spans="1:4" ht="25.5">
      <c r="A2187" s="326">
        <v>4824</v>
      </c>
      <c r="B2187" s="328" t="s">
        <v>12314</v>
      </c>
      <c r="C2187" s="334" t="s">
        <v>802</v>
      </c>
      <c r="D2187" s="336">
        <v>0.63</v>
      </c>
    </row>
    <row r="2188" spans="1:4" ht="25.5">
      <c r="A2188" s="326">
        <v>11795</v>
      </c>
      <c r="B2188" s="328" t="s">
        <v>12315</v>
      </c>
      <c r="C2188" s="334" t="s">
        <v>16</v>
      </c>
      <c r="D2188" s="336">
        <v>784.9</v>
      </c>
    </row>
    <row r="2189" spans="1:4">
      <c r="A2189" s="326">
        <v>134</v>
      </c>
      <c r="B2189" s="328" t="s">
        <v>12316</v>
      </c>
      <c r="C2189" s="334" t="s">
        <v>802</v>
      </c>
      <c r="D2189" s="336">
        <v>1.76</v>
      </c>
    </row>
    <row r="2190" spans="1:4" ht="25.5">
      <c r="A2190" s="326">
        <v>4229</v>
      </c>
      <c r="B2190" s="328" t="s">
        <v>12317</v>
      </c>
      <c r="C2190" s="334" t="s">
        <v>802</v>
      </c>
      <c r="D2190" s="336">
        <v>48.56</v>
      </c>
    </row>
    <row r="2191" spans="1:4" ht="25.5">
      <c r="A2191" s="326">
        <v>11731</v>
      </c>
      <c r="B2191" s="328" t="s">
        <v>12318</v>
      </c>
      <c r="C2191" s="334" t="s">
        <v>2010</v>
      </c>
      <c r="D2191" s="336">
        <v>7.74</v>
      </c>
    </row>
    <row r="2192" spans="1:4">
      <c r="A2192" s="326">
        <v>11732</v>
      </c>
      <c r="B2192" s="328" t="s">
        <v>12319</v>
      </c>
      <c r="C2192" s="334" t="s">
        <v>2010</v>
      </c>
      <c r="D2192" s="336">
        <v>20.29</v>
      </c>
    </row>
    <row r="2193" spans="1:4">
      <c r="A2193" s="326">
        <v>11244</v>
      </c>
      <c r="B2193" s="328" t="s">
        <v>12320</v>
      </c>
      <c r="C2193" s="334" t="s">
        <v>2010</v>
      </c>
      <c r="D2193" s="336"/>
    </row>
    <row r="2194" spans="1:4" ht="25.5">
      <c r="A2194" s="326">
        <v>11235</v>
      </c>
      <c r="B2194" s="328" t="s">
        <v>12321</v>
      </c>
      <c r="C2194" s="334" t="s">
        <v>2010</v>
      </c>
      <c r="D2194" s="336"/>
    </row>
    <row r="2195" spans="1:4" ht="25.5">
      <c r="A2195" s="326">
        <v>11236</v>
      </c>
      <c r="B2195" s="328" t="s">
        <v>12322</v>
      </c>
      <c r="C2195" s="334" t="s">
        <v>2010</v>
      </c>
      <c r="D2195" s="336"/>
    </row>
    <row r="2196" spans="1:4" ht="25.5">
      <c r="A2196" s="326">
        <v>11245</v>
      </c>
      <c r="B2196" s="328" t="s">
        <v>12323</v>
      </c>
      <c r="C2196" s="334" t="s">
        <v>2010</v>
      </c>
      <c r="D2196" s="336">
        <v>289.99</v>
      </c>
    </row>
    <row r="2197" spans="1:4" ht="25.5">
      <c r="A2197" s="326">
        <v>36494</v>
      </c>
      <c r="B2197" s="328" t="s">
        <v>12324</v>
      </c>
      <c r="C2197" s="334" t="s">
        <v>2010</v>
      </c>
      <c r="D2197" s="336"/>
    </row>
    <row r="2198" spans="1:4" ht="25.5">
      <c r="A2198" s="326">
        <v>36493</v>
      </c>
      <c r="B2198" s="328" t="s">
        <v>12325</v>
      </c>
      <c r="C2198" s="334" t="s">
        <v>2010</v>
      </c>
      <c r="D2198" s="336"/>
    </row>
    <row r="2199" spans="1:4" ht="25.5">
      <c r="A2199" s="326">
        <v>36492</v>
      </c>
      <c r="B2199" s="328" t="s">
        <v>12326</v>
      </c>
      <c r="C2199" s="334" t="s">
        <v>2010</v>
      </c>
      <c r="D2199" s="336"/>
    </row>
    <row r="2200" spans="1:4" ht="25.5">
      <c r="A2200" s="326">
        <v>36499</v>
      </c>
      <c r="B2200" s="328" t="s">
        <v>12327</v>
      </c>
      <c r="C2200" s="334" t="s">
        <v>2010</v>
      </c>
      <c r="D2200" s="336">
        <v>4694.37</v>
      </c>
    </row>
    <row r="2201" spans="1:4" ht="38.25">
      <c r="A2201" s="326">
        <v>13533</v>
      </c>
      <c r="B2201" s="328" t="s">
        <v>12328</v>
      </c>
      <c r="C2201" s="334" t="s">
        <v>2010</v>
      </c>
      <c r="D2201" s="336">
        <v>215191.96</v>
      </c>
    </row>
    <row r="2202" spans="1:4" ht="38.25">
      <c r="A2202" s="326">
        <v>13333</v>
      </c>
      <c r="B2202" s="328" t="s">
        <v>12329</v>
      </c>
      <c r="C2202" s="334" t="s">
        <v>2010</v>
      </c>
      <c r="D2202" s="336">
        <v>240736.81</v>
      </c>
    </row>
    <row r="2203" spans="1:4" ht="25.5">
      <c r="A2203" s="326">
        <v>39585</v>
      </c>
      <c r="B2203" s="328" t="s">
        <v>12330</v>
      </c>
      <c r="C2203" s="334" t="s">
        <v>2010</v>
      </c>
      <c r="D2203" s="336">
        <v>155443.75</v>
      </c>
    </row>
    <row r="2204" spans="1:4" ht="25.5">
      <c r="A2204" s="326">
        <v>39586</v>
      </c>
      <c r="B2204" s="328" t="s">
        <v>12331</v>
      </c>
      <c r="C2204" s="334" t="s">
        <v>2010</v>
      </c>
      <c r="D2204" s="336">
        <v>182324.99</v>
      </c>
    </row>
    <row r="2205" spans="1:4" ht="25.5">
      <c r="A2205" s="326">
        <v>39587</v>
      </c>
      <c r="B2205" s="328" t="s">
        <v>12332</v>
      </c>
      <c r="C2205" s="334" t="s">
        <v>2010</v>
      </c>
      <c r="D2205" s="336">
        <v>222062.5</v>
      </c>
    </row>
    <row r="2206" spans="1:4" ht="25.5">
      <c r="A2206" s="326">
        <v>39588</v>
      </c>
      <c r="B2206" s="328" t="s">
        <v>12333</v>
      </c>
      <c r="C2206" s="334" t="s">
        <v>2010</v>
      </c>
      <c r="D2206" s="336">
        <v>257124.99</v>
      </c>
    </row>
    <row r="2207" spans="1:4" ht="25.5">
      <c r="A2207" s="326">
        <v>39584</v>
      </c>
      <c r="B2207" s="328" t="s">
        <v>12334</v>
      </c>
      <c r="C2207" s="334" t="s">
        <v>2010</v>
      </c>
      <c r="D2207" s="336">
        <v>138426.75</v>
      </c>
    </row>
    <row r="2208" spans="1:4" ht="25.5">
      <c r="A2208" s="326">
        <v>39590</v>
      </c>
      <c r="B2208" s="328" t="s">
        <v>12335</v>
      </c>
      <c r="C2208" s="334" t="s">
        <v>2010</v>
      </c>
      <c r="D2208" s="336">
        <v>135107.5</v>
      </c>
    </row>
    <row r="2209" spans="1:4" ht="25.5">
      <c r="A2209" s="326">
        <v>39592</v>
      </c>
      <c r="B2209" s="328" t="s">
        <v>12336</v>
      </c>
      <c r="C2209" s="334" t="s">
        <v>2010</v>
      </c>
      <c r="D2209" s="336">
        <v>194152.74</v>
      </c>
    </row>
    <row r="2210" spans="1:4" ht="25.5">
      <c r="A2210" s="326">
        <v>39593</v>
      </c>
      <c r="B2210" s="328" t="s">
        <v>12337</v>
      </c>
      <c r="C2210" s="334" t="s">
        <v>2010</v>
      </c>
      <c r="D2210" s="336">
        <v>222062.5</v>
      </c>
    </row>
    <row r="2211" spans="1:4" ht="25.5">
      <c r="A2211" s="326">
        <v>14254</v>
      </c>
      <c r="B2211" s="328" t="s">
        <v>12338</v>
      </c>
      <c r="C2211" s="334" t="s">
        <v>2010</v>
      </c>
      <c r="D2211" s="336">
        <v>126225</v>
      </c>
    </row>
    <row r="2212" spans="1:4" ht="25.5">
      <c r="A2212" s="326">
        <v>44494</v>
      </c>
      <c r="B2212" s="328" t="s">
        <v>12339</v>
      </c>
      <c r="C2212" s="334" t="s">
        <v>2010</v>
      </c>
      <c r="D2212" s="336">
        <v>105407.94</v>
      </c>
    </row>
    <row r="2213" spans="1:4">
      <c r="A2213" s="326">
        <v>25019</v>
      </c>
      <c r="B2213" s="328" t="s">
        <v>12340</v>
      </c>
      <c r="C2213" s="334" t="s">
        <v>2010</v>
      </c>
      <c r="D2213" s="336">
        <v>180681</v>
      </c>
    </row>
    <row r="2214" spans="1:4">
      <c r="A2214" s="326">
        <v>36501</v>
      </c>
      <c r="B2214" s="328" t="s">
        <v>12341</v>
      </c>
      <c r="C2214" s="334" t="s">
        <v>2010</v>
      </c>
      <c r="D2214" s="336">
        <v>160868.35999999999</v>
      </c>
    </row>
    <row r="2215" spans="1:4" ht="25.5">
      <c r="A2215" s="326">
        <v>44493</v>
      </c>
      <c r="B2215" s="328" t="s">
        <v>12342</v>
      </c>
      <c r="C2215" s="334" t="s">
        <v>2010</v>
      </c>
      <c r="D2215" s="336">
        <v>193394.58</v>
      </c>
    </row>
    <row r="2216" spans="1:4">
      <c r="A2216" s="326">
        <v>36500</v>
      </c>
      <c r="B2216" s="328" t="s">
        <v>12343</v>
      </c>
      <c r="C2216" s="334" t="s">
        <v>2010</v>
      </c>
      <c r="D2216" s="336">
        <v>113681.27</v>
      </c>
    </row>
    <row r="2217" spans="1:4" ht="38.25">
      <c r="A2217" s="326">
        <v>20017</v>
      </c>
      <c r="B2217" s="328" t="s">
        <v>12344</v>
      </c>
      <c r="C2217" s="334" t="s">
        <v>5</v>
      </c>
      <c r="D2217" s="336">
        <v>7.27</v>
      </c>
    </row>
    <row r="2218" spans="1:4" ht="25.5">
      <c r="A2218" s="326">
        <v>20007</v>
      </c>
      <c r="B2218" s="328" t="s">
        <v>12345</v>
      </c>
      <c r="C2218" s="334" t="s">
        <v>5</v>
      </c>
      <c r="D2218" s="336">
        <v>4.34</v>
      </c>
    </row>
    <row r="2219" spans="1:4" ht="25.5">
      <c r="A2219" s="326">
        <v>39831</v>
      </c>
      <c r="B2219" s="328" t="s">
        <v>12346</v>
      </c>
      <c r="C2219" s="334" t="s">
        <v>10575</v>
      </c>
      <c r="D2219" s="336"/>
    </row>
    <row r="2220" spans="1:4" ht="38.25">
      <c r="A2220" s="326">
        <v>36888</v>
      </c>
      <c r="B2220" s="328" t="s">
        <v>12347</v>
      </c>
      <c r="C2220" s="334" t="s">
        <v>5</v>
      </c>
      <c r="D2220" s="336">
        <v>19.28</v>
      </c>
    </row>
    <row r="2221" spans="1:4" ht="38.25">
      <c r="A2221" s="326">
        <v>39836</v>
      </c>
      <c r="B2221" s="328" t="s">
        <v>12348</v>
      </c>
      <c r="C2221" s="334" t="s">
        <v>10575</v>
      </c>
      <c r="D2221" s="336"/>
    </row>
    <row r="2222" spans="1:4" ht="25.5">
      <c r="A2222" s="326">
        <v>39830</v>
      </c>
      <c r="B2222" s="328" t="s">
        <v>12349</v>
      </c>
      <c r="C2222" s="334" t="s">
        <v>10575</v>
      </c>
      <c r="D2222" s="336"/>
    </row>
    <row r="2223" spans="1:4" ht="25.5">
      <c r="A2223" s="326">
        <v>36497</v>
      </c>
      <c r="B2223" s="328" t="s">
        <v>12350</v>
      </c>
      <c r="C2223" s="334" t="s">
        <v>2010</v>
      </c>
      <c r="D2223" s="336">
        <v>3110.81</v>
      </c>
    </row>
    <row r="2224" spans="1:4" ht="25.5">
      <c r="A2224" s="326">
        <v>40527</v>
      </c>
      <c r="B2224" s="328" t="s">
        <v>12351</v>
      </c>
      <c r="C2224" s="334" t="s">
        <v>2010</v>
      </c>
      <c r="D2224" s="336">
        <v>2724.93</v>
      </c>
    </row>
    <row r="2225" spans="1:4" ht="25.5">
      <c r="A2225" s="326">
        <v>36487</v>
      </c>
      <c r="B2225" s="328" t="s">
        <v>12352</v>
      </c>
      <c r="C2225" s="334" t="s">
        <v>2010</v>
      </c>
      <c r="D2225" s="336">
        <v>5416.39</v>
      </c>
    </row>
    <row r="2226" spans="1:4" ht="25.5">
      <c r="A2226" s="326">
        <v>44475</v>
      </c>
      <c r="B2226" s="328" t="s">
        <v>12353</v>
      </c>
      <c r="C2226" s="334" t="s">
        <v>2010</v>
      </c>
      <c r="D2226" s="336"/>
    </row>
    <row r="2227" spans="1:4" ht="25.5">
      <c r="A2227" s="326">
        <v>44474</v>
      </c>
      <c r="B2227" s="328" t="s">
        <v>12354</v>
      </c>
      <c r="C2227" s="334" t="s">
        <v>2010</v>
      </c>
      <c r="D2227" s="336"/>
    </row>
    <row r="2228" spans="1:4" ht="25.5">
      <c r="A2228" s="326">
        <v>44490</v>
      </c>
      <c r="B2228" s="328" t="s">
        <v>12355</v>
      </c>
      <c r="C2228" s="334" t="s">
        <v>2010</v>
      </c>
      <c r="D2228" s="336"/>
    </row>
    <row r="2229" spans="1:4" ht="51">
      <c r="A2229" s="326">
        <v>37776</v>
      </c>
      <c r="B2229" s="328" t="s">
        <v>12356</v>
      </c>
      <c r="C2229" s="334" t="s">
        <v>2010</v>
      </c>
      <c r="D2229" s="336"/>
    </row>
    <row r="2230" spans="1:4" ht="51">
      <c r="A2230" s="326">
        <v>37775</v>
      </c>
      <c r="B2230" s="328" t="s">
        <v>12357</v>
      </c>
      <c r="C2230" s="334" t="s">
        <v>2010</v>
      </c>
      <c r="D2230" s="336"/>
    </row>
    <row r="2231" spans="1:4" ht="51">
      <c r="A2231" s="326">
        <v>36491</v>
      </c>
      <c r="B2231" s="328" t="s">
        <v>12358</v>
      </c>
      <c r="C2231" s="334" t="s">
        <v>2010</v>
      </c>
      <c r="D2231" s="336"/>
    </row>
    <row r="2232" spans="1:4" ht="51">
      <c r="A2232" s="326">
        <v>10712</v>
      </c>
      <c r="B2232" s="328" t="s">
        <v>12359</v>
      </c>
      <c r="C2232" s="334" t="s">
        <v>2010</v>
      </c>
      <c r="D2232" s="336"/>
    </row>
    <row r="2233" spans="1:4" ht="51">
      <c r="A2233" s="326">
        <v>3363</v>
      </c>
      <c r="B2233" s="328" t="s">
        <v>12360</v>
      </c>
      <c r="C2233" s="334" t="s">
        <v>2010</v>
      </c>
      <c r="D2233" s="336"/>
    </row>
    <row r="2234" spans="1:4" ht="51">
      <c r="A2234" s="326">
        <v>3365</v>
      </c>
      <c r="B2234" s="328" t="s">
        <v>12361</v>
      </c>
      <c r="C2234" s="334" t="s">
        <v>2010</v>
      </c>
      <c r="D2234" s="336"/>
    </row>
    <row r="2235" spans="1:4">
      <c r="A2235" s="326">
        <v>7569</v>
      </c>
      <c r="B2235" s="328" t="s">
        <v>12362</v>
      </c>
      <c r="C2235" s="334" t="s">
        <v>2010</v>
      </c>
      <c r="D2235" s="336"/>
    </row>
    <row r="2236" spans="1:4" ht="25.5">
      <c r="A2236" s="326">
        <v>3378</v>
      </c>
      <c r="B2236" s="328" t="s">
        <v>12363</v>
      </c>
      <c r="C2236" s="334" t="s">
        <v>2010</v>
      </c>
      <c r="D2236" s="336">
        <v>140.71</v>
      </c>
    </row>
    <row r="2237" spans="1:4" ht="25.5">
      <c r="A2237" s="326">
        <v>3380</v>
      </c>
      <c r="B2237" s="328" t="s">
        <v>12364</v>
      </c>
      <c r="C2237" s="334" t="s">
        <v>2010</v>
      </c>
      <c r="D2237" s="336">
        <v>98.5</v>
      </c>
    </row>
    <row r="2238" spans="1:4" ht="25.5">
      <c r="A2238" s="326">
        <v>3379</v>
      </c>
      <c r="B2238" s="328" t="s">
        <v>12365</v>
      </c>
      <c r="C2238" s="334" t="s">
        <v>2010</v>
      </c>
      <c r="D2238" s="336">
        <v>95.1</v>
      </c>
    </row>
    <row r="2239" spans="1:4" ht="25.5">
      <c r="A2239" s="326">
        <v>11991</v>
      </c>
      <c r="B2239" s="328" t="s">
        <v>12366</v>
      </c>
      <c r="C2239" s="334" t="s">
        <v>2010</v>
      </c>
      <c r="D2239" s="336">
        <v>110.42</v>
      </c>
    </row>
    <row r="2240" spans="1:4" ht="25.5">
      <c r="A2240" s="326">
        <v>44305</v>
      </c>
      <c r="B2240" s="328" t="s">
        <v>12367</v>
      </c>
      <c r="C2240" s="334" t="s">
        <v>2010</v>
      </c>
      <c r="D2240" s="336">
        <v>2001.34</v>
      </c>
    </row>
    <row r="2241" spans="1:4" ht="25.5">
      <c r="A2241" s="326">
        <v>34349</v>
      </c>
      <c r="B2241" s="328" t="s">
        <v>12368</v>
      </c>
      <c r="C2241" s="334" t="s">
        <v>2010</v>
      </c>
      <c r="D2241" s="336">
        <v>20.51</v>
      </c>
    </row>
    <row r="2242" spans="1:4" ht="25.5">
      <c r="A2242" s="326">
        <v>11029</v>
      </c>
      <c r="B2242" s="328" t="s">
        <v>12369</v>
      </c>
      <c r="C2242" s="334" t="s">
        <v>11495</v>
      </c>
      <c r="D2242" s="336">
        <v>1.31</v>
      </c>
    </row>
    <row r="2243" spans="1:4" ht="38.25">
      <c r="A2243" s="326">
        <v>4316</v>
      </c>
      <c r="B2243" s="328" t="s">
        <v>12370</v>
      </c>
      <c r="C2243" s="334" t="s">
        <v>2010</v>
      </c>
      <c r="D2243" s="336">
        <v>1.32</v>
      </c>
    </row>
    <row r="2244" spans="1:4" ht="38.25">
      <c r="A2244" s="326">
        <v>4313</v>
      </c>
      <c r="B2244" s="328" t="s">
        <v>12371</v>
      </c>
      <c r="C2244" s="334" t="s">
        <v>11495</v>
      </c>
      <c r="D2244" s="336">
        <v>1.9</v>
      </c>
    </row>
    <row r="2245" spans="1:4" ht="38.25">
      <c r="A2245" s="326">
        <v>4317</v>
      </c>
      <c r="B2245" s="328" t="s">
        <v>12372</v>
      </c>
      <c r="C2245" s="334" t="s">
        <v>2010</v>
      </c>
      <c r="D2245" s="336">
        <v>2.16</v>
      </c>
    </row>
    <row r="2246" spans="1:4" ht="38.25">
      <c r="A2246" s="326">
        <v>4314</v>
      </c>
      <c r="B2246" s="328" t="s">
        <v>12373</v>
      </c>
      <c r="C2246" s="334" t="s">
        <v>11495</v>
      </c>
      <c r="D2246" s="336">
        <v>2.5299999999999998</v>
      </c>
    </row>
    <row r="2247" spans="1:4" ht="38.25">
      <c r="A2247" s="326">
        <v>10921</v>
      </c>
      <c r="B2247" s="328" t="s">
        <v>12374</v>
      </c>
      <c r="C2247" s="334" t="s">
        <v>2010</v>
      </c>
      <c r="D2247" s="336"/>
    </row>
    <row r="2248" spans="1:4" ht="38.25">
      <c r="A2248" s="326">
        <v>10922</v>
      </c>
      <c r="B2248" s="328" t="s">
        <v>12375</v>
      </c>
      <c r="C2248" s="334" t="s">
        <v>2010</v>
      </c>
      <c r="D2248" s="336"/>
    </row>
    <row r="2249" spans="1:4" ht="25.5">
      <c r="A2249" s="326">
        <v>10923</v>
      </c>
      <c r="B2249" s="328" t="s">
        <v>12376</v>
      </c>
      <c r="C2249" s="334" t="s">
        <v>2010</v>
      </c>
      <c r="D2249" s="336"/>
    </row>
    <row r="2250" spans="1:4" ht="25.5">
      <c r="A2250" s="326">
        <v>10924</v>
      </c>
      <c r="B2250" s="328" t="s">
        <v>12377</v>
      </c>
      <c r="C2250" s="334" t="s">
        <v>2010</v>
      </c>
      <c r="D2250" s="336"/>
    </row>
    <row r="2251" spans="1:4" ht="38.25">
      <c r="A2251" s="326">
        <v>37772</v>
      </c>
      <c r="B2251" s="328" t="s">
        <v>12378</v>
      </c>
      <c r="C2251" s="334" t="s">
        <v>2010</v>
      </c>
      <c r="D2251" s="336"/>
    </row>
    <row r="2252" spans="1:4" ht="51">
      <c r="A2252" s="326">
        <v>37771</v>
      </c>
      <c r="B2252" s="328" t="s">
        <v>12379</v>
      </c>
      <c r="C2252" s="334" t="s">
        <v>2010</v>
      </c>
      <c r="D2252" s="336"/>
    </row>
    <row r="2253" spans="1:4" ht="38.25">
      <c r="A2253" s="326">
        <v>12772</v>
      </c>
      <c r="B2253" s="328" t="s">
        <v>12380</v>
      </c>
      <c r="C2253" s="334" t="s">
        <v>2010</v>
      </c>
      <c r="D2253" s="336"/>
    </row>
    <row r="2254" spans="1:4" ht="38.25">
      <c r="A2254" s="326">
        <v>12770</v>
      </c>
      <c r="B2254" s="328" t="s">
        <v>12381</v>
      </c>
      <c r="C2254" s="334" t="s">
        <v>2010</v>
      </c>
      <c r="D2254" s="336"/>
    </row>
    <row r="2255" spans="1:4" ht="38.25">
      <c r="A2255" s="326">
        <v>12775</v>
      </c>
      <c r="B2255" s="328" t="s">
        <v>12382</v>
      </c>
      <c r="C2255" s="334" t="s">
        <v>2010</v>
      </c>
      <c r="D2255" s="336"/>
    </row>
    <row r="2256" spans="1:4" ht="38.25">
      <c r="A2256" s="326">
        <v>12768</v>
      </c>
      <c r="B2256" s="328" t="s">
        <v>12383</v>
      </c>
      <c r="C2256" s="334" t="s">
        <v>2010</v>
      </c>
      <c r="D2256" s="336"/>
    </row>
    <row r="2257" spans="1:4" ht="38.25">
      <c r="A2257" s="326">
        <v>12769</v>
      </c>
      <c r="B2257" s="328" t="s">
        <v>12384</v>
      </c>
      <c r="C2257" s="334" t="s">
        <v>2010</v>
      </c>
      <c r="D2257" s="336"/>
    </row>
    <row r="2258" spans="1:4" ht="38.25">
      <c r="A2258" s="326">
        <v>12773</v>
      </c>
      <c r="B2258" s="328" t="s">
        <v>12385</v>
      </c>
      <c r="C2258" s="334" t="s">
        <v>2010</v>
      </c>
      <c r="D2258" s="336"/>
    </row>
    <row r="2259" spans="1:4" ht="38.25">
      <c r="A2259" s="326">
        <v>12774</v>
      </c>
      <c r="B2259" s="328" t="s">
        <v>12386</v>
      </c>
      <c r="C2259" s="334" t="s">
        <v>2010</v>
      </c>
      <c r="D2259" s="336"/>
    </row>
    <row r="2260" spans="1:4" ht="38.25">
      <c r="A2260" s="326">
        <v>12776</v>
      </c>
      <c r="B2260" s="328" t="s">
        <v>12387</v>
      </c>
      <c r="C2260" s="334" t="s">
        <v>2010</v>
      </c>
      <c r="D2260" s="336"/>
    </row>
    <row r="2261" spans="1:4" ht="38.25">
      <c r="A2261" s="326">
        <v>12777</v>
      </c>
      <c r="B2261" s="328" t="s">
        <v>12388</v>
      </c>
      <c r="C2261" s="334" t="s">
        <v>2010</v>
      </c>
      <c r="D2261" s="336"/>
    </row>
    <row r="2262" spans="1:4">
      <c r="A2262" s="326">
        <v>12873</v>
      </c>
      <c r="B2262" s="328" t="s">
        <v>12389</v>
      </c>
      <c r="C2262" s="334" t="s">
        <v>17</v>
      </c>
      <c r="D2262" s="336">
        <v>20.97</v>
      </c>
    </row>
    <row r="2263" spans="1:4">
      <c r="A2263" s="326">
        <v>41076</v>
      </c>
      <c r="B2263" s="328" t="s">
        <v>12390</v>
      </c>
      <c r="C2263" s="334" t="s">
        <v>1752</v>
      </c>
      <c r="D2263" s="336">
        <v>3671.31</v>
      </c>
    </row>
    <row r="2264" spans="1:4">
      <c r="A2264" s="326">
        <v>140</v>
      </c>
      <c r="B2264" s="328" t="s">
        <v>12391</v>
      </c>
      <c r="C2264" s="334" t="s">
        <v>802</v>
      </c>
      <c r="D2264" s="336">
        <v>19.66</v>
      </c>
    </row>
    <row r="2265" spans="1:4" ht="25.5">
      <c r="A2265" s="326">
        <v>151</v>
      </c>
      <c r="B2265" s="328" t="s">
        <v>12392</v>
      </c>
      <c r="C2265" s="334" t="s">
        <v>1450</v>
      </c>
      <c r="D2265" s="336">
        <v>29.02</v>
      </c>
    </row>
    <row r="2266" spans="1:4">
      <c r="A2266" s="326">
        <v>7340</v>
      </c>
      <c r="B2266" s="328" t="s">
        <v>12393</v>
      </c>
      <c r="C2266" s="334" t="s">
        <v>1450</v>
      </c>
      <c r="D2266" s="336">
        <v>31.46</v>
      </c>
    </row>
    <row r="2267" spans="1:4">
      <c r="A2267" s="326">
        <v>40929</v>
      </c>
      <c r="B2267" s="328" t="s">
        <v>12394</v>
      </c>
      <c r="C2267" s="334" t="s">
        <v>1752</v>
      </c>
      <c r="D2267" s="336">
        <v>3151.93</v>
      </c>
    </row>
    <row r="2268" spans="1:4">
      <c r="A2268" s="326">
        <v>2701</v>
      </c>
      <c r="B2268" s="328" t="s">
        <v>12395</v>
      </c>
      <c r="C2268" s="334" t="s">
        <v>17</v>
      </c>
      <c r="D2268" s="336">
        <v>18</v>
      </c>
    </row>
    <row r="2269" spans="1:4" ht="25.5">
      <c r="A2269" s="326">
        <v>38064</v>
      </c>
      <c r="B2269" s="328" t="s">
        <v>12396</v>
      </c>
      <c r="C2269" s="334" t="s">
        <v>2010</v>
      </c>
      <c r="D2269" s="336">
        <v>18.739999999999998</v>
      </c>
    </row>
    <row r="2270" spans="1:4">
      <c r="A2270" s="326">
        <v>38114</v>
      </c>
      <c r="B2270" s="328" t="s">
        <v>12397</v>
      </c>
      <c r="C2270" s="334" t="s">
        <v>2010</v>
      </c>
      <c r="D2270" s="336">
        <v>16.760000000000002</v>
      </c>
    </row>
    <row r="2271" spans="1:4">
      <c r="A2271" s="326">
        <v>38115</v>
      </c>
      <c r="B2271" s="328" t="s">
        <v>12398</v>
      </c>
      <c r="C2271" s="334" t="s">
        <v>2010</v>
      </c>
      <c r="D2271" s="336">
        <v>17.89</v>
      </c>
    </row>
    <row r="2272" spans="1:4" ht="25.5">
      <c r="A2272" s="326">
        <v>38065</v>
      </c>
      <c r="B2272" s="328" t="s">
        <v>12399</v>
      </c>
      <c r="C2272" s="334" t="s">
        <v>2010</v>
      </c>
      <c r="D2272" s="336">
        <v>26.58</v>
      </c>
    </row>
    <row r="2273" spans="1:4" ht="25.5">
      <c r="A2273" s="326">
        <v>38078</v>
      </c>
      <c r="B2273" s="328" t="s">
        <v>12400</v>
      </c>
      <c r="C2273" s="334" t="s">
        <v>2010</v>
      </c>
      <c r="D2273" s="336">
        <v>15.51</v>
      </c>
    </row>
    <row r="2274" spans="1:4">
      <c r="A2274" s="326">
        <v>38113</v>
      </c>
      <c r="B2274" s="328" t="s">
        <v>12401</v>
      </c>
      <c r="C2274" s="334" t="s">
        <v>2010</v>
      </c>
      <c r="D2274" s="336">
        <v>8.42</v>
      </c>
    </row>
    <row r="2275" spans="1:4" ht="25.5">
      <c r="A2275" s="326">
        <v>38063</v>
      </c>
      <c r="B2275" s="328" t="s">
        <v>12402</v>
      </c>
      <c r="C2275" s="334" t="s">
        <v>2010</v>
      </c>
      <c r="D2275" s="336">
        <v>9.0399999999999991</v>
      </c>
    </row>
    <row r="2276" spans="1:4" ht="25.5">
      <c r="A2276" s="326">
        <v>38073</v>
      </c>
      <c r="B2276" s="328" t="s">
        <v>12403</v>
      </c>
      <c r="C2276" s="334" t="s">
        <v>2010</v>
      </c>
      <c r="D2276" s="336">
        <v>21.93</v>
      </c>
    </row>
    <row r="2277" spans="1:4" ht="25.5">
      <c r="A2277" s="326">
        <v>38080</v>
      </c>
      <c r="B2277" s="328" t="s">
        <v>12404</v>
      </c>
      <c r="C2277" s="334" t="s">
        <v>2010</v>
      </c>
      <c r="D2277" s="336">
        <v>26.94</v>
      </c>
    </row>
    <row r="2278" spans="1:4" ht="25.5">
      <c r="A2278" s="326">
        <v>38069</v>
      </c>
      <c r="B2278" s="328" t="s">
        <v>12405</v>
      </c>
      <c r="C2278" s="334" t="s">
        <v>2010</v>
      </c>
      <c r="D2278" s="336">
        <v>14.73</v>
      </c>
    </row>
    <row r="2279" spans="1:4" ht="25.5">
      <c r="A2279" s="326">
        <v>38077</v>
      </c>
      <c r="B2279" s="328" t="s">
        <v>12406</v>
      </c>
      <c r="C2279" s="334" t="s">
        <v>2010</v>
      </c>
      <c r="D2279" s="336">
        <v>14.4</v>
      </c>
    </row>
    <row r="2280" spans="1:4">
      <c r="A2280" s="326">
        <v>38112</v>
      </c>
      <c r="B2280" s="328" t="s">
        <v>12407</v>
      </c>
      <c r="C2280" s="334" t="s">
        <v>2010</v>
      </c>
      <c r="D2280" s="336">
        <v>6.47</v>
      </c>
    </row>
    <row r="2281" spans="1:4" ht="25.5">
      <c r="A2281" s="326">
        <v>38062</v>
      </c>
      <c r="B2281" s="328" t="s">
        <v>12408</v>
      </c>
      <c r="C2281" s="334" t="s">
        <v>2010</v>
      </c>
      <c r="D2281" s="336">
        <v>6.64</v>
      </c>
    </row>
    <row r="2282" spans="1:4" ht="25.5">
      <c r="A2282" s="326">
        <v>12129</v>
      </c>
      <c r="B2282" s="328" t="s">
        <v>12409</v>
      </c>
      <c r="C2282" s="334" t="s">
        <v>2010</v>
      </c>
      <c r="D2282" s="336">
        <v>11.73</v>
      </c>
    </row>
    <row r="2283" spans="1:4" ht="25.5">
      <c r="A2283" s="326">
        <v>12128</v>
      </c>
      <c r="B2283" s="328" t="s">
        <v>12410</v>
      </c>
      <c r="C2283" s="334" t="s">
        <v>2010</v>
      </c>
      <c r="D2283" s="336">
        <v>8.8699999999999992</v>
      </c>
    </row>
    <row r="2284" spans="1:4" ht="25.5">
      <c r="A2284" s="326">
        <v>38081</v>
      </c>
      <c r="B2284" s="328" t="s">
        <v>12411</v>
      </c>
      <c r="C2284" s="334" t="s">
        <v>2010</v>
      </c>
      <c r="D2284" s="336">
        <v>22.85</v>
      </c>
    </row>
    <row r="2285" spans="1:4" ht="25.5">
      <c r="A2285" s="326">
        <v>38070</v>
      </c>
      <c r="B2285" s="328" t="s">
        <v>12412</v>
      </c>
      <c r="C2285" s="334" t="s">
        <v>2010</v>
      </c>
      <c r="D2285" s="336">
        <v>15.74</v>
      </c>
    </row>
    <row r="2286" spans="1:4" ht="25.5">
      <c r="A2286" s="326">
        <v>38074</v>
      </c>
      <c r="B2286" s="328" t="s">
        <v>12413</v>
      </c>
      <c r="C2286" s="334" t="s">
        <v>2010</v>
      </c>
      <c r="D2286" s="336">
        <v>23.94</v>
      </c>
    </row>
    <row r="2287" spans="1:4" ht="25.5">
      <c r="A2287" s="326">
        <v>38072</v>
      </c>
      <c r="B2287" s="328" t="s">
        <v>12414</v>
      </c>
      <c r="C2287" s="334" t="s">
        <v>2010</v>
      </c>
      <c r="D2287" s="336">
        <v>19.739999999999998</v>
      </c>
    </row>
    <row r="2288" spans="1:4" ht="25.5">
      <c r="A2288" s="326">
        <v>38079</v>
      </c>
      <c r="B2288" s="328" t="s">
        <v>12415</v>
      </c>
      <c r="C2288" s="334" t="s">
        <v>2010</v>
      </c>
      <c r="D2288" s="336">
        <v>20.55</v>
      </c>
    </row>
    <row r="2289" spans="1:4" ht="25.5">
      <c r="A2289" s="326">
        <v>38068</v>
      </c>
      <c r="B2289" s="328" t="s">
        <v>12416</v>
      </c>
      <c r="C2289" s="334" t="s">
        <v>2010</v>
      </c>
      <c r="D2289" s="336">
        <v>13.63</v>
      </c>
    </row>
    <row r="2290" spans="1:4" ht="25.5">
      <c r="A2290" s="326">
        <v>38071</v>
      </c>
      <c r="B2290" s="328" t="s">
        <v>12417</v>
      </c>
      <c r="C2290" s="334" t="s">
        <v>2010</v>
      </c>
      <c r="D2290" s="336">
        <v>16.3</v>
      </c>
    </row>
    <row r="2291" spans="1:4" ht="38.25">
      <c r="A2291" s="326">
        <v>38412</v>
      </c>
      <c r="B2291" s="328" t="s">
        <v>12418</v>
      </c>
      <c r="C2291" s="334" t="s">
        <v>2010</v>
      </c>
      <c r="D2291" s="336">
        <v>825.95</v>
      </c>
    </row>
    <row r="2292" spans="1:4" ht="25.5">
      <c r="A2292" s="326">
        <v>3405</v>
      </c>
      <c r="B2292" s="328" t="s">
        <v>12419</v>
      </c>
      <c r="C2292" s="334" t="s">
        <v>2010</v>
      </c>
      <c r="D2292" s="336"/>
    </row>
    <row r="2293" spans="1:4">
      <c r="A2293" s="326">
        <v>3394</v>
      </c>
      <c r="B2293" s="328" t="s">
        <v>12420</v>
      </c>
      <c r="C2293" s="334" t="s">
        <v>2010</v>
      </c>
      <c r="D2293" s="336"/>
    </row>
    <row r="2294" spans="1:4">
      <c r="A2294" s="326">
        <v>3393</v>
      </c>
      <c r="B2294" s="328" t="s">
        <v>12421</v>
      </c>
      <c r="C2294" s="334" t="s">
        <v>2010</v>
      </c>
      <c r="D2294" s="336"/>
    </row>
    <row r="2295" spans="1:4">
      <c r="A2295" s="326">
        <v>3406</v>
      </c>
      <c r="B2295" s="328" t="s">
        <v>12422</v>
      </c>
      <c r="C2295" s="334" t="s">
        <v>2010</v>
      </c>
      <c r="D2295" s="336"/>
    </row>
    <row r="2296" spans="1:4">
      <c r="A2296" s="326">
        <v>3395</v>
      </c>
      <c r="B2296" s="328" t="s">
        <v>12423</v>
      </c>
      <c r="C2296" s="334" t="s">
        <v>2010</v>
      </c>
      <c r="D2296" s="336"/>
    </row>
    <row r="2297" spans="1:4" ht="25.5">
      <c r="A2297" s="326">
        <v>3398</v>
      </c>
      <c r="B2297" s="328" t="s">
        <v>12424</v>
      </c>
      <c r="C2297" s="334" t="s">
        <v>2010</v>
      </c>
      <c r="D2297" s="336"/>
    </row>
    <row r="2298" spans="1:4" ht="51">
      <c r="A2298" s="326">
        <v>40662</v>
      </c>
      <c r="B2298" s="328" t="s">
        <v>12425</v>
      </c>
      <c r="C2298" s="334" t="s">
        <v>2010</v>
      </c>
      <c r="D2298" s="336"/>
    </row>
    <row r="2299" spans="1:4" ht="51">
      <c r="A2299" s="326">
        <v>3437</v>
      </c>
      <c r="B2299" s="328" t="s">
        <v>12426</v>
      </c>
      <c r="C2299" s="334" t="s">
        <v>16</v>
      </c>
      <c r="D2299" s="336"/>
    </row>
    <row r="2300" spans="1:4">
      <c r="A2300" s="326">
        <v>11190</v>
      </c>
      <c r="B2300" s="328" t="s">
        <v>12427</v>
      </c>
      <c r="C2300" s="334" t="s">
        <v>2010</v>
      </c>
      <c r="D2300" s="336"/>
    </row>
    <row r="2301" spans="1:4" ht="38.25">
      <c r="A2301" s="326">
        <v>34377</v>
      </c>
      <c r="B2301" s="328" t="s">
        <v>12428</v>
      </c>
      <c r="C2301" s="334" t="s">
        <v>2010</v>
      </c>
      <c r="D2301" s="336">
        <v>135.79</v>
      </c>
    </row>
    <row r="2302" spans="1:4" ht="63.75">
      <c r="A2302" s="326">
        <v>40659</v>
      </c>
      <c r="B2302" s="328" t="s">
        <v>12429</v>
      </c>
      <c r="C2302" s="334" t="s">
        <v>16</v>
      </c>
      <c r="D2302" s="336"/>
    </row>
    <row r="2303" spans="1:4" ht="63.75">
      <c r="A2303" s="326">
        <v>40660</v>
      </c>
      <c r="B2303" s="328" t="s">
        <v>12430</v>
      </c>
      <c r="C2303" s="334" t="s">
        <v>16</v>
      </c>
      <c r="D2303" s="336"/>
    </row>
    <row r="2304" spans="1:4" ht="63.75">
      <c r="A2304" s="326">
        <v>40661</v>
      </c>
      <c r="B2304" s="328" t="s">
        <v>12431</v>
      </c>
      <c r="C2304" s="334" t="s">
        <v>16</v>
      </c>
      <c r="D2304" s="336"/>
    </row>
    <row r="2305" spans="1:4" ht="51">
      <c r="A2305" s="326">
        <v>3428</v>
      </c>
      <c r="B2305" s="328" t="s">
        <v>12432</v>
      </c>
      <c r="C2305" s="334" t="s">
        <v>16</v>
      </c>
      <c r="D2305" s="336"/>
    </row>
    <row r="2306" spans="1:4" ht="51">
      <c r="A2306" s="326">
        <v>3429</v>
      </c>
      <c r="B2306" s="328" t="s">
        <v>12433</v>
      </c>
      <c r="C2306" s="334" t="s">
        <v>16</v>
      </c>
      <c r="D2306" s="336"/>
    </row>
    <row r="2307" spans="1:4" ht="38.25">
      <c r="A2307" s="326">
        <v>11199</v>
      </c>
      <c r="B2307" s="328" t="s">
        <v>12434</v>
      </c>
      <c r="C2307" s="334" t="s">
        <v>2010</v>
      </c>
      <c r="D2307" s="336"/>
    </row>
    <row r="2308" spans="1:4" ht="38.25">
      <c r="A2308" s="326">
        <v>36896</v>
      </c>
      <c r="B2308" s="328" t="s">
        <v>12435</v>
      </c>
      <c r="C2308" s="334" t="s">
        <v>2010</v>
      </c>
      <c r="D2308" s="336">
        <v>263</v>
      </c>
    </row>
    <row r="2309" spans="1:4" ht="38.25">
      <c r="A2309" s="326">
        <v>34367</v>
      </c>
      <c r="B2309" s="328" t="s">
        <v>12436</v>
      </c>
      <c r="C2309" s="334" t="s">
        <v>2010</v>
      </c>
      <c r="D2309" s="336">
        <v>338.96</v>
      </c>
    </row>
    <row r="2310" spans="1:4" ht="38.25">
      <c r="A2310" s="326">
        <v>36897</v>
      </c>
      <c r="B2310" s="328" t="s">
        <v>12437</v>
      </c>
      <c r="C2310" s="334" t="s">
        <v>2010</v>
      </c>
      <c r="D2310" s="336">
        <v>410.4</v>
      </c>
    </row>
    <row r="2311" spans="1:4" ht="38.25">
      <c r="A2311" s="326">
        <v>34369</v>
      </c>
      <c r="B2311" s="328" t="s">
        <v>12438</v>
      </c>
      <c r="C2311" s="334" t="s">
        <v>2010</v>
      </c>
      <c r="D2311" s="336">
        <v>472.3</v>
      </c>
    </row>
    <row r="2312" spans="1:4" ht="38.25">
      <c r="A2312" s="326">
        <v>34364</v>
      </c>
      <c r="B2312" s="328" t="s">
        <v>12439</v>
      </c>
      <c r="C2312" s="334" t="s">
        <v>2010</v>
      </c>
      <c r="D2312" s="336">
        <v>445.56</v>
      </c>
    </row>
    <row r="2313" spans="1:4" ht="51">
      <c r="A2313" s="326">
        <v>3421</v>
      </c>
      <c r="B2313" s="328" t="s">
        <v>12440</v>
      </c>
      <c r="C2313" s="334" t="s">
        <v>16</v>
      </c>
      <c r="D2313" s="336"/>
    </row>
    <row r="2314" spans="1:4" ht="38.25">
      <c r="A2314" s="326">
        <v>599</v>
      </c>
      <c r="B2314" s="328" t="s">
        <v>12441</v>
      </c>
      <c r="C2314" s="334" t="s">
        <v>16</v>
      </c>
      <c r="D2314" s="336">
        <v>479.65</v>
      </c>
    </row>
    <row r="2315" spans="1:4" ht="51">
      <c r="A2315" s="326">
        <v>44053</v>
      </c>
      <c r="B2315" s="328" t="s">
        <v>12442</v>
      </c>
      <c r="C2315" s="334" t="s">
        <v>2010</v>
      </c>
      <c r="D2315" s="336">
        <v>1064.6099999999999</v>
      </c>
    </row>
    <row r="2316" spans="1:4" ht="51">
      <c r="A2316" s="326">
        <v>3423</v>
      </c>
      <c r="B2316" s="328" t="s">
        <v>12443</v>
      </c>
      <c r="C2316" s="334" t="s">
        <v>16</v>
      </c>
      <c r="D2316" s="336"/>
    </row>
    <row r="2317" spans="1:4" ht="38.25">
      <c r="A2317" s="326">
        <v>34797</v>
      </c>
      <c r="B2317" s="328" t="s">
        <v>12444</v>
      </c>
      <c r="C2317" s="334" t="s">
        <v>2010</v>
      </c>
      <c r="D2317" s="336"/>
    </row>
    <row r="2318" spans="1:4" ht="38.25">
      <c r="A2318" s="326">
        <v>34381</v>
      </c>
      <c r="B2318" s="328" t="s">
        <v>12445</v>
      </c>
      <c r="C2318" s="334" t="s">
        <v>2010</v>
      </c>
      <c r="D2318" s="336">
        <v>193.67</v>
      </c>
    </row>
    <row r="2319" spans="1:4" ht="38.25">
      <c r="A2319" s="326">
        <v>44054</v>
      </c>
      <c r="B2319" s="328" t="s">
        <v>12446</v>
      </c>
      <c r="C2319" s="334" t="s">
        <v>2010</v>
      </c>
      <c r="D2319" s="336">
        <v>381.91</v>
      </c>
    </row>
    <row r="2320" spans="1:4" ht="38.25">
      <c r="A2320" s="326">
        <v>44399</v>
      </c>
      <c r="B2320" s="328" t="s">
        <v>12447</v>
      </c>
      <c r="C2320" s="334" t="s">
        <v>2010</v>
      </c>
      <c r="D2320" s="336">
        <v>521.82000000000005</v>
      </c>
    </row>
    <row r="2321" spans="1:4">
      <c r="A2321" s="326">
        <v>44503</v>
      </c>
      <c r="B2321" s="328" t="s">
        <v>12448</v>
      </c>
      <c r="C2321" s="334" t="s">
        <v>17</v>
      </c>
      <c r="D2321" s="336">
        <v>16.91</v>
      </c>
    </row>
    <row r="2322" spans="1:4">
      <c r="A2322" s="326">
        <v>41077</v>
      </c>
      <c r="B2322" s="328" t="s">
        <v>12449</v>
      </c>
      <c r="C2322" s="334" t="s">
        <v>1752</v>
      </c>
      <c r="D2322" s="336">
        <v>2960.91</v>
      </c>
    </row>
    <row r="2323" spans="1:4">
      <c r="A2323" s="326">
        <v>37963</v>
      </c>
      <c r="B2323" s="328" t="s">
        <v>12450</v>
      </c>
      <c r="C2323" s="334" t="s">
        <v>2010</v>
      </c>
      <c r="D2323" s="336">
        <v>4.4800000000000004</v>
      </c>
    </row>
    <row r="2324" spans="1:4">
      <c r="A2324" s="326">
        <v>37964</v>
      </c>
      <c r="B2324" s="328" t="s">
        <v>12451</v>
      </c>
      <c r="C2324" s="334" t="s">
        <v>2010</v>
      </c>
      <c r="D2324" s="336">
        <v>5.99</v>
      </c>
    </row>
    <row r="2325" spans="1:4">
      <c r="A2325" s="326">
        <v>37965</v>
      </c>
      <c r="B2325" s="328" t="s">
        <v>12452</v>
      </c>
      <c r="C2325" s="334" t="s">
        <v>2010</v>
      </c>
      <c r="D2325" s="336">
        <v>8.64</v>
      </c>
    </row>
    <row r="2326" spans="1:4">
      <c r="A2326" s="326">
        <v>37966</v>
      </c>
      <c r="B2326" s="328" t="s">
        <v>12453</v>
      </c>
      <c r="C2326" s="334" t="s">
        <v>2010</v>
      </c>
      <c r="D2326" s="336">
        <v>15.18</v>
      </c>
    </row>
    <row r="2327" spans="1:4">
      <c r="A2327" s="326">
        <v>37967</v>
      </c>
      <c r="B2327" s="328" t="s">
        <v>12454</v>
      </c>
      <c r="C2327" s="334" t="s">
        <v>2010</v>
      </c>
      <c r="D2327" s="336">
        <v>25.51</v>
      </c>
    </row>
    <row r="2328" spans="1:4">
      <c r="A2328" s="326">
        <v>37968</v>
      </c>
      <c r="B2328" s="328" t="s">
        <v>12455</v>
      </c>
      <c r="C2328" s="334" t="s">
        <v>2010</v>
      </c>
      <c r="D2328" s="336">
        <v>54.16</v>
      </c>
    </row>
    <row r="2329" spans="1:4">
      <c r="A2329" s="326">
        <v>37969</v>
      </c>
      <c r="B2329" s="328" t="s">
        <v>12456</v>
      </c>
      <c r="C2329" s="334" t="s">
        <v>2010</v>
      </c>
      <c r="D2329" s="336">
        <v>136.86000000000001</v>
      </c>
    </row>
    <row r="2330" spans="1:4">
      <c r="A2330" s="326">
        <v>37970</v>
      </c>
      <c r="B2330" s="328" t="s">
        <v>12457</v>
      </c>
      <c r="C2330" s="334" t="s">
        <v>2010</v>
      </c>
      <c r="D2330" s="336">
        <v>198</v>
      </c>
    </row>
    <row r="2331" spans="1:4">
      <c r="A2331" s="326">
        <v>44251</v>
      </c>
      <c r="B2331" s="328" t="s">
        <v>12458</v>
      </c>
      <c r="C2331" s="334" t="s">
        <v>2010</v>
      </c>
      <c r="D2331" s="336">
        <v>228.71</v>
      </c>
    </row>
    <row r="2332" spans="1:4">
      <c r="A2332" s="326">
        <v>21118</v>
      </c>
      <c r="B2332" s="328" t="s">
        <v>12459</v>
      </c>
      <c r="C2332" s="334" t="s">
        <v>2010</v>
      </c>
      <c r="D2332" s="336">
        <v>3.56</v>
      </c>
    </row>
    <row r="2333" spans="1:4">
      <c r="A2333" s="326">
        <v>37956</v>
      </c>
      <c r="B2333" s="328" t="s">
        <v>12460</v>
      </c>
      <c r="C2333" s="334" t="s">
        <v>2010</v>
      </c>
      <c r="D2333" s="336">
        <v>4.38</v>
      </c>
    </row>
    <row r="2334" spans="1:4">
      <c r="A2334" s="326">
        <v>37957</v>
      </c>
      <c r="B2334" s="328" t="s">
        <v>12461</v>
      </c>
      <c r="C2334" s="334" t="s">
        <v>2010</v>
      </c>
      <c r="D2334" s="336">
        <v>9.31</v>
      </c>
    </row>
    <row r="2335" spans="1:4">
      <c r="A2335" s="326">
        <v>37958</v>
      </c>
      <c r="B2335" s="328" t="s">
        <v>12462</v>
      </c>
      <c r="C2335" s="334" t="s">
        <v>2010</v>
      </c>
      <c r="D2335" s="336">
        <v>16.829999999999998</v>
      </c>
    </row>
    <row r="2336" spans="1:4">
      <c r="A2336" s="326">
        <v>37959</v>
      </c>
      <c r="B2336" s="328" t="s">
        <v>12463</v>
      </c>
      <c r="C2336" s="334" t="s">
        <v>2010</v>
      </c>
      <c r="D2336" s="336">
        <v>25.92</v>
      </c>
    </row>
    <row r="2337" spans="1:4">
      <c r="A2337" s="326">
        <v>37960</v>
      </c>
      <c r="B2337" s="328" t="s">
        <v>12464</v>
      </c>
      <c r="C2337" s="334" t="s">
        <v>2010</v>
      </c>
      <c r="D2337" s="336">
        <v>66.22</v>
      </c>
    </row>
    <row r="2338" spans="1:4">
      <c r="A2338" s="326">
        <v>37961</v>
      </c>
      <c r="B2338" s="328" t="s">
        <v>12465</v>
      </c>
      <c r="C2338" s="334" t="s">
        <v>2010</v>
      </c>
      <c r="D2338" s="336">
        <v>142.31</v>
      </c>
    </row>
    <row r="2339" spans="1:4">
      <c r="A2339" s="326">
        <v>37962</v>
      </c>
      <c r="B2339" s="328" t="s">
        <v>12466</v>
      </c>
      <c r="C2339" s="334" t="s">
        <v>2010</v>
      </c>
      <c r="D2339" s="336">
        <v>164.07</v>
      </c>
    </row>
    <row r="2340" spans="1:4" ht="25.5">
      <c r="A2340" s="326">
        <v>3533</v>
      </c>
      <c r="B2340" s="328" t="s">
        <v>12467</v>
      </c>
      <c r="C2340" s="334" t="s">
        <v>2010</v>
      </c>
      <c r="D2340" s="336">
        <v>2.69</v>
      </c>
    </row>
    <row r="2341" spans="1:4" ht="25.5">
      <c r="A2341" s="326">
        <v>3538</v>
      </c>
      <c r="B2341" s="328" t="s">
        <v>12468</v>
      </c>
      <c r="C2341" s="334" t="s">
        <v>2010</v>
      </c>
      <c r="D2341" s="336">
        <v>5.0999999999999996</v>
      </c>
    </row>
    <row r="2342" spans="1:4" ht="25.5">
      <c r="A2342" s="326">
        <v>3498</v>
      </c>
      <c r="B2342" s="328" t="s">
        <v>12469</v>
      </c>
      <c r="C2342" s="334" t="s">
        <v>2010</v>
      </c>
      <c r="D2342" s="336">
        <v>4.9400000000000004</v>
      </c>
    </row>
    <row r="2343" spans="1:4" ht="25.5">
      <c r="A2343" s="326">
        <v>3496</v>
      </c>
      <c r="B2343" s="328" t="s">
        <v>12470</v>
      </c>
      <c r="C2343" s="334" t="s">
        <v>2010</v>
      </c>
      <c r="D2343" s="336">
        <v>3.31</v>
      </c>
    </row>
    <row r="2344" spans="1:4" ht="25.5">
      <c r="A2344" s="326">
        <v>38429</v>
      </c>
      <c r="B2344" s="328" t="s">
        <v>12471</v>
      </c>
      <c r="C2344" s="334" t="s">
        <v>2010</v>
      </c>
      <c r="D2344" s="336">
        <v>12.12</v>
      </c>
    </row>
    <row r="2345" spans="1:4" ht="25.5">
      <c r="A2345" s="326">
        <v>38431</v>
      </c>
      <c r="B2345" s="328" t="s">
        <v>12472</v>
      </c>
      <c r="C2345" s="334" t="s">
        <v>2010</v>
      </c>
      <c r="D2345" s="336">
        <v>15.2</v>
      </c>
    </row>
    <row r="2346" spans="1:4" ht="25.5">
      <c r="A2346" s="326">
        <v>38430</v>
      </c>
      <c r="B2346" s="328" t="s">
        <v>12473</v>
      </c>
      <c r="C2346" s="334" t="s">
        <v>2010</v>
      </c>
      <c r="D2346" s="336">
        <v>23.57</v>
      </c>
    </row>
    <row r="2347" spans="1:4" ht="25.5">
      <c r="A2347" s="326">
        <v>36348</v>
      </c>
      <c r="B2347" s="328" t="s">
        <v>12474</v>
      </c>
      <c r="C2347" s="334" t="s">
        <v>2010</v>
      </c>
      <c r="D2347" s="336"/>
    </row>
    <row r="2348" spans="1:4" ht="25.5">
      <c r="A2348" s="326">
        <v>36349</v>
      </c>
      <c r="B2348" s="328" t="s">
        <v>12475</v>
      </c>
      <c r="C2348" s="334" t="s">
        <v>2010</v>
      </c>
      <c r="D2348" s="336"/>
    </row>
    <row r="2349" spans="1:4" ht="25.5">
      <c r="A2349" s="326">
        <v>38987</v>
      </c>
      <c r="B2349" s="328" t="s">
        <v>12476</v>
      </c>
      <c r="C2349" s="334" t="s">
        <v>2010</v>
      </c>
      <c r="D2349" s="336"/>
    </row>
    <row r="2350" spans="1:4" ht="25.5">
      <c r="A2350" s="326">
        <v>38988</v>
      </c>
      <c r="B2350" s="328" t="s">
        <v>12477</v>
      </c>
      <c r="C2350" s="334" t="s">
        <v>2010</v>
      </c>
      <c r="D2350" s="336"/>
    </row>
    <row r="2351" spans="1:4" ht="25.5">
      <c r="A2351" s="326">
        <v>38989</v>
      </c>
      <c r="B2351" s="328" t="s">
        <v>12478</v>
      </c>
      <c r="C2351" s="334" t="s">
        <v>2010</v>
      </c>
      <c r="D2351" s="336"/>
    </row>
    <row r="2352" spans="1:4" ht="25.5">
      <c r="A2352" s="326">
        <v>38990</v>
      </c>
      <c r="B2352" s="328" t="s">
        <v>12479</v>
      </c>
      <c r="C2352" s="334" t="s">
        <v>2010</v>
      </c>
      <c r="D2352" s="336"/>
    </row>
    <row r="2353" spans="1:4" ht="25.5">
      <c r="A2353" s="326">
        <v>38991</v>
      </c>
      <c r="B2353" s="328" t="s">
        <v>12480</v>
      </c>
      <c r="C2353" s="334" t="s">
        <v>2010</v>
      </c>
      <c r="D2353" s="336"/>
    </row>
    <row r="2354" spans="1:4" ht="25.5">
      <c r="A2354" s="326">
        <v>38433</v>
      </c>
      <c r="B2354" s="328" t="s">
        <v>12481</v>
      </c>
      <c r="C2354" s="334" t="s">
        <v>2010</v>
      </c>
      <c r="D2354" s="336"/>
    </row>
    <row r="2355" spans="1:4" ht="25.5">
      <c r="A2355" s="326">
        <v>38440</v>
      </c>
      <c r="B2355" s="328" t="s">
        <v>12482</v>
      </c>
      <c r="C2355" s="334" t="s">
        <v>2010</v>
      </c>
      <c r="D2355" s="336"/>
    </row>
    <row r="2356" spans="1:4" ht="25.5">
      <c r="A2356" s="326">
        <v>36359</v>
      </c>
      <c r="B2356" s="328" t="s">
        <v>12483</v>
      </c>
      <c r="C2356" s="334" t="s">
        <v>2010</v>
      </c>
      <c r="D2356" s="336"/>
    </row>
    <row r="2357" spans="1:4" ht="25.5">
      <c r="A2357" s="326">
        <v>36360</v>
      </c>
      <c r="B2357" s="328" t="s">
        <v>12484</v>
      </c>
      <c r="C2357" s="334" t="s">
        <v>2010</v>
      </c>
      <c r="D2357" s="336"/>
    </row>
    <row r="2358" spans="1:4" ht="25.5">
      <c r="A2358" s="326">
        <v>38434</v>
      </c>
      <c r="B2358" s="328" t="s">
        <v>12485</v>
      </c>
      <c r="C2358" s="334" t="s">
        <v>2010</v>
      </c>
      <c r="D2358" s="336"/>
    </row>
    <row r="2359" spans="1:4" ht="25.5">
      <c r="A2359" s="326">
        <v>38435</v>
      </c>
      <c r="B2359" s="328" t="s">
        <v>12486</v>
      </c>
      <c r="C2359" s="334" t="s">
        <v>2010</v>
      </c>
      <c r="D2359" s="336"/>
    </row>
    <row r="2360" spans="1:4" ht="25.5">
      <c r="A2360" s="326">
        <v>38436</v>
      </c>
      <c r="B2360" s="328" t="s">
        <v>12487</v>
      </c>
      <c r="C2360" s="334" t="s">
        <v>2010</v>
      </c>
      <c r="D2360" s="336"/>
    </row>
    <row r="2361" spans="1:4" ht="25.5">
      <c r="A2361" s="326">
        <v>38437</v>
      </c>
      <c r="B2361" s="328" t="s">
        <v>12488</v>
      </c>
      <c r="C2361" s="334" t="s">
        <v>2010</v>
      </c>
      <c r="D2361" s="336"/>
    </row>
    <row r="2362" spans="1:4" ht="25.5">
      <c r="A2362" s="326">
        <v>38438</v>
      </c>
      <c r="B2362" s="328" t="s">
        <v>12489</v>
      </c>
      <c r="C2362" s="334" t="s">
        <v>2010</v>
      </c>
      <c r="D2362" s="336"/>
    </row>
    <row r="2363" spans="1:4" ht="25.5">
      <c r="A2363" s="326">
        <v>38439</v>
      </c>
      <c r="B2363" s="328" t="s">
        <v>12490</v>
      </c>
      <c r="C2363" s="334" t="s">
        <v>2010</v>
      </c>
      <c r="D2363" s="336"/>
    </row>
    <row r="2364" spans="1:4" ht="25.5">
      <c r="A2364" s="326">
        <v>10836</v>
      </c>
      <c r="B2364" s="328" t="s">
        <v>12491</v>
      </c>
      <c r="C2364" s="334" t="s">
        <v>2010</v>
      </c>
      <c r="D2364" s="336">
        <v>18.46</v>
      </c>
    </row>
    <row r="2365" spans="1:4">
      <c r="A2365" s="326">
        <v>3510</v>
      </c>
      <c r="B2365" s="328" t="s">
        <v>12492</v>
      </c>
      <c r="C2365" s="334" t="s">
        <v>2010</v>
      </c>
      <c r="D2365" s="336">
        <v>12.41</v>
      </c>
    </row>
    <row r="2366" spans="1:4" ht="25.5">
      <c r="A2366" s="326">
        <v>10835</v>
      </c>
      <c r="B2366" s="328" t="s">
        <v>12493</v>
      </c>
      <c r="C2366" s="334" t="s">
        <v>2010</v>
      </c>
      <c r="D2366" s="336">
        <v>5.15</v>
      </c>
    </row>
    <row r="2367" spans="1:4">
      <c r="A2367" s="326">
        <v>3485</v>
      </c>
      <c r="B2367" s="328" t="s">
        <v>12494</v>
      </c>
      <c r="C2367" s="334" t="s">
        <v>2010</v>
      </c>
      <c r="D2367" s="336">
        <v>13.05</v>
      </c>
    </row>
    <row r="2368" spans="1:4" ht="25.5">
      <c r="A2368" s="326">
        <v>3475</v>
      </c>
      <c r="B2368" s="328" t="s">
        <v>12495</v>
      </c>
      <c r="C2368" s="334" t="s">
        <v>2010</v>
      </c>
      <c r="D2368" s="336">
        <v>4.72</v>
      </c>
    </row>
    <row r="2369" spans="1:4" ht="25.5">
      <c r="A2369" s="326">
        <v>3534</v>
      </c>
      <c r="B2369" s="328" t="s">
        <v>12496</v>
      </c>
      <c r="C2369" s="334" t="s">
        <v>2010</v>
      </c>
      <c r="D2369" s="336">
        <v>7.48</v>
      </c>
    </row>
    <row r="2370" spans="1:4">
      <c r="A2370" s="326">
        <v>3482</v>
      </c>
      <c r="B2370" s="328" t="s">
        <v>12497</v>
      </c>
      <c r="C2370" s="334" t="s">
        <v>2010</v>
      </c>
      <c r="D2370" s="336">
        <v>5.35</v>
      </c>
    </row>
    <row r="2371" spans="1:4" ht="25.5">
      <c r="A2371" s="326">
        <v>3543</v>
      </c>
      <c r="B2371" s="328" t="s">
        <v>12498</v>
      </c>
      <c r="C2371" s="334" t="s">
        <v>2010</v>
      </c>
      <c r="D2371" s="336">
        <v>1.74</v>
      </c>
    </row>
    <row r="2372" spans="1:4" ht="25.5">
      <c r="A2372" s="326">
        <v>3505</v>
      </c>
      <c r="B2372" s="328" t="s">
        <v>12499</v>
      </c>
      <c r="C2372" s="334" t="s">
        <v>2010</v>
      </c>
      <c r="D2372" s="336">
        <v>2.58</v>
      </c>
    </row>
    <row r="2373" spans="1:4" ht="25.5">
      <c r="A2373" s="326">
        <v>3521</v>
      </c>
      <c r="B2373" s="328" t="s">
        <v>12500</v>
      </c>
      <c r="C2373" s="334" t="s">
        <v>2010</v>
      </c>
      <c r="D2373" s="336">
        <v>1.95</v>
      </c>
    </row>
    <row r="2374" spans="1:4" ht="25.5">
      <c r="A2374" s="326">
        <v>3531</v>
      </c>
      <c r="B2374" s="328" t="s">
        <v>12501</v>
      </c>
      <c r="C2374" s="334" t="s">
        <v>2010</v>
      </c>
      <c r="D2374" s="336">
        <v>3.71</v>
      </c>
    </row>
    <row r="2375" spans="1:4" ht="25.5">
      <c r="A2375" s="326">
        <v>3522</v>
      </c>
      <c r="B2375" s="328" t="s">
        <v>12502</v>
      </c>
      <c r="C2375" s="334" t="s">
        <v>2010</v>
      </c>
      <c r="D2375" s="336">
        <v>2.39</v>
      </c>
    </row>
    <row r="2376" spans="1:4" ht="25.5">
      <c r="A2376" s="326">
        <v>3527</v>
      </c>
      <c r="B2376" s="328" t="s">
        <v>12503</v>
      </c>
      <c r="C2376" s="334" t="s">
        <v>2010</v>
      </c>
      <c r="D2376" s="336">
        <v>12.58</v>
      </c>
    </row>
    <row r="2377" spans="1:4" ht="25.5">
      <c r="A2377" s="326">
        <v>3530</v>
      </c>
      <c r="B2377" s="328" t="s">
        <v>12504</v>
      </c>
      <c r="C2377" s="334" t="s">
        <v>2010</v>
      </c>
      <c r="D2377" s="336">
        <v>203.68</v>
      </c>
    </row>
    <row r="2378" spans="1:4" ht="25.5">
      <c r="A2378" s="326">
        <v>3542</v>
      </c>
      <c r="B2378" s="328" t="s">
        <v>12505</v>
      </c>
      <c r="C2378" s="334" t="s">
        <v>2010</v>
      </c>
      <c r="D2378" s="336">
        <v>0.57999999999999996</v>
      </c>
    </row>
    <row r="2379" spans="1:4" ht="25.5">
      <c r="A2379" s="326">
        <v>3529</v>
      </c>
      <c r="B2379" s="328" t="s">
        <v>12506</v>
      </c>
      <c r="C2379" s="334" t="s">
        <v>2010</v>
      </c>
      <c r="D2379" s="336">
        <v>0.72</v>
      </c>
    </row>
    <row r="2380" spans="1:4" ht="25.5">
      <c r="A2380" s="326">
        <v>3536</v>
      </c>
      <c r="B2380" s="328" t="s">
        <v>12507</v>
      </c>
      <c r="C2380" s="334" t="s">
        <v>2010</v>
      </c>
      <c r="D2380" s="336">
        <v>2.39</v>
      </c>
    </row>
    <row r="2381" spans="1:4" ht="25.5">
      <c r="A2381" s="326">
        <v>3535</v>
      </c>
      <c r="B2381" s="328" t="s">
        <v>12508</v>
      </c>
      <c r="C2381" s="334" t="s">
        <v>2010</v>
      </c>
      <c r="D2381" s="336">
        <v>5.81</v>
      </c>
    </row>
    <row r="2382" spans="1:4" ht="25.5">
      <c r="A2382" s="326">
        <v>3540</v>
      </c>
      <c r="B2382" s="328" t="s">
        <v>12509</v>
      </c>
      <c r="C2382" s="334" t="s">
        <v>2010</v>
      </c>
      <c r="D2382" s="336">
        <v>4.92</v>
      </c>
    </row>
    <row r="2383" spans="1:4" ht="25.5">
      <c r="A2383" s="326">
        <v>3539</v>
      </c>
      <c r="B2383" s="328" t="s">
        <v>12510</v>
      </c>
      <c r="C2383" s="334" t="s">
        <v>2010</v>
      </c>
      <c r="D2383" s="336">
        <v>28.51</v>
      </c>
    </row>
    <row r="2384" spans="1:4" ht="25.5">
      <c r="A2384" s="326">
        <v>3513</v>
      </c>
      <c r="B2384" s="328" t="s">
        <v>12511</v>
      </c>
      <c r="C2384" s="334" t="s">
        <v>2010</v>
      </c>
      <c r="D2384" s="336">
        <v>100.52</v>
      </c>
    </row>
    <row r="2385" spans="1:4">
      <c r="A2385" s="326">
        <v>3516</v>
      </c>
      <c r="B2385" s="328" t="s">
        <v>12512</v>
      </c>
      <c r="C2385" s="334" t="s">
        <v>2010</v>
      </c>
      <c r="D2385" s="336">
        <v>2.13</v>
      </c>
    </row>
    <row r="2386" spans="1:4" ht="25.5">
      <c r="A2386" s="326">
        <v>3517</v>
      </c>
      <c r="B2386" s="328" t="s">
        <v>12513</v>
      </c>
      <c r="C2386" s="334" t="s">
        <v>2010</v>
      </c>
      <c r="D2386" s="336">
        <v>1.92</v>
      </c>
    </row>
    <row r="2387" spans="1:4" ht="25.5">
      <c r="A2387" s="326">
        <v>3515</v>
      </c>
      <c r="B2387" s="328" t="s">
        <v>12514</v>
      </c>
      <c r="C2387" s="334" t="s">
        <v>2010</v>
      </c>
      <c r="D2387" s="336">
        <v>6.41</v>
      </c>
    </row>
    <row r="2388" spans="1:4" ht="25.5">
      <c r="A2388" s="326">
        <v>20147</v>
      </c>
      <c r="B2388" s="328" t="s">
        <v>12515</v>
      </c>
      <c r="C2388" s="334" t="s">
        <v>2010</v>
      </c>
      <c r="D2388" s="336">
        <v>5.27</v>
      </c>
    </row>
    <row r="2389" spans="1:4" ht="25.5">
      <c r="A2389" s="326">
        <v>3524</v>
      </c>
      <c r="B2389" s="328" t="s">
        <v>12516</v>
      </c>
      <c r="C2389" s="334" t="s">
        <v>2010</v>
      </c>
      <c r="D2389" s="336">
        <v>7.94</v>
      </c>
    </row>
    <row r="2390" spans="1:4" ht="25.5">
      <c r="A2390" s="326">
        <v>3532</v>
      </c>
      <c r="B2390" s="328" t="s">
        <v>12517</v>
      </c>
      <c r="C2390" s="334" t="s">
        <v>2010</v>
      </c>
      <c r="D2390" s="336">
        <v>18.34</v>
      </c>
    </row>
    <row r="2391" spans="1:4">
      <c r="A2391" s="326">
        <v>3528</v>
      </c>
      <c r="B2391" s="328" t="s">
        <v>12518</v>
      </c>
      <c r="C2391" s="334" t="s">
        <v>2010</v>
      </c>
      <c r="D2391" s="336">
        <v>8.31</v>
      </c>
    </row>
    <row r="2392" spans="1:4">
      <c r="A2392" s="326">
        <v>37952</v>
      </c>
      <c r="B2392" s="328" t="s">
        <v>12519</v>
      </c>
      <c r="C2392" s="334" t="s">
        <v>2010</v>
      </c>
      <c r="D2392" s="336">
        <v>59.57</v>
      </c>
    </row>
    <row r="2393" spans="1:4">
      <c r="A2393" s="326">
        <v>37951</v>
      </c>
      <c r="B2393" s="328" t="s">
        <v>12520</v>
      </c>
      <c r="C2393" s="334" t="s">
        <v>2010</v>
      </c>
      <c r="D2393" s="336">
        <v>2.2400000000000002</v>
      </c>
    </row>
    <row r="2394" spans="1:4">
      <c r="A2394" s="326">
        <v>3518</v>
      </c>
      <c r="B2394" s="328" t="s">
        <v>12521</v>
      </c>
      <c r="C2394" s="334" t="s">
        <v>2010</v>
      </c>
      <c r="D2394" s="336">
        <v>3.44</v>
      </c>
    </row>
    <row r="2395" spans="1:4">
      <c r="A2395" s="326">
        <v>3519</v>
      </c>
      <c r="B2395" s="328" t="s">
        <v>12522</v>
      </c>
      <c r="C2395" s="334" t="s">
        <v>2010</v>
      </c>
      <c r="D2395" s="336">
        <v>7.21</v>
      </c>
    </row>
    <row r="2396" spans="1:4">
      <c r="A2396" s="326">
        <v>3520</v>
      </c>
      <c r="B2396" s="328" t="s">
        <v>12523</v>
      </c>
      <c r="C2396" s="334" t="s">
        <v>2010</v>
      </c>
      <c r="D2396" s="336">
        <v>7.55</v>
      </c>
    </row>
    <row r="2397" spans="1:4">
      <c r="A2397" s="326">
        <v>37950</v>
      </c>
      <c r="B2397" s="328" t="s">
        <v>12524</v>
      </c>
      <c r="C2397" s="334" t="s">
        <v>2010</v>
      </c>
      <c r="D2397" s="336">
        <v>54.84</v>
      </c>
    </row>
    <row r="2398" spans="1:4">
      <c r="A2398" s="326">
        <v>37949</v>
      </c>
      <c r="B2398" s="328" t="s">
        <v>12525</v>
      </c>
      <c r="C2398" s="334" t="s">
        <v>2010</v>
      </c>
      <c r="D2398" s="336">
        <v>2.02</v>
      </c>
    </row>
    <row r="2399" spans="1:4">
      <c r="A2399" s="326">
        <v>3526</v>
      </c>
      <c r="B2399" s="328" t="s">
        <v>12526</v>
      </c>
      <c r="C2399" s="334" t="s">
        <v>2010</v>
      </c>
      <c r="D2399" s="336">
        <v>2.78</v>
      </c>
    </row>
    <row r="2400" spans="1:4">
      <c r="A2400" s="326">
        <v>3509</v>
      </c>
      <c r="B2400" s="328" t="s">
        <v>12527</v>
      </c>
      <c r="C2400" s="334" t="s">
        <v>2010</v>
      </c>
      <c r="D2400" s="336">
        <v>6.32</v>
      </c>
    </row>
    <row r="2401" spans="1:4">
      <c r="A2401" s="326">
        <v>20151</v>
      </c>
      <c r="B2401" s="328" t="s">
        <v>12528</v>
      </c>
      <c r="C2401" s="334" t="s">
        <v>2010</v>
      </c>
      <c r="D2401" s="336">
        <v>18.57</v>
      </c>
    </row>
    <row r="2402" spans="1:4">
      <c r="A2402" s="326">
        <v>20152</v>
      </c>
      <c r="B2402" s="328" t="s">
        <v>12529</v>
      </c>
      <c r="C2402" s="334" t="s">
        <v>2010</v>
      </c>
      <c r="D2402" s="336">
        <v>67.22</v>
      </c>
    </row>
    <row r="2403" spans="1:4">
      <c r="A2403" s="326">
        <v>20148</v>
      </c>
      <c r="B2403" s="328" t="s">
        <v>12530</v>
      </c>
      <c r="C2403" s="334" t="s">
        <v>2010</v>
      </c>
      <c r="D2403" s="336">
        <v>3.65</v>
      </c>
    </row>
    <row r="2404" spans="1:4">
      <c r="A2404" s="326">
        <v>20149</v>
      </c>
      <c r="B2404" s="328" t="s">
        <v>12531</v>
      </c>
      <c r="C2404" s="334" t="s">
        <v>2010</v>
      </c>
      <c r="D2404" s="336">
        <v>6.1</v>
      </c>
    </row>
    <row r="2405" spans="1:4">
      <c r="A2405" s="326">
        <v>20150</v>
      </c>
      <c r="B2405" s="328" t="s">
        <v>12532</v>
      </c>
      <c r="C2405" s="334" t="s">
        <v>2010</v>
      </c>
      <c r="D2405" s="336">
        <v>15.72</v>
      </c>
    </row>
    <row r="2406" spans="1:4">
      <c r="A2406" s="326">
        <v>20157</v>
      </c>
      <c r="B2406" s="328" t="s">
        <v>12533</v>
      </c>
      <c r="C2406" s="334" t="s">
        <v>2010</v>
      </c>
      <c r="D2406" s="336">
        <v>17.64</v>
      </c>
    </row>
    <row r="2407" spans="1:4">
      <c r="A2407" s="326">
        <v>20158</v>
      </c>
      <c r="B2407" s="328" t="s">
        <v>12534</v>
      </c>
      <c r="C2407" s="334" t="s">
        <v>2010</v>
      </c>
      <c r="D2407" s="336">
        <v>70.069999999999993</v>
      </c>
    </row>
    <row r="2408" spans="1:4">
      <c r="A2408" s="326">
        <v>20154</v>
      </c>
      <c r="B2408" s="328" t="s">
        <v>12535</v>
      </c>
      <c r="C2408" s="334" t="s">
        <v>2010</v>
      </c>
      <c r="D2408" s="336">
        <v>3.57</v>
      </c>
    </row>
    <row r="2409" spans="1:4">
      <c r="A2409" s="326">
        <v>20155</v>
      </c>
      <c r="B2409" s="328" t="s">
        <v>12536</v>
      </c>
      <c r="C2409" s="334" t="s">
        <v>2010</v>
      </c>
      <c r="D2409" s="336">
        <v>5.44</v>
      </c>
    </row>
    <row r="2410" spans="1:4">
      <c r="A2410" s="326">
        <v>20156</v>
      </c>
      <c r="B2410" s="328" t="s">
        <v>12537</v>
      </c>
      <c r="C2410" s="334" t="s">
        <v>2010</v>
      </c>
      <c r="D2410" s="336">
        <v>15.3</v>
      </c>
    </row>
    <row r="2411" spans="1:4" ht="25.5">
      <c r="A2411" s="326">
        <v>3499</v>
      </c>
      <c r="B2411" s="328" t="s">
        <v>12538</v>
      </c>
      <c r="C2411" s="334" t="s">
        <v>2010</v>
      </c>
      <c r="D2411" s="336">
        <v>1.1100000000000001</v>
      </c>
    </row>
    <row r="2412" spans="1:4" ht="25.5">
      <c r="A2412" s="326">
        <v>3500</v>
      </c>
      <c r="B2412" s="328" t="s">
        <v>12539</v>
      </c>
      <c r="C2412" s="334" t="s">
        <v>2010</v>
      </c>
      <c r="D2412" s="336">
        <v>1.48</v>
      </c>
    </row>
    <row r="2413" spans="1:4" ht="25.5">
      <c r="A2413" s="326">
        <v>3501</v>
      </c>
      <c r="B2413" s="328" t="s">
        <v>12540</v>
      </c>
      <c r="C2413" s="334" t="s">
        <v>2010</v>
      </c>
      <c r="D2413" s="336">
        <v>4.08</v>
      </c>
    </row>
    <row r="2414" spans="1:4" ht="25.5">
      <c r="A2414" s="326">
        <v>3502</v>
      </c>
      <c r="B2414" s="328" t="s">
        <v>12541</v>
      </c>
      <c r="C2414" s="334" t="s">
        <v>2010</v>
      </c>
      <c r="D2414" s="336">
        <v>5.87</v>
      </c>
    </row>
    <row r="2415" spans="1:4" ht="25.5">
      <c r="A2415" s="326">
        <v>3503</v>
      </c>
      <c r="B2415" s="328" t="s">
        <v>12542</v>
      </c>
      <c r="C2415" s="334" t="s">
        <v>2010</v>
      </c>
      <c r="D2415" s="336">
        <v>7.37</v>
      </c>
    </row>
    <row r="2416" spans="1:4" ht="25.5">
      <c r="A2416" s="326">
        <v>3477</v>
      </c>
      <c r="B2416" s="328" t="s">
        <v>12543</v>
      </c>
      <c r="C2416" s="334" t="s">
        <v>2010</v>
      </c>
      <c r="D2416" s="336">
        <v>26.79</v>
      </c>
    </row>
    <row r="2417" spans="1:4" ht="25.5">
      <c r="A2417" s="326">
        <v>3478</v>
      </c>
      <c r="B2417" s="328" t="s">
        <v>12544</v>
      </c>
      <c r="C2417" s="334" t="s">
        <v>2010</v>
      </c>
      <c r="D2417" s="336">
        <v>64.23</v>
      </c>
    </row>
    <row r="2418" spans="1:4" ht="25.5">
      <c r="A2418" s="326">
        <v>3525</v>
      </c>
      <c r="B2418" s="328" t="s">
        <v>12545</v>
      </c>
      <c r="C2418" s="334" t="s">
        <v>2010</v>
      </c>
      <c r="D2418" s="336">
        <v>79.260000000000005</v>
      </c>
    </row>
    <row r="2419" spans="1:4" ht="25.5">
      <c r="A2419" s="326">
        <v>3511</v>
      </c>
      <c r="B2419" s="328" t="s">
        <v>12546</v>
      </c>
      <c r="C2419" s="334" t="s">
        <v>2010</v>
      </c>
      <c r="D2419" s="336">
        <v>84.07</v>
      </c>
    </row>
    <row r="2420" spans="1:4" ht="25.5">
      <c r="A2420" s="326">
        <v>38913</v>
      </c>
      <c r="B2420" s="328" t="s">
        <v>12547</v>
      </c>
      <c r="C2420" s="334" t="s">
        <v>2010</v>
      </c>
      <c r="D2420" s="336"/>
    </row>
    <row r="2421" spans="1:4" ht="25.5">
      <c r="A2421" s="326">
        <v>38914</v>
      </c>
      <c r="B2421" s="328" t="s">
        <v>12548</v>
      </c>
      <c r="C2421" s="334" t="s">
        <v>2010</v>
      </c>
      <c r="D2421" s="336"/>
    </row>
    <row r="2422" spans="1:4" ht="25.5">
      <c r="A2422" s="326">
        <v>38915</v>
      </c>
      <c r="B2422" s="328" t="s">
        <v>12549</v>
      </c>
      <c r="C2422" s="334" t="s">
        <v>2010</v>
      </c>
      <c r="D2422" s="336"/>
    </row>
    <row r="2423" spans="1:4" ht="25.5">
      <c r="A2423" s="326">
        <v>38916</v>
      </c>
      <c r="B2423" s="328" t="s">
        <v>12550</v>
      </c>
      <c r="C2423" s="334" t="s">
        <v>2010</v>
      </c>
      <c r="D2423" s="336"/>
    </row>
    <row r="2424" spans="1:4" ht="25.5">
      <c r="A2424" s="326">
        <v>39300</v>
      </c>
      <c r="B2424" s="328" t="s">
        <v>12551</v>
      </c>
      <c r="C2424" s="334" t="s">
        <v>2010</v>
      </c>
      <c r="D2424" s="336"/>
    </row>
    <row r="2425" spans="1:4" ht="25.5">
      <c r="A2425" s="326">
        <v>39301</v>
      </c>
      <c r="B2425" s="328" t="s">
        <v>12552</v>
      </c>
      <c r="C2425" s="334" t="s">
        <v>2010</v>
      </c>
      <c r="D2425" s="336"/>
    </row>
    <row r="2426" spans="1:4" ht="25.5">
      <c r="A2426" s="326">
        <v>39302</v>
      </c>
      <c r="B2426" s="328" t="s">
        <v>12553</v>
      </c>
      <c r="C2426" s="334" t="s">
        <v>2010</v>
      </c>
      <c r="D2426" s="336"/>
    </row>
    <row r="2427" spans="1:4" ht="38.25">
      <c r="A2427" s="326">
        <v>38941</v>
      </c>
      <c r="B2427" s="328" t="s">
        <v>12554</v>
      </c>
      <c r="C2427" s="334" t="s">
        <v>2010</v>
      </c>
      <c r="D2427" s="336"/>
    </row>
    <row r="2428" spans="1:4" ht="38.25">
      <c r="A2428" s="326">
        <v>38923</v>
      </c>
      <c r="B2428" s="328" t="s">
        <v>12555</v>
      </c>
      <c r="C2428" s="334" t="s">
        <v>2010</v>
      </c>
      <c r="D2428" s="336"/>
    </row>
    <row r="2429" spans="1:4" ht="38.25">
      <c r="A2429" s="326">
        <v>38925</v>
      </c>
      <c r="B2429" s="328" t="s">
        <v>12556</v>
      </c>
      <c r="C2429" s="334" t="s">
        <v>2010</v>
      </c>
      <c r="D2429" s="336"/>
    </row>
    <row r="2430" spans="1:4" ht="38.25">
      <c r="A2430" s="326">
        <v>38926</v>
      </c>
      <c r="B2430" s="328" t="s">
        <v>12557</v>
      </c>
      <c r="C2430" s="334" t="s">
        <v>2010</v>
      </c>
      <c r="D2430" s="336"/>
    </row>
    <row r="2431" spans="1:4" ht="38.25">
      <c r="A2431" s="326">
        <v>38927</v>
      </c>
      <c r="B2431" s="328" t="s">
        <v>12558</v>
      </c>
      <c r="C2431" s="334" t="s">
        <v>2010</v>
      </c>
      <c r="D2431" s="336"/>
    </row>
    <row r="2432" spans="1:4" ht="38.25">
      <c r="A2432" s="326">
        <v>39304</v>
      </c>
      <c r="B2432" s="328" t="s">
        <v>12559</v>
      </c>
      <c r="C2432" s="334" t="s">
        <v>2010</v>
      </c>
      <c r="D2432" s="336"/>
    </row>
    <row r="2433" spans="1:4" ht="38.25">
      <c r="A2433" s="326">
        <v>39305</v>
      </c>
      <c r="B2433" s="328" t="s">
        <v>12560</v>
      </c>
      <c r="C2433" s="334" t="s">
        <v>2010</v>
      </c>
      <c r="D2433" s="336"/>
    </row>
    <row r="2434" spans="1:4" ht="38.25">
      <c r="A2434" s="326">
        <v>39306</v>
      </c>
      <c r="B2434" s="328" t="s">
        <v>12561</v>
      </c>
      <c r="C2434" s="334" t="s">
        <v>2010</v>
      </c>
      <c r="D2434" s="336"/>
    </row>
    <row r="2435" spans="1:4" ht="38.25">
      <c r="A2435" s="326">
        <v>38928</v>
      </c>
      <c r="B2435" s="328" t="s">
        <v>12562</v>
      </c>
      <c r="C2435" s="334" t="s">
        <v>2010</v>
      </c>
      <c r="D2435" s="336"/>
    </row>
    <row r="2436" spans="1:4" ht="38.25">
      <c r="A2436" s="326">
        <v>38917</v>
      </c>
      <c r="B2436" s="328" t="s">
        <v>12563</v>
      </c>
      <c r="C2436" s="334" t="s">
        <v>2010</v>
      </c>
      <c r="D2436" s="336"/>
    </row>
    <row r="2437" spans="1:4" ht="38.25">
      <c r="A2437" s="326">
        <v>38919</v>
      </c>
      <c r="B2437" s="328" t="s">
        <v>12564</v>
      </c>
      <c r="C2437" s="334" t="s">
        <v>2010</v>
      </c>
      <c r="D2437" s="336"/>
    </row>
    <row r="2438" spans="1:4" ht="38.25">
      <c r="A2438" s="326">
        <v>38922</v>
      </c>
      <c r="B2438" s="328" t="s">
        <v>12565</v>
      </c>
      <c r="C2438" s="334" t="s">
        <v>2010</v>
      </c>
      <c r="D2438" s="336"/>
    </row>
    <row r="2439" spans="1:4" ht="25.5">
      <c r="A2439" s="326">
        <v>12032</v>
      </c>
      <c r="B2439" s="328" t="s">
        <v>12566</v>
      </c>
      <c r="C2439" s="334" t="s">
        <v>10575</v>
      </c>
      <c r="D2439" s="336">
        <v>61.17</v>
      </c>
    </row>
    <row r="2440" spans="1:4" ht="38.25">
      <c r="A2440" s="326">
        <v>12030</v>
      </c>
      <c r="B2440" s="328" t="s">
        <v>12567</v>
      </c>
      <c r="C2440" s="334" t="s">
        <v>10575</v>
      </c>
      <c r="D2440" s="336">
        <v>57.47</v>
      </c>
    </row>
    <row r="2441" spans="1:4">
      <c r="A2441" s="326">
        <v>14157</v>
      </c>
      <c r="B2441" s="328" t="s">
        <v>12568</v>
      </c>
      <c r="C2441" s="334" t="s">
        <v>2010</v>
      </c>
      <c r="D2441" s="336"/>
    </row>
    <row r="2442" spans="1:4" ht="25.5">
      <c r="A2442" s="326">
        <v>10908</v>
      </c>
      <c r="B2442" s="328" t="s">
        <v>12569</v>
      </c>
      <c r="C2442" s="334" t="s">
        <v>2010</v>
      </c>
      <c r="D2442" s="336">
        <v>17.34</v>
      </c>
    </row>
    <row r="2443" spans="1:4" ht="25.5">
      <c r="A2443" s="326">
        <v>10909</v>
      </c>
      <c r="B2443" s="328" t="s">
        <v>12570</v>
      </c>
      <c r="C2443" s="334" t="s">
        <v>2010</v>
      </c>
      <c r="D2443" s="336">
        <v>20.18</v>
      </c>
    </row>
    <row r="2444" spans="1:4" ht="25.5">
      <c r="A2444" s="326">
        <v>3669</v>
      </c>
      <c r="B2444" s="328" t="s">
        <v>12571</v>
      </c>
      <c r="C2444" s="334" t="s">
        <v>2010</v>
      </c>
      <c r="D2444" s="336">
        <v>12.39</v>
      </c>
    </row>
    <row r="2445" spans="1:4">
      <c r="A2445" s="326">
        <v>20139</v>
      </c>
      <c r="B2445" s="328" t="s">
        <v>12572</v>
      </c>
      <c r="C2445" s="334" t="s">
        <v>2010</v>
      </c>
      <c r="D2445" s="336">
        <v>106.6</v>
      </c>
    </row>
    <row r="2446" spans="1:4" ht="25.5">
      <c r="A2446" s="326">
        <v>3668</v>
      </c>
      <c r="B2446" s="328" t="s">
        <v>12573</v>
      </c>
      <c r="C2446" s="334" t="s">
        <v>2010</v>
      </c>
      <c r="D2446" s="336">
        <v>38.08</v>
      </c>
    </row>
    <row r="2447" spans="1:4" ht="25.5">
      <c r="A2447" s="326">
        <v>10911</v>
      </c>
      <c r="B2447" s="328" t="s">
        <v>12574</v>
      </c>
      <c r="C2447" s="334" t="s">
        <v>2010</v>
      </c>
      <c r="D2447" s="336">
        <v>16.690000000000001</v>
      </c>
    </row>
    <row r="2448" spans="1:4" ht="25.5">
      <c r="A2448" s="326">
        <v>3659</v>
      </c>
      <c r="B2448" s="328" t="s">
        <v>12575</v>
      </c>
      <c r="C2448" s="334" t="s">
        <v>2010</v>
      </c>
      <c r="D2448" s="336">
        <v>17.010000000000002</v>
      </c>
    </row>
    <row r="2449" spans="1:4" ht="25.5">
      <c r="A2449" s="326">
        <v>3660</v>
      </c>
      <c r="B2449" s="328" t="s">
        <v>12576</v>
      </c>
      <c r="C2449" s="334" t="s">
        <v>2010</v>
      </c>
      <c r="D2449" s="336">
        <v>21.99</v>
      </c>
    </row>
    <row r="2450" spans="1:4">
      <c r="A2450" s="326">
        <v>20144</v>
      </c>
      <c r="B2450" s="328" t="s">
        <v>12577</v>
      </c>
      <c r="C2450" s="334" t="s">
        <v>2010</v>
      </c>
      <c r="D2450" s="336">
        <v>49.25</v>
      </c>
    </row>
    <row r="2451" spans="1:4">
      <c r="A2451" s="326">
        <v>20143</v>
      </c>
      <c r="B2451" s="328" t="s">
        <v>12578</v>
      </c>
      <c r="C2451" s="334" t="s">
        <v>2010</v>
      </c>
      <c r="D2451" s="336">
        <v>63.02</v>
      </c>
    </row>
    <row r="2452" spans="1:4">
      <c r="A2452" s="326">
        <v>20145</v>
      </c>
      <c r="B2452" s="328" t="s">
        <v>12579</v>
      </c>
      <c r="C2452" s="334" t="s">
        <v>2010</v>
      </c>
      <c r="D2452" s="336">
        <v>121.56</v>
      </c>
    </row>
    <row r="2453" spans="1:4">
      <c r="A2453" s="326">
        <v>20146</v>
      </c>
      <c r="B2453" s="328" t="s">
        <v>12580</v>
      </c>
      <c r="C2453" s="334" t="s">
        <v>2010</v>
      </c>
      <c r="D2453" s="336">
        <v>166.17</v>
      </c>
    </row>
    <row r="2454" spans="1:4">
      <c r="A2454" s="326">
        <v>20140</v>
      </c>
      <c r="B2454" s="328" t="s">
        <v>12581</v>
      </c>
      <c r="C2454" s="334" t="s">
        <v>2010</v>
      </c>
      <c r="D2454" s="336">
        <v>7.79</v>
      </c>
    </row>
    <row r="2455" spans="1:4">
      <c r="A2455" s="326">
        <v>20141</v>
      </c>
      <c r="B2455" s="328" t="s">
        <v>12582</v>
      </c>
      <c r="C2455" s="334" t="s">
        <v>2010</v>
      </c>
      <c r="D2455" s="336">
        <v>19.09</v>
      </c>
    </row>
    <row r="2456" spans="1:4">
      <c r="A2456" s="326">
        <v>20142</v>
      </c>
      <c r="B2456" s="328" t="s">
        <v>12583</v>
      </c>
      <c r="C2456" s="334" t="s">
        <v>2010</v>
      </c>
      <c r="D2456" s="336">
        <v>33.58</v>
      </c>
    </row>
    <row r="2457" spans="1:4" ht="25.5">
      <c r="A2457" s="326">
        <v>3670</v>
      </c>
      <c r="B2457" s="328" t="s">
        <v>12584</v>
      </c>
      <c r="C2457" s="334" t="s">
        <v>2010</v>
      </c>
      <c r="D2457" s="336">
        <v>21.84</v>
      </c>
    </row>
    <row r="2458" spans="1:4" ht="25.5">
      <c r="A2458" s="326">
        <v>3666</v>
      </c>
      <c r="B2458" s="328" t="s">
        <v>12585</v>
      </c>
      <c r="C2458" s="334" t="s">
        <v>2010</v>
      </c>
      <c r="D2458" s="336">
        <v>3.44</v>
      </c>
    </row>
    <row r="2459" spans="1:4" ht="25.5">
      <c r="A2459" s="326">
        <v>3662</v>
      </c>
      <c r="B2459" s="328" t="s">
        <v>12586</v>
      </c>
      <c r="C2459" s="334" t="s">
        <v>2010</v>
      </c>
      <c r="D2459" s="336">
        <v>8.9600000000000009</v>
      </c>
    </row>
    <row r="2460" spans="1:4" ht="25.5">
      <c r="A2460" s="326">
        <v>3658</v>
      </c>
      <c r="B2460" s="328" t="s">
        <v>12587</v>
      </c>
      <c r="C2460" s="334" t="s">
        <v>2010</v>
      </c>
      <c r="D2460" s="336">
        <v>16.98</v>
      </c>
    </row>
    <row r="2461" spans="1:4" ht="25.5">
      <c r="A2461" s="326">
        <v>42696</v>
      </c>
      <c r="B2461" s="328" t="s">
        <v>12588</v>
      </c>
      <c r="C2461" s="334" t="s">
        <v>2010</v>
      </c>
      <c r="D2461" s="336">
        <v>134.65</v>
      </c>
    </row>
    <row r="2462" spans="1:4">
      <c r="A2462" s="326">
        <v>39875</v>
      </c>
      <c r="B2462" s="328" t="s">
        <v>12589</v>
      </c>
      <c r="C2462" s="334" t="s">
        <v>2010</v>
      </c>
      <c r="D2462" s="336"/>
    </row>
    <row r="2463" spans="1:4">
      <c r="A2463" s="326">
        <v>39876</v>
      </c>
      <c r="B2463" s="328" t="s">
        <v>12590</v>
      </c>
      <c r="C2463" s="334" t="s">
        <v>2010</v>
      </c>
      <c r="D2463" s="336"/>
    </row>
    <row r="2464" spans="1:4">
      <c r="A2464" s="326">
        <v>39877</v>
      </c>
      <c r="B2464" s="328" t="s">
        <v>12591</v>
      </c>
      <c r="C2464" s="334" t="s">
        <v>2010</v>
      </c>
      <c r="D2464" s="336"/>
    </row>
    <row r="2465" spans="1:4">
      <c r="A2465" s="326">
        <v>39878</v>
      </c>
      <c r="B2465" s="328" t="s">
        <v>12592</v>
      </c>
      <c r="C2465" s="334" t="s">
        <v>2010</v>
      </c>
      <c r="D2465" s="336"/>
    </row>
    <row r="2466" spans="1:4">
      <c r="A2466" s="326">
        <v>39872</v>
      </c>
      <c r="B2466" s="328" t="s">
        <v>12593</v>
      </c>
      <c r="C2466" s="334" t="s">
        <v>2010</v>
      </c>
      <c r="D2466" s="336"/>
    </row>
    <row r="2467" spans="1:4">
      <c r="A2467" s="326">
        <v>39873</v>
      </c>
      <c r="B2467" s="328" t="s">
        <v>12594</v>
      </c>
      <c r="C2467" s="334" t="s">
        <v>2010</v>
      </c>
      <c r="D2467" s="336"/>
    </row>
    <row r="2468" spans="1:4">
      <c r="A2468" s="326">
        <v>39874</v>
      </c>
      <c r="B2468" s="328" t="s">
        <v>12595</v>
      </c>
      <c r="C2468" s="334" t="s">
        <v>2010</v>
      </c>
      <c r="D2468" s="336"/>
    </row>
    <row r="2469" spans="1:4">
      <c r="A2469" s="326">
        <v>3674</v>
      </c>
      <c r="B2469" s="328" t="s">
        <v>12596</v>
      </c>
      <c r="C2469" s="334" t="s">
        <v>5</v>
      </c>
      <c r="D2469" s="336"/>
    </row>
    <row r="2470" spans="1:4">
      <c r="A2470" s="326">
        <v>3681</v>
      </c>
      <c r="B2470" s="328" t="s">
        <v>12597</v>
      </c>
      <c r="C2470" s="334" t="s">
        <v>5</v>
      </c>
      <c r="D2470" s="336"/>
    </row>
    <row r="2471" spans="1:4" ht="25.5">
      <c r="A2471" s="326">
        <v>3676</v>
      </c>
      <c r="B2471" s="328" t="s">
        <v>12598</v>
      </c>
      <c r="C2471" s="334" t="s">
        <v>5</v>
      </c>
      <c r="D2471" s="336"/>
    </row>
    <row r="2472" spans="1:4" ht="25.5">
      <c r="A2472" s="326">
        <v>3679</v>
      </c>
      <c r="B2472" s="328" t="s">
        <v>12599</v>
      </c>
      <c r="C2472" s="334" t="s">
        <v>5</v>
      </c>
      <c r="D2472" s="336"/>
    </row>
    <row r="2473" spans="1:4" ht="25.5">
      <c r="A2473" s="326">
        <v>3672</v>
      </c>
      <c r="B2473" s="328" t="s">
        <v>12600</v>
      </c>
      <c r="C2473" s="334" t="s">
        <v>5</v>
      </c>
      <c r="D2473" s="336"/>
    </row>
    <row r="2474" spans="1:4" ht="25.5">
      <c r="A2474" s="326">
        <v>3671</v>
      </c>
      <c r="B2474" s="328" t="s">
        <v>12601</v>
      </c>
      <c r="C2474" s="334" t="s">
        <v>5</v>
      </c>
      <c r="D2474" s="336"/>
    </row>
    <row r="2475" spans="1:4" ht="25.5">
      <c r="A2475" s="326">
        <v>3673</v>
      </c>
      <c r="B2475" s="328" t="s">
        <v>12602</v>
      </c>
      <c r="C2475" s="334" t="s">
        <v>5</v>
      </c>
      <c r="D2475" s="336"/>
    </row>
    <row r="2476" spans="1:4" ht="25.5">
      <c r="A2476" s="326">
        <v>38394</v>
      </c>
      <c r="B2476" s="328" t="s">
        <v>12603</v>
      </c>
      <c r="C2476" s="334" t="s">
        <v>2010</v>
      </c>
      <c r="D2476" s="336">
        <v>351.91</v>
      </c>
    </row>
    <row r="2477" spans="1:4" ht="25.5">
      <c r="A2477" s="326">
        <v>3729</v>
      </c>
      <c r="B2477" s="328" t="s">
        <v>12604</v>
      </c>
      <c r="C2477" s="334" t="s">
        <v>2010</v>
      </c>
      <c r="D2477" s="336">
        <v>136.57</v>
      </c>
    </row>
    <row r="2478" spans="1:4" ht="51">
      <c r="A2478" s="326">
        <v>39357</v>
      </c>
      <c r="B2478" s="328" t="s">
        <v>12605</v>
      </c>
      <c r="C2478" s="334" t="s">
        <v>2010</v>
      </c>
      <c r="D2478" s="336"/>
    </row>
    <row r="2479" spans="1:4" ht="51">
      <c r="A2479" s="326">
        <v>39358</v>
      </c>
      <c r="B2479" s="328" t="s">
        <v>12606</v>
      </c>
      <c r="C2479" s="334" t="s">
        <v>2010</v>
      </c>
      <c r="D2479" s="336"/>
    </row>
    <row r="2480" spans="1:4" ht="51">
      <c r="A2480" s="326">
        <v>39355</v>
      </c>
      <c r="B2480" s="328" t="s">
        <v>12607</v>
      </c>
      <c r="C2480" s="334" t="s">
        <v>2010</v>
      </c>
      <c r="D2480" s="336"/>
    </row>
    <row r="2481" spans="1:4" ht="51">
      <c r="A2481" s="326">
        <v>39356</v>
      </c>
      <c r="B2481" s="328" t="s">
        <v>12608</v>
      </c>
      <c r="C2481" s="334" t="s">
        <v>2010</v>
      </c>
      <c r="D2481" s="336"/>
    </row>
    <row r="2482" spans="1:4" ht="38.25">
      <c r="A2482" s="326">
        <v>39353</v>
      </c>
      <c r="B2482" s="328" t="s">
        <v>12609</v>
      </c>
      <c r="C2482" s="334" t="s">
        <v>2010</v>
      </c>
      <c r="D2482" s="336"/>
    </row>
    <row r="2483" spans="1:4" ht="38.25">
      <c r="A2483" s="326">
        <v>39354</v>
      </c>
      <c r="B2483" s="328" t="s">
        <v>12610</v>
      </c>
      <c r="C2483" s="334" t="s">
        <v>2010</v>
      </c>
      <c r="D2483" s="336"/>
    </row>
    <row r="2484" spans="1:4">
      <c r="A2484" s="326">
        <v>39398</v>
      </c>
      <c r="B2484" s="328" t="s">
        <v>12611</v>
      </c>
      <c r="C2484" s="334" t="s">
        <v>2010</v>
      </c>
      <c r="D2484" s="336">
        <v>187.71</v>
      </c>
    </row>
    <row r="2485" spans="1:4" ht="25.5">
      <c r="A2485" s="326">
        <v>13343</v>
      </c>
      <c r="B2485" s="328" t="s">
        <v>12612</v>
      </c>
      <c r="C2485" s="334" t="s">
        <v>2010</v>
      </c>
      <c r="D2485" s="336">
        <v>61.41</v>
      </c>
    </row>
    <row r="2486" spans="1:4" ht="25.5">
      <c r="A2486" s="326">
        <v>12118</v>
      </c>
      <c r="B2486" s="328" t="s">
        <v>12613</v>
      </c>
      <c r="C2486" s="334" t="s">
        <v>2010</v>
      </c>
      <c r="D2486" s="336">
        <v>21.29</v>
      </c>
    </row>
    <row r="2487" spans="1:4" ht="51">
      <c r="A2487" s="326">
        <v>39482</v>
      </c>
      <c r="B2487" s="328" t="s">
        <v>12614</v>
      </c>
      <c r="C2487" s="334" t="s">
        <v>2010</v>
      </c>
      <c r="D2487" s="336">
        <v>448.24</v>
      </c>
    </row>
    <row r="2488" spans="1:4" ht="51">
      <c r="A2488" s="326">
        <v>39486</v>
      </c>
      <c r="B2488" s="328" t="s">
        <v>12615</v>
      </c>
      <c r="C2488" s="334" t="s">
        <v>2010</v>
      </c>
      <c r="D2488" s="336">
        <v>365.82</v>
      </c>
    </row>
    <row r="2489" spans="1:4" ht="51">
      <c r="A2489" s="326">
        <v>39484</v>
      </c>
      <c r="B2489" s="328" t="s">
        <v>12616</v>
      </c>
      <c r="C2489" s="334" t="s">
        <v>2010</v>
      </c>
      <c r="D2489" s="336">
        <v>448.24</v>
      </c>
    </row>
    <row r="2490" spans="1:4" ht="51">
      <c r="A2490" s="326">
        <v>39488</v>
      </c>
      <c r="B2490" s="328" t="s">
        <v>12617</v>
      </c>
      <c r="C2490" s="334" t="s">
        <v>2010</v>
      </c>
      <c r="D2490" s="336">
        <v>371.81</v>
      </c>
    </row>
    <row r="2491" spans="1:4" ht="51">
      <c r="A2491" s="326">
        <v>39485</v>
      </c>
      <c r="B2491" s="328" t="s">
        <v>12618</v>
      </c>
      <c r="C2491" s="334" t="s">
        <v>2010</v>
      </c>
      <c r="D2491" s="336">
        <v>448.24</v>
      </c>
    </row>
    <row r="2492" spans="1:4" ht="51">
      <c r="A2492" s="326">
        <v>39489</v>
      </c>
      <c r="B2492" s="328" t="s">
        <v>12619</v>
      </c>
      <c r="C2492" s="334" t="s">
        <v>2010</v>
      </c>
      <c r="D2492" s="336">
        <v>378.12</v>
      </c>
    </row>
    <row r="2493" spans="1:4" ht="51">
      <c r="A2493" s="326">
        <v>39490</v>
      </c>
      <c r="B2493" s="328" t="s">
        <v>12620</v>
      </c>
      <c r="C2493" s="334" t="s">
        <v>2010</v>
      </c>
      <c r="D2493" s="336">
        <v>563.44000000000005</v>
      </c>
    </row>
    <row r="2494" spans="1:4" ht="51">
      <c r="A2494" s="326">
        <v>39494</v>
      </c>
      <c r="B2494" s="328" t="s">
        <v>12621</v>
      </c>
      <c r="C2494" s="334" t="s">
        <v>2010</v>
      </c>
      <c r="D2494" s="336">
        <v>404.6</v>
      </c>
    </row>
    <row r="2495" spans="1:4" ht="51">
      <c r="A2495" s="326">
        <v>39495</v>
      </c>
      <c r="B2495" s="328" t="s">
        <v>12622</v>
      </c>
      <c r="C2495" s="334" t="s">
        <v>2010</v>
      </c>
      <c r="D2495" s="336">
        <v>455.93</v>
      </c>
    </row>
    <row r="2496" spans="1:4" ht="51">
      <c r="A2496" s="326">
        <v>39496</v>
      </c>
      <c r="B2496" s="328" t="s">
        <v>12623</v>
      </c>
      <c r="C2496" s="334" t="s">
        <v>2010</v>
      </c>
      <c r="D2496" s="336">
        <v>501.52</v>
      </c>
    </row>
    <row r="2497" spans="1:4" ht="51">
      <c r="A2497" s="326">
        <v>39492</v>
      </c>
      <c r="B2497" s="328" t="s">
        <v>12624</v>
      </c>
      <c r="C2497" s="334" t="s">
        <v>2010</v>
      </c>
      <c r="D2497" s="336">
        <v>580.63</v>
      </c>
    </row>
    <row r="2498" spans="1:4" ht="51">
      <c r="A2498" s="326">
        <v>39497</v>
      </c>
      <c r="B2498" s="328" t="s">
        <v>12625</v>
      </c>
      <c r="C2498" s="334" t="s">
        <v>2010</v>
      </c>
      <c r="D2498" s="336">
        <v>524.46</v>
      </c>
    </row>
    <row r="2499" spans="1:4" ht="51">
      <c r="A2499" s="326">
        <v>39493</v>
      </c>
      <c r="B2499" s="328" t="s">
        <v>12626</v>
      </c>
      <c r="C2499" s="334" t="s">
        <v>2010</v>
      </c>
      <c r="D2499" s="336">
        <v>622.78</v>
      </c>
    </row>
    <row r="2500" spans="1:4" ht="51">
      <c r="A2500" s="326">
        <v>43628</v>
      </c>
      <c r="B2500" s="328" t="s">
        <v>12627</v>
      </c>
      <c r="C2500" s="334" t="s">
        <v>2010</v>
      </c>
      <c r="D2500" s="336">
        <v>660.56</v>
      </c>
    </row>
    <row r="2501" spans="1:4" ht="51">
      <c r="A2501" s="326">
        <v>39500</v>
      </c>
      <c r="B2501" s="328" t="s">
        <v>12628</v>
      </c>
      <c r="C2501" s="334" t="s">
        <v>2010</v>
      </c>
      <c r="D2501" s="336">
        <v>679.5</v>
      </c>
    </row>
    <row r="2502" spans="1:4" ht="51">
      <c r="A2502" s="326">
        <v>39498</v>
      </c>
      <c r="B2502" s="328" t="s">
        <v>12629</v>
      </c>
      <c r="C2502" s="334" t="s">
        <v>2010</v>
      </c>
      <c r="D2502" s="336">
        <v>838.05</v>
      </c>
    </row>
    <row r="2503" spans="1:4" ht="51">
      <c r="A2503" s="326">
        <v>43621</v>
      </c>
      <c r="B2503" s="328" t="s">
        <v>12630</v>
      </c>
      <c r="C2503" s="334" t="s">
        <v>2010</v>
      </c>
      <c r="D2503" s="336">
        <v>701.85</v>
      </c>
    </row>
    <row r="2504" spans="1:4" ht="51">
      <c r="A2504" s="326">
        <v>39501</v>
      </c>
      <c r="B2504" s="328" t="s">
        <v>12631</v>
      </c>
      <c r="C2504" s="334" t="s">
        <v>2010</v>
      </c>
      <c r="D2504" s="336">
        <v>697.9</v>
      </c>
    </row>
    <row r="2505" spans="1:4" ht="51">
      <c r="A2505" s="326">
        <v>39499</v>
      </c>
      <c r="B2505" s="328" t="s">
        <v>12632</v>
      </c>
      <c r="C2505" s="334" t="s">
        <v>2010</v>
      </c>
      <c r="D2505" s="336">
        <v>849.95</v>
      </c>
    </row>
    <row r="2506" spans="1:4" ht="25.5">
      <c r="A2506" s="326">
        <v>3733</v>
      </c>
      <c r="B2506" s="328" t="s">
        <v>12633</v>
      </c>
      <c r="C2506" s="334" t="s">
        <v>16</v>
      </c>
      <c r="D2506" s="336"/>
    </row>
    <row r="2507" spans="1:4">
      <c r="A2507" s="326">
        <v>3731</v>
      </c>
      <c r="B2507" s="328" t="s">
        <v>12634</v>
      </c>
      <c r="C2507" s="334" t="s">
        <v>16</v>
      </c>
      <c r="D2507" s="336"/>
    </row>
    <row r="2508" spans="1:4">
      <c r="A2508" s="326">
        <v>38137</v>
      </c>
      <c r="B2508" s="328" t="s">
        <v>12635</v>
      </c>
      <c r="C2508" s="334" t="s">
        <v>16</v>
      </c>
      <c r="D2508" s="336"/>
    </row>
    <row r="2509" spans="1:4">
      <c r="A2509" s="326">
        <v>38138</v>
      </c>
      <c r="B2509" s="328" t="s">
        <v>12636</v>
      </c>
      <c r="C2509" s="334" t="s">
        <v>16</v>
      </c>
      <c r="D2509" s="336"/>
    </row>
    <row r="2510" spans="1:4" ht="25.5">
      <c r="A2510" s="326">
        <v>3745</v>
      </c>
      <c r="B2510" s="328" t="s">
        <v>12637</v>
      </c>
      <c r="C2510" s="334" t="s">
        <v>16</v>
      </c>
      <c r="D2510" s="336">
        <v>79.8</v>
      </c>
    </row>
    <row r="2511" spans="1:4" ht="38.25">
      <c r="A2511" s="326">
        <v>3736</v>
      </c>
      <c r="B2511" s="328" t="s">
        <v>12638</v>
      </c>
      <c r="C2511" s="334" t="s">
        <v>16</v>
      </c>
      <c r="D2511" s="336">
        <v>71</v>
      </c>
    </row>
    <row r="2512" spans="1:4" ht="38.25">
      <c r="A2512" s="326">
        <v>3741</v>
      </c>
      <c r="B2512" s="328" t="s">
        <v>12639</v>
      </c>
      <c r="C2512" s="334" t="s">
        <v>16</v>
      </c>
      <c r="D2512" s="336">
        <v>74.010000000000005</v>
      </c>
    </row>
    <row r="2513" spans="1:4" ht="25.5">
      <c r="A2513" s="326">
        <v>3747</v>
      </c>
      <c r="B2513" s="328" t="s">
        <v>12640</v>
      </c>
      <c r="C2513" s="334" t="s">
        <v>16</v>
      </c>
      <c r="D2513" s="336">
        <v>81.180000000000007</v>
      </c>
    </row>
    <row r="2514" spans="1:4" ht="38.25">
      <c r="A2514" s="326">
        <v>3743</v>
      </c>
      <c r="B2514" s="328" t="s">
        <v>12641</v>
      </c>
      <c r="C2514" s="334" t="s">
        <v>16</v>
      </c>
      <c r="D2514" s="336">
        <v>73.75</v>
      </c>
    </row>
    <row r="2515" spans="1:4" ht="38.25">
      <c r="A2515" s="326">
        <v>3744</v>
      </c>
      <c r="B2515" s="328" t="s">
        <v>12642</v>
      </c>
      <c r="C2515" s="334" t="s">
        <v>16</v>
      </c>
      <c r="D2515" s="336">
        <v>81.180000000000007</v>
      </c>
    </row>
    <row r="2516" spans="1:4" ht="38.25">
      <c r="A2516" s="326">
        <v>3739</v>
      </c>
      <c r="B2516" s="328" t="s">
        <v>12643</v>
      </c>
      <c r="C2516" s="334" t="s">
        <v>16</v>
      </c>
      <c r="D2516" s="336">
        <v>85.31</v>
      </c>
    </row>
    <row r="2517" spans="1:4" ht="38.25">
      <c r="A2517" s="326">
        <v>3737</v>
      </c>
      <c r="B2517" s="328" t="s">
        <v>12644</v>
      </c>
      <c r="C2517" s="334" t="s">
        <v>16</v>
      </c>
      <c r="D2517" s="336">
        <v>89.43</v>
      </c>
    </row>
    <row r="2518" spans="1:4" ht="38.25">
      <c r="A2518" s="326">
        <v>3738</v>
      </c>
      <c r="B2518" s="328" t="s">
        <v>12645</v>
      </c>
      <c r="C2518" s="334" t="s">
        <v>16</v>
      </c>
      <c r="D2518" s="336">
        <v>103.19</v>
      </c>
    </row>
    <row r="2519" spans="1:4" ht="25.5">
      <c r="A2519" s="326">
        <v>11649</v>
      </c>
      <c r="B2519" s="328" t="s">
        <v>12646</v>
      </c>
      <c r="C2519" s="334" t="s">
        <v>2010</v>
      </c>
      <c r="D2519" s="336">
        <v>588.91</v>
      </c>
    </row>
    <row r="2520" spans="1:4" ht="25.5">
      <c r="A2520" s="326">
        <v>11650</v>
      </c>
      <c r="B2520" s="328" t="s">
        <v>12647</v>
      </c>
      <c r="C2520" s="334" t="s">
        <v>2010</v>
      </c>
      <c r="D2520" s="336">
        <v>1003.76</v>
      </c>
    </row>
    <row r="2521" spans="1:4" ht="38.25">
      <c r="A2521" s="326">
        <v>3742</v>
      </c>
      <c r="B2521" s="328" t="s">
        <v>12648</v>
      </c>
      <c r="C2521" s="334" t="s">
        <v>16</v>
      </c>
      <c r="D2521" s="336">
        <v>107.05</v>
      </c>
    </row>
    <row r="2522" spans="1:4" ht="38.25">
      <c r="A2522" s="326">
        <v>3746</v>
      </c>
      <c r="B2522" s="328" t="s">
        <v>12649</v>
      </c>
      <c r="C2522" s="334" t="s">
        <v>16</v>
      </c>
      <c r="D2522" s="336">
        <v>124.99</v>
      </c>
    </row>
    <row r="2523" spans="1:4" ht="38.25">
      <c r="A2523" s="326">
        <v>21106</v>
      </c>
      <c r="B2523" s="328" t="s">
        <v>12650</v>
      </c>
      <c r="C2523" s="334" t="s">
        <v>802</v>
      </c>
      <c r="D2523" s="336">
        <v>51.32</v>
      </c>
    </row>
    <row r="2524" spans="1:4">
      <c r="A2524" s="326">
        <v>38194</v>
      </c>
      <c r="B2524" s="328" t="s">
        <v>12651</v>
      </c>
      <c r="C2524" s="334" t="s">
        <v>2010</v>
      </c>
      <c r="D2524" s="336">
        <v>7.18</v>
      </c>
    </row>
    <row r="2525" spans="1:4">
      <c r="A2525" s="326">
        <v>38193</v>
      </c>
      <c r="B2525" s="328" t="s">
        <v>12652</v>
      </c>
      <c r="C2525" s="334" t="s">
        <v>2010</v>
      </c>
      <c r="D2525" s="336">
        <v>6.24</v>
      </c>
    </row>
    <row r="2526" spans="1:4">
      <c r="A2526" s="326">
        <v>39388</v>
      </c>
      <c r="B2526" s="328" t="s">
        <v>12653</v>
      </c>
      <c r="C2526" s="334" t="s">
        <v>2010</v>
      </c>
      <c r="D2526" s="336">
        <v>8.83</v>
      </c>
    </row>
    <row r="2527" spans="1:4">
      <c r="A2527" s="326">
        <v>39387</v>
      </c>
      <c r="B2527" s="328" t="s">
        <v>12654</v>
      </c>
      <c r="C2527" s="334" t="s">
        <v>2010</v>
      </c>
      <c r="D2527" s="336">
        <v>13.76</v>
      </c>
    </row>
    <row r="2528" spans="1:4">
      <c r="A2528" s="326">
        <v>39386</v>
      </c>
      <c r="B2528" s="328" t="s">
        <v>12655</v>
      </c>
      <c r="C2528" s="334" t="s">
        <v>2010</v>
      </c>
      <c r="D2528" s="336">
        <v>9.6</v>
      </c>
    </row>
    <row r="2529" spans="1:4" ht="38.25">
      <c r="A2529" s="326">
        <v>746</v>
      </c>
      <c r="B2529" s="328" t="s">
        <v>12656</v>
      </c>
      <c r="C2529" s="334" t="s">
        <v>2010</v>
      </c>
      <c r="D2529" s="336">
        <v>1774.5</v>
      </c>
    </row>
    <row r="2530" spans="1:4" ht="25.5">
      <c r="A2530" s="326">
        <v>20269</v>
      </c>
      <c r="B2530" s="328" t="s">
        <v>12657</v>
      </c>
      <c r="C2530" s="334" t="s">
        <v>2010</v>
      </c>
      <c r="D2530" s="336">
        <v>88.21</v>
      </c>
    </row>
    <row r="2531" spans="1:4" ht="25.5">
      <c r="A2531" s="326">
        <v>20270</v>
      </c>
      <c r="B2531" s="328" t="s">
        <v>12658</v>
      </c>
      <c r="C2531" s="334" t="s">
        <v>2010</v>
      </c>
      <c r="D2531" s="336">
        <v>97.47</v>
      </c>
    </row>
    <row r="2532" spans="1:4" ht="25.5">
      <c r="A2532" s="326">
        <v>11696</v>
      </c>
      <c r="B2532" s="328" t="s">
        <v>12659</v>
      </c>
      <c r="C2532" s="334" t="s">
        <v>2010</v>
      </c>
      <c r="D2532" s="336">
        <v>156.02000000000001</v>
      </c>
    </row>
    <row r="2533" spans="1:4" ht="25.5">
      <c r="A2533" s="326">
        <v>10427</v>
      </c>
      <c r="B2533" s="328" t="s">
        <v>12660</v>
      </c>
      <c r="C2533" s="334" t="s">
        <v>2010</v>
      </c>
      <c r="D2533" s="336">
        <v>436.63</v>
      </c>
    </row>
    <row r="2534" spans="1:4" ht="25.5">
      <c r="A2534" s="326">
        <v>10428</v>
      </c>
      <c r="B2534" s="328" t="s">
        <v>12661</v>
      </c>
      <c r="C2534" s="334" t="s">
        <v>2010</v>
      </c>
      <c r="D2534" s="336">
        <v>449.86</v>
      </c>
    </row>
    <row r="2535" spans="1:4" ht="25.5">
      <c r="A2535" s="326">
        <v>36521</v>
      </c>
      <c r="B2535" s="328" t="s">
        <v>12662</v>
      </c>
      <c r="C2535" s="334" t="s">
        <v>2010</v>
      </c>
      <c r="D2535" s="336">
        <v>140.36000000000001</v>
      </c>
    </row>
    <row r="2536" spans="1:4">
      <c r="A2536" s="326">
        <v>36794</v>
      </c>
      <c r="B2536" s="328" t="s">
        <v>12663</v>
      </c>
      <c r="C2536" s="334" t="s">
        <v>2010</v>
      </c>
      <c r="D2536" s="336">
        <v>149.43</v>
      </c>
    </row>
    <row r="2537" spans="1:4">
      <c r="A2537" s="326">
        <v>10426</v>
      </c>
      <c r="B2537" s="328" t="s">
        <v>12664</v>
      </c>
      <c r="C2537" s="334" t="s">
        <v>2010</v>
      </c>
      <c r="D2537" s="336">
        <v>167.33</v>
      </c>
    </row>
    <row r="2538" spans="1:4" ht="25.5">
      <c r="A2538" s="326">
        <v>10425</v>
      </c>
      <c r="B2538" s="328" t="s">
        <v>12665</v>
      </c>
      <c r="C2538" s="334" t="s">
        <v>2010</v>
      </c>
      <c r="D2538" s="336">
        <v>84.89</v>
      </c>
    </row>
    <row r="2539" spans="1:4">
      <c r="A2539" s="326">
        <v>10431</v>
      </c>
      <c r="B2539" s="328" t="s">
        <v>12666</v>
      </c>
      <c r="C2539" s="334" t="s">
        <v>2010</v>
      </c>
      <c r="D2539" s="336">
        <v>290.63</v>
      </c>
    </row>
    <row r="2540" spans="1:4" ht="25.5">
      <c r="A2540" s="326">
        <v>10429</v>
      </c>
      <c r="B2540" s="328" t="s">
        <v>12667</v>
      </c>
      <c r="C2540" s="334" t="s">
        <v>2010</v>
      </c>
      <c r="D2540" s="336">
        <v>143.37</v>
      </c>
    </row>
    <row r="2541" spans="1:4" ht="25.5">
      <c r="A2541" s="326">
        <v>10853</v>
      </c>
      <c r="B2541" s="328" t="s">
        <v>12668</v>
      </c>
      <c r="C2541" s="334" t="s">
        <v>2010</v>
      </c>
      <c r="D2541" s="336">
        <v>101.79</v>
      </c>
    </row>
    <row r="2542" spans="1:4">
      <c r="A2542" s="326">
        <v>5093</v>
      </c>
      <c r="B2542" s="328" t="s">
        <v>12669</v>
      </c>
      <c r="C2542" s="334" t="s">
        <v>10540</v>
      </c>
      <c r="D2542" s="336">
        <v>19.440000000000001</v>
      </c>
    </row>
    <row r="2543" spans="1:4">
      <c r="A2543" s="326">
        <v>44331</v>
      </c>
      <c r="B2543" s="328" t="s">
        <v>12670</v>
      </c>
      <c r="C2543" s="334" t="s">
        <v>1450</v>
      </c>
      <c r="D2543" s="336">
        <v>71.709999999999994</v>
      </c>
    </row>
    <row r="2544" spans="1:4" ht="25.5">
      <c r="A2544" s="326">
        <v>37768</v>
      </c>
      <c r="B2544" s="328" t="s">
        <v>12671</v>
      </c>
      <c r="C2544" s="334" t="s">
        <v>2010</v>
      </c>
      <c r="D2544" s="336"/>
    </row>
    <row r="2545" spans="1:4" ht="25.5">
      <c r="A2545" s="326">
        <v>37773</v>
      </c>
      <c r="B2545" s="328" t="s">
        <v>12672</v>
      </c>
      <c r="C2545" s="334" t="s">
        <v>2010</v>
      </c>
      <c r="D2545" s="336"/>
    </row>
    <row r="2546" spans="1:4" ht="25.5">
      <c r="A2546" s="326">
        <v>37769</v>
      </c>
      <c r="B2546" s="328" t="s">
        <v>12673</v>
      </c>
      <c r="C2546" s="334" t="s">
        <v>2010</v>
      </c>
      <c r="D2546" s="336"/>
    </row>
    <row r="2547" spans="1:4" ht="25.5">
      <c r="A2547" s="326">
        <v>37770</v>
      </c>
      <c r="B2547" s="328" t="s">
        <v>12674</v>
      </c>
      <c r="C2547" s="334" t="s">
        <v>2010</v>
      </c>
      <c r="D2547" s="336"/>
    </row>
    <row r="2548" spans="1:4">
      <c r="A2548" s="326">
        <v>38382</v>
      </c>
      <c r="B2548" s="328" t="s">
        <v>12675</v>
      </c>
      <c r="C2548" s="334" t="s">
        <v>2010</v>
      </c>
      <c r="D2548" s="336">
        <v>12.8</v>
      </c>
    </row>
    <row r="2549" spans="1:4">
      <c r="A2549" s="326">
        <v>38383</v>
      </c>
      <c r="B2549" s="328" t="s">
        <v>12676</v>
      </c>
      <c r="C2549" s="334" t="s">
        <v>2010</v>
      </c>
      <c r="D2549" s="336">
        <v>2.39</v>
      </c>
    </row>
    <row r="2550" spans="1:4">
      <c r="A2550" s="326">
        <v>3768</v>
      </c>
      <c r="B2550" s="328" t="s">
        <v>12677</v>
      </c>
      <c r="C2550" s="334" t="s">
        <v>2010</v>
      </c>
      <c r="D2550" s="336">
        <v>2.58</v>
      </c>
    </row>
    <row r="2551" spans="1:4">
      <c r="A2551" s="326">
        <v>3767</v>
      </c>
      <c r="B2551" s="328" t="s">
        <v>12678</v>
      </c>
      <c r="C2551" s="334" t="s">
        <v>2010</v>
      </c>
      <c r="D2551" s="336">
        <v>0.86</v>
      </c>
    </row>
    <row r="2552" spans="1:4" ht="25.5">
      <c r="A2552" s="326">
        <v>13192</v>
      </c>
      <c r="B2552" s="328" t="s">
        <v>12679</v>
      </c>
      <c r="C2552" s="334" t="s">
        <v>2010</v>
      </c>
      <c r="D2552" s="336">
        <v>6150.34</v>
      </c>
    </row>
    <row r="2553" spans="1:4" ht="25.5">
      <c r="A2553" s="326">
        <v>38413</v>
      </c>
      <c r="B2553" s="328" t="s">
        <v>12680</v>
      </c>
      <c r="C2553" s="334" t="s">
        <v>2010</v>
      </c>
      <c r="D2553" s="336">
        <v>1017.17</v>
      </c>
    </row>
    <row r="2554" spans="1:4" ht="51">
      <c r="A2554" s="326">
        <v>42440</v>
      </c>
      <c r="B2554" s="328" t="s">
        <v>12681</v>
      </c>
      <c r="C2554" s="334" t="s">
        <v>2010</v>
      </c>
      <c r="D2554" s="336"/>
    </row>
    <row r="2555" spans="1:4" ht="51">
      <c r="A2555" s="326">
        <v>20193</v>
      </c>
      <c r="B2555" s="328" t="s">
        <v>12682</v>
      </c>
      <c r="C2555" s="334" t="s">
        <v>1991</v>
      </c>
      <c r="D2555" s="336">
        <v>21</v>
      </c>
    </row>
    <row r="2556" spans="1:4" ht="51">
      <c r="A2556" s="326">
        <v>10527</v>
      </c>
      <c r="B2556" s="328" t="s">
        <v>12683</v>
      </c>
      <c r="C2556" s="334" t="s">
        <v>12684</v>
      </c>
      <c r="D2556" s="336">
        <v>28</v>
      </c>
    </row>
    <row r="2557" spans="1:4" ht="38.25">
      <c r="A2557" s="326">
        <v>41805</v>
      </c>
      <c r="B2557" s="328" t="s">
        <v>12685</v>
      </c>
      <c r="C2557" s="334" t="s">
        <v>1752</v>
      </c>
      <c r="D2557" s="336">
        <v>805</v>
      </c>
    </row>
    <row r="2558" spans="1:4" ht="25.5">
      <c r="A2558" s="326">
        <v>40271</v>
      </c>
      <c r="B2558" s="328" t="s">
        <v>12686</v>
      </c>
      <c r="C2558" s="334" t="s">
        <v>4492</v>
      </c>
      <c r="D2558" s="336">
        <v>21.43</v>
      </c>
    </row>
    <row r="2559" spans="1:4" ht="25.5">
      <c r="A2559" s="326">
        <v>40287</v>
      </c>
      <c r="B2559" s="328" t="s">
        <v>12687</v>
      </c>
      <c r="C2559" s="334" t="s">
        <v>1752</v>
      </c>
      <c r="D2559" s="336">
        <v>8.25</v>
      </c>
    </row>
    <row r="2560" spans="1:4" ht="51">
      <c r="A2560" s="326">
        <v>4084</v>
      </c>
      <c r="B2560" s="328" t="s">
        <v>12688</v>
      </c>
      <c r="C2560" s="334" t="s">
        <v>17</v>
      </c>
      <c r="D2560" s="336">
        <v>2.21</v>
      </c>
    </row>
    <row r="2561" spans="1:4" ht="51">
      <c r="A2561" s="326">
        <v>743</v>
      </c>
      <c r="B2561" s="328" t="s">
        <v>12689</v>
      </c>
      <c r="C2561" s="334" t="s">
        <v>17</v>
      </c>
      <c r="D2561" s="336">
        <v>2.21</v>
      </c>
    </row>
    <row r="2562" spans="1:4" ht="51">
      <c r="A2562" s="326">
        <v>40293</v>
      </c>
      <c r="B2562" s="328" t="s">
        <v>12690</v>
      </c>
      <c r="C2562" s="334" t="s">
        <v>17</v>
      </c>
      <c r="D2562" s="336">
        <v>2.65</v>
      </c>
    </row>
    <row r="2563" spans="1:4" ht="51">
      <c r="A2563" s="326">
        <v>40294</v>
      </c>
      <c r="B2563" s="328" t="s">
        <v>12691</v>
      </c>
      <c r="C2563" s="334" t="s">
        <v>17</v>
      </c>
      <c r="D2563" s="336">
        <v>2.21</v>
      </c>
    </row>
    <row r="2564" spans="1:4" ht="51">
      <c r="A2564" s="326">
        <v>4085</v>
      </c>
      <c r="B2564" s="328" t="s">
        <v>12692</v>
      </c>
      <c r="C2564" s="334" t="s">
        <v>17</v>
      </c>
      <c r="D2564" s="336">
        <v>3.09</v>
      </c>
    </row>
    <row r="2565" spans="1:4" ht="25.5">
      <c r="A2565" s="326">
        <v>10779</v>
      </c>
      <c r="B2565" s="328" t="s">
        <v>12693</v>
      </c>
      <c r="C2565" s="334" t="s">
        <v>1752</v>
      </c>
      <c r="D2565" s="336"/>
    </row>
    <row r="2566" spans="1:4" ht="38.25">
      <c r="A2566" s="326">
        <v>10777</v>
      </c>
      <c r="B2566" s="328" t="s">
        <v>12694</v>
      </c>
      <c r="C2566" s="334" t="s">
        <v>1752</v>
      </c>
      <c r="D2566" s="336"/>
    </row>
    <row r="2567" spans="1:4" ht="38.25">
      <c r="A2567" s="326">
        <v>10775</v>
      </c>
      <c r="B2567" s="328" t="s">
        <v>12695</v>
      </c>
      <c r="C2567" s="334" t="s">
        <v>1752</v>
      </c>
      <c r="D2567" s="336"/>
    </row>
    <row r="2568" spans="1:4" ht="38.25">
      <c r="A2568" s="326">
        <v>10776</v>
      </c>
      <c r="B2568" s="328" t="s">
        <v>12696</v>
      </c>
      <c r="C2568" s="334" t="s">
        <v>1752</v>
      </c>
      <c r="D2568" s="336"/>
    </row>
    <row r="2569" spans="1:4" ht="38.25">
      <c r="A2569" s="326">
        <v>10778</v>
      </c>
      <c r="B2569" s="328" t="s">
        <v>12697</v>
      </c>
      <c r="C2569" s="334" t="s">
        <v>1752</v>
      </c>
      <c r="D2569" s="336"/>
    </row>
    <row r="2570" spans="1:4" ht="38.25">
      <c r="A2570" s="326">
        <v>40339</v>
      </c>
      <c r="B2570" s="328" t="s">
        <v>12698</v>
      </c>
      <c r="C2570" s="334" t="s">
        <v>4492</v>
      </c>
      <c r="D2570" s="336">
        <v>7.51</v>
      </c>
    </row>
    <row r="2571" spans="1:4" ht="38.25">
      <c r="A2571" s="326">
        <v>10749</v>
      </c>
      <c r="B2571" s="328" t="s">
        <v>12699</v>
      </c>
      <c r="C2571" s="334" t="s">
        <v>4492</v>
      </c>
      <c r="D2571" s="336">
        <v>24.85</v>
      </c>
    </row>
    <row r="2572" spans="1:4" ht="25.5">
      <c r="A2572" s="326">
        <v>40290</v>
      </c>
      <c r="B2572" s="328" t="s">
        <v>12700</v>
      </c>
      <c r="C2572" s="334" t="s">
        <v>4492</v>
      </c>
      <c r="D2572" s="336">
        <v>13.44</v>
      </c>
    </row>
    <row r="2573" spans="1:4" ht="25.5">
      <c r="A2573" s="326">
        <v>3346</v>
      </c>
      <c r="B2573" s="328" t="s">
        <v>12701</v>
      </c>
      <c r="C2573" s="334" t="s">
        <v>17</v>
      </c>
      <c r="D2573" s="336">
        <v>22.5</v>
      </c>
    </row>
    <row r="2574" spans="1:4" ht="25.5">
      <c r="A2574" s="326">
        <v>3348</v>
      </c>
      <c r="B2574" s="328" t="s">
        <v>12702</v>
      </c>
      <c r="C2574" s="334" t="s">
        <v>17</v>
      </c>
      <c r="D2574" s="336">
        <v>26.91</v>
      </c>
    </row>
    <row r="2575" spans="1:4" ht="25.5">
      <c r="A2575" s="326">
        <v>39833</v>
      </c>
      <c r="B2575" s="328" t="s">
        <v>12703</v>
      </c>
      <c r="C2575" s="334" t="s">
        <v>17</v>
      </c>
      <c r="D2575" s="336">
        <v>36.869999999999997</v>
      </c>
    </row>
    <row r="2576" spans="1:4">
      <c r="A2576" s="326">
        <v>7252</v>
      </c>
      <c r="B2576" s="328" t="s">
        <v>12704</v>
      </c>
      <c r="C2576" s="334" t="s">
        <v>17</v>
      </c>
      <c r="D2576" s="336"/>
    </row>
    <row r="2577" spans="1:4" ht="25.5">
      <c r="A2577" s="326">
        <v>7247</v>
      </c>
      <c r="B2577" s="328" t="s">
        <v>12705</v>
      </c>
      <c r="C2577" s="334" t="s">
        <v>17</v>
      </c>
      <c r="D2577" s="336"/>
    </row>
    <row r="2578" spans="1:4" ht="25.5">
      <c r="A2578" s="326">
        <v>40291</v>
      </c>
      <c r="B2578" s="328" t="s">
        <v>12706</v>
      </c>
      <c r="C2578" s="334" t="s">
        <v>4492</v>
      </c>
      <c r="D2578" s="336">
        <v>700</v>
      </c>
    </row>
    <row r="2579" spans="1:4" ht="25.5">
      <c r="A2579" s="326">
        <v>40275</v>
      </c>
      <c r="B2579" s="328" t="s">
        <v>12707</v>
      </c>
      <c r="C2579" s="334" t="s">
        <v>4492</v>
      </c>
      <c r="D2579" s="336">
        <v>22.4</v>
      </c>
    </row>
    <row r="2580" spans="1:4">
      <c r="A2580" s="326">
        <v>42408</v>
      </c>
      <c r="B2580" s="328" t="s">
        <v>12708</v>
      </c>
      <c r="C2580" s="334" t="s">
        <v>16</v>
      </c>
      <c r="D2580" s="336">
        <v>1.38</v>
      </c>
    </row>
    <row r="2581" spans="1:4">
      <c r="A2581" s="326">
        <v>3777</v>
      </c>
      <c r="B2581" s="328" t="s">
        <v>12709</v>
      </c>
      <c r="C2581" s="334" t="s">
        <v>16</v>
      </c>
      <c r="D2581" s="336">
        <v>1</v>
      </c>
    </row>
    <row r="2582" spans="1:4" ht="25.5">
      <c r="A2582" s="326">
        <v>44699</v>
      </c>
      <c r="B2582" s="328" t="s">
        <v>12710</v>
      </c>
      <c r="C2582" s="334" t="s">
        <v>802</v>
      </c>
      <c r="D2582" s="336">
        <v>52.06</v>
      </c>
    </row>
    <row r="2583" spans="1:4">
      <c r="A2583" s="326">
        <v>3798</v>
      </c>
      <c r="B2583" s="328" t="s">
        <v>12711</v>
      </c>
      <c r="C2583" s="334" t="s">
        <v>2010</v>
      </c>
      <c r="D2583" s="336"/>
    </row>
    <row r="2584" spans="1:4" ht="25.5">
      <c r="A2584" s="326">
        <v>38769</v>
      </c>
      <c r="B2584" s="328" t="s">
        <v>12712</v>
      </c>
      <c r="C2584" s="334" t="s">
        <v>2010</v>
      </c>
      <c r="D2584" s="336"/>
    </row>
    <row r="2585" spans="1:4" ht="25.5">
      <c r="A2585" s="326">
        <v>38774</v>
      </c>
      <c r="B2585" s="328" t="s">
        <v>12713</v>
      </c>
      <c r="C2585" s="334" t="s">
        <v>2010</v>
      </c>
      <c r="D2585" s="336">
        <v>18.04</v>
      </c>
    </row>
    <row r="2586" spans="1:4" ht="25.5">
      <c r="A2586" s="326">
        <v>42247</v>
      </c>
      <c r="B2586" s="328" t="s">
        <v>12714</v>
      </c>
      <c r="C2586" s="334" t="s">
        <v>2010</v>
      </c>
      <c r="D2586" s="336">
        <v>615.66999999999996</v>
      </c>
    </row>
    <row r="2587" spans="1:4" ht="25.5">
      <c r="A2587" s="326">
        <v>42248</v>
      </c>
      <c r="B2587" s="328" t="s">
        <v>12715</v>
      </c>
      <c r="C2587" s="334" t="s">
        <v>2010</v>
      </c>
      <c r="D2587" s="336">
        <v>715.15</v>
      </c>
    </row>
    <row r="2588" spans="1:4" ht="25.5">
      <c r="A2588" s="326">
        <v>42249</v>
      </c>
      <c r="B2588" s="328" t="s">
        <v>12716</v>
      </c>
      <c r="C2588" s="334" t="s">
        <v>2010</v>
      </c>
      <c r="D2588" s="336">
        <v>1184.76</v>
      </c>
    </row>
    <row r="2589" spans="1:4" ht="25.5">
      <c r="A2589" s="326">
        <v>42244</v>
      </c>
      <c r="B2589" s="328" t="s">
        <v>12717</v>
      </c>
      <c r="C2589" s="334" t="s">
        <v>2010</v>
      </c>
      <c r="D2589" s="336">
        <v>185.02</v>
      </c>
    </row>
    <row r="2590" spans="1:4" ht="25.5">
      <c r="A2590" s="326">
        <v>42245</v>
      </c>
      <c r="B2590" s="328" t="s">
        <v>12718</v>
      </c>
      <c r="C2590" s="334" t="s">
        <v>2010</v>
      </c>
      <c r="D2590" s="336">
        <v>341.42</v>
      </c>
    </row>
    <row r="2591" spans="1:4" ht="25.5">
      <c r="A2591" s="326">
        <v>42246</v>
      </c>
      <c r="B2591" s="328" t="s">
        <v>12719</v>
      </c>
      <c r="C2591" s="334" t="s">
        <v>2010</v>
      </c>
      <c r="D2591" s="336">
        <v>377.94</v>
      </c>
    </row>
    <row r="2592" spans="1:4" ht="25.5">
      <c r="A2592" s="326">
        <v>42243</v>
      </c>
      <c r="B2592" s="328" t="s">
        <v>12720</v>
      </c>
      <c r="C2592" s="334" t="s">
        <v>2010</v>
      </c>
      <c r="D2592" s="336">
        <v>455.73</v>
      </c>
    </row>
    <row r="2593" spans="1:4" ht="25.5">
      <c r="A2593" s="326">
        <v>38889</v>
      </c>
      <c r="B2593" s="328" t="s">
        <v>12721</v>
      </c>
      <c r="C2593" s="334" t="s">
        <v>2010</v>
      </c>
      <c r="D2593" s="336"/>
    </row>
    <row r="2594" spans="1:4" ht="25.5">
      <c r="A2594" s="326">
        <v>38784</v>
      </c>
      <c r="B2594" s="328" t="s">
        <v>12722</v>
      </c>
      <c r="C2594" s="334" t="s">
        <v>2010</v>
      </c>
      <c r="D2594" s="336"/>
    </row>
    <row r="2595" spans="1:4" ht="25.5">
      <c r="A2595" s="326">
        <v>3780</v>
      </c>
      <c r="B2595" s="328" t="s">
        <v>12723</v>
      </c>
      <c r="C2595" s="334" t="s">
        <v>2010</v>
      </c>
      <c r="D2595" s="336"/>
    </row>
    <row r="2596" spans="1:4" ht="25.5">
      <c r="A2596" s="326">
        <v>38773</v>
      </c>
      <c r="B2596" s="328" t="s">
        <v>12724</v>
      </c>
      <c r="C2596" s="334" t="s">
        <v>2010</v>
      </c>
      <c r="D2596" s="336"/>
    </row>
    <row r="2597" spans="1:4">
      <c r="A2597" s="326">
        <v>12271</v>
      </c>
      <c r="B2597" s="328" t="s">
        <v>12725</v>
      </c>
      <c r="C2597" s="334" t="s">
        <v>2010</v>
      </c>
      <c r="D2597" s="336"/>
    </row>
    <row r="2598" spans="1:4">
      <c r="A2598" s="326">
        <v>39385</v>
      </c>
      <c r="B2598" s="328" t="s">
        <v>12726</v>
      </c>
      <c r="C2598" s="334" t="s">
        <v>2010</v>
      </c>
      <c r="D2598" s="336">
        <v>16.489999999999998</v>
      </c>
    </row>
    <row r="2599" spans="1:4">
      <c r="A2599" s="326">
        <v>39389</v>
      </c>
      <c r="B2599" s="328" t="s">
        <v>12727</v>
      </c>
      <c r="C2599" s="334" t="s">
        <v>2010</v>
      </c>
      <c r="D2599" s="336">
        <v>17.899999999999999</v>
      </c>
    </row>
    <row r="2600" spans="1:4">
      <c r="A2600" s="326">
        <v>39390</v>
      </c>
      <c r="B2600" s="328" t="s">
        <v>12728</v>
      </c>
      <c r="C2600" s="334" t="s">
        <v>2010</v>
      </c>
      <c r="D2600" s="336">
        <v>37.520000000000003</v>
      </c>
    </row>
    <row r="2601" spans="1:4">
      <c r="A2601" s="326">
        <v>39391</v>
      </c>
      <c r="B2601" s="328" t="s">
        <v>12729</v>
      </c>
      <c r="C2601" s="334" t="s">
        <v>2010</v>
      </c>
      <c r="D2601" s="336">
        <v>42.12</v>
      </c>
    </row>
    <row r="2602" spans="1:4" ht="25.5">
      <c r="A2602" s="326">
        <v>3803</v>
      </c>
      <c r="B2602" s="328" t="s">
        <v>12730</v>
      </c>
      <c r="C2602" s="334" t="s">
        <v>2010</v>
      </c>
      <c r="D2602" s="336"/>
    </row>
    <row r="2603" spans="1:4" ht="25.5">
      <c r="A2603" s="326">
        <v>38770</v>
      </c>
      <c r="B2603" s="328" t="s">
        <v>12731</v>
      </c>
      <c r="C2603" s="334" t="s">
        <v>2010</v>
      </c>
      <c r="D2603" s="336"/>
    </row>
    <row r="2604" spans="1:4">
      <c r="A2604" s="326">
        <v>12267</v>
      </c>
      <c r="B2604" s="328" t="s">
        <v>12732</v>
      </c>
      <c r="C2604" s="334" t="s">
        <v>2010</v>
      </c>
      <c r="D2604" s="336"/>
    </row>
    <row r="2605" spans="1:4" ht="63.75">
      <c r="A2605" s="326">
        <v>43265</v>
      </c>
      <c r="B2605" s="328" t="s">
        <v>12733</v>
      </c>
      <c r="C2605" s="334" t="s">
        <v>2010</v>
      </c>
      <c r="D2605" s="336">
        <v>51.59</v>
      </c>
    </row>
    <row r="2606" spans="1:4" ht="25.5">
      <c r="A2606" s="326">
        <v>12266</v>
      </c>
      <c r="B2606" s="328" t="s">
        <v>12734</v>
      </c>
      <c r="C2606" s="334" t="s">
        <v>2010</v>
      </c>
      <c r="D2606" s="336"/>
    </row>
    <row r="2607" spans="1:4" ht="25.5">
      <c r="A2607" s="326">
        <v>39378</v>
      </c>
      <c r="B2607" s="328" t="s">
        <v>12735</v>
      </c>
      <c r="C2607" s="334" t="s">
        <v>2010</v>
      </c>
      <c r="D2607" s="336"/>
    </row>
    <row r="2608" spans="1:4" ht="38.25">
      <c r="A2608" s="326">
        <v>43543</v>
      </c>
      <c r="B2608" s="328" t="s">
        <v>12736</v>
      </c>
      <c r="C2608" s="334" t="s">
        <v>2010</v>
      </c>
      <c r="D2608" s="336"/>
    </row>
    <row r="2609" spans="1:4" ht="25.5">
      <c r="A2609" s="326">
        <v>38775</v>
      </c>
      <c r="B2609" s="328" t="s">
        <v>12737</v>
      </c>
      <c r="C2609" s="334" t="s">
        <v>2010</v>
      </c>
      <c r="D2609" s="336"/>
    </row>
    <row r="2610" spans="1:4">
      <c r="A2610" s="326">
        <v>44252</v>
      </c>
      <c r="B2610" s="328" t="s">
        <v>12738</v>
      </c>
      <c r="C2610" s="334" t="s">
        <v>2010</v>
      </c>
      <c r="D2610" s="336">
        <v>187.18</v>
      </c>
    </row>
    <row r="2611" spans="1:4">
      <c r="A2611" s="326">
        <v>21119</v>
      </c>
      <c r="B2611" s="328" t="s">
        <v>12739</v>
      </c>
      <c r="C2611" s="334" t="s">
        <v>2010</v>
      </c>
      <c r="D2611" s="336">
        <v>1.88</v>
      </c>
    </row>
    <row r="2612" spans="1:4">
      <c r="A2612" s="326">
        <v>37974</v>
      </c>
      <c r="B2612" s="328" t="s">
        <v>12740</v>
      </c>
      <c r="C2612" s="334" t="s">
        <v>2010</v>
      </c>
      <c r="D2612" s="336">
        <v>2.4300000000000002</v>
      </c>
    </row>
    <row r="2613" spans="1:4">
      <c r="A2613" s="326">
        <v>37975</v>
      </c>
      <c r="B2613" s="328" t="s">
        <v>12741</v>
      </c>
      <c r="C2613" s="334" t="s">
        <v>2010</v>
      </c>
      <c r="D2613" s="336">
        <v>5.4</v>
      </c>
    </row>
    <row r="2614" spans="1:4">
      <c r="A2614" s="326">
        <v>37976</v>
      </c>
      <c r="B2614" s="328" t="s">
        <v>12742</v>
      </c>
      <c r="C2614" s="334" t="s">
        <v>2010</v>
      </c>
      <c r="D2614" s="336">
        <v>12.03</v>
      </c>
    </row>
    <row r="2615" spans="1:4">
      <c r="A2615" s="326">
        <v>37977</v>
      </c>
      <c r="B2615" s="328" t="s">
        <v>12743</v>
      </c>
      <c r="C2615" s="334" t="s">
        <v>2010</v>
      </c>
      <c r="D2615" s="336">
        <v>16.649999999999999</v>
      </c>
    </row>
    <row r="2616" spans="1:4">
      <c r="A2616" s="326">
        <v>37978</v>
      </c>
      <c r="B2616" s="328" t="s">
        <v>12744</v>
      </c>
      <c r="C2616" s="334" t="s">
        <v>2010</v>
      </c>
      <c r="D2616" s="336">
        <v>33.020000000000003</v>
      </c>
    </row>
    <row r="2617" spans="1:4">
      <c r="A2617" s="326">
        <v>37979</v>
      </c>
      <c r="B2617" s="328" t="s">
        <v>12745</v>
      </c>
      <c r="C2617" s="334" t="s">
        <v>2010</v>
      </c>
      <c r="D2617" s="336">
        <v>140.13</v>
      </c>
    </row>
    <row r="2618" spans="1:4">
      <c r="A2618" s="326">
        <v>37980</v>
      </c>
      <c r="B2618" s="328" t="s">
        <v>12746</v>
      </c>
      <c r="C2618" s="334" t="s">
        <v>2010</v>
      </c>
      <c r="D2618" s="336">
        <v>160.97</v>
      </c>
    </row>
    <row r="2619" spans="1:4" ht="25.5">
      <c r="A2619" s="326">
        <v>36147</v>
      </c>
      <c r="B2619" s="328" t="s">
        <v>12747</v>
      </c>
      <c r="C2619" s="334" t="s">
        <v>10540</v>
      </c>
      <c r="D2619" s="336">
        <v>434.72</v>
      </c>
    </row>
    <row r="2620" spans="1:4">
      <c r="A2620" s="326">
        <v>12731</v>
      </c>
      <c r="B2620" s="328" t="s">
        <v>12748</v>
      </c>
      <c r="C2620" s="334" t="s">
        <v>2010</v>
      </c>
      <c r="D2620" s="336"/>
    </row>
    <row r="2621" spans="1:4">
      <c r="A2621" s="326">
        <v>12723</v>
      </c>
      <c r="B2621" s="328" t="s">
        <v>12749</v>
      </c>
      <c r="C2621" s="334" t="s">
        <v>2010</v>
      </c>
      <c r="D2621" s="336"/>
    </row>
    <row r="2622" spans="1:4">
      <c r="A2622" s="326">
        <v>12724</v>
      </c>
      <c r="B2622" s="328" t="s">
        <v>12750</v>
      </c>
      <c r="C2622" s="334" t="s">
        <v>2010</v>
      </c>
      <c r="D2622" s="336"/>
    </row>
    <row r="2623" spans="1:4">
      <c r="A2623" s="326">
        <v>12725</v>
      </c>
      <c r="B2623" s="328" t="s">
        <v>12751</v>
      </c>
      <c r="C2623" s="334" t="s">
        <v>2010</v>
      </c>
      <c r="D2623" s="336"/>
    </row>
    <row r="2624" spans="1:4">
      <c r="A2624" s="326">
        <v>12726</v>
      </c>
      <c r="B2624" s="328" t="s">
        <v>12752</v>
      </c>
      <c r="C2624" s="334" t="s">
        <v>2010</v>
      </c>
      <c r="D2624" s="336"/>
    </row>
    <row r="2625" spans="1:4">
      <c r="A2625" s="326">
        <v>12727</v>
      </c>
      <c r="B2625" s="328" t="s">
        <v>12753</v>
      </c>
      <c r="C2625" s="334" t="s">
        <v>2010</v>
      </c>
      <c r="D2625" s="336"/>
    </row>
    <row r="2626" spans="1:4">
      <c r="A2626" s="326">
        <v>12728</v>
      </c>
      <c r="B2626" s="328" t="s">
        <v>12754</v>
      </c>
      <c r="C2626" s="334" t="s">
        <v>2010</v>
      </c>
      <c r="D2626" s="336"/>
    </row>
    <row r="2627" spans="1:4">
      <c r="A2627" s="326">
        <v>12729</v>
      </c>
      <c r="B2627" s="328" t="s">
        <v>12755</v>
      </c>
      <c r="C2627" s="334" t="s">
        <v>2010</v>
      </c>
      <c r="D2627" s="336"/>
    </row>
    <row r="2628" spans="1:4">
      <c r="A2628" s="326">
        <v>12730</v>
      </c>
      <c r="B2628" s="328" t="s">
        <v>12756</v>
      </c>
      <c r="C2628" s="334" t="s">
        <v>2010</v>
      </c>
      <c r="D2628" s="336"/>
    </row>
    <row r="2629" spans="1:4">
      <c r="A2629" s="326">
        <v>3840</v>
      </c>
      <c r="B2629" s="328" t="s">
        <v>12757</v>
      </c>
      <c r="C2629" s="334" t="s">
        <v>2010</v>
      </c>
      <c r="D2629" s="336"/>
    </row>
    <row r="2630" spans="1:4">
      <c r="A2630" s="326">
        <v>3838</v>
      </c>
      <c r="B2630" s="328" t="s">
        <v>12758</v>
      </c>
      <c r="C2630" s="334" t="s">
        <v>2010</v>
      </c>
      <c r="D2630" s="336"/>
    </row>
    <row r="2631" spans="1:4">
      <c r="A2631" s="326">
        <v>3844</v>
      </c>
      <c r="B2631" s="328" t="s">
        <v>12759</v>
      </c>
      <c r="C2631" s="334" t="s">
        <v>2010</v>
      </c>
      <c r="D2631" s="336"/>
    </row>
    <row r="2632" spans="1:4">
      <c r="A2632" s="326">
        <v>3839</v>
      </c>
      <c r="B2632" s="328" t="s">
        <v>12760</v>
      </c>
      <c r="C2632" s="334" t="s">
        <v>2010</v>
      </c>
      <c r="D2632" s="336"/>
    </row>
    <row r="2633" spans="1:4">
      <c r="A2633" s="326">
        <v>3843</v>
      </c>
      <c r="B2633" s="328" t="s">
        <v>12761</v>
      </c>
      <c r="C2633" s="334" t="s">
        <v>2010</v>
      </c>
      <c r="D2633" s="336"/>
    </row>
    <row r="2634" spans="1:4">
      <c r="A2634" s="326">
        <v>3900</v>
      </c>
      <c r="B2634" s="328" t="s">
        <v>12762</v>
      </c>
      <c r="C2634" s="334" t="s">
        <v>2010</v>
      </c>
      <c r="D2634" s="336">
        <v>45.92</v>
      </c>
    </row>
    <row r="2635" spans="1:4">
      <c r="A2635" s="326">
        <v>3846</v>
      </c>
      <c r="B2635" s="328" t="s">
        <v>12763</v>
      </c>
      <c r="C2635" s="334" t="s">
        <v>2010</v>
      </c>
      <c r="D2635" s="336">
        <v>13.8</v>
      </c>
    </row>
    <row r="2636" spans="1:4">
      <c r="A2636" s="326">
        <v>3886</v>
      </c>
      <c r="B2636" s="328" t="s">
        <v>12764</v>
      </c>
      <c r="C2636" s="334" t="s">
        <v>2010</v>
      </c>
      <c r="D2636" s="336">
        <v>18.32</v>
      </c>
    </row>
    <row r="2637" spans="1:4" ht="25.5">
      <c r="A2637" s="326">
        <v>3854</v>
      </c>
      <c r="B2637" s="328" t="s">
        <v>12765</v>
      </c>
      <c r="C2637" s="334" t="s">
        <v>2010</v>
      </c>
      <c r="D2637" s="336">
        <v>10.44</v>
      </c>
    </row>
    <row r="2638" spans="1:4" ht="25.5">
      <c r="A2638" s="326">
        <v>3873</v>
      </c>
      <c r="B2638" s="328" t="s">
        <v>12766</v>
      </c>
      <c r="C2638" s="334" t="s">
        <v>2010</v>
      </c>
      <c r="D2638" s="336">
        <v>12.15</v>
      </c>
    </row>
    <row r="2639" spans="1:4" ht="25.5">
      <c r="A2639" s="326">
        <v>38021</v>
      </c>
      <c r="B2639" s="328" t="s">
        <v>12767</v>
      </c>
      <c r="C2639" s="334" t="s">
        <v>2010</v>
      </c>
      <c r="D2639" s="336">
        <v>21.58</v>
      </c>
    </row>
    <row r="2640" spans="1:4" ht="25.5">
      <c r="A2640" s="326">
        <v>43838</v>
      </c>
      <c r="B2640" s="328" t="s">
        <v>12768</v>
      </c>
      <c r="C2640" s="334" t="s">
        <v>2010</v>
      </c>
      <c r="D2640" s="336">
        <v>27.89</v>
      </c>
    </row>
    <row r="2641" spans="1:4" ht="25.5">
      <c r="A2641" s="326">
        <v>3847</v>
      </c>
      <c r="B2641" s="328" t="s">
        <v>12769</v>
      </c>
      <c r="C2641" s="334" t="s">
        <v>2010</v>
      </c>
      <c r="D2641" s="336">
        <v>28.13</v>
      </c>
    </row>
    <row r="2642" spans="1:4" ht="25.5">
      <c r="A2642" s="326">
        <v>38022</v>
      </c>
      <c r="B2642" s="328" t="s">
        <v>12770</v>
      </c>
      <c r="C2642" s="334" t="s">
        <v>2010</v>
      </c>
      <c r="D2642" s="336">
        <v>38.659999999999997</v>
      </c>
    </row>
    <row r="2643" spans="1:4">
      <c r="A2643" s="326">
        <v>3826</v>
      </c>
      <c r="B2643" s="328" t="s">
        <v>12771</v>
      </c>
      <c r="C2643" s="334" t="s">
        <v>2010</v>
      </c>
      <c r="D2643" s="336"/>
    </row>
    <row r="2644" spans="1:4">
      <c r="A2644" s="326">
        <v>3825</v>
      </c>
      <c r="B2644" s="328" t="s">
        <v>12772</v>
      </c>
      <c r="C2644" s="334" t="s">
        <v>2010</v>
      </c>
      <c r="D2644" s="336"/>
    </row>
    <row r="2645" spans="1:4">
      <c r="A2645" s="326">
        <v>3827</v>
      </c>
      <c r="B2645" s="328" t="s">
        <v>12773</v>
      </c>
      <c r="C2645" s="334" t="s">
        <v>2010</v>
      </c>
      <c r="D2645" s="336"/>
    </row>
    <row r="2646" spans="1:4">
      <c r="A2646" s="326">
        <v>3830</v>
      </c>
      <c r="B2646" s="328" t="s">
        <v>12774</v>
      </c>
      <c r="C2646" s="334" t="s">
        <v>2010</v>
      </c>
      <c r="D2646" s="336">
        <v>179.72</v>
      </c>
    </row>
    <row r="2647" spans="1:4">
      <c r="A2647" s="326">
        <v>37981</v>
      </c>
      <c r="B2647" s="328" t="s">
        <v>12775</v>
      </c>
      <c r="C2647" s="334" t="s">
        <v>2010</v>
      </c>
      <c r="D2647" s="336">
        <v>7.01</v>
      </c>
    </row>
    <row r="2648" spans="1:4">
      <c r="A2648" s="326">
        <v>37982</v>
      </c>
      <c r="B2648" s="328" t="s">
        <v>12776</v>
      </c>
      <c r="C2648" s="334" t="s">
        <v>2010</v>
      </c>
      <c r="D2648" s="336">
        <v>10.17</v>
      </c>
    </row>
    <row r="2649" spans="1:4">
      <c r="A2649" s="326">
        <v>37983</v>
      </c>
      <c r="B2649" s="328" t="s">
        <v>12777</v>
      </c>
      <c r="C2649" s="334" t="s">
        <v>2010</v>
      </c>
      <c r="D2649" s="336">
        <v>15.04</v>
      </c>
    </row>
    <row r="2650" spans="1:4">
      <c r="A2650" s="326">
        <v>37984</v>
      </c>
      <c r="B2650" s="328" t="s">
        <v>12778</v>
      </c>
      <c r="C2650" s="334" t="s">
        <v>2010</v>
      </c>
      <c r="D2650" s="336">
        <v>21.13</v>
      </c>
    </row>
    <row r="2651" spans="1:4">
      <c r="A2651" s="326">
        <v>37985</v>
      </c>
      <c r="B2651" s="328" t="s">
        <v>12779</v>
      </c>
      <c r="C2651" s="334" t="s">
        <v>2010</v>
      </c>
      <c r="D2651" s="336">
        <v>30.02</v>
      </c>
    </row>
    <row r="2652" spans="1:4">
      <c r="A2652" s="326">
        <v>20165</v>
      </c>
      <c r="B2652" s="328" t="s">
        <v>12780</v>
      </c>
      <c r="C2652" s="334" t="s">
        <v>2010</v>
      </c>
      <c r="D2652" s="336">
        <v>22.28</v>
      </c>
    </row>
    <row r="2653" spans="1:4">
      <c r="A2653" s="326">
        <v>20166</v>
      </c>
      <c r="B2653" s="328" t="s">
        <v>12781</v>
      </c>
      <c r="C2653" s="334" t="s">
        <v>2010</v>
      </c>
      <c r="D2653" s="336">
        <v>68.040000000000006</v>
      </c>
    </row>
    <row r="2654" spans="1:4">
      <c r="A2654" s="326">
        <v>20164</v>
      </c>
      <c r="B2654" s="328" t="s">
        <v>12782</v>
      </c>
      <c r="C2654" s="334" t="s">
        <v>2010</v>
      </c>
      <c r="D2654" s="336">
        <v>10.7</v>
      </c>
    </row>
    <row r="2655" spans="1:4">
      <c r="A2655" s="326">
        <v>3893</v>
      </c>
      <c r="B2655" s="328" t="s">
        <v>12783</v>
      </c>
      <c r="C2655" s="334" t="s">
        <v>2010</v>
      </c>
      <c r="D2655" s="336">
        <v>16.77</v>
      </c>
    </row>
    <row r="2656" spans="1:4">
      <c r="A2656" s="326">
        <v>3848</v>
      </c>
      <c r="B2656" s="328" t="s">
        <v>12784</v>
      </c>
      <c r="C2656" s="334" t="s">
        <v>2010</v>
      </c>
      <c r="D2656" s="336">
        <v>10.23</v>
      </c>
    </row>
    <row r="2657" spans="1:4">
      <c r="A2657" s="326">
        <v>3895</v>
      </c>
      <c r="B2657" s="328" t="s">
        <v>12785</v>
      </c>
      <c r="C2657" s="334" t="s">
        <v>2010</v>
      </c>
      <c r="D2657" s="336">
        <v>11.36</v>
      </c>
    </row>
    <row r="2658" spans="1:4">
      <c r="A2658" s="326">
        <v>12404</v>
      </c>
      <c r="B2658" s="328" t="s">
        <v>12786</v>
      </c>
      <c r="C2658" s="334" t="s">
        <v>2010</v>
      </c>
      <c r="D2658" s="336"/>
    </row>
    <row r="2659" spans="1:4">
      <c r="A2659" s="326">
        <v>3939</v>
      </c>
      <c r="B2659" s="328" t="s">
        <v>12787</v>
      </c>
      <c r="C2659" s="334" t="s">
        <v>2010</v>
      </c>
      <c r="D2659" s="336"/>
    </row>
    <row r="2660" spans="1:4">
      <c r="A2660" s="326">
        <v>3911</v>
      </c>
      <c r="B2660" s="328" t="s">
        <v>12788</v>
      </c>
      <c r="C2660" s="334" t="s">
        <v>2010</v>
      </c>
      <c r="D2660" s="336"/>
    </row>
    <row r="2661" spans="1:4">
      <c r="A2661" s="326">
        <v>3910</v>
      </c>
      <c r="B2661" s="328" t="s">
        <v>12789</v>
      </c>
      <c r="C2661" s="334" t="s">
        <v>2010</v>
      </c>
      <c r="D2661" s="336"/>
    </row>
    <row r="2662" spans="1:4">
      <c r="A2662" s="326">
        <v>3908</v>
      </c>
      <c r="B2662" s="328" t="s">
        <v>12790</v>
      </c>
      <c r="C2662" s="334" t="s">
        <v>2010</v>
      </c>
      <c r="D2662" s="336"/>
    </row>
    <row r="2663" spans="1:4">
      <c r="A2663" s="326">
        <v>3913</v>
      </c>
      <c r="B2663" s="328" t="s">
        <v>12791</v>
      </c>
      <c r="C2663" s="334" t="s">
        <v>2010</v>
      </c>
      <c r="D2663" s="336"/>
    </row>
    <row r="2664" spans="1:4">
      <c r="A2664" s="326">
        <v>3912</v>
      </c>
      <c r="B2664" s="328" t="s">
        <v>12792</v>
      </c>
      <c r="C2664" s="334" t="s">
        <v>2010</v>
      </c>
      <c r="D2664" s="336"/>
    </row>
    <row r="2665" spans="1:4">
      <c r="A2665" s="326">
        <v>3914</v>
      </c>
      <c r="B2665" s="328" t="s">
        <v>12793</v>
      </c>
      <c r="C2665" s="334" t="s">
        <v>2010</v>
      </c>
      <c r="D2665" s="336"/>
    </row>
    <row r="2666" spans="1:4">
      <c r="A2666" s="326">
        <v>3909</v>
      </c>
      <c r="B2666" s="328" t="s">
        <v>12794</v>
      </c>
      <c r="C2666" s="334" t="s">
        <v>2010</v>
      </c>
      <c r="D2666" s="336"/>
    </row>
    <row r="2667" spans="1:4">
      <c r="A2667" s="326">
        <v>3915</v>
      </c>
      <c r="B2667" s="328" t="s">
        <v>12795</v>
      </c>
      <c r="C2667" s="334" t="s">
        <v>2010</v>
      </c>
      <c r="D2667" s="336"/>
    </row>
    <row r="2668" spans="1:4">
      <c r="A2668" s="326">
        <v>3916</v>
      </c>
      <c r="B2668" s="328" t="s">
        <v>12796</v>
      </c>
      <c r="C2668" s="334" t="s">
        <v>2010</v>
      </c>
      <c r="D2668" s="336"/>
    </row>
    <row r="2669" spans="1:4">
      <c r="A2669" s="326">
        <v>3917</v>
      </c>
      <c r="B2669" s="328" t="s">
        <v>12797</v>
      </c>
      <c r="C2669" s="334" t="s">
        <v>2010</v>
      </c>
      <c r="D2669" s="336"/>
    </row>
    <row r="2670" spans="1:4">
      <c r="A2670" s="326">
        <v>1904</v>
      </c>
      <c r="B2670" s="328" t="s">
        <v>12798</v>
      </c>
      <c r="C2670" s="334" t="s">
        <v>2010</v>
      </c>
      <c r="D2670" s="336">
        <v>1.39</v>
      </c>
    </row>
    <row r="2671" spans="1:4">
      <c r="A2671" s="326">
        <v>1899</v>
      </c>
      <c r="B2671" s="328" t="s">
        <v>12799</v>
      </c>
      <c r="C2671" s="334" t="s">
        <v>2010</v>
      </c>
      <c r="D2671" s="336">
        <v>1.57</v>
      </c>
    </row>
    <row r="2672" spans="1:4">
      <c r="A2672" s="326">
        <v>1900</v>
      </c>
      <c r="B2672" s="328" t="s">
        <v>12800</v>
      </c>
      <c r="C2672" s="334" t="s">
        <v>2010</v>
      </c>
      <c r="D2672" s="336">
        <v>2.5499999999999998</v>
      </c>
    </row>
    <row r="2673" spans="1:4" ht="25.5">
      <c r="A2673" s="326">
        <v>12407</v>
      </c>
      <c r="B2673" s="328" t="s">
        <v>12801</v>
      </c>
      <c r="C2673" s="334" t="s">
        <v>2010</v>
      </c>
      <c r="D2673" s="336"/>
    </row>
    <row r="2674" spans="1:4" ht="25.5">
      <c r="A2674" s="326">
        <v>12408</v>
      </c>
      <c r="B2674" s="328" t="s">
        <v>12802</v>
      </c>
      <c r="C2674" s="334" t="s">
        <v>2010</v>
      </c>
      <c r="D2674" s="336"/>
    </row>
    <row r="2675" spans="1:4" ht="25.5">
      <c r="A2675" s="326">
        <v>12409</v>
      </c>
      <c r="B2675" s="328" t="s">
        <v>12803</v>
      </c>
      <c r="C2675" s="334" t="s">
        <v>2010</v>
      </c>
      <c r="D2675" s="336"/>
    </row>
    <row r="2676" spans="1:4" ht="25.5">
      <c r="A2676" s="326">
        <v>12410</v>
      </c>
      <c r="B2676" s="328" t="s">
        <v>12804</v>
      </c>
      <c r="C2676" s="334" t="s">
        <v>2010</v>
      </c>
      <c r="D2676" s="336"/>
    </row>
    <row r="2677" spans="1:4">
      <c r="A2677" s="326">
        <v>3936</v>
      </c>
      <c r="B2677" s="328" t="s">
        <v>12805</v>
      </c>
      <c r="C2677" s="334" t="s">
        <v>2010</v>
      </c>
      <c r="D2677" s="336"/>
    </row>
    <row r="2678" spans="1:4">
      <c r="A2678" s="326">
        <v>3924</v>
      </c>
      <c r="B2678" s="328" t="s">
        <v>12806</v>
      </c>
      <c r="C2678" s="334" t="s">
        <v>2010</v>
      </c>
      <c r="D2678" s="336"/>
    </row>
    <row r="2679" spans="1:4">
      <c r="A2679" s="326">
        <v>3922</v>
      </c>
      <c r="B2679" s="328" t="s">
        <v>12807</v>
      </c>
      <c r="C2679" s="334" t="s">
        <v>2010</v>
      </c>
      <c r="D2679" s="336"/>
    </row>
    <row r="2680" spans="1:4">
      <c r="A2680" s="326">
        <v>3923</v>
      </c>
      <c r="B2680" s="328" t="s">
        <v>12808</v>
      </c>
      <c r="C2680" s="334" t="s">
        <v>2010</v>
      </c>
      <c r="D2680" s="336"/>
    </row>
    <row r="2681" spans="1:4">
      <c r="A2681" s="326">
        <v>3921</v>
      </c>
      <c r="B2681" s="328" t="s">
        <v>12809</v>
      </c>
      <c r="C2681" s="334" t="s">
        <v>2010</v>
      </c>
      <c r="D2681" s="336"/>
    </row>
    <row r="2682" spans="1:4">
      <c r="A2682" s="326">
        <v>3937</v>
      </c>
      <c r="B2682" s="328" t="s">
        <v>12810</v>
      </c>
      <c r="C2682" s="334" t="s">
        <v>2010</v>
      </c>
      <c r="D2682" s="336"/>
    </row>
    <row r="2683" spans="1:4">
      <c r="A2683" s="326">
        <v>3920</v>
      </c>
      <c r="B2683" s="328" t="s">
        <v>12811</v>
      </c>
      <c r="C2683" s="334" t="s">
        <v>2010</v>
      </c>
      <c r="D2683" s="336"/>
    </row>
    <row r="2684" spans="1:4">
      <c r="A2684" s="326">
        <v>3938</v>
      </c>
      <c r="B2684" s="328" t="s">
        <v>12812</v>
      </c>
      <c r="C2684" s="334" t="s">
        <v>2010</v>
      </c>
      <c r="D2684" s="336"/>
    </row>
    <row r="2685" spans="1:4">
      <c r="A2685" s="326">
        <v>3919</v>
      </c>
      <c r="B2685" s="328" t="s">
        <v>12813</v>
      </c>
      <c r="C2685" s="334" t="s">
        <v>2010</v>
      </c>
      <c r="D2685" s="336"/>
    </row>
    <row r="2686" spans="1:4">
      <c r="A2686" s="326">
        <v>3927</v>
      </c>
      <c r="B2686" s="328" t="s">
        <v>12814</v>
      </c>
      <c r="C2686" s="334" t="s">
        <v>2010</v>
      </c>
      <c r="D2686" s="336"/>
    </row>
    <row r="2687" spans="1:4">
      <c r="A2687" s="326">
        <v>3928</v>
      </c>
      <c r="B2687" s="328" t="s">
        <v>12815</v>
      </c>
      <c r="C2687" s="334" t="s">
        <v>2010</v>
      </c>
      <c r="D2687" s="336"/>
    </row>
    <row r="2688" spans="1:4">
      <c r="A2688" s="326">
        <v>3926</v>
      </c>
      <c r="B2688" s="328" t="s">
        <v>12816</v>
      </c>
      <c r="C2688" s="334" t="s">
        <v>2010</v>
      </c>
      <c r="D2688" s="336"/>
    </row>
    <row r="2689" spans="1:4">
      <c r="A2689" s="326">
        <v>3935</v>
      </c>
      <c r="B2689" s="328" t="s">
        <v>12817</v>
      </c>
      <c r="C2689" s="334" t="s">
        <v>2010</v>
      </c>
      <c r="D2689" s="336"/>
    </row>
    <row r="2690" spans="1:4">
      <c r="A2690" s="326">
        <v>3925</v>
      </c>
      <c r="B2690" s="328" t="s">
        <v>12818</v>
      </c>
      <c r="C2690" s="334" t="s">
        <v>2010</v>
      </c>
      <c r="D2690" s="336"/>
    </row>
    <row r="2691" spans="1:4">
      <c r="A2691" s="326">
        <v>3929</v>
      </c>
      <c r="B2691" s="328" t="s">
        <v>12819</v>
      </c>
      <c r="C2691" s="334" t="s">
        <v>2010</v>
      </c>
      <c r="D2691" s="336"/>
    </row>
    <row r="2692" spans="1:4">
      <c r="A2692" s="326">
        <v>3931</v>
      </c>
      <c r="B2692" s="328" t="s">
        <v>12820</v>
      </c>
      <c r="C2692" s="334" t="s">
        <v>2010</v>
      </c>
      <c r="D2692" s="336"/>
    </row>
    <row r="2693" spans="1:4">
      <c r="A2693" s="326">
        <v>3930</v>
      </c>
      <c r="B2693" s="328" t="s">
        <v>12821</v>
      </c>
      <c r="C2693" s="334" t="s">
        <v>2010</v>
      </c>
      <c r="D2693" s="336"/>
    </row>
    <row r="2694" spans="1:4">
      <c r="A2694" s="326">
        <v>12406</v>
      </c>
      <c r="B2694" s="328" t="s">
        <v>12822</v>
      </c>
      <c r="C2694" s="334" t="s">
        <v>2010</v>
      </c>
      <c r="D2694" s="336"/>
    </row>
    <row r="2695" spans="1:4">
      <c r="A2695" s="326">
        <v>3932</v>
      </c>
      <c r="B2695" s="328" t="s">
        <v>12823</v>
      </c>
      <c r="C2695" s="334" t="s">
        <v>2010</v>
      </c>
      <c r="D2695" s="336"/>
    </row>
    <row r="2696" spans="1:4">
      <c r="A2696" s="326">
        <v>3933</v>
      </c>
      <c r="B2696" s="328" t="s">
        <v>12824</v>
      </c>
      <c r="C2696" s="334" t="s">
        <v>2010</v>
      </c>
      <c r="D2696" s="336"/>
    </row>
    <row r="2697" spans="1:4">
      <c r="A2697" s="326">
        <v>3934</v>
      </c>
      <c r="B2697" s="328" t="s">
        <v>12825</v>
      </c>
      <c r="C2697" s="334" t="s">
        <v>2010</v>
      </c>
      <c r="D2697" s="336"/>
    </row>
    <row r="2698" spans="1:4" ht="25.5">
      <c r="A2698" s="326">
        <v>40355</v>
      </c>
      <c r="B2698" s="328" t="s">
        <v>12826</v>
      </c>
      <c r="C2698" s="334" t="s">
        <v>2010</v>
      </c>
      <c r="D2698" s="336"/>
    </row>
    <row r="2699" spans="1:4" ht="25.5">
      <c r="A2699" s="326">
        <v>40364</v>
      </c>
      <c r="B2699" s="328" t="s">
        <v>12827</v>
      </c>
      <c r="C2699" s="334" t="s">
        <v>2010</v>
      </c>
      <c r="D2699" s="336"/>
    </row>
    <row r="2700" spans="1:4" ht="25.5">
      <c r="A2700" s="326">
        <v>40361</v>
      </c>
      <c r="B2700" s="328" t="s">
        <v>12828</v>
      </c>
      <c r="C2700" s="334" t="s">
        <v>2010</v>
      </c>
      <c r="D2700" s="336"/>
    </row>
    <row r="2701" spans="1:4" ht="25.5">
      <c r="A2701" s="326">
        <v>40358</v>
      </c>
      <c r="B2701" s="328" t="s">
        <v>12829</v>
      </c>
      <c r="C2701" s="334" t="s">
        <v>2010</v>
      </c>
      <c r="D2701" s="336"/>
    </row>
    <row r="2702" spans="1:4" ht="25.5">
      <c r="A2702" s="326">
        <v>40370</v>
      </c>
      <c r="B2702" s="328" t="s">
        <v>12830</v>
      </c>
      <c r="C2702" s="334" t="s">
        <v>2010</v>
      </c>
      <c r="D2702" s="336"/>
    </row>
    <row r="2703" spans="1:4" ht="25.5">
      <c r="A2703" s="326">
        <v>40367</v>
      </c>
      <c r="B2703" s="328" t="s">
        <v>12831</v>
      </c>
      <c r="C2703" s="334" t="s">
        <v>2010</v>
      </c>
      <c r="D2703" s="336"/>
    </row>
    <row r="2704" spans="1:4" ht="25.5">
      <c r="A2704" s="326">
        <v>40373</v>
      </c>
      <c r="B2704" s="328" t="s">
        <v>12832</v>
      </c>
      <c r="C2704" s="334" t="s">
        <v>2010</v>
      </c>
      <c r="D2704" s="336"/>
    </row>
    <row r="2705" spans="1:4">
      <c r="A2705" s="326">
        <v>3907</v>
      </c>
      <c r="B2705" s="328" t="s">
        <v>12833</v>
      </c>
      <c r="C2705" s="334" t="s">
        <v>2010</v>
      </c>
      <c r="D2705" s="336">
        <v>5.29</v>
      </c>
    </row>
    <row r="2706" spans="1:4">
      <c r="A2706" s="326">
        <v>3889</v>
      </c>
      <c r="B2706" s="328" t="s">
        <v>12834</v>
      </c>
      <c r="C2706" s="334" t="s">
        <v>2010</v>
      </c>
      <c r="D2706" s="336">
        <v>3.76</v>
      </c>
    </row>
    <row r="2707" spans="1:4">
      <c r="A2707" s="326">
        <v>3868</v>
      </c>
      <c r="B2707" s="328" t="s">
        <v>12835</v>
      </c>
      <c r="C2707" s="334" t="s">
        <v>2010</v>
      </c>
      <c r="D2707" s="336">
        <v>1.38</v>
      </c>
    </row>
    <row r="2708" spans="1:4">
      <c r="A2708" s="326">
        <v>3869</v>
      </c>
      <c r="B2708" s="328" t="s">
        <v>12836</v>
      </c>
      <c r="C2708" s="334" t="s">
        <v>2010</v>
      </c>
      <c r="D2708" s="336">
        <v>3.06</v>
      </c>
    </row>
    <row r="2709" spans="1:4">
      <c r="A2709" s="326">
        <v>3872</v>
      </c>
      <c r="B2709" s="328" t="s">
        <v>12837</v>
      </c>
      <c r="C2709" s="334" t="s">
        <v>2010</v>
      </c>
      <c r="D2709" s="336">
        <v>5.22</v>
      </c>
    </row>
    <row r="2710" spans="1:4">
      <c r="A2710" s="326">
        <v>3850</v>
      </c>
      <c r="B2710" s="328" t="s">
        <v>12838</v>
      </c>
      <c r="C2710" s="334" t="s">
        <v>2010</v>
      </c>
      <c r="D2710" s="336">
        <v>12.04</v>
      </c>
    </row>
    <row r="2711" spans="1:4">
      <c r="A2711" s="326">
        <v>38023</v>
      </c>
      <c r="B2711" s="328" t="s">
        <v>12839</v>
      </c>
      <c r="C2711" s="334" t="s">
        <v>2010</v>
      </c>
      <c r="D2711" s="336">
        <v>6.13</v>
      </c>
    </row>
    <row r="2712" spans="1:4" ht="25.5">
      <c r="A2712" s="326">
        <v>37986</v>
      </c>
      <c r="B2712" s="328" t="s">
        <v>12840</v>
      </c>
      <c r="C2712" s="334" t="s">
        <v>2010</v>
      </c>
      <c r="D2712" s="336">
        <v>2.39</v>
      </c>
    </row>
    <row r="2713" spans="1:4">
      <c r="A2713" s="326">
        <v>21120</v>
      </c>
      <c r="B2713" s="328" t="s">
        <v>12841</v>
      </c>
      <c r="C2713" s="334" t="s">
        <v>2010</v>
      </c>
      <c r="D2713" s="336">
        <v>12.21</v>
      </c>
    </row>
    <row r="2714" spans="1:4">
      <c r="A2714" s="326">
        <v>39318</v>
      </c>
      <c r="B2714" s="328" t="s">
        <v>12842</v>
      </c>
      <c r="C2714" s="334" t="s">
        <v>2010</v>
      </c>
      <c r="D2714" s="336">
        <v>11.36</v>
      </c>
    </row>
    <row r="2715" spans="1:4">
      <c r="A2715" s="326">
        <v>37987</v>
      </c>
      <c r="B2715" s="328" t="s">
        <v>12843</v>
      </c>
      <c r="C2715" s="334" t="s">
        <v>2010</v>
      </c>
      <c r="D2715" s="336">
        <v>119.4</v>
      </c>
    </row>
    <row r="2716" spans="1:4" ht="25.5">
      <c r="A2716" s="326">
        <v>37988</v>
      </c>
      <c r="B2716" s="328" t="s">
        <v>12844</v>
      </c>
      <c r="C2716" s="334" t="s">
        <v>2010</v>
      </c>
      <c r="D2716" s="336">
        <v>189.74</v>
      </c>
    </row>
    <row r="2717" spans="1:4">
      <c r="A2717" s="326">
        <v>40366</v>
      </c>
      <c r="B2717" s="328" t="s">
        <v>12845</v>
      </c>
      <c r="C2717" s="334" t="s">
        <v>2010</v>
      </c>
      <c r="D2717" s="336"/>
    </row>
    <row r="2718" spans="1:4">
      <c r="A2718" s="326">
        <v>40363</v>
      </c>
      <c r="B2718" s="328" t="s">
        <v>12846</v>
      </c>
      <c r="C2718" s="334" t="s">
        <v>2010</v>
      </c>
      <c r="D2718" s="336"/>
    </row>
    <row r="2719" spans="1:4">
      <c r="A2719" s="326">
        <v>40360</v>
      </c>
      <c r="B2719" s="328" t="s">
        <v>12847</v>
      </c>
      <c r="C2719" s="334" t="s">
        <v>2010</v>
      </c>
      <c r="D2719" s="336"/>
    </row>
    <row r="2720" spans="1:4">
      <c r="A2720" s="326">
        <v>40354</v>
      </c>
      <c r="B2720" s="328" t="s">
        <v>12848</v>
      </c>
      <c r="C2720" s="334" t="s">
        <v>2010</v>
      </c>
      <c r="D2720" s="336"/>
    </row>
    <row r="2721" spans="1:4">
      <c r="A2721" s="326">
        <v>40372</v>
      </c>
      <c r="B2721" s="328" t="s">
        <v>12849</v>
      </c>
      <c r="C2721" s="334" t="s">
        <v>2010</v>
      </c>
      <c r="D2721" s="336"/>
    </row>
    <row r="2722" spans="1:4">
      <c r="A2722" s="326">
        <v>40369</v>
      </c>
      <c r="B2722" s="328" t="s">
        <v>12850</v>
      </c>
      <c r="C2722" s="334" t="s">
        <v>2010</v>
      </c>
      <c r="D2722" s="336"/>
    </row>
    <row r="2723" spans="1:4">
      <c r="A2723" s="326">
        <v>40375</v>
      </c>
      <c r="B2723" s="328" t="s">
        <v>12851</v>
      </c>
      <c r="C2723" s="334" t="s">
        <v>2010</v>
      </c>
      <c r="D2723" s="336"/>
    </row>
    <row r="2724" spans="1:4">
      <c r="A2724" s="326">
        <v>40357</v>
      </c>
      <c r="B2724" s="328" t="s">
        <v>12852</v>
      </c>
      <c r="C2724" s="334" t="s">
        <v>2010</v>
      </c>
      <c r="D2724" s="336"/>
    </row>
    <row r="2725" spans="1:4">
      <c r="A2725" s="326">
        <v>1893</v>
      </c>
      <c r="B2725" s="328" t="s">
        <v>12853</v>
      </c>
      <c r="C2725" s="334" t="s">
        <v>2010</v>
      </c>
      <c r="D2725" s="336">
        <v>5.24</v>
      </c>
    </row>
    <row r="2726" spans="1:4">
      <c r="A2726" s="326">
        <v>1902</v>
      </c>
      <c r="B2726" s="328" t="s">
        <v>12854</v>
      </c>
      <c r="C2726" s="334" t="s">
        <v>2010</v>
      </c>
      <c r="D2726" s="336">
        <v>3.81</v>
      </c>
    </row>
    <row r="2727" spans="1:4">
      <c r="A2727" s="326">
        <v>1892</v>
      </c>
      <c r="B2727" s="328" t="s">
        <v>12855</v>
      </c>
      <c r="C2727" s="334" t="s">
        <v>2010</v>
      </c>
      <c r="D2727" s="336">
        <v>2.4500000000000002</v>
      </c>
    </row>
    <row r="2728" spans="1:4">
      <c r="A2728" s="326">
        <v>1901</v>
      </c>
      <c r="B2728" s="328" t="s">
        <v>12856</v>
      </c>
      <c r="C2728" s="334" t="s">
        <v>2010</v>
      </c>
      <c r="D2728" s="336">
        <v>1.19</v>
      </c>
    </row>
    <row r="2729" spans="1:4">
      <c r="A2729" s="326">
        <v>1907</v>
      </c>
      <c r="B2729" s="328" t="s">
        <v>12857</v>
      </c>
      <c r="C2729" s="334" t="s">
        <v>2010</v>
      </c>
      <c r="D2729" s="336">
        <v>16.850000000000001</v>
      </c>
    </row>
    <row r="2730" spans="1:4">
      <c r="A2730" s="326">
        <v>1894</v>
      </c>
      <c r="B2730" s="328" t="s">
        <v>12858</v>
      </c>
      <c r="C2730" s="334" t="s">
        <v>2010</v>
      </c>
      <c r="D2730" s="336">
        <v>7.58</v>
      </c>
    </row>
    <row r="2731" spans="1:4">
      <c r="A2731" s="326">
        <v>1896</v>
      </c>
      <c r="B2731" s="328" t="s">
        <v>12859</v>
      </c>
      <c r="C2731" s="334" t="s">
        <v>2010</v>
      </c>
      <c r="D2731" s="336">
        <v>22.63</v>
      </c>
    </row>
    <row r="2732" spans="1:4">
      <c r="A2732" s="326">
        <v>1891</v>
      </c>
      <c r="B2732" s="328" t="s">
        <v>12860</v>
      </c>
      <c r="C2732" s="334" t="s">
        <v>2010</v>
      </c>
      <c r="D2732" s="336">
        <v>1.76</v>
      </c>
    </row>
    <row r="2733" spans="1:4">
      <c r="A2733" s="326">
        <v>1895</v>
      </c>
      <c r="B2733" s="328" t="s">
        <v>12861</v>
      </c>
      <c r="C2733" s="334" t="s">
        <v>2010</v>
      </c>
      <c r="D2733" s="336">
        <v>39.76</v>
      </c>
    </row>
    <row r="2734" spans="1:4" ht="25.5">
      <c r="A2734" s="326">
        <v>2641</v>
      </c>
      <c r="B2734" s="328" t="s">
        <v>12862</v>
      </c>
      <c r="C2734" s="334" t="s">
        <v>2010</v>
      </c>
      <c r="D2734" s="336"/>
    </row>
    <row r="2735" spans="1:4" ht="25.5">
      <c r="A2735" s="326">
        <v>2636</v>
      </c>
      <c r="B2735" s="328" t="s">
        <v>12863</v>
      </c>
      <c r="C2735" s="334" t="s">
        <v>2010</v>
      </c>
      <c r="D2735" s="336"/>
    </row>
    <row r="2736" spans="1:4" ht="25.5">
      <c r="A2736" s="326">
        <v>2637</v>
      </c>
      <c r="B2736" s="328" t="s">
        <v>12864</v>
      </c>
      <c r="C2736" s="334" t="s">
        <v>2010</v>
      </c>
      <c r="D2736" s="336"/>
    </row>
    <row r="2737" spans="1:4" ht="25.5">
      <c r="A2737" s="326">
        <v>2638</v>
      </c>
      <c r="B2737" s="328" t="s">
        <v>12865</v>
      </c>
      <c r="C2737" s="334" t="s">
        <v>2010</v>
      </c>
      <c r="D2737" s="336"/>
    </row>
    <row r="2738" spans="1:4" ht="25.5">
      <c r="A2738" s="326">
        <v>2639</v>
      </c>
      <c r="B2738" s="328" t="s">
        <v>12866</v>
      </c>
      <c r="C2738" s="334" t="s">
        <v>2010</v>
      </c>
      <c r="D2738" s="336"/>
    </row>
    <row r="2739" spans="1:4" ht="25.5">
      <c r="A2739" s="326">
        <v>2644</v>
      </c>
      <c r="B2739" s="328" t="s">
        <v>12867</v>
      </c>
      <c r="C2739" s="334" t="s">
        <v>2010</v>
      </c>
      <c r="D2739" s="336"/>
    </row>
    <row r="2740" spans="1:4" ht="25.5">
      <c r="A2740" s="326">
        <v>2640</v>
      </c>
      <c r="B2740" s="328" t="s">
        <v>12868</v>
      </c>
      <c r="C2740" s="334" t="s">
        <v>2010</v>
      </c>
      <c r="D2740" s="336"/>
    </row>
    <row r="2741" spans="1:4" ht="25.5">
      <c r="A2741" s="326">
        <v>2642</v>
      </c>
      <c r="B2741" s="328" t="s">
        <v>12869</v>
      </c>
      <c r="C2741" s="334" t="s">
        <v>2010</v>
      </c>
      <c r="D2741" s="336"/>
    </row>
    <row r="2742" spans="1:4" ht="25.5">
      <c r="A2742" s="326">
        <v>2643</v>
      </c>
      <c r="B2742" s="328" t="s">
        <v>12870</v>
      </c>
      <c r="C2742" s="334" t="s">
        <v>2010</v>
      </c>
      <c r="D2742" s="336"/>
    </row>
    <row r="2743" spans="1:4">
      <c r="A2743" s="326">
        <v>44281</v>
      </c>
      <c r="B2743" s="328" t="s">
        <v>12871</v>
      </c>
      <c r="C2743" s="334" t="s">
        <v>2010</v>
      </c>
      <c r="D2743" s="336">
        <v>285.14999999999998</v>
      </c>
    </row>
    <row r="2744" spans="1:4">
      <c r="A2744" s="326">
        <v>39855</v>
      </c>
      <c r="B2744" s="328" t="s">
        <v>12872</v>
      </c>
      <c r="C2744" s="334" t="s">
        <v>2010</v>
      </c>
      <c r="D2744" s="336"/>
    </row>
    <row r="2745" spans="1:4">
      <c r="A2745" s="326">
        <v>39856</v>
      </c>
      <c r="B2745" s="328" t="s">
        <v>12873</v>
      </c>
      <c r="C2745" s="334" t="s">
        <v>2010</v>
      </c>
      <c r="D2745" s="336"/>
    </row>
    <row r="2746" spans="1:4">
      <c r="A2746" s="326">
        <v>39857</v>
      </c>
      <c r="B2746" s="328" t="s">
        <v>12874</v>
      </c>
      <c r="C2746" s="334" t="s">
        <v>2010</v>
      </c>
      <c r="D2746" s="336"/>
    </row>
    <row r="2747" spans="1:4">
      <c r="A2747" s="326">
        <v>39858</v>
      </c>
      <c r="B2747" s="328" t="s">
        <v>12875</v>
      </c>
      <c r="C2747" s="334" t="s">
        <v>2010</v>
      </c>
      <c r="D2747" s="336"/>
    </row>
    <row r="2748" spans="1:4">
      <c r="A2748" s="326">
        <v>39859</v>
      </c>
      <c r="B2748" s="328" t="s">
        <v>12876</v>
      </c>
      <c r="C2748" s="334" t="s">
        <v>2010</v>
      </c>
      <c r="D2748" s="336"/>
    </row>
    <row r="2749" spans="1:4">
      <c r="A2749" s="326">
        <v>39860</v>
      </c>
      <c r="B2749" s="328" t="s">
        <v>12877</v>
      </c>
      <c r="C2749" s="334" t="s">
        <v>2010</v>
      </c>
      <c r="D2749" s="336"/>
    </row>
    <row r="2750" spans="1:4">
      <c r="A2750" s="326">
        <v>39861</v>
      </c>
      <c r="B2750" s="328" t="s">
        <v>12878</v>
      </c>
      <c r="C2750" s="334" t="s">
        <v>2010</v>
      </c>
      <c r="D2750" s="336"/>
    </row>
    <row r="2751" spans="1:4">
      <c r="A2751" s="326">
        <v>3867</v>
      </c>
      <c r="B2751" s="328" t="s">
        <v>12879</v>
      </c>
      <c r="C2751" s="334" t="s">
        <v>2010</v>
      </c>
      <c r="D2751" s="336">
        <v>73.34</v>
      </c>
    </row>
    <row r="2752" spans="1:4">
      <c r="A2752" s="326">
        <v>3861</v>
      </c>
      <c r="B2752" s="328" t="s">
        <v>12880</v>
      </c>
      <c r="C2752" s="334" t="s">
        <v>2010</v>
      </c>
      <c r="D2752" s="336">
        <v>0.76</v>
      </c>
    </row>
    <row r="2753" spans="1:4">
      <c r="A2753" s="326">
        <v>3904</v>
      </c>
      <c r="B2753" s="328" t="s">
        <v>12881</v>
      </c>
      <c r="C2753" s="334" t="s">
        <v>2010</v>
      </c>
      <c r="D2753" s="336">
        <v>0.81</v>
      </c>
    </row>
    <row r="2754" spans="1:4">
      <c r="A2754" s="326">
        <v>3903</v>
      </c>
      <c r="B2754" s="328" t="s">
        <v>12882</v>
      </c>
      <c r="C2754" s="334" t="s">
        <v>2010</v>
      </c>
      <c r="D2754" s="336">
        <v>1.97</v>
      </c>
    </row>
    <row r="2755" spans="1:4">
      <c r="A2755" s="326">
        <v>3862</v>
      </c>
      <c r="B2755" s="328" t="s">
        <v>12883</v>
      </c>
      <c r="C2755" s="334" t="s">
        <v>2010</v>
      </c>
      <c r="D2755" s="336">
        <v>4.1900000000000004</v>
      </c>
    </row>
    <row r="2756" spans="1:4">
      <c r="A2756" s="326">
        <v>3863</v>
      </c>
      <c r="B2756" s="328" t="s">
        <v>12884</v>
      </c>
      <c r="C2756" s="334" t="s">
        <v>2010</v>
      </c>
      <c r="D2756" s="336">
        <v>4.29</v>
      </c>
    </row>
    <row r="2757" spans="1:4">
      <c r="A2757" s="326">
        <v>3864</v>
      </c>
      <c r="B2757" s="328" t="s">
        <v>12885</v>
      </c>
      <c r="C2757" s="334" t="s">
        <v>2010</v>
      </c>
      <c r="D2757" s="336">
        <v>13.15</v>
      </c>
    </row>
    <row r="2758" spans="1:4">
      <c r="A2758" s="326">
        <v>3865</v>
      </c>
      <c r="B2758" s="328" t="s">
        <v>12886</v>
      </c>
      <c r="C2758" s="334" t="s">
        <v>2010</v>
      </c>
      <c r="D2758" s="336">
        <v>19.239999999999998</v>
      </c>
    </row>
    <row r="2759" spans="1:4">
      <c r="A2759" s="326">
        <v>3866</v>
      </c>
      <c r="B2759" s="328" t="s">
        <v>12887</v>
      </c>
      <c r="C2759" s="334" t="s">
        <v>2010</v>
      </c>
      <c r="D2759" s="336">
        <v>43.19</v>
      </c>
    </row>
    <row r="2760" spans="1:4">
      <c r="A2760" s="326">
        <v>3878</v>
      </c>
      <c r="B2760" s="328" t="s">
        <v>12888</v>
      </c>
      <c r="C2760" s="334" t="s">
        <v>2010</v>
      </c>
      <c r="D2760" s="336">
        <v>11.78</v>
      </c>
    </row>
    <row r="2761" spans="1:4">
      <c r="A2761" s="326">
        <v>3876</v>
      </c>
      <c r="B2761" s="328" t="s">
        <v>12889</v>
      </c>
      <c r="C2761" s="334" t="s">
        <v>2010</v>
      </c>
      <c r="D2761" s="336">
        <v>4.6900000000000004</v>
      </c>
    </row>
    <row r="2762" spans="1:4">
      <c r="A2762" s="326">
        <v>3883</v>
      </c>
      <c r="B2762" s="328" t="s">
        <v>12890</v>
      </c>
      <c r="C2762" s="334" t="s">
        <v>2010</v>
      </c>
      <c r="D2762" s="336">
        <v>1.51</v>
      </c>
    </row>
    <row r="2763" spans="1:4">
      <c r="A2763" s="326">
        <v>3884</v>
      </c>
      <c r="B2763" s="328" t="s">
        <v>12891</v>
      </c>
      <c r="C2763" s="334" t="s">
        <v>2010</v>
      </c>
      <c r="D2763" s="336">
        <v>2.38</v>
      </c>
    </row>
    <row r="2764" spans="1:4">
      <c r="A2764" s="326">
        <v>12892</v>
      </c>
      <c r="B2764" s="328" t="s">
        <v>12892</v>
      </c>
      <c r="C2764" s="334" t="s">
        <v>10540</v>
      </c>
      <c r="D2764" s="336">
        <v>15.12</v>
      </c>
    </row>
    <row r="2765" spans="1:4">
      <c r="A2765" s="326">
        <v>38447</v>
      </c>
      <c r="B2765" s="328" t="s">
        <v>12893</v>
      </c>
      <c r="C2765" s="334" t="s">
        <v>2010</v>
      </c>
      <c r="D2765" s="336"/>
    </row>
    <row r="2766" spans="1:4">
      <c r="A2766" s="326">
        <v>36320</v>
      </c>
      <c r="B2766" s="328" t="s">
        <v>12894</v>
      </c>
      <c r="C2766" s="334" t="s">
        <v>2010</v>
      </c>
      <c r="D2766" s="336"/>
    </row>
    <row r="2767" spans="1:4">
      <c r="A2767" s="326">
        <v>36324</v>
      </c>
      <c r="B2767" s="328" t="s">
        <v>12895</v>
      </c>
      <c r="C2767" s="334" t="s">
        <v>2010</v>
      </c>
      <c r="D2767" s="336"/>
    </row>
    <row r="2768" spans="1:4">
      <c r="A2768" s="326">
        <v>38441</v>
      </c>
      <c r="B2768" s="328" t="s">
        <v>12896</v>
      </c>
      <c r="C2768" s="334" t="s">
        <v>2010</v>
      </c>
      <c r="D2768" s="336"/>
    </row>
    <row r="2769" spans="1:4">
      <c r="A2769" s="326">
        <v>38442</v>
      </c>
      <c r="B2769" s="328" t="s">
        <v>12897</v>
      </c>
      <c r="C2769" s="334" t="s">
        <v>2010</v>
      </c>
      <c r="D2769" s="336"/>
    </row>
    <row r="2770" spans="1:4">
      <c r="A2770" s="326">
        <v>38443</v>
      </c>
      <c r="B2770" s="328" t="s">
        <v>12898</v>
      </c>
      <c r="C2770" s="334" t="s">
        <v>2010</v>
      </c>
      <c r="D2770" s="336"/>
    </row>
    <row r="2771" spans="1:4">
      <c r="A2771" s="326">
        <v>38444</v>
      </c>
      <c r="B2771" s="328" t="s">
        <v>12899</v>
      </c>
      <c r="C2771" s="334" t="s">
        <v>2010</v>
      </c>
      <c r="D2771" s="336"/>
    </row>
    <row r="2772" spans="1:4">
      <c r="A2772" s="326">
        <v>38445</v>
      </c>
      <c r="B2772" s="328" t="s">
        <v>12900</v>
      </c>
      <c r="C2772" s="334" t="s">
        <v>2010</v>
      </c>
      <c r="D2772" s="336"/>
    </row>
    <row r="2773" spans="1:4">
      <c r="A2773" s="326">
        <v>38446</v>
      </c>
      <c r="B2773" s="328" t="s">
        <v>12901</v>
      </c>
      <c r="C2773" s="334" t="s">
        <v>2010</v>
      </c>
      <c r="D2773" s="336"/>
    </row>
    <row r="2774" spans="1:4">
      <c r="A2774" s="326">
        <v>3837</v>
      </c>
      <c r="B2774" s="328" t="s">
        <v>12902</v>
      </c>
      <c r="C2774" s="334" t="s">
        <v>2010</v>
      </c>
      <c r="D2774" s="336"/>
    </row>
    <row r="2775" spans="1:4">
      <c r="A2775" s="326">
        <v>3845</v>
      </c>
      <c r="B2775" s="328" t="s">
        <v>12903</v>
      </c>
      <c r="C2775" s="334" t="s">
        <v>2010</v>
      </c>
      <c r="D2775" s="336"/>
    </row>
    <row r="2776" spans="1:4">
      <c r="A2776" s="326">
        <v>11045</v>
      </c>
      <c r="B2776" s="328" t="s">
        <v>12904</v>
      </c>
      <c r="C2776" s="334" t="s">
        <v>2010</v>
      </c>
      <c r="D2776" s="336"/>
    </row>
    <row r="2777" spans="1:4">
      <c r="A2777" s="326">
        <v>20170</v>
      </c>
      <c r="B2777" s="328" t="s">
        <v>12905</v>
      </c>
      <c r="C2777" s="334" t="s">
        <v>2010</v>
      </c>
      <c r="D2777" s="336">
        <v>12.34</v>
      </c>
    </row>
    <row r="2778" spans="1:4">
      <c r="A2778" s="326">
        <v>20171</v>
      </c>
      <c r="B2778" s="328" t="s">
        <v>12906</v>
      </c>
      <c r="C2778" s="334" t="s">
        <v>2010</v>
      </c>
      <c r="D2778" s="336">
        <v>35.58</v>
      </c>
    </row>
    <row r="2779" spans="1:4">
      <c r="A2779" s="326">
        <v>20167</v>
      </c>
      <c r="B2779" s="328" t="s">
        <v>12907</v>
      </c>
      <c r="C2779" s="334" t="s">
        <v>2010</v>
      </c>
      <c r="D2779" s="336">
        <v>4.47</v>
      </c>
    </row>
    <row r="2780" spans="1:4">
      <c r="A2780" s="326">
        <v>20168</v>
      </c>
      <c r="B2780" s="328" t="s">
        <v>12908</v>
      </c>
      <c r="C2780" s="334" t="s">
        <v>2010</v>
      </c>
      <c r="D2780" s="336">
        <v>9.2100000000000009</v>
      </c>
    </row>
    <row r="2781" spans="1:4">
      <c r="A2781" s="326">
        <v>20169</v>
      </c>
      <c r="B2781" s="328" t="s">
        <v>12909</v>
      </c>
      <c r="C2781" s="334" t="s">
        <v>2010</v>
      </c>
      <c r="D2781" s="336">
        <v>10.75</v>
      </c>
    </row>
    <row r="2782" spans="1:4" ht="25.5">
      <c r="A2782" s="326">
        <v>3899</v>
      </c>
      <c r="B2782" s="328" t="s">
        <v>12910</v>
      </c>
      <c r="C2782" s="334" t="s">
        <v>2010</v>
      </c>
      <c r="D2782" s="336">
        <v>5.96</v>
      </c>
    </row>
    <row r="2783" spans="1:4" ht="25.5">
      <c r="A2783" s="326">
        <v>38676</v>
      </c>
      <c r="B2783" s="328" t="s">
        <v>12911</v>
      </c>
      <c r="C2783" s="334" t="s">
        <v>2010</v>
      </c>
      <c r="D2783" s="336">
        <v>29.82</v>
      </c>
    </row>
    <row r="2784" spans="1:4" ht="25.5">
      <c r="A2784" s="326">
        <v>3897</v>
      </c>
      <c r="B2784" s="328" t="s">
        <v>12912</v>
      </c>
      <c r="C2784" s="334" t="s">
        <v>2010</v>
      </c>
      <c r="D2784" s="336">
        <v>1.45</v>
      </c>
    </row>
    <row r="2785" spans="1:4" ht="25.5">
      <c r="A2785" s="326">
        <v>3875</v>
      </c>
      <c r="B2785" s="328" t="s">
        <v>12913</v>
      </c>
      <c r="C2785" s="334" t="s">
        <v>2010</v>
      </c>
      <c r="D2785" s="336">
        <v>3</v>
      </c>
    </row>
    <row r="2786" spans="1:4" ht="25.5">
      <c r="A2786" s="326">
        <v>3898</v>
      </c>
      <c r="B2786" s="328" t="s">
        <v>12914</v>
      </c>
      <c r="C2786" s="334" t="s">
        <v>2010</v>
      </c>
      <c r="D2786" s="336">
        <v>6.1</v>
      </c>
    </row>
    <row r="2787" spans="1:4">
      <c r="A2787" s="326">
        <v>3855</v>
      </c>
      <c r="B2787" s="328" t="s">
        <v>12915</v>
      </c>
      <c r="C2787" s="334" t="s">
        <v>2010</v>
      </c>
      <c r="D2787" s="336">
        <v>5.08</v>
      </c>
    </row>
    <row r="2788" spans="1:4">
      <c r="A2788" s="326">
        <v>3874</v>
      </c>
      <c r="B2788" s="328" t="s">
        <v>12916</v>
      </c>
      <c r="C2788" s="334" t="s">
        <v>2010</v>
      </c>
      <c r="D2788" s="336">
        <v>5.89</v>
      </c>
    </row>
    <row r="2789" spans="1:4">
      <c r="A2789" s="326">
        <v>3870</v>
      </c>
      <c r="B2789" s="328" t="s">
        <v>12917</v>
      </c>
      <c r="C2789" s="334" t="s">
        <v>2010</v>
      </c>
      <c r="D2789" s="336">
        <v>6.47</v>
      </c>
    </row>
    <row r="2790" spans="1:4">
      <c r="A2790" s="326">
        <v>38678</v>
      </c>
      <c r="B2790" s="328" t="s">
        <v>12918</v>
      </c>
      <c r="C2790" s="334" t="s">
        <v>2010</v>
      </c>
      <c r="D2790" s="336">
        <v>17.11</v>
      </c>
    </row>
    <row r="2791" spans="1:4">
      <c r="A2791" s="326">
        <v>3859</v>
      </c>
      <c r="B2791" s="328" t="s">
        <v>12919</v>
      </c>
      <c r="C2791" s="334" t="s">
        <v>2010</v>
      </c>
      <c r="D2791" s="336">
        <v>1.3</v>
      </c>
    </row>
    <row r="2792" spans="1:4">
      <c r="A2792" s="326">
        <v>3856</v>
      </c>
      <c r="B2792" s="328" t="s">
        <v>12920</v>
      </c>
      <c r="C2792" s="334" t="s">
        <v>2010</v>
      </c>
      <c r="D2792" s="336">
        <v>1.81</v>
      </c>
    </row>
    <row r="2793" spans="1:4">
      <c r="A2793" s="326">
        <v>3906</v>
      </c>
      <c r="B2793" s="328" t="s">
        <v>12921</v>
      </c>
      <c r="C2793" s="334" t="s">
        <v>2010</v>
      </c>
      <c r="D2793" s="336">
        <v>1.49</v>
      </c>
    </row>
    <row r="2794" spans="1:4">
      <c r="A2794" s="326">
        <v>3860</v>
      </c>
      <c r="B2794" s="328" t="s">
        <v>12922</v>
      </c>
      <c r="C2794" s="334" t="s">
        <v>2010</v>
      </c>
      <c r="D2794" s="336">
        <v>4.43</v>
      </c>
    </row>
    <row r="2795" spans="1:4">
      <c r="A2795" s="326">
        <v>3905</v>
      </c>
      <c r="B2795" s="328" t="s">
        <v>12923</v>
      </c>
      <c r="C2795" s="334" t="s">
        <v>2010</v>
      </c>
      <c r="D2795" s="336">
        <v>10.17</v>
      </c>
    </row>
    <row r="2796" spans="1:4">
      <c r="A2796" s="326">
        <v>3871</v>
      </c>
      <c r="B2796" s="328" t="s">
        <v>12924</v>
      </c>
      <c r="C2796" s="334" t="s">
        <v>2010</v>
      </c>
      <c r="D2796" s="336">
        <v>17.989999999999998</v>
      </c>
    </row>
    <row r="2797" spans="1:4">
      <c r="A2797" s="326">
        <v>37427</v>
      </c>
      <c r="B2797" s="328" t="s">
        <v>12925</v>
      </c>
      <c r="C2797" s="334" t="s">
        <v>2010</v>
      </c>
      <c r="D2797" s="336"/>
    </row>
    <row r="2798" spans="1:4">
      <c r="A2798" s="326">
        <v>37424</v>
      </c>
      <c r="B2798" s="328" t="s">
        <v>12926</v>
      </c>
      <c r="C2798" s="334" t="s">
        <v>2010</v>
      </c>
      <c r="D2798" s="336"/>
    </row>
    <row r="2799" spans="1:4">
      <c r="A2799" s="326">
        <v>37428</v>
      </c>
      <c r="B2799" s="328" t="s">
        <v>12927</v>
      </c>
      <c r="C2799" s="334" t="s">
        <v>2010</v>
      </c>
      <c r="D2799" s="336"/>
    </row>
    <row r="2800" spans="1:4">
      <c r="A2800" s="326">
        <v>37425</v>
      </c>
      <c r="B2800" s="328" t="s">
        <v>12928</v>
      </c>
      <c r="C2800" s="334" t="s">
        <v>2010</v>
      </c>
      <c r="D2800" s="336"/>
    </row>
    <row r="2801" spans="1:4">
      <c r="A2801" s="326">
        <v>37429</v>
      </c>
      <c r="B2801" s="328" t="s">
        <v>12929</v>
      </c>
      <c r="C2801" s="334" t="s">
        <v>2010</v>
      </c>
      <c r="D2801" s="336"/>
    </row>
    <row r="2802" spans="1:4">
      <c r="A2802" s="326">
        <v>37426</v>
      </c>
      <c r="B2802" s="328" t="s">
        <v>12930</v>
      </c>
      <c r="C2802" s="334" t="s">
        <v>2010</v>
      </c>
      <c r="D2802" s="336"/>
    </row>
    <row r="2803" spans="1:4" ht="25.5">
      <c r="A2803" s="326">
        <v>39292</v>
      </c>
      <c r="B2803" s="328" t="s">
        <v>12931</v>
      </c>
      <c r="C2803" s="334" t="s">
        <v>2010</v>
      </c>
      <c r="D2803" s="336"/>
    </row>
    <row r="2804" spans="1:4" ht="25.5">
      <c r="A2804" s="326">
        <v>39293</v>
      </c>
      <c r="B2804" s="328" t="s">
        <v>12932</v>
      </c>
      <c r="C2804" s="334" t="s">
        <v>2010</v>
      </c>
      <c r="D2804" s="336"/>
    </row>
    <row r="2805" spans="1:4" ht="25.5">
      <c r="A2805" s="326">
        <v>39294</v>
      </c>
      <c r="B2805" s="328" t="s">
        <v>12933</v>
      </c>
      <c r="C2805" s="334" t="s">
        <v>2010</v>
      </c>
      <c r="D2805" s="336"/>
    </row>
    <row r="2806" spans="1:4" ht="25.5">
      <c r="A2806" s="326">
        <v>39295</v>
      </c>
      <c r="B2806" s="328" t="s">
        <v>12934</v>
      </c>
      <c r="C2806" s="334" t="s">
        <v>2010</v>
      </c>
      <c r="D2806" s="336"/>
    </row>
    <row r="2807" spans="1:4" ht="25.5">
      <c r="A2807" s="326">
        <v>39312</v>
      </c>
      <c r="B2807" s="328" t="s">
        <v>12935</v>
      </c>
      <c r="C2807" s="334" t="s">
        <v>2010</v>
      </c>
      <c r="D2807" s="336"/>
    </row>
    <row r="2808" spans="1:4" ht="25.5">
      <c r="A2808" s="326">
        <v>39313</v>
      </c>
      <c r="B2808" s="328" t="s">
        <v>12936</v>
      </c>
      <c r="C2808" s="334" t="s">
        <v>2010</v>
      </c>
      <c r="D2808" s="336"/>
    </row>
    <row r="2809" spans="1:4" ht="25.5">
      <c r="A2809" s="326">
        <v>39314</v>
      </c>
      <c r="B2809" s="328" t="s">
        <v>12937</v>
      </c>
      <c r="C2809" s="334" t="s">
        <v>2010</v>
      </c>
      <c r="D2809" s="336"/>
    </row>
    <row r="2810" spans="1:4" ht="25.5">
      <c r="A2810" s="326">
        <v>39296</v>
      </c>
      <c r="B2810" s="328" t="s">
        <v>12938</v>
      </c>
      <c r="C2810" s="334" t="s">
        <v>2010</v>
      </c>
      <c r="D2810" s="336"/>
    </row>
    <row r="2811" spans="1:4" ht="25.5">
      <c r="A2811" s="326">
        <v>39297</v>
      </c>
      <c r="B2811" s="328" t="s">
        <v>12939</v>
      </c>
      <c r="C2811" s="334" t="s">
        <v>2010</v>
      </c>
      <c r="D2811" s="336"/>
    </row>
    <row r="2812" spans="1:4" ht="25.5">
      <c r="A2812" s="326">
        <v>39298</v>
      </c>
      <c r="B2812" s="328" t="s">
        <v>12940</v>
      </c>
      <c r="C2812" s="334" t="s">
        <v>2010</v>
      </c>
      <c r="D2812" s="336"/>
    </row>
    <row r="2813" spans="1:4" ht="25.5">
      <c r="A2813" s="326">
        <v>39299</v>
      </c>
      <c r="B2813" s="328" t="s">
        <v>12941</v>
      </c>
      <c r="C2813" s="334" t="s">
        <v>2010</v>
      </c>
      <c r="D2813" s="336"/>
    </row>
    <row r="2814" spans="1:4" ht="25.5">
      <c r="A2814" s="326">
        <v>39308</v>
      </c>
      <c r="B2814" s="328" t="s">
        <v>12942</v>
      </c>
      <c r="C2814" s="334" t="s">
        <v>2010</v>
      </c>
      <c r="D2814" s="336"/>
    </row>
    <row r="2815" spans="1:4" ht="25.5">
      <c r="A2815" s="326">
        <v>39309</v>
      </c>
      <c r="B2815" s="328" t="s">
        <v>12943</v>
      </c>
      <c r="C2815" s="334" t="s">
        <v>2010</v>
      </c>
      <c r="D2815" s="336"/>
    </row>
    <row r="2816" spans="1:4" ht="25.5">
      <c r="A2816" s="326">
        <v>39310</v>
      </c>
      <c r="B2816" s="328" t="s">
        <v>12944</v>
      </c>
      <c r="C2816" s="334" t="s">
        <v>2010</v>
      </c>
      <c r="D2816" s="336"/>
    </row>
    <row r="2817" spans="1:4" ht="25.5">
      <c r="A2817" s="326">
        <v>39311</v>
      </c>
      <c r="B2817" s="328" t="s">
        <v>12945</v>
      </c>
      <c r="C2817" s="334" t="s">
        <v>2010</v>
      </c>
      <c r="D2817" s="336"/>
    </row>
    <row r="2818" spans="1:4" ht="25.5">
      <c r="A2818" s="326">
        <v>11519</v>
      </c>
      <c r="B2818" s="328" t="s">
        <v>12946</v>
      </c>
      <c r="C2818" s="334" t="s">
        <v>10540</v>
      </c>
      <c r="D2818" s="336">
        <v>52.72</v>
      </c>
    </row>
    <row r="2819" spans="1:4" ht="25.5">
      <c r="A2819" s="326">
        <v>11520</v>
      </c>
      <c r="B2819" s="328" t="s">
        <v>12947</v>
      </c>
      <c r="C2819" s="334" t="s">
        <v>10540</v>
      </c>
      <c r="D2819" s="336">
        <v>24.38</v>
      </c>
    </row>
    <row r="2820" spans="1:4" ht="25.5">
      <c r="A2820" s="326">
        <v>11518</v>
      </c>
      <c r="B2820" s="328" t="s">
        <v>12948</v>
      </c>
      <c r="C2820" s="334" t="s">
        <v>10540</v>
      </c>
      <c r="D2820" s="336">
        <v>88.63</v>
      </c>
    </row>
    <row r="2821" spans="1:4">
      <c r="A2821" s="326">
        <v>38473</v>
      </c>
      <c r="B2821" s="328" t="s">
        <v>12949</v>
      </c>
      <c r="C2821" s="334" t="s">
        <v>2010</v>
      </c>
      <c r="D2821" s="336">
        <v>125.45</v>
      </c>
    </row>
    <row r="2822" spans="1:4">
      <c r="A2822" s="326">
        <v>4244</v>
      </c>
      <c r="B2822" s="328" t="s">
        <v>12950</v>
      </c>
      <c r="C2822" s="334" t="s">
        <v>17</v>
      </c>
      <c r="D2822" s="336">
        <v>20.440000000000001</v>
      </c>
    </row>
    <row r="2823" spans="1:4">
      <c r="A2823" s="326">
        <v>40977</v>
      </c>
      <c r="B2823" s="328" t="s">
        <v>12951</v>
      </c>
      <c r="C2823" s="334" t="s">
        <v>1752</v>
      </c>
      <c r="D2823" s="336">
        <v>3578.92</v>
      </c>
    </row>
    <row r="2824" spans="1:4" ht="25.5">
      <c r="A2824" s="326">
        <v>4115</v>
      </c>
      <c r="B2824" s="328" t="s">
        <v>12952</v>
      </c>
      <c r="C2824" s="334" t="s">
        <v>5</v>
      </c>
      <c r="D2824" s="336">
        <v>33.18</v>
      </c>
    </row>
    <row r="2825" spans="1:4" ht="25.5">
      <c r="A2825" s="326">
        <v>4119</v>
      </c>
      <c r="B2825" s="328" t="s">
        <v>12953</v>
      </c>
      <c r="C2825" s="334" t="s">
        <v>5</v>
      </c>
      <c r="D2825" s="336">
        <v>67</v>
      </c>
    </row>
    <row r="2826" spans="1:4" ht="25.5">
      <c r="A2826" s="326">
        <v>2794</v>
      </c>
      <c r="B2826" s="328" t="s">
        <v>12954</v>
      </c>
      <c r="C2826" s="334" t="s">
        <v>5</v>
      </c>
      <c r="D2826" s="336">
        <v>177.75</v>
      </c>
    </row>
    <row r="2827" spans="1:4" ht="25.5">
      <c r="A2827" s="326">
        <v>2788</v>
      </c>
      <c r="B2827" s="328" t="s">
        <v>12955</v>
      </c>
      <c r="C2827" s="334" t="s">
        <v>5</v>
      </c>
      <c r="D2827" s="336">
        <v>258.95</v>
      </c>
    </row>
    <row r="2828" spans="1:4">
      <c r="A2828" s="326">
        <v>4006</v>
      </c>
      <c r="B2828" s="328" t="s">
        <v>12956</v>
      </c>
      <c r="C2828" s="334" t="s">
        <v>827</v>
      </c>
      <c r="D2828" s="336">
        <v>2398.56</v>
      </c>
    </row>
    <row r="2829" spans="1:4">
      <c r="A2829" s="326">
        <v>36151</v>
      </c>
      <c r="B2829" s="328" t="s">
        <v>12957</v>
      </c>
      <c r="C2829" s="334" t="s">
        <v>2010</v>
      </c>
      <c r="D2829" s="336">
        <v>33.6</v>
      </c>
    </row>
    <row r="2830" spans="1:4" ht="25.5">
      <c r="A2830" s="326">
        <v>37461</v>
      </c>
      <c r="B2830" s="328" t="s">
        <v>12958</v>
      </c>
      <c r="C2830" s="334" t="s">
        <v>5</v>
      </c>
      <c r="D2830" s="336">
        <v>11.96</v>
      </c>
    </row>
    <row r="2831" spans="1:4" ht="25.5">
      <c r="A2831" s="326">
        <v>37460</v>
      </c>
      <c r="B2831" s="328" t="s">
        <v>12959</v>
      </c>
      <c r="C2831" s="334" t="s">
        <v>5</v>
      </c>
      <c r="D2831" s="336">
        <v>16.34</v>
      </c>
    </row>
    <row r="2832" spans="1:4">
      <c r="A2832" s="326">
        <v>37458</v>
      </c>
      <c r="B2832" s="328" t="s">
        <v>12960</v>
      </c>
      <c r="C2832" s="334" t="s">
        <v>5</v>
      </c>
      <c r="D2832" s="336">
        <v>4.79</v>
      </c>
    </row>
    <row r="2833" spans="1:4">
      <c r="A2833" s="326">
        <v>37454</v>
      </c>
      <c r="B2833" s="328" t="s">
        <v>12961</v>
      </c>
      <c r="C2833" s="334" t="s">
        <v>5</v>
      </c>
      <c r="D2833" s="336">
        <v>1.25</v>
      </c>
    </row>
    <row r="2834" spans="1:4">
      <c r="A2834" s="326">
        <v>37455</v>
      </c>
      <c r="B2834" s="328" t="s">
        <v>12962</v>
      </c>
      <c r="C2834" s="334" t="s">
        <v>5</v>
      </c>
      <c r="D2834" s="336">
        <v>2.11</v>
      </c>
    </row>
    <row r="2835" spans="1:4">
      <c r="A2835" s="326">
        <v>37459</v>
      </c>
      <c r="B2835" s="328" t="s">
        <v>12963</v>
      </c>
      <c r="C2835" s="334" t="s">
        <v>5</v>
      </c>
      <c r="D2835" s="336">
        <v>6.72</v>
      </c>
    </row>
    <row r="2836" spans="1:4">
      <c r="A2836" s="326">
        <v>37457</v>
      </c>
      <c r="B2836" s="328" t="s">
        <v>12964</v>
      </c>
      <c r="C2836" s="334" t="s">
        <v>5</v>
      </c>
      <c r="D2836" s="336">
        <v>3.22</v>
      </c>
    </row>
    <row r="2837" spans="1:4">
      <c r="A2837" s="326">
        <v>37456</v>
      </c>
      <c r="B2837" s="328" t="s">
        <v>12965</v>
      </c>
      <c r="C2837" s="334" t="s">
        <v>5</v>
      </c>
      <c r="D2837" s="336">
        <v>1.7</v>
      </c>
    </row>
    <row r="2838" spans="1:4" ht="38.25">
      <c r="A2838" s="326">
        <v>21029</v>
      </c>
      <c r="B2838" s="328" t="s">
        <v>12966</v>
      </c>
      <c r="C2838" s="334" t="s">
        <v>2010</v>
      </c>
      <c r="D2838" s="336">
        <v>420</v>
      </c>
    </row>
    <row r="2839" spans="1:4" ht="38.25">
      <c r="A2839" s="326">
        <v>21030</v>
      </c>
      <c r="B2839" s="328" t="s">
        <v>12967</v>
      </c>
      <c r="C2839" s="334" t="s">
        <v>2010</v>
      </c>
      <c r="D2839" s="336">
        <v>517.72</v>
      </c>
    </row>
    <row r="2840" spans="1:4" ht="38.25">
      <c r="A2840" s="326">
        <v>21031</v>
      </c>
      <c r="B2840" s="328" t="s">
        <v>12968</v>
      </c>
      <c r="C2840" s="334" t="s">
        <v>2010</v>
      </c>
      <c r="D2840" s="336">
        <v>644.54999999999995</v>
      </c>
    </row>
    <row r="2841" spans="1:4" ht="38.25">
      <c r="A2841" s="326">
        <v>21032</v>
      </c>
      <c r="B2841" s="328" t="s">
        <v>12969</v>
      </c>
      <c r="C2841" s="334" t="s">
        <v>2010</v>
      </c>
      <c r="D2841" s="336">
        <v>688.21</v>
      </c>
    </row>
    <row r="2842" spans="1:4" ht="38.25">
      <c r="A2842" s="326">
        <v>37527</v>
      </c>
      <c r="B2842" s="328" t="s">
        <v>12970</v>
      </c>
      <c r="C2842" s="334" t="s">
        <v>2010</v>
      </c>
      <c r="D2842" s="336">
        <v>621.67999999999995</v>
      </c>
    </row>
    <row r="2843" spans="1:4" ht="25.5">
      <c r="A2843" s="326">
        <v>37528</v>
      </c>
      <c r="B2843" s="328" t="s">
        <v>12971</v>
      </c>
      <c r="C2843" s="334" t="s">
        <v>2010</v>
      </c>
      <c r="D2843" s="336">
        <v>741.23</v>
      </c>
    </row>
    <row r="2844" spans="1:4" ht="25.5">
      <c r="A2844" s="326">
        <v>37529</v>
      </c>
      <c r="B2844" s="328" t="s">
        <v>12972</v>
      </c>
      <c r="C2844" s="334" t="s">
        <v>2010</v>
      </c>
      <c r="D2844" s="336">
        <v>748.51</v>
      </c>
    </row>
    <row r="2845" spans="1:4" ht="25.5">
      <c r="A2845" s="326">
        <v>37530</v>
      </c>
      <c r="B2845" s="328" t="s">
        <v>12973</v>
      </c>
      <c r="C2845" s="334" t="s">
        <v>2010</v>
      </c>
      <c r="D2845" s="336">
        <v>977.22</v>
      </c>
    </row>
    <row r="2846" spans="1:4" ht="38.25">
      <c r="A2846" s="326">
        <v>21034</v>
      </c>
      <c r="B2846" s="328" t="s">
        <v>12974</v>
      </c>
      <c r="C2846" s="334" t="s">
        <v>2010</v>
      </c>
      <c r="D2846" s="336">
        <v>833.76</v>
      </c>
    </row>
    <row r="2847" spans="1:4" ht="25.5">
      <c r="A2847" s="326">
        <v>37531</v>
      </c>
      <c r="B2847" s="328" t="s">
        <v>12975</v>
      </c>
      <c r="C2847" s="334" t="s">
        <v>2010</v>
      </c>
      <c r="D2847" s="336">
        <v>1050</v>
      </c>
    </row>
    <row r="2848" spans="1:4" ht="38.25">
      <c r="A2848" s="326">
        <v>21036</v>
      </c>
      <c r="B2848" s="328" t="s">
        <v>12976</v>
      </c>
      <c r="C2848" s="334" t="s">
        <v>2010</v>
      </c>
      <c r="D2848" s="336">
        <v>1276.6300000000001</v>
      </c>
    </row>
    <row r="2849" spans="1:4" ht="38.25">
      <c r="A2849" s="326">
        <v>21037</v>
      </c>
      <c r="B2849" s="328" t="s">
        <v>12977</v>
      </c>
      <c r="C2849" s="334" t="s">
        <v>2010</v>
      </c>
      <c r="D2849" s="336">
        <v>1455.44</v>
      </c>
    </row>
    <row r="2850" spans="1:4" ht="25.5">
      <c r="A2850" s="326">
        <v>20185</v>
      </c>
      <c r="B2850" s="328" t="s">
        <v>12978</v>
      </c>
      <c r="C2850" s="334" t="s">
        <v>5</v>
      </c>
      <c r="D2850" s="336">
        <v>19.45</v>
      </c>
    </row>
    <row r="2851" spans="1:4" ht="25.5">
      <c r="A2851" s="326">
        <v>20260</v>
      </c>
      <c r="B2851" s="328" t="s">
        <v>12979</v>
      </c>
      <c r="C2851" s="334" t="s">
        <v>2010</v>
      </c>
      <c r="D2851" s="336">
        <v>15.64</v>
      </c>
    </row>
    <row r="2852" spans="1:4" ht="25.5">
      <c r="A2852" s="326">
        <v>37523</v>
      </c>
      <c r="B2852" s="328" t="s">
        <v>12980</v>
      </c>
      <c r="C2852" s="334" t="s">
        <v>2010</v>
      </c>
      <c r="D2852" s="336"/>
    </row>
    <row r="2853" spans="1:4" ht="25.5">
      <c r="A2853" s="326">
        <v>37515</v>
      </c>
      <c r="B2853" s="328" t="s">
        <v>12981</v>
      </c>
      <c r="C2853" s="334" t="s">
        <v>2010</v>
      </c>
      <c r="D2853" s="336"/>
    </row>
    <row r="2854" spans="1:4" ht="25.5">
      <c r="A2854" s="326">
        <v>12899</v>
      </c>
      <c r="B2854" s="328" t="s">
        <v>12982</v>
      </c>
      <c r="C2854" s="334" t="s">
        <v>2010</v>
      </c>
      <c r="D2854" s="336"/>
    </row>
    <row r="2855" spans="1:4" ht="25.5">
      <c r="A2855" s="326">
        <v>12898</v>
      </c>
      <c r="B2855" s="328" t="s">
        <v>12983</v>
      </c>
      <c r="C2855" s="334" t="s">
        <v>2010</v>
      </c>
      <c r="D2855" s="336"/>
    </row>
    <row r="2856" spans="1:4">
      <c r="A2856" s="326">
        <v>39699</v>
      </c>
      <c r="B2856" s="328" t="s">
        <v>12984</v>
      </c>
      <c r="C2856" s="334" t="s">
        <v>16</v>
      </c>
      <c r="D2856" s="336">
        <v>22.85</v>
      </c>
    </row>
    <row r="2857" spans="1:4">
      <c r="A2857" s="326">
        <v>39696</v>
      </c>
      <c r="B2857" s="328" t="s">
        <v>12985</v>
      </c>
      <c r="C2857" s="334" t="s">
        <v>16</v>
      </c>
      <c r="D2857" s="336"/>
    </row>
    <row r="2858" spans="1:4">
      <c r="A2858" s="326">
        <v>42528</v>
      </c>
      <c r="B2858" s="328" t="s">
        <v>12986</v>
      </c>
      <c r="C2858" s="334" t="s">
        <v>16</v>
      </c>
      <c r="D2858" s="336"/>
    </row>
    <row r="2859" spans="1:4">
      <c r="A2859" s="326">
        <v>39700</v>
      </c>
      <c r="B2859" s="328" t="s">
        <v>12987</v>
      </c>
      <c r="C2859" s="334" t="s">
        <v>16</v>
      </c>
      <c r="D2859" s="336">
        <v>29.95</v>
      </c>
    </row>
    <row r="2860" spans="1:4" ht="25.5">
      <c r="A2860" s="326">
        <v>4014</v>
      </c>
      <c r="B2860" s="328" t="s">
        <v>12988</v>
      </c>
      <c r="C2860" s="334" t="s">
        <v>16</v>
      </c>
      <c r="D2860" s="336">
        <v>61.65</v>
      </c>
    </row>
    <row r="2861" spans="1:4" ht="25.5">
      <c r="A2861" s="326">
        <v>4015</v>
      </c>
      <c r="B2861" s="328" t="s">
        <v>12989</v>
      </c>
      <c r="C2861" s="334" t="s">
        <v>16</v>
      </c>
      <c r="D2861" s="336">
        <v>75.709999999999994</v>
      </c>
    </row>
    <row r="2862" spans="1:4" ht="25.5">
      <c r="A2862" s="326">
        <v>4017</v>
      </c>
      <c r="B2862" s="328" t="s">
        <v>12990</v>
      </c>
      <c r="C2862" s="334" t="s">
        <v>16</v>
      </c>
      <c r="D2862" s="336">
        <v>110.16</v>
      </c>
    </row>
    <row r="2863" spans="1:4" ht="25.5">
      <c r="A2863" s="326">
        <v>11621</v>
      </c>
      <c r="B2863" s="328" t="s">
        <v>12991</v>
      </c>
      <c r="C2863" s="334" t="s">
        <v>16</v>
      </c>
      <c r="D2863" s="336">
        <v>59.59</v>
      </c>
    </row>
    <row r="2864" spans="1:4" ht="25.5">
      <c r="A2864" s="326">
        <v>4016</v>
      </c>
      <c r="B2864" s="328" t="s">
        <v>12992</v>
      </c>
      <c r="C2864" s="334" t="s">
        <v>16</v>
      </c>
      <c r="D2864" s="336">
        <v>43.51</v>
      </c>
    </row>
    <row r="2865" spans="1:4">
      <c r="A2865" s="326">
        <v>38544</v>
      </c>
      <c r="B2865" s="328" t="s">
        <v>12993</v>
      </c>
      <c r="C2865" s="334" t="s">
        <v>16</v>
      </c>
      <c r="D2865" s="336">
        <v>11.16</v>
      </c>
    </row>
    <row r="2866" spans="1:4">
      <c r="A2866" s="326">
        <v>38545</v>
      </c>
      <c r="B2866" s="328" t="s">
        <v>12994</v>
      </c>
      <c r="C2866" s="334" t="s">
        <v>16</v>
      </c>
      <c r="D2866" s="336">
        <v>7.17</v>
      </c>
    </row>
    <row r="2867" spans="1:4" ht="25.5">
      <c r="A2867" s="326">
        <v>42527</v>
      </c>
      <c r="B2867" s="328" t="s">
        <v>12995</v>
      </c>
      <c r="C2867" s="334" t="s">
        <v>16</v>
      </c>
      <c r="D2867" s="336"/>
    </row>
    <row r="2868" spans="1:4" ht="25.5">
      <c r="A2868" s="326">
        <v>39323</v>
      </c>
      <c r="B2868" s="328" t="s">
        <v>12996</v>
      </c>
      <c r="C2868" s="334" t="s">
        <v>16</v>
      </c>
      <c r="D2868" s="336">
        <v>27.37</v>
      </c>
    </row>
    <row r="2869" spans="1:4" ht="38.25">
      <c r="A2869" s="326">
        <v>626</v>
      </c>
      <c r="B2869" s="328" t="s">
        <v>12997</v>
      </c>
      <c r="C2869" s="334" t="s">
        <v>802</v>
      </c>
      <c r="D2869" s="336">
        <v>20.81</v>
      </c>
    </row>
    <row r="2870" spans="1:4">
      <c r="A2870" s="326">
        <v>44504</v>
      </c>
      <c r="B2870" s="328" t="s">
        <v>12998</v>
      </c>
      <c r="C2870" s="334" t="s">
        <v>16</v>
      </c>
      <c r="D2870" s="336"/>
    </row>
    <row r="2871" spans="1:4">
      <c r="A2871" s="326">
        <v>44505</v>
      </c>
      <c r="B2871" s="328" t="s">
        <v>12999</v>
      </c>
      <c r="C2871" s="334" t="s">
        <v>16</v>
      </c>
      <c r="D2871" s="336"/>
    </row>
    <row r="2872" spans="1:4">
      <c r="A2872" s="326">
        <v>44506</v>
      </c>
      <c r="B2872" s="328" t="s">
        <v>13000</v>
      </c>
      <c r="C2872" s="334" t="s">
        <v>16</v>
      </c>
      <c r="D2872" s="336"/>
    </row>
    <row r="2873" spans="1:4">
      <c r="A2873" s="326">
        <v>44507</v>
      </c>
      <c r="B2873" s="328" t="s">
        <v>13001</v>
      </c>
      <c r="C2873" s="334" t="s">
        <v>16</v>
      </c>
      <c r="D2873" s="336"/>
    </row>
    <row r="2874" spans="1:4">
      <c r="A2874" s="326">
        <v>44508</v>
      </c>
      <c r="B2874" s="328" t="s">
        <v>13002</v>
      </c>
      <c r="C2874" s="334" t="s">
        <v>16</v>
      </c>
      <c r="D2874" s="336"/>
    </row>
    <row r="2875" spans="1:4">
      <c r="A2875" s="326">
        <v>44509</v>
      </c>
      <c r="B2875" s="328" t="s">
        <v>13003</v>
      </c>
      <c r="C2875" s="334" t="s">
        <v>16</v>
      </c>
      <c r="D2875" s="336"/>
    </row>
    <row r="2876" spans="1:4">
      <c r="A2876" s="326">
        <v>44510</v>
      </c>
      <c r="B2876" s="328" t="s">
        <v>13004</v>
      </c>
      <c r="C2876" s="334" t="s">
        <v>16</v>
      </c>
      <c r="D2876" s="336"/>
    </row>
    <row r="2877" spans="1:4" ht="25.5">
      <c r="A2877" s="326">
        <v>44512</v>
      </c>
      <c r="B2877" s="328" t="s">
        <v>13005</v>
      </c>
      <c r="C2877" s="334" t="s">
        <v>16</v>
      </c>
      <c r="D2877" s="336"/>
    </row>
    <row r="2878" spans="1:4" ht="25.5">
      <c r="A2878" s="326">
        <v>44513</v>
      </c>
      <c r="B2878" s="328" t="s">
        <v>13006</v>
      </c>
      <c r="C2878" s="334" t="s">
        <v>16</v>
      </c>
      <c r="D2878" s="336"/>
    </row>
    <row r="2879" spans="1:4" ht="25.5">
      <c r="A2879" s="326">
        <v>44514</v>
      </c>
      <c r="B2879" s="328" t="s">
        <v>13007</v>
      </c>
      <c r="C2879" s="334" t="s">
        <v>16</v>
      </c>
      <c r="D2879" s="336"/>
    </row>
    <row r="2880" spans="1:4" ht="25.5">
      <c r="A2880" s="326">
        <v>44515</v>
      </c>
      <c r="B2880" s="328" t="s">
        <v>13008</v>
      </c>
      <c r="C2880" s="334" t="s">
        <v>16</v>
      </c>
      <c r="D2880" s="336"/>
    </row>
    <row r="2881" spans="1:4" ht="25.5">
      <c r="A2881" s="326">
        <v>44511</v>
      </c>
      <c r="B2881" s="328" t="s">
        <v>13009</v>
      </c>
      <c r="C2881" s="334" t="s">
        <v>16</v>
      </c>
      <c r="D2881" s="336"/>
    </row>
    <row r="2882" spans="1:4" ht="25.5">
      <c r="A2882" s="326">
        <v>44516</v>
      </c>
      <c r="B2882" s="328" t="s">
        <v>13010</v>
      </c>
      <c r="C2882" s="334" t="s">
        <v>16</v>
      </c>
      <c r="D2882" s="336"/>
    </row>
    <row r="2883" spans="1:4" ht="25.5">
      <c r="A2883" s="326">
        <v>44517</v>
      </c>
      <c r="B2883" s="328" t="s">
        <v>13011</v>
      </c>
      <c r="C2883" s="334" t="s">
        <v>16</v>
      </c>
      <c r="D2883" s="336"/>
    </row>
    <row r="2884" spans="1:4">
      <c r="A2884" s="326">
        <v>11479</v>
      </c>
      <c r="B2884" s="328" t="s">
        <v>13012</v>
      </c>
      <c r="C2884" s="334" t="s">
        <v>2010</v>
      </c>
      <c r="D2884" s="336">
        <v>37.020000000000003</v>
      </c>
    </row>
    <row r="2885" spans="1:4" ht="25.5">
      <c r="A2885" s="326">
        <v>11481</v>
      </c>
      <c r="B2885" s="328" t="s">
        <v>13013</v>
      </c>
      <c r="C2885" s="334" t="s">
        <v>2010</v>
      </c>
      <c r="D2885" s="336">
        <v>33.49</v>
      </c>
    </row>
    <row r="2886" spans="1:4">
      <c r="A2886" s="326">
        <v>43609</v>
      </c>
      <c r="B2886" s="328" t="s">
        <v>13014</v>
      </c>
      <c r="C2886" s="334" t="s">
        <v>2010</v>
      </c>
      <c r="D2886" s="336">
        <v>33.49</v>
      </c>
    </row>
    <row r="2887" spans="1:4">
      <c r="A2887" s="326">
        <v>11478</v>
      </c>
      <c r="B2887" s="328" t="s">
        <v>13015</v>
      </c>
      <c r="C2887" s="334" t="s">
        <v>2010</v>
      </c>
      <c r="D2887" s="336">
        <v>63.52</v>
      </c>
    </row>
    <row r="2888" spans="1:4" ht="25.5">
      <c r="A2888" s="326">
        <v>43608</v>
      </c>
      <c r="B2888" s="328" t="s">
        <v>13016</v>
      </c>
      <c r="C2888" s="334" t="s">
        <v>2010</v>
      </c>
      <c r="D2888" s="336">
        <v>48.47</v>
      </c>
    </row>
    <row r="2889" spans="1:4">
      <c r="A2889" s="326">
        <v>11476</v>
      </c>
      <c r="B2889" s="328" t="s">
        <v>13017</v>
      </c>
      <c r="C2889" s="334" t="s">
        <v>2010</v>
      </c>
      <c r="D2889" s="336">
        <v>48.47</v>
      </c>
    </row>
    <row r="2890" spans="1:4" ht="25.5">
      <c r="A2890" s="326">
        <v>40637</v>
      </c>
      <c r="B2890" s="328" t="s">
        <v>13018</v>
      </c>
      <c r="C2890" s="334" t="s">
        <v>2010</v>
      </c>
      <c r="D2890" s="336"/>
    </row>
    <row r="2891" spans="1:4" ht="25.5">
      <c r="A2891" s="326">
        <v>13836</v>
      </c>
      <c r="B2891" s="328" t="s">
        <v>13019</v>
      </c>
      <c r="C2891" s="334" t="s">
        <v>2010</v>
      </c>
      <c r="D2891" s="336"/>
    </row>
    <row r="2892" spans="1:4" ht="38.25">
      <c r="A2892" s="326">
        <v>14534</v>
      </c>
      <c r="B2892" s="328" t="s">
        <v>13020</v>
      </c>
      <c r="C2892" s="334" t="s">
        <v>2010</v>
      </c>
      <c r="D2892" s="336"/>
    </row>
    <row r="2893" spans="1:4" ht="25.5">
      <c r="A2893" s="326">
        <v>14619</v>
      </c>
      <c r="B2893" s="328" t="s">
        <v>13021</v>
      </c>
      <c r="C2893" s="334" t="s">
        <v>2010</v>
      </c>
      <c r="D2893" s="336">
        <v>17385.32</v>
      </c>
    </row>
    <row r="2894" spans="1:4" ht="38.25">
      <c r="A2894" s="326">
        <v>14535</v>
      </c>
      <c r="B2894" s="328" t="s">
        <v>13022</v>
      </c>
      <c r="C2894" s="334" t="s">
        <v>2010</v>
      </c>
      <c r="D2894" s="336"/>
    </row>
    <row r="2895" spans="1:4" ht="51">
      <c r="A2895" s="326">
        <v>39813</v>
      </c>
      <c r="B2895" s="328" t="s">
        <v>13023</v>
      </c>
      <c r="C2895" s="334" t="s">
        <v>2010</v>
      </c>
      <c r="D2895" s="336"/>
    </row>
    <row r="2896" spans="1:4">
      <c r="A2896" s="326">
        <v>12868</v>
      </c>
      <c r="B2896" s="328" t="s">
        <v>13024</v>
      </c>
      <c r="C2896" s="334" t="s">
        <v>17</v>
      </c>
      <c r="D2896" s="336">
        <v>20.97</v>
      </c>
    </row>
    <row r="2897" spans="1:4">
      <c r="A2897" s="326">
        <v>40916</v>
      </c>
      <c r="B2897" s="328" t="s">
        <v>13025</v>
      </c>
      <c r="C2897" s="334" t="s">
        <v>1752</v>
      </c>
      <c r="D2897" s="336">
        <v>3671.31</v>
      </c>
    </row>
    <row r="2898" spans="1:4">
      <c r="A2898" s="326">
        <v>4755</v>
      </c>
      <c r="B2898" s="328" t="s">
        <v>13026</v>
      </c>
      <c r="C2898" s="334" t="s">
        <v>17</v>
      </c>
      <c r="D2898" s="336">
        <v>20.97</v>
      </c>
    </row>
    <row r="2899" spans="1:4">
      <c r="A2899" s="326">
        <v>41067</v>
      </c>
      <c r="B2899" s="328" t="s">
        <v>13027</v>
      </c>
      <c r="C2899" s="334" t="s">
        <v>1752</v>
      </c>
      <c r="D2899" s="336">
        <v>3671.31</v>
      </c>
    </row>
    <row r="2900" spans="1:4">
      <c r="A2900" s="326">
        <v>38463</v>
      </c>
      <c r="B2900" s="328" t="s">
        <v>13028</v>
      </c>
      <c r="C2900" s="334" t="s">
        <v>2010</v>
      </c>
      <c r="D2900" s="336">
        <v>30.47</v>
      </c>
    </row>
    <row r="2901" spans="1:4" ht="38.25">
      <c r="A2901" s="326">
        <v>40703</v>
      </c>
      <c r="B2901" s="328" t="s">
        <v>13029</v>
      </c>
      <c r="C2901" s="334" t="s">
        <v>2010</v>
      </c>
      <c r="D2901" s="336"/>
    </row>
    <row r="2902" spans="1:4" ht="25.5">
      <c r="A2902" s="326">
        <v>14531</v>
      </c>
      <c r="B2902" s="328" t="s">
        <v>13030</v>
      </c>
      <c r="C2902" s="334" t="s">
        <v>2010</v>
      </c>
      <c r="D2902" s="336"/>
    </row>
    <row r="2903" spans="1:4" ht="25.5">
      <c r="A2903" s="326">
        <v>36533</v>
      </c>
      <c r="B2903" s="328" t="s">
        <v>13031</v>
      </c>
      <c r="C2903" s="334" t="s">
        <v>2010</v>
      </c>
      <c r="D2903" s="336"/>
    </row>
    <row r="2904" spans="1:4">
      <c r="A2904" s="326">
        <v>11616</v>
      </c>
      <c r="B2904" s="328" t="s">
        <v>13032</v>
      </c>
      <c r="C2904" s="334" t="s">
        <v>2010</v>
      </c>
      <c r="D2904" s="336"/>
    </row>
    <row r="2905" spans="1:4" ht="25.5">
      <c r="A2905" s="326">
        <v>41898</v>
      </c>
      <c r="B2905" s="328" t="s">
        <v>13033</v>
      </c>
      <c r="C2905" s="334" t="s">
        <v>2010</v>
      </c>
      <c r="D2905" s="336"/>
    </row>
    <row r="2906" spans="1:4" ht="25.5">
      <c r="A2906" s="326">
        <v>13447</v>
      </c>
      <c r="B2906" s="328" t="s">
        <v>13034</v>
      </c>
      <c r="C2906" s="334" t="s">
        <v>2010</v>
      </c>
      <c r="D2906" s="336"/>
    </row>
    <row r="2907" spans="1:4">
      <c r="A2907" s="326">
        <v>14529</v>
      </c>
      <c r="B2907" s="328" t="s">
        <v>13035</v>
      </c>
      <c r="C2907" s="334" t="s">
        <v>2010</v>
      </c>
      <c r="D2907" s="336"/>
    </row>
    <row r="2908" spans="1:4" ht="25.5">
      <c r="A2908" s="326">
        <v>10747</v>
      </c>
      <c r="B2908" s="328" t="s">
        <v>13036</v>
      </c>
      <c r="C2908" s="334" t="s">
        <v>2010</v>
      </c>
      <c r="D2908" s="336"/>
    </row>
    <row r="2909" spans="1:4" ht="25.5">
      <c r="A2909" s="326">
        <v>36141</v>
      </c>
      <c r="B2909" s="328" t="s">
        <v>13037</v>
      </c>
      <c r="C2909" s="334" t="s">
        <v>2010</v>
      </c>
      <c r="D2909" s="336">
        <v>45.36</v>
      </c>
    </row>
    <row r="2910" spans="1:4">
      <c r="A2910" s="326">
        <v>43651</v>
      </c>
      <c r="B2910" s="328" t="s">
        <v>13038</v>
      </c>
      <c r="C2910" s="334" t="s">
        <v>802</v>
      </c>
      <c r="D2910" s="336">
        <v>4.5999999999999996</v>
      </c>
    </row>
    <row r="2911" spans="1:4">
      <c r="A2911" s="326">
        <v>43626</v>
      </c>
      <c r="B2911" s="328" t="s">
        <v>13039</v>
      </c>
      <c r="C2911" s="334" t="s">
        <v>802</v>
      </c>
      <c r="D2911" s="336">
        <v>2.56</v>
      </c>
    </row>
    <row r="2912" spans="1:4" ht="38.25">
      <c r="A2912" s="326">
        <v>39434</v>
      </c>
      <c r="B2912" s="328" t="s">
        <v>13040</v>
      </c>
      <c r="C2912" s="334" t="s">
        <v>802</v>
      </c>
      <c r="D2912" s="336">
        <v>3.19</v>
      </c>
    </row>
    <row r="2913" spans="1:4" ht="25.5">
      <c r="A2913" s="326">
        <v>39433</v>
      </c>
      <c r="B2913" s="328" t="s">
        <v>13041</v>
      </c>
      <c r="C2913" s="334" t="s">
        <v>802</v>
      </c>
      <c r="D2913" s="336">
        <v>2.5299999999999998</v>
      </c>
    </row>
    <row r="2914" spans="1:4">
      <c r="A2914" s="326">
        <v>4049</v>
      </c>
      <c r="B2914" s="328" t="s">
        <v>13042</v>
      </c>
      <c r="C2914" s="334" t="s">
        <v>1450</v>
      </c>
      <c r="D2914" s="336">
        <v>51.38</v>
      </c>
    </row>
    <row r="2915" spans="1:4">
      <c r="A2915" s="326">
        <v>38120</v>
      </c>
      <c r="B2915" s="328" t="s">
        <v>13043</v>
      </c>
      <c r="C2915" s="334" t="s">
        <v>802</v>
      </c>
      <c r="D2915" s="336">
        <v>148.09</v>
      </c>
    </row>
    <row r="2916" spans="1:4">
      <c r="A2916" s="326">
        <v>43652</v>
      </c>
      <c r="B2916" s="328" t="s">
        <v>13044</v>
      </c>
      <c r="C2916" s="334" t="s">
        <v>802</v>
      </c>
      <c r="D2916" s="336">
        <v>10.31</v>
      </c>
    </row>
    <row r="2917" spans="1:4">
      <c r="A2917" s="326">
        <v>10498</v>
      </c>
      <c r="B2917" s="328" t="s">
        <v>13045</v>
      </c>
      <c r="C2917" s="334" t="s">
        <v>802</v>
      </c>
      <c r="D2917" s="336">
        <v>9.07</v>
      </c>
    </row>
    <row r="2918" spans="1:4">
      <c r="A2918" s="326">
        <v>4823</v>
      </c>
      <c r="B2918" s="328" t="s">
        <v>13046</v>
      </c>
      <c r="C2918" s="334" t="s">
        <v>802</v>
      </c>
      <c r="D2918" s="336">
        <v>39.590000000000003</v>
      </c>
    </row>
    <row r="2919" spans="1:4" ht="25.5">
      <c r="A2919" s="326">
        <v>38877</v>
      </c>
      <c r="B2919" s="328" t="s">
        <v>13047</v>
      </c>
      <c r="C2919" s="334" t="s">
        <v>802</v>
      </c>
      <c r="D2919" s="336">
        <v>8.82</v>
      </c>
    </row>
    <row r="2920" spans="1:4" ht="25.5">
      <c r="A2920" s="326">
        <v>34546</v>
      </c>
      <c r="B2920" s="328" t="s">
        <v>13048</v>
      </c>
      <c r="C2920" s="334" t="s">
        <v>802</v>
      </c>
      <c r="D2920" s="336">
        <v>9.07</v>
      </c>
    </row>
    <row r="2921" spans="1:4">
      <c r="A2921" s="326">
        <v>41387</v>
      </c>
      <c r="B2921" s="328" t="s">
        <v>13049</v>
      </c>
      <c r="C2921" s="334" t="s">
        <v>5</v>
      </c>
      <c r="D2921" s="336"/>
    </row>
    <row r="2922" spans="1:4">
      <c r="A2922" s="326">
        <v>41388</v>
      </c>
      <c r="B2922" s="328" t="s">
        <v>13050</v>
      </c>
      <c r="C2922" s="334" t="s">
        <v>5</v>
      </c>
      <c r="D2922" s="336"/>
    </row>
    <row r="2923" spans="1:4">
      <c r="A2923" s="326">
        <v>41380</v>
      </c>
      <c r="B2923" s="328" t="s">
        <v>13051</v>
      </c>
      <c r="C2923" s="334" t="s">
        <v>2010</v>
      </c>
      <c r="D2923" s="336"/>
    </row>
    <row r="2924" spans="1:4">
      <c r="A2924" s="326">
        <v>41381</v>
      </c>
      <c r="B2924" s="328" t="s">
        <v>13052</v>
      </c>
      <c r="C2924" s="334" t="s">
        <v>2010</v>
      </c>
      <c r="D2924" s="336"/>
    </row>
    <row r="2925" spans="1:4">
      <c r="A2925" s="326">
        <v>41382</v>
      </c>
      <c r="B2925" s="328" t="s">
        <v>13053</v>
      </c>
      <c r="C2925" s="334" t="s">
        <v>2010</v>
      </c>
      <c r="D2925" s="336"/>
    </row>
    <row r="2926" spans="1:4">
      <c r="A2926" s="326">
        <v>41383</v>
      </c>
      <c r="B2926" s="328" t="s">
        <v>13054</v>
      </c>
      <c r="C2926" s="334" t="s">
        <v>2010</v>
      </c>
      <c r="D2926" s="336"/>
    </row>
    <row r="2927" spans="1:4">
      <c r="A2927" s="326">
        <v>41385</v>
      </c>
      <c r="B2927" s="328" t="s">
        <v>13055</v>
      </c>
      <c r="C2927" s="334" t="s">
        <v>2010</v>
      </c>
      <c r="D2927" s="336"/>
    </row>
    <row r="2928" spans="1:4">
      <c r="A2928" s="326">
        <v>4058</v>
      </c>
      <c r="B2928" s="328" t="s">
        <v>13056</v>
      </c>
      <c r="C2928" s="334" t="s">
        <v>17</v>
      </c>
      <c r="D2928" s="336">
        <v>25.1</v>
      </c>
    </row>
    <row r="2929" spans="1:4">
      <c r="A2929" s="326">
        <v>40974</v>
      </c>
      <c r="B2929" s="328" t="s">
        <v>13057</v>
      </c>
      <c r="C2929" s="334" t="s">
        <v>1752</v>
      </c>
      <c r="D2929" s="336">
        <v>4394.96</v>
      </c>
    </row>
    <row r="2930" spans="1:4">
      <c r="A2930" s="326">
        <v>34794</v>
      </c>
      <c r="B2930" s="328" t="s">
        <v>13058</v>
      </c>
      <c r="C2930" s="334" t="s">
        <v>17</v>
      </c>
      <c r="D2930" s="336">
        <v>21.36</v>
      </c>
    </row>
    <row r="2931" spans="1:4">
      <c r="A2931" s="326">
        <v>40925</v>
      </c>
      <c r="B2931" s="328" t="s">
        <v>13059</v>
      </c>
      <c r="C2931" s="334" t="s">
        <v>1752</v>
      </c>
      <c r="D2931" s="336">
        <v>3741.5</v>
      </c>
    </row>
    <row r="2932" spans="1:4">
      <c r="A2932" s="326">
        <v>13741</v>
      </c>
      <c r="B2932" s="328" t="s">
        <v>13060</v>
      </c>
      <c r="C2932" s="334" t="s">
        <v>2010</v>
      </c>
      <c r="D2932" s="336">
        <v>2688.73</v>
      </c>
    </row>
    <row r="2933" spans="1:4" ht="25.5">
      <c r="A2933" s="326">
        <v>3288</v>
      </c>
      <c r="B2933" s="328" t="s">
        <v>13061</v>
      </c>
      <c r="C2933" s="334" t="s">
        <v>5</v>
      </c>
      <c r="D2933" s="336"/>
    </row>
    <row r="2934" spans="1:4" ht="25.5">
      <c r="A2934" s="326">
        <v>13587</v>
      </c>
      <c r="B2934" s="328" t="s">
        <v>13062</v>
      </c>
      <c r="C2934" s="334" t="s">
        <v>5</v>
      </c>
      <c r="D2934" s="336"/>
    </row>
    <row r="2935" spans="1:4" ht="25.5">
      <c r="A2935" s="326">
        <v>38598</v>
      </c>
      <c r="B2935" s="328" t="s">
        <v>13063</v>
      </c>
      <c r="C2935" s="334" t="s">
        <v>2010</v>
      </c>
      <c r="D2935" s="336">
        <v>3.29</v>
      </c>
    </row>
    <row r="2936" spans="1:4" ht="25.5">
      <c r="A2936" s="326">
        <v>38595</v>
      </c>
      <c r="B2936" s="328" t="s">
        <v>13064</v>
      </c>
      <c r="C2936" s="334" t="s">
        <v>2010</v>
      </c>
      <c r="D2936" s="336">
        <v>2.79</v>
      </c>
    </row>
    <row r="2937" spans="1:4">
      <c r="A2937" s="326">
        <v>38592</v>
      </c>
      <c r="B2937" s="328" t="s">
        <v>13065</v>
      </c>
      <c r="C2937" s="334" t="s">
        <v>2010</v>
      </c>
      <c r="D2937" s="336">
        <v>2.82</v>
      </c>
    </row>
    <row r="2938" spans="1:4" ht="25.5">
      <c r="A2938" s="326">
        <v>38588</v>
      </c>
      <c r="B2938" s="328" t="s">
        <v>13066</v>
      </c>
      <c r="C2938" s="334" t="s">
        <v>2010</v>
      </c>
      <c r="D2938" s="336">
        <v>2.25</v>
      </c>
    </row>
    <row r="2939" spans="1:4">
      <c r="A2939" s="326">
        <v>38593</v>
      </c>
      <c r="B2939" s="328" t="s">
        <v>13067</v>
      </c>
      <c r="C2939" s="334" t="s">
        <v>2010</v>
      </c>
      <c r="D2939" s="336">
        <v>3.11</v>
      </c>
    </row>
    <row r="2940" spans="1:4" ht="25.5">
      <c r="A2940" s="326">
        <v>38589</v>
      </c>
      <c r="B2940" s="328" t="s">
        <v>13068</v>
      </c>
      <c r="C2940" s="334" t="s">
        <v>2010</v>
      </c>
      <c r="D2940" s="336">
        <v>2.36</v>
      </c>
    </row>
    <row r="2941" spans="1:4">
      <c r="A2941" s="326">
        <v>38594</v>
      </c>
      <c r="B2941" s="328" t="s">
        <v>13069</v>
      </c>
      <c r="C2941" s="334" t="s">
        <v>2010</v>
      </c>
      <c r="D2941" s="336">
        <v>4.91</v>
      </c>
    </row>
    <row r="2942" spans="1:4">
      <c r="A2942" s="326">
        <v>34774</v>
      </c>
      <c r="B2942" s="328" t="s">
        <v>13070</v>
      </c>
      <c r="C2942" s="334" t="s">
        <v>2010</v>
      </c>
      <c r="D2942" s="336">
        <v>2.2000000000000002</v>
      </c>
    </row>
    <row r="2943" spans="1:4">
      <c r="A2943" s="326">
        <v>34771</v>
      </c>
      <c r="B2943" s="328" t="s">
        <v>13071</v>
      </c>
      <c r="C2943" s="334" t="s">
        <v>2010</v>
      </c>
      <c r="D2943" s="336">
        <v>2.66</v>
      </c>
    </row>
    <row r="2944" spans="1:4">
      <c r="A2944" s="326">
        <v>34764</v>
      </c>
      <c r="B2944" s="328" t="s">
        <v>13072</v>
      </c>
      <c r="C2944" s="334" t="s">
        <v>2010</v>
      </c>
      <c r="D2944" s="336">
        <v>1.74</v>
      </c>
    </row>
    <row r="2945" spans="1:4" ht="25.5">
      <c r="A2945" s="326">
        <v>34773</v>
      </c>
      <c r="B2945" s="328" t="s">
        <v>13073</v>
      </c>
      <c r="C2945" s="334" t="s">
        <v>2010</v>
      </c>
      <c r="D2945" s="336">
        <v>2.3199999999999998</v>
      </c>
    </row>
    <row r="2946" spans="1:4" ht="25.5">
      <c r="A2946" s="326">
        <v>34769</v>
      </c>
      <c r="B2946" s="328" t="s">
        <v>13074</v>
      </c>
      <c r="C2946" s="334" t="s">
        <v>2010</v>
      </c>
      <c r="D2946" s="336">
        <v>2.88</v>
      </c>
    </row>
    <row r="2947" spans="1:4" ht="25.5">
      <c r="A2947" s="326">
        <v>34763</v>
      </c>
      <c r="B2947" s="328" t="s">
        <v>13075</v>
      </c>
      <c r="C2947" s="334" t="s">
        <v>2010</v>
      </c>
      <c r="D2947" s="336">
        <v>1.77</v>
      </c>
    </row>
    <row r="2948" spans="1:4">
      <c r="A2948" s="326">
        <v>34788</v>
      </c>
      <c r="B2948" s="328" t="s">
        <v>13076</v>
      </c>
      <c r="C2948" s="334" t="s">
        <v>2010</v>
      </c>
      <c r="D2948" s="336">
        <v>1.06</v>
      </c>
    </row>
    <row r="2949" spans="1:4">
      <c r="A2949" s="326">
        <v>34781</v>
      </c>
      <c r="B2949" s="328" t="s">
        <v>13077</v>
      </c>
      <c r="C2949" s="334" t="s">
        <v>2010</v>
      </c>
      <c r="D2949" s="336">
        <v>1.46</v>
      </c>
    </row>
    <row r="2950" spans="1:4" ht="25.5">
      <c r="A2950" s="326">
        <v>41682</v>
      </c>
      <c r="B2950" s="328" t="s">
        <v>13078</v>
      </c>
      <c r="C2950" s="334" t="s">
        <v>2010</v>
      </c>
      <c r="D2950" s="336">
        <v>37.25</v>
      </c>
    </row>
    <row r="2951" spans="1:4" ht="25.5">
      <c r="A2951" s="326">
        <v>41683</v>
      </c>
      <c r="B2951" s="328" t="s">
        <v>13079</v>
      </c>
      <c r="C2951" s="334" t="s">
        <v>2010</v>
      </c>
      <c r="D2951" s="336">
        <v>27.4</v>
      </c>
    </row>
    <row r="2952" spans="1:4" ht="25.5">
      <c r="A2952" s="326">
        <v>41680</v>
      </c>
      <c r="B2952" s="328" t="s">
        <v>13080</v>
      </c>
      <c r="C2952" s="334" t="s">
        <v>2010</v>
      </c>
      <c r="D2952" s="336">
        <v>14.75</v>
      </c>
    </row>
    <row r="2953" spans="1:4" ht="25.5">
      <c r="A2953" s="326">
        <v>41679</v>
      </c>
      <c r="B2953" s="328" t="s">
        <v>13081</v>
      </c>
      <c r="C2953" s="334" t="s">
        <v>2010</v>
      </c>
      <c r="D2953" s="336">
        <v>33.729999999999997</v>
      </c>
    </row>
    <row r="2954" spans="1:4" ht="25.5">
      <c r="A2954" s="326">
        <v>41681</v>
      </c>
      <c r="B2954" s="328" t="s">
        <v>13082</v>
      </c>
      <c r="C2954" s="334" t="s">
        <v>2010</v>
      </c>
      <c r="D2954" s="336">
        <v>23.08</v>
      </c>
    </row>
    <row r="2955" spans="1:4" ht="25.5">
      <c r="A2955" s="326">
        <v>43386</v>
      </c>
      <c r="B2955" s="328" t="s">
        <v>13083</v>
      </c>
      <c r="C2955" s="334" t="s">
        <v>2010</v>
      </c>
      <c r="D2955" s="336">
        <v>52.71</v>
      </c>
    </row>
    <row r="2956" spans="1:4" ht="25.5">
      <c r="A2956" s="326">
        <v>4059</v>
      </c>
      <c r="B2956" s="328" t="s">
        <v>13084</v>
      </c>
      <c r="C2956" s="334" t="s">
        <v>5</v>
      </c>
      <c r="D2956" s="336">
        <v>37.25</v>
      </c>
    </row>
    <row r="2957" spans="1:4">
      <c r="A2957" s="326">
        <v>4062</v>
      </c>
      <c r="B2957" s="328" t="s">
        <v>13085</v>
      </c>
      <c r="C2957" s="334" t="s">
        <v>2010</v>
      </c>
      <c r="D2957" s="336">
        <v>37.25</v>
      </c>
    </row>
    <row r="2958" spans="1:4" ht="25.5">
      <c r="A2958" s="326">
        <v>4061</v>
      </c>
      <c r="B2958" s="328" t="s">
        <v>13086</v>
      </c>
      <c r="C2958" s="334" t="s">
        <v>2010</v>
      </c>
      <c r="D2958" s="336">
        <v>46.38</v>
      </c>
    </row>
    <row r="2959" spans="1:4" ht="25.5">
      <c r="A2959" s="326">
        <v>41315</v>
      </c>
      <c r="B2959" s="328" t="s">
        <v>13087</v>
      </c>
      <c r="C2959" s="334" t="s">
        <v>802</v>
      </c>
      <c r="D2959" s="336">
        <v>91.66</v>
      </c>
    </row>
    <row r="2960" spans="1:4">
      <c r="A2960" s="326">
        <v>43148</v>
      </c>
      <c r="B2960" s="328" t="s">
        <v>13088</v>
      </c>
      <c r="C2960" s="334" t="s">
        <v>802</v>
      </c>
      <c r="D2960" s="336">
        <v>62.22</v>
      </c>
    </row>
    <row r="2961" spans="1:4">
      <c r="A2961" s="326">
        <v>43147</v>
      </c>
      <c r="B2961" s="328" t="s">
        <v>13089</v>
      </c>
      <c r="C2961" s="334" t="s">
        <v>802</v>
      </c>
      <c r="D2961" s="336">
        <v>24.1</v>
      </c>
    </row>
    <row r="2962" spans="1:4" ht="25.5">
      <c r="A2962" s="326">
        <v>10608</v>
      </c>
      <c r="B2962" s="328" t="s">
        <v>13090</v>
      </c>
      <c r="C2962" s="334" t="s">
        <v>2010</v>
      </c>
      <c r="D2962" s="336"/>
    </row>
    <row r="2963" spans="1:4">
      <c r="A2963" s="326">
        <v>4069</v>
      </c>
      <c r="B2963" s="328" t="s">
        <v>13091</v>
      </c>
      <c r="C2963" s="334" t="s">
        <v>17</v>
      </c>
      <c r="D2963" s="336">
        <v>50.91</v>
      </c>
    </row>
    <row r="2964" spans="1:4">
      <c r="A2964" s="326">
        <v>40819</v>
      </c>
      <c r="B2964" s="328" t="s">
        <v>13092</v>
      </c>
      <c r="C2964" s="334" t="s">
        <v>1752</v>
      </c>
      <c r="D2964" s="336">
        <v>8910.7999999999993</v>
      </c>
    </row>
    <row r="2965" spans="1:4">
      <c r="A2965" s="326">
        <v>34361</v>
      </c>
      <c r="B2965" s="328" t="s">
        <v>13093</v>
      </c>
      <c r="C2965" s="334" t="s">
        <v>802</v>
      </c>
      <c r="D2965" s="336">
        <v>17.54</v>
      </c>
    </row>
    <row r="2966" spans="1:4" ht="25.5">
      <c r="A2966" s="326">
        <v>36512</v>
      </c>
      <c r="B2966" s="328" t="s">
        <v>13094</v>
      </c>
      <c r="C2966" s="334" t="s">
        <v>2010</v>
      </c>
      <c r="D2966" s="336"/>
    </row>
    <row r="2967" spans="1:4" ht="25.5">
      <c r="A2967" s="326">
        <v>44478</v>
      </c>
      <c r="B2967" s="328" t="s">
        <v>13095</v>
      </c>
      <c r="C2967" s="334" t="s">
        <v>802</v>
      </c>
      <c r="D2967" s="336">
        <v>11.87</v>
      </c>
    </row>
    <row r="2968" spans="1:4" ht="25.5">
      <c r="A2968" s="326">
        <v>44477</v>
      </c>
      <c r="B2968" s="328" t="s">
        <v>13096</v>
      </c>
      <c r="C2968" s="334" t="s">
        <v>802</v>
      </c>
      <c r="D2968" s="336">
        <v>11.87</v>
      </c>
    </row>
    <row r="2969" spans="1:4" ht="25.5">
      <c r="A2969" s="326">
        <v>11697</v>
      </c>
      <c r="B2969" s="328" t="s">
        <v>13097</v>
      </c>
      <c r="C2969" s="334" t="s">
        <v>2010</v>
      </c>
      <c r="D2969" s="336">
        <v>696.44</v>
      </c>
    </row>
    <row r="2970" spans="1:4" ht="25.5">
      <c r="A2970" s="326">
        <v>11698</v>
      </c>
      <c r="B2970" s="328" t="s">
        <v>13098</v>
      </c>
      <c r="C2970" s="334" t="s">
        <v>2010</v>
      </c>
      <c r="D2970" s="336">
        <v>830.82</v>
      </c>
    </row>
    <row r="2971" spans="1:4">
      <c r="A2971" s="326">
        <v>11699</v>
      </c>
      <c r="B2971" s="328" t="s">
        <v>13099</v>
      </c>
      <c r="C2971" s="334" t="s">
        <v>2010</v>
      </c>
      <c r="D2971" s="336">
        <v>918.25</v>
      </c>
    </row>
    <row r="2972" spans="1:4">
      <c r="A2972" s="326">
        <v>10432</v>
      </c>
      <c r="B2972" s="328" t="s">
        <v>13100</v>
      </c>
      <c r="C2972" s="334" t="s">
        <v>2010</v>
      </c>
      <c r="D2972" s="336">
        <v>326.45</v>
      </c>
    </row>
    <row r="2973" spans="1:4" ht="25.5">
      <c r="A2973" s="326">
        <v>44020</v>
      </c>
      <c r="B2973" s="328" t="s">
        <v>13101</v>
      </c>
      <c r="C2973" s="334" t="s">
        <v>2010</v>
      </c>
      <c r="D2973" s="336">
        <v>805.39</v>
      </c>
    </row>
    <row r="2974" spans="1:4" ht="25.5">
      <c r="A2974" s="326">
        <v>41419</v>
      </c>
      <c r="B2974" s="328" t="s">
        <v>13102</v>
      </c>
      <c r="C2974" s="334" t="s">
        <v>2010</v>
      </c>
      <c r="D2974" s="336"/>
    </row>
    <row r="2975" spans="1:4" ht="25.5">
      <c r="A2975" s="326">
        <v>41420</v>
      </c>
      <c r="B2975" s="328" t="s">
        <v>13103</v>
      </c>
      <c r="C2975" s="334" t="s">
        <v>2010</v>
      </c>
      <c r="D2975" s="336"/>
    </row>
    <row r="2976" spans="1:4" ht="25.5">
      <c r="A2976" s="326">
        <v>41421</v>
      </c>
      <c r="B2976" s="328" t="s">
        <v>13104</v>
      </c>
      <c r="C2976" s="334" t="s">
        <v>2010</v>
      </c>
      <c r="D2976" s="336"/>
    </row>
    <row r="2977" spans="1:4" ht="25.5">
      <c r="A2977" s="326">
        <v>41422</v>
      </c>
      <c r="B2977" s="328" t="s">
        <v>13105</v>
      </c>
      <c r="C2977" s="334" t="s">
        <v>2010</v>
      </c>
      <c r="D2977" s="336"/>
    </row>
    <row r="2978" spans="1:4" ht="25.5">
      <c r="A2978" s="326">
        <v>41425</v>
      </c>
      <c r="B2978" s="328" t="s">
        <v>13106</v>
      </c>
      <c r="C2978" s="334" t="s">
        <v>2010</v>
      </c>
      <c r="D2978" s="336"/>
    </row>
    <row r="2979" spans="1:4" ht="25.5">
      <c r="A2979" s="326">
        <v>41426</v>
      </c>
      <c r="B2979" s="328" t="s">
        <v>13107</v>
      </c>
      <c r="C2979" s="334" t="s">
        <v>2010</v>
      </c>
      <c r="D2979" s="336"/>
    </row>
    <row r="2980" spans="1:4" ht="25.5">
      <c r="A2980" s="326">
        <v>41414</v>
      </c>
      <c r="B2980" s="328" t="s">
        <v>13108</v>
      </c>
      <c r="C2980" s="334" t="s">
        <v>2010</v>
      </c>
      <c r="D2980" s="336"/>
    </row>
    <row r="2981" spans="1:4" ht="25.5">
      <c r="A2981" s="326">
        <v>41415</v>
      </c>
      <c r="B2981" s="328" t="s">
        <v>13109</v>
      </c>
      <c r="C2981" s="334" t="s">
        <v>2010</v>
      </c>
      <c r="D2981" s="336"/>
    </row>
    <row r="2982" spans="1:4" ht="25.5">
      <c r="A2982" s="326">
        <v>37514</v>
      </c>
      <c r="B2982" s="328" t="s">
        <v>13110</v>
      </c>
      <c r="C2982" s="334" t="s">
        <v>2010</v>
      </c>
      <c r="D2982" s="336"/>
    </row>
    <row r="2983" spans="1:4" ht="25.5">
      <c r="A2983" s="326">
        <v>37519</v>
      </c>
      <c r="B2983" s="328" t="s">
        <v>13111</v>
      </c>
      <c r="C2983" s="334" t="s">
        <v>2010</v>
      </c>
      <c r="D2983" s="336"/>
    </row>
    <row r="2984" spans="1:4" ht="25.5">
      <c r="A2984" s="326">
        <v>37520</v>
      </c>
      <c r="B2984" s="328" t="s">
        <v>13112</v>
      </c>
      <c r="C2984" s="334" t="s">
        <v>2010</v>
      </c>
      <c r="D2984" s="336"/>
    </row>
    <row r="2985" spans="1:4" ht="25.5">
      <c r="A2985" s="326">
        <v>37521</v>
      </c>
      <c r="B2985" s="328" t="s">
        <v>13113</v>
      </c>
      <c r="C2985" s="334" t="s">
        <v>2010</v>
      </c>
      <c r="D2985" s="336"/>
    </row>
    <row r="2986" spans="1:4" ht="25.5">
      <c r="A2986" s="326">
        <v>37522</v>
      </c>
      <c r="B2986" s="328" t="s">
        <v>13114</v>
      </c>
      <c r="C2986" s="334" t="s">
        <v>2010</v>
      </c>
      <c r="D2986" s="336"/>
    </row>
    <row r="2987" spans="1:4" ht="25.5">
      <c r="A2987" s="326">
        <v>37546</v>
      </c>
      <c r="B2987" s="328" t="s">
        <v>13115</v>
      </c>
      <c r="C2987" s="334" t="s">
        <v>2010</v>
      </c>
      <c r="D2987" s="336">
        <v>13657.54</v>
      </c>
    </row>
    <row r="2988" spans="1:4" ht="25.5">
      <c r="A2988" s="326">
        <v>37544</v>
      </c>
      <c r="B2988" s="328" t="s">
        <v>13116</v>
      </c>
      <c r="C2988" s="334" t="s">
        <v>2010</v>
      </c>
      <c r="D2988" s="336">
        <v>14445.14</v>
      </c>
    </row>
    <row r="2989" spans="1:4" ht="25.5">
      <c r="A2989" s="326">
        <v>37545</v>
      </c>
      <c r="B2989" s="328" t="s">
        <v>13117</v>
      </c>
      <c r="C2989" s="334" t="s">
        <v>2010</v>
      </c>
      <c r="D2989" s="336">
        <v>17187.78</v>
      </c>
    </row>
    <row r="2990" spans="1:4">
      <c r="A2990" s="326">
        <v>36793</v>
      </c>
      <c r="B2990" s="328" t="s">
        <v>13118</v>
      </c>
      <c r="C2990" s="334" t="s">
        <v>2010</v>
      </c>
      <c r="D2990" s="336">
        <v>1047.5899999999999</v>
      </c>
    </row>
    <row r="2991" spans="1:4" ht="25.5">
      <c r="A2991" s="326">
        <v>11769</v>
      </c>
      <c r="B2991" s="328" t="s">
        <v>13119</v>
      </c>
      <c r="C2991" s="334" t="s">
        <v>2010</v>
      </c>
      <c r="D2991" s="336">
        <v>462.95</v>
      </c>
    </row>
    <row r="2992" spans="1:4" ht="25.5">
      <c r="A2992" s="326">
        <v>11771</v>
      </c>
      <c r="B2992" s="328" t="s">
        <v>13120</v>
      </c>
      <c r="C2992" s="334" t="s">
        <v>2010</v>
      </c>
      <c r="D2992" s="336">
        <v>567.05999999999995</v>
      </c>
    </row>
    <row r="2993" spans="1:4" ht="38.25">
      <c r="A2993" s="326">
        <v>39919</v>
      </c>
      <c r="B2993" s="328" t="s">
        <v>13121</v>
      </c>
      <c r="C2993" s="334" t="s">
        <v>2010</v>
      </c>
      <c r="D2993" s="336">
        <v>68363.53</v>
      </c>
    </row>
    <row r="2994" spans="1:4" ht="25.5">
      <c r="A2994" s="326">
        <v>38385</v>
      </c>
      <c r="B2994" s="328" t="s">
        <v>13122</v>
      </c>
      <c r="C2994" s="334" t="s">
        <v>2010</v>
      </c>
      <c r="D2994" s="336">
        <v>52.48</v>
      </c>
    </row>
    <row r="2995" spans="1:4" ht="25.5">
      <c r="A2995" s="326">
        <v>36800</v>
      </c>
      <c r="B2995" s="328" t="s">
        <v>13123</v>
      </c>
      <c r="C2995" s="334" t="s">
        <v>2010</v>
      </c>
      <c r="D2995" s="336">
        <v>278.18</v>
      </c>
    </row>
    <row r="2996" spans="1:4" ht="25.5">
      <c r="A2996" s="326">
        <v>37587</v>
      </c>
      <c r="B2996" s="328" t="s">
        <v>13124</v>
      </c>
      <c r="C2996" s="334" t="s">
        <v>2010</v>
      </c>
      <c r="D2996" s="336">
        <v>611.16</v>
      </c>
    </row>
    <row r="2997" spans="1:4" ht="25.5">
      <c r="A2997" s="326">
        <v>11561</v>
      </c>
      <c r="B2997" s="328" t="s">
        <v>13125</v>
      </c>
      <c r="C2997" s="334" t="s">
        <v>2010</v>
      </c>
      <c r="D2997" s="336">
        <v>259.38</v>
      </c>
    </row>
    <row r="2998" spans="1:4" ht="25.5">
      <c r="A2998" s="326">
        <v>43604</v>
      </c>
      <c r="B2998" s="328" t="s">
        <v>13126</v>
      </c>
      <c r="C2998" s="334" t="s">
        <v>2010</v>
      </c>
      <c r="D2998" s="336">
        <v>138.28</v>
      </c>
    </row>
    <row r="2999" spans="1:4" ht="25.5">
      <c r="A2999" s="326">
        <v>11560</v>
      </c>
      <c r="B2999" s="328" t="s">
        <v>13127</v>
      </c>
      <c r="C2999" s="334" t="s">
        <v>2010</v>
      </c>
      <c r="D2999" s="336">
        <v>200.2</v>
      </c>
    </row>
    <row r="3000" spans="1:4" ht="25.5">
      <c r="A3000" s="326">
        <v>11499</v>
      </c>
      <c r="B3000" s="328" t="s">
        <v>13128</v>
      </c>
      <c r="C3000" s="334" t="s">
        <v>2010</v>
      </c>
      <c r="D3000" s="336">
        <v>875.06</v>
      </c>
    </row>
    <row r="3001" spans="1:4">
      <c r="A3001" s="326">
        <v>34761</v>
      </c>
      <c r="B3001" s="328" t="s">
        <v>13129</v>
      </c>
      <c r="C3001" s="334" t="s">
        <v>17</v>
      </c>
      <c r="D3001" s="336">
        <v>18.04</v>
      </c>
    </row>
    <row r="3002" spans="1:4">
      <c r="A3002" s="326">
        <v>40924</v>
      </c>
      <c r="B3002" s="328" t="s">
        <v>13130</v>
      </c>
      <c r="C3002" s="334" t="s">
        <v>1752</v>
      </c>
      <c r="D3002" s="336">
        <v>3160.49</v>
      </c>
    </row>
    <row r="3003" spans="1:4">
      <c r="A3003" s="326">
        <v>40983</v>
      </c>
      <c r="B3003" s="328" t="s">
        <v>13131</v>
      </c>
      <c r="C3003" s="334" t="s">
        <v>1752</v>
      </c>
      <c r="D3003" s="336">
        <v>2698.23</v>
      </c>
    </row>
    <row r="3004" spans="1:4">
      <c r="A3004" s="326">
        <v>44497</v>
      </c>
      <c r="B3004" s="328" t="s">
        <v>13132</v>
      </c>
      <c r="C3004" s="334" t="s">
        <v>17</v>
      </c>
      <c r="D3004" s="336">
        <v>15.39</v>
      </c>
    </row>
    <row r="3005" spans="1:4">
      <c r="A3005" s="326">
        <v>2437</v>
      </c>
      <c r="B3005" s="328" t="s">
        <v>13133</v>
      </c>
      <c r="C3005" s="334" t="s">
        <v>17</v>
      </c>
      <c r="D3005" s="336">
        <v>15.84</v>
      </c>
    </row>
    <row r="3006" spans="1:4">
      <c r="A3006" s="326">
        <v>40921</v>
      </c>
      <c r="B3006" s="328" t="s">
        <v>13134</v>
      </c>
      <c r="C3006" s="334" t="s">
        <v>1752</v>
      </c>
      <c r="D3006" s="336">
        <v>2773.47</v>
      </c>
    </row>
    <row r="3007" spans="1:4" ht="25.5">
      <c r="A3007" s="326">
        <v>14252</v>
      </c>
      <c r="B3007" s="328" t="s">
        <v>13135</v>
      </c>
      <c r="C3007" s="334" t="s">
        <v>2010</v>
      </c>
      <c r="D3007" s="336">
        <v>1904.3</v>
      </c>
    </row>
    <row r="3008" spans="1:4" ht="38.25">
      <c r="A3008" s="326">
        <v>730</v>
      </c>
      <c r="B3008" s="328" t="s">
        <v>13136</v>
      </c>
      <c r="C3008" s="334" t="s">
        <v>2010</v>
      </c>
      <c r="D3008" s="336">
        <v>5087.9399999999996</v>
      </c>
    </row>
    <row r="3009" spans="1:4" ht="38.25">
      <c r="A3009" s="326">
        <v>723</v>
      </c>
      <c r="B3009" s="328" t="s">
        <v>13137</v>
      </c>
      <c r="C3009" s="334" t="s">
        <v>2010</v>
      </c>
      <c r="D3009" s="336">
        <v>2528.88</v>
      </c>
    </row>
    <row r="3010" spans="1:4" ht="25.5">
      <c r="A3010" s="326">
        <v>36502</v>
      </c>
      <c r="B3010" s="328" t="s">
        <v>13138</v>
      </c>
      <c r="C3010" s="334" t="s">
        <v>2010</v>
      </c>
      <c r="D3010" s="336">
        <v>2376.85</v>
      </c>
    </row>
    <row r="3011" spans="1:4" ht="25.5">
      <c r="A3011" s="326">
        <v>36503</v>
      </c>
      <c r="B3011" s="328" t="s">
        <v>13139</v>
      </c>
      <c r="C3011" s="334" t="s">
        <v>2010</v>
      </c>
      <c r="D3011" s="336">
        <v>2930.94</v>
      </c>
    </row>
    <row r="3012" spans="1:4" ht="25.5">
      <c r="A3012" s="326">
        <v>4090</v>
      </c>
      <c r="B3012" s="328" t="s">
        <v>13140</v>
      </c>
      <c r="C3012" s="334" t="s">
        <v>2010</v>
      </c>
      <c r="D3012" s="336">
        <v>1160000</v>
      </c>
    </row>
    <row r="3013" spans="1:4" ht="25.5">
      <c r="A3013" s="326">
        <v>13227</v>
      </c>
      <c r="B3013" s="328" t="s">
        <v>13141</v>
      </c>
      <c r="C3013" s="334" t="s">
        <v>2010</v>
      </c>
      <c r="D3013" s="336">
        <v>1441444.65</v>
      </c>
    </row>
    <row r="3014" spans="1:4" ht="25.5">
      <c r="A3014" s="326">
        <v>10597</v>
      </c>
      <c r="B3014" s="328" t="s">
        <v>13142</v>
      </c>
      <c r="C3014" s="334" t="s">
        <v>2010</v>
      </c>
      <c r="D3014" s="336">
        <v>1517306.44</v>
      </c>
    </row>
    <row r="3015" spans="1:4">
      <c r="A3015" s="326">
        <v>39628</v>
      </c>
      <c r="B3015" s="328" t="s">
        <v>13143</v>
      </c>
      <c r="C3015" s="334" t="s">
        <v>2010</v>
      </c>
      <c r="D3015" s="336"/>
    </row>
    <row r="3016" spans="1:4">
      <c r="A3016" s="326">
        <v>39404</v>
      </c>
      <c r="B3016" s="328" t="s">
        <v>13144</v>
      </c>
      <c r="C3016" s="334" t="s">
        <v>2010</v>
      </c>
      <c r="D3016" s="336"/>
    </row>
    <row r="3017" spans="1:4" ht="25.5">
      <c r="A3017" s="326">
        <v>39402</v>
      </c>
      <c r="B3017" s="328" t="s">
        <v>13145</v>
      </c>
      <c r="C3017" s="334" t="s">
        <v>2010</v>
      </c>
      <c r="D3017" s="336"/>
    </row>
    <row r="3018" spans="1:4">
      <c r="A3018" s="326">
        <v>39403</v>
      </c>
      <c r="B3018" s="328" t="s">
        <v>13146</v>
      </c>
      <c r="C3018" s="334" t="s">
        <v>2010</v>
      </c>
      <c r="D3018" s="336"/>
    </row>
    <row r="3019" spans="1:4">
      <c r="A3019" s="326">
        <v>4093</v>
      </c>
      <c r="B3019" s="328" t="s">
        <v>13147</v>
      </c>
      <c r="C3019" s="334" t="s">
        <v>17</v>
      </c>
      <c r="D3019" s="336">
        <v>20.97</v>
      </c>
    </row>
    <row r="3020" spans="1:4">
      <c r="A3020" s="326">
        <v>10512</v>
      </c>
      <c r="B3020" s="328" t="s">
        <v>13148</v>
      </c>
      <c r="C3020" s="334" t="s">
        <v>1752</v>
      </c>
      <c r="D3020" s="336">
        <v>3671.31</v>
      </c>
    </row>
    <row r="3021" spans="1:4">
      <c r="A3021" s="326">
        <v>4243</v>
      </c>
      <c r="B3021" s="328" t="s">
        <v>13149</v>
      </c>
      <c r="C3021" s="334" t="s">
        <v>17</v>
      </c>
      <c r="D3021" s="336">
        <v>19.329999999999998</v>
      </c>
    </row>
    <row r="3022" spans="1:4">
      <c r="A3022" s="326">
        <v>20020</v>
      </c>
      <c r="B3022" s="328" t="s">
        <v>13150</v>
      </c>
      <c r="C3022" s="334" t="s">
        <v>17</v>
      </c>
      <c r="D3022" s="336">
        <v>21.79</v>
      </c>
    </row>
    <row r="3023" spans="1:4">
      <c r="A3023" s="326">
        <v>41038</v>
      </c>
      <c r="B3023" s="328" t="s">
        <v>13151</v>
      </c>
      <c r="C3023" s="334" t="s">
        <v>1752</v>
      </c>
      <c r="D3023" s="336">
        <v>3815.24</v>
      </c>
    </row>
    <row r="3024" spans="1:4">
      <c r="A3024" s="326">
        <v>4094</v>
      </c>
      <c r="B3024" s="328" t="s">
        <v>13152</v>
      </c>
      <c r="C3024" s="334" t="s">
        <v>17</v>
      </c>
      <c r="D3024" s="336">
        <v>26.08</v>
      </c>
    </row>
    <row r="3025" spans="1:4">
      <c r="A3025" s="326">
        <v>40988</v>
      </c>
      <c r="B3025" s="328" t="s">
        <v>13153</v>
      </c>
      <c r="C3025" s="334" t="s">
        <v>1752</v>
      </c>
      <c r="D3025" s="336">
        <v>4566.46</v>
      </c>
    </row>
    <row r="3026" spans="1:4">
      <c r="A3026" s="326">
        <v>4095</v>
      </c>
      <c r="B3026" s="328" t="s">
        <v>13154</v>
      </c>
      <c r="C3026" s="334" t="s">
        <v>17</v>
      </c>
      <c r="D3026" s="336">
        <v>17.55</v>
      </c>
    </row>
    <row r="3027" spans="1:4">
      <c r="A3027" s="326">
        <v>40990</v>
      </c>
      <c r="B3027" s="328" t="s">
        <v>13155</v>
      </c>
      <c r="C3027" s="334" t="s">
        <v>1752</v>
      </c>
      <c r="D3027" s="336">
        <v>3075.58</v>
      </c>
    </row>
    <row r="3028" spans="1:4">
      <c r="A3028" s="326">
        <v>4096</v>
      </c>
      <c r="B3028" s="328" t="s">
        <v>13156</v>
      </c>
      <c r="C3028" s="334" t="s">
        <v>17</v>
      </c>
      <c r="D3028" s="336">
        <v>23.52</v>
      </c>
    </row>
    <row r="3029" spans="1:4">
      <c r="A3029" s="326">
        <v>40992</v>
      </c>
      <c r="B3029" s="328" t="s">
        <v>13157</v>
      </c>
      <c r="C3029" s="334" t="s">
        <v>1752</v>
      </c>
      <c r="D3029" s="336">
        <v>4116.91</v>
      </c>
    </row>
    <row r="3030" spans="1:4" ht="25.5">
      <c r="A3030" s="326">
        <v>4114</v>
      </c>
      <c r="B3030" s="328" t="s">
        <v>13158</v>
      </c>
      <c r="C3030" s="334" t="s">
        <v>2010</v>
      </c>
      <c r="D3030" s="336">
        <v>85.39</v>
      </c>
    </row>
    <row r="3031" spans="1:4">
      <c r="A3031" s="326">
        <v>36797</v>
      </c>
      <c r="B3031" s="328" t="s">
        <v>13159</v>
      </c>
      <c r="C3031" s="334" t="s">
        <v>2010</v>
      </c>
      <c r="D3031" s="336">
        <v>76.03</v>
      </c>
    </row>
    <row r="3032" spans="1:4">
      <c r="A3032" s="326">
        <v>4107</v>
      </c>
      <c r="B3032" s="328" t="s">
        <v>13160</v>
      </c>
      <c r="C3032" s="334" t="s">
        <v>2010</v>
      </c>
      <c r="D3032" s="336">
        <v>71.680000000000007</v>
      </c>
    </row>
    <row r="3033" spans="1:4">
      <c r="A3033" s="326">
        <v>4102</v>
      </c>
      <c r="B3033" s="328" t="s">
        <v>13161</v>
      </c>
      <c r="C3033" s="334" t="s">
        <v>2010</v>
      </c>
      <c r="D3033" s="336">
        <v>87.5</v>
      </c>
    </row>
    <row r="3034" spans="1:4">
      <c r="A3034" s="326">
        <v>36799</v>
      </c>
      <c r="B3034" s="328" t="s">
        <v>13162</v>
      </c>
      <c r="C3034" s="334" t="s">
        <v>2010</v>
      </c>
      <c r="D3034" s="336">
        <v>73.790000000000006</v>
      </c>
    </row>
    <row r="3035" spans="1:4" ht="25.5">
      <c r="A3035" s="326">
        <v>2747</v>
      </c>
      <c r="B3035" s="328" t="s">
        <v>13163</v>
      </c>
      <c r="C3035" s="334" t="s">
        <v>5</v>
      </c>
      <c r="D3035" s="336">
        <v>37.6</v>
      </c>
    </row>
    <row r="3036" spans="1:4" ht="25.5">
      <c r="A3036" s="326">
        <v>21138</v>
      </c>
      <c r="B3036" s="328" t="s">
        <v>13164</v>
      </c>
      <c r="C3036" s="334" t="s">
        <v>5</v>
      </c>
      <c r="D3036" s="336">
        <v>11.92</v>
      </c>
    </row>
    <row r="3037" spans="1:4" ht="25.5">
      <c r="A3037" s="326">
        <v>10826</v>
      </c>
      <c r="B3037" s="328" t="s">
        <v>13165</v>
      </c>
      <c r="C3037" s="334" t="s">
        <v>2010</v>
      </c>
      <c r="D3037" s="336">
        <v>114.94</v>
      </c>
    </row>
    <row r="3038" spans="1:4" ht="25.5">
      <c r="A3038" s="326">
        <v>365</v>
      </c>
      <c r="B3038" s="328" t="s">
        <v>13166</v>
      </c>
      <c r="C3038" s="334" t="s">
        <v>2010</v>
      </c>
      <c r="D3038" s="336">
        <v>71.260000000000005</v>
      </c>
    </row>
    <row r="3039" spans="1:4">
      <c r="A3039" s="326">
        <v>38639</v>
      </c>
      <c r="B3039" s="328" t="s">
        <v>13167</v>
      </c>
      <c r="C3039" s="334" t="s">
        <v>2010</v>
      </c>
      <c r="D3039" s="336">
        <v>275.86</v>
      </c>
    </row>
    <row r="3040" spans="1:4">
      <c r="A3040" s="326">
        <v>38640</v>
      </c>
      <c r="B3040" s="328" t="s">
        <v>13168</v>
      </c>
      <c r="C3040" s="334" t="s">
        <v>2010</v>
      </c>
      <c r="D3040" s="336">
        <v>4.13</v>
      </c>
    </row>
    <row r="3041" spans="1:4" ht="25.5">
      <c r="A3041" s="326">
        <v>358</v>
      </c>
      <c r="B3041" s="328" t="s">
        <v>13169</v>
      </c>
      <c r="C3041" s="334" t="s">
        <v>2010</v>
      </c>
      <c r="D3041" s="336">
        <v>85.05</v>
      </c>
    </row>
    <row r="3042" spans="1:4" ht="25.5">
      <c r="A3042" s="326">
        <v>359</v>
      </c>
      <c r="B3042" s="328" t="s">
        <v>13170</v>
      </c>
      <c r="C3042" s="334" t="s">
        <v>2010</v>
      </c>
      <c r="D3042" s="336">
        <v>174.71</v>
      </c>
    </row>
    <row r="3043" spans="1:4">
      <c r="A3043" s="326">
        <v>38641</v>
      </c>
      <c r="B3043" s="328" t="s">
        <v>13171</v>
      </c>
      <c r="C3043" s="334" t="s">
        <v>2010</v>
      </c>
      <c r="D3043" s="336">
        <v>172.41</v>
      </c>
    </row>
    <row r="3044" spans="1:4" ht="25.5">
      <c r="A3044" s="326">
        <v>360</v>
      </c>
      <c r="B3044" s="328" t="s">
        <v>13172</v>
      </c>
      <c r="C3044" s="334" t="s">
        <v>2010</v>
      </c>
      <c r="D3044" s="336">
        <v>4</v>
      </c>
    </row>
    <row r="3045" spans="1:4" ht="38.25">
      <c r="A3045" s="326">
        <v>42430</v>
      </c>
      <c r="B3045" s="328" t="s">
        <v>13173</v>
      </c>
      <c r="C3045" s="334" t="s">
        <v>2010</v>
      </c>
      <c r="D3045" s="336"/>
    </row>
    <row r="3046" spans="1:4">
      <c r="A3046" s="326">
        <v>4209</v>
      </c>
      <c r="B3046" s="328" t="s">
        <v>13174</v>
      </c>
      <c r="C3046" s="334" t="s">
        <v>2010</v>
      </c>
      <c r="D3046" s="336"/>
    </row>
    <row r="3047" spans="1:4">
      <c r="A3047" s="326">
        <v>4180</v>
      </c>
      <c r="B3047" s="328" t="s">
        <v>13175</v>
      </c>
      <c r="C3047" s="334" t="s">
        <v>2010</v>
      </c>
      <c r="D3047" s="336"/>
    </row>
    <row r="3048" spans="1:4">
      <c r="A3048" s="326">
        <v>4179</v>
      </c>
      <c r="B3048" s="328" t="s">
        <v>13176</v>
      </c>
      <c r="C3048" s="334" t="s">
        <v>2010</v>
      </c>
      <c r="D3048" s="336"/>
    </row>
    <row r="3049" spans="1:4">
      <c r="A3049" s="326">
        <v>4177</v>
      </c>
      <c r="B3049" s="328" t="s">
        <v>13177</v>
      </c>
      <c r="C3049" s="334" t="s">
        <v>2010</v>
      </c>
      <c r="D3049" s="336"/>
    </row>
    <row r="3050" spans="1:4">
      <c r="A3050" s="326">
        <v>4208</v>
      </c>
      <c r="B3050" s="328" t="s">
        <v>13178</v>
      </c>
      <c r="C3050" s="334" t="s">
        <v>2010</v>
      </c>
      <c r="D3050" s="336"/>
    </row>
    <row r="3051" spans="1:4">
      <c r="A3051" s="326">
        <v>4181</v>
      </c>
      <c r="B3051" s="328" t="s">
        <v>13179</v>
      </c>
      <c r="C3051" s="334" t="s">
        <v>2010</v>
      </c>
      <c r="D3051" s="336"/>
    </row>
    <row r="3052" spans="1:4">
      <c r="A3052" s="326">
        <v>4182</v>
      </c>
      <c r="B3052" s="328" t="s">
        <v>13180</v>
      </c>
      <c r="C3052" s="334" t="s">
        <v>2010</v>
      </c>
      <c r="D3052" s="336"/>
    </row>
    <row r="3053" spans="1:4">
      <c r="A3053" s="326">
        <v>4178</v>
      </c>
      <c r="B3053" s="328" t="s">
        <v>13181</v>
      </c>
      <c r="C3053" s="334" t="s">
        <v>2010</v>
      </c>
      <c r="D3053" s="336"/>
    </row>
    <row r="3054" spans="1:4">
      <c r="A3054" s="326">
        <v>4183</v>
      </c>
      <c r="B3054" s="328" t="s">
        <v>13182</v>
      </c>
      <c r="C3054" s="334" t="s">
        <v>2010</v>
      </c>
      <c r="D3054" s="336"/>
    </row>
    <row r="3055" spans="1:4">
      <c r="A3055" s="326">
        <v>4184</v>
      </c>
      <c r="B3055" s="328" t="s">
        <v>13183</v>
      </c>
      <c r="C3055" s="334" t="s">
        <v>2010</v>
      </c>
      <c r="D3055" s="336"/>
    </row>
    <row r="3056" spans="1:4">
      <c r="A3056" s="326">
        <v>4185</v>
      </c>
      <c r="B3056" s="328" t="s">
        <v>13184</v>
      </c>
      <c r="C3056" s="334" t="s">
        <v>2010</v>
      </c>
      <c r="D3056" s="336"/>
    </row>
    <row r="3057" spans="1:4" ht="25.5">
      <c r="A3057" s="326">
        <v>4205</v>
      </c>
      <c r="B3057" s="328" t="s">
        <v>13185</v>
      </c>
      <c r="C3057" s="334" t="s">
        <v>2010</v>
      </c>
      <c r="D3057" s="336"/>
    </row>
    <row r="3058" spans="1:4">
      <c r="A3058" s="326">
        <v>4192</v>
      </c>
      <c r="B3058" s="328" t="s">
        <v>13186</v>
      </c>
      <c r="C3058" s="334" t="s">
        <v>2010</v>
      </c>
      <c r="D3058" s="336"/>
    </row>
    <row r="3059" spans="1:4">
      <c r="A3059" s="326">
        <v>4191</v>
      </c>
      <c r="B3059" s="328" t="s">
        <v>13187</v>
      </c>
      <c r="C3059" s="334" t="s">
        <v>2010</v>
      </c>
      <c r="D3059" s="336"/>
    </row>
    <row r="3060" spans="1:4">
      <c r="A3060" s="326">
        <v>4206</v>
      </c>
      <c r="B3060" s="328" t="s">
        <v>13188</v>
      </c>
      <c r="C3060" s="334" t="s">
        <v>2010</v>
      </c>
      <c r="D3060" s="336"/>
    </row>
    <row r="3061" spans="1:4">
      <c r="A3061" s="326">
        <v>4207</v>
      </c>
      <c r="B3061" s="328" t="s">
        <v>13189</v>
      </c>
      <c r="C3061" s="334" t="s">
        <v>2010</v>
      </c>
      <c r="D3061" s="336"/>
    </row>
    <row r="3062" spans="1:4">
      <c r="A3062" s="326">
        <v>4190</v>
      </c>
      <c r="B3062" s="328" t="s">
        <v>13190</v>
      </c>
      <c r="C3062" s="334" t="s">
        <v>2010</v>
      </c>
      <c r="D3062" s="336"/>
    </row>
    <row r="3063" spans="1:4">
      <c r="A3063" s="326">
        <v>4188</v>
      </c>
      <c r="B3063" s="328" t="s">
        <v>13191</v>
      </c>
      <c r="C3063" s="334" t="s">
        <v>2010</v>
      </c>
      <c r="D3063" s="336"/>
    </row>
    <row r="3064" spans="1:4">
      <c r="A3064" s="326">
        <v>4189</v>
      </c>
      <c r="B3064" s="328" t="s">
        <v>13192</v>
      </c>
      <c r="C3064" s="334" t="s">
        <v>2010</v>
      </c>
      <c r="D3064" s="336"/>
    </row>
    <row r="3065" spans="1:4">
      <c r="A3065" s="326">
        <v>4186</v>
      </c>
      <c r="B3065" s="328" t="s">
        <v>13193</v>
      </c>
      <c r="C3065" s="334" t="s">
        <v>2010</v>
      </c>
      <c r="D3065" s="336"/>
    </row>
    <row r="3066" spans="1:4">
      <c r="A3066" s="326">
        <v>4197</v>
      </c>
      <c r="B3066" s="328" t="s">
        <v>13194</v>
      </c>
      <c r="C3066" s="334" t="s">
        <v>2010</v>
      </c>
      <c r="D3066" s="336"/>
    </row>
    <row r="3067" spans="1:4">
      <c r="A3067" s="326">
        <v>4194</v>
      </c>
      <c r="B3067" s="328" t="s">
        <v>13195</v>
      </c>
      <c r="C3067" s="334" t="s">
        <v>2010</v>
      </c>
      <c r="D3067" s="336"/>
    </row>
    <row r="3068" spans="1:4">
      <c r="A3068" s="326">
        <v>4193</v>
      </c>
      <c r="B3068" s="328" t="s">
        <v>13196</v>
      </c>
      <c r="C3068" s="334" t="s">
        <v>2010</v>
      </c>
      <c r="D3068" s="336"/>
    </row>
    <row r="3069" spans="1:4">
      <c r="A3069" s="326">
        <v>4204</v>
      </c>
      <c r="B3069" s="328" t="s">
        <v>13197</v>
      </c>
      <c r="C3069" s="334" t="s">
        <v>2010</v>
      </c>
      <c r="D3069" s="336"/>
    </row>
    <row r="3070" spans="1:4">
      <c r="A3070" s="326">
        <v>4202</v>
      </c>
      <c r="B3070" s="328" t="s">
        <v>13198</v>
      </c>
      <c r="C3070" s="334" t="s">
        <v>2010</v>
      </c>
      <c r="D3070" s="336"/>
    </row>
    <row r="3071" spans="1:4">
      <c r="A3071" s="326">
        <v>4203</v>
      </c>
      <c r="B3071" s="328" t="s">
        <v>13199</v>
      </c>
      <c r="C3071" s="334" t="s">
        <v>2010</v>
      </c>
      <c r="D3071" s="336"/>
    </row>
    <row r="3072" spans="1:4">
      <c r="A3072" s="326">
        <v>4187</v>
      </c>
      <c r="B3072" s="328" t="s">
        <v>13200</v>
      </c>
      <c r="C3072" s="334" t="s">
        <v>2010</v>
      </c>
      <c r="D3072" s="336"/>
    </row>
    <row r="3073" spans="1:4" ht="25.5">
      <c r="A3073" s="326">
        <v>40368</v>
      </c>
      <c r="B3073" s="328" t="s">
        <v>13201</v>
      </c>
      <c r="C3073" s="334" t="s">
        <v>2010</v>
      </c>
      <c r="D3073" s="336"/>
    </row>
    <row r="3074" spans="1:4" ht="25.5">
      <c r="A3074" s="326">
        <v>40365</v>
      </c>
      <c r="B3074" s="328" t="s">
        <v>13202</v>
      </c>
      <c r="C3074" s="334" t="s">
        <v>2010</v>
      </c>
      <c r="D3074" s="336"/>
    </row>
    <row r="3075" spans="1:4" ht="25.5">
      <c r="A3075" s="326">
        <v>40362</v>
      </c>
      <c r="B3075" s="328" t="s">
        <v>13203</v>
      </c>
      <c r="C3075" s="334" t="s">
        <v>2010</v>
      </c>
      <c r="D3075" s="336"/>
    </row>
    <row r="3076" spans="1:4" ht="25.5">
      <c r="A3076" s="326">
        <v>40356</v>
      </c>
      <c r="B3076" s="328" t="s">
        <v>13204</v>
      </c>
      <c r="C3076" s="334" t="s">
        <v>2010</v>
      </c>
      <c r="D3076" s="336"/>
    </row>
    <row r="3077" spans="1:4" ht="25.5">
      <c r="A3077" s="326">
        <v>40374</v>
      </c>
      <c r="B3077" s="328" t="s">
        <v>13205</v>
      </c>
      <c r="C3077" s="334" t="s">
        <v>2010</v>
      </c>
      <c r="D3077" s="336"/>
    </row>
    <row r="3078" spans="1:4" ht="25.5">
      <c r="A3078" s="326">
        <v>40371</v>
      </c>
      <c r="B3078" s="328" t="s">
        <v>13206</v>
      </c>
      <c r="C3078" s="334" t="s">
        <v>2010</v>
      </c>
      <c r="D3078" s="336"/>
    </row>
    <row r="3079" spans="1:4" ht="25.5">
      <c r="A3079" s="326">
        <v>40359</v>
      </c>
      <c r="B3079" s="328" t="s">
        <v>13207</v>
      </c>
      <c r="C3079" s="334" t="s">
        <v>2010</v>
      </c>
      <c r="D3079" s="336"/>
    </row>
    <row r="3080" spans="1:4">
      <c r="A3080" s="326">
        <v>7595</v>
      </c>
      <c r="B3080" s="328" t="s">
        <v>13208</v>
      </c>
      <c r="C3080" s="334" t="s">
        <v>17</v>
      </c>
      <c r="D3080" s="336">
        <v>16.739999999999998</v>
      </c>
    </row>
    <row r="3081" spans="1:4">
      <c r="A3081" s="326">
        <v>41094</v>
      </c>
      <c r="B3081" s="328" t="s">
        <v>13209</v>
      </c>
      <c r="C3081" s="334" t="s">
        <v>1752</v>
      </c>
      <c r="D3081" s="336">
        <v>2931.19</v>
      </c>
    </row>
    <row r="3082" spans="1:4" ht="25.5">
      <c r="A3082" s="326">
        <v>39609</v>
      </c>
      <c r="B3082" s="328" t="s">
        <v>13210</v>
      </c>
      <c r="C3082" s="334" t="s">
        <v>2010</v>
      </c>
      <c r="D3082" s="336">
        <v>63916.08</v>
      </c>
    </row>
    <row r="3083" spans="1:4" ht="25.5">
      <c r="A3083" s="326">
        <v>39610</v>
      </c>
      <c r="B3083" s="328" t="s">
        <v>13211</v>
      </c>
      <c r="C3083" s="334" t="s">
        <v>2010</v>
      </c>
      <c r="D3083" s="336">
        <v>93297.54</v>
      </c>
    </row>
    <row r="3084" spans="1:4" ht="25.5">
      <c r="A3084" s="326">
        <v>39611</v>
      </c>
      <c r="B3084" s="328" t="s">
        <v>13212</v>
      </c>
      <c r="C3084" s="334" t="s">
        <v>2010</v>
      </c>
      <c r="D3084" s="336">
        <v>112905.29</v>
      </c>
    </row>
    <row r="3085" spans="1:4" ht="25.5">
      <c r="A3085" s="326">
        <v>39612</v>
      </c>
      <c r="B3085" s="328" t="s">
        <v>13213</v>
      </c>
      <c r="C3085" s="334" t="s">
        <v>2010</v>
      </c>
      <c r="D3085" s="336">
        <v>176868.69</v>
      </c>
    </row>
    <row r="3086" spans="1:4" ht="25.5">
      <c r="A3086" s="326">
        <v>39608</v>
      </c>
      <c r="B3086" s="328" t="s">
        <v>13214</v>
      </c>
      <c r="C3086" s="334" t="s">
        <v>2010</v>
      </c>
      <c r="D3086" s="336">
        <v>51106.63</v>
      </c>
    </row>
    <row r="3087" spans="1:4" ht="25.5">
      <c r="A3087" s="326">
        <v>38175</v>
      </c>
      <c r="B3087" s="328" t="s">
        <v>13215</v>
      </c>
      <c r="C3087" s="334" t="s">
        <v>2010</v>
      </c>
      <c r="D3087" s="336">
        <v>5.2</v>
      </c>
    </row>
    <row r="3088" spans="1:4" ht="25.5">
      <c r="A3088" s="326">
        <v>38176</v>
      </c>
      <c r="B3088" s="328" t="s">
        <v>13216</v>
      </c>
      <c r="C3088" s="334" t="s">
        <v>2010</v>
      </c>
      <c r="D3088" s="336">
        <v>15.3</v>
      </c>
    </row>
    <row r="3089" spans="1:4" ht="25.5">
      <c r="A3089" s="326">
        <v>36152</v>
      </c>
      <c r="B3089" s="328" t="s">
        <v>13217</v>
      </c>
      <c r="C3089" s="334" t="s">
        <v>2010</v>
      </c>
      <c r="D3089" s="336">
        <v>6.55</v>
      </c>
    </row>
    <row r="3090" spans="1:4">
      <c r="A3090" s="326">
        <v>4221</v>
      </c>
      <c r="B3090" s="328" t="s">
        <v>13218</v>
      </c>
      <c r="C3090" s="334" t="s">
        <v>1450</v>
      </c>
      <c r="D3090" s="336">
        <v>6.52</v>
      </c>
    </row>
    <row r="3091" spans="1:4" ht="25.5">
      <c r="A3091" s="326">
        <v>4227</v>
      </c>
      <c r="B3091" s="328" t="s">
        <v>13219</v>
      </c>
      <c r="C3091" s="334" t="s">
        <v>1450</v>
      </c>
      <c r="D3091" s="336">
        <v>30.4</v>
      </c>
    </row>
    <row r="3092" spans="1:4" ht="38.25">
      <c r="A3092" s="326">
        <v>38170</v>
      </c>
      <c r="B3092" s="328" t="s">
        <v>13220</v>
      </c>
      <c r="C3092" s="334" t="s">
        <v>2010</v>
      </c>
      <c r="D3092" s="336">
        <v>22.73</v>
      </c>
    </row>
    <row r="3093" spans="1:4">
      <c r="A3093" s="326">
        <v>4252</v>
      </c>
      <c r="B3093" s="328" t="s">
        <v>13221</v>
      </c>
      <c r="C3093" s="334" t="s">
        <v>17</v>
      </c>
      <c r="D3093" s="336">
        <v>15.65</v>
      </c>
    </row>
    <row r="3094" spans="1:4">
      <c r="A3094" s="326">
        <v>40980</v>
      </c>
      <c r="B3094" s="328" t="s">
        <v>13222</v>
      </c>
      <c r="C3094" s="334" t="s">
        <v>1752</v>
      </c>
      <c r="D3094" s="336">
        <v>2742.98</v>
      </c>
    </row>
    <row r="3095" spans="1:4">
      <c r="A3095" s="326">
        <v>41031</v>
      </c>
      <c r="B3095" s="328" t="s">
        <v>13223</v>
      </c>
      <c r="C3095" s="334" t="s">
        <v>1752</v>
      </c>
      <c r="D3095" s="336">
        <v>3384.81</v>
      </c>
    </row>
    <row r="3096" spans="1:4">
      <c r="A3096" s="326">
        <v>37666</v>
      </c>
      <c r="B3096" s="328" t="s">
        <v>13224</v>
      </c>
      <c r="C3096" s="334" t="s">
        <v>17</v>
      </c>
      <c r="D3096" s="336">
        <v>15.63</v>
      </c>
    </row>
    <row r="3097" spans="1:4">
      <c r="A3097" s="326">
        <v>40986</v>
      </c>
      <c r="B3097" s="328" t="s">
        <v>13225</v>
      </c>
      <c r="C3097" s="334" t="s">
        <v>1752</v>
      </c>
      <c r="D3097" s="336">
        <v>2737.01</v>
      </c>
    </row>
    <row r="3098" spans="1:4">
      <c r="A3098" s="326">
        <v>4250</v>
      </c>
      <c r="B3098" s="328" t="s">
        <v>13226</v>
      </c>
      <c r="C3098" s="334" t="s">
        <v>17</v>
      </c>
      <c r="D3098" s="336">
        <v>14.39</v>
      </c>
    </row>
    <row r="3099" spans="1:4">
      <c r="A3099" s="326">
        <v>40978</v>
      </c>
      <c r="B3099" s="328" t="s">
        <v>13227</v>
      </c>
      <c r="C3099" s="334" t="s">
        <v>1752</v>
      </c>
      <c r="D3099" s="336">
        <v>2519.85</v>
      </c>
    </row>
    <row r="3100" spans="1:4">
      <c r="A3100" s="326">
        <v>44501</v>
      </c>
      <c r="B3100" s="328" t="s">
        <v>13228</v>
      </c>
      <c r="C3100" s="334" t="s">
        <v>17</v>
      </c>
      <c r="D3100" s="336">
        <v>19.329999999999998</v>
      </c>
    </row>
    <row r="3101" spans="1:4">
      <c r="A3101" s="326">
        <v>41043</v>
      </c>
      <c r="B3101" s="328" t="s">
        <v>13229</v>
      </c>
      <c r="C3101" s="334" t="s">
        <v>1752</v>
      </c>
      <c r="D3101" s="336">
        <v>3384.81</v>
      </c>
    </row>
    <row r="3102" spans="1:4">
      <c r="A3102" s="326">
        <v>4234</v>
      </c>
      <c r="B3102" s="328" t="s">
        <v>13230</v>
      </c>
      <c r="C3102" s="334" t="s">
        <v>17</v>
      </c>
      <c r="D3102" s="336">
        <v>20.97</v>
      </c>
    </row>
    <row r="3103" spans="1:4">
      <c r="A3103" s="326">
        <v>40987</v>
      </c>
      <c r="B3103" s="328" t="s">
        <v>13231</v>
      </c>
      <c r="C3103" s="334" t="s">
        <v>1752</v>
      </c>
      <c r="D3103" s="336">
        <v>3671.31</v>
      </c>
    </row>
    <row r="3104" spans="1:4">
      <c r="A3104" s="326">
        <v>4253</v>
      </c>
      <c r="B3104" s="328" t="s">
        <v>13232</v>
      </c>
      <c r="C3104" s="334" t="s">
        <v>17</v>
      </c>
      <c r="D3104" s="336">
        <v>15.63</v>
      </c>
    </row>
    <row r="3105" spans="1:4">
      <c r="A3105" s="326">
        <v>40981</v>
      </c>
      <c r="B3105" s="328" t="s">
        <v>13233</v>
      </c>
      <c r="C3105" s="334" t="s">
        <v>1752</v>
      </c>
      <c r="D3105" s="336">
        <v>2737.01</v>
      </c>
    </row>
    <row r="3106" spans="1:4">
      <c r="A3106" s="326">
        <v>4254</v>
      </c>
      <c r="B3106" s="328" t="s">
        <v>13234</v>
      </c>
      <c r="C3106" s="334" t="s">
        <v>17</v>
      </c>
      <c r="D3106" s="336">
        <v>24.93</v>
      </c>
    </row>
    <row r="3107" spans="1:4">
      <c r="A3107" s="326">
        <v>41036</v>
      </c>
      <c r="B3107" s="328" t="s">
        <v>13235</v>
      </c>
      <c r="C3107" s="334" t="s">
        <v>1752</v>
      </c>
      <c r="D3107" s="336">
        <v>4366</v>
      </c>
    </row>
    <row r="3108" spans="1:4">
      <c r="A3108" s="326">
        <v>4251</v>
      </c>
      <c r="B3108" s="328" t="s">
        <v>13236</v>
      </c>
      <c r="C3108" s="334" t="s">
        <v>17</v>
      </c>
      <c r="D3108" s="336">
        <v>16.95</v>
      </c>
    </row>
    <row r="3109" spans="1:4">
      <c r="A3109" s="326">
        <v>40979</v>
      </c>
      <c r="B3109" s="328" t="s">
        <v>13237</v>
      </c>
      <c r="C3109" s="334" t="s">
        <v>1752</v>
      </c>
      <c r="D3109" s="336">
        <v>2968.26</v>
      </c>
    </row>
    <row r="3110" spans="1:4">
      <c r="A3110" s="326">
        <v>4230</v>
      </c>
      <c r="B3110" s="328" t="s">
        <v>13238</v>
      </c>
      <c r="C3110" s="334" t="s">
        <v>17</v>
      </c>
      <c r="D3110" s="336">
        <v>18.39</v>
      </c>
    </row>
    <row r="3111" spans="1:4" ht="25.5">
      <c r="A3111" s="326">
        <v>40998</v>
      </c>
      <c r="B3111" s="328" t="s">
        <v>13239</v>
      </c>
      <c r="C3111" s="334" t="s">
        <v>1752</v>
      </c>
      <c r="D3111" s="336">
        <v>3220.45</v>
      </c>
    </row>
    <row r="3112" spans="1:4">
      <c r="A3112" s="326">
        <v>4257</v>
      </c>
      <c r="B3112" s="328" t="s">
        <v>13240</v>
      </c>
      <c r="C3112" s="334" t="s">
        <v>17</v>
      </c>
      <c r="D3112" s="336">
        <v>15.63</v>
      </c>
    </row>
    <row r="3113" spans="1:4">
      <c r="A3113" s="326">
        <v>40982</v>
      </c>
      <c r="B3113" s="328" t="s">
        <v>13241</v>
      </c>
      <c r="C3113" s="334" t="s">
        <v>1752</v>
      </c>
      <c r="D3113" s="336">
        <v>2737.01</v>
      </c>
    </row>
    <row r="3114" spans="1:4">
      <c r="A3114" s="326">
        <v>4240</v>
      </c>
      <c r="B3114" s="328" t="s">
        <v>13242</v>
      </c>
      <c r="C3114" s="334" t="s">
        <v>17</v>
      </c>
      <c r="D3114" s="336">
        <v>23.15</v>
      </c>
    </row>
    <row r="3115" spans="1:4">
      <c r="A3115" s="326">
        <v>41026</v>
      </c>
      <c r="B3115" s="328" t="s">
        <v>13243</v>
      </c>
      <c r="C3115" s="334" t="s">
        <v>1752</v>
      </c>
      <c r="D3115" s="336">
        <v>4056.61</v>
      </c>
    </row>
    <row r="3116" spans="1:4">
      <c r="A3116" s="326">
        <v>4239</v>
      </c>
      <c r="B3116" s="328" t="s">
        <v>13244</v>
      </c>
      <c r="C3116" s="334" t="s">
        <v>17</v>
      </c>
      <c r="D3116" s="336">
        <v>23.15</v>
      </c>
    </row>
    <row r="3117" spans="1:4">
      <c r="A3117" s="326">
        <v>41024</v>
      </c>
      <c r="B3117" s="328" t="s">
        <v>13245</v>
      </c>
      <c r="C3117" s="334" t="s">
        <v>1752</v>
      </c>
      <c r="D3117" s="336">
        <v>4056.61</v>
      </c>
    </row>
    <row r="3118" spans="1:4">
      <c r="A3118" s="326">
        <v>4248</v>
      </c>
      <c r="B3118" s="328" t="s">
        <v>13246</v>
      </c>
      <c r="C3118" s="334" t="s">
        <v>17</v>
      </c>
      <c r="D3118" s="336">
        <v>19.329999999999998</v>
      </c>
    </row>
    <row r="3119" spans="1:4">
      <c r="A3119" s="326">
        <v>41033</v>
      </c>
      <c r="B3119" s="328" t="s">
        <v>13247</v>
      </c>
      <c r="C3119" s="334" t="s">
        <v>1752</v>
      </c>
      <c r="D3119" s="336">
        <v>3384.81</v>
      </c>
    </row>
    <row r="3120" spans="1:4">
      <c r="A3120" s="326">
        <v>44500</v>
      </c>
      <c r="B3120" s="328" t="s">
        <v>13248</v>
      </c>
      <c r="C3120" s="334" t="s">
        <v>17</v>
      </c>
      <c r="D3120" s="336">
        <v>19.329999999999998</v>
      </c>
    </row>
    <row r="3121" spans="1:4">
      <c r="A3121" s="326">
        <v>41040</v>
      </c>
      <c r="B3121" s="328" t="s">
        <v>13249</v>
      </c>
      <c r="C3121" s="334" t="s">
        <v>1752</v>
      </c>
      <c r="D3121" s="336">
        <v>3384.81</v>
      </c>
    </row>
    <row r="3122" spans="1:4">
      <c r="A3122" s="326">
        <v>4238</v>
      </c>
      <c r="B3122" s="328" t="s">
        <v>13250</v>
      </c>
      <c r="C3122" s="334" t="s">
        <v>17</v>
      </c>
      <c r="D3122" s="336">
        <v>18.62</v>
      </c>
    </row>
    <row r="3123" spans="1:4">
      <c r="A3123" s="326">
        <v>41012</v>
      </c>
      <c r="B3123" s="328" t="s">
        <v>13251</v>
      </c>
      <c r="C3123" s="334" t="s">
        <v>1752</v>
      </c>
      <c r="D3123" s="336">
        <v>3260.02</v>
      </c>
    </row>
    <row r="3124" spans="1:4">
      <c r="A3124" s="326">
        <v>4233</v>
      </c>
      <c r="B3124" s="328" t="s">
        <v>13252</v>
      </c>
      <c r="C3124" s="334" t="s">
        <v>17</v>
      </c>
      <c r="D3124" s="336">
        <v>23.15</v>
      </c>
    </row>
    <row r="3125" spans="1:4">
      <c r="A3125" s="326">
        <v>41001</v>
      </c>
      <c r="B3125" s="328" t="s">
        <v>13253</v>
      </c>
      <c r="C3125" s="334" t="s">
        <v>1752</v>
      </c>
      <c r="D3125" s="336">
        <v>4056.61</v>
      </c>
    </row>
    <row r="3126" spans="1:4" ht="25.5">
      <c r="A3126" s="326">
        <v>2</v>
      </c>
      <c r="B3126" s="328" t="s">
        <v>13254</v>
      </c>
      <c r="C3126" s="334" t="s">
        <v>827</v>
      </c>
      <c r="D3126" s="336"/>
    </row>
    <row r="3127" spans="1:4" ht="25.5">
      <c r="A3127" s="326">
        <v>14221</v>
      </c>
      <c r="B3127" s="328" t="s">
        <v>13255</v>
      </c>
      <c r="C3127" s="334" t="s">
        <v>2010</v>
      </c>
      <c r="D3127" s="336"/>
    </row>
    <row r="3128" spans="1:4" ht="25.5">
      <c r="A3128" s="326">
        <v>36517</v>
      </c>
      <c r="B3128" s="328" t="s">
        <v>13256</v>
      </c>
      <c r="C3128" s="334" t="s">
        <v>2010</v>
      </c>
      <c r="D3128" s="336"/>
    </row>
    <row r="3129" spans="1:4" ht="25.5">
      <c r="A3129" s="326">
        <v>4262</v>
      </c>
      <c r="B3129" s="328" t="s">
        <v>13257</v>
      </c>
      <c r="C3129" s="334" t="s">
        <v>2010</v>
      </c>
      <c r="D3129" s="336"/>
    </row>
    <row r="3130" spans="1:4" ht="25.5">
      <c r="A3130" s="326">
        <v>4263</v>
      </c>
      <c r="B3130" s="328" t="s">
        <v>13258</v>
      </c>
      <c r="C3130" s="334" t="s">
        <v>2010</v>
      </c>
      <c r="D3130" s="336"/>
    </row>
    <row r="3131" spans="1:4" ht="25.5">
      <c r="A3131" s="326">
        <v>36518</v>
      </c>
      <c r="B3131" s="328" t="s">
        <v>13259</v>
      </c>
      <c r="C3131" s="334" t="s">
        <v>2010</v>
      </c>
      <c r="D3131" s="336"/>
    </row>
    <row r="3132" spans="1:4">
      <c r="A3132" s="326">
        <v>38402</v>
      </c>
      <c r="B3132" s="328" t="s">
        <v>13260</v>
      </c>
      <c r="C3132" s="334" t="s">
        <v>2010</v>
      </c>
      <c r="D3132" s="336">
        <v>12.58</v>
      </c>
    </row>
    <row r="3133" spans="1:4" ht="25.5">
      <c r="A3133" s="326">
        <v>3412</v>
      </c>
      <c r="B3133" s="328" t="s">
        <v>13261</v>
      </c>
      <c r="C3133" s="334" t="s">
        <v>16</v>
      </c>
      <c r="D3133" s="336"/>
    </row>
    <row r="3134" spans="1:4" ht="25.5">
      <c r="A3134" s="326">
        <v>3413</v>
      </c>
      <c r="B3134" s="328" t="s">
        <v>13262</v>
      </c>
      <c r="C3134" s="334" t="s">
        <v>16</v>
      </c>
      <c r="D3134" s="336"/>
    </row>
    <row r="3135" spans="1:4" ht="25.5">
      <c r="A3135" s="326">
        <v>39744</v>
      </c>
      <c r="B3135" s="328" t="s">
        <v>13263</v>
      </c>
      <c r="C3135" s="334" t="s">
        <v>16</v>
      </c>
      <c r="D3135" s="336"/>
    </row>
    <row r="3136" spans="1:4" ht="25.5">
      <c r="A3136" s="326">
        <v>39745</v>
      </c>
      <c r="B3136" s="328" t="s">
        <v>13264</v>
      </c>
      <c r="C3136" s="334" t="s">
        <v>16</v>
      </c>
      <c r="D3136" s="336"/>
    </row>
    <row r="3137" spans="1:4" ht="25.5">
      <c r="A3137" s="326">
        <v>39637</v>
      </c>
      <c r="B3137" s="328" t="s">
        <v>13265</v>
      </c>
      <c r="C3137" s="334" t="s">
        <v>16</v>
      </c>
      <c r="D3137" s="336">
        <v>121.96</v>
      </c>
    </row>
    <row r="3138" spans="1:4" ht="25.5">
      <c r="A3138" s="326">
        <v>39638</v>
      </c>
      <c r="B3138" s="328" t="s">
        <v>13266</v>
      </c>
      <c r="C3138" s="334" t="s">
        <v>16</v>
      </c>
      <c r="D3138" s="336">
        <v>138</v>
      </c>
    </row>
    <row r="3139" spans="1:4" ht="25.5">
      <c r="A3139" s="326">
        <v>39639</v>
      </c>
      <c r="B3139" s="328" t="s">
        <v>13267</v>
      </c>
      <c r="C3139" s="334" t="s">
        <v>16</v>
      </c>
      <c r="D3139" s="336">
        <v>208.21</v>
      </c>
    </row>
    <row r="3140" spans="1:4" ht="51">
      <c r="A3140" s="326">
        <v>39517</v>
      </c>
      <c r="B3140" s="328" t="s">
        <v>13268</v>
      </c>
      <c r="C3140" s="334" t="s">
        <v>16</v>
      </c>
      <c r="D3140" s="336"/>
    </row>
    <row r="3141" spans="1:4" ht="51">
      <c r="A3141" s="326">
        <v>39518</v>
      </c>
      <c r="B3141" s="328" t="s">
        <v>13269</v>
      </c>
      <c r="C3141" s="334" t="s">
        <v>16</v>
      </c>
      <c r="D3141" s="336"/>
    </row>
    <row r="3142" spans="1:4">
      <c r="A3142" s="326">
        <v>38366</v>
      </c>
      <c r="B3142" s="328" t="s">
        <v>13270</v>
      </c>
      <c r="C3142" s="334" t="s">
        <v>16</v>
      </c>
      <c r="D3142" s="336">
        <v>6.33</v>
      </c>
    </row>
    <row r="3143" spans="1:4">
      <c r="A3143" s="326">
        <v>11703</v>
      </c>
      <c r="B3143" s="328" t="s">
        <v>13271</v>
      </c>
      <c r="C3143" s="334" t="s">
        <v>2010</v>
      </c>
      <c r="D3143" s="336">
        <v>73.040000000000006</v>
      </c>
    </row>
    <row r="3144" spans="1:4">
      <c r="A3144" s="326">
        <v>37400</v>
      </c>
      <c r="B3144" s="328" t="s">
        <v>13272</v>
      </c>
      <c r="C3144" s="334" t="s">
        <v>2010</v>
      </c>
      <c r="D3144" s="336">
        <v>88.39</v>
      </c>
    </row>
    <row r="3145" spans="1:4" ht="38.25">
      <c r="A3145" s="326">
        <v>25400</v>
      </c>
      <c r="B3145" s="328" t="s">
        <v>13273</v>
      </c>
      <c r="C3145" s="334" t="s">
        <v>2010</v>
      </c>
      <c r="D3145" s="336">
        <v>2690.2</v>
      </c>
    </row>
    <row r="3146" spans="1:4" ht="25.5">
      <c r="A3146" s="326">
        <v>4276</v>
      </c>
      <c r="B3146" s="328" t="s">
        <v>13274</v>
      </c>
      <c r="C3146" s="334" t="s">
        <v>2010</v>
      </c>
      <c r="D3146" s="336"/>
    </row>
    <row r="3147" spans="1:4" ht="25.5">
      <c r="A3147" s="326">
        <v>4273</v>
      </c>
      <c r="B3147" s="328" t="s">
        <v>13275</v>
      </c>
      <c r="C3147" s="334" t="s">
        <v>2010</v>
      </c>
      <c r="D3147" s="336"/>
    </row>
    <row r="3148" spans="1:4" ht="25.5">
      <c r="A3148" s="326">
        <v>4274</v>
      </c>
      <c r="B3148" s="328" t="s">
        <v>13276</v>
      </c>
      <c r="C3148" s="334" t="s">
        <v>2010</v>
      </c>
      <c r="D3148" s="336"/>
    </row>
    <row r="3149" spans="1:4" ht="38.25">
      <c r="A3149" s="326">
        <v>39438</v>
      </c>
      <c r="B3149" s="328" t="s">
        <v>13277</v>
      </c>
      <c r="C3149" s="334" t="s">
        <v>2010</v>
      </c>
      <c r="D3149" s="336">
        <v>0.36</v>
      </c>
    </row>
    <row r="3150" spans="1:4" ht="25.5">
      <c r="A3150" s="326">
        <v>4379</v>
      </c>
      <c r="B3150" s="328" t="s">
        <v>13278</v>
      </c>
      <c r="C3150" s="334" t="s">
        <v>2010</v>
      </c>
      <c r="D3150" s="336">
        <v>7.0000000000000007E-2</v>
      </c>
    </row>
    <row r="3151" spans="1:4" ht="25.5">
      <c r="A3151" s="326">
        <v>4377</v>
      </c>
      <c r="B3151" s="328" t="s">
        <v>13279</v>
      </c>
      <c r="C3151" s="334" t="s">
        <v>2010</v>
      </c>
      <c r="D3151" s="336">
        <v>0.25</v>
      </c>
    </row>
    <row r="3152" spans="1:4" ht="25.5">
      <c r="A3152" s="326">
        <v>4356</v>
      </c>
      <c r="B3152" s="328" t="s">
        <v>13280</v>
      </c>
      <c r="C3152" s="334" t="s">
        <v>2010</v>
      </c>
      <c r="D3152" s="336">
        <v>0.36</v>
      </c>
    </row>
    <row r="3153" spans="1:4" ht="25.5">
      <c r="A3153" s="326">
        <v>13246</v>
      </c>
      <c r="B3153" s="328" t="s">
        <v>13281</v>
      </c>
      <c r="C3153" s="334" t="s">
        <v>2010</v>
      </c>
      <c r="D3153" s="336">
        <v>0.62</v>
      </c>
    </row>
    <row r="3154" spans="1:4" ht="25.5">
      <c r="A3154" s="326">
        <v>13294</v>
      </c>
      <c r="B3154" s="328" t="s">
        <v>13282</v>
      </c>
      <c r="C3154" s="334" t="s">
        <v>2010</v>
      </c>
      <c r="D3154" s="336">
        <v>2.0699999999999998</v>
      </c>
    </row>
    <row r="3155" spans="1:4" ht="25.5">
      <c r="A3155" s="326">
        <v>11963</v>
      </c>
      <c r="B3155" s="328" t="s">
        <v>13283</v>
      </c>
      <c r="C3155" s="334" t="s">
        <v>2010</v>
      </c>
      <c r="D3155" s="336">
        <v>13.03</v>
      </c>
    </row>
    <row r="3156" spans="1:4" ht="25.5">
      <c r="A3156" s="326">
        <v>11964</v>
      </c>
      <c r="B3156" s="328" t="s">
        <v>13284</v>
      </c>
      <c r="C3156" s="334" t="s">
        <v>2010</v>
      </c>
      <c r="D3156" s="336">
        <v>3.29</v>
      </c>
    </row>
    <row r="3157" spans="1:4" ht="25.5">
      <c r="A3157" s="326">
        <v>4346</v>
      </c>
      <c r="B3157" s="328" t="s">
        <v>13285</v>
      </c>
      <c r="C3157" s="334" t="s">
        <v>2010</v>
      </c>
      <c r="D3157" s="336">
        <v>13.96</v>
      </c>
    </row>
    <row r="3158" spans="1:4" ht="25.5">
      <c r="A3158" s="326">
        <v>11955</v>
      </c>
      <c r="B3158" s="328" t="s">
        <v>13286</v>
      </c>
      <c r="C3158" s="334" t="s">
        <v>2010</v>
      </c>
      <c r="D3158" s="336">
        <v>6.11</v>
      </c>
    </row>
    <row r="3159" spans="1:4" ht="25.5">
      <c r="A3159" s="326">
        <v>11960</v>
      </c>
      <c r="B3159" s="328" t="s">
        <v>13287</v>
      </c>
      <c r="C3159" s="334" t="s">
        <v>2010</v>
      </c>
      <c r="D3159" s="336">
        <v>0.2</v>
      </c>
    </row>
    <row r="3160" spans="1:4" ht="25.5">
      <c r="A3160" s="326">
        <v>4333</v>
      </c>
      <c r="B3160" s="328" t="s">
        <v>13288</v>
      </c>
      <c r="C3160" s="334" t="s">
        <v>2010</v>
      </c>
      <c r="D3160" s="336">
        <v>0.36</v>
      </c>
    </row>
    <row r="3161" spans="1:4" ht="25.5">
      <c r="A3161" s="326">
        <v>4358</v>
      </c>
      <c r="B3161" s="328" t="s">
        <v>13289</v>
      </c>
      <c r="C3161" s="334" t="s">
        <v>2010</v>
      </c>
      <c r="D3161" s="336">
        <v>2.79</v>
      </c>
    </row>
    <row r="3162" spans="1:4" ht="25.5">
      <c r="A3162" s="326">
        <v>39435</v>
      </c>
      <c r="B3162" s="328" t="s">
        <v>13290</v>
      </c>
      <c r="C3162" s="334" t="s">
        <v>2010</v>
      </c>
      <c r="D3162" s="336">
        <v>0.14000000000000001</v>
      </c>
    </row>
    <row r="3163" spans="1:4" ht="25.5">
      <c r="A3163" s="326">
        <v>39436</v>
      </c>
      <c r="B3163" s="328" t="s">
        <v>13291</v>
      </c>
      <c r="C3163" s="334" t="s">
        <v>2010</v>
      </c>
      <c r="D3163" s="336">
        <v>0.24</v>
      </c>
    </row>
    <row r="3164" spans="1:4" ht="25.5">
      <c r="A3164" s="326">
        <v>39437</v>
      </c>
      <c r="B3164" s="328" t="s">
        <v>13292</v>
      </c>
      <c r="C3164" s="334" t="s">
        <v>2010</v>
      </c>
      <c r="D3164" s="336">
        <v>0.31</v>
      </c>
    </row>
    <row r="3165" spans="1:4" ht="25.5">
      <c r="A3165" s="326">
        <v>39439</v>
      </c>
      <c r="B3165" s="328" t="s">
        <v>13293</v>
      </c>
      <c r="C3165" s="334" t="s">
        <v>2010</v>
      </c>
      <c r="D3165" s="336">
        <v>0.21</v>
      </c>
    </row>
    <row r="3166" spans="1:4" ht="25.5">
      <c r="A3166" s="326">
        <v>39440</v>
      </c>
      <c r="B3166" s="328" t="s">
        <v>13294</v>
      </c>
      <c r="C3166" s="334" t="s">
        <v>2010</v>
      </c>
      <c r="D3166" s="336">
        <v>0.28000000000000003</v>
      </c>
    </row>
    <row r="3167" spans="1:4" ht="25.5">
      <c r="A3167" s="326">
        <v>39441</v>
      </c>
      <c r="B3167" s="328" t="s">
        <v>13295</v>
      </c>
      <c r="C3167" s="334" t="s">
        <v>2010</v>
      </c>
      <c r="D3167" s="336">
        <v>0.35</v>
      </c>
    </row>
    <row r="3168" spans="1:4" ht="25.5">
      <c r="A3168" s="326">
        <v>39442</v>
      </c>
      <c r="B3168" s="328" t="s">
        <v>13296</v>
      </c>
      <c r="C3168" s="334" t="s">
        <v>2010</v>
      </c>
      <c r="D3168" s="336">
        <v>0.25</v>
      </c>
    </row>
    <row r="3169" spans="1:4" ht="25.5">
      <c r="A3169" s="326">
        <v>39443</v>
      </c>
      <c r="B3169" s="328" t="s">
        <v>13297</v>
      </c>
      <c r="C3169" s="334" t="s">
        <v>2010</v>
      </c>
      <c r="D3169" s="336">
        <v>0.33</v>
      </c>
    </row>
    <row r="3170" spans="1:4" ht="25.5">
      <c r="A3170" s="326">
        <v>4329</v>
      </c>
      <c r="B3170" s="328" t="s">
        <v>13298</v>
      </c>
      <c r="C3170" s="334" t="s">
        <v>2010</v>
      </c>
      <c r="D3170" s="336">
        <v>2.98</v>
      </c>
    </row>
    <row r="3171" spans="1:4" ht="25.5">
      <c r="A3171" s="326">
        <v>436</v>
      </c>
      <c r="B3171" s="328" t="s">
        <v>13299</v>
      </c>
      <c r="C3171" s="334" t="s">
        <v>2010</v>
      </c>
      <c r="D3171" s="336"/>
    </row>
    <row r="3172" spans="1:4" ht="25.5">
      <c r="A3172" s="326">
        <v>442</v>
      </c>
      <c r="B3172" s="328" t="s">
        <v>13300</v>
      </c>
      <c r="C3172" s="334" t="s">
        <v>2010</v>
      </c>
      <c r="D3172" s="336"/>
    </row>
    <row r="3173" spans="1:4" ht="25.5">
      <c r="A3173" s="326">
        <v>4383</v>
      </c>
      <c r="B3173" s="328" t="s">
        <v>13301</v>
      </c>
      <c r="C3173" s="334" t="s">
        <v>2010</v>
      </c>
      <c r="D3173" s="336">
        <v>26.94</v>
      </c>
    </row>
    <row r="3174" spans="1:4" ht="25.5">
      <c r="A3174" s="326">
        <v>4344</v>
      </c>
      <c r="B3174" s="328" t="s">
        <v>13302</v>
      </c>
      <c r="C3174" s="334" t="s">
        <v>2010</v>
      </c>
      <c r="D3174" s="336">
        <v>28.24</v>
      </c>
    </row>
    <row r="3175" spans="1:4" ht="25.5">
      <c r="A3175" s="326">
        <v>4335</v>
      </c>
      <c r="B3175" s="328" t="s">
        <v>13303</v>
      </c>
      <c r="C3175" s="334" t="s">
        <v>2010</v>
      </c>
      <c r="D3175" s="336">
        <v>18.96</v>
      </c>
    </row>
    <row r="3176" spans="1:4" ht="25.5">
      <c r="A3176" s="326">
        <v>4334</v>
      </c>
      <c r="B3176" s="328" t="s">
        <v>13304</v>
      </c>
      <c r="C3176" s="334" t="s">
        <v>2010</v>
      </c>
      <c r="D3176" s="336">
        <v>26.01</v>
      </c>
    </row>
    <row r="3177" spans="1:4" ht="25.5">
      <c r="A3177" s="326">
        <v>11953</v>
      </c>
      <c r="B3177" s="328" t="s">
        <v>13305</v>
      </c>
      <c r="C3177" s="334" t="s">
        <v>2010</v>
      </c>
      <c r="D3177" s="336">
        <v>4.4800000000000004</v>
      </c>
    </row>
    <row r="3178" spans="1:4" ht="25.5">
      <c r="A3178" s="326">
        <v>4343</v>
      </c>
      <c r="B3178" s="328" t="s">
        <v>13306</v>
      </c>
      <c r="C3178" s="334" t="s">
        <v>2010</v>
      </c>
      <c r="D3178" s="336">
        <v>6.4</v>
      </c>
    </row>
    <row r="3179" spans="1:4" ht="25.5">
      <c r="A3179" s="326">
        <v>430</v>
      </c>
      <c r="B3179" s="328" t="s">
        <v>13307</v>
      </c>
      <c r="C3179" s="334" t="s">
        <v>2010</v>
      </c>
      <c r="D3179" s="336"/>
    </row>
    <row r="3180" spans="1:4" ht="25.5">
      <c r="A3180" s="326">
        <v>441</v>
      </c>
      <c r="B3180" s="328" t="s">
        <v>13308</v>
      </c>
      <c r="C3180" s="334" t="s">
        <v>2010</v>
      </c>
      <c r="D3180" s="336"/>
    </row>
    <row r="3181" spans="1:4" ht="25.5">
      <c r="A3181" s="326">
        <v>431</v>
      </c>
      <c r="B3181" s="328" t="s">
        <v>13309</v>
      </c>
      <c r="C3181" s="334" t="s">
        <v>2010</v>
      </c>
      <c r="D3181" s="336"/>
    </row>
    <row r="3182" spans="1:4" ht="25.5">
      <c r="A3182" s="326">
        <v>432</v>
      </c>
      <c r="B3182" s="328" t="s">
        <v>13310</v>
      </c>
      <c r="C3182" s="334" t="s">
        <v>2010</v>
      </c>
      <c r="D3182" s="336"/>
    </row>
    <row r="3183" spans="1:4" ht="25.5">
      <c r="A3183" s="326">
        <v>429</v>
      </c>
      <c r="B3183" s="328" t="s">
        <v>13311</v>
      </c>
      <c r="C3183" s="334" t="s">
        <v>2010</v>
      </c>
      <c r="D3183" s="336"/>
    </row>
    <row r="3184" spans="1:4" ht="25.5">
      <c r="A3184" s="326">
        <v>439</v>
      </c>
      <c r="B3184" s="328" t="s">
        <v>13312</v>
      </c>
      <c r="C3184" s="334" t="s">
        <v>2010</v>
      </c>
      <c r="D3184" s="336"/>
    </row>
    <row r="3185" spans="1:4" ht="25.5">
      <c r="A3185" s="326">
        <v>433</v>
      </c>
      <c r="B3185" s="328" t="s">
        <v>13313</v>
      </c>
      <c r="C3185" s="334" t="s">
        <v>2010</v>
      </c>
      <c r="D3185" s="336"/>
    </row>
    <row r="3186" spans="1:4" ht="25.5">
      <c r="A3186" s="326">
        <v>437</v>
      </c>
      <c r="B3186" s="328" t="s">
        <v>13314</v>
      </c>
      <c r="C3186" s="334" t="s">
        <v>2010</v>
      </c>
      <c r="D3186" s="336"/>
    </row>
    <row r="3187" spans="1:4" ht="25.5">
      <c r="A3187" s="326">
        <v>11790</v>
      </c>
      <c r="B3187" s="328" t="s">
        <v>13315</v>
      </c>
      <c r="C3187" s="334" t="s">
        <v>2010</v>
      </c>
      <c r="D3187" s="336"/>
    </row>
    <row r="3188" spans="1:4" ht="25.5">
      <c r="A3188" s="326">
        <v>428</v>
      </c>
      <c r="B3188" s="328" t="s">
        <v>13316</v>
      </c>
      <c r="C3188" s="334" t="s">
        <v>2010</v>
      </c>
      <c r="D3188" s="336"/>
    </row>
    <row r="3189" spans="1:4" ht="25.5">
      <c r="A3189" s="326">
        <v>4351</v>
      </c>
      <c r="B3189" s="328" t="s">
        <v>13317</v>
      </c>
      <c r="C3189" s="334" t="s">
        <v>2010</v>
      </c>
      <c r="D3189" s="336">
        <v>22.95</v>
      </c>
    </row>
    <row r="3190" spans="1:4" ht="25.5">
      <c r="A3190" s="326">
        <v>4384</v>
      </c>
      <c r="B3190" s="328" t="s">
        <v>13318</v>
      </c>
      <c r="C3190" s="334" t="s">
        <v>2010</v>
      </c>
      <c r="D3190" s="336">
        <v>30.96</v>
      </c>
    </row>
    <row r="3191" spans="1:4" ht="25.5">
      <c r="A3191" s="326">
        <v>11054</v>
      </c>
      <c r="B3191" s="328" t="s">
        <v>13319</v>
      </c>
      <c r="C3191" s="334" t="s">
        <v>2010</v>
      </c>
      <c r="D3191" s="336">
        <v>0.03</v>
      </c>
    </row>
    <row r="3192" spans="1:4" ht="25.5">
      <c r="A3192" s="326">
        <v>11055</v>
      </c>
      <c r="B3192" s="328" t="s">
        <v>13320</v>
      </c>
      <c r="C3192" s="334" t="s">
        <v>2010</v>
      </c>
      <c r="D3192" s="336">
        <v>0.05</v>
      </c>
    </row>
    <row r="3193" spans="1:4" ht="25.5">
      <c r="A3193" s="326">
        <v>11056</v>
      </c>
      <c r="B3193" s="328" t="s">
        <v>13321</v>
      </c>
      <c r="C3193" s="334" t="s">
        <v>2010</v>
      </c>
      <c r="D3193" s="336">
        <v>0.05</v>
      </c>
    </row>
    <row r="3194" spans="1:4" ht="25.5">
      <c r="A3194" s="326">
        <v>11057</v>
      </c>
      <c r="B3194" s="328" t="s">
        <v>13322</v>
      </c>
      <c r="C3194" s="334" t="s">
        <v>2010</v>
      </c>
      <c r="D3194" s="336">
        <v>0.11</v>
      </c>
    </row>
    <row r="3195" spans="1:4" ht="25.5">
      <c r="A3195" s="326">
        <v>11059</v>
      </c>
      <c r="B3195" s="328" t="s">
        <v>13323</v>
      </c>
      <c r="C3195" s="334" t="s">
        <v>2010</v>
      </c>
      <c r="D3195" s="336">
        <v>0.22</v>
      </c>
    </row>
    <row r="3196" spans="1:4" ht="25.5">
      <c r="A3196" s="326">
        <v>11058</v>
      </c>
      <c r="B3196" s="328" t="s">
        <v>13324</v>
      </c>
      <c r="C3196" s="334" t="s">
        <v>2010</v>
      </c>
      <c r="D3196" s="336">
        <v>0.28999999999999998</v>
      </c>
    </row>
    <row r="3197" spans="1:4" ht="25.5">
      <c r="A3197" s="326">
        <v>4320</v>
      </c>
      <c r="B3197" s="328" t="s">
        <v>13325</v>
      </c>
      <c r="C3197" s="334" t="s">
        <v>2010</v>
      </c>
      <c r="D3197" s="336">
        <v>2.34</v>
      </c>
    </row>
    <row r="3198" spans="1:4" ht="25.5">
      <c r="A3198" s="326">
        <v>4318</v>
      </c>
      <c r="B3198" s="328" t="s">
        <v>13326</v>
      </c>
      <c r="C3198" s="334" t="s">
        <v>2010</v>
      </c>
      <c r="D3198" s="336">
        <v>1.1399999999999999</v>
      </c>
    </row>
    <row r="3199" spans="1:4" ht="25.5">
      <c r="A3199" s="326">
        <v>4380</v>
      </c>
      <c r="B3199" s="328" t="s">
        <v>13327</v>
      </c>
      <c r="C3199" s="334" t="s">
        <v>2010</v>
      </c>
      <c r="D3199" s="336">
        <v>0.98</v>
      </c>
    </row>
    <row r="3200" spans="1:4" ht="25.5">
      <c r="A3200" s="326">
        <v>4299</v>
      </c>
      <c r="B3200" s="328" t="s">
        <v>13328</v>
      </c>
      <c r="C3200" s="334" t="s">
        <v>2010</v>
      </c>
      <c r="D3200" s="336">
        <v>0.93</v>
      </c>
    </row>
    <row r="3201" spans="1:4" ht="25.5">
      <c r="A3201" s="326">
        <v>4304</v>
      </c>
      <c r="B3201" s="328" t="s">
        <v>13329</v>
      </c>
      <c r="C3201" s="334" t="s">
        <v>2010</v>
      </c>
      <c r="D3201" s="336">
        <v>1.26</v>
      </c>
    </row>
    <row r="3202" spans="1:4" ht="25.5">
      <c r="A3202" s="326">
        <v>4305</v>
      </c>
      <c r="B3202" s="328" t="s">
        <v>13330</v>
      </c>
      <c r="C3202" s="334" t="s">
        <v>2010</v>
      </c>
      <c r="D3202" s="336">
        <v>1.47</v>
      </c>
    </row>
    <row r="3203" spans="1:4" ht="25.5">
      <c r="A3203" s="326">
        <v>4306</v>
      </c>
      <c r="B3203" s="328" t="s">
        <v>13331</v>
      </c>
      <c r="C3203" s="334" t="s">
        <v>2010</v>
      </c>
      <c r="D3203" s="336">
        <v>1.71</v>
      </c>
    </row>
    <row r="3204" spans="1:4" ht="25.5">
      <c r="A3204" s="326">
        <v>4308</v>
      </c>
      <c r="B3204" s="328" t="s">
        <v>13332</v>
      </c>
      <c r="C3204" s="334" t="s">
        <v>2010</v>
      </c>
      <c r="D3204" s="336">
        <v>3.54</v>
      </c>
    </row>
    <row r="3205" spans="1:4" ht="25.5">
      <c r="A3205" s="326">
        <v>4302</v>
      </c>
      <c r="B3205" s="328" t="s">
        <v>13333</v>
      </c>
      <c r="C3205" s="334" t="s">
        <v>2010</v>
      </c>
      <c r="D3205" s="336">
        <v>2.65</v>
      </c>
    </row>
    <row r="3206" spans="1:4" ht="25.5">
      <c r="A3206" s="326">
        <v>4300</v>
      </c>
      <c r="B3206" s="328" t="s">
        <v>13334</v>
      </c>
      <c r="C3206" s="334" t="s">
        <v>2010</v>
      </c>
      <c r="D3206" s="336">
        <v>0.63</v>
      </c>
    </row>
    <row r="3207" spans="1:4" ht="25.5">
      <c r="A3207" s="326">
        <v>4301</v>
      </c>
      <c r="B3207" s="328" t="s">
        <v>13335</v>
      </c>
      <c r="C3207" s="334" t="s">
        <v>2010</v>
      </c>
      <c r="D3207" s="336">
        <v>0.77</v>
      </c>
    </row>
    <row r="3208" spans="1:4">
      <c r="A3208" s="326">
        <v>40547</v>
      </c>
      <c r="B3208" s="328" t="s">
        <v>13336</v>
      </c>
      <c r="C3208" s="334" t="s">
        <v>12183</v>
      </c>
      <c r="D3208" s="336">
        <v>37.619999999999997</v>
      </c>
    </row>
    <row r="3209" spans="1:4" ht="25.5">
      <c r="A3209" s="326">
        <v>11962</v>
      </c>
      <c r="B3209" s="328" t="s">
        <v>13337</v>
      </c>
      <c r="C3209" s="334" t="s">
        <v>2010</v>
      </c>
      <c r="D3209" s="336">
        <v>0.31</v>
      </c>
    </row>
    <row r="3210" spans="1:4" ht="25.5">
      <c r="A3210" s="326">
        <v>4332</v>
      </c>
      <c r="B3210" s="328" t="s">
        <v>13338</v>
      </c>
      <c r="C3210" s="334" t="s">
        <v>2010</v>
      </c>
      <c r="D3210" s="336">
        <v>1.5</v>
      </c>
    </row>
    <row r="3211" spans="1:4" ht="25.5">
      <c r="A3211" s="326">
        <v>4331</v>
      </c>
      <c r="B3211" s="328" t="s">
        <v>13339</v>
      </c>
      <c r="C3211" s="334" t="s">
        <v>2010</v>
      </c>
      <c r="D3211" s="336">
        <v>5.64</v>
      </c>
    </row>
    <row r="3212" spans="1:4" ht="25.5">
      <c r="A3212" s="326">
        <v>4336</v>
      </c>
      <c r="B3212" s="328" t="s">
        <v>13340</v>
      </c>
      <c r="C3212" s="334" t="s">
        <v>2010</v>
      </c>
      <c r="D3212" s="336">
        <v>7.22</v>
      </c>
    </row>
    <row r="3213" spans="1:4" ht="25.5">
      <c r="A3213" s="326">
        <v>11948</v>
      </c>
      <c r="B3213" s="328" t="s">
        <v>13341</v>
      </c>
      <c r="C3213" s="334" t="s">
        <v>2010</v>
      </c>
      <c r="D3213" s="336">
        <v>0.93</v>
      </c>
    </row>
    <row r="3214" spans="1:4" ht="25.5">
      <c r="A3214" s="326">
        <v>4382</v>
      </c>
      <c r="B3214" s="328" t="s">
        <v>13342</v>
      </c>
      <c r="C3214" s="334" t="s">
        <v>2010</v>
      </c>
      <c r="D3214" s="336">
        <v>1.55</v>
      </c>
    </row>
    <row r="3215" spans="1:4" ht="25.5">
      <c r="A3215" s="326">
        <v>4354</v>
      </c>
      <c r="B3215" s="328" t="s">
        <v>13343</v>
      </c>
      <c r="C3215" s="334" t="s">
        <v>2010</v>
      </c>
      <c r="D3215" s="336">
        <v>64.78</v>
      </c>
    </row>
    <row r="3216" spans="1:4" ht="25.5">
      <c r="A3216" s="326">
        <v>40839</v>
      </c>
      <c r="B3216" s="328" t="s">
        <v>13344</v>
      </c>
      <c r="C3216" s="334" t="s">
        <v>12183</v>
      </c>
      <c r="D3216" s="336">
        <v>155.88</v>
      </c>
    </row>
    <row r="3217" spans="1:4" ht="25.5">
      <c r="A3217" s="326">
        <v>40552</v>
      </c>
      <c r="B3217" s="328" t="s">
        <v>13345</v>
      </c>
      <c r="C3217" s="334" t="s">
        <v>12183</v>
      </c>
      <c r="D3217" s="336">
        <v>64.5</v>
      </c>
    </row>
    <row r="3218" spans="1:4" ht="25.5">
      <c r="A3218" s="326">
        <v>40549</v>
      </c>
      <c r="B3218" s="328" t="s">
        <v>13346</v>
      </c>
      <c r="C3218" s="334" t="s">
        <v>12183</v>
      </c>
      <c r="D3218" s="336">
        <v>255.32</v>
      </c>
    </row>
    <row r="3219" spans="1:4" ht="25.5">
      <c r="A3219" s="326">
        <v>4385</v>
      </c>
      <c r="B3219" s="328" t="s">
        <v>13347</v>
      </c>
      <c r="C3219" s="334" t="s">
        <v>13348</v>
      </c>
      <c r="D3219" s="336">
        <v>938.65</v>
      </c>
    </row>
    <row r="3220" spans="1:4" ht="25.5">
      <c r="A3220" s="326">
        <v>20078</v>
      </c>
      <c r="B3220" s="328" t="s">
        <v>13349</v>
      </c>
      <c r="C3220" s="334" t="s">
        <v>2010</v>
      </c>
      <c r="D3220" s="336">
        <v>26.64</v>
      </c>
    </row>
    <row r="3221" spans="1:4" ht="25.5">
      <c r="A3221" s="326">
        <v>39897</v>
      </c>
      <c r="B3221" s="328" t="s">
        <v>13350</v>
      </c>
      <c r="C3221" s="334" t="s">
        <v>2010</v>
      </c>
      <c r="D3221" s="336"/>
    </row>
    <row r="3222" spans="1:4" ht="25.5">
      <c r="A3222" s="326">
        <v>118</v>
      </c>
      <c r="B3222" s="328" t="s">
        <v>13351</v>
      </c>
      <c r="C3222" s="334" t="s">
        <v>2010</v>
      </c>
      <c r="D3222" s="336">
        <v>56.33</v>
      </c>
    </row>
    <row r="3223" spans="1:4" ht="38.25">
      <c r="A3223" s="326">
        <v>4396</v>
      </c>
      <c r="B3223" s="328" t="s">
        <v>13352</v>
      </c>
      <c r="C3223" s="334" t="s">
        <v>16</v>
      </c>
      <c r="D3223" s="336">
        <v>282.77999999999997</v>
      </c>
    </row>
    <row r="3224" spans="1:4" ht="25.5">
      <c r="A3224" s="326">
        <v>36881</v>
      </c>
      <c r="B3224" s="328" t="s">
        <v>13353</v>
      </c>
      <c r="C3224" s="334" t="s">
        <v>16</v>
      </c>
      <c r="D3224" s="336">
        <v>206.44</v>
      </c>
    </row>
    <row r="3225" spans="1:4" ht="25.5">
      <c r="A3225" s="326">
        <v>4397</v>
      </c>
      <c r="B3225" s="328" t="s">
        <v>13354</v>
      </c>
      <c r="C3225" s="334" t="s">
        <v>16</v>
      </c>
      <c r="D3225" s="336">
        <v>287.49</v>
      </c>
    </row>
    <row r="3226" spans="1:4" ht="25.5">
      <c r="A3226" s="326">
        <v>36882</v>
      </c>
      <c r="B3226" s="328" t="s">
        <v>13355</v>
      </c>
      <c r="C3226" s="334" t="s">
        <v>16</v>
      </c>
      <c r="D3226" s="336">
        <v>210.5</v>
      </c>
    </row>
    <row r="3227" spans="1:4">
      <c r="A3227" s="326">
        <v>4751</v>
      </c>
      <c r="B3227" s="328" t="s">
        <v>13356</v>
      </c>
      <c r="C3227" s="334" t="s">
        <v>17</v>
      </c>
      <c r="D3227" s="336">
        <v>20.97</v>
      </c>
    </row>
    <row r="3228" spans="1:4">
      <c r="A3228" s="326">
        <v>41066</v>
      </c>
      <c r="B3228" s="328" t="s">
        <v>13357</v>
      </c>
      <c r="C3228" s="334" t="s">
        <v>1752</v>
      </c>
      <c r="D3228" s="336">
        <v>3671.31</v>
      </c>
    </row>
    <row r="3229" spans="1:4" ht="25.5">
      <c r="A3229" s="326">
        <v>39604</v>
      </c>
      <c r="B3229" s="328" t="s">
        <v>13358</v>
      </c>
      <c r="C3229" s="334" t="s">
        <v>2010</v>
      </c>
      <c r="D3229" s="336">
        <v>11.56</v>
      </c>
    </row>
    <row r="3230" spans="1:4" ht="25.5">
      <c r="A3230" s="326">
        <v>39605</v>
      </c>
      <c r="B3230" s="328" t="s">
        <v>13359</v>
      </c>
      <c r="C3230" s="334" t="s">
        <v>2010</v>
      </c>
      <c r="D3230" s="336">
        <v>12.56</v>
      </c>
    </row>
    <row r="3231" spans="1:4" ht="25.5">
      <c r="A3231" s="326">
        <v>39606</v>
      </c>
      <c r="B3231" s="328" t="s">
        <v>13360</v>
      </c>
      <c r="C3231" s="334" t="s">
        <v>2010</v>
      </c>
      <c r="D3231" s="336">
        <v>22</v>
      </c>
    </row>
    <row r="3232" spans="1:4" ht="25.5">
      <c r="A3232" s="326">
        <v>39607</v>
      </c>
      <c r="B3232" s="328" t="s">
        <v>13361</v>
      </c>
      <c r="C3232" s="334" t="s">
        <v>2010</v>
      </c>
      <c r="D3232" s="336">
        <v>29.76</v>
      </c>
    </row>
    <row r="3233" spans="1:4" ht="25.5">
      <c r="A3233" s="326">
        <v>39594</v>
      </c>
      <c r="B3233" s="328" t="s">
        <v>13362</v>
      </c>
      <c r="C3233" s="334" t="s">
        <v>2010</v>
      </c>
      <c r="D3233" s="336">
        <v>611.80999999999995</v>
      </c>
    </row>
    <row r="3234" spans="1:4" ht="25.5">
      <c r="A3234" s="326">
        <v>39596</v>
      </c>
      <c r="B3234" s="328" t="s">
        <v>13363</v>
      </c>
      <c r="C3234" s="334" t="s">
        <v>2010</v>
      </c>
      <c r="D3234" s="336">
        <v>1638.48</v>
      </c>
    </row>
    <row r="3235" spans="1:4" ht="25.5">
      <c r="A3235" s="326">
        <v>39595</v>
      </c>
      <c r="B3235" s="328" t="s">
        <v>13364</v>
      </c>
      <c r="C3235" s="334" t="s">
        <v>2010</v>
      </c>
      <c r="D3235" s="336">
        <v>3681.43</v>
      </c>
    </row>
    <row r="3236" spans="1:4" ht="25.5">
      <c r="A3236" s="326">
        <v>39597</v>
      </c>
      <c r="B3236" s="328" t="s">
        <v>13365</v>
      </c>
      <c r="C3236" s="334" t="s">
        <v>2010</v>
      </c>
      <c r="D3236" s="336">
        <v>5774.82</v>
      </c>
    </row>
    <row r="3237" spans="1:4">
      <c r="A3237" s="326">
        <v>10731</v>
      </c>
      <c r="B3237" s="328" t="s">
        <v>13366</v>
      </c>
      <c r="C3237" s="334" t="s">
        <v>16</v>
      </c>
      <c r="D3237" s="336"/>
    </row>
    <row r="3238" spans="1:4">
      <c r="A3238" s="326">
        <v>4704</v>
      </c>
      <c r="B3238" s="328" t="s">
        <v>13367</v>
      </c>
      <c r="C3238" s="334" t="s">
        <v>16</v>
      </c>
      <c r="D3238" s="336"/>
    </row>
    <row r="3239" spans="1:4">
      <c r="A3239" s="326">
        <v>10730</v>
      </c>
      <c r="B3239" s="328" t="s">
        <v>13368</v>
      </c>
      <c r="C3239" s="334" t="s">
        <v>16</v>
      </c>
      <c r="D3239" s="336"/>
    </row>
    <row r="3240" spans="1:4" ht="25.5">
      <c r="A3240" s="326">
        <v>4720</v>
      </c>
      <c r="B3240" s="328" t="s">
        <v>13369</v>
      </c>
      <c r="C3240" s="334" t="s">
        <v>827</v>
      </c>
      <c r="D3240" s="336">
        <v>116.15</v>
      </c>
    </row>
    <row r="3241" spans="1:4">
      <c r="A3241" s="326">
        <v>4721</v>
      </c>
      <c r="B3241" s="328" t="s">
        <v>13370</v>
      </c>
      <c r="C3241" s="334" t="s">
        <v>827</v>
      </c>
      <c r="D3241" s="336">
        <v>100.61</v>
      </c>
    </row>
    <row r="3242" spans="1:4">
      <c r="A3242" s="326">
        <v>4718</v>
      </c>
      <c r="B3242" s="328" t="s">
        <v>13371</v>
      </c>
      <c r="C3242" s="334" t="s">
        <v>827</v>
      </c>
      <c r="D3242" s="336">
        <v>101.14</v>
      </c>
    </row>
    <row r="3243" spans="1:4">
      <c r="A3243" s="326">
        <v>4722</v>
      </c>
      <c r="B3243" s="328" t="s">
        <v>13372</v>
      </c>
      <c r="C3243" s="334" t="s">
        <v>827</v>
      </c>
      <c r="D3243" s="336">
        <v>95.03</v>
      </c>
    </row>
    <row r="3244" spans="1:4" ht="25.5">
      <c r="A3244" s="326">
        <v>4730</v>
      </c>
      <c r="B3244" s="328" t="s">
        <v>13373</v>
      </c>
      <c r="C3244" s="334" t="s">
        <v>827</v>
      </c>
      <c r="D3244" s="336">
        <v>94.56</v>
      </c>
    </row>
    <row r="3245" spans="1:4" ht="38.25">
      <c r="A3245" s="326">
        <v>13186</v>
      </c>
      <c r="B3245" s="328" t="s">
        <v>13374</v>
      </c>
      <c r="C3245" s="334" t="s">
        <v>827</v>
      </c>
      <c r="D3245" s="336">
        <v>109.11</v>
      </c>
    </row>
    <row r="3246" spans="1:4" ht="38.25">
      <c r="A3246" s="326">
        <v>10737</v>
      </c>
      <c r="B3246" s="328" t="s">
        <v>13375</v>
      </c>
      <c r="C3246" s="334" t="s">
        <v>16</v>
      </c>
      <c r="D3246" s="336"/>
    </row>
    <row r="3247" spans="1:4" ht="25.5">
      <c r="A3247" s="326">
        <v>10734</v>
      </c>
      <c r="B3247" s="328" t="s">
        <v>13376</v>
      </c>
      <c r="C3247" s="334" t="s">
        <v>16</v>
      </c>
      <c r="D3247" s="336"/>
    </row>
    <row r="3248" spans="1:4">
      <c r="A3248" s="326">
        <v>4708</v>
      </c>
      <c r="B3248" s="328" t="s">
        <v>13377</v>
      </c>
      <c r="C3248" s="334" t="s">
        <v>16</v>
      </c>
      <c r="D3248" s="336"/>
    </row>
    <row r="3249" spans="1:4" ht="38.25">
      <c r="A3249" s="326">
        <v>4712</v>
      </c>
      <c r="B3249" s="328" t="s">
        <v>13378</v>
      </c>
      <c r="C3249" s="334" t="s">
        <v>16</v>
      </c>
      <c r="D3249" s="336"/>
    </row>
    <row r="3250" spans="1:4" ht="38.25">
      <c r="A3250" s="326">
        <v>4710</v>
      </c>
      <c r="B3250" s="328" t="s">
        <v>13379</v>
      </c>
      <c r="C3250" s="334" t="s">
        <v>16</v>
      </c>
      <c r="D3250" s="336"/>
    </row>
    <row r="3251" spans="1:4">
      <c r="A3251" s="326">
        <v>4750</v>
      </c>
      <c r="B3251" s="328" t="s">
        <v>13380</v>
      </c>
      <c r="C3251" s="334" t="s">
        <v>17</v>
      </c>
      <c r="D3251" s="336">
        <v>20.97</v>
      </c>
    </row>
    <row r="3252" spans="1:4">
      <c r="A3252" s="326">
        <v>41065</v>
      </c>
      <c r="B3252" s="328" t="s">
        <v>13381</v>
      </c>
      <c r="C3252" s="334" t="s">
        <v>1752</v>
      </c>
      <c r="D3252" s="336">
        <v>3671.31</v>
      </c>
    </row>
    <row r="3253" spans="1:4" ht="25.5">
      <c r="A3253" s="326">
        <v>34747</v>
      </c>
      <c r="B3253" s="328" t="s">
        <v>13382</v>
      </c>
      <c r="C3253" s="334" t="s">
        <v>5</v>
      </c>
      <c r="D3253" s="336">
        <v>106.27</v>
      </c>
    </row>
    <row r="3254" spans="1:4" ht="25.5">
      <c r="A3254" s="326">
        <v>4826</v>
      </c>
      <c r="B3254" s="328" t="s">
        <v>13383</v>
      </c>
      <c r="C3254" s="334" t="s">
        <v>5</v>
      </c>
      <c r="D3254" s="336">
        <v>114.26</v>
      </c>
    </row>
    <row r="3255" spans="1:4">
      <c r="A3255" s="326">
        <v>41975</v>
      </c>
      <c r="B3255" s="328" t="s">
        <v>13384</v>
      </c>
      <c r="C3255" s="334" t="s">
        <v>16</v>
      </c>
      <c r="D3255" s="336"/>
    </row>
    <row r="3256" spans="1:4" ht="25.5">
      <c r="A3256" s="326">
        <v>4825</v>
      </c>
      <c r="B3256" s="328" t="s">
        <v>13385</v>
      </c>
      <c r="C3256" s="334" t="s">
        <v>5</v>
      </c>
      <c r="D3256" s="336">
        <v>158.16</v>
      </c>
    </row>
    <row r="3257" spans="1:4">
      <c r="A3257" s="326">
        <v>34744</v>
      </c>
      <c r="B3257" s="328" t="s">
        <v>13386</v>
      </c>
      <c r="C3257" s="334" t="s">
        <v>16</v>
      </c>
      <c r="D3257" s="336"/>
    </row>
    <row r="3258" spans="1:4" ht="38.25">
      <c r="A3258" s="326">
        <v>39430</v>
      </c>
      <c r="B3258" s="328" t="s">
        <v>13387</v>
      </c>
      <c r="C3258" s="334" t="s">
        <v>2010</v>
      </c>
      <c r="D3258" s="336">
        <v>2.02</v>
      </c>
    </row>
    <row r="3259" spans="1:4" ht="25.5">
      <c r="A3259" s="326">
        <v>39573</v>
      </c>
      <c r="B3259" s="328" t="s">
        <v>13388</v>
      </c>
      <c r="C3259" s="334" t="s">
        <v>2010</v>
      </c>
      <c r="D3259" s="336">
        <v>1.99</v>
      </c>
    </row>
    <row r="3260" spans="1:4" ht="25.5">
      <c r="A3260" s="326">
        <v>38410</v>
      </c>
      <c r="B3260" s="328" t="s">
        <v>13389</v>
      </c>
      <c r="C3260" s="334" t="s">
        <v>2010</v>
      </c>
      <c r="D3260" s="336">
        <v>15992.78</v>
      </c>
    </row>
    <row r="3261" spans="1:4">
      <c r="A3261" s="326">
        <v>43082</v>
      </c>
      <c r="B3261" s="328" t="s">
        <v>13390</v>
      </c>
      <c r="C3261" s="334" t="s">
        <v>802</v>
      </c>
      <c r="D3261" s="336"/>
    </row>
    <row r="3262" spans="1:4" ht="25.5">
      <c r="A3262" s="326">
        <v>43083</v>
      </c>
      <c r="B3262" s="328" t="s">
        <v>13391</v>
      </c>
      <c r="C3262" s="334" t="s">
        <v>802</v>
      </c>
      <c r="D3262" s="336"/>
    </row>
    <row r="3263" spans="1:4" ht="25.5">
      <c r="A3263" s="326">
        <v>40535</v>
      </c>
      <c r="B3263" s="328" t="s">
        <v>13392</v>
      </c>
      <c r="C3263" s="334" t="s">
        <v>802</v>
      </c>
      <c r="D3263" s="336"/>
    </row>
    <row r="3264" spans="1:4" ht="25.5">
      <c r="A3264" s="326">
        <v>40598</v>
      </c>
      <c r="B3264" s="328" t="s">
        <v>13393</v>
      </c>
      <c r="C3264" s="334" t="s">
        <v>802</v>
      </c>
      <c r="D3264" s="336"/>
    </row>
    <row r="3265" spans="1:4" ht="25.5">
      <c r="A3265" s="326">
        <v>43692</v>
      </c>
      <c r="B3265" s="328" t="s">
        <v>13394</v>
      </c>
      <c r="C3265" s="334" t="s">
        <v>802</v>
      </c>
      <c r="D3265" s="336"/>
    </row>
    <row r="3266" spans="1:4" ht="25.5">
      <c r="A3266" s="326">
        <v>43665</v>
      </c>
      <c r="B3266" s="328" t="s">
        <v>13395</v>
      </c>
      <c r="C3266" s="334" t="s">
        <v>802</v>
      </c>
      <c r="D3266" s="336"/>
    </row>
    <row r="3267" spans="1:4" ht="25.5">
      <c r="A3267" s="326">
        <v>10966</v>
      </c>
      <c r="B3267" s="328" t="s">
        <v>13396</v>
      </c>
      <c r="C3267" s="334" t="s">
        <v>802</v>
      </c>
      <c r="D3267" s="336"/>
    </row>
    <row r="3268" spans="1:4" ht="25.5">
      <c r="A3268" s="326">
        <v>39427</v>
      </c>
      <c r="B3268" s="328" t="s">
        <v>13397</v>
      </c>
      <c r="C3268" s="334" t="s">
        <v>5</v>
      </c>
      <c r="D3268" s="336">
        <v>5.37</v>
      </c>
    </row>
    <row r="3269" spans="1:4" ht="25.5">
      <c r="A3269" s="326">
        <v>39424</v>
      </c>
      <c r="B3269" s="328" t="s">
        <v>13398</v>
      </c>
      <c r="C3269" s="334" t="s">
        <v>5</v>
      </c>
      <c r="D3269" s="336">
        <v>3.19</v>
      </c>
    </row>
    <row r="3270" spans="1:4" ht="25.5">
      <c r="A3270" s="326">
        <v>39425</v>
      </c>
      <c r="B3270" s="328" t="s">
        <v>13399</v>
      </c>
      <c r="C3270" s="334" t="s">
        <v>5</v>
      </c>
      <c r="D3270" s="336">
        <v>3.15</v>
      </c>
    </row>
    <row r="3271" spans="1:4">
      <c r="A3271" s="326">
        <v>40664</v>
      </c>
      <c r="B3271" s="328" t="s">
        <v>13400</v>
      </c>
      <c r="C3271" s="334" t="s">
        <v>802</v>
      </c>
      <c r="D3271" s="336"/>
    </row>
    <row r="3272" spans="1:4">
      <c r="A3272" s="326">
        <v>34360</v>
      </c>
      <c r="B3272" s="328" t="s">
        <v>13401</v>
      </c>
      <c r="C3272" s="334" t="s">
        <v>802</v>
      </c>
      <c r="D3272" s="336"/>
    </row>
    <row r="3273" spans="1:4">
      <c r="A3273" s="326">
        <v>20259</v>
      </c>
      <c r="B3273" s="328" t="s">
        <v>13402</v>
      </c>
      <c r="C3273" s="334" t="s">
        <v>5</v>
      </c>
      <c r="D3273" s="336"/>
    </row>
    <row r="3274" spans="1:4" ht="38.25">
      <c r="A3274" s="326">
        <v>14077</v>
      </c>
      <c r="B3274" s="328" t="s">
        <v>13403</v>
      </c>
      <c r="C3274" s="334" t="s">
        <v>5</v>
      </c>
      <c r="D3274" s="336"/>
    </row>
    <row r="3275" spans="1:4" ht="38.25">
      <c r="A3275" s="326">
        <v>3678</v>
      </c>
      <c r="B3275" s="328" t="s">
        <v>13404</v>
      </c>
      <c r="C3275" s="334" t="s">
        <v>5</v>
      </c>
      <c r="D3275" s="336"/>
    </row>
    <row r="3276" spans="1:4" ht="38.25">
      <c r="A3276" s="326">
        <v>11552</v>
      </c>
      <c r="B3276" s="328" t="s">
        <v>13405</v>
      </c>
      <c r="C3276" s="334" t="s">
        <v>5</v>
      </c>
      <c r="D3276" s="336">
        <v>8.02</v>
      </c>
    </row>
    <row r="3277" spans="1:4" ht="38.25">
      <c r="A3277" s="326">
        <v>585</v>
      </c>
      <c r="B3277" s="328" t="s">
        <v>13406</v>
      </c>
      <c r="C3277" s="334" t="s">
        <v>802</v>
      </c>
      <c r="D3277" s="336"/>
    </row>
    <row r="3278" spans="1:4" ht="25.5">
      <c r="A3278" s="326">
        <v>39418</v>
      </c>
      <c r="B3278" s="328" t="s">
        <v>13407</v>
      </c>
      <c r="C3278" s="334" t="s">
        <v>5</v>
      </c>
      <c r="D3278" s="336">
        <v>5.99</v>
      </c>
    </row>
    <row r="3279" spans="1:4" ht="25.5">
      <c r="A3279" s="326">
        <v>39419</v>
      </c>
      <c r="B3279" s="328" t="s">
        <v>13408</v>
      </c>
      <c r="C3279" s="334" t="s">
        <v>5</v>
      </c>
      <c r="D3279" s="336">
        <v>7.3</v>
      </c>
    </row>
    <row r="3280" spans="1:4" ht="25.5">
      <c r="A3280" s="326">
        <v>39420</v>
      </c>
      <c r="B3280" s="328" t="s">
        <v>13409</v>
      </c>
      <c r="C3280" s="334" t="s">
        <v>5</v>
      </c>
      <c r="D3280" s="336">
        <v>8.0500000000000007</v>
      </c>
    </row>
    <row r="3281" spans="1:4" ht="25.5">
      <c r="A3281" s="326">
        <v>39571</v>
      </c>
      <c r="B3281" s="328" t="s">
        <v>13410</v>
      </c>
      <c r="C3281" s="334" t="s">
        <v>5</v>
      </c>
      <c r="D3281" s="336">
        <v>4.87</v>
      </c>
    </row>
    <row r="3282" spans="1:4" ht="25.5">
      <c r="A3282" s="326">
        <v>39421</v>
      </c>
      <c r="B3282" s="328" t="s">
        <v>13411</v>
      </c>
      <c r="C3282" s="334" t="s">
        <v>5</v>
      </c>
      <c r="D3282" s="336">
        <v>7.09</v>
      </c>
    </row>
    <row r="3283" spans="1:4" ht="25.5">
      <c r="A3283" s="326">
        <v>39422</v>
      </c>
      <c r="B3283" s="328" t="s">
        <v>13412</v>
      </c>
      <c r="C3283" s="334" t="s">
        <v>5</v>
      </c>
      <c r="D3283" s="336">
        <v>8.2799999999999994</v>
      </c>
    </row>
    <row r="3284" spans="1:4" ht="25.5">
      <c r="A3284" s="326">
        <v>39423</v>
      </c>
      <c r="B3284" s="328" t="s">
        <v>13413</v>
      </c>
      <c r="C3284" s="334" t="s">
        <v>5</v>
      </c>
      <c r="D3284" s="336">
        <v>9.61</v>
      </c>
    </row>
    <row r="3285" spans="1:4" ht="25.5">
      <c r="A3285" s="326">
        <v>39426</v>
      </c>
      <c r="B3285" s="328" t="s">
        <v>13414</v>
      </c>
      <c r="C3285" s="334" t="s">
        <v>5</v>
      </c>
      <c r="D3285" s="336">
        <v>21.61</v>
      </c>
    </row>
    <row r="3286" spans="1:4" ht="25.5">
      <c r="A3286" s="326">
        <v>39429</v>
      </c>
      <c r="B3286" s="328" t="s">
        <v>13415</v>
      </c>
      <c r="C3286" s="334" t="s">
        <v>5</v>
      </c>
      <c r="D3286" s="336">
        <v>6.81</v>
      </c>
    </row>
    <row r="3287" spans="1:4" ht="25.5">
      <c r="A3287" s="326">
        <v>39428</v>
      </c>
      <c r="B3287" s="328" t="s">
        <v>13416</v>
      </c>
      <c r="C3287" s="334" t="s">
        <v>5</v>
      </c>
      <c r="D3287" s="336">
        <v>5.21</v>
      </c>
    </row>
    <row r="3288" spans="1:4" ht="25.5">
      <c r="A3288" s="326">
        <v>39572</v>
      </c>
      <c r="B3288" s="328" t="s">
        <v>13417</v>
      </c>
      <c r="C3288" s="334" t="s">
        <v>5</v>
      </c>
      <c r="D3288" s="336">
        <v>4.51</v>
      </c>
    </row>
    <row r="3289" spans="1:4" ht="25.5">
      <c r="A3289" s="326">
        <v>39570</v>
      </c>
      <c r="B3289" s="328" t="s">
        <v>13418</v>
      </c>
      <c r="C3289" s="334" t="s">
        <v>5</v>
      </c>
      <c r="D3289" s="336">
        <v>4.78</v>
      </c>
    </row>
    <row r="3290" spans="1:4" ht="25.5">
      <c r="A3290" s="326">
        <v>39569</v>
      </c>
      <c r="B3290" s="328" t="s">
        <v>13419</v>
      </c>
      <c r="C3290" s="334" t="s">
        <v>5</v>
      </c>
      <c r="D3290" s="336">
        <v>4.72</v>
      </c>
    </row>
    <row r="3291" spans="1:4">
      <c r="A3291" s="326">
        <v>39328</v>
      </c>
      <c r="B3291" s="328" t="s">
        <v>13420</v>
      </c>
      <c r="C3291" s="334" t="s">
        <v>5</v>
      </c>
      <c r="D3291" s="336">
        <v>4.88</v>
      </c>
    </row>
    <row r="3292" spans="1:4">
      <c r="A3292" s="326">
        <v>39029</v>
      </c>
      <c r="B3292" s="328" t="s">
        <v>13421</v>
      </c>
      <c r="C3292" s="334" t="s">
        <v>5</v>
      </c>
      <c r="D3292" s="336">
        <v>15.26</v>
      </c>
    </row>
    <row r="3293" spans="1:4">
      <c r="A3293" s="326">
        <v>39028</v>
      </c>
      <c r="B3293" s="328" t="s">
        <v>13422</v>
      </c>
      <c r="C3293" s="334" t="s">
        <v>5</v>
      </c>
      <c r="D3293" s="336">
        <v>8.8800000000000008</v>
      </c>
    </row>
    <row r="3294" spans="1:4" ht="51">
      <c r="A3294" s="326">
        <v>38541</v>
      </c>
      <c r="B3294" s="328" t="s">
        <v>13423</v>
      </c>
      <c r="C3294" s="334" t="s">
        <v>2010</v>
      </c>
      <c r="D3294" s="336">
        <v>4810810.8</v>
      </c>
    </row>
    <row r="3295" spans="1:4" ht="51">
      <c r="A3295" s="326">
        <v>38542</v>
      </c>
      <c r="B3295" s="328" t="s">
        <v>13424</v>
      </c>
      <c r="C3295" s="334" t="s">
        <v>2010</v>
      </c>
      <c r="D3295" s="336">
        <v>7376576.5800000001</v>
      </c>
    </row>
    <row r="3296" spans="1:4" ht="25.5">
      <c r="A3296" s="326">
        <v>45080</v>
      </c>
      <c r="B3296" s="328" t="s">
        <v>13425</v>
      </c>
      <c r="C3296" s="334" t="s">
        <v>2010</v>
      </c>
      <c r="D3296" s="336">
        <v>15975.32</v>
      </c>
    </row>
    <row r="3297" spans="1:4" ht="51">
      <c r="A3297" s="326">
        <v>38543</v>
      </c>
      <c r="B3297" s="328" t="s">
        <v>13426</v>
      </c>
      <c r="C3297" s="334" t="s">
        <v>2010</v>
      </c>
      <c r="D3297" s="336">
        <v>1502048.19</v>
      </c>
    </row>
    <row r="3298" spans="1:4" ht="38.25">
      <c r="A3298" s="326">
        <v>44002</v>
      </c>
      <c r="B3298" s="328" t="s">
        <v>13427</v>
      </c>
      <c r="C3298" s="334" t="s">
        <v>2010</v>
      </c>
      <c r="D3298" s="336">
        <v>7015979.5499999998</v>
      </c>
    </row>
    <row r="3299" spans="1:4" ht="38.25">
      <c r="A3299" s="326">
        <v>43886</v>
      </c>
      <c r="B3299" s="328" t="s">
        <v>13428</v>
      </c>
      <c r="C3299" s="334" t="s">
        <v>2010</v>
      </c>
      <c r="D3299" s="336">
        <v>3404988.16</v>
      </c>
    </row>
    <row r="3300" spans="1:4" ht="25.5">
      <c r="A3300" s="326">
        <v>40406</v>
      </c>
      <c r="B3300" s="328" t="s">
        <v>13429</v>
      </c>
      <c r="C3300" s="334" t="s">
        <v>2010</v>
      </c>
      <c r="D3300" s="336"/>
    </row>
    <row r="3301" spans="1:4" ht="25.5">
      <c r="A3301" s="326">
        <v>40789</v>
      </c>
      <c r="B3301" s="328" t="s">
        <v>13430</v>
      </c>
      <c r="C3301" s="334" t="s">
        <v>2010</v>
      </c>
      <c r="D3301" s="336"/>
    </row>
    <row r="3302" spans="1:4" ht="25.5">
      <c r="A3302" s="326">
        <v>40791</v>
      </c>
      <c r="B3302" s="328" t="s">
        <v>13431</v>
      </c>
      <c r="C3302" s="334" t="s">
        <v>2010</v>
      </c>
      <c r="D3302" s="336"/>
    </row>
    <row r="3303" spans="1:4" ht="25.5">
      <c r="A3303" s="326">
        <v>44003</v>
      </c>
      <c r="B3303" s="328" t="s">
        <v>13432</v>
      </c>
      <c r="C3303" s="334" t="s">
        <v>2010</v>
      </c>
      <c r="D3303" s="336">
        <v>9749909.9499999993</v>
      </c>
    </row>
    <row r="3304" spans="1:4" ht="38.25">
      <c r="A3304" s="326">
        <v>44548</v>
      </c>
      <c r="B3304" s="328" t="s">
        <v>13433</v>
      </c>
      <c r="C3304" s="334" t="s">
        <v>2010</v>
      </c>
      <c r="D3304" s="336">
        <v>2981751.24</v>
      </c>
    </row>
    <row r="3305" spans="1:4" ht="38.25">
      <c r="A3305" s="326">
        <v>44550</v>
      </c>
      <c r="B3305" s="328" t="s">
        <v>13434</v>
      </c>
      <c r="C3305" s="334" t="s">
        <v>2010</v>
      </c>
      <c r="D3305" s="336">
        <v>9354781.9900000002</v>
      </c>
    </row>
    <row r="3306" spans="1:4" ht="38.25">
      <c r="A3306" s="326">
        <v>44549</v>
      </c>
      <c r="B3306" s="328" t="s">
        <v>13435</v>
      </c>
      <c r="C3306" s="334" t="s">
        <v>2010</v>
      </c>
      <c r="D3306" s="336">
        <v>6840684.3499999996</v>
      </c>
    </row>
    <row r="3307" spans="1:4" ht="25.5">
      <c r="A3307" s="326">
        <v>11651</v>
      </c>
      <c r="B3307" s="328" t="s">
        <v>13436</v>
      </c>
      <c r="C3307" s="334" t="s">
        <v>2010</v>
      </c>
      <c r="D3307" s="336"/>
    </row>
    <row r="3308" spans="1:4" ht="25.5">
      <c r="A3308" s="326">
        <v>41982</v>
      </c>
      <c r="B3308" s="328" t="s">
        <v>13437</v>
      </c>
      <c r="C3308" s="334" t="s">
        <v>2010</v>
      </c>
      <c r="D3308" s="336">
        <v>1817417.38</v>
      </c>
    </row>
    <row r="3309" spans="1:4" ht="25.5">
      <c r="A3309" s="326">
        <v>39012</v>
      </c>
      <c r="B3309" s="328" t="s">
        <v>13438</v>
      </c>
      <c r="C3309" s="334" t="s">
        <v>2010</v>
      </c>
      <c r="D3309" s="336">
        <v>1066396.3899999999</v>
      </c>
    </row>
    <row r="3310" spans="1:4" ht="25.5">
      <c r="A3310" s="326">
        <v>40435</v>
      </c>
      <c r="B3310" s="328" t="s">
        <v>13439</v>
      </c>
      <c r="C3310" s="334" t="s">
        <v>2010</v>
      </c>
      <c r="D3310" s="336">
        <v>1076826.21</v>
      </c>
    </row>
    <row r="3311" spans="1:4" ht="25.5">
      <c r="A3311" s="326">
        <v>13617</v>
      </c>
      <c r="B3311" s="328" t="s">
        <v>13440</v>
      </c>
      <c r="C3311" s="334" t="s">
        <v>2010</v>
      </c>
      <c r="D3311" s="336">
        <v>98491.31</v>
      </c>
    </row>
    <row r="3312" spans="1:4" ht="38.25">
      <c r="A3312" s="326">
        <v>35274</v>
      </c>
      <c r="B3312" s="328" t="s">
        <v>13441</v>
      </c>
      <c r="C3312" s="334" t="s">
        <v>5</v>
      </c>
      <c r="D3312" s="336">
        <v>55.38</v>
      </c>
    </row>
    <row r="3313" spans="1:4" ht="38.25">
      <c r="A3313" s="326">
        <v>35275</v>
      </c>
      <c r="B3313" s="328" t="s">
        <v>13442</v>
      </c>
      <c r="C3313" s="334" t="s">
        <v>5</v>
      </c>
      <c r="D3313" s="336">
        <v>117.54</v>
      </c>
    </row>
    <row r="3314" spans="1:4" ht="38.25">
      <c r="A3314" s="326">
        <v>35276</v>
      </c>
      <c r="B3314" s="328" t="s">
        <v>13443</v>
      </c>
      <c r="C3314" s="334" t="s">
        <v>5</v>
      </c>
      <c r="D3314" s="336">
        <v>204.52</v>
      </c>
    </row>
    <row r="3315" spans="1:4" ht="25.5">
      <c r="A3315" s="326">
        <v>11091</v>
      </c>
      <c r="B3315" s="328" t="s">
        <v>13444</v>
      </c>
      <c r="C3315" s="334" t="s">
        <v>2010</v>
      </c>
      <c r="D3315" s="336">
        <v>1.1299999999999999</v>
      </c>
    </row>
    <row r="3316" spans="1:4" ht="25.5">
      <c r="A3316" s="326">
        <v>37586</v>
      </c>
      <c r="B3316" s="328" t="s">
        <v>13445</v>
      </c>
      <c r="C3316" s="334" t="s">
        <v>12183</v>
      </c>
      <c r="D3316" s="336"/>
    </row>
    <row r="3317" spans="1:4">
      <c r="A3317" s="326">
        <v>37395</v>
      </c>
      <c r="B3317" s="328" t="s">
        <v>13446</v>
      </c>
      <c r="C3317" s="334" t="s">
        <v>12183</v>
      </c>
      <c r="D3317" s="336"/>
    </row>
    <row r="3318" spans="1:4" ht="25.5">
      <c r="A3318" s="326">
        <v>14147</v>
      </c>
      <c r="B3318" s="328" t="s">
        <v>13447</v>
      </c>
      <c r="C3318" s="334" t="s">
        <v>12183</v>
      </c>
      <c r="D3318" s="336"/>
    </row>
    <row r="3319" spans="1:4">
      <c r="A3319" s="326">
        <v>37396</v>
      </c>
      <c r="B3319" s="328" t="s">
        <v>13448</v>
      </c>
      <c r="C3319" s="334" t="s">
        <v>12183</v>
      </c>
      <c r="D3319" s="336"/>
    </row>
    <row r="3320" spans="1:4">
      <c r="A3320" s="326">
        <v>37397</v>
      </c>
      <c r="B3320" s="328" t="s">
        <v>13449</v>
      </c>
      <c r="C3320" s="334" t="s">
        <v>12183</v>
      </c>
      <c r="D3320" s="336"/>
    </row>
    <row r="3321" spans="1:4" ht="25.5">
      <c r="A3321" s="326">
        <v>43606</v>
      </c>
      <c r="B3321" s="328" t="s">
        <v>13450</v>
      </c>
      <c r="C3321" s="334" t="s">
        <v>2010</v>
      </c>
      <c r="D3321" s="336">
        <v>9.61</v>
      </c>
    </row>
    <row r="3322" spans="1:4" ht="25.5">
      <c r="A3322" s="326">
        <v>444</v>
      </c>
      <c r="B3322" s="328" t="s">
        <v>13451</v>
      </c>
      <c r="C3322" s="334" t="s">
        <v>2010</v>
      </c>
      <c r="D3322" s="336"/>
    </row>
    <row r="3323" spans="1:4" ht="25.5">
      <c r="A3323" s="326">
        <v>445</v>
      </c>
      <c r="B3323" s="328" t="s">
        <v>13452</v>
      </c>
      <c r="C3323" s="334" t="s">
        <v>2010</v>
      </c>
      <c r="D3323" s="336"/>
    </row>
    <row r="3324" spans="1:4">
      <c r="A3324" s="326">
        <v>4783</v>
      </c>
      <c r="B3324" s="328" t="s">
        <v>13453</v>
      </c>
      <c r="C3324" s="334" t="s">
        <v>17</v>
      </c>
      <c r="D3324" s="336">
        <v>20.97</v>
      </c>
    </row>
    <row r="3325" spans="1:4">
      <c r="A3325" s="326">
        <v>41079</v>
      </c>
      <c r="B3325" s="328" t="s">
        <v>13454</v>
      </c>
      <c r="C3325" s="334" t="s">
        <v>1752</v>
      </c>
      <c r="D3325" s="336">
        <v>3671.31</v>
      </c>
    </row>
    <row r="3326" spans="1:4">
      <c r="A3326" s="326">
        <v>12874</v>
      </c>
      <c r="B3326" s="328" t="s">
        <v>13455</v>
      </c>
      <c r="C3326" s="334" t="s">
        <v>17</v>
      </c>
      <c r="D3326" s="336">
        <v>20.350000000000001</v>
      </c>
    </row>
    <row r="3327" spans="1:4">
      <c r="A3327" s="326">
        <v>41082</v>
      </c>
      <c r="B3327" s="328" t="s">
        <v>13456</v>
      </c>
      <c r="C3327" s="334" t="s">
        <v>1752</v>
      </c>
      <c r="D3327" s="336">
        <v>3565.09</v>
      </c>
    </row>
    <row r="3328" spans="1:4">
      <c r="A3328" s="326">
        <v>4785</v>
      </c>
      <c r="B3328" s="328" t="s">
        <v>13457</v>
      </c>
      <c r="C3328" s="334" t="s">
        <v>17</v>
      </c>
      <c r="D3328" s="336">
        <v>20.97</v>
      </c>
    </row>
    <row r="3329" spans="1:4">
      <c r="A3329" s="326">
        <v>41081</v>
      </c>
      <c r="B3329" s="328" t="s">
        <v>13458</v>
      </c>
      <c r="C3329" s="334" t="s">
        <v>1752</v>
      </c>
      <c r="D3329" s="336">
        <v>3671.31</v>
      </c>
    </row>
    <row r="3330" spans="1:4" ht="25.5">
      <c r="A3330" s="326">
        <v>4801</v>
      </c>
      <c r="B3330" s="328" t="s">
        <v>13459</v>
      </c>
      <c r="C3330" s="334" t="s">
        <v>16</v>
      </c>
      <c r="D3330" s="336">
        <v>108.91</v>
      </c>
    </row>
    <row r="3331" spans="1:4" ht="25.5">
      <c r="A3331" s="326">
        <v>4794</v>
      </c>
      <c r="B3331" s="328" t="s">
        <v>13460</v>
      </c>
      <c r="C3331" s="334" t="s">
        <v>16</v>
      </c>
      <c r="D3331" s="336">
        <v>496.02</v>
      </c>
    </row>
    <row r="3332" spans="1:4" ht="25.5">
      <c r="A3332" s="326">
        <v>4796</v>
      </c>
      <c r="B3332" s="328" t="s">
        <v>13461</v>
      </c>
      <c r="C3332" s="334" t="s">
        <v>16</v>
      </c>
      <c r="D3332" s="336">
        <v>301.27999999999997</v>
      </c>
    </row>
    <row r="3333" spans="1:4" ht="25.5">
      <c r="A3333" s="326">
        <v>4800</v>
      </c>
      <c r="B3333" s="328" t="s">
        <v>13462</v>
      </c>
      <c r="C3333" s="334" t="s">
        <v>16</v>
      </c>
      <c r="D3333" s="336">
        <v>82.85</v>
      </c>
    </row>
    <row r="3334" spans="1:4" ht="25.5">
      <c r="A3334" s="326">
        <v>4795</v>
      </c>
      <c r="B3334" s="328" t="s">
        <v>13463</v>
      </c>
      <c r="C3334" s="334" t="s">
        <v>16</v>
      </c>
      <c r="D3334" s="336">
        <v>482.85</v>
      </c>
    </row>
    <row r="3335" spans="1:4" ht="38.25">
      <c r="A3335" s="326">
        <v>39694</v>
      </c>
      <c r="B3335" s="328" t="s">
        <v>13464</v>
      </c>
      <c r="C3335" s="334" t="s">
        <v>16</v>
      </c>
      <c r="D3335" s="336">
        <v>383.08</v>
      </c>
    </row>
    <row r="3336" spans="1:4" ht="25.5">
      <c r="A3336" s="326">
        <v>1292</v>
      </c>
      <c r="B3336" s="328" t="s">
        <v>13465</v>
      </c>
      <c r="C3336" s="334" t="s">
        <v>16</v>
      </c>
      <c r="D3336" s="336">
        <v>41.73</v>
      </c>
    </row>
    <row r="3337" spans="1:4" ht="25.5">
      <c r="A3337" s="326">
        <v>1287</v>
      </c>
      <c r="B3337" s="328" t="s">
        <v>13466</v>
      </c>
      <c r="C3337" s="334" t="s">
        <v>16</v>
      </c>
      <c r="D3337" s="336">
        <v>33.4</v>
      </c>
    </row>
    <row r="3338" spans="1:4" ht="25.5">
      <c r="A3338" s="326">
        <v>4786</v>
      </c>
      <c r="B3338" s="328" t="s">
        <v>13467</v>
      </c>
      <c r="C3338" s="334" t="s">
        <v>16</v>
      </c>
      <c r="D3338" s="336"/>
    </row>
    <row r="3339" spans="1:4" ht="38.25">
      <c r="A3339" s="326">
        <v>10840</v>
      </c>
      <c r="B3339" s="328" t="s">
        <v>13468</v>
      </c>
      <c r="C3339" s="334" t="s">
        <v>16</v>
      </c>
      <c r="D3339" s="336">
        <v>520</v>
      </c>
    </row>
    <row r="3340" spans="1:4" ht="38.25">
      <c r="A3340" s="326">
        <v>10841</v>
      </c>
      <c r="B3340" s="328" t="s">
        <v>13469</v>
      </c>
      <c r="C3340" s="334" t="s">
        <v>16</v>
      </c>
      <c r="D3340" s="336">
        <v>392.45</v>
      </c>
    </row>
    <row r="3341" spans="1:4" ht="25.5">
      <c r="A3341" s="326">
        <v>44540</v>
      </c>
      <c r="B3341" s="328" t="s">
        <v>13470</v>
      </c>
      <c r="C3341" s="334" t="s">
        <v>16</v>
      </c>
      <c r="D3341" s="336">
        <v>501.46</v>
      </c>
    </row>
    <row r="3342" spans="1:4" ht="25.5">
      <c r="A3342" s="326">
        <v>10842</v>
      </c>
      <c r="B3342" s="328" t="s">
        <v>13471</v>
      </c>
      <c r="C3342" s="334" t="s">
        <v>16</v>
      </c>
      <c r="D3342" s="336">
        <v>566.87</v>
      </c>
    </row>
    <row r="3343" spans="1:4" ht="25.5">
      <c r="A3343" s="326">
        <v>45190</v>
      </c>
      <c r="B3343" s="328" t="s">
        <v>13472</v>
      </c>
      <c r="C3343" s="334" t="s">
        <v>16</v>
      </c>
      <c r="D3343" s="336">
        <v>68.900000000000006</v>
      </c>
    </row>
    <row r="3344" spans="1:4" ht="25.5">
      <c r="A3344" s="326">
        <v>45191</v>
      </c>
      <c r="B3344" s="328" t="s">
        <v>13473</v>
      </c>
      <c r="C3344" s="334" t="s">
        <v>16</v>
      </c>
      <c r="D3344" s="336">
        <v>116.89</v>
      </c>
    </row>
    <row r="3345" spans="1:4" ht="25.5">
      <c r="A3345" s="326">
        <v>38180</v>
      </c>
      <c r="B3345" s="328" t="s">
        <v>13474</v>
      </c>
      <c r="C3345" s="334" t="s">
        <v>16</v>
      </c>
      <c r="D3345" s="336">
        <v>242.57</v>
      </c>
    </row>
    <row r="3346" spans="1:4">
      <c r="A3346" s="326">
        <v>40648</v>
      </c>
      <c r="B3346" s="328" t="s">
        <v>13475</v>
      </c>
      <c r="C3346" s="334" t="s">
        <v>16</v>
      </c>
      <c r="D3346" s="336"/>
    </row>
    <row r="3347" spans="1:4">
      <c r="A3347" s="326">
        <v>40649</v>
      </c>
      <c r="B3347" s="328" t="s">
        <v>13476</v>
      </c>
      <c r="C3347" s="334" t="s">
        <v>16</v>
      </c>
      <c r="D3347" s="336"/>
    </row>
    <row r="3348" spans="1:4" ht="25.5">
      <c r="A3348" s="326">
        <v>40650</v>
      </c>
      <c r="B3348" s="328" t="s">
        <v>13477</v>
      </c>
      <c r="C3348" s="334" t="s">
        <v>16</v>
      </c>
      <c r="D3348" s="336"/>
    </row>
    <row r="3349" spans="1:4" ht="25.5">
      <c r="A3349" s="326">
        <v>40651</v>
      </c>
      <c r="B3349" s="328" t="s">
        <v>13478</v>
      </c>
      <c r="C3349" s="334" t="s">
        <v>16</v>
      </c>
      <c r="D3349" s="336"/>
    </row>
    <row r="3350" spans="1:4">
      <c r="A3350" s="326">
        <v>40652</v>
      </c>
      <c r="B3350" s="328" t="s">
        <v>13479</v>
      </c>
      <c r="C3350" s="334" t="s">
        <v>16</v>
      </c>
      <c r="D3350" s="336"/>
    </row>
    <row r="3351" spans="1:4" ht="25.5">
      <c r="A3351" s="326">
        <v>40647</v>
      </c>
      <c r="B3351" s="328" t="s">
        <v>13480</v>
      </c>
      <c r="C3351" s="334" t="s">
        <v>16</v>
      </c>
      <c r="D3351" s="336"/>
    </row>
    <row r="3352" spans="1:4">
      <c r="A3352" s="326">
        <v>40653</v>
      </c>
      <c r="B3352" s="328" t="s">
        <v>13481</v>
      </c>
      <c r="C3352" s="334" t="s">
        <v>16</v>
      </c>
      <c r="D3352" s="336"/>
    </row>
    <row r="3353" spans="1:4" ht="25.5">
      <c r="A3353" s="326">
        <v>38135</v>
      </c>
      <c r="B3353" s="328" t="s">
        <v>13482</v>
      </c>
      <c r="C3353" s="334" t="s">
        <v>16</v>
      </c>
      <c r="D3353" s="336"/>
    </row>
    <row r="3354" spans="1:4" ht="25.5">
      <c r="A3354" s="326">
        <v>36178</v>
      </c>
      <c r="B3354" s="328" t="s">
        <v>13483</v>
      </c>
      <c r="C3354" s="334" t="s">
        <v>2010</v>
      </c>
      <c r="D3354" s="336">
        <v>12.19</v>
      </c>
    </row>
    <row r="3355" spans="1:4" ht="25.5">
      <c r="A3355" s="326">
        <v>38181</v>
      </c>
      <c r="B3355" s="328" t="s">
        <v>13484</v>
      </c>
      <c r="C3355" s="334" t="s">
        <v>16</v>
      </c>
      <c r="D3355" s="336">
        <v>331.14</v>
      </c>
    </row>
    <row r="3356" spans="1:4" ht="25.5">
      <c r="A3356" s="326">
        <v>38182</v>
      </c>
      <c r="B3356" s="328" t="s">
        <v>13485</v>
      </c>
      <c r="C3356" s="334" t="s">
        <v>16</v>
      </c>
      <c r="D3356" s="336">
        <v>315.42</v>
      </c>
    </row>
    <row r="3357" spans="1:4" ht="25.5">
      <c r="A3357" s="326">
        <v>38186</v>
      </c>
      <c r="B3357" s="328" t="s">
        <v>13486</v>
      </c>
      <c r="C3357" s="334" t="s">
        <v>16</v>
      </c>
      <c r="D3357" s="336">
        <v>819.9</v>
      </c>
    </row>
    <row r="3358" spans="1:4" ht="25.5">
      <c r="A3358" s="326">
        <v>38185</v>
      </c>
      <c r="B3358" s="328" t="s">
        <v>13487</v>
      </c>
      <c r="C3358" s="334" t="s">
        <v>16</v>
      </c>
      <c r="D3358" s="336">
        <v>729.99</v>
      </c>
    </row>
    <row r="3359" spans="1:4" ht="25.5">
      <c r="A3359" s="326">
        <v>40654</v>
      </c>
      <c r="B3359" s="328" t="s">
        <v>13488</v>
      </c>
      <c r="C3359" s="334" t="s">
        <v>16</v>
      </c>
      <c r="D3359" s="336"/>
    </row>
    <row r="3360" spans="1:4" ht="38.25">
      <c r="A3360" s="326">
        <v>44541</v>
      </c>
      <c r="B3360" s="328" t="s">
        <v>13489</v>
      </c>
      <c r="C3360" s="334" t="s">
        <v>16</v>
      </c>
      <c r="D3360" s="336">
        <v>414.25</v>
      </c>
    </row>
    <row r="3361" spans="1:4" ht="25.5">
      <c r="A3361" s="326">
        <v>4822</v>
      </c>
      <c r="B3361" s="328" t="s">
        <v>13490</v>
      </c>
      <c r="C3361" s="334" t="s">
        <v>16</v>
      </c>
      <c r="D3361" s="336">
        <v>437.8</v>
      </c>
    </row>
    <row r="3362" spans="1:4" ht="25.5">
      <c r="A3362" s="326">
        <v>4818</v>
      </c>
      <c r="B3362" s="328" t="s">
        <v>13491</v>
      </c>
      <c r="C3362" s="334" t="s">
        <v>16</v>
      </c>
      <c r="D3362" s="336">
        <v>450</v>
      </c>
    </row>
    <row r="3363" spans="1:4" ht="38.25">
      <c r="A3363" s="326">
        <v>39567</v>
      </c>
      <c r="B3363" s="328" t="s">
        <v>13492</v>
      </c>
      <c r="C3363" s="334" t="s">
        <v>16</v>
      </c>
      <c r="D3363" s="336">
        <v>38.61</v>
      </c>
    </row>
    <row r="3364" spans="1:4" ht="38.25">
      <c r="A3364" s="326">
        <v>39566</v>
      </c>
      <c r="B3364" s="328" t="s">
        <v>13493</v>
      </c>
      <c r="C3364" s="334" t="s">
        <v>16</v>
      </c>
      <c r="D3364" s="336">
        <v>40.869999999999997</v>
      </c>
    </row>
    <row r="3365" spans="1:4" ht="25.5">
      <c r="A3365" s="326">
        <v>39416</v>
      </c>
      <c r="B3365" s="328" t="s">
        <v>13494</v>
      </c>
      <c r="C3365" s="334" t="s">
        <v>16</v>
      </c>
      <c r="D3365" s="336">
        <v>24.91</v>
      </c>
    </row>
    <row r="3366" spans="1:4" ht="25.5">
      <c r="A3366" s="326">
        <v>39417</v>
      </c>
      <c r="B3366" s="328" t="s">
        <v>13495</v>
      </c>
      <c r="C3366" s="334" t="s">
        <v>16</v>
      </c>
      <c r="D3366" s="336">
        <v>24.29</v>
      </c>
    </row>
    <row r="3367" spans="1:4" ht="25.5">
      <c r="A3367" s="326">
        <v>43742</v>
      </c>
      <c r="B3367" s="328" t="s">
        <v>13496</v>
      </c>
      <c r="C3367" s="334" t="s">
        <v>16</v>
      </c>
      <c r="D3367" s="336">
        <v>26.2</v>
      </c>
    </row>
    <row r="3368" spans="1:4" ht="25.5">
      <c r="A3368" s="326">
        <v>39414</v>
      </c>
      <c r="B3368" s="328" t="s">
        <v>13497</v>
      </c>
      <c r="C3368" s="334" t="s">
        <v>16</v>
      </c>
      <c r="D3368" s="336">
        <v>23.59</v>
      </c>
    </row>
    <row r="3369" spans="1:4" ht="25.5">
      <c r="A3369" s="326">
        <v>39415</v>
      </c>
      <c r="B3369" s="328" t="s">
        <v>13498</v>
      </c>
      <c r="C3369" s="334" t="s">
        <v>16</v>
      </c>
      <c r="D3369" s="336">
        <v>20.329999999999998</v>
      </c>
    </row>
    <row r="3370" spans="1:4" ht="25.5">
      <c r="A3370" s="326">
        <v>43740</v>
      </c>
      <c r="B3370" s="328" t="s">
        <v>13499</v>
      </c>
      <c r="C3370" s="334" t="s">
        <v>16</v>
      </c>
      <c r="D3370" s="336">
        <v>24.83</v>
      </c>
    </row>
    <row r="3371" spans="1:4" ht="25.5">
      <c r="A3371" s="326">
        <v>39412</v>
      </c>
      <c r="B3371" s="328" t="s">
        <v>13500</v>
      </c>
      <c r="C3371" s="334" t="s">
        <v>16</v>
      </c>
      <c r="D3371" s="336">
        <v>17.03</v>
      </c>
    </row>
    <row r="3372" spans="1:4" ht="25.5">
      <c r="A3372" s="326">
        <v>39413</v>
      </c>
      <c r="B3372" s="328" t="s">
        <v>13501</v>
      </c>
      <c r="C3372" s="334" t="s">
        <v>16</v>
      </c>
      <c r="D3372" s="336">
        <v>18.41</v>
      </c>
    </row>
    <row r="3373" spans="1:4" ht="25.5">
      <c r="A3373" s="326">
        <v>43741</v>
      </c>
      <c r="B3373" s="328" t="s">
        <v>13502</v>
      </c>
      <c r="C3373" s="334" t="s">
        <v>16</v>
      </c>
      <c r="D3373" s="336">
        <v>19.63</v>
      </c>
    </row>
    <row r="3374" spans="1:4">
      <c r="A3374" s="326">
        <v>11062</v>
      </c>
      <c r="B3374" s="328" t="s">
        <v>13503</v>
      </c>
      <c r="C3374" s="334" t="s">
        <v>16</v>
      </c>
      <c r="D3374" s="336">
        <v>63.47</v>
      </c>
    </row>
    <row r="3375" spans="1:4">
      <c r="A3375" s="326">
        <v>11063</v>
      </c>
      <c r="B3375" s="328" t="s">
        <v>13504</v>
      </c>
      <c r="C3375" s="334" t="s">
        <v>16</v>
      </c>
      <c r="D3375" s="336">
        <v>38.85</v>
      </c>
    </row>
    <row r="3376" spans="1:4">
      <c r="A3376" s="326">
        <v>13521</v>
      </c>
      <c r="B3376" s="328" t="s">
        <v>13505</v>
      </c>
      <c r="C3376" s="334" t="s">
        <v>2010</v>
      </c>
      <c r="D3376" s="336">
        <v>132</v>
      </c>
    </row>
    <row r="3377" spans="1:4" ht="38.25">
      <c r="A3377" s="326">
        <v>10851</v>
      </c>
      <c r="B3377" s="328" t="s">
        <v>13506</v>
      </c>
      <c r="C3377" s="334" t="s">
        <v>2010</v>
      </c>
      <c r="D3377" s="336"/>
    </row>
    <row r="3378" spans="1:4" ht="25.5">
      <c r="A3378" s="326">
        <v>39515</v>
      </c>
      <c r="B3378" s="328" t="s">
        <v>13507</v>
      </c>
      <c r="C3378" s="334" t="s">
        <v>2010</v>
      </c>
      <c r="D3378" s="336">
        <v>41.54</v>
      </c>
    </row>
    <row r="3379" spans="1:4" ht="25.5">
      <c r="A3379" s="326">
        <v>39516</v>
      </c>
      <c r="B3379" s="328" t="s">
        <v>13508</v>
      </c>
      <c r="C3379" s="334" t="s">
        <v>2010</v>
      </c>
      <c r="D3379" s="336">
        <v>35.020000000000003</v>
      </c>
    </row>
    <row r="3380" spans="1:4" ht="25.5">
      <c r="A3380" s="326">
        <v>39514</v>
      </c>
      <c r="B3380" s="328" t="s">
        <v>13509</v>
      </c>
      <c r="C3380" s="334" t="s">
        <v>2010</v>
      </c>
      <c r="D3380" s="336">
        <v>21.79</v>
      </c>
    </row>
    <row r="3381" spans="1:4" ht="25.5">
      <c r="A3381" s="326">
        <v>4812</v>
      </c>
      <c r="B3381" s="328" t="s">
        <v>13510</v>
      </c>
      <c r="C3381" s="334" t="s">
        <v>16</v>
      </c>
      <c r="D3381" s="336">
        <v>10.210000000000001</v>
      </c>
    </row>
    <row r="3382" spans="1:4">
      <c r="A3382" s="326">
        <v>10849</v>
      </c>
      <c r="B3382" s="328" t="s">
        <v>13511</v>
      </c>
      <c r="C3382" s="334" t="s">
        <v>2010</v>
      </c>
      <c r="D3382" s="336"/>
    </row>
    <row r="3383" spans="1:4">
      <c r="A3383" s="326">
        <v>10848</v>
      </c>
      <c r="B3383" s="328" t="s">
        <v>13512</v>
      </c>
      <c r="C3383" s="334" t="s">
        <v>2010</v>
      </c>
      <c r="D3383" s="336"/>
    </row>
    <row r="3384" spans="1:4" ht="25.5">
      <c r="A3384" s="326">
        <v>4813</v>
      </c>
      <c r="B3384" s="328" t="s">
        <v>13513</v>
      </c>
      <c r="C3384" s="334" t="s">
        <v>16</v>
      </c>
      <c r="D3384" s="336"/>
    </row>
    <row r="3385" spans="1:4" ht="38.25">
      <c r="A3385" s="326">
        <v>37560</v>
      </c>
      <c r="B3385" s="328" t="s">
        <v>13514</v>
      </c>
      <c r="C3385" s="334" t="s">
        <v>2010</v>
      </c>
      <c r="D3385" s="336">
        <v>63.98</v>
      </c>
    </row>
    <row r="3386" spans="1:4" ht="38.25">
      <c r="A3386" s="326">
        <v>37557</v>
      </c>
      <c r="B3386" s="328" t="s">
        <v>13515</v>
      </c>
      <c r="C3386" s="334" t="s">
        <v>2010</v>
      </c>
      <c r="D3386" s="336">
        <v>19.43</v>
      </c>
    </row>
    <row r="3387" spans="1:4" ht="38.25">
      <c r="A3387" s="326">
        <v>37556</v>
      </c>
      <c r="B3387" s="328" t="s">
        <v>13516</v>
      </c>
      <c r="C3387" s="334" t="s">
        <v>2010</v>
      </c>
      <c r="D3387" s="336">
        <v>37.590000000000003</v>
      </c>
    </row>
    <row r="3388" spans="1:4" ht="38.25">
      <c r="A3388" s="326">
        <v>37559</v>
      </c>
      <c r="B3388" s="328" t="s">
        <v>13517</v>
      </c>
      <c r="C3388" s="334" t="s">
        <v>2010</v>
      </c>
      <c r="D3388" s="336">
        <v>46.11</v>
      </c>
    </row>
    <row r="3389" spans="1:4" ht="38.25">
      <c r="A3389" s="326">
        <v>37539</v>
      </c>
      <c r="B3389" s="328" t="s">
        <v>13518</v>
      </c>
      <c r="C3389" s="334" t="s">
        <v>2010</v>
      </c>
      <c r="D3389" s="336">
        <v>32.5</v>
      </c>
    </row>
    <row r="3390" spans="1:4" ht="38.25">
      <c r="A3390" s="326">
        <v>37558</v>
      </c>
      <c r="B3390" s="328" t="s">
        <v>13519</v>
      </c>
      <c r="C3390" s="334" t="s">
        <v>2010</v>
      </c>
      <c r="D3390" s="336">
        <v>60.59</v>
      </c>
    </row>
    <row r="3391" spans="1:4">
      <c r="A3391" s="326">
        <v>34723</v>
      </c>
      <c r="B3391" s="328" t="s">
        <v>13520</v>
      </c>
      <c r="C3391" s="334" t="s">
        <v>16</v>
      </c>
      <c r="D3391" s="336">
        <v>924</v>
      </c>
    </row>
    <row r="3392" spans="1:4" ht="25.5">
      <c r="A3392" s="326">
        <v>34721</v>
      </c>
      <c r="B3392" s="328" t="s">
        <v>13521</v>
      </c>
      <c r="C3392" s="334" t="s">
        <v>16</v>
      </c>
      <c r="D3392" s="336">
        <v>1152.01</v>
      </c>
    </row>
    <row r="3393" spans="1:4">
      <c r="A3393" s="326">
        <v>4309</v>
      </c>
      <c r="B3393" s="328" t="s">
        <v>13522</v>
      </c>
      <c r="C3393" s="334" t="s">
        <v>2010</v>
      </c>
      <c r="D3393" s="336">
        <v>5.09</v>
      </c>
    </row>
    <row r="3394" spans="1:4" ht="25.5">
      <c r="A3394" s="326">
        <v>4307</v>
      </c>
      <c r="B3394" s="328" t="s">
        <v>13523</v>
      </c>
      <c r="C3394" s="334" t="s">
        <v>2010</v>
      </c>
      <c r="D3394" s="336">
        <v>8.6999999999999993</v>
      </c>
    </row>
    <row r="3395" spans="1:4" ht="25.5">
      <c r="A3395" s="326">
        <v>10850</v>
      </c>
      <c r="B3395" s="328" t="s">
        <v>13524</v>
      </c>
      <c r="C3395" s="334" t="s">
        <v>2010</v>
      </c>
      <c r="D3395" s="336"/>
    </row>
    <row r="3396" spans="1:4" ht="51">
      <c r="A3396" s="326">
        <v>42438</v>
      </c>
      <c r="B3396" s="328" t="s">
        <v>13525</v>
      </c>
      <c r="C3396" s="334" t="s">
        <v>2010</v>
      </c>
      <c r="D3396" s="336"/>
    </row>
    <row r="3397" spans="1:4" ht="25.5">
      <c r="A3397" s="326">
        <v>4792</v>
      </c>
      <c r="B3397" s="328" t="s">
        <v>13526</v>
      </c>
      <c r="C3397" s="334" t="s">
        <v>16</v>
      </c>
      <c r="D3397" s="336">
        <v>232.85</v>
      </c>
    </row>
    <row r="3398" spans="1:4" ht="25.5">
      <c r="A3398" s="326">
        <v>4790</v>
      </c>
      <c r="B3398" s="328" t="s">
        <v>13527</v>
      </c>
      <c r="C3398" s="334" t="s">
        <v>16</v>
      </c>
      <c r="D3398" s="336">
        <v>140</v>
      </c>
    </row>
    <row r="3399" spans="1:4" ht="25.5">
      <c r="A3399" s="326">
        <v>40671</v>
      </c>
      <c r="B3399" s="328" t="s">
        <v>13528</v>
      </c>
      <c r="C3399" s="334" t="s">
        <v>16</v>
      </c>
      <c r="D3399" s="336">
        <v>80.06</v>
      </c>
    </row>
    <row r="3400" spans="1:4" ht="25.5">
      <c r="A3400" s="326">
        <v>7552</v>
      </c>
      <c r="B3400" s="328" t="s">
        <v>13529</v>
      </c>
      <c r="C3400" s="334" t="s">
        <v>2010</v>
      </c>
      <c r="D3400" s="336"/>
    </row>
    <row r="3401" spans="1:4">
      <c r="A3401" s="326">
        <v>4893</v>
      </c>
      <c r="B3401" s="328" t="s">
        <v>13530</v>
      </c>
      <c r="C3401" s="334" t="s">
        <v>2010</v>
      </c>
      <c r="D3401" s="336"/>
    </row>
    <row r="3402" spans="1:4">
      <c r="A3402" s="326">
        <v>4894</v>
      </c>
      <c r="B3402" s="328" t="s">
        <v>13531</v>
      </c>
      <c r="C3402" s="334" t="s">
        <v>2010</v>
      </c>
      <c r="D3402" s="336"/>
    </row>
    <row r="3403" spans="1:4">
      <c r="A3403" s="326">
        <v>4890</v>
      </c>
      <c r="B3403" s="328" t="s">
        <v>13532</v>
      </c>
      <c r="C3403" s="334" t="s">
        <v>2010</v>
      </c>
      <c r="D3403" s="336"/>
    </row>
    <row r="3404" spans="1:4">
      <c r="A3404" s="326">
        <v>4888</v>
      </c>
      <c r="B3404" s="328" t="s">
        <v>13533</v>
      </c>
      <c r="C3404" s="334" t="s">
        <v>2010</v>
      </c>
      <c r="D3404" s="336"/>
    </row>
    <row r="3405" spans="1:4">
      <c r="A3405" s="326">
        <v>12411</v>
      </c>
      <c r="B3405" s="328" t="s">
        <v>13534</v>
      </c>
      <c r="C3405" s="334" t="s">
        <v>2010</v>
      </c>
      <c r="D3405" s="336"/>
    </row>
    <row r="3406" spans="1:4">
      <c r="A3406" s="326">
        <v>4891</v>
      </c>
      <c r="B3406" s="328" t="s">
        <v>13535</v>
      </c>
      <c r="C3406" s="334" t="s">
        <v>2010</v>
      </c>
      <c r="D3406" s="336"/>
    </row>
    <row r="3407" spans="1:4">
      <c r="A3407" s="326">
        <v>4892</v>
      </c>
      <c r="B3407" s="328" t="s">
        <v>13536</v>
      </c>
      <c r="C3407" s="334" t="s">
        <v>2010</v>
      </c>
      <c r="D3407" s="336"/>
    </row>
    <row r="3408" spans="1:4">
      <c r="A3408" s="326">
        <v>4889</v>
      </c>
      <c r="B3408" s="328" t="s">
        <v>13537</v>
      </c>
      <c r="C3408" s="334" t="s">
        <v>2010</v>
      </c>
      <c r="D3408" s="336"/>
    </row>
    <row r="3409" spans="1:4">
      <c r="A3409" s="326">
        <v>12412</v>
      </c>
      <c r="B3409" s="328" t="s">
        <v>13538</v>
      </c>
      <c r="C3409" s="334" t="s">
        <v>2010</v>
      </c>
      <c r="D3409" s="336"/>
    </row>
    <row r="3410" spans="1:4">
      <c r="A3410" s="326">
        <v>4907</v>
      </c>
      <c r="B3410" s="328" t="s">
        <v>13539</v>
      </c>
      <c r="C3410" s="334" t="s">
        <v>2010</v>
      </c>
      <c r="D3410" s="336">
        <v>19.37</v>
      </c>
    </row>
    <row r="3411" spans="1:4">
      <c r="A3411" s="326">
        <v>4902</v>
      </c>
      <c r="B3411" s="328" t="s">
        <v>13540</v>
      </c>
      <c r="C3411" s="334" t="s">
        <v>2010</v>
      </c>
      <c r="D3411" s="336">
        <v>50.25</v>
      </c>
    </row>
    <row r="3412" spans="1:4">
      <c r="A3412" s="326">
        <v>4741</v>
      </c>
      <c r="B3412" s="328" t="s">
        <v>13541</v>
      </c>
      <c r="C3412" s="334" t="s">
        <v>827</v>
      </c>
      <c r="D3412" s="336">
        <v>95.03</v>
      </c>
    </row>
    <row r="3413" spans="1:4">
      <c r="A3413" s="326">
        <v>4752</v>
      </c>
      <c r="B3413" s="328" t="s">
        <v>13542</v>
      </c>
      <c r="C3413" s="334" t="s">
        <v>17</v>
      </c>
      <c r="D3413" s="336">
        <v>11.82</v>
      </c>
    </row>
    <row r="3414" spans="1:4">
      <c r="A3414" s="326">
        <v>41091</v>
      </c>
      <c r="B3414" s="328" t="s">
        <v>13543</v>
      </c>
      <c r="C3414" s="334" t="s">
        <v>1752</v>
      </c>
      <c r="D3414" s="336">
        <v>2069.88</v>
      </c>
    </row>
    <row r="3415" spans="1:4" ht="25.5">
      <c r="A3415" s="326">
        <v>13954</v>
      </c>
      <c r="B3415" s="328" t="s">
        <v>13544</v>
      </c>
      <c r="C3415" s="334" t="s">
        <v>2010</v>
      </c>
      <c r="D3415" s="336"/>
    </row>
    <row r="3416" spans="1:4">
      <c r="A3416" s="326">
        <v>3411</v>
      </c>
      <c r="B3416" s="328" t="s">
        <v>13545</v>
      </c>
      <c r="C3416" s="334" t="s">
        <v>802</v>
      </c>
      <c r="D3416" s="336"/>
    </row>
    <row r="3417" spans="1:4">
      <c r="A3417" s="326">
        <v>39995</v>
      </c>
      <c r="B3417" s="328" t="s">
        <v>13546</v>
      </c>
      <c r="C3417" s="334" t="s">
        <v>827</v>
      </c>
      <c r="D3417" s="336"/>
    </row>
    <row r="3418" spans="1:4" ht="25.5">
      <c r="A3418" s="326">
        <v>11615</v>
      </c>
      <c r="B3418" s="328" t="s">
        <v>13547</v>
      </c>
      <c r="C3418" s="334" t="s">
        <v>16</v>
      </c>
      <c r="D3418" s="336"/>
    </row>
    <row r="3419" spans="1:4" ht="25.5">
      <c r="A3419" s="326">
        <v>3408</v>
      </c>
      <c r="B3419" s="328" t="s">
        <v>13548</v>
      </c>
      <c r="C3419" s="334" t="s">
        <v>16</v>
      </c>
      <c r="D3419" s="336"/>
    </row>
    <row r="3420" spans="1:4" ht="25.5">
      <c r="A3420" s="326">
        <v>3409</v>
      </c>
      <c r="B3420" s="328" t="s">
        <v>13549</v>
      </c>
      <c r="C3420" s="334" t="s">
        <v>16</v>
      </c>
      <c r="D3420" s="336"/>
    </row>
    <row r="3421" spans="1:4">
      <c r="A3421" s="326">
        <v>11427</v>
      </c>
      <c r="B3421" s="328" t="s">
        <v>13550</v>
      </c>
      <c r="C3421" s="334" t="s">
        <v>802</v>
      </c>
      <c r="D3421" s="336"/>
    </row>
    <row r="3422" spans="1:4" ht="25.5">
      <c r="A3422" s="326">
        <v>4491</v>
      </c>
      <c r="B3422" s="328" t="s">
        <v>13551</v>
      </c>
      <c r="C3422" s="334" t="s">
        <v>5</v>
      </c>
      <c r="D3422" s="336">
        <v>10.66</v>
      </c>
    </row>
    <row r="3423" spans="1:4" ht="25.5">
      <c r="A3423" s="326">
        <v>2745</v>
      </c>
      <c r="B3423" s="328" t="s">
        <v>13552</v>
      </c>
      <c r="C3423" s="334" t="s">
        <v>5</v>
      </c>
      <c r="D3423" s="336">
        <v>4.38</v>
      </c>
    </row>
    <row r="3424" spans="1:4" ht="25.5">
      <c r="A3424" s="326">
        <v>14439</v>
      </c>
      <c r="B3424" s="328" t="s">
        <v>13553</v>
      </c>
      <c r="C3424" s="334" t="s">
        <v>5</v>
      </c>
      <c r="D3424" s="336">
        <v>5.44</v>
      </c>
    </row>
    <row r="3425" spans="1:4" ht="25.5">
      <c r="A3425" s="326">
        <v>44496</v>
      </c>
      <c r="B3425" s="328" t="s">
        <v>13554</v>
      </c>
      <c r="C3425" s="334" t="s">
        <v>2010</v>
      </c>
      <c r="D3425" s="336">
        <v>166.34</v>
      </c>
    </row>
    <row r="3426" spans="1:4">
      <c r="A3426" s="326">
        <v>12362</v>
      </c>
      <c r="B3426" s="328" t="s">
        <v>13555</v>
      </c>
      <c r="C3426" s="334" t="s">
        <v>2010</v>
      </c>
      <c r="D3426" s="336"/>
    </row>
    <row r="3427" spans="1:4">
      <c r="A3427" s="326">
        <v>421</v>
      </c>
      <c r="B3427" s="328" t="s">
        <v>13556</v>
      </c>
      <c r="C3427" s="334" t="s">
        <v>2010</v>
      </c>
      <c r="D3427" s="336"/>
    </row>
    <row r="3428" spans="1:4" ht="25.5">
      <c r="A3428" s="326">
        <v>14148</v>
      </c>
      <c r="B3428" s="328" t="s">
        <v>13557</v>
      </c>
      <c r="C3428" s="334" t="s">
        <v>2010</v>
      </c>
      <c r="D3428" s="336"/>
    </row>
    <row r="3429" spans="1:4">
      <c r="A3429" s="326">
        <v>4341</v>
      </c>
      <c r="B3429" s="328" t="s">
        <v>13558</v>
      </c>
      <c r="C3429" s="334" t="s">
        <v>2010</v>
      </c>
      <c r="D3429" s="336">
        <v>1.39</v>
      </c>
    </row>
    <row r="3430" spans="1:4">
      <c r="A3430" s="326">
        <v>4337</v>
      </c>
      <c r="B3430" s="328" t="s">
        <v>13559</v>
      </c>
      <c r="C3430" s="334" t="s">
        <v>2010</v>
      </c>
      <c r="D3430" s="336">
        <v>3.52</v>
      </c>
    </row>
    <row r="3431" spans="1:4">
      <c r="A3431" s="326">
        <v>11971</v>
      </c>
      <c r="B3431" s="328" t="s">
        <v>13560</v>
      </c>
      <c r="C3431" s="334" t="s">
        <v>2010</v>
      </c>
      <c r="D3431" s="336">
        <v>5.83</v>
      </c>
    </row>
    <row r="3432" spans="1:4">
      <c r="A3432" s="326">
        <v>4339</v>
      </c>
      <c r="B3432" s="328" t="s">
        <v>13561</v>
      </c>
      <c r="C3432" s="334" t="s">
        <v>2010</v>
      </c>
      <c r="D3432" s="336">
        <v>0.75</v>
      </c>
    </row>
    <row r="3433" spans="1:4">
      <c r="A3433" s="326">
        <v>39997</v>
      </c>
      <c r="B3433" s="328" t="s">
        <v>13562</v>
      </c>
      <c r="C3433" s="334" t="s">
        <v>2010</v>
      </c>
      <c r="D3433" s="336">
        <v>0.42</v>
      </c>
    </row>
    <row r="3434" spans="1:4">
      <c r="A3434" s="326">
        <v>4342</v>
      </c>
      <c r="B3434" s="328" t="s">
        <v>13563</v>
      </c>
      <c r="C3434" s="334" t="s">
        <v>2010</v>
      </c>
      <c r="D3434" s="336">
        <v>0.31</v>
      </c>
    </row>
    <row r="3435" spans="1:4">
      <c r="A3435" s="326">
        <v>4330</v>
      </c>
      <c r="B3435" s="328" t="s">
        <v>13564</v>
      </c>
      <c r="C3435" s="334" t="s">
        <v>2010</v>
      </c>
      <c r="D3435" s="336">
        <v>0.2</v>
      </c>
    </row>
    <row r="3436" spans="1:4">
      <c r="A3436" s="326">
        <v>4340</v>
      </c>
      <c r="B3436" s="328" t="s">
        <v>13565</v>
      </c>
      <c r="C3436" s="334" t="s">
        <v>2010</v>
      </c>
      <c r="D3436" s="336">
        <v>1.63</v>
      </c>
    </row>
    <row r="3437" spans="1:4">
      <c r="A3437" s="326">
        <v>5088</v>
      </c>
      <c r="B3437" s="328" t="s">
        <v>13566</v>
      </c>
      <c r="C3437" s="334" t="s">
        <v>2010</v>
      </c>
      <c r="D3437" s="336">
        <v>7.5</v>
      </c>
    </row>
    <row r="3438" spans="1:4" ht="38.25">
      <c r="A3438" s="326">
        <v>11154</v>
      </c>
      <c r="B3438" s="328" t="s">
        <v>13567</v>
      </c>
      <c r="C3438" s="334" t="s">
        <v>2010</v>
      </c>
      <c r="D3438" s="336"/>
    </row>
    <row r="3439" spans="1:4" ht="38.25">
      <c r="A3439" s="326">
        <v>4989</v>
      </c>
      <c r="B3439" s="328" t="s">
        <v>13568</v>
      </c>
      <c r="C3439" s="334" t="s">
        <v>2010</v>
      </c>
      <c r="D3439" s="336">
        <v>236.89</v>
      </c>
    </row>
    <row r="3440" spans="1:4" ht="38.25">
      <c r="A3440" s="326">
        <v>4982</v>
      </c>
      <c r="B3440" s="328" t="s">
        <v>13569</v>
      </c>
      <c r="C3440" s="334" t="s">
        <v>2010</v>
      </c>
      <c r="D3440" s="336">
        <v>222.2</v>
      </c>
    </row>
    <row r="3441" spans="1:4" ht="38.25">
      <c r="A3441" s="326">
        <v>4962</v>
      </c>
      <c r="B3441" s="328" t="s">
        <v>13570</v>
      </c>
      <c r="C3441" s="334" t="s">
        <v>2010</v>
      </c>
      <c r="D3441" s="336">
        <v>175.23</v>
      </c>
    </row>
    <row r="3442" spans="1:4" ht="38.25">
      <c r="A3442" s="326">
        <v>4981</v>
      </c>
      <c r="B3442" s="328" t="s">
        <v>13571</v>
      </c>
      <c r="C3442" s="334" t="s">
        <v>2010</v>
      </c>
      <c r="D3442" s="336">
        <v>156</v>
      </c>
    </row>
    <row r="3443" spans="1:4" ht="38.25">
      <c r="A3443" s="326">
        <v>4964</v>
      </c>
      <c r="B3443" s="328" t="s">
        <v>13572</v>
      </c>
      <c r="C3443" s="334" t="s">
        <v>2010</v>
      </c>
      <c r="D3443" s="336">
        <v>197.9</v>
      </c>
    </row>
    <row r="3444" spans="1:4" ht="38.25">
      <c r="A3444" s="326">
        <v>4992</v>
      </c>
      <c r="B3444" s="328" t="s">
        <v>13573</v>
      </c>
      <c r="C3444" s="334" t="s">
        <v>2010</v>
      </c>
      <c r="D3444" s="336">
        <v>193.32</v>
      </c>
    </row>
    <row r="3445" spans="1:4" ht="38.25">
      <c r="A3445" s="326">
        <v>4987</v>
      </c>
      <c r="B3445" s="328" t="s">
        <v>13574</v>
      </c>
      <c r="C3445" s="334" t="s">
        <v>2010</v>
      </c>
      <c r="D3445" s="336">
        <v>221.17</v>
      </c>
    </row>
    <row r="3446" spans="1:4" ht="25.5">
      <c r="A3446" s="326">
        <v>4930</v>
      </c>
      <c r="B3446" s="328" t="s">
        <v>13575</v>
      </c>
      <c r="C3446" s="334" t="s">
        <v>16</v>
      </c>
      <c r="D3446" s="336"/>
    </row>
    <row r="3447" spans="1:4" ht="38.25">
      <c r="A3447" s="326">
        <v>4998</v>
      </c>
      <c r="B3447" s="328" t="s">
        <v>13576</v>
      </c>
      <c r="C3447" s="334" t="s">
        <v>16</v>
      </c>
      <c r="D3447" s="336">
        <v>893.33</v>
      </c>
    </row>
    <row r="3448" spans="1:4" ht="51">
      <c r="A3448" s="326">
        <v>39021</v>
      </c>
      <c r="B3448" s="328" t="s">
        <v>13577</v>
      </c>
      <c r="C3448" s="334" t="s">
        <v>2010</v>
      </c>
      <c r="D3448" s="336"/>
    </row>
    <row r="3449" spans="1:4" ht="38.25">
      <c r="A3449" s="326">
        <v>39022</v>
      </c>
      <c r="B3449" s="328" t="s">
        <v>13578</v>
      </c>
      <c r="C3449" s="334" t="s">
        <v>2010</v>
      </c>
      <c r="D3449" s="336"/>
    </row>
    <row r="3450" spans="1:4" ht="38.25">
      <c r="A3450" s="326">
        <v>39024</v>
      </c>
      <c r="B3450" s="328" t="s">
        <v>13579</v>
      </c>
      <c r="C3450" s="334" t="s">
        <v>2010</v>
      </c>
      <c r="D3450" s="336">
        <v>537.6</v>
      </c>
    </row>
    <row r="3451" spans="1:4" ht="25.5">
      <c r="A3451" s="326">
        <v>4914</v>
      </c>
      <c r="B3451" s="328" t="s">
        <v>13580</v>
      </c>
      <c r="C3451" s="334" t="s">
        <v>16</v>
      </c>
      <c r="D3451" s="336">
        <v>435.9</v>
      </c>
    </row>
    <row r="3452" spans="1:4" ht="25.5">
      <c r="A3452" s="326">
        <v>4917</v>
      </c>
      <c r="B3452" s="328" t="s">
        <v>13581</v>
      </c>
      <c r="C3452" s="334" t="s">
        <v>16</v>
      </c>
      <c r="D3452" s="336">
        <v>301.04000000000002</v>
      </c>
    </row>
    <row r="3453" spans="1:4" ht="25.5">
      <c r="A3453" s="326">
        <v>39025</v>
      </c>
      <c r="B3453" s="328" t="s">
        <v>13582</v>
      </c>
      <c r="C3453" s="334" t="s">
        <v>2010</v>
      </c>
      <c r="D3453" s="336">
        <v>551.26</v>
      </c>
    </row>
    <row r="3454" spans="1:4" ht="38.25">
      <c r="A3454" s="326">
        <v>4922</v>
      </c>
      <c r="B3454" s="328" t="s">
        <v>13583</v>
      </c>
      <c r="C3454" s="334" t="s">
        <v>16</v>
      </c>
      <c r="D3454" s="336">
        <v>279.24</v>
      </c>
    </row>
    <row r="3455" spans="1:4" ht="25.5">
      <c r="A3455" s="326">
        <v>4911</v>
      </c>
      <c r="B3455" s="328" t="s">
        <v>13584</v>
      </c>
      <c r="C3455" s="334" t="s">
        <v>16</v>
      </c>
      <c r="D3455" s="336">
        <v>291.76</v>
      </c>
    </row>
    <row r="3456" spans="1:4" ht="38.25">
      <c r="A3456" s="326">
        <v>37518</v>
      </c>
      <c r="B3456" s="328" t="s">
        <v>13585</v>
      </c>
      <c r="C3456" s="334" t="s">
        <v>16</v>
      </c>
      <c r="D3456" s="336">
        <v>474.11</v>
      </c>
    </row>
    <row r="3457" spans="1:4" ht="25.5">
      <c r="A3457" s="326">
        <v>4910</v>
      </c>
      <c r="B3457" s="328" t="s">
        <v>13586</v>
      </c>
      <c r="C3457" s="334" t="s">
        <v>16</v>
      </c>
      <c r="D3457" s="336">
        <v>399.68</v>
      </c>
    </row>
    <row r="3458" spans="1:4" ht="25.5">
      <c r="A3458" s="326">
        <v>4943</v>
      </c>
      <c r="B3458" s="328" t="s">
        <v>13587</v>
      </c>
      <c r="C3458" s="334" t="s">
        <v>16</v>
      </c>
      <c r="D3458" s="336">
        <v>595.41999999999996</v>
      </c>
    </row>
    <row r="3459" spans="1:4" ht="25.5">
      <c r="A3459" s="326">
        <v>5002</v>
      </c>
      <c r="B3459" s="328" t="s">
        <v>13588</v>
      </c>
      <c r="C3459" s="334" t="s">
        <v>16</v>
      </c>
      <c r="D3459" s="336">
        <v>651.22</v>
      </c>
    </row>
    <row r="3460" spans="1:4" ht="25.5">
      <c r="A3460" s="326">
        <v>4977</v>
      </c>
      <c r="B3460" s="328" t="s">
        <v>13589</v>
      </c>
      <c r="C3460" s="334" t="s">
        <v>16</v>
      </c>
      <c r="D3460" s="336">
        <v>439.59</v>
      </c>
    </row>
    <row r="3461" spans="1:4" ht="38.25">
      <c r="A3461" s="326">
        <v>11364</v>
      </c>
      <c r="B3461" s="328" t="s">
        <v>13590</v>
      </c>
      <c r="C3461" s="334" t="s">
        <v>2010</v>
      </c>
      <c r="D3461" s="336">
        <v>134.02000000000001</v>
      </c>
    </row>
    <row r="3462" spans="1:4" ht="38.25">
      <c r="A3462" s="326">
        <v>11365</v>
      </c>
      <c r="B3462" s="328" t="s">
        <v>13591</v>
      </c>
      <c r="C3462" s="334" t="s">
        <v>2010</v>
      </c>
      <c r="D3462" s="336">
        <v>139.07</v>
      </c>
    </row>
    <row r="3463" spans="1:4" ht="38.25">
      <c r="A3463" s="326">
        <v>11366</v>
      </c>
      <c r="B3463" s="328" t="s">
        <v>13592</v>
      </c>
      <c r="C3463" s="334" t="s">
        <v>2010</v>
      </c>
      <c r="D3463" s="336">
        <v>147.84</v>
      </c>
    </row>
    <row r="3464" spans="1:4" ht="38.25">
      <c r="A3464" s="326">
        <v>43777</v>
      </c>
      <c r="B3464" s="328" t="s">
        <v>13593</v>
      </c>
      <c r="C3464" s="334" t="s">
        <v>2010</v>
      </c>
      <c r="D3464" s="336">
        <v>173.66</v>
      </c>
    </row>
    <row r="3465" spans="1:4" ht="38.25">
      <c r="A3465" s="326">
        <v>20322</v>
      </c>
      <c r="B3465" s="328" t="s">
        <v>13594</v>
      </c>
      <c r="C3465" s="334" t="s">
        <v>2010</v>
      </c>
      <c r="D3465" s="336">
        <v>161.19999999999999</v>
      </c>
    </row>
    <row r="3466" spans="1:4" ht="38.25">
      <c r="A3466" s="326">
        <v>10553</v>
      </c>
      <c r="B3466" s="328" t="s">
        <v>13595</v>
      </c>
      <c r="C3466" s="334" t="s">
        <v>2010</v>
      </c>
      <c r="D3466" s="336">
        <v>146.37</v>
      </c>
    </row>
    <row r="3467" spans="1:4" ht="38.25">
      <c r="A3467" s="326">
        <v>5020</v>
      </c>
      <c r="B3467" s="328" t="s">
        <v>13596</v>
      </c>
      <c r="C3467" s="334" t="s">
        <v>2010</v>
      </c>
      <c r="D3467" s="336">
        <v>154.32</v>
      </c>
    </row>
    <row r="3468" spans="1:4" ht="38.25">
      <c r="A3468" s="326">
        <v>10554</v>
      </c>
      <c r="B3468" s="328" t="s">
        <v>13597</v>
      </c>
      <c r="C3468" s="334" t="s">
        <v>2010</v>
      </c>
      <c r="D3468" s="336">
        <v>147.66999999999999</v>
      </c>
    </row>
    <row r="3469" spans="1:4" ht="38.25">
      <c r="A3469" s="326">
        <v>10555</v>
      </c>
      <c r="B3469" s="328" t="s">
        <v>13598</v>
      </c>
      <c r="C3469" s="334" t="s">
        <v>2010</v>
      </c>
      <c r="D3469" s="336">
        <v>161.04</v>
      </c>
    </row>
    <row r="3470" spans="1:4" ht="38.25">
      <c r="A3470" s="326">
        <v>10556</v>
      </c>
      <c r="B3470" s="328" t="s">
        <v>13599</v>
      </c>
      <c r="C3470" s="334" t="s">
        <v>2010</v>
      </c>
      <c r="D3470" s="336">
        <v>214.12</v>
      </c>
    </row>
    <row r="3471" spans="1:4" ht="38.25">
      <c r="A3471" s="326">
        <v>39502</v>
      </c>
      <c r="B3471" s="328" t="s">
        <v>13600</v>
      </c>
      <c r="C3471" s="334" t="s">
        <v>2010</v>
      </c>
      <c r="D3471" s="336">
        <v>300.68</v>
      </c>
    </row>
    <row r="3472" spans="1:4" ht="38.25">
      <c r="A3472" s="326">
        <v>39504</v>
      </c>
      <c r="B3472" s="328" t="s">
        <v>13601</v>
      </c>
      <c r="C3472" s="334" t="s">
        <v>2010</v>
      </c>
      <c r="D3472" s="336">
        <v>332.49</v>
      </c>
    </row>
    <row r="3473" spans="1:4" ht="38.25">
      <c r="A3473" s="326">
        <v>39503</v>
      </c>
      <c r="B3473" s="328" t="s">
        <v>13602</v>
      </c>
      <c r="C3473" s="334" t="s">
        <v>2010</v>
      </c>
      <c r="D3473" s="336">
        <v>349.94</v>
      </c>
    </row>
    <row r="3474" spans="1:4" ht="38.25">
      <c r="A3474" s="326">
        <v>39505</v>
      </c>
      <c r="B3474" s="328" t="s">
        <v>13603</v>
      </c>
      <c r="C3474" s="334" t="s">
        <v>2010</v>
      </c>
      <c r="D3474" s="336">
        <v>377.11</v>
      </c>
    </row>
    <row r="3475" spans="1:4" ht="25.5">
      <c r="A3475" s="326">
        <v>5028</v>
      </c>
      <c r="B3475" s="328" t="s">
        <v>13604</v>
      </c>
      <c r="C3475" s="334" t="s">
        <v>16</v>
      </c>
      <c r="D3475" s="336">
        <v>1075.6199999999999</v>
      </c>
    </row>
    <row r="3476" spans="1:4" ht="25.5">
      <c r="A3476" s="326">
        <v>4969</v>
      </c>
      <c r="B3476" s="328" t="s">
        <v>13605</v>
      </c>
      <c r="C3476" s="334" t="s">
        <v>16</v>
      </c>
      <c r="D3476" s="336">
        <v>621.72</v>
      </c>
    </row>
    <row r="3477" spans="1:4">
      <c r="A3477" s="326">
        <v>44471</v>
      </c>
      <c r="B3477" s="328" t="s">
        <v>13606</v>
      </c>
      <c r="C3477" s="334" t="s">
        <v>2010</v>
      </c>
      <c r="D3477" s="336"/>
    </row>
    <row r="3478" spans="1:4" ht="25.5">
      <c r="A3478" s="326">
        <v>4944</v>
      </c>
      <c r="B3478" s="328" t="s">
        <v>13607</v>
      </c>
      <c r="C3478" s="334" t="s">
        <v>16</v>
      </c>
      <c r="D3478" s="336">
        <v>890.16</v>
      </c>
    </row>
    <row r="3479" spans="1:4">
      <c r="A3479" s="326">
        <v>21102</v>
      </c>
      <c r="B3479" s="328" t="s">
        <v>13608</v>
      </c>
      <c r="C3479" s="334" t="s">
        <v>2010</v>
      </c>
      <c r="D3479" s="336">
        <v>86.89</v>
      </c>
    </row>
    <row r="3480" spans="1:4">
      <c r="A3480" s="326">
        <v>21101</v>
      </c>
      <c r="B3480" s="328" t="s">
        <v>13609</v>
      </c>
      <c r="C3480" s="334" t="s">
        <v>2010</v>
      </c>
      <c r="D3480" s="336">
        <v>55.8</v>
      </c>
    </row>
    <row r="3481" spans="1:4" ht="25.5">
      <c r="A3481" s="326">
        <v>34713</v>
      </c>
      <c r="B3481" s="328" t="s">
        <v>13610</v>
      </c>
      <c r="C3481" s="334" t="s">
        <v>16</v>
      </c>
      <c r="D3481" s="336">
        <v>369.71</v>
      </c>
    </row>
    <row r="3482" spans="1:4" ht="25.5">
      <c r="A3482" s="326">
        <v>37563</v>
      </c>
      <c r="B3482" s="328" t="s">
        <v>13611</v>
      </c>
      <c r="C3482" s="334" t="s">
        <v>16</v>
      </c>
      <c r="D3482" s="336"/>
    </row>
    <row r="3483" spans="1:4" ht="25.5">
      <c r="A3483" s="326">
        <v>4948</v>
      </c>
      <c r="B3483" s="328" t="s">
        <v>13612</v>
      </c>
      <c r="C3483" s="334" t="s">
        <v>16</v>
      </c>
      <c r="D3483" s="336"/>
    </row>
    <row r="3484" spans="1:4" ht="38.25">
      <c r="A3484" s="326">
        <v>37561</v>
      </c>
      <c r="B3484" s="328" t="s">
        <v>13613</v>
      </c>
      <c r="C3484" s="334" t="s">
        <v>16</v>
      </c>
      <c r="D3484" s="336"/>
    </row>
    <row r="3485" spans="1:4" ht="25.5">
      <c r="A3485" s="326">
        <v>37562</v>
      </c>
      <c r="B3485" s="328" t="s">
        <v>13614</v>
      </c>
      <c r="C3485" s="334" t="s">
        <v>16</v>
      </c>
      <c r="D3485" s="336"/>
    </row>
    <row r="3486" spans="1:4" ht="25.5">
      <c r="A3486" s="326">
        <v>14164</v>
      </c>
      <c r="B3486" s="328" t="s">
        <v>13615</v>
      </c>
      <c r="C3486" s="334" t="s">
        <v>2010</v>
      </c>
      <c r="D3486" s="336"/>
    </row>
    <row r="3487" spans="1:4" ht="25.5">
      <c r="A3487" s="326">
        <v>14163</v>
      </c>
      <c r="B3487" s="328" t="s">
        <v>13616</v>
      </c>
      <c r="C3487" s="334" t="s">
        <v>2010</v>
      </c>
      <c r="D3487" s="336"/>
    </row>
    <row r="3488" spans="1:4" ht="25.5">
      <c r="A3488" s="326">
        <v>5051</v>
      </c>
      <c r="B3488" s="328" t="s">
        <v>13617</v>
      </c>
      <c r="C3488" s="334" t="s">
        <v>2010</v>
      </c>
      <c r="D3488" s="336"/>
    </row>
    <row r="3489" spans="1:4" ht="25.5">
      <c r="A3489" s="326">
        <v>5052</v>
      </c>
      <c r="B3489" s="328" t="s">
        <v>13618</v>
      </c>
      <c r="C3489" s="334" t="s">
        <v>2010</v>
      </c>
      <c r="D3489" s="336"/>
    </row>
    <row r="3490" spans="1:4" ht="25.5">
      <c r="A3490" s="326">
        <v>14162</v>
      </c>
      <c r="B3490" s="328" t="s">
        <v>13619</v>
      </c>
      <c r="C3490" s="334" t="s">
        <v>2010</v>
      </c>
      <c r="D3490" s="336"/>
    </row>
    <row r="3491" spans="1:4" ht="25.5">
      <c r="A3491" s="326">
        <v>14166</v>
      </c>
      <c r="B3491" s="328" t="s">
        <v>13620</v>
      </c>
      <c r="C3491" s="334" t="s">
        <v>2010</v>
      </c>
      <c r="D3491" s="336"/>
    </row>
    <row r="3492" spans="1:4" ht="25.5">
      <c r="A3492" s="326">
        <v>14165</v>
      </c>
      <c r="B3492" s="328" t="s">
        <v>13621</v>
      </c>
      <c r="C3492" s="334" t="s">
        <v>2010</v>
      </c>
      <c r="D3492" s="336"/>
    </row>
    <row r="3493" spans="1:4" ht="25.5">
      <c r="A3493" s="326">
        <v>5050</v>
      </c>
      <c r="B3493" s="328" t="s">
        <v>13622</v>
      </c>
      <c r="C3493" s="334" t="s">
        <v>2010</v>
      </c>
      <c r="D3493" s="336"/>
    </row>
    <row r="3494" spans="1:4" ht="25.5">
      <c r="A3494" s="326">
        <v>12366</v>
      </c>
      <c r="B3494" s="328" t="s">
        <v>13623</v>
      </c>
      <c r="C3494" s="334" t="s">
        <v>2010</v>
      </c>
      <c r="D3494" s="336"/>
    </row>
    <row r="3495" spans="1:4" ht="25.5">
      <c r="A3495" s="326">
        <v>5045</v>
      </c>
      <c r="B3495" s="328" t="s">
        <v>13624</v>
      </c>
      <c r="C3495" s="334" t="s">
        <v>2010</v>
      </c>
      <c r="D3495" s="336"/>
    </row>
    <row r="3496" spans="1:4" ht="25.5">
      <c r="A3496" s="326">
        <v>5035</v>
      </c>
      <c r="B3496" s="328" t="s">
        <v>13625</v>
      </c>
      <c r="C3496" s="334" t="s">
        <v>2010</v>
      </c>
      <c r="D3496" s="336"/>
    </row>
    <row r="3497" spans="1:4" ht="25.5">
      <c r="A3497" s="326">
        <v>41180</v>
      </c>
      <c r="B3497" s="328" t="s">
        <v>13626</v>
      </c>
      <c r="C3497" s="334" t="s">
        <v>2010</v>
      </c>
      <c r="D3497" s="336"/>
    </row>
    <row r="3498" spans="1:4" ht="25.5">
      <c r="A3498" s="326">
        <v>41181</v>
      </c>
      <c r="B3498" s="328" t="s">
        <v>13627</v>
      </c>
      <c r="C3498" s="334" t="s">
        <v>2010</v>
      </c>
      <c r="D3498" s="336"/>
    </row>
    <row r="3499" spans="1:4" ht="25.5">
      <c r="A3499" s="326">
        <v>41182</v>
      </c>
      <c r="B3499" s="328" t="s">
        <v>13628</v>
      </c>
      <c r="C3499" s="334" t="s">
        <v>2010</v>
      </c>
      <c r="D3499" s="336"/>
    </row>
    <row r="3500" spans="1:4" ht="25.5">
      <c r="A3500" s="326">
        <v>41183</v>
      </c>
      <c r="B3500" s="328" t="s">
        <v>13629</v>
      </c>
      <c r="C3500" s="334" t="s">
        <v>2010</v>
      </c>
      <c r="D3500" s="336"/>
    </row>
    <row r="3501" spans="1:4" ht="25.5">
      <c r="A3501" s="326">
        <v>41184</v>
      </c>
      <c r="B3501" s="328" t="s">
        <v>13630</v>
      </c>
      <c r="C3501" s="334" t="s">
        <v>2010</v>
      </c>
      <c r="D3501" s="336"/>
    </row>
    <row r="3502" spans="1:4" ht="25.5">
      <c r="A3502" s="326">
        <v>41185</v>
      </c>
      <c r="B3502" s="328" t="s">
        <v>13631</v>
      </c>
      <c r="C3502" s="334" t="s">
        <v>2010</v>
      </c>
      <c r="D3502" s="336"/>
    </row>
    <row r="3503" spans="1:4" ht="25.5">
      <c r="A3503" s="326">
        <v>41186</v>
      </c>
      <c r="B3503" s="328" t="s">
        <v>13632</v>
      </c>
      <c r="C3503" s="334" t="s">
        <v>2010</v>
      </c>
      <c r="D3503" s="336"/>
    </row>
    <row r="3504" spans="1:4" ht="25.5">
      <c r="A3504" s="326">
        <v>41187</v>
      </c>
      <c r="B3504" s="328" t="s">
        <v>13633</v>
      </c>
      <c r="C3504" s="334" t="s">
        <v>2010</v>
      </c>
      <c r="D3504" s="336"/>
    </row>
    <row r="3505" spans="1:4" ht="25.5">
      <c r="A3505" s="326">
        <v>41188</v>
      </c>
      <c r="B3505" s="328" t="s">
        <v>13634</v>
      </c>
      <c r="C3505" s="334" t="s">
        <v>2010</v>
      </c>
      <c r="D3505" s="336"/>
    </row>
    <row r="3506" spans="1:4" ht="25.5">
      <c r="A3506" s="326">
        <v>5036</v>
      </c>
      <c r="B3506" s="328" t="s">
        <v>13635</v>
      </c>
      <c r="C3506" s="334" t="s">
        <v>2010</v>
      </c>
      <c r="D3506" s="336"/>
    </row>
    <row r="3507" spans="1:4" ht="25.5">
      <c r="A3507" s="326">
        <v>41189</v>
      </c>
      <c r="B3507" s="328" t="s">
        <v>13636</v>
      </c>
      <c r="C3507" s="334" t="s">
        <v>2010</v>
      </c>
      <c r="D3507" s="336"/>
    </row>
    <row r="3508" spans="1:4" ht="25.5">
      <c r="A3508" s="326">
        <v>41190</v>
      </c>
      <c r="B3508" s="328" t="s">
        <v>13637</v>
      </c>
      <c r="C3508" s="334" t="s">
        <v>2010</v>
      </c>
      <c r="D3508" s="336"/>
    </row>
    <row r="3509" spans="1:4" ht="25.5">
      <c r="A3509" s="326">
        <v>41191</v>
      </c>
      <c r="B3509" s="328" t="s">
        <v>13638</v>
      </c>
      <c r="C3509" s="334" t="s">
        <v>2010</v>
      </c>
      <c r="D3509" s="336"/>
    </row>
    <row r="3510" spans="1:4" ht="25.5">
      <c r="A3510" s="326">
        <v>41192</v>
      </c>
      <c r="B3510" s="328" t="s">
        <v>13639</v>
      </c>
      <c r="C3510" s="334" t="s">
        <v>2010</v>
      </c>
      <c r="D3510" s="336"/>
    </row>
    <row r="3511" spans="1:4" ht="25.5">
      <c r="A3511" s="326">
        <v>41193</v>
      </c>
      <c r="B3511" s="328" t="s">
        <v>13640</v>
      </c>
      <c r="C3511" s="334" t="s">
        <v>2010</v>
      </c>
      <c r="D3511" s="336"/>
    </row>
    <row r="3512" spans="1:4" ht="25.5">
      <c r="A3512" s="326">
        <v>41194</v>
      </c>
      <c r="B3512" s="328" t="s">
        <v>13641</v>
      </c>
      <c r="C3512" s="334" t="s">
        <v>2010</v>
      </c>
      <c r="D3512" s="336"/>
    </row>
    <row r="3513" spans="1:4" ht="25.5">
      <c r="A3513" s="326">
        <v>5044</v>
      </c>
      <c r="B3513" s="328" t="s">
        <v>13642</v>
      </c>
      <c r="C3513" s="334" t="s">
        <v>2010</v>
      </c>
      <c r="D3513" s="336"/>
    </row>
    <row r="3514" spans="1:4" ht="25.5">
      <c r="A3514" s="326">
        <v>5059</v>
      </c>
      <c r="B3514" s="328" t="s">
        <v>13643</v>
      </c>
      <c r="C3514" s="334" t="s">
        <v>2010</v>
      </c>
      <c r="D3514" s="336"/>
    </row>
    <row r="3515" spans="1:4" ht="25.5">
      <c r="A3515" s="326">
        <v>41201</v>
      </c>
      <c r="B3515" s="328" t="s">
        <v>13644</v>
      </c>
      <c r="C3515" s="334" t="s">
        <v>2010</v>
      </c>
      <c r="D3515" s="336"/>
    </row>
    <row r="3516" spans="1:4" ht="25.5">
      <c r="A3516" s="326">
        <v>41199</v>
      </c>
      <c r="B3516" s="328" t="s">
        <v>13645</v>
      </c>
      <c r="C3516" s="334" t="s">
        <v>2010</v>
      </c>
      <c r="D3516" s="336"/>
    </row>
    <row r="3517" spans="1:4" ht="25.5">
      <c r="A3517" s="326">
        <v>5057</v>
      </c>
      <c r="B3517" s="328" t="s">
        <v>13646</v>
      </c>
      <c r="C3517" s="334" t="s">
        <v>2010</v>
      </c>
      <c r="D3517" s="336"/>
    </row>
    <row r="3518" spans="1:4" ht="25.5">
      <c r="A3518" s="326">
        <v>41200</v>
      </c>
      <c r="B3518" s="328" t="s">
        <v>13647</v>
      </c>
      <c r="C3518" s="334" t="s">
        <v>2010</v>
      </c>
      <c r="D3518" s="336"/>
    </row>
    <row r="3519" spans="1:4" ht="25.5">
      <c r="A3519" s="326">
        <v>41205</v>
      </c>
      <c r="B3519" s="328" t="s">
        <v>13648</v>
      </c>
      <c r="C3519" s="334" t="s">
        <v>2010</v>
      </c>
      <c r="D3519" s="336"/>
    </row>
    <row r="3520" spans="1:4" ht="25.5">
      <c r="A3520" s="326">
        <v>41202</v>
      </c>
      <c r="B3520" s="328" t="s">
        <v>13649</v>
      </c>
      <c r="C3520" s="334" t="s">
        <v>2010</v>
      </c>
      <c r="D3520" s="336"/>
    </row>
    <row r="3521" spans="1:4" ht="25.5">
      <c r="A3521" s="326">
        <v>41206</v>
      </c>
      <c r="B3521" s="328" t="s">
        <v>13650</v>
      </c>
      <c r="C3521" s="334" t="s">
        <v>2010</v>
      </c>
      <c r="D3521" s="336"/>
    </row>
    <row r="3522" spans="1:4" ht="25.5">
      <c r="A3522" s="326">
        <v>12372</v>
      </c>
      <c r="B3522" s="328" t="s">
        <v>13651</v>
      </c>
      <c r="C3522" s="334" t="s">
        <v>2010</v>
      </c>
      <c r="D3522" s="336"/>
    </row>
    <row r="3523" spans="1:4" ht="25.5">
      <c r="A3523" s="326">
        <v>41207</v>
      </c>
      <c r="B3523" s="328" t="s">
        <v>13652</v>
      </c>
      <c r="C3523" s="334" t="s">
        <v>2010</v>
      </c>
      <c r="D3523" s="336"/>
    </row>
    <row r="3524" spans="1:4" ht="25.5">
      <c r="A3524" s="326">
        <v>41203</v>
      </c>
      <c r="B3524" s="328" t="s">
        <v>13653</v>
      </c>
      <c r="C3524" s="334" t="s">
        <v>2010</v>
      </c>
      <c r="D3524" s="336"/>
    </row>
    <row r="3525" spans="1:4" ht="25.5">
      <c r="A3525" s="326">
        <v>41204</v>
      </c>
      <c r="B3525" s="328" t="s">
        <v>13654</v>
      </c>
      <c r="C3525" s="334" t="s">
        <v>2010</v>
      </c>
      <c r="D3525" s="336"/>
    </row>
    <row r="3526" spans="1:4" ht="25.5">
      <c r="A3526" s="326">
        <v>41210</v>
      </c>
      <c r="B3526" s="328" t="s">
        <v>13655</v>
      </c>
      <c r="C3526" s="334" t="s">
        <v>2010</v>
      </c>
      <c r="D3526" s="336"/>
    </row>
    <row r="3527" spans="1:4" ht="25.5">
      <c r="A3527" s="326">
        <v>41208</v>
      </c>
      <c r="B3527" s="328" t="s">
        <v>13656</v>
      </c>
      <c r="C3527" s="334" t="s">
        <v>2010</v>
      </c>
      <c r="D3527" s="336"/>
    </row>
    <row r="3528" spans="1:4" ht="25.5">
      <c r="A3528" s="326">
        <v>41211</v>
      </c>
      <c r="B3528" s="328" t="s">
        <v>13657</v>
      </c>
      <c r="C3528" s="334" t="s">
        <v>2010</v>
      </c>
      <c r="D3528" s="336"/>
    </row>
    <row r="3529" spans="1:4" ht="25.5">
      <c r="A3529" s="326">
        <v>13339</v>
      </c>
      <c r="B3529" s="328" t="s">
        <v>13658</v>
      </c>
      <c r="C3529" s="334" t="s">
        <v>2010</v>
      </c>
      <c r="D3529" s="336"/>
    </row>
    <row r="3530" spans="1:4" ht="25.5">
      <c r="A3530" s="326">
        <v>41213</v>
      </c>
      <c r="B3530" s="328" t="s">
        <v>13659</v>
      </c>
      <c r="C3530" s="334" t="s">
        <v>2010</v>
      </c>
      <c r="D3530" s="336"/>
    </row>
    <row r="3531" spans="1:4" ht="25.5">
      <c r="A3531" s="326">
        <v>41209</v>
      </c>
      <c r="B3531" s="328" t="s">
        <v>13660</v>
      </c>
      <c r="C3531" s="334" t="s">
        <v>2010</v>
      </c>
      <c r="D3531" s="336"/>
    </row>
    <row r="3532" spans="1:4" ht="25.5">
      <c r="A3532" s="326">
        <v>41216</v>
      </c>
      <c r="B3532" s="328" t="s">
        <v>13661</v>
      </c>
      <c r="C3532" s="334" t="s">
        <v>2010</v>
      </c>
      <c r="D3532" s="336"/>
    </row>
    <row r="3533" spans="1:4" ht="25.5">
      <c r="A3533" s="326">
        <v>41217</v>
      </c>
      <c r="B3533" s="328" t="s">
        <v>13662</v>
      </c>
      <c r="C3533" s="334" t="s">
        <v>2010</v>
      </c>
      <c r="D3533" s="336"/>
    </row>
    <row r="3534" spans="1:4" ht="25.5">
      <c r="A3534" s="326">
        <v>41218</v>
      </c>
      <c r="B3534" s="328" t="s">
        <v>13663</v>
      </c>
      <c r="C3534" s="334" t="s">
        <v>2010</v>
      </c>
      <c r="D3534" s="336"/>
    </row>
    <row r="3535" spans="1:4" ht="25.5">
      <c r="A3535" s="326">
        <v>41214</v>
      </c>
      <c r="B3535" s="328" t="s">
        <v>13664</v>
      </c>
      <c r="C3535" s="334" t="s">
        <v>2010</v>
      </c>
      <c r="D3535" s="336"/>
    </row>
    <row r="3536" spans="1:4" ht="25.5">
      <c r="A3536" s="326">
        <v>41215</v>
      </c>
      <c r="B3536" s="328" t="s">
        <v>13665</v>
      </c>
      <c r="C3536" s="334" t="s">
        <v>2010</v>
      </c>
      <c r="D3536" s="336"/>
    </row>
    <row r="3537" spans="1:4" ht="25.5">
      <c r="A3537" s="326">
        <v>41221</v>
      </c>
      <c r="B3537" s="328" t="s">
        <v>13666</v>
      </c>
      <c r="C3537" s="334" t="s">
        <v>2010</v>
      </c>
      <c r="D3537" s="336"/>
    </row>
    <row r="3538" spans="1:4" ht="25.5">
      <c r="A3538" s="326">
        <v>41222</v>
      </c>
      <c r="B3538" s="328" t="s">
        <v>13667</v>
      </c>
      <c r="C3538" s="334" t="s">
        <v>2010</v>
      </c>
      <c r="D3538" s="336"/>
    </row>
    <row r="3539" spans="1:4" ht="25.5">
      <c r="A3539" s="326">
        <v>41195</v>
      </c>
      <c r="B3539" s="328" t="s">
        <v>13668</v>
      </c>
      <c r="C3539" s="334" t="s">
        <v>2010</v>
      </c>
      <c r="D3539" s="336"/>
    </row>
    <row r="3540" spans="1:4" ht="25.5">
      <c r="A3540" s="326">
        <v>41198</v>
      </c>
      <c r="B3540" s="328" t="s">
        <v>13669</v>
      </c>
      <c r="C3540" s="334" t="s">
        <v>2010</v>
      </c>
      <c r="D3540" s="336"/>
    </row>
    <row r="3541" spans="1:4" ht="25.5">
      <c r="A3541" s="326">
        <v>41196</v>
      </c>
      <c r="B3541" s="328" t="s">
        <v>13670</v>
      </c>
      <c r="C3541" s="334" t="s">
        <v>2010</v>
      </c>
      <c r="D3541" s="336"/>
    </row>
    <row r="3542" spans="1:4" ht="25.5">
      <c r="A3542" s="326">
        <v>5033</v>
      </c>
      <c r="B3542" s="328" t="s">
        <v>13671</v>
      </c>
      <c r="C3542" s="334" t="s">
        <v>2010</v>
      </c>
      <c r="D3542" s="336"/>
    </row>
    <row r="3543" spans="1:4" ht="25.5">
      <c r="A3543" s="326">
        <v>41197</v>
      </c>
      <c r="B3543" s="328" t="s">
        <v>13672</v>
      </c>
      <c r="C3543" s="334" t="s">
        <v>2010</v>
      </c>
      <c r="D3543" s="336"/>
    </row>
    <row r="3544" spans="1:4" ht="25.5">
      <c r="A3544" s="326">
        <v>12388</v>
      </c>
      <c r="B3544" s="328" t="s">
        <v>13673</v>
      </c>
      <c r="C3544" s="334" t="s">
        <v>2010</v>
      </c>
      <c r="D3544" s="336"/>
    </row>
    <row r="3545" spans="1:4" ht="25.5">
      <c r="A3545" s="326">
        <v>2731</v>
      </c>
      <c r="B3545" s="328" t="s">
        <v>13674</v>
      </c>
      <c r="C3545" s="334" t="s">
        <v>5</v>
      </c>
      <c r="D3545" s="336">
        <v>125.26</v>
      </c>
    </row>
    <row r="3546" spans="1:4" ht="25.5">
      <c r="A3546" s="326">
        <v>41457</v>
      </c>
      <c r="B3546" s="328" t="s">
        <v>13675</v>
      </c>
      <c r="C3546" s="334" t="s">
        <v>2010</v>
      </c>
      <c r="D3546" s="336"/>
    </row>
    <row r="3547" spans="1:4" ht="25.5">
      <c r="A3547" s="326">
        <v>41458</v>
      </c>
      <c r="B3547" s="328" t="s">
        <v>13676</v>
      </c>
      <c r="C3547" s="334" t="s">
        <v>2010</v>
      </c>
      <c r="D3547" s="336"/>
    </row>
    <row r="3548" spans="1:4" ht="25.5">
      <c r="A3548" s="326">
        <v>41459</v>
      </c>
      <c r="B3548" s="328" t="s">
        <v>13677</v>
      </c>
      <c r="C3548" s="334" t="s">
        <v>2010</v>
      </c>
      <c r="D3548" s="336"/>
    </row>
    <row r="3549" spans="1:4" ht="25.5">
      <c r="A3549" s="326">
        <v>41461</v>
      </c>
      <c r="B3549" s="328" t="s">
        <v>13678</v>
      </c>
      <c r="C3549" s="334" t="s">
        <v>2010</v>
      </c>
      <c r="D3549" s="336"/>
    </row>
    <row r="3550" spans="1:4">
      <c r="A3550" s="326">
        <v>44537</v>
      </c>
      <c r="B3550" s="328" t="s">
        <v>13679</v>
      </c>
      <c r="C3550" s="334" t="s">
        <v>19</v>
      </c>
      <c r="D3550" s="336">
        <v>364.28</v>
      </c>
    </row>
    <row r="3551" spans="1:4" ht="25.5">
      <c r="A3551" s="326">
        <v>11844</v>
      </c>
      <c r="B3551" s="328" t="s">
        <v>13680</v>
      </c>
      <c r="C3551" s="334" t="s">
        <v>5</v>
      </c>
      <c r="D3551" s="336">
        <v>57.99</v>
      </c>
    </row>
    <row r="3552" spans="1:4" ht="25.5">
      <c r="A3552" s="326">
        <v>4465</v>
      </c>
      <c r="B3552" s="328" t="s">
        <v>13681</v>
      </c>
      <c r="C3552" s="334" t="s">
        <v>5</v>
      </c>
      <c r="D3552" s="336">
        <v>48.19</v>
      </c>
    </row>
    <row r="3553" spans="1:4" ht="25.5">
      <c r="A3553" s="326">
        <v>35273</v>
      </c>
      <c r="B3553" s="328" t="s">
        <v>13682</v>
      </c>
      <c r="C3553" s="334" t="s">
        <v>5</v>
      </c>
      <c r="D3553" s="336">
        <v>57.79</v>
      </c>
    </row>
    <row r="3554" spans="1:4" ht="25.5">
      <c r="A3554" s="326">
        <v>4470</v>
      </c>
      <c r="B3554" s="328" t="s">
        <v>13683</v>
      </c>
      <c r="C3554" s="334" t="s">
        <v>5</v>
      </c>
      <c r="D3554" s="336">
        <v>133.38</v>
      </c>
    </row>
    <row r="3555" spans="1:4" ht="25.5">
      <c r="A3555" s="326">
        <v>20204</v>
      </c>
      <c r="B3555" s="328" t="s">
        <v>13684</v>
      </c>
      <c r="C3555" s="334" t="s">
        <v>5</v>
      </c>
      <c r="D3555" s="336">
        <v>88.92</v>
      </c>
    </row>
    <row r="3556" spans="1:4" ht="25.5">
      <c r="A3556" s="326">
        <v>20208</v>
      </c>
      <c r="B3556" s="328" t="s">
        <v>13685</v>
      </c>
      <c r="C3556" s="334" t="s">
        <v>5</v>
      </c>
      <c r="D3556" s="336">
        <v>120.04</v>
      </c>
    </row>
    <row r="3557" spans="1:4" ht="38.25">
      <c r="A3557" s="326">
        <v>4437</v>
      </c>
      <c r="B3557" s="328" t="s">
        <v>13686</v>
      </c>
      <c r="C3557" s="334" t="s">
        <v>5</v>
      </c>
      <c r="D3557" s="336">
        <v>100.03</v>
      </c>
    </row>
    <row r="3558" spans="1:4" ht="25.5">
      <c r="A3558" s="326">
        <v>14580</v>
      </c>
      <c r="B3558" s="328" t="s">
        <v>13687</v>
      </c>
      <c r="C3558" s="334" t="s">
        <v>5</v>
      </c>
      <c r="D3558" s="336">
        <v>100.03</v>
      </c>
    </row>
    <row r="3559" spans="1:4">
      <c r="A3559" s="326">
        <v>5065</v>
      </c>
      <c r="B3559" s="328" t="s">
        <v>13688</v>
      </c>
      <c r="C3559" s="334" t="s">
        <v>802</v>
      </c>
      <c r="D3559" s="336">
        <v>30.38</v>
      </c>
    </row>
    <row r="3560" spans="1:4">
      <c r="A3560" s="326">
        <v>5072</v>
      </c>
      <c r="B3560" s="328" t="s">
        <v>13689</v>
      </c>
      <c r="C3560" s="334" t="s">
        <v>802</v>
      </c>
      <c r="D3560" s="336">
        <v>28.1</v>
      </c>
    </row>
    <row r="3561" spans="1:4">
      <c r="A3561" s="326">
        <v>5066</v>
      </c>
      <c r="B3561" s="328" t="s">
        <v>13690</v>
      </c>
      <c r="C3561" s="334" t="s">
        <v>802</v>
      </c>
      <c r="D3561" s="336">
        <v>21.04</v>
      </c>
    </row>
    <row r="3562" spans="1:4">
      <c r="A3562" s="326">
        <v>5063</v>
      </c>
      <c r="B3562" s="328" t="s">
        <v>13691</v>
      </c>
      <c r="C3562" s="334" t="s">
        <v>802</v>
      </c>
      <c r="D3562" s="336">
        <v>19.05</v>
      </c>
    </row>
    <row r="3563" spans="1:4">
      <c r="A3563" s="326">
        <v>20247</v>
      </c>
      <c r="B3563" s="328" t="s">
        <v>13692</v>
      </c>
      <c r="C3563" s="334" t="s">
        <v>802</v>
      </c>
      <c r="D3563" s="336">
        <v>17.68</v>
      </c>
    </row>
    <row r="3564" spans="1:4">
      <c r="A3564" s="326">
        <v>5074</v>
      </c>
      <c r="B3564" s="328" t="s">
        <v>13693</v>
      </c>
      <c r="C3564" s="334" t="s">
        <v>802</v>
      </c>
      <c r="D3564" s="336">
        <v>17.89</v>
      </c>
    </row>
    <row r="3565" spans="1:4">
      <c r="A3565" s="326">
        <v>5067</v>
      </c>
      <c r="B3565" s="328" t="s">
        <v>13694</v>
      </c>
      <c r="C3565" s="334" t="s">
        <v>802</v>
      </c>
      <c r="D3565" s="336">
        <v>17.02</v>
      </c>
    </row>
    <row r="3566" spans="1:4">
      <c r="A3566" s="326">
        <v>5078</v>
      </c>
      <c r="B3566" s="328" t="s">
        <v>13695</v>
      </c>
      <c r="C3566" s="334" t="s">
        <v>802</v>
      </c>
      <c r="D3566" s="336">
        <v>16.829999999999998</v>
      </c>
    </row>
    <row r="3567" spans="1:4">
      <c r="A3567" s="326">
        <v>5068</v>
      </c>
      <c r="B3567" s="328" t="s">
        <v>13696</v>
      </c>
      <c r="C3567" s="334" t="s">
        <v>802</v>
      </c>
      <c r="D3567" s="336">
        <v>15.97</v>
      </c>
    </row>
    <row r="3568" spans="1:4">
      <c r="A3568" s="326">
        <v>5073</v>
      </c>
      <c r="B3568" s="328" t="s">
        <v>13697</v>
      </c>
      <c r="C3568" s="334" t="s">
        <v>802</v>
      </c>
      <c r="D3568" s="336">
        <v>16.28</v>
      </c>
    </row>
    <row r="3569" spans="1:4">
      <c r="A3569" s="326">
        <v>5069</v>
      </c>
      <c r="B3569" s="328" t="s">
        <v>13698</v>
      </c>
      <c r="C3569" s="334" t="s">
        <v>802</v>
      </c>
      <c r="D3569" s="336">
        <v>16.28</v>
      </c>
    </row>
    <row r="3570" spans="1:4">
      <c r="A3570" s="326">
        <v>5070</v>
      </c>
      <c r="B3570" s="328" t="s">
        <v>13699</v>
      </c>
      <c r="C3570" s="334" t="s">
        <v>802</v>
      </c>
      <c r="D3570" s="336">
        <v>16.45</v>
      </c>
    </row>
    <row r="3571" spans="1:4">
      <c r="A3571" s="326">
        <v>5071</v>
      </c>
      <c r="B3571" s="328" t="s">
        <v>13700</v>
      </c>
      <c r="C3571" s="334" t="s">
        <v>802</v>
      </c>
      <c r="D3571" s="336">
        <v>15.97</v>
      </c>
    </row>
    <row r="3572" spans="1:4">
      <c r="A3572" s="326">
        <v>5061</v>
      </c>
      <c r="B3572" s="328" t="s">
        <v>13701</v>
      </c>
      <c r="C3572" s="334" t="s">
        <v>802</v>
      </c>
      <c r="D3572" s="336">
        <v>15.7</v>
      </c>
    </row>
    <row r="3573" spans="1:4">
      <c r="A3573" s="326">
        <v>5075</v>
      </c>
      <c r="B3573" s="328" t="s">
        <v>13702</v>
      </c>
      <c r="C3573" s="334" t="s">
        <v>802</v>
      </c>
      <c r="D3573" s="336">
        <v>15.97</v>
      </c>
    </row>
    <row r="3574" spans="1:4">
      <c r="A3574" s="326">
        <v>39027</v>
      </c>
      <c r="B3574" s="328" t="s">
        <v>13703</v>
      </c>
      <c r="C3574" s="334" t="s">
        <v>802</v>
      </c>
      <c r="D3574" s="336">
        <v>15.95</v>
      </c>
    </row>
    <row r="3575" spans="1:4">
      <c r="A3575" s="326">
        <v>5062</v>
      </c>
      <c r="B3575" s="328" t="s">
        <v>13704</v>
      </c>
      <c r="C3575" s="334" t="s">
        <v>802</v>
      </c>
      <c r="D3575" s="336">
        <v>16.18</v>
      </c>
    </row>
    <row r="3576" spans="1:4">
      <c r="A3576" s="326">
        <v>40568</v>
      </c>
      <c r="B3576" s="328" t="s">
        <v>13705</v>
      </c>
      <c r="C3576" s="334" t="s">
        <v>802</v>
      </c>
      <c r="D3576" s="336">
        <v>16.09</v>
      </c>
    </row>
    <row r="3577" spans="1:4">
      <c r="A3577" s="326">
        <v>40304</v>
      </c>
      <c r="B3577" s="328" t="s">
        <v>13706</v>
      </c>
      <c r="C3577" s="334" t="s">
        <v>802</v>
      </c>
      <c r="D3577" s="336">
        <v>19.71</v>
      </c>
    </row>
    <row r="3578" spans="1:4">
      <c r="A3578" s="326">
        <v>39026</v>
      </c>
      <c r="B3578" s="328" t="s">
        <v>13707</v>
      </c>
      <c r="C3578" s="334" t="s">
        <v>802</v>
      </c>
      <c r="D3578" s="336">
        <v>17.96</v>
      </c>
    </row>
    <row r="3579" spans="1:4" ht="38.25">
      <c r="A3579" s="326">
        <v>42431</v>
      </c>
      <c r="B3579" s="328" t="s">
        <v>13708</v>
      </c>
      <c r="C3579" s="334" t="s">
        <v>2010</v>
      </c>
      <c r="D3579" s="336"/>
    </row>
    <row r="3580" spans="1:4">
      <c r="A3580" s="326">
        <v>44074</v>
      </c>
      <c r="B3580" s="328" t="s">
        <v>13709</v>
      </c>
      <c r="C3580" s="334" t="s">
        <v>1450</v>
      </c>
      <c r="D3580" s="336">
        <v>581.87</v>
      </c>
    </row>
    <row r="3581" spans="1:4">
      <c r="A3581" s="326">
        <v>44072</v>
      </c>
      <c r="B3581" s="328" t="s">
        <v>13710</v>
      </c>
      <c r="C3581" s="334" t="s">
        <v>1450</v>
      </c>
      <c r="D3581" s="336">
        <v>141.84</v>
      </c>
    </row>
    <row r="3582" spans="1:4" ht="25.5">
      <c r="A3582" s="326">
        <v>511</v>
      </c>
      <c r="B3582" s="328" t="s">
        <v>13711</v>
      </c>
      <c r="C3582" s="334" t="s">
        <v>1450</v>
      </c>
      <c r="D3582" s="336">
        <v>25.14</v>
      </c>
    </row>
    <row r="3583" spans="1:4" ht="25.5">
      <c r="A3583" s="326">
        <v>37540</v>
      </c>
      <c r="B3583" s="328" t="s">
        <v>13712</v>
      </c>
      <c r="C3583" s="334" t="s">
        <v>2010</v>
      </c>
      <c r="D3583" s="336">
        <v>88864.1</v>
      </c>
    </row>
    <row r="3584" spans="1:4" ht="25.5">
      <c r="A3584" s="326">
        <v>37548</v>
      </c>
      <c r="B3584" s="328" t="s">
        <v>13713</v>
      </c>
      <c r="C3584" s="334" t="s">
        <v>2010</v>
      </c>
      <c r="D3584" s="336">
        <v>117788.91</v>
      </c>
    </row>
    <row r="3585" spans="1:4" ht="38.25">
      <c r="A3585" s="326">
        <v>39828</v>
      </c>
      <c r="B3585" s="328" t="s">
        <v>13714</v>
      </c>
      <c r="C3585" s="334" t="s">
        <v>2010</v>
      </c>
      <c r="D3585" s="336">
        <v>706.62</v>
      </c>
    </row>
    <row r="3586" spans="1:4" ht="25.5">
      <c r="A3586" s="326">
        <v>38392</v>
      </c>
      <c r="B3586" s="328" t="s">
        <v>13715</v>
      </c>
      <c r="C3586" s="334" t="s">
        <v>2010</v>
      </c>
      <c r="D3586" s="336">
        <v>62.12</v>
      </c>
    </row>
    <row r="3587" spans="1:4" ht="25.5">
      <c r="A3587" s="326">
        <v>11735</v>
      </c>
      <c r="B3587" s="328" t="s">
        <v>13716</v>
      </c>
      <c r="C3587" s="334" t="s">
        <v>2010</v>
      </c>
      <c r="D3587" s="336">
        <v>7.13</v>
      </c>
    </row>
    <row r="3588" spans="1:4" ht="25.5">
      <c r="A3588" s="326">
        <v>11737</v>
      </c>
      <c r="B3588" s="328" t="s">
        <v>13717</v>
      </c>
      <c r="C3588" s="334" t="s">
        <v>2010</v>
      </c>
      <c r="D3588" s="336">
        <v>10.11</v>
      </c>
    </row>
    <row r="3589" spans="1:4" ht="25.5">
      <c r="A3589" s="326">
        <v>11738</v>
      </c>
      <c r="B3589" s="328" t="s">
        <v>13718</v>
      </c>
      <c r="C3589" s="334" t="s">
        <v>2010</v>
      </c>
      <c r="D3589" s="336">
        <v>12.74</v>
      </c>
    </row>
    <row r="3590" spans="1:4" ht="25.5">
      <c r="A3590" s="326">
        <v>36143</v>
      </c>
      <c r="B3590" s="328" t="s">
        <v>13719</v>
      </c>
      <c r="C3590" s="334" t="s">
        <v>2010</v>
      </c>
      <c r="D3590" s="336">
        <v>34.44</v>
      </c>
    </row>
    <row r="3591" spans="1:4" ht="25.5">
      <c r="A3591" s="326">
        <v>36142</v>
      </c>
      <c r="B3591" s="328" t="s">
        <v>13720</v>
      </c>
      <c r="C3591" s="334" t="s">
        <v>2010</v>
      </c>
      <c r="D3591" s="336">
        <v>2.52</v>
      </c>
    </row>
    <row r="3592" spans="1:4">
      <c r="A3592" s="326">
        <v>36146</v>
      </c>
      <c r="B3592" s="328" t="s">
        <v>13721</v>
      </c>
      <c r="C3592" s="334" t="s">
        <v>2010</v>
      </c>
      <c r="D3592" s="336">
        <v>285.60000000000002</v>
      </c>
    </row>
    <row r="3593" spans="1:4" ht="25.5">
      <c r="A3593" s="326">
        <v>39015</v>
      </c>
      <c r="B3593" s="328" t="s">
        <v>13722</v>
      </c>
      <c r="C3593" s="334" t="s">
        <v>2010</v>
      </c>
      <c r="D3593" s="336"/>
    </row>
    <row r="3594" spans="1:4" ht="25.5">
      <c r="A3594" s="326">
        <v>38377</v>
      </c>
      <c r="B3594" s="328" t="s">
        <v>13723</v>
      </c>
      <c r="C3594" s="334" t="s">
        <v>2010</v>
      </c>
      <c r="D3594" s="336">
        <v>36.159999999999997</v>
      </c>
    </row>
    <row r="3595" spans="1:4">
      <c r="A3595" s="326">
        <v>38376</v>
      </c>
      <c r="B3595" s="328" t="s">
        <v>13724</v>
      </c>
      <c r="C3595" s="334" t="s">
        <v>2010</v>
      </c>
      <c r="D3595" s="336">
        <v>41.23</v>
      </c>
    </row>
    <row r="3596" spans="1:4">
      <c r="A3596" s="326">
        <v>38116</v>
      </c>
      <c r="B3596" s="328" t="s">
        <v>13725</v>
      </c>
      <c r="C3596" s="334" t="s">
        <v>2010</v>
      </c>
      <c r="D3596" s="336">
        <v>5.42</v>
      </c>
    </row>
    <row r="3597" spans="1:4" ht="25.5">
      <c r="A3597" s="326">
        <v>38066</v>
      </c>
      <c r="B3597" s="328" t="s">
        <v>13726</v>
      </c>
      <c r="C3597" s="334" t="s">
        <v>2010</v>
      </c>
      <c r="D3597" s="336">
        <v>8.94</v>
      </c>
    </row>
    <row r="3598" spans="1:4">
      <c r="A3598" s="326">
        <v>38117</v>
      </c>
      <c r="B3598" s="328" t="s">
        <v>13727</v>
      </c>
      <c r="C3598" s="334" t="s">
        <v>2010</v>
      </c>
      <c r="D3598" s="336">
        <v>9.23</v>
      </c>
    </row>
    <row r="3599" spans="1:4" ht="25.5">
      <c r="A3599" s="326">
        <v>38067</v>
      </c>
      <c r="B3599" s="328" t="s">
        <v>13728</v>
      </c>
      <c r="C3599" s="334" t="s">
        <v>2010</v>
      </c>
      <c r="D3599" s="336">
        <v>12.59</v>
      </c>
    </row>
    <row r="3600" spans="1:4">
      <c r="A3600" s="326">
        <v>44313</v>
      </c>
      <c r="B3600" s="328" t="s">
        <v>13729</v>
      </c>
      <c r="C3600" s="334" t="s">
        <v>2010</v>
      </c>
      <c r="D3600" s="336">
        <v>1022.34</v>
      </c>
    </row>
    <row r="3601" spans="1:4" ht="25.5">
      <c r="A3601" s="326">
        <v>11522</v>
      </c>
      <c r="B3601" s="328" t="s">
        <v>13730</v>
      </c>
      <c r="C3601" s="334" t="s">
        <v>2010</v>
      </c>
      <c r="D3601" s="336">
        <v>14.54</v>
      </c>
    </row>
    <row r="3602" spans="1:4" ht="25.5">
      <c r="A3602" s="326">
        <v>43600</v>
      </c>
      <c r="B3602" s="328" t="s">
        <v>13731</v>
      </c>
      <c r="C3602" s="334" t="s">
        <v>2010</v>
      </c>
      <c r="D3602" s="336">
        <v>58.26</v>
      </c>
    </row>
    <row r="3603" spans="1:4" ht="38.25">
      <c r="A3603" s="326">
        <v>5080</v>
      </c>
      <c r="B3603" s="328" t="s">
        <v>13732</v>
      </c>
      <c r="C3603" s="334" t="s">
        <v>2010</v>
      </c>
      <c r="D3603" s="336">
        <v>22.72</v>
      </c>
    </row>
    <row r="3604" spans="1:4" ht="25.5">
      <c r="A3604" s="326">
        <v>38168</v>
      </c>
      <c r="B3604" s="328" t="s">
        <v>13733</v>
      </c>
      <c r="C3604" s="334" t="s">
        <v>2010</v>
      </c>
      <c r="D3604" s="336">
        <v>158.61000000000001</v>
      </c>
    </row>
    <row r="3605" spans="1:4" ht="25.5">
      <c r="A3605" s="326">
        <v>43601</v>
      </c>
      <c r="B3605" s="328" t="s">
        <v>13734</v>
      </c>
      <c r="C3605" s="334" t="s">
        <v>2010</v>
      </c>
      <c r="D3605" s="336">
        <v>79.3</v>
      </c>
    </row>
    <row r="3606" spans="1:4" ht="25.5">
      <c r="A3606" s="326">
        <v>13393</v>
      </c>
      <c r="B3606" s="328" t="s">
        <v>13735</v>
      </c>
      <c r="C3606" s="334" t="s">
        <v>2010</v>
      </c>
      <c r="D3606" s="336">
        <v>302.73</v>
      </c>
    </row>
    <row r="3607" spans="1:4" ht="25.5">
      <c r="A3607" s="326">
        <v>13395</v>
      </c>
      <c r="B3607" s="328" t="s">
        <v>13736</v>
      </c>
      <c r="C3607" s="334" t="s">
        <v>2010</v>
      </c>
      <c r="D3607" s="336">
        <v>424.24</v>
      </c>
    </row>
    <row r="3608" spans="1:4" ht="25.5">
      <c r="A3608" s="326">
        <v>12039</v>
      </c>
      <c r="B3608" s="328" t="s">
        <v>13737</v>
      </c>
      <c r="C3608" s="334" t="s">
        <v>2010</v>
      </c>
      <c r="D3608" s="336">
        <v>445.83</v>
      </c>
    </row>
    <row r="3609" spans="1:4" ht="25.5">
      <c r="A3609" s="326">
        <v>13396</v>
      </c>
      <c r="B3609" s="328" t="s">
        <v>13738</v>
      </c>
      <c r="C3609" s="334" t="s">
        <v>2010</v>
      </c>
      <c r="D3609" s="336">
        <v>626.14</v>
      </c>
    </row>
    <row r="3610" spans="1:4" ht="25.5">
      <c r="A3610" s="326">
        <v>12041</v>
      </c>
      <c r="B3610" s="328" t="s">
        <v>13739</v>
      </c>
      <c r="C3610" s="334" t="s">
        <v>2010</v>
      </c>
      <c r="D3610" s="336">
        <v>511.28</v>
      </c>
    </row>
    <row r="3611" spans="1:4" ht="25.5">
      <c r="A3611" s="326">
        <v>12043</v>
      </c>
      <c r="B3611" s="328" t="s">
        <v>13740</v>
      </c>
      <c r="C3611" s="334" t="s">
        <v>2010</v>
      </c>
      <c r="D3611" s="336">
        <v>1079.49</v>
      </c>
    </row>
    <row r="3612" spans="1:4" ht="25.5">
      <c r="A3612" s="326">
        <v>39762</v>
      </c>
      <c r="B3612" s="328" t="s">
        <v>13741</v>
      </c>
      <c r="C3612" s="334" t="s">
        <v>2010</v>
      </c>
      <c r="D3612" s="336">
        <v>513.86</v>
      </c>
    </row>
    <row r="3613" spans="1:4" ht="25.5">
      <c r="A3613" s="326">
        <v>12042</v>
      </c>
      <c r="B3613" s="328" t="s">
        <v>13742</v>
      </c>
      <c r="C3613" s="334" t="s">
        <v>2010</v>
      </c>
      <c r="D3613" s="336">
        <v>750.23</v>
      </c>
    </row>
    <row r="3614" spans="1:4" ht="25.5">
      <c r="A3614" s="326">
        <v>39763</v>
      </c>
      <c r="B3614" s="328" t="s">
        <v>13743</v>
      </c>
      <c r="C3614" s="334" t="s">
        <v>2010</v>
      </c>
      <c r="D3614" s="336">
        <v>878.04</v>
      </c>
    </row>
    <row r="3615" spans="1:4" ht="25.5">
      <c r="A3615" s="326">
        <v>39760</v>
      </c>
      <c r="B3615" s="328" t="s">
        <v>13744</v>
      </c>
      <c r="C3615" s="334" t="s">
        <v>2010</v>
      </c>
      <c r="D3615" s="336">
        <v>875.16</v>
      </c>
    </row>
    <row r="3616" spans="1:4" ht="25.5">
      <c r="A3616" s="326">
        <v>39756</v>
      </c>
      <c r="B3616" s="328" t="s">
        <v>13745</v>
      </c>
      <c r="C3616" s="334" t="s">
        <v>2010</v>
      </c>
      <c r="D3616" s="336">
        <v>314.23</v>
      </c>
    </row>
    <row r="3617" spans="1:4" ht="25.5">
      <c r="A3617" s="326">
        <v>12038</v>
      </c>
      <c r="B3617" s="328" t="s">
        <v>13746</v>
      </c>
      <c r="C3617" s="334" t="s">
        <v>2010</v>
      </c>
      <c r="D3617" s="336">
        <v>392.64</v>
      </c>
    </row>
    <row r="3618" spans="1:4" ht="25.5">
      <c r="A3618" s="326">
        <v>39757</v>
      </c>
      <c r="B3618" s="328" t="s">
        <v>13747</v>
      </c>
      <c r="C3618" s="334" t="s">
        <v>2010</v>
      </c>
      <c r="D3618" s="336">
        <v>363.07</v>
      </c>
    </row>
    <row r="3619" spans="1:4" ht="25.5">
      <c r="A3619" s="326">
        <v>39758</v>
      </c>
      <c r="B3619" s="328" t="s">
        <v>13748</v>
      </c>
      <c r="C3619" s="334" t="s">
        <v>2010</v>
      </c>
      <c r="D3619" s="336">
        <v>529.13</v>
      </c>
    </row>
    <row r="3620" spans="1:4" ht="25.5">
      <c r="A3620" s="326">
        <v>39759</v>
      </c>
      <c r="B3620" s="328" t="s">
        <v>13749</v>
      </c>
      <c r="C3620" s="334" t="s">
        <v>2010</v>
      </c>
      <c r="D3620" s="336">
        <v>653.48</v>
      </c>
    </row>
    <row r="3621" spans="1:4" ht="25.5">
      <c r="A3621" s="326">
        <v>39761</v>
      </c>
      <c r="B3621" s="328" t="s">
        <v>13750</v>
      </c>
      <c r="C3621" s="334" t="s">
        <v>2010</v>
      </c>
      <c r="D3621" s="336">
        <v>785.5</v>
      </c>
    </row>
    <row r="3622" spans="1:4" ht="25.5">
      <c r="A3622" s="326">
        <v>39805</v>
      </c>
      <c r="B3622" s="328" t="s">
        <v>13751</v>
      </c>
      <c r="C3622" s="334" t="s">
        <v>2010</v>
      </c>
      <c r="D3622" s="336">
        <v>209.38</v>
      </c>
    </row>
    <row r="3623" spans="1:4" ht="25.5">
      <c r="A3623" s="326">
        <v>39806</v>
      </c>
      <c r="B3623" s="328" t="s">
        <v>13752</v>
      </c>
      <c r="C3623" s="334" t="s">
        <v>2010</v>
      </c>
      <c r="D3623" s="336">
        <v>387.92</v>
      </c>
    </row>
    <row r="3624" spans="1:4" ht="25.5">
      <c r="A3624" s="326">
        <v>39807</v>
      </c>
      <c r="B3624" s="328" t="s">
        <v>13753</v>
      </c>
      <c r="C3624" s="334" t="s">
        <v>2010</v>
      </c>
      <c r="D3624" s="336">
        <v>840.72</v>
      </c>
    </row>
    <row r="3625" spans="1:4" ht="25.5">
      <c r="A3625" s="326">
        <v>43100</v>
      </c>
      <c r="B3625" s="328" t="s">
        <v>13754</v>
      </c>
      <c r="C3625" s="334" t="s">
        <v>2010</v>
      </c>
      <c r="D3625" s="336">
        <v>657.26</v>
      </c>
    </row>
    <row r="3626" spans="1:4" ht="25.5">
      <c r="A3626" s="326">
        <v>39804</v>
      </c>
      <c r="B3626" s="328" t="s">
        <v>13755</v>
      </c>
      <c r="C3626" s="334" t="s">
        <v>2010</v>
      </c>
      <c r="D3626" s="336">
        <v>122.95</v>
      </c>
    </row>
    <row r="3627" spans="1:4" ht="25.5">
      <c r="A3627" s="326">
        <v>39796</v>
      </c>
      <c r="B3627" s="328" t="s">
        <v>13756</v>
      </c>
      <c r="C3627" s="334" t="s">
        <v>2010</v>
      </c>
      <c r="D3627" s="336">
        <v>127.34</v>
      </c>
    </row>
    <row r="3628" spans="1:4" ht="25.5">
      <c r="A3628" s="326">
        <v>39797</v>
      </c>
      <c r="B3628" s="328" t="s">
        <v>13757</v>
      </c>
      <c r="C3628" s="334" t="s">
        <v>2010</v>
      </c>
      <c r="D3628" s="336">
        <v>199.9</v>
      </c>
    </row>
    <row r="3629" spans="1:4" ht="25.5">
      <c r="A3629" s="326">
        <v>39798</v>
      </c>
      <c r="B3629" s="328" t="s">
        <v>13758</v>
      </c>
      <c r="C3629" s="334" t="s">
        <v>2010</v>
      </c>
      <c r="D3629" s="336">
        <v>342.89</v>
      </c>
    </row>
    <row r="3630" spans="1:4" ht="25.5">
      <c r="A3630" s="326">
        <v>39794</v>
      </c>
      <c r="B3630" s="328" t="s">
        <v>13759</v>
      </c>
      <c r="C3630" s="334" t="s">
        <v>2010</v>
      </c>
      <c r="D3630" s="336">
        <v>54.05</v>
      </c>
    </row>
    <row r="3631" spans="1:4" ht="25.5">
      <c r="A3631" s="326">
        <v>39795</v>
      </c>
      <c r="B3631" s="328" t="s">
        <v>13760</v>
      </c>
      <c r="C3631" s="334" t="s">
        <v>2010</v>
      </c>
      <c r="D3631" s="336">
        <v>85.39</v>
      </c>
    </row>
    <row r="3632" spans="1:4" ht="25.5">
      <c r="A3632" s="326">
        <v>39801</v>
      </c>
      <c r="B3632" s="328" t="s">
        <v>13761</v>
      </c>
      <c r="C3632" s="334" t="s">
        <v>2010</v>
      </c>
      <c r="D3632" s="336">
        <v>180.32</v>
      </c>
    </row>
    <row r="3633" spans="1:4" ht="25.5">
      <c r="A3633" s="326">
        <v>39802</v>
      </c>
      <c r="B3633" s="328" t="s">
        <v>13762</v>
      </c>
      <c r="C3633" s="334" t="s">
        <v>2010</v>
      </c>
      <c r="D3633" s="336">
        <v>264.32</v>
      </c>
    </row>
    <row r="3634" spans="1:4" ht="25.5">
      <c r="A3634" s="326">
        <v>39803</v>
      </c>
      <c r="B3634" s="328" t="s">
        <v>13763</v>
      </c>
      <c r="C3634" s="334" t="s">
        <v>2010</v>
      </c>
      <c r="D3634" s="336">
        <v>368.73</v>
      </c>
    </row>
    <row r="3635" spans="1:4" ht="25.5">
      <c r="A3635" s="326">
        <v>39799</v>
      </c>
      <c r="B3635" s="328" t="s">
        <v>13764</v>
      </c>
      <c r="C3635" s="334" t="s">
        <v>2010</v>
      </c>
      <c r="D3635" s="336">
        <v>63</v>
      </c>
    </row>
    <row r="3636" spans="1:4" ht="25.5">
      <c r="A3636" s="326">
        <v>39800</v>
      </c>
      <c r="B3636" s="328" t="s">
        <v>13765</v>
      </c>
      <c r="C3636" s="334" t="s">
        <v>2010</v>
      </c>
      <c r="D3636" s="336">
        <v>107.33</v>
      </c>
    </row>
    <row r="3637" spans="1:4">
      <c r="A3637" s="326">
        <v>43837</v>
      </c>
      <c r="B3637" s="328" t="s">
        <v>13766</v>
      </c>
      <c r="C3637" s="334" t="s">
        <v>2010</v>
      </c>
      <c r="D3637" s="336">
        <v>2446.8000000000002</v>
      </c>
    </row>
    <row r="3638" spans="1:4">
      <c r="A3638" s="326">
        <v>43836</v>
      </c>
      <c r="B3638" s="328" t="s">
        <v>13767</v>
      </c>
      <c r="C3638" s="334" t="s">
        <v>2010</v>
      </c>
      <c r="D3638" s="336">
        <v>4978.8</v>
      </c>
    </row>
    <row r="3639" spans="1:4">
      <c r="A3639" s="326">
        <v>21059</v>
      </c>
      <c r="B3639" s="328" t="s">
        <v>13768</v>
      </c>
      <c r="C3639" s="334" t="s">
        <v>2010</v>
      </c>
      <c r="D3639" s="336"/>
    </row>
    <row r="3640" spans="1:4">
      <c r="A3640" s="326">
        <v>11234</v>
      </c>
      <c r="B3640" s="328" t="s">
        <v>13769</v>
      </c>
      <c r="C3640" s="334" t="s">
        <v>2010</v>
      </c>
      <c r="D3640" s="336"/>
    </row>
    <row r="3641" spans="1:4">
      <c r="A3641" s="326">
        <v>21060</v>
      </c>
      <c r="B3641" s="328" t="s">
        <v>13770</v>
      </c>
      <c r="C3641" s="334" t="s">
        <v>2010</v>
      </c>
      <c r="D3641" s="336"/>
    </row>
    <row r="3642" spans="1:4">
      <c r="A3642" s="326">
        <v>21061</v>
      </c>
      <c r="B3642" s="328" t="s">
        <v>13771</v>
      </c>
      <c r="C3642" s="334" t="s">
        <v>2010</v>
      </c>
      <c r="D3642" s="336"/>
    </row>
    <row r="3643" spans="1:4">
      <c r="A3643" s="326">
        <v>21062</v>
      </c>
      <c r="B3643" s="328" t="s">
        <v>13772</v>
      </c>
      <c r="C3643" s="334" t="s">
        <v>2010</v>
      </c>
      <c r="D3643" s="336"/>
    </row>
    <row r="3644" spans="1:4">
      <c r="A3644" s="326">
        <v>11708</v>
      </c>
      <c r="B3644" s="328" t="s">
        <v>13773</v>
      </c>
      <c r="C3644" s="334" t="s">
        <v>2010</v>
      </c>
      <c r="D3644" s="336"/>
    </row>
    <row r="3645" spans="1:4">
      <c r="A3645" s="326">
        <v>11709</v>
      </c>
      <c r="B3645" s="328" t="s">
        <v>13774</v>
      </c>
      <c r="C3645" s="334" t="s">
        <v>2010</v>
      </c>
      <c r="D3645" s="336"/>
    </row>
    <row r="3646" spans="1:4">
      <c r="A3646" s="326">
        <v>11710</v>
      </c>
      <c r="B3646" s="328" t="s">
        <v>13775</v>
      </c>
      <c r="C3646" s="334" t="s">
        <v>2010</v>
      </c>
      <c r="D3646" s="336"/>
    </row>
    <row r="3647" spans="1:4">
      <c r="A3647" s="326">
        <v>11707</v>
      </c>
      <c r="B3647" s="328" t="s">
        <v>13776</v>
      </c>
      <c r="C3647" s="334" t="s">
        <v>2010</v>
      </c>
      <c r="D3647" s="336"/>
    </row>
    <row r="3648" spans="1:4" ht="25.5">
      <c r="A3648" s="326">
        <v>5102</v>
      </c>
      <c r="B3648" s="328" t="s">
        <v>13777</v>
      </c>
      <c r="C3648" s="334" t="s">
        <v>2010</v>
      </c>
      <c r="D3648" s="336">
        <v>10.01</v>
      </c>
    </row>
    <row r="3649" spans="1:4">
      <c r="A3649" s="326">
        <v>11711</v>
      </c>
      <c r="B3649" s="328" t="s">
        <v>13778</v>
      </c>
      <c r="C3649" s="334" t="s">
        <v>2010</v>
      </c>
      <c r="D3649" s="336">
        <v>8.34</v>
      </c>
    </row>
    <row r="3650" spans="1:4">
      <c r="A3650" s="326">
        <v>11739</v>
      </c>
      <c r="B3650" s="328" t="s">
        <v>13779</v>
      </c>
      <c r="C3650" s="334" t="s">
        <v>2010</v>
      </c>
      <c r="D3650" s="336">
        <v>7.14</v>
      </c>
    </row>
    <row r="3651" spans="1:4">
      <c r="A3651" s="326">
        <v>11741</v>
      </c>
      <c r="B3651" s="328" t="s">
        <v>13780</v>
      </c>
      <c r="C3651" s="334" t="s">
        <v>2010</v>
      </c>
      <c r="D3651" s="336">
        <v>9.09</v>
      </c>
    </row>
    <row r="3652" spans="1:4" ht="25.5">
      <c r="A3652" s="326">
        <v>11745</v>
      </c>
      <c r="B3652" s="328" t="s">
        <v>13781</v>
      </c>
      <c r="C3652" s="334" t="s">
        <v>2010</v>
      </c>
      <c r="D3652" s="336">
        <v>11.97</v>
      </c>
    </row>
    <row r="3653" spans="1:4" ht="25.5">
      <c r="A3653" s="326">
        <v>11743</v>
      </c>
      <c r="B3653" s="328" t="s">
        <v>13782</v>
      </c>
      <c r="C3653" s="334" t="s">
        <v>2010</v>
      </c>
      <c r="D3653" s="336">
        <v>7.63</v>
      </c>
    </row>
    <row r="3654" spans="1:4" ht="25.5">
      <c r="A3654" s="326">
        <v>5104</v>
      </c>
      <c r="B3654" s="328" t="s">
        <v>13783</v>
      </c>
      <c r="C3654" s="334" t="s">
        <v>802</v>
      </c>
      <c r="D3654" s="336"/>
    </row>
    <row r="3655" spans="1:4" ht="25.5">
      <c r="A3655" s="326">
        <v>44530</v>
      </c>
      <c r="B3655" s="328" t="s">
        <v>13784</v>
      </c>
      <c r="C3655" s="334" t="s">
        <v>2010</v>
      </c>
      <c r="D3655" s="336">
        <v>59.09</v>
      </c>
    </row>
    <row r="3656" spans="1:4" ht="25.5">
      <c r="A3656" s="326">
        <v>2710</v>
      </c>
      <c r="B3656" s="328" t="s">
        <v>13785</v>
      </c>
      <c r="C3656" s="334" t="s">
        <v>2010</v>
      </c>
      <c r="D3656" s="336">
        <v>47.19</v>
      </c>
    </row>
    <row r="3657" spans="1:4" ht="25.5">
      <c r="A3657" s="326">
        <v>14575</v>
      </c>
      <c r="B3657" s="328" t="s">
        <v>13786</v>
      </c>
      <c r="C3657" s="334" t="s">
        <v>2010</v>
      </c>
      <c r="D3657" s="336"/>
    </row>
    <row r="3658" spans="1:4">
      <c r="A3658" s="326">
        <v>20043</v>
      </c>
      <c r="B3658" s="328" t="s">
        <v>13787</v>
      </c>
      <c r="C3658" s="334" t="s">
        <v>2010</v>
      </c>
      <c r="D3658" s="336">
        <v>8.16</v>
      </c>
    </row>
    <row r="3659" spans="1:4">
      <c r="A3659" s="326">
        <v>20044</v>
      </c>
      <c r="B3659" s="328" t="s">
        <v>13788</v>
      </c>
      <c r="C3659" s="334" t="s">
        <v>2010</v>
      </c>
      <c r="D3659" s="336">
        <v>9.4600000000000009</v>
      </c>
    </row>
    <row r="3660" spans="1:4">
      <c r="A3660" s="326">
        <v>20042</v>
      </c>
      <c r="B3660" s="328" t="s">
        <v>13789</v>
      </c>
      <c r="C3660" s="334" t="s">
        <v>2010</v>
      </c>
      <c r="D3660" s="336">
        <v>7.08</v>
      </c>
    </row>
    <row r="3661" spans="1:4">
      <c r="A3661" s="326">
        <v>20046</v>
      </c>
      <c r="B3661" s="328" t="s">
        <v>13790</v>
      </c>
      <c r="C3661" s="334" t="s">
        <v>2010</v>
      </c>
      <c r="D3661" s="336">
        <v>16.75</v>
      </c>
    </row>
    <row r="3662" spans="1:4">
      <c r="A3662" s="326">
        <v>20047</v>
      </c>
      <c r="B3662" s="328" t="s">
        <v>13791</v>
      </c>
      <c r="C3662" s="334" t="s">
        <v>2010</v>
      </c>
      <c r="D3662" s="336">
        <v>50.23</v>
      </c>
    </row>
    <row r="3663" spans="1:4">
      <c r="A3663" s="326">
        <v>20045</v>
      </c>
      <c r="B3663" s="328" t="s">
        <v>13792</v>
      </c>
      <c r="C3663" s="334" t="s">
        <v>2010</v>
      </c>
      <c r="D3663" s="336">
        <v>8.4700000000000006</v>
      </c>
    </row>
    <row r="3664" spans="1:4" ht="25.5">
      <c r="A3664" s="326">
        <v>20972</v>
      </c>
      <c r="B3664" s="328" t="s">
        <v>13793</v>
      </c>
      <c r="C3664" s="334" t="s">
        <v>2010</v>
      </c>
      <c r="D3664" s="336">
        <v>182.14</v>
      </c>
    </row>
    <row r="3665" spans="1:4">
      <c r="A3665" s="326">
        <v>11321</v>
      </c>
      <c r="B3665" s="328" t="s">
        <v>13794</v>
      </c>
      <c r="C3665" s="334" t="s">
        <v>2010</v>
      </c>
      <c r="D3665" s="336"/>
    </row>
    <row r="3666" spans="1:4">
      <c r="A3666" s="326">
        <v>11323</v>
      </c>
      <c r="B3666" s="328" t="s">
        <v>13795</v>
      </c>
      <c r="C3666" s="334" t="s">
        <v>2010</v>
      </c>
      <c r="D3666" s="336"/>
    </row>
    <row r="3667" spans="1:4">
      <c r="A3667" s="326">
        <v>20327</v>
      </c>
      <c r="B3667" s="328" t="s">
        <v>13796</v>
      </c>
      <c r="C3667" s="334" t="s">
        <v>2010</v>
      </c>
      <c r="D3667" s="336"/>
    </row>
    <row r="3668" spans="1:4">
      <c r="A3668" s="326">
        <v>6034</v>
      </c>
      <c r="B3668" s="328" t="s">
        <v>13797</v>
      </c>
      <c r="C3668" s="334" t="s">
        <v>2010</v>
      </c>
      <c r="D3668" s="336">
        <v>11.14</v>
      </c>
    </row>
    <row r="3669" spans="1:4">
      <c r="A3669" s="326">
        <v>6036</v>
      </c>
      <c r="B3669" s="328" t="s">
        <v>13798</v>
      </c>
      <c r="C3669" s="334" t="s">
        <v>2010</v>
      </c>
      <c r="D3669" s="336">
        <v>15.17</v>
      </c>
    </row>
    <row r="3670" spans="1:4">
      <c r="A3670" s="326">
        <v>6031</v>
      </c>
      <c r="B3670" s="328" t="s">
        <v>13799</v>
      </c>
      <c r="C3670" s="334" t="s">
        <v>2010</v>
      </c>
      <c r="D3670" s="336">
        <v>17.829999999999998</v>
      </c>
    </row>
    <row r="3671" spans="1:4" ht="25.5">
      <c r="A3671" s="326">
        <v>6029</v>
      </c>
      <c r="B3671" s="328" t="s">
        <v>13800</v>
      </c>
      <c r="C3671" s="334" t="s">
        <v>2010</v>
      </c>
      <c r="D3671" s="336">
        <v>18.02</v>
      </c>
    </row>
    <row r="3672" spans="1:4" ht="25.5">
      <c r="A3672" s="326">
        <v>6033</v>
      </c>
      <c r="B3672" s="328" t="s">
        <v>13801</v>
      </c>
      <c r="C3672" s="334" t="s">
        <v>2010</v>
      </c>
      <c r="D3672" s="336">
        <v>23.75</v>
      </c>
    </row>
    <row r="3673" spans="1:4" ht="25.5">
      <c r="A3673" s="326">
        <v>11672</v>
      </c>
      <c r="B3673" s="328" t="s">
        <v>13802</v>
      </c>
      <c r="C3673" s="334" t="s">
        <v>2010</v>
      </c>
      <c r="D3673" s="336">
        <v>51.66</v>
      </c>
    </row>
    <row r="3674" spans="1:4" ht="25.5">
      <c r="A3674" s="326">
        <v>11669</v>
      </c>
      <c r="B3674" s="328" t="s">
        <v>13803</v>
      </c>
      <c r="C3674" s="334" t="s">
        <v>2010</v>
      </c>
      <c r="D3674" s="336">
        <v>49.2</v>
      </c>
    </row>
    <row r="3675" spans="1:4" ht="25.5">
      <c r="A3675" s="326">
        <v>20055</v>
      </c>
      <c r="B3675" s="328" t="s">
        <v>13804</v>
      </c>
      <c r="C3675" s="334" t="s">
        <v>2010</v>
      </c>
      <c r="D3675" s="336">
        <v>36.840000000000003</v>
      </c>
    </row>
    <row r="3676" spans="1:4" ht="25.5">
      <c r="A3676" s="326">
        <v>11670</v>
      </c>
      <c r="B3676" s="328" t="s">
        <v>13805</v>
      </c>
      <c r="C3676" s="334" t="s">
        <v>2010</v>
      </c>
      <c r="D3676" s="336">
        <v>18.84</v>
      </c>
    </row>
    <row r="3677" spans="1:4" ht="25.5">
      <c r="A3677" s="326">
        <v>11671</v>
      </c>
      <c r="B3677" s="328" t="s">
        <v>13806</v>
      </c>
      <c r="C3677" s="334" t="s">
        <v>2010</v>
      </c>
      <c r="D3677" s="336">
        <v>79.06</v>
      </c>
    </row>
    <row r="3678" spans="1:4" ht="25.5">
      <c r="A3678" s="326">
        <v>6032</v>
      </c>
      <c r="B3678" s="328" t="s">
        <v>13807</v>
      </c>
      <c r="C3678" s="334" t="s">
        <v>2010</v>
      </c>
      <c r="D3678" s="336">
        <v>22.58</v>
      </c>
    </row>
    <row r="3679" spans="1:4" ht="25.5">
      <c r="A3679" s="326">
        <v>11673</v>
      </c>
      <c r="B3679" s="328" t="s">
        <v>13808</v>
      </c>
      <c r="C3679" s="334" t="s">
        <v>2010</v>
      </c>
      <c r="D3679" s="336">
        <v>17.78</v>
      </c>
    </row>
    <row r="3680" spans="1:4" ht="25.5">
      <c r="A3680" s="326">
        <v>11674</v>
      </c>
      <c r="B3680" s="328" t="s">
        <v>13809</v>
      </c>
      <c r="C3680" s="334" t="s">
        <v>2010</v>
      </c>
      <c r="D3680" s="336">
        <v>22.9</v>
      </c>
    </row>
    <row r="3681" spans="1:4" ht="25.5">
      <c r="A3681" s="326">
        <v>11675</v>
      </c>
      <c r="B3681" s="328" t="s">
        <v>13810</v>
      </c>
      <c r="C3681" s="334" t="s">
        <v>2010</v>
      </c>
      <c r="D3681" s="336">
        <v>36.36</v>
      </c>
    </row>
    <row r="3682" spans="1:4" ht="25.5">
      <c r="A3682" s="326">
        <v>11676</v>
      </c>
      <c r="B3682" s="328" t="s">
        <v>13811</v>
      </c>
      <c r="C3682" s="334" t="s">
        <v>2010</v>
      </c>
      <c r="D3682" s="336">
        <v>48.62</v>
      </c>
    </row>
    <row r="3683" spans="1:4" ht="25.5">
      <c r="A3683" s="326">
        <v>11677</v>
      </c>
      <c r="B3683" s="328" t="s">
        <v>13812</v>
      </c>
      <c r="C3683" s="334" t="s">
        <v>2010</v>
      </c>
      <c r="D3683" s="336">
        <v>50.22</v>
      </c>
    </row>
    <row r="3684" spans="1:4" ht="25.5">
      <c r="A3684" s="326">
        <v>11678</v>
      </c>
      <c r="B3684" s="328" t="s">
        <v>13813</v>
      </c>
      <c r="C3684" s="334" t="s">
        <v>2010</v>
      </c>
      <c r="D3684" s="336">
        <v>91.97</v>
      </c>
    </row>
    <row r="3685" spans="1:4">
      <c r="A3685" s="326">
        <v>6038</v>
      </c>
      <c r="B3685" s="328" t="s">
        <v>13814</v>
      </c>
      <c r="C3685" s="334" t="s">
        <v>2010</v>
      </c>
      <c r="D3685" s="336">
        <v>5.83</v>
      </c>
    </row>
    <row r="3686" spans="1:4">
      <c r="A3686" s="326">
        <v>11718</v>
      </c>
      <c r="B3686" s="328" t="s">
        <v>13815</v>
      </c>
      <c r="C3686" s="334" t="s">
        <v>2010</v>
      </c>
      <c r="D3686" s="336">
        <v>16.64</v>
      </c>
    </row>
    <row r="3687" spans="1:4">
      <c r="A3687" s="326">
        <v>6037</v>
      </c>
      <c r="B3687" s="328" t="s">
        <v>13816</v>
      </c>
      <c r="C3687" s="334" t="s">
        <v>2010</v>
      </c>
      <c r="D3687" s="336">
        <v>12.14</v>
      </c>
    </row>
    <row r="3688" spans="1:4">
      <c r="A3688" s="326">
        <v>11719</v>
      </c>
      <c r="B3688" s="328" t="s">
        <v>13817</v>
      </c>
      <c r="C3688" s="334" t="s">
        <v>2010</v>
      </c>
      <c r="D3688" s="336">
        <v>13.49</v>
      </c>
    </row>
    <row r="3689" spans="1:4">
      <c r="A3689" s="326">
        <v>6010</v>
      </c>
      <c r="B3689" s="328" t="s">
        <v>13818</v>
      </c>
      <c r="C3689" s="334" t="s">
        <v>2010</v>
      </c>
      <c r="D3689" s="336">
        <v>104.53</v>
      </c>
    </row>
    <row r="3690" spans="1:4">
      <c r="A3690" s="326">
        <v>6017</v>
      </c>
      <c r="B3690" s="328" t="s">
        <v>13819</v>
      </c>
      <c r="C3690" s="334" t="s">
        <v>2010</v>
      </c>
      <c r="D3690" s="336">
        <v>82.8</v>
      </c>
    </row>
    <row r="3691" spans="1:4">
      <c r="A3691" s="326">
        <v>6019</v>
      </c>
      <c r="B3691" s="328" t="s">
        <v>13820</v>
      </c>
      <c r="C3691" s="334" t="s">
        <v>2010</v>
      </c>
      <c r="D3691" s="336">
        <v>60.75</v>
      </c>
    </row>
    <row r="3692" spans="1:4">
      <c r="A3692" s="326">
        <v>6020</v>
      </c>
      <c r="B3692" s="328" t="s">
        <v>13821</v>
      </c>
      <c r="C3692" s="334" t="s">
        <v>2010</v>
      </c>
      <c r="D3692" s="336">
        <v>36.49</v>
      </c>
    </row>
    <row r="3693" spans="1:4">
      <c r="A3693" s="326">
        <v>6011</v>
      </c>
      <c r="B3693" s="328" t="s">
        <v>13822</v>
      </c>
      <c r="C3693" s="334" t="s">
        <v>2010</v>
      </c>
      <c r="D3693" s="336">
        <v>301.97000000000003</v>
      </c>
    </row>
    <row r="3694" spans="1:4">
      <c r="A3694" s="326">
        <v>6028</v>
      </c>
      <c r="B3694" s="328" t="s">
        <v>13823</v>
      </c>
      <c r="C3694" s="334" t="s">
        <v>2010</v>
      </c>
      <c r="D3694" s="336">
        <v>145.6</v>
      </c>
    </row>
    <row r="3695" spans="1:4">
      <c r="A3695" s="326">
        <v>6012</v>
      </c>
      <c r="B3695" s="328" t="s">
        <v>13824</v>
      </c>
      <c r="C3695" s="334" t="s">
        <v>2010</v>
      </c>
      <c r="D3695" s="336">
        <v>365.59</v>
      </c>
    </row>
    <row r="3696" spans="1:4">
      <c r="A3696" s="326">
        <v>6016</v>
      </c>
      <c r="B3696" s="328" t="s">
        <v>13825</v>
      </c>
      <c r="C3696" s="334" t="s">
        <v>2010</v>
      </c>
      <c r="D3696" s="336">
        <v>38.49</v>
      </c>
    </row>
    <row r="3697" spans="1:4">
      <c r="A3697" s="326">
        <v>6027</v>
      </c>
      <c r="B3697" s="328" t="s">
        <v>13826</v>
      </c>
      <c r="C3697" s="334" t="s">
        <v>2010</v>
      </c>
      <c r="D3697" s="336">
        <v>761.75</v>
      </c>
    </row>
    <row r="3698" spans="1:4" ht="25.5">
      <c r="A3698" s="326">
        <v>6015</v>
      </c>
      <c r="B3698" s="328" t="s">
        <v>13827</v>
      </c>
      <c r="C3698" s="334" t="s">
        <v>2010</v>
      </c>
      <c r="D3698" s="336">
        <v>167.16</v>
      </c>
    </row>
    <row r="3699" spans="1:4" ht="25.5">
      <c r="A3699" s="326">
        <v>6014</v>
      </c>
      <c r="B3699" s="328" t="s">
        <v>13828</v>
      </c>
      <c r="C3699" s="334" t="s">
        <v>2010</v>
      </c>
      <c r="D3699" s="336">
        <v>159.81</v>
      </c>
    </row>
    <row r="3700" spans="1:4" ht="25.5">
      <c r="A3700" s="326">
        <v>6013</v>
      </c>
      <c r="B3700" s="328" t="s">
        <v>13829</v>
      </c>
      <c r="C3700" s="334" t="s">
        <v>2010</v>
      </c>
      <c r="D3700" s="336">
        <v>114.95</v>
      </c>
    </row>
    <row r="3701" spans="1:4" ht="25.5">
      <c r="A3701" s="326">
        <v>6006</v>
      </c>
      <c r="B3701" s="328" t="s">
        <v>13830</v>
      </c>
      <c r="C3701" s="334" t="s">
        <v>2010</v>
      </c>
      <c r="D3701" s="336">
        <v>83.24</v>
      </c>
    </row>
    <row r="3702" spans="1:4" ht="25.5">
      <c r="A3702" s="326">
        <v>6005</v>
      </c>
      <c r="B3702" s="328" t="s">
        <v>13831</v>
      </c>
      <c r="C3702" s="334" t="s">
        <v>2010</v>
      </c>
      <c r="D3702" s="336">
        <v>93.9</v>
      </c>
    </row>
    <row r="3703" spans="1:4">
      <c r="A3703" s="326">
        <v>11756</v>
      </c>
      <c r="B3703" s="328" t="s">
        <v>13832</v>
      </c>
      <c r="C3703" s="334" t="s">
        <v>2010</v>
      </c>
      <c r="D3703" s="336">
        <v>44.84</v>
      </c>
    </row>
    <row r="3704" spans="1:4" ht="38.25">
      <c r="A3704" s="326">
        <v>10904</v>
      </c>
      <c r="B3704" s="328" t="s">
        <v>13833</v>
      </c>
      <c r="C3704" s="334" t="s">
        <v>2010</v>
      </c>
      <c r="D3704" s="336">
        <v>255</v>
      </c>
    </row>
    <row r="3705" spans="1:4">
      <c r="A3705" s="326">
        <v>11752</v>
      </c>
      <c r="B3705" s="328" t="s">
        <v>13834</v>
      </c>
      <c r="C3705" s="334" t="s">
        <v>2010</v>
      </c>
      <c r="D3705" s="336">
        <v>25.86</v>
      </c>
    </row>
    <row r="3706" spans="1:4">
      <c r="A3706" s="326">
        <v>11753</v>
      </c>
      <c r="B3706" s="328" t="s">
        <v>13835</v>
      </c>
      <c r="C3706" s="334" t="s">
        <v>2010</v>
      </c>
      <c r="D3706" s="336">
        <v>30.87</v>
      </c>
    </row>
    <row r="3707" spans="1:4" ht="25.5">
      <c r="A3707" s="326">
        <v>6021</v>
      </c>
      <c r="B3707" s="328" t="s">
        <v>13836</v>
      </c>
      <c r="C3707" s="334" t="s">
        <v>2010</v>
      </c>
      <c r="D3707" s="336">
        <v>85.68</v>
      </c>
    </row>
    <row r="3708" spans="1:4" ht="25.5">
      <c r="A3708" s="326">
        <v>6024</v>
      </c>
      <c r="B3708" s="328" t="s">
        <v>13837</v>
      </c>
      <c r="C3708" s="334" t="s">
        <v>2010</v>
      </c>
      <c r="D3708" s="336">
        <v>88.56</v>
      </c>
    </row>
    <row r="3709" spans="1:4">
      <c r="A3709" s="326">
        <v>38379</v>
      </c>
      <c r="B3709" s="328" t="s">
        <v>13838</v>
      </c>
      <c r="C3709" s="334" t="s">
        <v>5</v>
      </c>
      <c r="D3709" s="336">
        <v>48.38</v>
      </c>
    </row>
    <row r="3710" spans="1:4" ht="25.5">
      <c r="A3710" s="326">
        <v>13897</v>
      </c>
      <c r="B3710" s="328" t="s">
        <v>13839</v>
      </c>
      <c r="C3710" s="334" t="s">
        <v>2010</v>
      </c>
      <c r="D3710" s="336"/>
    </row>
    <row r="3711" spans="1:4" ht="25.5">
      <c r="A3711" s="326">
        <v>10640</v>
      </c>
      <c r="B3711" s="328" t="s">
        <v>13840</v>
      </c>
      <c r="C3711" s="334" t="s">
        <v>2010</v>
      </c>
      <c r="D3711" s="336"/>
    </row>
    <row r="3712" spans="1:4">
      <c r="A3712" s="326">
        <v>34357</v>
      </c>
      <c r="B3712" s="328" t="s">
        <v>13841</v>
      </c>
      <c r="C3712" s="334" t="s">
        <v>802</v>
      </c>
      <c r="D3712" s="336">
        <v>5.87</v>
      </c>
    </row>
    <row r="3713" spans="1:4">
      <c r="A3713" s="326">
        <v>37329</v>
      </c>
      <c r="B3713" s="328" t="s">
        <v>13842</v>
      </c>
      <c r="C3713" s="334" t="s">
        <v>802</v>
      </c>
      <c r="D3713" s="336">
        <v>123.67</v>
      </c>
    </row>
    <row r="3714" spans="1:4" ht="25.5">
      <c r="A3714" s="326">
        <v>2510</v>
      </c>
      <c r="B3714" s="328" t="s">
        <v>13843</v>
      </c>
      <c r="C3714" s="334" t="s">
        <v>2010</v>
      </c>
      <c r="D3714" s="336"/>
    </row>
    <row r="3715" spans="1:4" ht="25.5">
      <c r="A3715" s="326">
        <v>12359</v>
      </c>
      <c r="B3715" s="328" t="s">
        <v>13844</v>
      </c>
      <c r="C3715" s="334" t="s">
        <v>2010</v>
      </c>
      <c r="D3715" s="336"/>
    </row>
    <row r="3716" spans="1:4">
      <c r="A3716" s="326">
        <v>7353</v>
      </c>
      <c r="B3716" s="328" t="s">
        <v>13845</v>
      </c>
      <c r="C3716" s="334" t="s">
        <v>1450</v>
      </c>
      <c r="D3716" s="336">
        <v>40.94</v>
      </c>
    </row>
    <row r="3717" spans="1:4">
      <c r="A3717" s="326">
        <v>36144</v>
      </c>
      <c r="B3717" s="328" t="s">
        <v>13846</v>
      </c>
      <c r="C3717" s="334" t="s">
        <v>2010</v>
      </c>
      <c r="D3717" s="336">
        <v>1.88</v>
      </c>
    </row>
    <row r="3718" spans="1:4">
      <c r="A3718" s="326">
        <v>10518</v>
      </c>
      <c r="B3718" s="328" t="s">
        <v>13847</v>
      </c>
      <c r="C3718" s="334" t="s">
        <v>2010</v>
      </c>
      <c r="D3718" s="336"/>
    </row>
    <row r="3719" spans="1:4" ht="51">
      <c r="A3719" s="326">
        <v>36530</v>
      </c>
      <c r="B3719" s="328" t="s">
        <v>13848</v>
      </c>
      <c r="C3719" s="334" t="s">
        <v>2010</v>
      </c>
      <c r="D3719" s="336"/>
    </row>
    <row r="3720" spans="1:4" ht="51">
      <c r="A3720" s="326">
        <v>6046</v>
      </c>
      <c r="B3720" s="328" t="s">
        <v>13849</v>
      </c>
      <c r="C3720" s="334" t="s">
        <v>2010</v>
      </c>
      <c r="D3720" s="336"/>
    </row>
    <row r="3721" spans="1:4" ht="51">
      <c r="A3721" s="326">
        <v>36531</v>
      </c>
      <c r="B3721" s="328" t="s">
        <v>13850</v>
      </c>
      <c r="C3721" s="334" t="s">
        <v>2010</v>
      </c>
      <c r="D3721" s="336"/>
    </row>
    <row r="3722" spans="1:4" ht="25.5">
      <c r="A3722" s="326">
        <v>34684</v>
      </c>
      <c r="B3722" s="328" t="s">
        <v>13851</v>
      </c>
      <c r="C3722" s="334" t="s">
        <v>16</v>
      </c>
      <c r="D3722" s="336"/>
    </row>
    <row r="3723" spans="1:4" ht="25.5">
      <c r="A3723" s="326">
        <v>34683</v>
      </c>
      <c r="B3723" s="328" t="s">
        <v>13852</v>
      </c>
      <c r="C3723" s="334" t="s">
        <v>16</v>
      </c>
      <c r="D3723" s="336"/>
    </row>
    <row r="3724" spans="1:4" ht="38.25">
      <c r="A3724" s="326">
        <v>44954</v>
      </c>
      <c r="B3724" s="328" t="s">
        <v>13853</v>
      </c>
      <c r="C3724" s="334" t="s">
        <v>16</v>
      </c>
      <c r="D3724" s="336">
        <v>111.13</v>
      </c>
    </row>
    <row r="3725" spans="1:4" ht="38.25">
      <c r="A3725" s="326">
        <v>44955</v>
      </c>
      <c r="B3725" s="328" t="s">
        <v>13854</v>
      </c>
      <c r="C3725" s="334" t="s">
        <v>16</v>
      </c>
      <c r="D3725" s="336">
        <v>162.4</v>
      </c>
    </row>
    <row r="3726" spans="1:4">
      <c r="A3726" s="326">
        <v>10515</v>
      </c>
      <c r="B3726" s="328" t="s">
        <v>13855</v>
      </c>
      <c r="C3726" s="334" t="s">
        <v>16</v>
      </c>
      <c r="D3726" s="336">
        <v>55.16</v>
      </c>
    </row>
    <row r="3727" spans="1:4" ht="25.5">
      <c r="A3727" s="326">
        <v>153</v>
      </c>
      <c r="B3727" s="328" t="s">
        <v>13856</v>
      </c>
      <c r="C3727" s="334" t="s">
        <v>1450</v>
      </c>
      <c r="D3727" s="336">
        <v>100.89</v>
      </c>
    </row>
    <row r="3728" spans="1:4" ht="25.5">
      <c r="A3728" s="326">
        <v>34682</v>
      </c>
      <c r="B3728" s="328" t="s">
        <v>13857</v>
      </c>
      <c r="C3728" s="334" t="s">
        <v>16</v>
      </c>
      <c r="D3728" s="336"/>
    </row>
    <row r="3729" spans="1:4" ht="25.5">
      <c r="A3729" s="326">
        <v>536</v>
      </c>
      <c r="B3729" s="328" t="s">
        <v>13858</v>
      </c>
      <c r="C3729" s="334" t="s">
        <v>16</v>
      </c>
      <c r="D3729" s="336">
        <v>31.07</v>
      </c>
    </row>
    <row r="3730" spans="1:4" ht="25.5">
      <c r="A3730" s="326">
        <v>20205</v>
      </c>
      <c r="B3730" s="328" t="s">
        <v>13859</v>
      </c>
      <c r="C3730" s="334" t="s">
        <v>5</v>
      </c>
      <c r="D3730" s="336">
        <v>3.7</v>
      </c>
    </row>
    <row r="3731" spans="1:4" ht="25.5">
      <c r="A3731" s="326">
        <v>4412</v>
      </c>
      <c r="B3731" s="328" t="s">
        <v>13860</v>
      </c>
      <c r="C3731" s="334" t="s">
        <v>5</v>
      </c>
      <c r="D3731" s="336">
        <v>2.2200000000000002</v>
      </c>
    </row>
    <row r="3732" spans="1:4" ht="25.5">
      <c r="A3732" s="326">
        <v>4408</v>
      </c>
      <c r="B3732" s="328" t="s">
        <v>13861</v>
      </c>
      <c r="C3732" s="334" t="s">
        <v>5</v>
      </c>
      <c r="D3732" s="336">
        <v>2.77</v>
      </c>
    </row>
    <row r="3733" spans="1:4">
      <c r="A3733" s="326">
        <v>36250</v>
      </c>
      <c r="B3733" s="328" t="s">
        <v>13862</v>
      </c>
      <c r="C3733" s="334" t="s">
        <v>5</v>
      </c>
      <c r="D3733" s="336">
        <v>4.53</v>
      </c>
    </row>
    <row r="3734" spans="1:4">
      <c r="A3734" s="326">
        <v>10857</v>
      </c>
      <c r="B3734" s="328" t="s">
        <v>13863</v>
      </c>
      <c r="C3734" s="334" t="s">
        <v>5</v>
      </c>
      <c r="D3734" s="336"/>
    </row>
    <row r="3735" spans="1:4">
      <c r="A3735" s="326">
        <v>4803</v>
      </c>
      <c r="B3735" s="328" t="s">
        <v>13864</v>
      </c>
      <c r="C3735" s="334" t="s">
        <v>5</v>
      </c>
      <c r="D3735" s="336">
        <v>44.28</v>
      </c>
    </row>
    <row r="3736" spans="1:4" ht="25.5">
      <c r="A3736" s="326">
        <v>6186</v>
      </c>
      <c r="B3736" s="328" t="s">
        <v>13865</v>
      </c>
      <c r="C3736" s="334" t="s">
        <v>5</v>
      </c>
      <c r="D3736" s="336"/>
    </row>
    <row r="3737" spans="1:4" ht="25.5">
      <c r="A3737" s="326">
        <v>4829</v>
      </c>
      <c r="B3737" s="328" t="s">
        <v>13866</v>
      </c>
      <c r="C3737" s="334" t="s">
        <v>5</v>
      </c>
      <c r="D3737" s="336">
        <v>53.57</v>
      </c>
    </row>
    <row r="3738" spans="1:4">
      <c r="A3738" s="326">
        <v>39829</v>
      </c>
      <c r="B3738" s="328" t="s">
        <v>13867</v>
      </c>
      <c r="C3738" s="334" t="s">
        <v>5</v>
      </c>
      <c r="D3738" s="336"/>
    </row>
    <row r="3739" spans="1:4" ht="38.25">
      <c r="A3739" s="326">
        <v>20231</v>
      </c>
      <c r="B3739" s="328" t="s">
        <v>13868</v>
      </c>
      <c r="C3739" s="334" t="s">
        <v>5</v>
      </c>
      <c r="D3739" s="336">
        <v>77.400000000000006</v>
      </c>
    </row>
    <row r="3740" spans="1:4">
      <c r="A3740" s="326">
        <v>4804</v>
      </c>
      <c r="B3740" s="328" t="s">
        <v>13869</v>
      </c>
      <c r="C3740" s="334" t="s">
        <v>5</v>
      </c>
      <c r="D3740" s="336">
        <v>33.99</v>
      </c>
    </row>
    <row r="3741" spans="1:4">
      <c r="A3741" s="326">
        <v>34680</v>
      </c>
      <c r="B3741" s="328" t="s">
        <v>13870</v>
      </c>
      <c r="C3741" s="334" t="s">
        <v>5</v>
      </c>
      <c r="D3741" s="336"/>
    </row>
    <row r="3742" spans="1:4" ht="25.5">
      <c r="A3742" s="326">
        <v>11573</v>
      </c>
      <c r="B3742" s="328" t="s">
        <v>13871</v>
      </c>
      <c r="C3742" s="334" t="s">
        <v>2010</v>
      </c>
      <c r="D3742" s="336">
        <v>6.5</v>
      </c>
    </row>
    <row r="3743" spans="1:4">
      <c r="A3743" s="326">
        <v>38401</v>
      </c>
      <c r="B3743" s="328" t="s">
        <v>13872</v>
      </c>
      <c r="C3743" s="334" t="s">
        <v>2010</v>
      </c>
      <c r="D3743" s="336">
        <v>14.98</v>
      </c>
    </row>
    <row r="3744" spans="1:4" ht="25.5">
      <c r="A3744" s="326">
        <v>11575</v>
      </c>
      <c r="B3744" s="328" t="s">
        <v>13873</v>
      </c>
      <c r="C3744" s="334" t="s">
        <v>2010</v>
      </c>
      <c r="D3744" s="336">
        <v>62.74</v>
      </c>
    </row>
    <row r="3745" spans="1:4" ht="38.25">
      <c r="A3745" s="326">
        <v>38179</v>
      </c>
      <c r="B3745" s="328" t="s">
        <v>13874</v>
      </c>
      <c r="C3745" s="334" t="s">
        <v>2010</v>
      </c>
      <c r="D3745" s="336">
        <v>51.88</v>
      </c>
    </row>
    <row r="3746" spans="1:4" ht="25.5">
      <c r="A3746" s="326">
        <v>20256</v>
      </c>
      <c r="B3746" s="328" t="s">
        <v>13875</v>
      </c>
      <c r="C3746" s="334" t="s">
        <v>2010</v>
      </c>
      <c r="D3746" s="336">
        <v>0.45</v>
      </c>
    </row>
    <row r="3747" spans="1:4" ht="25.5">
      <c r="A3747" s="326">
        <v>14511</v>
      </c>
      <c r="B3747" s="328" t="s">
        <v>13876</v>
      </c>
      <c r="C3747" s="334" t="s">
        <v>2010</v>
      </c>
      <c r="D3747" s="336">
        <v>827982.79</v>
      </c>
    </row>
    <row r="3748" spans="1:4" ht="25.5">
      <c r="A3748" s="326">
        <v>10642</v>
      </c>
      <c r="B3748" s="328" t="s">
        <v>13877</v>
      </c>
      <c r="C3748" s="334" t="s">
        <v>2010</v>
      </c>
      <c r="D3748" s="336">
        <v>780000</v>
      </c>
    </row>
    <row r="3749" spans="1:4" ht="38.25">
      <c r="A3749" s="326">
        <v>14489</v>
      </c>
      <c r="B3749" s="328" t="s">
        <v>13878</v>
      </c>
      <c r="C3749" s="334" t="s">
        <v>2010</v>
      </c>
      <c r="D3749" s="336">
        <v>691845.49</v>
      </c>
    </row>
    <row r="3750" spans="1:4" ht="25.5">
      <c r="A3750" s="326">
        <v>14513</v>
      </c>
      <c r="B3750" s="328" t="s">
        <v>13879</v>
      </c>
      <c r="C3750" s="334" t="s">
        <v>2010</v>
      </c>
      <c r="D3750" s="336">
        <v>518900.53</v>
      </c>
    </row>
    <row r="3751" spans="1:4" ht="38.25">
      <c r="A3751" s="326">
        <v>13600</v>
      </c>
      <c r="B3751" s="328" t="s">
        <v>13880</v>
      </c>
      <c r="C3751" s="334" t="s">
        <v>2010</v>
      </c>
      <c r="D3751" s="336">
        <v>669527.81999999995</v>
      </c>
    </row>
    <row r="3752" spans="1:4" ht="38.25">
      <c r="A3752" s="326">
        <v>10646</v>
      </c>
      <c r="B3752" s="328" t="s">
        <v>13881</v>
      </c>
      <c r="C3752" s="334" t="s">
        <v>2010</v>
      </c>
      <c r="D3752" s="336">
        <v>499088.38</v>
      </c>
    </row>
    <row r="3753" spans="1:4" ht="38.25">
      <c r="A3753" s="326">
        <v>6070</v>
      </c>
      <c r="B3753" s="328" t="s">
        <v>13882</v>
      </c>
      <c r="C3753" s="334" t="s">
        <v>2010</v>
      </c>
      <c r="D3753" s="336">
        <v>681942.84</v>
      </c>
    </row>
    <row r="3754" spans="1:4" ht="38.25">
      <c r="A3754" s="326">
        <v>6069</v>
      </c>
      <c r="B3754" s="328" t="s">
        <v>13883</v>
      </c>
      <c r="C3754" s="334" t="s">
        <v>2010</v>
      </c>
      <c r="D3754" s="336">
        <v>150651.46</v>
      </c>
    </row>
    <row r="3755" spans="1:4" ht="25.5">
      <c r="A3755" s="326">
        <v>14626</v>
      </c>
      <c r="B3755" s="328" t="s">
        <v>13884</v>
      </c>
      <c r="C3755" s="334" t="s">
        <v>2010</v>
      </c>
      <c r="D3755" s="336">
        <v>746571.46</v>
      </c>
    </row>
    <row r="3756" spans="1:4" ht="25.5">
      <c r="A3756" s="326">
        <v>6067</v>
      </c>
      <c r="B3756" s="328" t="s">
        <v>13885</v>
      </c>
      <c r="C3756" s="334" t="s">
        <v>2010</v>
      </c>
      <c r="D3756" s="336">
        <v>612857.15</v>
      </c>
    </row>
    <row r="3757" spans="1:4" ht="25.5">
      <c r="A3757" s="326">
        <v>38393</v>
      </c>
      <c r="B3757" s="328" t="s">
        <v>13886</v>
      </c>
      <c r="C3757" s="334" t="s">
        <v>2010</v>
      </c>
      <c r="D3757" s="336">
        <v>17.399999999999999</v>
      </c>
    </row>
    <row r="3758" spans="1:4" ht="25.5">
      <c r="A3758" s="326">
        <v>38390</v>
      </c>
      <c r="B3758" s="328" t="s">
        <v>13887</v>
      </c>
      <c r="C3758" s="334" t="s">
        <v>2010</v>
      </c>
      <c r="D3758" s="336">
        <v>38.590000000000003</v>
      </c>
    </row>
    <row r="3759" spans="1:4" ht="25.5">
      <c r="A3759" s="326">
        <v>11578</v>
      </c>
      <c r="B3759" s="328" t="s">
        <v>13888</v>
      </c>
      <c r="C3759" s="334" t="s">
        <v>2010</v>
      </c>
      <c r="D3759" s="336">
        <v>13.54</v>
      </c>
    </row>
    <row r="3760" spans="1:4" ht="38.25">
      <c r="A3760" s="326">
        <v>11577</v>
      </c>
      <c r="B3760" s="328" t="s">
        <v>13889</v>
      </c>
      <c r="C3760" s="334" t="s">
        <v>2010</v>
      </c>
      <c r="D3760" s="336">
        <v>12.93</v>
      </c>
    </row>
    <row r="3761" spans="1:4" ht="38.25">
      <c r="A3761" s="326">
        <v>42432</v>
      </c>
      <c r="B3761" s="328" t="s">
        <v>13890</v>
      </c>
      <c r="C3761" s="334" t="s">
        <v>2010</v>
      </c>
      <c r="D3761" s="336"/>
    </row>
    <row r="3762" spans="1:4" ht="38.25">
      <c r="A3762" s="326">
        <v>42437</v>
      </c>
      <c r="B3762" s="328" t="s">
        <v>13891</v>
      </c>
      <c r="C3762" s="334" t="s">
        <v>2010</v>
      </c>
      <c r="D3762" s="336"/>
    </row>
    <row r="3763" spans="1:4">
      <c r="A3763" s="326">
        <v>1116</v>
      </c>
      <c r="B3763" s="328" t="s">
        <v>13892</v>
      </c>
      <c r="C3763" s="334" t="s">
        <v>5</v>
      </c>
      <c r="D3763" s="336">
        <v>17.39</v>
      </c>
    </row>
    <row r="3764" spans="1:4">
      <c r="A3764" s="326">
        <v>1115</v>
      </c>
      <c r="B3764" s="328" t="s">
        <v>13893</v>
      </c>
      <c r="C3764" s="334" t="s">
        <v>5</v>
      </c>
      <c r="D3764" s="336">
        <v>20.84</v>
      </c>
    </row>
    <row r="3765" spans="1:4">
      <c r="A3765" s="326">
        <v>1113</v>
      </c>
      <c r="B3765" s="328" t="s">
        <v>13894</v>
      </c>
      <c r="C3765" s="334" t="s">
        <v>5</v>
      </c>
      <c r="D3765" s="336">
        <v>24.36</v>
      </c>
    </row>
    <row r="3766" spans="1:4">
      <c r="A3766" s="326">
        <v>1114</v>
      </c>
      <c r="B3766" s="328" t="s">
        <v>13895</v>
      </c>
      <c r="C3766" s="334" t="s">
        <v>5</v>
      </c>
      <c r="D3766" s="336">
        <v>29.02</v>
      </c>
    </row>
    <row r="3767" spans="1:4">
      <c r="A3767" s="326">
        <v>40873</v>
      </c>
      <c r="B3767" s="328" t="s">
        <v>13896</v>
      </c>
      <c r="C3767" s="334" t="s">
        <v>5</v>
      </c>
      <c r="D3767" s="336">
        <v>22.71</v>
      </c>
    </row>
    <row r="3768" spans="1:4">
      <c r="A3768" s="326">
        <v>20214</v>
      </c>
      <c r="B3768" s="328" t="s">
        <v>13897</v>
      </c>
      <c r="C3768" s="334" t="s">
        <v>2010</v>
      </c>
      <c r="D3768" s="336">
        <v>71.19</v>
      </c>
    </row>
    <row r="3769" spans="1:4" ht="25.5">
      <c r="A3769" s="326">
        <v>7237</v>
      </c>
      <c r="B3769" s="328" t="s">
        <v>13898</v>
      </c>
      <c r="C3769" s="334" t="s">
        <v>2010</v>
      </c>
      <c r="D3769" s="336">
        <v>69.7</v>
      </c>
    </row>
    <row r="3770" spans="1:4">
      <c r="A3770" s="326">
        <v>11757</v>
      </c>
      <c r="B3770" s="328" t="s">
        <v>13899</v>
      </c>
      <c r="C3770" s="334" t="s">
        <v>2010</v>
      </c>
      <c r="D3770" s="336">
        <v>71.2</v>
      </c>
    </row>
    <row r="3771" spans="1:4" ht="25.5">
      <c r="A3771" s="326">
        <v>11758</v>
      </c>
      <c r="B3771" s="328" t="s">
        <v>13900</v>
      </c>
      <c r="C3771" s="334" t="s">
        <v>2010</v>
      </c>
      <c r="D3771" s="336">
        <v>84.9</v>
      </c>
    </row>
    <row r="3772" spans="1:4">
      <c r="A3772" s="326">
        <v>37526</v>
      </c>
      <c r="B3772" s="328" t="s">
        <v>13901</v>
      </c>
      <c r="C3772" s="334" t="s">
        <v>2010</v>
      </c>
      <c r="D3772" s="336">
        <v>2.66</v>
      </c>
    </row>
    <row r="3773" spans="1:4">
      <c r="A3773" s="326">
        <v>6076</v>
      </c>
      <c r="B3773" s="328" t="s">
        <v>13902</v>
      </c>
      <c r="C3773" s="334" t="s">
        <v>827</v>
      </c>
      <c r="D3773" s="336"/>
    </row>
    <row r="3774" spans="1:4">
      <c r="A3774" s="326">
        <v>13109</v>
      </c>
      <c r="B3774" s="328" t="s">
        <v>13903</v>
      </c>
      <c r="C3774" s="334" t="s">
        <v>2010</v>
      </c>
      <c r="D3774" s="336"/>
    </row>
    <row r="3775" spans="1:4">
      <c r="A3775" s="326">
        <v>13110</v>
      </c>
      <c r="B3775" s="328" t="s">
        <v>13904</v>
      </c>
      <c r="C3775" s="334" t="s">
        <v>2010</v>
      </c>
      <c r="D3775" s="336"/>
    </row>
    <row r="3776" spans="1:4" ht="25.5">
      <c r="A3776" s="326">
        <v>7581</v>
      </c>
      <c r="B3776" s="328" t="s">
        <v>13905</v>
      </c>
      <c r="C3776" s="334" t="s">
        <v>2010</v>
      </c>
      <c r="D3776" s="336"/>
    </row>
    <row r="3777" spans="1:4">
      <c r="A3777" s="326">
        <v>4509</v>
      </c>
      <c r="B3777" s="328" t="s">
        <v>13906</v>
      </c>
      <c r="C3777" s="334" t="s">
        <v>5</v>
      </c>
      <c r="D3777" s="336">
        <v>5.41</v>
      </c>
    </row>
    <row r="3778" spans="1:4">
      <c r="A3778" s="326">
        <v>4512</v>
      </c>
      <c r="B3778" s="328" t="s">
        <v>13907</v>
      </c>
      <c r="C3778" s="334" t="s">
        <v>5</v>
      </c>
      <c r="D3778" s="336">
        <v>2.58</v>
      </c>
    </row>
    <row r="3779" spans="1:4">
      <c r="A3779" s="326">
        <v>4517</v>
      </c>
      <c r="B3779" s="328" t="s">
        <v>13908</v>
      </c>
      <c r="C3779" s="334" t="s">
        <v>5</v>
      </c>
      <c r="D3779" s="336">
        <v>3.73</v>
      </c>
    </row>
    <row r="3780" spans="1:4" ht="25.5">
      <c r="A3780" s="326">
        <v>20206</v>
      </c>
      <c r="B3780" s="328" t="s">
        <v>13909</v>
      </c>
      <c r="C3780" s="334" t="s">
        <v>5</v>
      </c>
      <c r="D3780" s="336">
        <v>10</v>
      </c>
    </row>
    <row r="3781" spans="1:4" ht="25.5">
      <c r="A3781" s="326">
        <v>4460</v>
      </c>
      <c r="B3781" s="328" t="s">
        <v>13910</v>
      </c>
      <c r="C3781" s="334" t="s">
        <v>5</v>
      </c>
      <c r="D3781" s="336">
        <v>10.27</v>
      </c>
    </row>
    <row r="3782" spans="1:4" ht="25.5">
      <c r="A3782" s="326">
        <v>4415</v>
      </c>
      <c r="B3782" s="328" t="s">
        <v>13911</v>
      </c>
      <c r="C3782" s="334" t="s">
        <v>5</v>
      </c>
      <c r="D3782" s="336">
        <v>5.5</v>
      </c>
    </row>
    <row r="3783" spans="1:4" ht="25.5">
      <c r="A3783" s="326">
        <v>4417</v>
      </c>
      <c r="B3783" s="328" t="s">
        <v>13912</v>
      </c>
      <c r="C3783" s="334" t="s">
        <v>5</v>
      </c>
      <c r="D3783" s="336">
        <v>7.91</v>
      </c>
    </row>
    <row r="3784" spans="1:4">
      <c r="A3784" s="326">
        <v>37373</v>
      </c>
      <c r="B3784" s="328" t="s">
        <v>13913</v>
      </c>
      <c r="C3784" s="334" t="s">
        <v>17</v>
      </c>
      <c r="D3784" s="336">
        <v>0.08</v>
      </c>
    </row>
    <row r="3785" spans="1:4">
      <c r="A3785" s="326">
        <v>40864</v>
      </c>
      <c r="B3785" s="328" t="s">
        <v>13914</v>
      </c>
      <c r="C3785" s="334" t="s">
        <v>1752</v>
      </c>
      <c r="D3785" s="336">
        <v>15.46</v>
      </c>
    </row>
    <row r="3786" spans="1:4" ht="25.5">
      <c r="A3786" s="326">
        <v>4734</v>
      </c>
      <c r="B3786" s="328" t="s">
        <v>13915</v>
      </c>
      <c r="C3786" s="334" t="s">
        <v>827</v>
      </c>
      <c r="D3786" s="336">
        <v>330.73</v>
      </c>
    </row>
    <row r="3787" spans="1:4">
      <c r="A3787" s="326">
        <v>6085</v>
      </c>
      <c r="B3787" s="328" t="s">
        <v>13916</v>
      </c>
      <c r="C3787" s="334" t="s">
        <v>1450</v>
      </c>
      <c r="D3787" s="336">
        <v>10.56</v>
      </c>
    </row>
    <row r="3788" spans="1:4">
      <c r="A3788" s="326">
        <v>38396</v>
      </c>
      <c r="B3788" s="328" t="s">
        <v>13917</v>
      </c>
      <c r="C3788" s="334" t="s">
        <v>2010</v>
      </c>
      <c r="D3788" s="336">
        <v>514.55999999999995</v>
      </c>
    </row>
    <row r="3789" spans="1:4">
      <c r="A3789" s="326">
        <v>11622</v>
      </c>
      <c r="B3789" s="328" t="s">
        <v>13918</v>
      </c>
      <c r="C3789" s="334" t="s">
        <v>802</v>
      </c>
      <c r="D3789" s="336">
        <v>76.02</v>
      </c>
    </row>
    <row r="3790" spans="1:4" ht="25.5">
      <c r="A3790" s="326">
        <v>43143</v>
      </c>
      <c r="B3790" s="328" t="s">
        <v>13919</v>
      </c>
      <c r="C3790" s="334" t="s">
        <v>1450</v>
      </c>
      <c r="D3790" s="336">
        <v>28.71</v>
      </c>
    </row>
    <row r="3791" spans="1:4">
      <c r="A3791" s="326">
        <v>7317</v>
      </c>
      <c r="B3791" s="328" t="s">
        <v>13920</v>
      </c>
      <c r="C3791" s="334" t="s">
        <v>802</v>
      </c>
      <c r="D3791" s="336">
        <v>43.86</v>
      </c>
    </row>
    <row r="3792" spans="1:4" ht="25.5">
      <c r="A3792" s="326">
        <v>142</v>
      </c>
      <c r="B3792" s="328" t="s">
        <v>13921</v>
      </c>
      <c r="C3792" s="334" t="s">
        <v>13922</v>
      </c>
      <c r="D3792" s="336">
        <v>35.869999999999997</v>
      </c>
    </row>
    <row r="3793" spans="1:4" ht="25.5">
      <c r="A3793" s="326">
        <v>43142</v>
      </c>
      <c r="B3793" s="328" t="s">
        <v>13923</v>
      </c>
      <c r="C3793" s="334" t="s">
        <v>1450</v>
      </c>
      <c r="D3793" s="336">
        <v>162.94999999999999</v>
      </c>
    </row>
    <row r="3794" spans="1:4">
      <c r="A3794" s="326">
        <v>38123</v>
      </c>
      <c r="B3794" s="328" t="s">
        <v>13924</v>
      </c>
      <c r="C3794" s="334" t="s">
        <v>802</v>
      </c>
      <c r="D3794" s="336">
        <v>66.760000000000005</v>
      </c>
    </row>
    <row r="3795" spans="1:4" ht="25.5">
      <c r="A3795" s="326">
        <v>42699</v>
      </c>
      <c r="B3795" s="328" t="s">
        <v>13925</v>
      </c>
      <c r="C3795" s="334" t="s">
        <v>2010</v>
      </c>
      <c r="D3795" s="336">
        <v>29.35</v>
      </c>
    </row>
    <row r="3796" spans="1:4" ht="25.5">
      <c r="A3796" s="326">
        <v>37743</v>
      </c>
      <c r="B3796" s="328" t="s">
        <v>13926</v>
      </c>
      <c r="C3796" s="334" t="s">
        <v>2010</v>
      </c>
      <c r="D3796" s="336"/>
    </row>
    <row r="3797" spans="1:4" ht="25.5">
      <c r="A3797" s="326">
        <v>37744</v>
      </c>
      <c r="B3797" s="328" t="s">
        <v>13927</v>
      </c>
      <c r="C3797" s="334" t="s">
        <v>2010</v>
      </c>
      <c r="D3797" s="336"/>
    </row>
    <row r="3798" spans="1:4" ht="25.5">
      <c r="A3798" s="326">
        <v>37741</v>
      </c>
      <c r="B3798" s="328" t="s">
        <v>13928</v>
      </c>
      <c r="C3798" s="334" t="s">
        <v>2010</v>
      </c>
      <c r="D3798" s="336"/>
    </row>
    <row r="3799" spans="1:4" ht="25.5">
      <c r="A3799" s="326">
        <v>39396</v>
      </c>
      <c r="B3799" s="328" t="s">
        <v>13929</v>
      </c>
      <c r="C3799" s="334" t="s">
        <v>2010</v>
      </c>
      <c r="D3799" s="336"/>
    </row>
    <row r="3800" spans="1:4" ht="25.5">
      <c r="A3800" s="326">
        <v>39392</v>
      </c>
      <c r="B3800" s="328" t="s">
        <v>13930</v>
      </c>
      <c r="C3800" s="334" t="s">
        <v>2010</v>
      </c>
      <c r="D3800" s="336"/>
    </row>
    <row r="3801" spans="1:4" ht="25.5">
      <c r="A3801" s="326">
        <v>39393</v>
      </c>
      <c r="B3801" s="328" t="s">
        <v>13931</v>
      </c>
      <c r="C3801" s="334" t="s">
        <v>2010</v>
      </c>
      <c r="D3801" s="336"/>
    </row>
    <row r="3802" spans="1:4" ht="25.5">
      <c r="A3802" s="326">
        <v>39394</v>
      </c>
      <c r="B3802" s="328" t="s">
        <v>13932</v>
      </c>
      <c r="C3802" s="334" t="s">
        <v>2010</v>
      </c>
      <c r="D3802" s="336"/>
    </row>
    <row r="3803" spans="1:4" ht="25.5">
      <c r="A3803" s="326">
        <v>39395</v>
      </c>
      <c r="B3803" s="328" t="s">
        <v>13933</v>
      </c>
      <c r="C3803" s="334" t="s">
        <v>2010</v>
      </c>
      <c r="D3803" s="336"/>
    </row>
    <row r="3804" spans="1:4" ht="25.5">
      <c r="A3804" s="326">
        <v>14618</v>
      </c>
      <c r="B3804" s="328" t="s">
        <v>13934</v>
      </c>
      <c r="C3804" s="334" t="s">
        <v>2010</v>
      </c>
      <c r="D3804" s="336">
        <v>1484.56</v>
      </c>
    </row>
    <row r="3805" spans="1:4" ht="38.25">
      <c r="A3805" s="326">
        <v>40269</v>
      </c>
      <c r="B3805" s="328" t="s">
        <v>13935</v>
      </c>
      <c r="C3805" s="334" t="s">
        <v>2010</v>
      </c>
      <c r="D3805" s="336">
        <v>5981.2</v>
      </c>
    </row>
    <row r="3806" spans="1:4">
      <c r="A3806" s="326">
        <v>6110</v>
      </c>
      <c r="B3806" s="328" t="s">
        <v>13936</v>
      </c>
      <c r="C3806" s="334" t="s">
        <v>17</v>
      </c>
      <c r="D3806" s="336">
        <v>20.97</v>
      </c>
    </row>
    <row r="3807" spans="1:4">
      <c r="A3807" s="326">
        <v>40910</v>
      </c>
      <c r="B3807" s="328" t="s">
        <v>13937</v>
      </c>
      <c r="C3807" s="334" t="s">
        <v>1752</v>
      </c>
      <c r="D3807" s="336">
        <v>3671.31</v>
      </c>
    </row>
    <row r="3808" spans="1:4">
      <c r="A3808" s="326">
        <v>6111</v>
      </c>
      <c r="B3808" s="328" t="s">
        <v>13938</v>
      </c>
      <c r="C3808" s="334" t="s">
        <v>17</v>
      </c>
      <c r="D3808" s="336">
        <v>15.78</v>
      </c>
    </row>
    <row r="3809" spans="1:4">
      <c r="A3809" s="326">
        <v>41084</v>
      </c>
      <c r="B3809" s="328" t="s">
        <v>13939</v>
      </c>
      <c r="C3809" s="334" t="s">
        <v>1752</v>
      </c>
      <c r="D3809" s="336">
        <v>2761.9</v>
      </c>
    </row>
    <row r="3810" spans="1:4" ht="25.5">
      <c r="A3810" s="326">
        <v>44535</v>
      </c>
      <c r="B3810" s="328" t="s">
        <v>13940</v>
      </c>
      <c r="C3810" s="334" t="s">
        <v>827</v>
      </c>
      <c r="D3810" s="336">
        <v>47.29</v>
      </c>
    </row>
    <row r="3811" spans="1:4" ht="25.5">
      <c r="A3811" s="326">
        <v>44945</v>
      </c>
      <c r="B3811" s="328" t="s">
        <v>13941</v>
      </c>
      <c r="C3811" s="334" t="s">
        <v>2010</v>
      </c>
      <c r="D3811" s="336">
        <v>7.75</v>
      </c>
    </row>
    <row r="3812" spans="1:4">
      <c r="A3812" s="326">
        <v>38637</v>
      </c>
      <c r="B3812" s="328" t="s">
        <v>13942</v>
      </c>
      <c r="C3812" s="334" t="s">
        <v>2010</v>
      </c>
      <c r="D3812" s="336">
        <v>279</v>
      </c>
    </row>
    <row r="3813" spans="1:4">
      <c r="A3813" s="326">
        <v>6150</v>
      </c>
      <c r="B3813" s="328" t="s">
        <v>13943</v>
      </c>
      <c r="C3813" s="334" t="s">
        <v>2010</v>
      </c>
      <c r="D3813" s="336">
        <v>282.41000000000003</v>
      </c>
    </row>
    <row r="3814" spans="1:4">
      <c r="A3814" s="326">
        <v>6136</v>
      </c>
      <c r="B3814" s="328" t="s">
        <v>13944</v>
      </c>
      <c r="C3814" s="334" t="s">
        <v>2010</v>
      </c>
      <c r="D3814" s="336">
        <v>221.99</v>
      </c>
    </row>
    <row r="3815" spans="1:4">
      <c r="A3815" s="326">
        <v>38638</v>
      </c>
      <c r="B3815" s="328" t="s">
        <v>13945</v>
      </c>
      <c r="C3815" s="334" t="s">
        <v>2010</v>
      </c>
      <c r="D3815" s="336">
        <v>235.1</v>
      </c>
    </row>
    <row r="3816" spans="1:4">
      <c r="A3816" s="326">
        <v>20262</v>
      </c>
      <c r="B3816" s="328" t="s">
        <v>13946</v>
      </c>
      <c r="C3816" s="334" t="s">
        <v>2010</v>
      </c>
      <c r="D3816" s="336">
        <v>14.19</v>
      </c>
    </row>
    <row r="3817" spans="1:4">
      <c r="A3817" s="326">
        <v>6145</v>
      </c>
      <c r="B3817" s="328" t="s">
        <v>13947</v>
      </c>
      <c r="C3817" s="334" t="s">
        <v>2010</v>
      </c>
      <c r="D3817" s="336">
        <v>15.68</v>
      </c>
    </row>
    <row r="3818" spans="1:4">
      <c r="A3818" s="326">
        <v>6149</v>
      </c>
      <c r="B3818" s="328" t="s">
        <v>13948</v>
      </c>
      <c r="C3818" s="334" t="s">
        <v>2010</v>
      </c>
      <c r="D3818" s="336">
        <v>10.36</v>
      </c>
    </row>
    <row r="3819" spans="1:4">
      <c r="A3819" s="326">
        <v>6146</v>
      </c>
      <c r="B3819" s="328" t="s">
        <v>13949</v>
      </c>
      <c r="C3819" s="334" t="s">
        <v>2010</v>
      </c>
      <c r="D3819" s="336">
        <v>14.9</v>
      </c>
    </row>
    <row r="3820" spans="1:4">
      <c r="A3820" s="326">
        <v>44536</v>
      </c>
      <c r="B3820" s="328" t="s">
        <v>13950</v>
      </c>
      <c r="C3820" s="334" t="s">
        <v>802</v>
      </c>
      <c r="D3820" s="336">
        <v>3.01</v>
      </c>
    </row>
    <row r="3821" spans="1:4">
      <c r="A3821" s="326">
        <v>39961</v>
      </c>
      <c r="B3821" s="328" t="s">
        <v>13951</v>
      </c>
      <c r="C3821" s="334" t="s">
        <v>2010</v>
      </c>
      <c r="D3821" s="336">
        <v>23.7</v>
      </c>
    </row>
    <row r="3822" spans="1:4" ht="38.25">
      <c r="A3822" s="326">
        <v>42433</v>
      </c>
      <c r="B3822" s="328" t="s">
        <v>13952</v>
      </c>
      <c r="C3822" s="334" t="s">
        <v>2010</v>
      </c>
      <c r="D3822" s="336"/>
    </row>
    <row r="3823" spans="1:4" ht="38.25">
      <c r="A3823" s="326">
        <v>42434</v>
      </c>
      <c r="B3823" s="328" t="s">
        <v>13953</v>
      </c>
      <c r="C3823" s="334" t="s">
        <v>2010</v>
      </c>
      <c r="D3823" s="336"/>
    </row>
    <row r="3824" spans="1:4" ht="38.25">
      <c r="A3824" s="326">
        <v>42435</v>
      </c>
      <c r="B3824" s="328" t="s">
        <v>13954</v>
      </c>
      <c r="C3824" s="334" t="s">
        <v>2010</v>
      </c>
      <c r="D3824" s="336"/>
    </row>
    <row r="3825" spans="1:4">
      <c r="A3825" s="326">
        <v>38061</v>
      </c>
      <c r="B3825" s="328" t="s">
        <v>13955</v>
      </c>
      <c r="C3825" s="334" t="s">
        <v>2010</v>
      </c>
      <c r="D3825" s="336"/>
    </row>
    <row r="3826" spans="1:4">
      <c r="A3826" s="326">
        <v>20250</v>
      </c>
      <c r="B3826" s="328" t="s">
        <v>13956</v>
      </c>
      <c r="C3826" s="334" t="s">
        <v>802</v>
      </c>
      <c r="D3826" s="336">
        <v>12</v>
      </c>
    </row>
    <row r="3827" spans="1:4">
      <c r="A3827" s="326">
        <v>13388</v>
      </c>
      <c r="B3827" s="328" t="s">
        <v>13957</v>
      </c>
      <c r="C3827" s="334" t="s">
        <v>802</v>
      </c>
      <c r="D3827" s="336">
        <v>145.99</v>
      </c>
    </row>
    <row r="3828" spans="1:4">
      <c r="A3828" s="326">
        <v>39914</v>
      </c>
      <c r="B3828" s="328" t="s">
        <v>13958</v>
      </c>
      <c r="C3828" s="334" t="s">
        <v>802</v>
      </c>
      <c r="D3828" s="336"/>
    </row>
    <row r="3829" spans="1:4" ht="25.5">
      <c r="A3829" s="326">
        <v>12732</v>
      </c>
      <c r="B3829" s="328" t="s">
        <v>13959</v>
      </c>
      <c r="C3829" s="334" t="s">
        <v>2010</v>
      </c>
      <c r="D3829" s="336"/>
    </row>
    <row r="3830" spans="1:4">
      <c r="A3830" s="326">
        <v>6160</v>
      </c>
      <c r="B3830" s="328" t="s">
        <v>13960</v>
      </c>
      <c r="C3830" s="334" t="s">
        <v>17</v>
      </c>
      <c r="D3830" s="336">
        <v>20.97</v>
      </c>
    </row>
    <row r="3831" spans="1:4">
      <c r="A3831" s="326">
        <v>41087</v>
      </c>
      <c r="B3831" s="328" t="s">
        <v>13961</v>
      </c>
      <c r="C3831" s="334" t="s">
        <v>1752</v>
      </c>
      <c r="D3831" s="336">
        <v>3671.31</v>
      </c>
    </row>
    <row r="3832" spans="1:4">
      <c r="A3832" s="326">
        <v>6166</v>
      </c>
      <c r="B3832" s="328" t="s">
        <v>13962</v>
      </c>
      <c r="C3832" s="334" t="s">
        <v>17</v>
      </c>
      <c r="D3832" s="336">
        <v>24.63</v>
      </c>
    </row>
    <row r="3833" spans="1:4" ht="25.5">
      <c r="A3833" s="326">
        <v>41088</v>
      </c>
      <c r="B3833" s="328" t="s">
        <v>13963</v>
      </c>
      <c r="C3833" s="334" t="s">
        <v>1752</v>
      </c>
      <c r="D3833" s="336">
        <v>4314.26</v>
      </c>
    </row>
    <row r="3834" spans="1:4" ht="25.5">
      <c r="A3834" s="326">
        <v>20232</v>
      </c>
      <c r="B3834" s="328" t="s">
        <v>13964</v>
      </c>
      <c r="C3834" s="334" t="s">
        <v>5</v>
      </c>
      <c r="D3834" s="336">
        <v>109.55</v>
      </c>
    </row>
    <row r="3835" spans="1:4">
      <c r="A3835" s="326">
        <v>10856</v>
      </c>
      <c r="B3835" s="328" t="s">
        <v>13965</v>
      </c>
      <c r="C3835" s="334" t="s">
        <v>5</v>
      </c>
      <c r="D3835" s="336"/>
    </row>
    <row r="3836" spans="1:4" ht="25.5">
      <c r="A3836" s="326">
        <v>4828</v>
      </c>
      <c r="B3836" s="328" t="s">
        <v>13966</v>
      </c>
      <c r="C3836" s="334" t="s">
        <v>5</v>
      </c>
      <c r="D3836" s="336">
        <v>79.959999999999994</v>
      </c>
    </row>
    <row r="3837" spans="1:4" ht="25.5">
      <c r="A3837" s="326">
        <v>20249</v>
      </c>
      <c r="B3837" s="328" t="s">
        <v>13967</v>
      </c>
      <c r="C3837" s="334" t="s">
        <v>5</v>
      </c>
      <c r="D3837" s="336">
        <v>43.78</v>
      </c>
    </row>
    <row r="3838" spans="1:4">
      <c r="A3838" s="326">
        <v>11609</v>
      </c>
      <c r="B3838" s="328" t="s">
        <v>13968</v>
      </c>
      <c r="C3838" s="334" t="s">
        <v>1450</v>
      </c>
      <c r="D3838" s="336">
        <v>12.63</v>
      </c>
    </row>
    <row r="3839" spans="1:4">
      <c r="A3839" s="326">
        <v>20083</v>
      </c>
      <c r="B3839" s="328" t="s">
        <v>13969</v>
      </c>
      <c r="C3839" s="334" t="s">
        <v>2010</v>
      </c>
      <c r="D3839" s="336">
        <v>73.14</v>
      </c>
    </row>
    <row r="3840" spans="1:4" ht="25.5">
      <c r="A3840" s="326">
        <v>10691</v>
      </c>
      <c r="B3840" s="328" t="s">
        <v>13970</v>
      </c>
      <c r="C3840" s="334" t="s">
        <v>1450</v>
      </c>
      <c r="D3840" s="336">
        <v>53.78</v>
      </c>
    </row>
    <row r="3841" spans="1:4">
      <c r="A3841" s="326">
        <v>12295</v>
      </c>
      <c r="B3841" s="328" t="s">
        <v>13971</v>
      </c>
      <c r="C3841" s="334" t="s">
        <v>2010</v>
      </c>
      <c r="D3841" s="336">
        <v>3.84</v>
      </c>
    </row>
    <row r="3842" spans="1:4">
      <c r="A3842" s="326">
        <v>12296</v>
      </c>
      <c r="B3842" s="328" t="s">
        <v>13972</v>
      </c>
      <c r="C3842" s="334" t="s">
        <v>2010</v>
      </c>
      <c r="D3842" s="336">
        <v>4.97</v>
      </c>
    </row>
    <row r="3843" spans="1:4">
      <c r="A3843" s="326">
        <v>12294</v>
      </c>
      <c r="B3843" s="328" t="s">
        <v>13973</v>
      </c>
      <c r="C3843" s="334" t="s">
        <v>2010</v>
      </c>
      <c r="D3843" s="336">
        <v>11.93</v>
      </c>
    </row>
    <row r="3844" spans="1:4">
      <c r="A3844" s="326">
        <v>14543</v>
      </c>
      <c r="B3844" s="328" t="s">
        <v>13974</v>
      </c>
      <c r="C3844" s="334" t="s">
        <v>2010</v>
      </c>
      <c r="D3844" s="336">
        <v>8.52</v>
      </c>
    </row>
    <row r="3845" spans="1:4">
      <c r="A3845" s="326">
        <v>13329</v>
      </c>
      <c r="B3845" s="328" t="s">
        <v>13975</v>
      </c>
      <c r="C3845" s="334" t="s">
        <v>2010</v>
      </c>
      <c r="D3845" s="336">
        <v>5</v>
      </c>
    </row>
    <row r="3846" spans="1:4" ht="25.5">
      <c r="A3846" s="326">
        <v>21047</v>
      </c>
      <c r="B3846" s="328" t="s">
        <v>13976</v>
      </c>
      <c r="C3846" s="334" t="s">
        <v>2010</v>
      </c>
      <c r="D3846" s="336"/>
    </row>
    <row r="3847" spans="1:4" ht="25.5">
      <c r="A3847" s="326">
        <v>21042</v>
      </c>
      <c r="B3847" s="328" t="s">
        <v>13977</v>
      </c>
      <c r="C3847" s="334" t="s">
        <v>2010</v>
      </c>
      <c r="D3847" s="336"/>
    </row>
    <row r="3848" spans="1:4" ht="25.5">
      <c r="A3848" s="326">
        <v>21043</v>
      </c>
      <c r="B3848" s="328" t="s">
        <v>13978</v>
      </c>
      <c r="C3848" s="334" t="s">
        <v>2010</v>
      </c>
      <c r="D3848" s="336"/>
    </row>
    <row r="3849" spans="1:4" ht="23.25" customHeight="1">
      <c r="A3849" s="326">
        <v>21044</v>
      </c>
      <c r="B3849" s="328" t="s">
        <v>13979</v>
      </c>
      <c r="C3849" s="334" t="s">
        <v>2010</v>
      </c>
      <c r="D3849" s="336"/>
    </row>
    <row r="3850" spans="1:4" ht="25.5">
      <c r="A3850" s="326">
        <v>21045</v>
      </c>
      <c r="B3850" s="328" t="s">
        <v>13980</v>
      </c>
      <c r="C3850" s="334" t="s">
        <v>2010</v>
      </c>
      <c r="D3850" s="336"/>
    </row>
    <row r="3851" spans="1:4" ht="25.5">
      <c r="A3851" s="326">
        <v>21041</v>
      </c>
      <c r="B3851" s="328" t="s">
        <v>13981</v>
      </c>
      <c r="C3851" s="334" t="s">
        <v>2010</v>
      </c>
      <c r="D3851" s="336"/>
    </row>
    <row r="3852" spans="1:4" ht="25.5">
      <c r="A3852" s="326">
        <v>21040</v>
      </c>
      <c r="B3852" s="328" t="s">
        <v>13982</v>
      </c>
      <c r="C3852" s="334" t="s">
        <v>2010</v>
      </c>
      <c r="D3852" s="336"/>
    </row>
    <row r="3853" spans="1:4">
      <c r="A3853" s="326">
        <v>14149</v>
      </c>
      <c r="B3853" s="328" t="s">
        <v>13983</v>
      </c>
      <c r="C3853" s="334" t="s">
        <v>12183</v>
      </c>
      <c r="D3853" s="336"/>
    </row>
    <row r="3854" spans="1:4" ht="25.5">
      <c r="A3854" s="326">
        <v>38099</v>
      </c>
      <c r="B3854" s="328" t="s">
        <v>13984</v>
      </c>
      <c r="C3854" s="334" t="s">
        <v>2010</v>
      </c>
      <c r="D3854" s="336">
        <v>1.42</v>
      </c>
    </row>
    <row r="3855" spans="1:4" ht="25.5">
      <c r="A3855" s="326">
        <v>38100</v>
      </c>
      <c r="B3855" s="328" t="s">
        <v>13985</v>
      </c>
      <c r="C3855" s="334" t="s">
        <v>2010</v>
      </c>
      <c r="D3855" s="336">
        <v>2.33</v>
      </c>
    </row>
    <row r="3856" spans="1:4" ht="25.5">
      <c r="A3856" s="326">
        <v>7576</v>
      </c>
      <c r="B3856" s="328" t="s">
        <v>13986</v>
      </c>
      <c r="C3856" s="334" t="s">
        <v>2010</v>
      </c>
      <c r="D3856" s="336"/>
    </row>
    <row r="3857" spans="1:4" ht="25.5">
      <c r="A3857" s="326">
        <v>3384</v>
      </c>
      <c r="B3857" s="328" t="s">
        <v>13987</v>
      </c>
      <c r="C3857" s="334" t="s">
        <v>2010</v>
      </c>
      <c r="D3857" s="336">
        <v>11.28</v>
      </c>
    </row>
    <row r="3858" spans="1:4" ht="25.5">
      <c r="A3858" s="326">
        <v>7572</v>
      </c>
      <c r="B3858" s="328" t="s">
        <v>13988</v>
      </c>
      <c r="C3858" s="334" t="s">
        <v>2010</v>
      </c>
      <c r="D3858" s="336"/>
    </row>
    <row r="3859" spans="1:4" ht="25.5">
      <c r="A3859" s="326">
        <v>3396</v>
      </c>
      <c r="B3859" s="328" t="s">
        <v>13989</v>
      </c>
      <c r="C3859" s="334" t="s">
        <v>2010</v>
      </c>
      <c r="D3859" s="336"/>
    </row>
    <row r="3860" spans="1:4" ht="25.5">
      <c r="A3860" s="326">
        <v>37590</v>
      </c>
      <c r="B3860" s="328" t="s">
        <v>13990</v>
      </c>
      <c r="C3860" s="334" t="s">
        <v>2010</v>
      </c>
      <c r="D3860" s="336"/>
    </row>
    <row r="3861" spans="1:4" ht="25.5">
      <c r="A3861" s="326">
        <v>37591</v>
      </c>
      <c r="B3861" s="328" t="s">
        <v>13991</v>
      </c>
      <c r="C3861" s="334" t="s">
        <v>2010</v>
      </c>
      <c r="D3861" s="336"/>
    </row>
    <row r="3862" spans="1:4" ht="25.5">
      <c r="A3862" s="326">
        <v>12626</v>
      </c>
      <c r="B3862" s="328" t="s">
        <v>13992</v>
      </c>
      <c r="C3862" s="334" t="s">
        <v>2010</v>
      </c>
      <c r="D3862" s="336">
        <v>37.130000000000003</v>
      </c>
    </row>
    <row r="3863" spans="1:4">
      <c r="A3863" s="326">
        <v>11033</v>
      </c>
      <c r="B3863" s="328" t="s">
        <v>13993</v>
      </c>
      <c r="C3863" s="334" t="s">
        <v>2010</v>
      </c>
      <c r="D3863" s="336">
        <v>4.87</v>
      </c>
    </row>
    <row r="3864" spans="1:4">
      <c r="A3864" s="326">
        <v>390</v>
      </c>
      <c r="B3864" s="328" t="s">
        <v>13994</v>
      </c>
      <c r="C3864" s="334" t="s">
        <v>2010</v>
      </c>
      <c r="D3864" s="336"/>
    </row>
    <row r="3865" spans="1:4" ht="38.25">
      <c r="A3865" s="326">
        <v>42436</v>
      </c>
      <c r="B3865" s="328" t="s">
        <v>13995</v>
      </c>
      <c r="C3865" s="334" t="s">
        <v>2010</v>
      </c>
      <c r="D3865" s="336"/>
    </row>
    <row r="3866" spans="1:4">
      <c r="A3866" s="326">
        <v>6194</v>
      </c>
      <c r="B3866" s="328" t="s">
        <v>13996</v>
      </c>
      <c r="C3866" s="334" t="s">
        <v>5</v>
      </c>
      <c r="D3866" s="336">
        <v>7.6</v>
      </c>
    </row>
    <row r="3867" spans="1:4">
      <c r="A3867" s="326">
        <v>10567</v>
      </c>
      <c r="B3867" s="328" t="s">
        <v>13997</v>
      </c>
      <c r="C3867" s="334" t="s">
        <v>5</v>
      </c>
      <c r="D3867" s="336">
        <v>12.04</v>
      </c>
    </row>
    <row r="3868" spans="1:4">
      <c r="A3868" s="326">
        <v>6212</v>
      </c>
      <c r="B3868" s="328" t="s">
        <v>13998</v>
      </c>
      <c r="C3868" s="334" t="s">
        <v>5</v>
      </c>
      <c r="D3868" s="336">
        <v>17.670000000000002</v>
      </c>
    </row>
    <row r="3869" spans="1:4" ht="25.5">
      <c r="A3869" s="326">
        <v>3993</v>
      </c>
      <c r="B3869" s="328" t="s">
        <v>13999</v>
      </c>
      <c r="C3869" s="334" t="s">
        <v>16</v>
      </c>
      <c r="D3869" s="336">
        <v>132.9</v>
      </c>
    </row>
    <row r="3870" spans="1:4" ht="25.5">
      <c r="A3870" s="326">
        <v>3990</v>
      </c>
      <c r="B3870" s="328" t="s">
        <v>14000</v>
      </c>
      <c r="C3870" s="334" t="s">
        <v>5</v>
      </c>
      <c r="D3870" s="336">
        <v>25</v>
      </c>
    </row>
    <row r="3871" spans="1:4" ht="25.5">
      <c r="A3871" s="326">
        <v>3992</v>
      </c>
      <c r="B3871" s="328" t="s">
        <v>14001</v>
      </c>
      <c r="C3871" s="334" t="s">
        <v>5</v>
      </c>
      <c r="D3871" s="336">
        <v>33.76</v>
      </c>
    </row>
    <row r="3872" spans="1:4" ht="25.5">
      <c r="A3872" s="326">
        <v>6178</v>
      </c>
      <c r="B3872" s="328" t="s">
        <v>14002</v>
      </c>
      <c r="C3872" s="334" t="s">
        <v>16</v>
      </c>
      <c r="D3872" s="336"/>
    </row>
    <row r="3873" spans="1:4" ht="25.5">
      <c r="A3873" s="326">
        <v>6180</v>
      </c>
      <c r="B3873" s="328" t="s">
        <v>14003</v>
      </c>
      <c r="C3873" s="334" t="s">
        <v>16</v>
      </c>
      <c r="D3873" s="336"/>
    </row>
    <row r="3874" spans="1:4" ht="25.5">
      <c r="A3874" s="326">
        <v>6182</v>
      </c>
      <c r="B3874" s="328" t="s">
        <v>14004</v>
      </c>
      <c r="C3874" s="334" t="s">
        <v>16</v>
      </c>
      <c r="D3874" s="336"/>
    </row>
    <row r="3875" spans="1:4" ht="25.5">
      <c r="A3875" s="326">
        <v>43614</v>
      </c>
      <c r="B3875" s="328" t="s">
        <v>14005</v>
      </c>
      <c r="C3875" s="334" t="s">
        <v>5</v>
      </c>
      <c r="D3875" s="336">
        <v>16.89</v>
      </c>
    </row>
    <row r="3876" spans="1:4" ht="25.5">
      <c r="A3876" s="326">
        <v>6193</v>
      </c>
      <c r="B3876" s="328" t="s">
        <v>14006</v>
      </c>
      <c r="C3876" s="334" t="s">
        <v>5</v>
      </c>
      <c r="D3876" s="336">
        <v>20.56</v>
      </c>
    </row>
    <row r="3877" spans="1:4" ht="25.5">
      <c r="A3877" s="326">
        <v>6189</v>
      </c>
      <c r="B3877" s="328" t="s">
        <v>14007</v>
      </c>
      <c r="C3877" s="334" t="s">
        <v>5</v>
      </c>
      <c r="D3877" s="336">
        <v>30.01</v>
      </c>
    </row>
    <row r="3878" spans="1:4" ht="25.5">
      <c r="A3878" s="326">
        <v>6214</v>
      </c>
      <c r="B3878" s="328" t="s">
        <v>14008</v>
      </c>
      <c r="C3878" s="334" t="s">
        <v>16</v>
      </c>
      <c r="D3878" s="336"/>
    </row>
    <row r="3879" spans="1:4" ht="25.5">
      <c r="A3879" s="326">
        <v>36153</v>
      </c>
      <c r="B3879" s="328" t="s">
        <v>14009</v>
      </c>
      <c r="C3879" s="334" t="s">
        <v>2010</v>
      </c>
      <c r="D3879" s="336">
        <v>224.7</v>
      </c>
    </row>
    <row r="3880" spans="1:4">
      <c r="A3880" s="326">
        <v>10740</v>
      </c>
      <c r="B3880" s="328" t="s">
        <v>14010</v>
      </c>
      <c r="C3880" s="334" t="s">
        <v>2010</v>
      </c>
      <c r="D3880" s="336">
        <v>12077.25</v>
      </c>
    </row>
    <row r="3881" spans="1:4">
      <c r="A3881" s="326">
        <v>13914</v>
      </c>
      <c r="B3881" s="328" t="s">
        <v>14011</v>
      </c>
      <c r="C3881" s="334" t="s">
        <v>2010</v>
      </c>
      <c r="D3881" s="336">
        <v>873.83</v>
      </c>
    </row>
    <row r="3882" spans="1:4">
      <c r="A3882" s="326">
        <v>10742</v>
      </c>
      <c r="B3882" s="328" t="s">
        <v>14012</v>
      </c>
      <c r="C3882" s="334" t="s">
        <v>2010</v>
      </c>
      <c r="D3882" s="336">
        <v>1274.5</v>
      </c>
    </row>
    <row r="3883" spans="1:4">
      <c r="A3883" s="326">
        <v>38465</v>
      </c>
      <c r="B3883" s="328" t="s">
        <v>14013</v>
      </c>
      <c r="C3883" s="334" t="s">
        <v>2010</v>
      </c>
      <c r="D3883" s="336">
        <v>31.07</v>
      </c>
    </row>
    <row r="3884" spans="1:4">
      <c r="A3884" s="326">
        <v>7543</v>
      </c>
      <c r="B3884" s="328" t="s">
        <v>14014</v>
      </c>
      <c r="C3884" s="334" t="s">
        <v>2010</v>
      </c>
      <c r="D3884" s="336">
        <v>7.88</v>
      </c>
    </row>
    <row r="3885" spans="1:4" ht="25.5">
      <c r="A3885" s="326">
        <v>43427</v>
      </c>
      <c r="B3885" s="328" t="s">
        <v>14015</v>
      </c>
      <c r="C3885" s="334" t="s">
        <v>2010</v>
      </c>
      <c r="D3885" s="336">
        <v>1499.43</v>
      </c>
    </row>
    <row r="3886" spans="1:4">
      <c r="A3886" s="326">
        <v>41613</v>
      </c>
      <c r="B3886" s="328" t="s">
        <v>14016</v>
      </c>
      <c r="C3886" s="334" t="s">
        <v>2010</v>
      </c>
      <c r="D3886" s="336">
        <v>96.38</v>
      </c>
    </row>
    <row r="3887" spans="1:4">
      <c r="A3887" s="326">
        <v>41614</v>
      </c>
      <c r="B3887" s="328" t="s">
        <v>14017</v>
      </c>
      <c r="C3887" s="334" t="s">
        <v>2010</v>
      </c>
      <c r="D3887" s="336">
        <v>122.81</v>
      </c>
    </row>
    <row r="3888" spans="1:4">
      <c r="A3888" s="326">
        <v>41615</v>
      </c>
      <c r="B3888" s="328" t="s">
        <v>14018</v>
      </c>
      <c r="C3888" s="334" t="s">
        <v>2010</v>
      </c>
      <c r="D3888" s="336">
        <v>189.81</v>
      </c>
    </row>
    <row r="3889" spans="1:4">
      <c r="A3889" s="326">
        <v>41616</v>
      </c>
      <c r="B3889" s="328" t="s">
        <v>14019</v>
      </c>
      <c r="C3889" s="334" t="s">
        <v>2010</v>
      </c>
      <c r="D3889" s="336">
        <v>283.61</v>
      </c>
    </row>
    <row r="3890" spans="1:4">
      <c r="A3890" s="326">
        <v>41617</v>
      </c>
      <c r="B3890" s="328" t="s">
        <v>14020</v>
      </c>
      <c r="C3890" s="334" t="s">
        <v>2010</v>
      </c>
      <c r="D3890" s="336">
        <v>563.92999999999995</v>
      </c>
    </row>
    <row r="3891" spans="1:4">
      <c r="A3891" s="326">
        <v>41618</v>
      </c>
      <c r="B3891" s="328" t="s">
        <v>14021</v>
      </c>
      <c r="C3891" s="334" t="s">
        <v>2010</v>
      </c>
      <c r="D3891" s="336">
        <v>1038.17</v>
      </c>
    </row>
    <row r="3892" spans="1:4" ht="25.5">
      <c r="A3892" s="326">
        <v>43428</v>
      </c>
      <c r="B3892" s="328" t="s">
        <v>14022</v>
      </c>
      <c r="C3892" s="334" t="s">
        <v>2010</v>
      </c>
      <c r="D3892" s="336">
        <v>1823.57</v>
      </c>
    </row>
    <row r="3893" spans="1:4" ht="25.5">
      <c r="A3893" s="326">
        <v>41619</v>
      </c>
      <c r="B3893" s="328" t="s">
        <v>14023</v>
      </c>
      <c r="C3893" s="334" t="s">
        <v>2010</v>
      </c>
      <c r="D3893" s="336">
        <v>118.15</v>
      </c>
    </row>
    <row r="3894" spans="1:4" ht="25.5">
      <c r="A3894" s="326">
        <v>41620</v>
      </c>
      <c r="B3894" s="328" t="s">
        <v>14024</v>
      </c>
      <c r="C3894" s="334" t="s">
        <v>2010</v>
      </c>
      <c r="D3894" s="336">
        <v>149.24</v>
      </c>
    </row>
    <row r="3895" spans="1:4" ht="25.5">
      <c r="A3895" s="326">
        <v>41622</v>
      </c>
      <c r="B3895" s="328" t="s">
        <v>14025</v>
      </c>
      <c r="C3895" s="334" t="s">
        <v>2010</v>
      </c>
      <c r="D3895" s="336">
        <v>258.83999999999997</v>
      </c>
    </row>
    <row r="3896" spans="1:4" ht="25.5">
      <c r="A3896" s="326">
        <v>41623</v>
      </c>
      <c r="B3896" s="328" t="s">
        <v>14026</v>
      </c>
      <c r="C3896" s="334" t="s">
        <v>2010</v>
      </c>
      <c r="D3896" s="336">
        <v>397.98</v>
      </c>
    </row>
    <row r="3897" spans="1:4" ht="25.5">
      <c r="A3897" s="326">
        <v>41624</v>
      </c>
      <c r="B3897" s="328" t="s">
        <v>14027</v>
      </c>
      <c r="C3897" s="334" t="s">
        <v>2010</v>
      </c>
      <c r="D3897" s="336">
        <v>746.21</v>
      </c>
    </row>
    <row r="3898" spans="1:4" ht="25.5">
      <c r="A3898" s="326">
        <v>41625</v>
      </c>
      <c r="B3898" s="328" t="s">
        <v>14028</v>
      </c>
      <c r="C3898" s="334" t="s">
        <v>2010</v>
      </c>
      <c r="D3898" s="336">
        <v>1148.08</v>
      </c>
    </row>
    <row r="3899" spans="1:4">
      <c r="A3899" s="326">
        <v>39346</v>
      </c>
      <c r="B3899" s="328" t="s">
        <v>14029</v>
      </c>
      <c r="C3899" s="334" t="s">
        <v>2010</v>
      </c>
      <c r="D3899" s="336">
        <v>4.8600000000000003</v>
      </c>
    </row>
    <row r="3900" spans="1:4">
      <c r="A3900" s="326">
        <v>39350</v>
      </c>
      <c r="B3900" s="328" t="s">
        <v>14030</v>
      </c>
      <c r="C3900" s="334" t="s">
        <v>2010</v>
      </c>
      <c r="D3900" s="336">
        <v>5.24</v>
      </c>
    </row>
    <row r="3901" spans="1:4">
      <c r="A3901" s="326">
        <v>39351</v>
      </c>
      <c r="B3901" s="328" t="s">
        <v>14031</v>
      </c>
      <c r="C3901" s="334" t="s">
        <v>2010</v>
      </c>
      <c r="D3901" s="336">
        <v>6.06</v>
      </c>
    </row>
    <row r="3902" spans="1:4">
      <c r="A3902" s="326">
        <v>39352</v>
      </c>
      <c r="B3902" s="328" t="s">
        <v>14032</v>
      </c>
      <c r="C3902" s="334" t="s">
        <v>2010</v>
      </c>
      <c r="D3902" s="336">
        <v>4.8600000000000003</v>
      </c>
    </row>
    <row r="3903" spans="1:4" ht="25.5">
      <c r="A3903" s="326">
        <v>38837</v>
      </c>
      <c r="B3903" s="328" t="s">
        <v>14033</v>
      </c>
      <c r="C3903" s="334" t="s">
        <v>2010</v>
      </c>
      <c r="D3903" s="336"/>
    </row>
    <row r="3904" spans="1:4" ht="25.5">
      <c r="A3904" s="326">
        <v>38836</v>
      </c>
      <c r="B3904" s="328" t="s">
        <v>14034</v>
      </c>
      <c r="C3904" s="334" t="s">
        <v>2010</v>
      </c>
      <c r="D3904" s="336"/>
    </row>
    <row r="3905" spans="1:4" ht="25.5">
      <c r="A3905" s="326">
        <v>2666</v>
      </c>
      <c r="B3905" s="328" t="s">
        <v>14035</v>
      </c>
      <c r="C3905" s="334" t="s">
        <v>2010</v>
      </c>
      <c r="D3905" s="336"/>
    </row>
    <row r="3906" spans="1:4" ht="25.5">
      <c r="A3906" s="326">
        <v>2668</v>
      </c>
      <c r="B3906" s="328" t="s">
        <v>14036</v>
      </c>
      <c r="C3906" s="334" t="s">
        <v>2010</v>
      </c>
      <c r="D3906" s="336"/>
    </row>
    <row r="3907" spans="1:4" ht="25.5">
      <c r="A3907" s="326">
        <v>2664</v>
      </c>
      <c r="B3907" s="328" t="s">
        <v>14037</v>
      </c>
      <c r="C3907" s="334" t="s">
        <v>2010</v>
      </c>
      <c r="D3907" s="336"/>
    </row>
    <row r="3908" spans="1:4" ht="25.5">
      <c r="A3908" s="326">
        <v>2662</v>
      </c>
      <c r="B3908" s="328" t="s">
        <v>14038</v>
      </c>
      <c r="C3908" s="334" t="s">
        <v>2010</v>
      </c>
      <c r="D3908" s="336"/>
    </row>
    <row r="3909" spans="1:4" ht="25.5">
      <c r="A3909" s="326">
        <v>20964</v>
      </c>
      <c r="B3909" s="328" t="s">
        <v>14039</v>
      </c>
      <c r="C3909" s="334" t="s">
        <v>2010</v>
      </c>
      <c r="D3909" s="336">
        <v>99.57</v>
      </c>
    </row>
    <row r="3910" spans="1:4" ht="25.5">
      <c r="A3910" s="326">
        <v>10905</v>
      </c>
      <c r="B3910" s="328" t="s">
        <v>14040</v>
      </c>
      <c r="C3910" s="334" t="s">
        <v>2010</v>
      </c>
      <c r="D3910" s="336">
        <v>133.57</v>
      </c>
    </row>
    <row r="3911" spans="1:4" ht="38.25">
      <c r="A3911" s="326">
        <v>11289</v>
      </c>
      <c r="B3911" s="328" t="s">
        <v>14041</v>
      </c>
      <c r="C3911" s="334" t="s">
        <v>2010</v>
      </c>
      <c r="D3911" s="336"/>
    </row>
    <row r="3912" spans="1:4" ht="38.25">
      <c r="A3912" s="326">
        <v>11241</v>
      </c>
      <c r="B3912" s="328" t="s">
        <v>14042</v>
      </c>
      <c r="C3912" s="334" t="s">
        <v>2010</v>
      </c>
      <c r="D3912" s="336"/>
    </row>
    <row r="3913" spans="1:4" ht="38.25">
      <c r="A3913" s="326">
        <v>11301</v>
      </c>
      <c r="B3913" s="328" t="s">
        <v>14043</v>
      </c>
      <c r="C3913" s="334" t="s">
        <v>2010</v>
      </c>
      <c r="D3913" s="336"/>
    </row>
    <row r="3914" spans="1:4" ht="25.5">
      <c r="A3914" s="326">
        <v>21090</v>
      </c>
      <c r="B3914" s="328" t="s">
        <v>14044</v>
      </c>
      <c r="C3914" s="334" t="s">
        <v>2010</v>
      </c>
      <c r="D3914" s="336"/>
    </row>
    <row r="3915" spans="1:4" ht="25.5">
      <c r="A3915" s="326">
        <v>11315</v>
      </c>
      <c r="B3915" s="328" t="s">
        <v>14045</v>
      </c>
      <c r="C3915" s="334" t="s">
        <v>2010</v>
      </c>
      <c r="D3915" s="336"/>
    </row>
    <row r="3916" spans="1:4" ht="25.5">
      <c r="A3916" s="326">
        <v>21071</v>
      </c>
      <c r="B3916" s="328" t="s">
        <v>14046</v>
      </c>
      <c r="C3916" s="334" t="s">
        <v>2010</v>
      </c>
      <c r="D3916" s="336"/>
    </row>
    <row r="3917" spans="1:4" ht="25.5">
      <c r="A3917" s="326">
        <v>14112</v>
      </c>
      <c r="B3917" s="328" t="s">
        <v>14047</v>
      </c>
      <c r="C3917" s="334" t="s">
        <v>2010</v>
      </c>
      <c r="D3917" s="336"/>
    </row>
    <row r="3918" spans="1:4" ht="25.5">
      <c r="A3918" s="326">
        <v>11316</v>
      </c>
      <c r="B3918" s="328" t="s">
        <v>14048</v>
      </c>
      <c r="C3918" s="334" t="s">
        <v>2010</v>
      </c>
      <c r="D3918" s="336"/>
    </row>
    <row r="3919" spans="1:4" ht="25.5">
      <c r="A3919" s="326">
        <v>6243</v>
      </c>
      <c r="B3919" s="328" t="s">
        <v>14049</v>
      </c>
      <c r="C3919" s="334" t="s">
        <v>2010</v>
      </c>
      <c r="D3919" s="336"/>
    </row>
    <row r="3920" spans="1:4" ht="25.5">
      <c r="A3920" s="326">
        <v>6240</v>
      </c>
      <c r="B3920" s="328" t="s">
        <v>14050</v>
      </c>
      <c r="C3920" s="334" t="s">
        <v>2010</v>
      </c>
      <c r="D3920" s="336"/>
    </row>
    <row r="3921" spans="1:4" ht="25.5">
      <c r="A3921" s="326">
        <v>11296</v>
      </c>
      <c r="B3921" s="328" t="s">
        <v>14051</v>
      </c>
      <c r="C3921" s="334" t="s">
        <v>2010</v>
      </c>
      <c r="D3921" s="336"/>
    </row>
    <row r="3922" spans="1:4" ht="25.5">
      <c r="A3922" s="326">
        <v>11299</v>
      </c>
      <c r="B3922" s="328" t="s">
        <v>14052</v>
      </c>
      <c r="C3922" s="334" t="s">
        <v>2010</v>
      </c>
      <c r="D3922" s="336"/>
    </row>
    <row r="3923" spans="1:4" ht="25.5">
      <c r="A3923" s="326">
        <v>11688</v>
      </c>
      <c r="B3923" s="328" t="s">
        <v>14053</v>
      </c>
      <c r="C3923" s="334" t="s">
        <v>2010</v>
      </c>
      <c r="D3923" s="336">
        <v>498.65</v>
      </c>
    </row>
    <row r="3924" spans="1:4" ht="38.25">
      <c r="A3924" s="326">
        <v>37736</v>
      </c>
      <c r="B3924" s="328" t="s">
        <v>14054</v>
      </c>
      <c r="C3924" s="334" t="s">
        <v>2010</v>
      </c>
      <c r="D3924" s="336"/>
    </row>
    <row r="3925" spans="1:4" ht="25.5">
      <c r="A3925" s="326">
        <v>37739</v>
      </c>
      <c r="B3925" s="328" t="s">
        <v>14055</v>
      </c>
      <c r="C3925" s="334" t="s">
        <v>2010</v>
      </c>
      <c r="D3925" s="336"/>
    </row>
    <row r="3926" spans="1:4" ht="25.5">
      <c r="A3926" s="326">
        <v>37740</v>
      </c>
      <c r="B3926" s="328" t="s">
        <v>14056</v>
      </c>
      <c r="C3926" s="334" t="s">
        <v>2010</v>
      </c>
      <c r="D3926" s="336"/>
    </row>
    <row r="3927" spans="1:4" ht="25.5">
      <c r="A3927" s="326">
        <v>37738</v>
      </c>
      <c r="B3927" s="328" t="s">
        <v>14057</v>
      </c>
      <c r="C3927" s="334" t="s">
        <v>2010</v>
      </c>
      <c r="D3927" s="336"/>
    </row>
    <row r="3928" spans="1:4" ht="25.5">
      <c r="A3928" s="326">
        <v>37737</v>
      </c>
      <c r="B3928" s="328" t="s">
        <v>14058</v>
      </c>
      <c r="C3928" s="334" t="s">
        <v>2010</v>
      </c>
      <c r="D3928" s="336"/>
    </row>
    <row r="3929" spans="1:4">
      <c r="A3929" s="326">
        <v>25014</v>
      </c>
      <c r="B3929" s="328" t="s">
        <v>14059</v>
      </c>
      <c r="C3929" s="334" t="s">
        <v>2010</v>
      </c>
      <c r="D3929" s="336"/>
    </row>
    <row r="3930" spans="1:4">
      <c r="A3930" s="326">
        <v>25013</v>
      </c>
      <c r="B3930" s="328" t="s">
        <v>14060</v>
      </c>
      <c r="C3930" s="334" t="s">
        <v>2010</v>
      </c>
      <c r="D3930" s="336"/>
    </row>
    <row r="3931" spans="1:4">
      <c r="A3931" s="326">
        <v>14405</v>
      </c>
      <c r="B3931" s="328" t="s">
        <v>14061</v>
      </c>
      <c r="C3931" s="334" t="s">
        <v>2010</v>
      </c>
      <c r="D3931" s="336"/>
    </row>
    <row r="3932" spans="1:4">
      <c r="A3932" s="326">
        <v>20271</v>
      </c>
      <c r="B3932" s="328" t="s">
        <v>14062</v>
      </c>
      <c r="C3932" s="334" t="s">
        <v>2010</v>
      </c>
      <c r="D3932" s="336">
        <v>489.11</v>
      </c>
    </row>
    <row r="3933" spans="1:4">
      <c r="A3933" s="326">
        <v>10423</v>
      </c>
      <c r="B3933" s="328" t="s">
        <v>14063</v>
      </c>
      <c r="C3933" s="334" t="s">
        <v>2010</v>
      </c>
      <c r="D3933" s="336">
        <v>359.12</v>
      </c>
    </row>
    <row r="3934" spans="1:4" ht="25.5">
      <c r="A3934" s="326">
        <v>36790</v>
      </c>
      <c r="B3934" s="328" t="s">
        <v>14064</v>
      </c>
      <c r="C3934" s="334" t="s">
        <v>2010</v>
      </c>
      <c r="D3934" s="336">
        <v>340.27</v>
      </c>
    </row>
    <row r="3935" spans="1:4" ht="25.5">
      <c r="A3935" s="326">
        <v>37589</v>
      </c>
      <c r="B3935" s="328" t="s">
        <v>14065</v>
      </c>
      <c r="C3935" s="334" t="s">
        <v>2010</v>
      </c>
      <c r="D3935" s="336">
        <v>416.92</v>
      </c>
    </row>
    <row r="3936" spans="1:4" ht="25.5">
      <c r="A3936" s="326">
        <v>11690</v>
      </c>
      <c r="B3936" s="328" t="s">
        <v>14066</v>
      </c>
      <c r="C3936" s="334" t="s">
        <v>2010</v>
      </c>
      <c r="D3936" s="336">
        <v>221.48</v>
      </c>
    </row>
    <row r="3937" spans="1:4" ht="25.5">
      <c r="A3937" s="326">
        <v>20234</v>
      </c>
      <c r="B3937" s="328" t="s">
        <v>14067</v>
      </c>
      <c r="C3937" s="334" t="s">
        <v>2010</v>
      </c>
      <c r="D3937" s="336">
        <v>280.27999999999997</v>
      </c>
    </row>
    <row r="3938" spans="1:4">
      <c r="A3938" s="326">
        <v>44480</v>
      </c>
      <c r="B3938" s="328" t="s">
        <v>14068</v>
      </c>
      <c r="C3938" s="334" t="s">
        <v>827</v>
      </c>
      <c r="D3938" s="336">
        <v>18.73</v>
      </c>
    </row>
    <row r="3939" spans="1:4" ht="25.5">
      <c r="A3939" s="326">
        <v>11457</v>
      </c>
      <c r="B3939" s="328" t="s">
        <v>14069</v>
      </c>
      <c r="C3939" s="334" t="s">
        <v>2010</v>
      </c>
      <c r="D3939" s="336">
        <v>51.29</v>
      </c>
    </row>
    <row r="3940" spans="1:4" ht="25.5">
      <c r="A3940" s="326">
        <v>44073</v>
      </c>
      <c r="B3940" s="328" t="s">
        <v>14070</v>
      </c>
      <c r="C3940" s="334" t="s">
        <v>5</v>
      </c>
      <c r="D3940" s="336">
        <v>1.02</v>
      </c>
    </row>
    <row r="3941" spans="1:4">
      <c r="A3941" s="326">
        <v>3593</v>
      </c>
      <c r="B3941" s="328" t="s">
        <v>14071</v>
      </c>
      <c r="C3941" s="334" t="s">
        <v>2010</v>
      </c>
      <c r="D3941" s="336"/>
    </row>
    <row r="3942" spans="1:4">
      <c r="A3942" s="326">
        <v>3588</v>
      </c>
      <c r="B3942" s="328" t="s">
        <v>14072</v>
      </c>
      <c r="C3942" s="334" t="s">
        <v>2010</v>
      </c>
      <c r="D3942" s="336"/>
    </row>
    <row r="3943" spans="1:4">
      <c r="A3943" s="326">
        <v>3587</v>
      </c>
      <c r="B3943" s="328" t="s">
        <v>14073</v>
      </c>
      <c r="C3943" s="334" t="s">
        <v>2010</v>
      </c>
      <c r="D3943" s="336"/>
    </row>
    <row r="3944" spans="1:4">
      <c r="A3944" s="326">
        <v>3585</v>
      </c>
      <c r="B3944" s="328" t="s">
        <v>14074</v>
      </c>
      <c r="C3944" s="334" t="s">
        <v>2010</v>
      </c>
      <c r="D3944" s="336"/>
    </row>
    <row r="3945" spans="1:4">
      <c r="A3945" s="326">
        <v>3590</v>
      </c>
      <c r="B3945" s="328" t="s">
        <v>14075</v>
      </c>
      <c r="C3945" s="334" t="s">
        <v>2010</v>
      </c>
      <c r="D3945" s="336"/>
    </row>
    <row r="3946" spans="1:4">
      <c r="A3946" s="326">
        <v>3589</v>
      </c>
      <c r="B3946" s="328" t="s">
        <v>14076</v>
      </c>
      <c r="C3946" s="334" t="s">
        <v>2010</v>
      </c>
      <c r="D3946" s="336"/>
    </row>
    <row r="3947" spans="1:4">
      <c r="A3947" s="326">
        <v>3592</v>
      </c>
      <c r="B3947" s="328" t="s">
        <v>14077</v>
      </c>
      <c r="C3947" s="334" t="s">
        <v>2010</v>
      </c>
      <c r="D3947" s="336"/>
    </row>
    <row r="3948" spans="1:4">
      <c r="A3948" s="326">
        <v>3586</v>
      </c>
      <c r="B3948" s="328" t="s">
        <v>14078</v>
      </c>
      <c r="C3948" s="334" t="s">
        <v>2010</v>
      </c>
      <c r="D3948" s="336"/>
    </row>
    <row r="3949" spans="1:4">
      <c r="A3949" s="326">
        <v>3591</v>
      </c>
      <c r="B3949" s="328" t="s">
        <v>14079</v>
      </c>
      <c r="C3949" s="334" t="s">
        <v>2010</v>
      </c>
      <c r="D3949" s="336"/>
    </row>
    <row r="3950" spans="1:4">
      <c r="A3950" s="326">
        <v>40396</v>
      </c>
      <c r="B3950" s="328" t="s">
        <v>14080</v>
      </c>
      <c r="C3950" s="334" t="s">
        <v>2010</v>
      </c>
      <c r="D3950" s="336"/>
    </row>
    <row r="3951" spans="1:4">
      <c r="A3951" s="326">
        <v>40395</v>
      </c>
      <c r="B3951" s="328" t="s">
        <v>14081</v>
      </c>
      <c r="C3951" s="334" t="s">
        <v>2010</v>
      </c>
      <c r="D3951" s="336"/>
    </row>
    <row r="3952" spans="1:4">
      <c r="A3952" s="326">
        <v>40394</v>
      </c>
      <c r="B3952" s="328" t="s">
        <v>14082</v>
      </c>
      <c r="C3952" s="334" t="s">
        <v>2010</v>
      </c>
      <c r="D3952" s="336"/>
    </row>
    <row r="3953" spans="1:4">
      <c r="A3953" s="326">
        <v>40392</v>
      </c>
      <c r="B3953" s="328" t="s">
        <v>14083</v>
      </c>
      <c r="C3953" s="334" t="s">
        <v>2010</v>
      </c>
      <c r="D3953" s="336"/>
    </row>
    <row r="3954" spans="1:4">
      <c r="A3954" s="326">
        <v>40398</v>
      </c>
      <c r="B3954" s="328" t="s">
        <v>14084</v>
      </c>
      <c r="C3954" s="334" t="s">
        <v>2010</v>
      </c>
      <c r="D3954" s="336"/>
    </row>
    <row r="3955" spans="1:4">
      <c r="A3955" s="326">
        <v>40397</v>
      </c>
      <c r="B3955" s="328" t="s">
        <v>14085</v>
      </c>
      <c r="C3955" s="334" t="s">
        <v>2010</v>
      </c>
      <c r="D3955" s="336"/>
    </row>
    <row r="3956" spans="1:4">
      <c r="A3956" s="326">
        <v>40399</v>
      </c>
      <c r="B3956" s="328" t="s">
        <v>14086</v>
      </c>
      <c r="C3956" s="334" t="s">
        <v>2010</v>
      </c>
      <c r="D3956" s="336"/>
    </row>
    <row r="3957" spans="1:4">
      <c r="A3957" s="326">
        <v>40393</v>
      </c>
      <c r="B3957" s="328" t="s">
        <v>14087</v>
      </c>
      <c r="C3957" s="334" t="s">
        <v>2010</v>
      </c>
      <c r="D3957" s="336"/>
    </row>
    <row r="3958" spans="1:4">
      <c r="A3958" s="326">
        <v>44253</v>
      </c>
      <c r="B3958" s="328" t="s">
        <v>14088</v>
      </c>
      <c r="C3958" s="334" t="s">
        <v>2010</v>
      </c>
      <c r="D3958" s="336">
        <v>276.5</v>
      </c>
    </row>
    <row r="3959" spans="1:4">
      <c r="A3959" s="326">
        <v>21121</v>
      </c>
      <c r="B3959" s="328" t="s">
        <v>14089</v>
      </c>
      <c r="C3959" s="334" t="s">
        <v>2010</v>
      </c>
      <c r="D3959" s="336">
        <v>3.96</v>
      </c>
    </row>
    <row r="3960" spans="1:4">
      <c r="A3960" s="326">
        <v>38010</v>
      </c>
      <c r="B3960" s="328" t="s">
        <v>14090</v>
      </c>
      <c r="C3960" s="334" t="s">
        <v>2010</v>
      </c>
      <c r="D3960" s="336">
        <v>4.9400000000000004</v>
      </c>
    </row>
    <row r="3961" spans="1:4">
      <c r="A3961" s="326">
        <v>38011</v>
      </c>
      <c r="B3961" s="328" t="s">
        <v>14091</v>
      </c>
      <c r="C3961" s="334" t="s">
        <v>2010</v>
      </c>
      <c r="D3961" s="336">
        <v>9.9</v>
      </c>
    </row>
    <row r="3962" spans="1:4">
      <c r="A3962" s="326">
        <v>38012</v>
      </c>
      <c r="B3962" s="328" t="s">
        <v>14092</v>
      </c>
      <c r="C3962" s="334" t="s">
        <v>2010</v>
      </c>
      <c r="D3962" s="336">
        <v>37.74</v>
      </c>
    </row>
    <row r="3963" spans="1:4">
      <c r="A3963" s="326">
        <v>38013</v>
      </c>
      <c r="B3963" s="328" t="s">
        <v>14093</v>
      </c>
      <c r="C3963" s="334" t="s">
        <v>2010</v>
      </c>
      <c r="D3963" s="336">
        <v>48.49</v>
      </c>
    </row>
    <row r="3964" spans="1:4">
      <c r="A3964" s="326">
        <v>38014</v>
      </c>
      <c r="B3964" s="328" t="s">
        <v>14094</v>
      </c>
      <c r="C3964" s="334" t="s">
        <v>2010</v>
      </c>
      <c r="D3964" s="336">
        <v>80.97</v>
      </c>
    </row>
    <row r="3965" spans="1:4">
      <c r="A3965" s="326">
        <v>38015</v>
      </c>
      <c r="B3965" s="328" t="s">
        <v>14095</v>
      </c>
      <c r="C3965" s="334" t="s">
        <v>2010</v>
      </c>
      <c r="D3965" s="336">
        <v>190.36</v>
      </c>
    </row>
    <row r="3966" spans="1:4">
      <c r="A3966" s="326">
        <v>38016</v>
      </c>
      <c r="B3966" s="328" t="s">
        <v>14096</v>
      </c>
      <c r="C3966" s="334" t="s">
        <v>2010</v>
      </c>
      <c r="D3966" s="336">
        <v>221.37</v>
      </c>
    </row>
    <row r="3967" spans="1:4">
      <c r="A3967" s="326">
        <v>12741</v>
      </c>
      <c r="B3967" s="328" t="s">
        <v>14097</v>
      </c>
      <c r="C3967" s="334" t="s">
        <v>2010</v>
      </c>
      <c r="D3967" s="336"/>
    </row>
    <row r="3968" spans="1:4">
      <c r="A3968" s="326">
        <v>12733</v>
      </c>
      <c r="B3968" s="328" t="s">
        <v>14098</v>
      </c>
      <c r="C3968" s="334" t="s">
        <v>2010</v>
      </c>
      <c r="D3968" s="336"/>
    </row>
    <row r="3969" spans="1:4">
      <c r="A3969" s="326">
        <v>12734</v>
      </c>
      <c r="B3969" s="328" t="s">
        <v>14099</v>
      </c>
      <c r="C3969" s="334" t="s">
        <v>2010</v>
      </c>
      <c r="D3969" s="336"/>
    </row>
    <row r="3970" spans="1:4">
      <c r="A3970" s="326">
        <v>12735</v>
      </c>
      <c r="B3970" s="328" t="s">
        <v>14100</v>
      </c>
      <c r="C3970" s="334" t="s">
        <v>2010</v>
      </c>
      <c r="D3970" s="336"/>
    </row>
    <row r="3971" spans="1:4">
      <c r="A3971" s="326">
        <v>12736</v>
      </c>
      <c r="B3971" s="328" t="s">
        <v>14101</v>
      </c>
      <c r="C3971" s="334" t="s">
        <v>2010</v>
      </c>
      <c r="D3971" s="336"/>
    </row>
    <row r="3972" spans="1:4">
      <c r="A3972" s="326">
        <v>12737</v>
      </c>
      <c r="B3972" s="328" t="s">
        <v>14102</v>
      </c>
      <c r="C3972" s="334" t="s">
        <v>2010</v>
      </c>
      <c r="D3972" s="336"/>
    </row>
    <row r="3973" spans="1:4">
      <c r="A3973" s="326">
        <v>12738</v>
      </c>
      <c r="B3973" s="328" t="s">
        <v>14103</v>
      </c>
      <c r="C3973" s="334" t="s">
        <v>2010</v>
      </c>
      <c r="D3973" s="336"/>
    </row>
    <row r="3974" spans="1:4">
      <c r="A3974" s="326">
        <v>12739</v>
      </c>
      <c r="B3974" s="328" t="s">
        <v>14104</v>
      </c>
      <c r="C3974" s="334" t="s">
        <v>2010</v>
      </c>
      <c r="D3974" s="336"/>
    </row>
    <row r="3975" spans="1:4">
      <c r="A3975" s="326">
        <v>12740</v>
      </c>
      <c r="B3975" s="328" t="s">
        <v>14105</v>
      </c>
      <c r="C3975" s="334" t="s">
        <v>2010</v>
      </c>
      <c r="D3975" s="336"/>
    </row>
    <row r="3976" spans="1:4">
      <c r="A3976" s="326">
        <v>6297</v>
      </c>
      <c r="B3976" s="328" t="s">
        <v>14106</v>
      </c>
      <c r="C3976" s="334" t="s">
        <v>2010</v>
      </c>
      <c r="D3976" s="336"/>
    </row>
    <row r="3977" spans="1:4">
      <c r="A3977" s="326">
        <v>6296</v>
      </c>
      <c r="B3977" s="328" t="s">
        <v>14107</v>
      </c>
      <c r="C3977" s="334" t="s">
        <v>2010</v>
      </c>
      <c r="D3977" s="336"/>
    </row>
    <row r="3978" spans="1:4">
      <c r="A3978" s="326">
        <v>6323</v>
      </c>
      <c r="B3978" s="328" t="s">
        <v>14108</v>
      </c>
      <c r="C3978" s="334" t="s">
        <v>2010</v>
      </c>
      <c r="D3978" s="336"/>
    </row>
    <row r="3979" spans="1:4">
      <c r="A3979" s="326">
        <v>6294</v>
      </c>
      <c r="B3979" s="328" t="s">
        <v>14109</v>
      </c>
      <c r="C3979" s="334" t="s">
        <v>2010</v>
      </c>
      <c r="D3979" s="336"/>
    </row>
    <row r="3980" spans="1:4">
      <c r="A3980" s="326">
        <v>6299</v>
      </c>
      <c r="B3980" s="328" t="s">
        <v>14110</v>
      </c>
      <c r="C3980" s="334" t="s">
        <v>2010</v>
      </c>
      <c r="D3980" s="336"/>
    </row>
    <row r="3981" spans="1:4">
      <c r="A3981" s="326">
        <v>6298</v>
      </c>
      <c r="B3981" s="328" t="s">
        <v>14111</v>
      </c>
      <c r="C3981" s="334" t="s">
        <v>2010</v>
      </c>
      <c r="D3981" s="336"/>
    </row>
    <row r="3982" spans="1:4">
      <c r="A3982" s="326">
        <v>6322</v>
      </c>
      <c r="B3982" s="328" t="s">
        <v>14112</v>
      </c>
      <c r="C3982" s="334" t="s">
        <v>2010</v>
      </c>
      <c r="D3982" s="336"/>
    </row>
    <row r="3983" spans="1:4">
      <c r="A3983" s="326">
        <v>6295</v>
      </c>
      <c r="B3983" s="328" t="s">
        <v>14113</v>
      </c>
      <c r="C3983" s="334" t="s">
        <v>2010</v>
      </c>
      <c r="D3983" s="336"/>
    </row>
    <row r="3984" spans="1:4">
      <c r="A3984" s="326">
        <v>6300</v>
      </c>
      <c r="B3984" s="328" t="s">
        <v>14114</v>
      </c>
      <c r="C3984" s="334" t="s">
        <v>2010</v>
      </c>
      <c r="D3984" s="336"/>
    </row>
    <row r="3985" spans="1:4">
      <c r="A3985" s="326">
        <v>6321</v>
      </c>
      <c r="B3985" s="328" t="s">
        <v>14115</v>
      </c>
      <c r="C3985" s="334" t="s">
        <v>2010</v>
      </c>
      <c r="D3985" s="336"/>
    </row>
    <row r="3986" spans="1:4">
      <c r="A3986" s="326">
        <v>6301</v>
      </c>
      <c r="B3986" s="328" t="s">
        <v>14116</v>
      </c>
      <c r="C3986" s="334" t="s">
        <v>2010</v>
      </c>
      <c r="D3986" s="336"/>
    </row>
    <row r="3987" spans="1:4">
      <c r="A3987" s="326">
        <v>7105</v>
      </c>
      <c r="B3987" s="328" t="s">
        <v>14117</v>
      </c>
      <c r="C3987" s="334" t="s">
        <v>2010</v>
      </c>
      <c r="D3987" s="336">
        <v>37.31</v>
      </c>
    </row>
    <row r="3988" spans="1:4">
      <c r="A3988" s="326">
        <v>20183</v>
      </c>
      <c r="B3988" s="328" t="s">
        <v>14118</v>
      </c>
      <c r="C3988" s="334" t="s">
        <v>2010</v>
      </c>
      <c r="D3988" s="336">
        <v>45.97</v>
      </c>
    </row>
    <row r="3989" spans="1:4">
      <c r="A3989" s="326">
        <v>38448</v>
      </c>
      <c r="B3989" s="328" t="s">
        <v>14119</v>
      </c>
      <c r="C3989" s="334" t="s">
        <v>2010</v>
      </c>
      <c r="D3989" s="336">
        <v>208.59</v>
      </c>
    </row>
    <row r="3990" spans="1:4">
      <c r="A3990" s="326">
        <v>20182</v>
      </c>
      <c r="B3990" s="328" t="s">
        <v>14120</v>
      </c>
      <c r="C3990" s="334" t="s">
        <v>2010</v>
      </c>
      <c r="D3990" s="336">
        <v>26.73</v>
      </c>
    </row>
    <row r="3991" spans="1:4" ht="25.5">
      <c r="A3991" s="326">
        <v>7119</v>
      </c>
      <c r="B3991" s="328" t="s">
        <v>14121</v>
      </c>
      <c r="C3991" s="334" t="s">
        <v>2010</v>
      </c>
      <c r="D3991" s="336">
        <v>11.1</v>
      </c>
    </row>
    <row r="3992" spans="1:4">
      <c r="A3992" s="326">
        <v>7126</v>
      </c>
      <c r="B3992" s="328" t="s">
        <v>14122</v>
      </c>
      <c r="C3992" s="334" t="s">
        <v>2010</v>
      </c>
      <c r="D3992" s="336">
        <v>22.66</v>
      </c>
    </row>
    <row r="3993" spans="1:4" ht="25.5">
      <c r="A3993" s="326">
        <v>7120</v>
      </c>
      <c r="B3993" s="328" t="s">
        <v>14123</v>
      </c>
      <c r="C3993" s="334" t="s">
        <v>2010</v>
      </c>
      <c r="D3993" s="336">
        <v>8.52</v>
      </c>
    </row>
    <row r="3994" spans="1:4">
      <c r="A3994" s="326">
        <v>6319</v>
      </c>
      <c r="B3994" s="328" t="s">
        <v>14124</v>
      </c>
      <c r="C3994" s="334" t="s">
        <v>2010</v>
      </c>
      <c r="D3994" s="336"/>
    </row>
    <row r="3995" spans="1:4">
      <c r="A3995" s="326">
        <v>6304</v>
      </c>
      <c r="B3995" s="328" t="s">
        <v>14125</v>
      </c>
      <c r="C3995" s="334" t="s">
        <v>2010</v>
      </c>
      <c r="D3995" s="336"/>
    </row>
    <row r="3996" spans="1:4">
      <c r="A3996" s="326">
        <v>21116</v>
      </c>
      <c r="B3996" s="328" t="s">
        <v>14126</v>
      </c>
      <c r="C3996" s="334" t="s">
        <v>2010</v>
      </c>
      <c r="D3996" s="336"/>
    </row>
    <row r="3997" spans="1:4">
      <c r="A3997" s="326">
        <v>6320</v>
      </c>
      <c r="B3997" s="328" t="s">
        <v>14127</v>
      </c>
      <c r="C3997" s="334" t="s">
        <v>2010</v>
      </c>
      <c r="D3997" s="336"/>
    </row>
    <row r="3998" spans="1:4">
      <c r="A3998" s="326">
        <v>6303</v>
      </c>
      <c r="B3998" s="328" t="s">
        <v>14128</v>
      </c>
      <c r="C3998" s="334" t="s">
        <v>2010</v>
      </c>
      <c r="D3998" s="336"/>
    </row>
    <row r="3999" spans="1:4">
      <c r="A3999" s="326">
        <v>6308</v>
      </c>
      <c r="B3999" s="328" t="s">
        <v>14129</v>
      </c>
      <c r="C3999" s="334" t="s">
        <v>2010</v>
      </c>
      <c r="D3999" s="336"/>
    </row>
    <row r="4000" spans="1:4">
      <c r="A4000" s="326">
        <v>6317</v>
      </c>
      <c r="B4000" s="328" t="s">
        <v>14130</v>
      </c>
      <c r="C4000" s="334" t="s">
        <v>2010</v>
      </c>
      <c r="D4000" s="336"/>
    </row>
    <row r="4001" spans="1:4">
      <c r="A4001" s="326">
        <v>6307</v>
      </c>
      <c r="B4001" s="328" t="s">
        <v>14131</v>
      </c>
      <c r="C4001" s="334" t="s">
        <v>2010</v>
      </c>
      <c r="D4001" s="336"/>
    </row>
    <row r="4002" spans="1:4">
      <c r="A4002" s="326">
        <v>6309</v>
      </c>
      <c r="B4002" s="328" t="s">
        <v>14132</v>
      </c>
      <c r="C4002" s="334" t="s">
        <v>2010</v>
      </c>
      <c r="D4002" s="336"/>
    </row>
    <row r="4003" spans="1:4">
      <c r="A4003" s="326">
        <v>6318</v>
      </c>
      <c r="B4003" s="328" t="s">
        <v>14133</v>
      </c>
      <c r="C4003" s="334" t="s">
        <v>2010</v>
      </c>
      <c r="D4003" s="336"/>
    </row>
    <row r="4004" spans="1:4">
      <c r="A4004" s="326">
        <v>6306</v>
      </c>
      <c r="B4004" s="328" t="s">
        <v>14134</v>
      </c>
      <c r="C4004" s="334" t="s">
        <v>2010</v>
      </c>
      <c r="D4004" s="336"/>
    </row>
    <row r="4005" spans="1:4">
      <c r="A4005" s="326">
        <v>6305</v>
      </c>
      <c r="B4005" s="328" t="s">
        <v>14135</v>
      </c>
      <c r="C4005" s="334" t="s">
        <v>2010</v>
      </c>
      <c r="D4005" s="336"/>
    </row>
    <row r="4006" spans="1:4">
      <c r="A4006" s="326">
        <v>6312</v>
      </c>
      <c r="B4006" s="328" t="s">
        <v>14136</v>
      </c>
      <c r="C4006" s="334" t="s">
        <v>2010</v>
      </c>
      <c r="D4006" s="336"/>
    </row>
    <row r="4007" spans="1:4">
      <c r="A4007" s="326">
        <v>6311</v>
      </c>
      <c r="B4007" s="328" t="s">
        <v>14137</v>
      </c>
      <c r="C4007" s="334" t="s">
        <v>2010</v>
      </c>
      <c r="D4007" s="336"/>
    </row>
    <row r="4008" spans="1:4">
      <c r="A4008" s="326">
        <v>6310</v>
      </c>
      <c r="B4008" s="328" t="s">
        <v>14138</v>
      </c>
      <c r="C4008" s="334" t="s">
        <v>2010</v>
      </c>
      <c r="D4008" s="336"/>
    </row>
    <row r="4009" spans="1:4">
      <c r="A4009" s="326">
        <v>6314</v>
      </c>
      <c r="B4009" s="328" t="s">
        <v>14139</v>
      </c>
      <c r="C4009" s="334" t="s">
        <v>2010</v>
      </c>
      <c r="D4009" s="336"/>
    </row>
    <row r="4010" spans="1:4">
      <c r="A4010" s="326">
        <v>6313</v>
      </c>
      <c r="B4010" s="328" t="s">
        <v>14140</v>
      </c>
      <c r="C4010" s="334" t="s">
        <v>2010</v>
      </c>
      <c r="D4010" s="336"/>
    </row>
    <row r="4011" spans="1:4">
      <c r="A4011" s="326">
        <v>6302</v>
      </c>
      <c r="B4011" s="328" t="s">
        <v>14141</v>
      </c>
      <c r="C4011" s="334" t="s">
        <v>2010</v>
      </c>
      <c r="D4011" s="336"/>
    </row>
    <row r="4012" spans="1:4">
      <c r="A4012" s="326">
        <v>6315</v>
      </c>
      <c r="B4012" s="328" t="s">
        <v>14142</v>
      </c>
      <c r="C4012" s="334" t="s">
        <v>2010</v>
      </c>
      <c r="D4012" s="336"/>
    </row>
    <row r="4013" spans="1:4">
      <c r="A4013" s="326">
        <v>6316</v>
      </c>
      <c r="B4013" s="328" t="s">
        <v>14143</v>
      </c>
      <c r="C4013" s="334" t="s">
        <v>2010</v>
      </c>
      <c r="D4013" s="336"/>
    </row>
    <row r="4014" spans="1:4">
      <c r="A4014" s="326">
        <v>39324</v>
      </c>
      <c r="B4014" s="328" t="s">
        <v>14144</v>
      </c>
      <c r="C4014" s="334" t="s">
        <v>2010</v>
      </c>
      <c r="D4014" s="336">
        <v>5.16</v>
      </c>
    </row>
    <row r="4015" spans="1:4">
      <c r="A4015" s="326">
        <v>39325</v>
      </c>
      <c r="B4015" s="328" t="s">
        <v>14145</v>
      </c>
      <c r="C4015" s="334" t="s">
        <v>2010</v>
      </c>
      <c r="D4015" s="336">
        <v>7.78</v>
      </c>
    </row>
    <row r="4016" spans="1:4">
      <c r="A4016" s="326">
        <v>39326</v>
      </c>
      <c r="B4016" s="328" t="s">
        <v>14146</v>
      </c>
      <c r="C4016" s="334" t="s">
        <v>2010</v>
      </c>
      <c r="D4016" s="336">
        <v>27.91</v>
      </c>
    </row>
    <row r="4017" spans="1:4">
      <c r="A4017" s="326">
        <v>39327</v>
      </c>
      <c r="B4017" s="328" t="s">
        <v>14147</v>
      </c>
      <c r="C4017" s="334" t="s">
        <v>2010</v>
      </c>
      <c r="D4017" s="336">
        <v>42.11</v>
      </c>
    </row>
    <row r="4018" spans="1:4" ht="25.5">
      <c r="A4018" s="326">
        <v>11378</v>
      </c>
      <c r="B4018" s="328" t="s">
        <v>14148</v>
      </c>
      <c r="C4018" s="334" t="s">
        <v>2010</v>
      </c>
      <c r="D4018" s="336"/>
    </row>
    <row r="4019" spans="1:4" ht="25.5">
      <c r="A4019" s="326">
        <v>11379</v>
      </c>
      <c r="B4019" s="328" t="s">
        <v>14149</v>
      </c>
      <c r="C4019" s="334" t="s">
        <v>2010</v>
      </c>
      <c r="D4019" s="336"/>
    </row>
    <row r="4020" spans="1:4" ht="25.5">
      <c r="A4020" s="326">
        <v>11493</v>
      </c>
      <c r="B4020" s="328" t="s">
        <v>14150</v>
      </c>
      <c r="C4020" s="334" t="s">
        <v>2010</v>
      </c>
      <c r="D4020" s="336"/>
    </row>
    <row r="4021" spans="1:4" ht="25.5">
      <c r="A4021" s="326">
        <v>7106</v>
      </c>
      <c r="B4021" s="328" t="s">
        <v>14151</v>
      </c>
      <c r="C4021" s="334" t="s">
        <v>2010</v>
      </c>
      <c r="D4021" s="336">
        <v>140.22999999999999</v>
      </c>
    </row>
    <row r="4022" spans="1:4" ht="25.5">
      <c r="A4022" s="326">
        <v>7104</v>
      </c>
      <c r="B4022" s="328" t="s">
        <v>14152</v>
      </c>
      <c r="C4022" s="334" t="s">
        <v>2010</v>
      </c>
      <c r="D4022" s="336">
        <v>3.78</v>
      </c>
    </row>
    <row r="4023" spans="1:4" ht="25.5">
      <c r="A4023" s="326">
        <v>7136</v>
      </c>
      <c r="B4023" s="328" t="s">
        <v>14153</v>
      </c>
      <c r="C4023" s="334" t="s">
        <v>2010</v>
      </c>
      <c r="D4023" s="336">
        <v>6.58</v>
      </c>
    </row>
    <row r="4024" spans="1:4" ht="25.5">
      <c r="A4024" s="326">
        <v>7128</v>
      </c>
      <c r="B4024" s="328" t="s">
        <v>14154</v>
      </c>
      <c r="C4024" s="334" t="s">
        <v>2010</v>
      </c>
      <c r="D4024" s="336">
        <v>8.5399999999999991</v>
      </c>
    </row>
    <row r="4025" spans="1:4" ht="25.5">
      <c r="A4025" s="326">
        <v>7108</v>
      </c>
      <c r="B4025" s="328" t="s">
        <v>14155</v>
      </c>
      <c r="C4025" s="334" t="s">
        <v>2010</v>
      </c>
      <c r="D4025" s="336">
        <v>8.52</v>
      </c>
    </row>
    <row r="4026" spans="1:4" ht="25.5">
      <c r="A4026" s="326">
        <v>7129</v>
      </c>
      <c r="B4026" s="328" t="s">
        <v>14156</v>
      </c>
      <c r="C4026" s="334" t="s">
        <v>2010</v>
      </c>
      <c r="D4026" s="336">
        <v>10.02</v>
      </c>
    </row>
    <row r="4027" spans="1:4" ht="25.5">
      <c r="A4027" s="326">
        <v>7130</v>
      </c>
      <c r="B4027" s="328" t="s">
        <v>14157</v>
      </c>
      <c r="C4027" s="334" t="s">
        <v>2010</v>
      </c>
      <c r="D4027" s="336">
        <v>14.57</v>
      </c>
    </row>
    <row r="4028" spans="1:4" ht="25.5">
      <c r="A4028" s="326">
        <v>7131</v>
      </c>
      <c r="B4028" s="328" t="s">
        <v>14158</v>
      </c>
      <c r="C4028" s="334" t="s">
        <v>2010</v>
      </c>
      <c r="D4028" s="336">
        <v>17.809999999999999</v>
      </c>
    </row>
    <row r="4029" spans="1:4" ht="25.5">
      <c r="A4029" s="326">
        <v>7132</v>
      </c>
      <c r="B4029" s="328" t="s">
        <v>14159</v>
      </c>
      <c r="C4029" s="334" t="s">
        <v>2010</v>
      </c>
      <c r="D4029" s="336">
        <v>41.94</v>
      </c>
    </row>
    <row r="4030" spans="1:4" ht="25.5">
      <c r="A4030" s="326">
        <v>7133</v>
      </c>
      <c r="B4030" s="328" t="s">
        <v>14160</v>
      </c>
      <c r="C4030" s="334" t="s">
        <v>2010</v>
      </c>
      <c r="D4030" s="336">
        <v>96.92</v>
      </c>
    </row>
    <row r="4031" spans="1:4" ht="25.5">
      <c r="A4031" s="326">
        <v>37422</v>
      </c>
      <c r="B4031" s="328" t="s">
        <v>14161</v>
      </c>
      <c r="C4031" s="334" t="s">
        <v>2010</v>
      </c>
      <c r="D4031" s="336"/>
    </row>
    <row r="4032" spans="1:4" ht="25.5">
      <c r="A4032" s="326">
        <v>37420</v>
      </c>
      <c r="B4032" s="328" t="s">
        <v>14162</v>
      </c>
      <c r="C4032" s="334" t="s">
        <v>2010</v>
      </c>
      <c r="D4032" s="336"/>
    </row>
    <row r="4033" spans="1:4" ht="25.5">
      <c r="A4033" s="326">
        <v>37421</v>
      </c>
      <c r="B4033" s="328" t="s">
        <v>14163</v>
      </c>
      <c r="C4033" s="334" t="s">
        <v>2010</v>
      </c>
      <c r="D4033" s="336"/>
    </row>
    <row r="4034" spans="1:4">
      <c r="A4034" s="326">
        <v>37443</v>
      </c>
      <c r="B4034" s="328" t="s">
        <v>14164</v>
      </c>
      <c r="C4034" s="334" t="s">
        <v>2010</v>
      </c>
      <c r="D4034" s="336"/>
    </row>
    <row r="4035" spans="1:4">
      <c r="A4035" s="326">
        <v>37444</v>
      </c>
      <c r="B4035" s="328" t="s">
        <v>14165</v>
      </c>
      <c r="C4035" s="334" t="s">
        <v>2010</v>
      </c>
      <c r="D4035" s="336"/>
    </row>
    <row r="4036" spans="1:4">
      <c r="A4036" s="326">
        <v>37445</v>
      </c>
      <c r="B4036" s="328" t="s">
        <v>14166</v>
      </c>
      <c r="C4036" s="334" t="s">
        <v>2010</v>
      </c>
      <c r="D4036" s="336"/>
    </row>
    <row r="4037" spans="1:4">
      <c r="A4037" s="326">
        <v>37446</v>
      </c>
      <c r="B4037" s="328" t="s">
        <v>14167</v>
      </c>
      <c r="C4037" s="334" t="s">
        <v>2010</v>
      </c>
      <c r="D4037" s="336"/>
    </row>
    <row r="4038" spans="1:4">
      <c r="A4038" s="326">
        <v>37447</v>
      </c>
      <c r="B4038" s="328" t="s">
        <v>14168</v>
      </c>
      <c r="C4038" s="334" t="s">
        <v>2010</v>
      </c>
      <c r="D4038" s="336"/>
    </row>
    <row r="4039" spans="1:4">
      <c r="A4039" s="326">
        <v>37448</v>
      </c>
      <c r="B4039" s="328" t="s">
        <v>14169</v>
      </c>
      <c r="C4039" s="334" t="s">
        <v>2010</v>
      </c>
      <c r="D4039" s="336"/>
    </row>
    <row r="4040" spans="1:4">
      <c r="A4040" s="326">
        <v>37440</v>
      </c>
      <c r="B4040" s="328" t="s">
        <v>14170</v>
      </c>
      <c r="C4040" s="334" t="s">
        <v>2010</v>
      </c>
      <c r="D4040" s="336"/>
    </row>
    <row r="4041" spans="1:4">
      <c r="A4041" s="326">
        <v>37441</v>
      </c>
      <c r="B4041" s="328" t="s">
        <v>14171</v>
      </c>
      <c r="C4041" s="334" t="s">
        <v>2010</v>
      </c>
      <c r="D4041" s="336"/>
    </row>
    <row r="4042" spans="1:4">
      <c r="A4042" s="326">
        <v>37442</v>
      </c>
      <c r="B4042" s="328" t="s">
        <v>14172</v>
      </c>
      <c r="C4042" s="334" t="s">
        <v>2010</v>
      </c>
      <c r="D4042" s="336"/>
    </row>
    <row r="4043" spans="1:4">
      <c r="A4043" s="326">
        <v>38017</v>
      </c>
      <c r="B4043" s="328" t="s">
        <v>14173</v>
      </c>
      <c r="C4043" s="334" t="s">
        <v>2010</v>
      </c>
      <c r="D4043" s="336">
        <v>10.55</v>
      </c>
    </row>
    <row r="4044" spans="1:4">
      <c r="A4044" s="326">
        <v>38018</v>
      </c>
      <c r="B4044" s="328" t="s">
        <v>14174</v>
      </c>
      <c r="C4044" s="334" t="s">
        <v>2010</v>
      </c>
      <c r="D4044" s="336">
        <v>11.86</v>
      </c>
    </row>
    <row r="4045" spans="1:4" ht="25.5">
      <c r="A4045" s="326">
        <v>39895</v>
      </c>
      <c r="B4045" s="328" t="s">
        <v>14175</v>
      </c>
      <c r="C4045" s="334" t="s">
        <v>2010</v>
      </c>
      <c r="D4045" s="336"/>
    </row>
    <row r="4046" spans="1:4" ht="25.5">
      <c r="A4046" s="326">
        <v>39896</v>
      </c>
      <c r="B4046" s="328" t="s">
        <v>14176</v>
      </c>
      <c r="C4046" s="334" t="s">
        <v>2010</v>
      </c>
      <c r="D4046" s="336"/>
    </row>
    <row r="4047" spans="1:4" ht="25.5">
      <c r="A4047" s="326">
        <v>38873</v>
      </c>
      <c r="B4047" s="328" t="s">
        <v>14177</v>
      </c>
      <c r="C4047" s="334" t="s">
        <v>2010</v>
      </c>
      <c r="D4047" s="336"/>
    </row>
    <row r="4048" spans="1:4" ht="25.5">
      <c r="A4048" s="326">
        <v>38874</v>
      </c>
      <c r="B4048" s="328" t="s">
        <v>14178</v>
      </c>
      <c r="C4048" s="334" t="s">
        <v>2010</v>
      </c>
      <c r="D4048" s="336"/>
    </row>
    <row r="4049" spans="1:4" ht="25.5">
      <c r="A4049" s="326">
        <v>38875</v>
      </c>
      <c r="B4049" s="328" t="s">
        <v>14179</v>
      </c>
      <c r="C4049" s="334" t="s">
        <v>2010</v>
      </c>
      <c r="D4049" s="336"/>
    </row>
    <row r="4050" spans="1:4" ht="25.5">
      <c r="A4050" s="326">
        <v>38876</v>
      </c>
      <c r="B4050" s="328" t="s">
        <v>14180</v>
      </c>
      <c r="C4050" s="334" t="s">
        <v>2010</v>
      </c>
      <c r="D4050" s="336"/>
    </row>
    <row r="4051" spans="1:4" ht="25.5">
      <c r="A4051" s="326">
        <v>39000</v>
      </c>
      <c r="B4051" s="328" t="s">
        <v>14181</v>
      </c>
      <c r="C4051" s="334" t="s">
        <v>2010</v>
      </c>
      <c r="D4051" s="336"/>
    </row>
    <row r="4052" spans="1:4" ht="25.5">
      <c r="A4052" s="326">
        <v>38674</v>
      </c>
      <c r="B4052" s="328" t="s">
        <v>14182</v>
      </c>
      <c r="C4052" s="334" t="s">
        <v>2010</v>
      </c>
      <c r="D4052" s="336">
        <v>35.51</v>
      </c>
    </row>
    <row r="4053" spans="1:4">
      <c r="A4053" s="326">
        <v>38019</v>
      </c>
      <c r="B4053" s="328" t="s">
        <v>14183</v>
      </c>
      <c r="C4053" s="334" t="s">
        <v>2010</v>
      </c>
      <c r="D4053" s="336">
        <v>7.51</v>
      </c>
    </row>
    <row r="4054" spans="1:4">
      <c r="A4054" s="326">
        <v>38020</v>
      </c>
      <c r="B4054" s="328" t="s">
        <v>14184</v>
      </c>
      <c r="C4054" s="334" t="s">
        <v>2010</v>
      </c>
      <c r="D4054" s="336">
        <v>9.25</v>
      </c>
    </row>
    <row r="4055" spans="1:4">
      <c r="A4055" s="326">
        <v>38454</v>
      </c>
      <c r="B4055" s="328" t="s">
        <v>14185</v>
      </c>
      <c r="C4055" s="334" t="s">
        <v>2010</v>
      </c>
      <c r="D4055" s="336"/>
    </row>
    <row r="4056" spans="1:4">
      <c r="A4056" s="326">
        <v>38455</v>
      </c>
      <c r="B4056" s="328" t="s">
        <v>14186</v>
      </c>
      <c r="C4056" s="334" t="s">
        <v>2010</v>
      </c>
      <c r="D4056" s="336"/>
    </row>
    <row r="4057" spans="1:4" ht="25.5">
      <c r="A4057" s="326">
        <v>38462</v>
      </c>
      <c r="B4057" s="328" t="s">
        <v>14187</v>
      </c>
      <c r="C4057" s="334" t="s">
        <v>2010</v>
      </c>
      <c r="D4057" s="336"/>
    </row>
    <row r="4058" spans="1:4" ht="25.5">
      <c r="A4058" s="326">
        <v>36362</v>
      </c>
      <c r="B4058" s="328" t="s">
        <v>14188</v>
      </c>
      <c r="C4058" s="334" t="s">
        <v>2010</v>
      </c>
      <c r="D4058" s="336"/>
    </row>
    <row r="4059" spans="1:4" ht="25.5">
      <c r="A4059" s="326">
        <v>36298</v>
      </c>
      <c r="B4059" s="328" t="s">
        <v>14189</v>
      </c>
      <c r="C4059" s="334" t="s">
        <v>2010</v>
      </c>
      <c r="D4059" s="336"/>
    </row>
    <row r="4060" spans="1:4" ht="25.5">
      <c r="A4060" s="326">
        <v>38456</v>
      </c>
      <c r="B4060" s="328" t="s">
        <v>14190</v>
      </c>
      <c r="C4060" s="334" t="s">
        <v>2010</v>
      </c>
      <c r="D4060" s="336"/>
    </row>
    <row r="4061" spans="1:4" ht="25.5">
      <c r="A4061" s="326">
        <v>38457</v>
      </c>
      <c r="B4061" s="328" t="s">
        <v>14191</v>
      </c>
      <c r="C4061" s="334" t="s">
        <v>2010</v>
      </c>
      <c r="D4061" s="336"/>
    </row>
    <row r="4062" spans="1:4" ht="25.5">
      <c r="A4062" s="326">
        <v>38458</v>
      </c>
      <c r="B4062" s="328" t="s">
        <v>14192</v>
      </c>
      <c r="C4062" s="334" t="s">
        <v>2010</v>
      </c>
      <c r="D4062" s="336"/>
    </row>
    <row r="4063" spans="1:4" ht="25.5">
      <c r="A4063" s="326">
        <v>38459</v>
      </c>
      <c r="B4063" s="328" t="s">
        <v>14193</v>
      </c>
      <c r="C4063" s="334" t="s">
        <v>2010</v>
      </c>
      <c r="D4063" s="336"/>
    </row>
    <row r="4064" spans="1:4" ht="25.5">
      <c r="A4064" s="326">
        <v>38460</v>
      </c>
      <c r="B4064" s="328" t="s">
        <v>14194</v>
      </c>
      <c r="C4064" s="334" t="s">
        <v>2010</v>
      </c>
      <c r="D4064" s="336"/>
    </row>
    <row r="4065" spans="1:4" ht="25.5">
      <c r="A4065" s="326">
        <v>38461</v>
      </c>
      <c r="B4065" s="328" t="s">
        <v>14195</v>
      </c>
      <c r="C4065" s="334" t="s">
        <v>2010</v>
      </c>
      <c r="D4065" s="336"/>
    </row>
    <row r="4066" spans="1:4">
      <c r="A4066" s="326">
        <v>7094</v>
      </c>
      <c r="B4066" s="328" t="s">
        <v>14196</v>
      </c>
      <c r="C4066" s="334" t="s">
        <v>2010</v>
      </c>
      <c r="D4066" s="336">
        <v>12.34</v>
      </c>
    </row>
    <row r="4067" spans="1:4" ht="25.5">
      <c r="A4067" s="326">
        <v>7116</v>
      </c>
      <c r="B4067" s="328" t="s">
        <v>14197</v>
      </c>
      <c r="C4067" s="334" t="s">
        <v>2010</v>
      </c>
      <c r="D4067" s="336">
        <v>3.34</v>
      </c>
    </row>
    <row r="4068" spans="1:4">
      <c r="A4068" s="326">
        <v>7118</v>
      </c>
      <c r="B4068" s="328" t="s">
        <v>14198</v>
      </c>
      <c r="C4068" s="334" t="s">
        <v>2010</v>
      </c>
      <c r="D4068" s="336">
        <v>25.37</v>
      </c>
    </row>
    <row r="4069" spans="1:4">
      <c r="A4069" s="326">
        <v>7098</v>
      </c>
      <c r="B4069" s="328" t="s">
        <v>14199</v>
      </c>
      <c r="C4069" s="334" t="s">
        <v>2010</v>
      </c>
      <c r="D4069" s="336">
        <v>3.77</v>
      </c>
    </row>
    <row r="4070" spans="1:4">
      <c r="A4070" s="326">
        <v>7110</v>
      </c>
      <c r="B4070" s="328" t="s">
        <v>14200</v>
      </c>
      <c r="C4070" s="334" t="s">
        <v>2010</v>
      </c>
      <c r="D4070" s="336">
        <v>48.24</v>
      </c>
    </row>
    <row r="4071" spans="1:4">
      <c r="A4071" s="326">
        <v>7123</v>
      </c>
      <c r="B4071" s="328" t="s">
        <v>14201</v>
      </c>
      <c r="C4071" s="334" t="s">
        <v>2010</v>
      </c>
      <c r="D4071" s="336">
        <v>4.5599999999999996</v>
      </c>
    </row>
    <row r="4072" spans="1:4" ht="25.5">
      <c r="A4072" s="326">
        <v>7121</v>
      </c>
      <c r="B4072" s="328" t="s">
        <v>14202</v>
      </c>
      <c r="C4072" s="334" t="s">
        <v>2010</v>
      </c>
      <c r="D4072" s="336">
        <v>9.02</v>
      </c>
    </row>
    <row r="4073" spans="1:4" ht="25.5">
      <c r="A4073" s="326">
        <v>7137</v>
      </c>
      <c r="B4073" s="328" t="s">
        <v>14203</v>
      </c>
      <c r="C4073" s="334" t="s">
        <v>2010</v>
      </c>
      <c r="D4073" s="336">
        <v>9.85</v>
      </c>
    </row>
    <row r="4074" spans="1:4" ht="25.5">
      <c r="A4074" s="326">
        <v>7122</v>
      </c>
      <c r="B4074" s="328" t="s">
        <v>14204</v>
      </c>
      <c r="C4074" s="334" t="s">
        <v>2010</v>
      </c>
      <c r="D4074" s="336">
        <v>10.85</v>
      </c>
    </row>
    <row r="4075" spans="1:4" ht="25.5">
      <c r="A4075" s="326">
        <v>7114</v>
      </c>
      <c r="B4075" s="328" t="s">
        <v>14205</v>
      </c>
      <c r="C4075" s="334" t="s">
        <v>2010</v>
      </c>
      <c r="D4075" s="336">
        <v>12.61</v>
      </c>
    </row>
    <row r="4076" spans="1:4" ht="25.5">
      <c r="A4076" s="326">
        <v>7109</v>
      </c>
      <c r="B4076" s="328" t="s">
        <v>14206</v>
      </c>
      <c r="C4076" s="334" t="s">
        <v>2010</v>
      </c>
      <c r="D4076" s="336">
        <v>2.5</v>
      </c>
    </row>
    <row r="4077" spans="1:4" ht="25.5">
      <c r="A4077" s="326">
        <v>7135</v>
      </c>
      <c r="B4077" s="328" t="s">
        <v>14207</v>
      </c>
      <c r="C4077" s="334" t="s">
        <v>2010</v>
      </c>
      <c r="D4077" s="336">
        <v>5.12</v>
      </c>
    </row>
    <row r="4078" spans="1:4" ht="25.5">
      <c r="A4078" s="326">
        <v>37947</v>
      </c>
      <c r="B4078" s="328" t="s">
        <v>14208</v>
      </c>
      <c r="C4078" s="334" t="s">
        <v>2010</v>
      </c>
      <c r="D4078" s="336">
        <v>4.16</v>
      </c>
    </row>
    <row r="4079" spans="1:4" ht="25.5">
      <c r="A4079" s="326">
        <v>7103</v>
      </c>
      <c r="B4079" s="328" t="s">
        <v>14209</v>
      </c>
      <c r="C4079" s="334" t="s">
        <v>2010</v>
      </c>
      <c r="D4079" s="336">
        <v>13.57</v>
      </c>
    </row>
    <row r="4080" spans="1:4">
      <c r="A4080" s="326">
        <v>40419</v>
      </c>
      <c r="B4080" s="328" t="s">
        <v>14210</v>
      </c>
      <c r="C4080" s="334" t="s">
        <v>2010</v>
      </c>
      <c r="D4080" s="336"/>
    </row>
    <row r="4081" spans="1:4">
      <c r="A4081" s="326">
        <v>40420</v>
      </c>
      <c r="B4081" s="328" t="s">
        <v>14211</v>
      </c>
      <c r="C4081" s="334" t="s">
        <v>2010</v>
      </c>
      <c r="D4081" s="336"/>
    </row>
    <row r="4082" spans="1:4">
      <c r="A4082" s="326">
        <v>40421</v>
      </c>
      <c r="B4082" s="328" t="s">
        <v>14212</v>
      </c>
      <c r="C4082" s="334" t="s">
        <v>2010</v>
      </c>
      <c r="D4082" s="336"/>
    </row>
    <row r="4083" spans="1:4" ht="25.5">
      <c r="A4083" s="326">
        <v>38905</v>
      </c>
      <c r="B4083" s="328" t="s">
        <v>14213</v>
      </c>
      <c r="C4083" s="334" t="s">
        <v>2010</v>
      </c>
      <c r="D4083" s="336"/>
    </row>
    <row r="4084" spans="1:4" ht="25.5">
      <c r="A4084" s="326">
        <v>38907</v>
      </c>
      <c r="B4084" s="328" t="s">
        <v>14214</v>
      </c>
      <c r="C4084" s="334" t="s">
        <v>2010</v>
      </c>
      <c r="D4084" s="336"/>
    </row>
    <row r="4085" spans="1:4" ht="25.5">
      <c r="A4085" s="326">
        <v>38910</v>
      </c>
      <c r="B4085" s="328" t="s">
        <v>14215</v>
      </c>
      <c r="C4085" s="334" t="s">
        <v>2010</v>
      </c>
      <c r="D4085" s="336"/>
    </row>
    <row r="4086" spans="1:4" ht="25.5">
      <c r="A4086" s="326">
        <v>11655</v>
      </c>
      <c r="B4086" s="328" t="s">
        <v>14216</v>
      </c>
      <c r="C4086" s="334" t="s">
        <v>2010</v>
      </c>
      <c r="D4086" s="336">
        <v>15.46</v>
      </c>
    </row>
    <row r="4087" spans="1:4" ht="25.5">
      <c r="A4087" s="326">
        <v>11656</v>
      </c>
      <c r="B4087" s="328" t="s">
        <v>14217</v>
      </c>
      <c r="C4087" s="334" t="s">
        <v>2010</v>
      </c>
      <c r="D4087" s="336">
        <v>17.75</v>
      </c>
    </row>
    <row r="4088" spans="1:4">
      <c r="A4088" s="326">
        <v>7091</v>
      </c>
      <c r="B4088" s="328" t="s">
        <v>14218</v>
      </c>
      <c r="C4088" s="334" t="s">
        <v>2010</v>
      </c>
      <c r="D4088" s="336">
        <v>14.54</v>
      </c>
    </row>
    <row r="4089" spans="1:4">
      <c r="A4089" s="326">
        <v>37948</v>
      </c>
      <c r="B4089" s="328" t="s">
        <v>14219</v>
      </c>
      <c r="C4089" s="334" t="s">
        <v>2010</v>
      </c>
      <c r="D4089" s="336">
        <v>3.37</v>
      </c>
    </row>
    <row r="4090" spans="1:4">
      <c r="A4090" s="326">
        <v>7097</v>
      </c>
      <c r="B4090" s="328" t="s">
        <v>14220</v>
      </c>
      <c r="C4090" s="334" t="s">
        <v>2010</v>
      </c>
      <c r="D4090" s="336">
        <v>6.83</v>
      </c>
    </row>
    <row r="4091" spans="1:4">
      <c r="A4091" s="326">
        <v>11658</v>
      </c>
      <c r="B4091" s="328" t="s">
        <v>14221</v>
      </c>
      <c r="C4091" s="334" t="s">
        <v>2010</v>
      </c>
      <c r="D4091" s="336">
        <v>15.1</v>
      </c>
    </row>
    <row r="4092" spans="1:4">
      <c r="A4092" s="326">
        <v>7146</v>
      </c>
      <c r="B4092" s="328" t="s">
        <v>14222</v>
      </c>
      <c r="C4092" s="334" t="s">
        <v>2010</v>
      </c>
      <c r="D4092" s="336">
        <v>165.13</v>
      </c>
    </row>
    <row r="4093" spans="1:4">
      <c r="A4093" s="326">
        <v>7138</v>
      </c>
      <c r="B4093" s="328" t="s">
        <v>14223</v>
      </c>
      <c r="C4093" s="334" t="s">
        <v>2010</v>
      </c>
      <c r="D4093" s="336">
        <v>1.04</v>
      </c>
    </row>
    <row r="4094" spans="1:4">
      <c r="A4094" s="326">
        <v>7139</v>
      </c>
      <c r="B4094" s="328" t="s">
        <v>14224</v>
      </c>
      <c r="C4094" s="334" t="s">
        <v>2010</v>
      </c>
      <c r="D4094" s="336">
        <v>1.18</v>
      </c>
    </row>
    <row r="4095" spans="1:4">
      <c r="A4095" s="326">
        <v>7140</v>
      </c>
      <c r="B4095" s="328" t="s">
        <v>14225</v>
      </c>
      <c r="C4095" s="334" t="s">
        <v>2010</v>
      </c>
      <c r="D4095" s="336">
        <v>3.71</v>
      </c>
    </row>
    <row r="4096" spans="1:4">
      <c r="A4096" s="326">
        <v>7141</v>
      </c>
      <c r="B4096" s="328" t="s">
        <v>14226</v>
      </c>
      <c r="C4096" s="334" t="s">
        <v>2010</v>
      </c>
      <c r="D4096" s="336">
        <v>9.08</v>
      </c>
    </row>
    <row r="4097" spans="1:4">
      <c r="A4097" s="326">
        <v>7143</v>
      </c>
      <c r="B4097" s="328" t="s">
        <v>14227</v>
      </c>
      <c r="C4097" s="334" t="s">
        <v>2010</v>
      </c>
      <c r="D4097" s="336">
        <v>30.48</v>
      </c>
    </row>
    <row r="4098" spans="1:4">
      <c r="A4098" s="326">
        <v>7144</v>
      </c>
      <c r="B4098" s="328" t="s">
        <v>14228</v>
      </c>
      <c r="C4098" s="334" t="s">
        <v>2010</v>
      </c>
      <c r="D4098" s="336">
        <v>56.56</v>
      </c>
    </row>
    <row r="4099" spans="1:4">
      <c r="A4099" s="326">
        <v>7145</v>
      </c>
      <c r="B4099" s="328" t="s">
        <v>14229</v>
      </c>
      <c r="C4099" s="334" t="s">
        <v>2010</v>
      </c>
      <c r="D4099" s="336">
        <v>76.900000000000006</v>
      </c>
    </row>
    <row r="4100" spans="1:4">
      <c r="A4100" s="326">
        <v>7142</v>
      </c>
      <c r="B4100" s="328" t="s">
        <v>14230</v>
      </c>
      <c r="C4100" s="334" t="s">
        <v>2010</v>
      </c>
      <c r="D4100" s="336">
        <v>9.5</v>
      </c>
    </row>
    <row r="4101" spans="1:4" ht="25.5">
      <c r="A4101" s="326">
        <v>39322</v>
      </c>
      <c r="B4101" s="328" t="s">
        <v>14231</v>
      </c>
      <c r="C4101" s="334" t="s">
        <v>2010</v>
      </c>
      <c r="D4101" s="336"/>
    </row>
    <row r="4102" spans="1:4" ht="25.5">
      <c r="A4102" s="326">
        <v>39289</v>
      </c>
      <c r="B4102" s="328" t="s">
        <v>14232</v>
      </c>
      <c r="C4102" s="334" t="s">
        <v>2010</v>
      </c>
      <c r="D4102" s="336"/>
    </row>
    <row r="4103" spans="1:4" ht="25.5">
      <c r="A4103" s="326">
        <v>39290</v>
      </c>
      <c r="B4103" s="328" t="s">
        <v>14233</v>
      </c>
      <c r="C4103" s="334" t="s">
        <v>2010</v>
      </c>
      <c r="D4103" s="336"/>
    </row>
    <row r="4104" spans="1:4" ht="25.5">
      <c r="A4104" s="326">
        <v>39291</v>
      </c>
      <c r="B4104" s="328" t="s">
        <v>14234</v>
      </c>
      <c r="C4104" s="334" t="s">
        <v>2010</v>
      </c>
      <c r="D4104" s="336"/>
    </row>
    <row r="4105" spans="1:4">
      <c r="A4105" s="326">
        <v>41892</v>
      </c>
      <c r="B4105" s="328" t="s">
        <v>14235</v>
      </c>
      <c r="C4105" s="334" t="s">
        <v>2010</v>
      </c>
      <c r="D4105" s="336"/>
    </row>
    <row r="4106" spans="1:4">
      <c r="A4106" s="326">
        <v>7048</v>
      </c>
      <c r="B4106" s="328" t="s">
        <v>14236</v>
      </c>
      <c r="C4106" s="334" t="s">
        <v>2010</v>
      </c>
      <c r="D4106" s="336"/>
    </row>
    <row r="4107" spans="1:4">
      <c r="A4107" s="326">
        <v>7088</v>
      </c>
      <c r="B4107" s="328" t="s">
        <v>14237</v>
      </c>
      <c r="C4107" s="334" t="s">
        <v>2010</v>
      </c>
      <c r="D4107" s="336"/>
    </row>
    <row r="4108" spans="1:4">
      <c r="A4108" s="326">
        <v>7070</v>
      </c>
      <c r="B4108" s="328" t="s">
        <v>14238</v>
      </c>
      <c r="C4108" s="334" t="s">
        <v>2010</v>
      </c>
      <c r="D4108" s="336">
        <v>187.1</v>
      </c>
    </row>
    <row r="4109" spans="1:4">
      <c r="A4109" s="326">
        <v>20179</v>
      </c>
      <c r="B4109" s="328" t="s">
        <v>14239</v>
      </c>
      <c r="C4109" s="334" t="s">
        <v>2010</v>
      </c>
      <c r="D4109" s="336">
        <v>39.79</v>
      </c>
    </row>
    <row r="4110" spans="1:4">
      <c r="A4110" s="326">
        <v>20178</v>
      </c>
      <c r="B4110" s="328" t="s">
        <v>14240</v>
      </c>
      <c r="C4110" s="334" t="s">
        <v>2010</v>
      </c>
      <c r="D4110" s="336">
        <v>47.7</v>
      </c>
    </row>
    <row r="4111" spans="1:4">
      <c r="A4111" s="326">
        <v>20180</v>
      </c>
      <c r="B4111" s="328" t="s">
        <v>14241</v>
      </c>
      <c r="C4111" s="334" t="s">
        <v>2010</v>
      </c>
      <c r="D4111" s="336">
        <v>78.72</v>
      </c>
    </row>
    <row r="4112" spans="1:4">
      <c r="A4112" s="326">
        <v>20181</v>
      </c>
      <c r="B4112" s="328" t="s">
        <v>14242</v>
      </c>
      <c r="C4112" s="334" t="s">
        <v>2010</v>
      </c>
      <c r="D4112" s="336">
        <v>105.41</v>
      </c>
    </row>
    <row r="4113" spans="1:4">
      <c r="A4113" s="326">
        <v>20177</v>
      </c>
      <c r="B4113" s="328" t="s">
        <v>14243</v>
      </c>
      <c r="C4113" s="334" t="s">
        <v>2010</v>
      </c>
      <c r="D4113" s="336">
        <v>26.07</v>
      </c>
    </row>
    <row r="4114" spans="1:4">
      <c r="A4114" s="326">
        <v>40945</v>
      </c>
      <c r="B4114" s="328" t="s">
        <v>14244</v>
      </c>
      <c r="C4114" s="334" t="s">
        <v>17</v>
      </c>
      <c r="D4114" s="336">
        <v>23.43</v>
      </c>
    </row>
    <row r="4115" spans="1:4">
      <c r="A4115" s="326">
        <v>40946</v>
      </c>
      <c r="B4115" s="328" t="s">
        <v>14245</v>
      </c>
      <c r="C4115" s="334" t="s">
        <v>1752</v>
      </c>
      <c r="D4115" s="336">
        <v>4104.29</v>
      </c>
    </row>
    <row r="4116" spans="1:4">
      <c r="A4116" s="326">
        <v>7153</v>
      </c>
      <c r="B4116" s="328" t="s">
        <v>14246</v>
      </c>
      <c r="C4116" s="334" t="s">
        <v>17</v>
      </c>
      <c r="D4116" s="336">
        <v>27.6</v>
      </c>
    </row>
    <row r="4117" spans="1:4">
      <c r="A4117" s="326">
        <v>41089</v>
      </c>
      <c r="B4117" s="328" t="s">
        <v>14247</v>
      </c>
      <c r="C4117" s="334" t="s">
        <v>1752</v>
      </c>
      <c r="D4117" s="336">
        <v>4833.13</v>
      </c>
    </row>
    <row r="4118" spans="1:4">
      <c r="A4118" s="326">
        <v>40943</v>
      </c>
      <c r="B4118" s="328" t="s">
        <v>14248</v>
      </c>
      <c r="C4118" s="334" t="s">
        <v>17</v>
      </c>
      <c r="D4118" s="336">
        <v>26.36</v>
      </c>
    </row>
    <row r="4119" spans="1:4">
      <c r="A4119" s="326">
        <v>40944</v>
      </c>
      <c r="B4119" s="328" t="s">
        <v>14249</v>
      </c>
      <c r="C4119" s="334" t="s">
        <v>1752</v>
      </c>
      <c r="D4119" s="336">
        <v>4616.25</v>
      </c>
    </row>
    <row r="4120" spans="1:4">
      <c r="A4120" s="326">
        <v>6175</v>
      </c>
      <c r="B4120" s="328" t="s">
        <v>14250</v>
      </c>
      <c r="C4120" s="334" t="s">
        <v>17</v>
      </c>
      <c r="D4120" s="336">
        <v>31.6</v>
      </c>
    </row>
    <row r="4121" spans="1:4">
      <c r="A4121" s="326">
        <v>41092</v>
      </c>
      <c r="B4121" s="328" t="s">
        <v>14251</v>
      </c>
      <c r="C4121" s="334" t="s">
        <v>1752</v>
      </c>
      <c r="D4121" s="336">
        <v>5532.86</v>
      </c>
    </row>
    <row r="4122" spans="1:4" ht="25.5">
      <c r="A4122" s="326">
        <v>37712</v>
      </c>
      <c r="B4122" s="328" t="s">
        <v>14252</v>
      </c>
      <c r="C4122" s="334" t="s">
        <v>16</v>
      </c>
      <c r="D4122" s="336">
        <v>48.87</v>
      </c>
    </row>
    <row r="4123" spans="1:4" ht="25.5">
      <c r="A4123" s="326">
        <v>34558</v>
      </c>
      <c r="B4123" s="328" t="s">
        <v>14253</v>
      </c>
      <c r="C4123" s="334" t="s">
        <v>5</v>
      </c>
      <c r="D4123" s="336">
        <v>2.8</v>
      </c>
    </row>
    <row r="4124" spans="1:4" ht="25.5">
      <c r="A4124" s="326">
        <v>34547</v>
      </c>
      <c r="B4124" s="328" t="s">
        <v>14254</v>
      </c>
      <c r="C4124" s="334" t="s">
        <v>5</v>
      </c>
      <c r="D4124" s="336">
        <v>3.45</v>
      </c>
    </row>
    <row r="4125" spans="1:4" ht="25.5">
      <c r="A4125" s="326">
        <v>34548</v>
      </c>
      <c r="B4125" s="328" t="s">
        <v>14255</v>
      </c>
      <c r="C4125" s="334" t="s">
        <v>5</v>
      </c>
      <c r="D4125" s="336">
        <v>5.65</v>
      </c>
    </row>
    <row r="4126" spans="1:4" ht="25.5">
      <c r="A4126" s="326">
        <v>34550</v>
      </c>
      <c r="B4126" s="328" t="s">
        <v>14256</v>
      </c>
      <c r="C4126" s="334" t="s">
        <v>5</v>
      </c>
      <c r="D4126" s="336">
        <v>1.49</v>
      </c>
    </row>
    <row r="4127" spans="1:4" ht="25.5">
      <c r="A4127" s="326">
        <v>34557</v>
      </c>
      <c r="B4127" s="328" t="s">
        <v>14257</v>
      </c>
      <c r="C4127" s="334" t="s">
        <v>5</v>
      </c>
      <c r="D4127" s="336">
        <v>2.1800000000000002</v>
      </c>
    </row>
    <row r="4128" spans="1:4" ht="25.5">
      <c r="A4128" s="326">
        <v>37411</v>
      </c>
      <c r="B4128" s="328" t="s">
        <v>14258</v>
      </c>
      <c r="C4128" s="334" t="s">
        <v>16</v>
      </c>
      <c r="D4128" s="336">
        <v>15.96</v>
      </c>
    </row>
    <row r="4129" spans="1:4" ht="25.5">
      <c r="A4129" s="326">
        <v>39508</v>
      </c>
      <c r="B4129" s="328" t="s">
        <v>14259</v>
      </c>
      <c r="C4129" s="334" t="s">
        <v>16</v>
      </c>
      <c r="D4129" s="336">
        <v>8.9700000000000006</v>
      </c>
    </row>
    <row r="4130" spans="1:4" ht="25.5">
      <c r="A4130" s="326">
        <v>39507</v>
      </c>
      <c r="B4130" s="328" t="s">
        <v>14260</v>
      </c>
      <c r="C4130" s="334" t="s">
        <v>16</v>
      </c>
      <c r="D4130" s="336">
        <v>13.38</v>
      </c>
    </row>
    <row r="4131" spans="1:4" ht="25.5">
      <c r="A4131" s="326">
        <v>7155</v>
      </c>
      <c r="B4131" s="328" t="s">
        <v>14261</v>
      </c>
      <c r="C4131" s="334" t="s">
        <v>16</v>
      </c>
      <c r="D4131" s="336">
        <v>17.170000000000002</v>
      </c>
    </row>
    <row r="4132" spans="1:4" ht="25.5">
      <c r="A4132" s="326">
        <v>42406</v>
      </c>
      <c r="B4132" s="328" t="s">
        <v>14262</v>
      </c>
      <c r="C4132" s="334" t="s">
        <v>16</v>
      </c>
      <c r="D4132" s="336">
        <v>19.690000000000001</v>
      </c>
    </row>
    <row r="4133" spans="1:4" ht="25.5">
      <c r="A4133" s="326">
        <v>7156</v>
      </c>
      <c r="B4133" s="328" t="s">
        <v>14263</v>
      </c>
      <c r="C4133" s="334" t="s">
        <v>16</v>
      </c>
      <c r="D4133" s="336">
        <v>24.64</v>
      </c>
    </row>
    <row r="4134" spans="1:4" ht="38.25">
      <c r="A4134" s="326">
        <v>43127</v>
      </c>
      <c r="B4134" s="328" t="s">
        <v>14264</v>
      </c>
      <c r="C4134" s="334" t="s">
        <v>16</v>
      </c>
      <c r="D4134" s="336">
        <v>35.26</v>
      </c>
    </row>
    <row r="4135" spans="1:4" ht="25.5">
      <c r="A4135" s="326">
        <v>10917</v>
      </c>
      <c r="B4135" s="328" t="s">
        <v>14265</v>
      </c>
      <c r="C4135" s="334" t="s">
        <v>16</v>
      </c>
      <c r="D4135" s="336">
        <v>7.44</v>
      </c>
    </row>
    <row r="4136" spans="1:4" ht="38.25">
      <c r="A4136" s="326">
        <v>21141</v>
      </c>
      <c r="B4136" s="328" t="s">
        <v>14266</v>
      </c>
      <c r="C4136" s="334" t="s">
        <v>16</v>
      </c>
      <c r="D4136" s="336">
        <v>11.52</v>
      </c>
    </row>
    <row r="4137" spans="1:4" ht="25.5">
      <c r="A4137" s="326">
        <v>39509</v>
      </c>
      <c r="B4137" s="328" t="s">
        <v>14267</v>
      </c>
      <c r="C4137" s="334" t="s">
        <v>16</v>
      </c>
      <c r="D4137" s="336">
        <v>11.08</v>
      </c>
    </row>
    <row r="4138" spans="1:4">
      <c r="A4138" s="326">
        <v>44529</v>
      </c>
      <c r="B4138" s="328" t="s">
        <v>14268</v>
      </c>
      <c r="C4138" s="334" t="s">
        <v>16</v>
      </c>
      <c r="D4138" s="336">
        <v>10.77</v>
      </c>
    </row>
    <row r="4139" spans="1:4" ht="25.5">
      <c r="A4139" s="326">
        <v>7167</v>
      </c>
      <c r="B4139" s="328" t="s">
        <v>14269</v>
      </c>
      <c r="C4139" s="334" t="s">
        <v>16</v>
      </c>
      <c r="D4139" s="336">
        <v>34.020000000000003</v>
      </c>
    </row>
    <row r="4140" spans="1:4" ht="25.5">
      <c r="A4140" s="326">
        <v>10928</v>
      </c>
      <c r="B4140" s="328" t="s">
        <v>14270</v>
      </c>
      <c r="C4140" s="334" t="s">
        <v>16</v>
      </c>
      <c r="D4140" s="336">
        <v>19.55</v>
      </c>
    </row>
    <row r="4141" spans="1:4" ht="25.5">
      <c r="A4141" s="326">
        <v>10933</v>
      </c>
      <c r="B4141" s="328" t="s">
        <v>14271</v>
      </c>
      <c r="C4141" s="334" t="s">
        <v>16</v>
      </c>
      <c r="D4141" s="336">
        <v>29.48</v>
      </c>
    </row>
    <row r="4142" spans="1:4" ht="25.5">
      <c r="A4142" s="326">
        <v>7158</v>
      </c>
      <c r="B4142" s="328" t="s">
        <v>14272</v>
      </c>
      <c r="C4142" s="334" t="s">
        <v>16</v>
      </c>
      <c r="D4142" s="336">
        <v>50</v>
      </c>
    </row>
    <row r="4143" spans="1:4" ht="25.5">
      <c r="A4143" s="326">
        <v>10927</v>
      </c>
      <c r="B4143" s="328" t="s">
        <v>14273</v>
      </c>
      <c r="C4143" s="334" t="s">
        <v>16</v>
      </c>
      <c r="D4143" s="336">
        <v>31.98</v>
      </c>
    </row>
    <row r="4144" spans="1:4" ht="25.5">
      <c r="A4144" s="326">
        <v>7162</v>
      </c>
      <c r="B4144" s="328" t="s">
        <v>14274</v>
      </c>
      <c r="C4144" s="334" t="s">
        <v>16</v>
      </c>
      <c r="D4144" s="336">
        <v>78.239999999999995</v>
      </c>
    </row>
    <row r="4145" spans="1:4" ht="25.5">
      <c r="A4145" s="326">
        <v>10932</v>
      </c>
      <c r="B4145" s="328" t="s">
        <v>14275</v>
      </c>
      <c r="C4145" s="334" t="s">
        <v>16</v>
      </c>
      <c r="D4145" s="336">
        <v>136.09</v>
      </c>
    </row>
    <row r="4146" spans="1:4" ht="38.25">
      <c r="A4146" s="326">
        <v>10937</v>
      </c>
      <c r="B4146" s="328" t="s">
        <v>14276</v>
      </c>
      <c r="C4146" s="334" t="s">
        <v>16</v>
      </c>
      <c r="D4146" s="336">
        <v>34.979999999999997</v>
      </c>
    </row>
    <row r="4147" spans="1:4" ht="38.25">
      <c r="A4147" s="326">
        <v>10935</v>
      </c>
      <c r="B4147" s="328" t="s">
        <v>14277</v>
      </c>
      <c r="C4147" s="334" t="s">
        <v>16</v>
      </c>
      <c r="D4147" s="336">
        <v>60.67</v>
      </c>
    </row>
    <row r="4148" spans="1:4" ht="25.5">
      <c r="A4148" s="326">
        <v>10931</v>
      </c>
      <c r="B4148" s="328" t="s">
        <v>14278</v>
      </c>
      <c r="C4148" s="334" t="s">
        <v>16</v>
      </c>
      <c r="D4148" s="336">
        <v>17.059999999999999</v>
      </c>
    </row>
    <row r="4149" spans="1:4">
      <c r="A4149" s="326">
        <v>7164</v>
      </c>
      <c r="B4149" s="328" t="s">
        <v>14279</v>
      </c>
      <c r="C4149" s="334" t="s">
        <v>16</v>
      </c>
      <c r="D4149" s="336">
        <v>56.47</v>
      </c>
    </row>
    <row r="4150" spans="1:4">
      <c r="A4150" s="326">
        <v>36887</v>
      </c>
      <c r="B4150" s="328" t="s">
        <v>14280</v>
      </c>
      <c r="C4150" s="334" t="s">
        <v>16</v>
      </c>
      <c r="D4150" s="336">
        <v>13.4</v>
      </c>
    </row>
    <row r="4151" spans="1:4" ht="38.25">
      <c r="A4151" s="326">
        <v>34630</v>
      </c>
      <c r="B4151" s="328" t="s">
        <v>14281</v>
      </c>
      <c r="C4151" s="334" t="s">
        <v>2010</v>
      </c>
      <c r="D4151" s="336">
        <v>794.37</v>
      </c>
    </row>
    <row r="4152" spans="1:4">
      <c r="A4152" s="326">
        <v>7161</v>
      </c>
      <c r="B4152" s="328" t="s">
        <v>14282</v>
      </c>
      <c r="C4152" s="334" t="s">
        <v>16</v>
      </c>
      <c r="D4152" s="336">
        <v>7.03</v>
      </c>
    </row>
    <row r="4153" spans="1:4" ht="25.5">
      <c r="A4153" s="326">
        <v>7170</v>
      </c>
      <c r="B4153" s="328" t="s">
        <v>14283</v>
      </c>
      <c r="C4153" s="334" t="s">
        <v>16</v>
      </c>
      <c r="D4153" s="336">
        <v>3.24</v>
      </c>
    </row>
    <row r="4154" spans="1:4" ht="25.5">
      <c r="A4154" s="326">
        <v>37524</v>
      </c>
      <c r="B4154" s="328" t="s">
        <v>14284</v>
      </c>
      <c r="C4154" s="334" t="s">
        <v>5</v>
      </c>
      <c r="D4154" s="336">
        <v>2.96</v>
      </c>
    </row>
    <row r="4155" spans="1:4" ht="25.5">
      <c r="A4155" s="326">
        <v>37525</v>
      </c>
      <c r="B4155" s="328" t="s">
        <v>14285</v>
      </c>
      <c r="C4155" s="334" t="s">
        <v>5</v>
      </c>
      <c r="D4155" s="336">
        <v>4.05</v>
      </c>
    </row>
    <row r="4156" spans="1:4" ht="25.5">
      <c r="A4156" s="326">
        <v>36789</v>
      </c>
      <c r="B4156" s="328" t="s">
        <v>14286</v>
      </c>
      <c r="C4156" s="334" t="s">
        <v>2010</v>
      </c>
      <c r="D4156" s="336">
        <v>2.27</v>
      </c>
    </row>
    <row r="4157" spans="1:4" ht="38.25">
      <c r="A4157" s="326">
        <v>7173</v>
      </c>
      <c r="B4157" s="328" t="s">
        <v>14287</v>
      </c>
      <c r="C4157" s="334" t="s">
        <v>13348</v>
      </c>
      <c r="D4157" s="336">
        <v>1470</v>
      </c>
    </row>
    <row r="4158" spans="1:4" ht="38.25">
      <c r="A4158" s="326">
        <v>7175</v>
      </c>
      <c r="B4158" s="328" t="s">
        <v>14288</v>
      </c>
      <c r="C4158" s="334" t="s">
        <v>2010</v>
      </c>
      <c r="D4158" s="336">
        <v>1.66</v>
      </c>
    </row>
    <row r="4159" spans="1:4" ht="25.5">
      <c r="A4159" s="326">
        <v>40741</v>
      </c>
      <c r="B4159" s="328" t="s">
        <v>14289</v>
      </c>
      <c r="C4159" s="334" t="s">
        <v>2010</v>
      </c>
      <c r="D4159" s="336">
        <v>3</v>
      </c>
    </row>
    <row r="4160" spans="1:4" ht="25.5">
      <c r="A4160" s="326">
        <v>7184</v>
      </c>
      <c r="B4160" s="328" t="s">
        <v>14290</v>
      </c>
      <c r="C4160" s="334" t="s">
        <v>16</v>
      </c>
      <c r="D4160" s="336"/>
    </row>
    <row r="4161" spans="1:4">
      <c r="A4161" s="326">
        <v>34458</v>
      </c>
      <c r="B4161" s="328" t="s">
        <v>14291</v>
      </c>
      <c r="C4161" s="334" t="s">
        <v>2010</v>
      </c>
      <c r="D4161" s="336">
        <v>194.44</v>
      </c>
    </row>
    <row r="4162" spans="1:4">
      <c r="A4162" s="326">
        <v>34464</v>
      </c>
      <c r="B4162" s="328" t="s">
        <v>14292</v>
      </c>
      <c r="C4162" s="334" t="s">
        <v>2010</v>
      </c>
      <c r="D4162" s="336">
        <v>289.43</v>
      </c>
    </row>
    <row r="4163" spans="1:4">
      <c r="A4163" s="326">
        <v>34468</v>
      </c>
      <c r="B4163" s="328" t="s">
        <v>14293</v>
      </c>
      <c r="C4163" s="334" t="s">
        <v>2010</v>
      </c>
      <c r="D4163" s="336">
        <v>364.9</v>
      </c>
    </row>
    <row r="4164" spans="1:4">
      <c r="A4164" s="326">
        <v>34473</v>
      </c>
      <c r="B4164" s="328" t="s">
        <v>14294</v>
      </c>
      <c r="C4164" s="334" t="s">
        <v>2010</v>
      </c>
      <c r="D4164" s="336">
        <v>221.36</v>
      </c>
    </row>
    <row r="4165" spans="1:4">
      <c r="A4165" s="326">
        <v>34480</v>
      </c>
      <c r="B4165" s="328" t="s">
        <v>14295</v>
      </c>
      <c r="C4165" s="334" t="s">
        <v>2010</v>
      </c>
      <c r="D4165" s="336">
        <v>409.07</v>
      </c>
    </row>
    <row r="4166" spans="1:4">
      <c r="A4166" s="326">
        <v>34486</v>
      </c>
      <c r="B4166" s="328" t="s">
        <v>14296</v>
      </c>
      <c r="C4166" s="334" t="s">
        <v>2010</v>
      </c>
      <c r="D4166" s="336">
        <v>484.33</v>
      </c>
    </row>
    <row r="4167" spans="1:4">
      <c r="A4167" s="326">
        <v>7190</v>
      </c>
      <c r="B4167" s="328" t="s">
        <v>14297</v>
      </c>
      <c r="C4167" s="334" t="s">
        <v>2010</v>
      </c>
      <c r="D4167" s="336">
        <v>16.170000000000002</v>
      </c>
    </row>
    <row r="4168" spans="1:4">
      <c r="A4168" s="326">
        <v>34417</v>
      </c>
      <c r="B4168" s="328" t="s">
        <v>14298</v>
      </c>
      <c r="C4168" s="334" t="s">
        <v>2010</v>
      </c>
      <c r="D4168" s="336">
        <v>25.88</v>
      </c>
    </row>
    <row r="4169" spans="1:4">
      <c r="A4169" s="326">
        <v>7213</v>
      </c>
      <c r="B4169" s="328" t="s">
        <v>14299</v>
      </c>
      <c r="C4169" s="334" t="s">
        <v>16</v>
      </c>
      <c r="D4169" s="336">
        <v>23.73</v>
      </c>
    </row>
    <row r="4170" spans="1:4">
      <c r="A4170" s="326">
        <v>7195</v>
      </c>
      <c r="B4170" s="328" t="s">
        <v>14300</v>
      </c>
      <c r="C4170" s="334" t="s">
        <v>2010</v>
      </c>
      <c r="D4170" s="336">
        <v>69.680000000000007</v>
      </c>
    </row>
    <row r="4171" spans="1:4">
      <c r="A4171" s="326">
        <v>7186</v>
      </c>
      <c r="B4171" s="328" t="s">
        <v>14301</v>
      </c>
      <c r="C4171" s="334" t="s">
        <v>2010</v>
      </c>
      <c r="D4171" s="336">
        <v>75.900000000000006</v>
      </c>
    </row>
    <row r="4172" spans="1:4">
      <c r="A4172" s="326">
        <v>7194</v>
      </c>
      <c r="B4172" s="328" t="s">
        <v>14302</v>
      </c>
      <c r="C4172" s="334" t="s">
        <v>16</v>
      </c>
      <c r="D4172" s="336">
        <v>34.99</v>
      </c>
    </row>
    <row r="4173" spans="1:4">
      <c r="A4173" s="326">
        <v>7197</v>
      </c>
      <c r="B4173" s="328" t="s">
        <v>14303</v>
      </c>
      <c r="C4173" s="334" t="s">
        <v>2010</v>
      </c>
      <c r="D4173" s="336">
        <v>147.69999999999999</v>
      </c>
    </row>
    <row r="4174" spans="1:4">
      <c r="A4174" s="326">
        <v>7192</v>
      </c>
      <c r="B4174" s="328" t="s">
        <v>14304</v>
      </c>
      <c r="C4174" s="334" t="s">
        <v>2010</v>
      </c>
      <c r="D4174" s="336">
        <v>132.33000000000001</v>
      </c>
    </row>
    <row r="4175" spans="1:4">
      <c r="A4175" s="326">
        <v>7193</v>
      </c>
      <c r="B4175" s="328" t="s">
        <v>14305</v>
      </c>
      <c r="C4175" s="334" t="s">
        <v>2010</v>
      </c>
      <c r="D4175" s="336">
        <v>148.97999999999999</v>
      </c>
    </row>
    <row r="4176" spans="1:4">
      <c r="A4176" s="326">
        <v>7189</v>
      </c>
      <c r="B4176" s="328" t="s">
        <v>14306</v>
      </c>
      <c r="C4176" s="334" t="s">
        <v>2010</v>
      </c>
      <c r="D4176" s="336">
        <v>173.13</v>
      </c>
    </row>
    <row r="4177" spans="1:4">
      <c r="A4177" s="326">
        <v>34402</v>
      </c>
      <c r="B4177" s="328" t="s">
        <v>14307</v>
      </c>
      <c r="C4177" s="334" t="s">
        <v>2010</v>
      </c>
      <c r="D4177" s="336">
        <v>244.43</v>
      </c>
    </row>
    <row r="4178" spans="1:4">
      <c r="A4178" s="326">
        <v>7245</v>
      </c>
      <c r="B4178" s="328" t="s">
        <v>14308</v>
      </c>
      <c r="C4178" s="334" t="s">
        <v>2010</v>
      </c>
      <c r="D4178" s="336"/>
    </row>
    <row r="4179" spans="1:4">
      <c r="A4179" s="326">
        <v>34425</v>
      </c>
      <c r="B4179" s="328" t="s">
        <v>14309</v>
      </c>
      <c r="C4179" s="334" t="s">
        <v>2010</v>
      </c>
      <c r="D4179" s="336">
        <v>157.02000000000001</v>
      </c>
    </row>
    <row r="4180" spans="1:4">
      <c r="A4180" s="326">
        <v>7223</v>
      </c>
      <c r="B4180" s="328" t="s">
        <v>14310</v>
      </c>
      <c r="C4180" s="334" t="s">
        <v>2010</v>
      </c>
      <c r="D4180" s="336">
        <v>174.98</v>
      </c>
    </row>
    <row r="4181" spans="1:4">
      <c r="A4181" s="326">
        <v>7234</v>
      </c>
      <c r="B4181" s="328" t="s">
        <v>14311</v>
      </c>
      <c r="C4181" s="334" t="s">
        <v>2010</v>
      </c>
      <c r="D4181" s="336">
        <v>264.05</v>
      </c>
    </row>
    <row r="4182" spans="1:4">
      <c r="A4182" s="326">
        <v>7224</v>
      </c>
      <c r="B4182" s="328" t="s">
        <v>14312</v>
      </c>
      <c r="C4182" s="334" t="s">
        <v>2010</v>
      </c>
      <c r="D4182" s="336">
        <v>321.68</v>
      </c>
    </row>
    <row r="4183" spans="1:4">
      <c r="A4183" s="326">
        <v>7225</v>
      </c>
      <c r="B4183" s="328" t="s">
        <v>14313</v>
      </c>
      <c r="C4183" s="334" t="s">
        <v>2010</v>
      </c>
      <c r="D4183" s="336">
        <v>344.92</v>
      </c>
    </row>
    <row r="4184" spans="1:4">
      <c r="A4184" s="326">
        <v>7226</v>
      </c>
      <c r="B4184" s="328" t="s">
        <v>14314</v>
      </c>
      <c r="C4184" s="334" t="s">
        <v>2010</v>
      </c>
      <c r="D4184" s="336">
        <v>368.08</v>
      </c>
    </row>
    <row r="4185" spans="1:4">
      <c r="A4185" s="326">
        <v>7227</v>
      </c>
      <c r="B4185" s="328" t="s">
        <v>14315</v>
      </c>
      <c r="C4185" s="334" t="s">
        <v>2010</v>
      </c>
      <c r="D4185" s="336">
        <v>418.98</v>
      </c>
    </row>
    <row r="4186" spans="1:4">
      <c r="A4186" s="326">
        <v>7212</v>
      </c>
      <c r="B4186" s="328" t="s">
        <v>14316</v>
      </c>
      <c r="C4186" s="334" t="s">
        <v>2010</v>
      </c>
      <c r="D4186" s="336">
        <v>460.35</v>
      </c>
    </row>
    <row r="4187" spans="1:4">
      <c r="A4187" s="326">
        <v>7229</v>
      </c>
      <c r="B4187" s="328" t="s">
        <v>14317</v>
      </c>
      <c r="C4187" s="334" t="s">
        <v>2010</v>
      </c>
      <c r="D4187" s="336">
        <v>291.8</v>
      </c>
    </row>
    <row r="4188" spans="1:4">
      <c r="A4188" s="326">
        <v>7230</v>
      </c>
      <c r="B4188" s="328" t="s">
        <v>14318</v>
      </c>
      <c r="C4188" s="334" t="s">
        <v>2010</v>
      </c>
      <c r="D4188" s="336">
        <v>485.79</v>
      </c>
    </row>
    <row r="4189" spans="1:4">
      <c r="A4189" s="326">
        <v>7231</v>
      </c>
      <c r="B4189" s="328" t="s">
        <v>14319</v>
      </c>
      <c r="C4189" s="334" t="s">
        <v>2010</v>
      </c>
      <c r="D4189" s="336">
        <v>689.13</v>
      </c>
    </row>
    <row r="4190" spans="1:4">
      <c r="A4190" s="326">
        <v>7220</v>
      </c>
      <c r="B4190" s="328" t="s">
        <v>14320</v>
      </c>
      <c r="C4190" s="334" t="s">
        <v>2010</v>
      </c>
      <c r="D4190" s="336">
        <v>850.66</v>
      </c>
    </row>
    <row r="4191" spans="1:4">
      <c r="A4191" s="326">
        <v>34447</v>
      </c>
      <c r="B4191" s="328" t="s">
        <v>14321</v>
      </c>
      <c r="C4191" s="334" t="s">
        <v>2010</v>
      </c>
      <c r="D4191" s="336">
        <v>951.17</v>
      </c>
    </row>
    <row r="4192" spans="1:4">
      <c r="A4192" s="326">
        <v>7233</v>
      </c>
      <c r="B4192" s="328" t="s">
        <v>14322</v>
      </c>
      <c r="C4192" s="334" t="s">
        <v>2010</v>
      </c>
      <c r="D4192" s="336">
        <v>1091.1400000000001</v>
      </c>
    </row>
    <row r="4193" spans="1:4" ht="51">
      <c r="A4193" s="326">
        <v>40740</v>
      </c>
      <c r="B4193" s="328" t="s">
        <v>14323</v>
      </c>
      <c r="C4193" s="334" t="s">
        <v>16</v>
      </c>
      <c r="D4193" s="336"/>
    </row>
    <row r="4194" spans="1:4" ht="25.5">
      <c r="A4194" s="326">
        <v>25007</v>
      </c>
      <c r="B4194" s="328" t="s">
        <v>14324</v>
      </c>
      <c r="C4194" s="334" t="s">
        <v>16</v>
      </c>
      <c r="D4194" s="336"/>
    </row>
    <row r="4195" spans="1:4" ht="51">
      <c r="A4195" s="326">
        <v>43071</v>
      </c>
      <c r="B4195" s="328" t="s">
        <v>14325</v>
      </c>
      <c r="C4195" s="334" t="s">
        <v>16</v>
      </c>
      <c r="D4195" s="336"/>
    </row>
    <row r="4196" spans="1:4" ht="51">
      <c r="A4196" s="326">
        <v>39520</v>
      </c>
      <c r="B4196" s="328" t="s">
        <v>14326</v>
      </c>
      <c r="C4196" s="334" t="s">
        <v>16</v>
      </c>
      <c r="D4196" s="336"/>
    </row>
    <row r="4197" spans="1:4" ht="51">
      <c r="A4197" s="326">
        <v>39521</v>
      </c>
      <c r="B4197" s="328" t="s">
        <v>14327</v>
      </c>
      <c r="C4197" s="334" t="s">
        <v>16</v>
      </c>
      <c r="D4197" s="336"/>
    </row>
    <row r="4198" spans="1:4" ht="51">
      <c r="A4198" s="326">
        <v>39522</v>
      </c>
      <c r="B4198" s="328" t="s">
        <v>14328</v>
      </c>
      <c r="C4198" s="334" t="s">
        <v>16</v>
      </c>
      <c r="D4198" s="336"/>
    </row>
    <row r="4199" spans="1:4" ht="25.5">
      <c r="A4199" s="326">
        <v>7243</v>
      </c>
      <c r="B4199" s="328" t="s">
        <v>14329</v>
      </c>
      <c r="C4199" s="334" t="s">
        <v>16</v>
      </c>
      <c r="D4199" s="336"/>
    </row>
    <row r="4200" spans="1:4" ht="25.5">
      <c r="A4200" s="326">
        <v>11067</v>
      </c>
      <c r="B4200" s="328" t="s">
        <v>14330</v>
      </c>
      <c r="C4200" s="334" t="s">
        <v>2010</v>
      </c>
      <c r="D4200" s="336">
        <v>522.71</v>
      </c>
    </row>
    <row r="4201" spans="1:4" ht="25.5">
      <c r="A4201" s="326">
        <v>11068</v>
      </c>
      <c r="B4201" s="328" t="s">
        <v>14331</v>
      </c>
      <c r="C4201" s="334" t="s">
        <v>2010</v>
      </c>
      <c r="D4201" s="336">
        <v>660.37</v>
      </c>
    </row>
    <row r="4202" spans="1:4">
      <c r="A4202" s="326">
        <v>7246</v>
      </c>
      <c r="B4202" s="328" t="s">
        <v>14332</v>
      </c>
      <c r="C4202" s="334" t="s">
        <v>2010</v>
      </c>
      <c r="D4202" s="336"/>
    </row>
    <row r="4203" spans="1:4">
      <c r="A4203" s="326">
        <v>12869</v>
      </c>
      <c r="B4203" s="328" t="s">
        <v>14333</v>
      </c>
      <c r="C4203" s="334" t="s">
        <v>17</v>
      </c>
      <c r="D4203" s="336">
        <v>20.72</v>
      </c>
    </row>
    <row r="4204" spans="1:4">
      <c r="A4204" s="326">
        <v>41097</v>
      </c>
      <c r="B4204" s="328" t="s">
        <v>14334</v>
      </c>
      <c r="C4204" s="334" t="s">
        <v>1752</v>
      </c>
      <c r="D4204" s="336">
        <v>3627.66</v>
      </c>
    </row>
    <row r="4205" spans="1:4" ht="25.5">
      <c r="A4205" s="326">
        <v>1574</v>
      </c>
      <c r="B4205" s="328" t="s">
        <v>14335</v>
      </c>
      <c r="C4205" s="334" t="s">
        <v>2010</v>
      </c>
      <c r="D4205" s="336">
        <v>1.91</v>
      </c>
    </row>
    <row r="4206" spans="1:4" ht="25.5">
      <c r="A4206" s="326">
        <v>1581</v>
      </c>
      <c r="B4206" s="328" t="s">
        <v>14336</v>
      </c>
      <c r="C4206" s="334" t="s">
        <v>2010</v>
      </c>
      <c r="D4206" s="336">
        <v>13.28</v>
      </c>
    </row>
    <row r="4207" spans="1:4" ht="25.5">
      <c r="A4207" s="326">
        <v>1575</v>
      </c>
      <c r="B4207" s="328" t="s">
        <v>14337</v>
      </c>
      <c r="C4207" s="334" t="s">
        <v>2010</v>
      </c>
      <c r="D4207" s="336">
        <v>2.27</v>
      </c>
    </row>
    <row r="4208" spans="1:4" ht="25.5">
      <c r="A4208" s="326">
        <v>1570</v>
      </c>
      <c r="B4208" s="328" t="s">
        <v>14338</v>
      </c>
      <c r="C4208" s="334" t="s">
        <v>2010</v>
      </c>
      <c r="D4208" s="336">
        <v>1.1399999999999999</v>
      </c>
    </row>
    <row r="4209" spans="1:4" ht="25.5">
      <c r="A4209" s="326">
        <v>1576</v>
      </c>
      <c r="B4209" s="328" t="s">
        <v>14339</v>
      </c>
      <c r="C4209" s="334" t="s">
        <v>2010</v>
      </c>
      <c r="D4209" s="336">
        <v>3.14</v>
      </c>
    </row>
    <row r="4210" spans="1:4" ht="25.5">
      <c r="A4210" s="326">
        <v>1577</v>
      </c>
      <c r="B4210" s="328" t="s">
        <v>14340</v>
      </c>
      <c r="C4210" s="334" t="s">
        <v>2010</v>
      </c>
      <c r="D4210" s="336">
        <v>3.54</v>
      </c>
    </row>
    <row r="4211" spans="1:4" ht="25.5">
      <c r="A4211" s="326">
        <v>1571</v>
      </c>
      <c r="B4211" s="328" t="s">
        <v>14341</v>
      </c>
      <c r="C4211" s="334" t="s">
        <v>2010</v>
      </c>
      <c r="D4211" s="336">
        <v>1.48</v>
      </c>
    </row>
    <row r="4212" spans="1:4" ht="25.5">
      <c r="A4212" s="326">
        <v>1578</v>
      </c>
      <c r="B4212" s="328" t="s">
        <v>14342</v>
      </c>
      <c r="C4212" s="334" t="s">
        <v>2010</v>
      </c>
      <c r="D4212" s="336">
        <v>6.15</v>
      </c>
    </row>
    <row r="4213" spans="1:4" ht="25.5">
      <c r="A4213" s="326">
        <v>1573</v>
      </c>
      <c r="B4213" s="328" t="s">
        <v>14343</v>
      </c>
      <c r="C4213" s="334" t="s">
        <v>2010</v>
      </c>
      <c r="D4213" s="336">
        <v>1.77</v>
      </c>
    </row>
    <row r="4214" spans="1:4" ht="25.5">
      <c r="A4214" s="326">
        <v>1579</v>
      </c>
      <c r="B4214" s="328" t="s">
        <v>14344</v>
      </c>
      <c r="C4214" s="334" t="s">
        <v>2010</v>
      </c>
      <c r="D4214" s="336">
        <v>7.67</v>
      </c>
    </row>
    <row r="4215" spans="1:4" ht="25.5">
      <c r="A4215" s="326">
        <v>1580</v>
      </c>
      <c r="B4215" s="328" t="s">
        <v>14345</v>
      </c>
      <c r="C4215" s="334" t="s">
        <v>2010</v>
      </c>
      <c r="D4215" s="336">
        <v>9.44</v>
      </c>
    </row>
    <row r="4216" spans="1:4">
      <c r="A4216" s="326">
        <v>39321</v>
      </c>
      <c r="B4216" s="328" t="s">
        <v>14346</v>
      </c>
      <c r="C4216" s="334" t="s">
        <v>2010</v>
      </c>
      <c r="D4216" s="336">
        <v>19.940000000000001</v>
      </c>
    </row>
    <row r="4217" spans="1:4">
      <c r="A4217" s="326">
        <v>39319</v>
      </c>
      <c r="B4217" s="328" t="s">
        <v>14347</v>
      </c>
      <c r="C4217" s="334" t="s">
        <v>2010</v>
      </c>
      <c r="D4217" s="336">
        <v>8.3000000000000007</v>
      </c>
    </row>
    <row r="4218" spans="1:4">
      <c r="A4218" s="326">
        <v>39320</v>
      </c>
      <c r="B4218" s="328" t="s">
        <v>14348</v>
      </c>
      <c r="C4218" s="334" t="s">
        <v>2010</v>
      </c>
      <c r="D4218" s="336">
        <v>15.95</v>
      </c>
    </row>
    <row r="4219" spans="1:4" ht="25.5">
      <c r="A4219" s="326">
        <v>1542</v>
      </c>
      <c r="B4219" s="328" t="s">
        <v>14349</v>
      </c>
      <c r="C4219" s="334" t="s">
        <v>2010</v>
      </c>
      <c r="D4219" s="336">
        <v>26.16</v>
      </c>
    </row>
    <row r="4220" spans="1:4" ht="25.5">
      <c r="A4220" s="326">
        <v>1591</v>
      </c>
      <c r="B4220" s="328" t="s">
        <v>14350</v>
      </c>
      <c r="C4220" s="334" t="s">
        <v>2010</v>
      </c>
      <c r="D4220" s="336">
        <v>29.28</v>
      </c>
    </row>
    <row r="4221" spans="1:4" ht="25.5">
      <c r="A4221" s="326">
        <v>1547</v>
      </c>
      <c r="B4221" s="328" t="s">
        <v>14351</v>
      </c>
      <c r="C4221" s="334" t="s">
        <v>2010</v>
      </c>
      <c r="D4221" s="336">
        <v>153.43</v>
      </c>
    </row>
    <row r="4222" spans="1:4" ht="25.5">
      <c r="A4222" s="326">
        <v>38196</v>
      </c>
      <c r="B4222" s="328" t="s">
        <v>14352</v>
      </c>
      <c r="C4222" s="334" t="s">
        <v>2010</v>
      </c>
      <c r="D4222" s="336">
        <v>29.88</v>
      </c>
    </row>
    <row r="4223" spans="1:4" ht="25.5">
      <c r="A4223" s="326">
        <v>1543</v>
      </c>
      <c r="B4223" s="328" t="s">
        <v>14353</v>
      </c>
      <c r="C4223" s="334" t="s">
        <v>2010</v>
      </c>
      <c r="D4223" s="336">
        <v>31.76</v>
      </c>
    </row>
    <row r="4224" spans="1:4" ht="25.5">
      <c r="A4224" s="326">
        <v>1585</v>
      </c>
      <c r="B4224" s="328" t="s">
        <v>14354</v>
      </c>
      <c r="C4224" s="334" t="s">
        <v>2010</v>
      </c>
      <c r="D4224" s="336">
        <v>6.15</v>
      </c>
    </row>
    <row r="4225" spans="1:4" ht="25.5">
      <c r="A4225" s="326">
        <v>1593</v>
      </c>
      <c r="B4225" s="328" t="s">
        <v>14355</v>
      </c>
      <c r="C4225" s="334" t="s">
        <v>2010</v>
      </c>
      <c r="D4225" s="336">
        <v>32.659999999999997</v>
      </c>
    </row>
    <row r="4226" spans="1:4" ht="25.5">
      <c r="A4226" s="326">
        <v>11838</v>
      </c>
      <c r="B4226" s="328" t="s">
        <v>14356</v>
      </c>
      <c r="C4226" s="334" t="s">
        <v>2010</v>
      </c>
      <c r="D4226" s="336">
        <v>43.09</v>
      </c>
    </row>
    <row r="4227" spans="1:4" ht="25.5">
      <c r="A4227" s="326">
        <v>1594</v>
      </c>
      <c r="B4227" s="328" t="s">
        <v>14357</v>
      </c>
      <c r="C4227" s="334" t="s">
        <v>2010</v>
      </c>
      <c r="D4227" s="336">
        <v>43.56</v>
      </c>
    </row>
    <row r="4228" spans="1:4" ht="25.5">
      <c r="A4228" s="326">
        <v>1586</v>
      </c>
      <c r="B4228" s="328" t="s">
        <v>14358</v>
      </c>
      <c r="C4228" s="334" t="s">
        <v>2010</v>
      </c>
      <c r="D4228" s="336">
        <v>7.78</v>
      </c>
    </row>
    <row r="4229" spans="1:4" ht="25.5">
      <c r="A4229" s="326">
        <v>11839</v>
      </c>
      <c r="B4229" s="328" t="s">
        <v>14359</v>
      </c>
      <c r="C4229" s="334" t="s">
        <v>2010</v>
      </c>
      <c r="D4229" s="336">
        <v>62.7</v>
      </c>
    </row>
    <row r="4230" spans="1:4" ht="25.5">
      <c r="A4230" s="326">
        <v>1587</v>
      </c>
      <c r="B4230" s="328" t="s">
        <v>14360</v>
      </c>
      <c r="C4230" s="334" t="s">
        <v>2010</v>
      </c>
      <c r="D4230" s="336">
        <v>7.92</v>
      </c>
    </row>
    <row r="4231" spans="1:4" ht="25.5">
      <c r="A4231" s="326">
        <v>1545</v>
      </c>
      <c r="B4231" s="328" t="s">
        <v>14361</v>
      </c>
      <c r="C4231" s="334" t="s">
        <v>2010</v>
      </c>
      <c r="D4231" s="336">
        <v>75.239999999999995</v>
      </c>
    </row>
    <row r="4232" spans="1:4" ht="25.5">
      <c r="A4232" s="326">
        <v>1588</v>
      </c>
      <c r="B4232" s="328" t="s">
        <v>14362</v>
      </c>
      <c r="C4232" s="334" t="s">
        <v>2010</v>
      </c>
      <c r="D4232" s="336">
        <v>10.87</v>
      </c>
    </row>
    <row r="4233" spans="1:4" ht="25.5">
      <c r="A4233" s="326">
        <v>1535</v>
      </c>
      <c r="B4233" s="328" t="s">
        <v>14363</v>
      </c>
      <c r="C4233" s="334" t="s">
        <v>2010</v>
      </c>
      <c r="D4233" s="336">
        <v>6.26</v>
      </c>
    </row>
    <row r="4234" spans="1:4" ht="25.5">
      <c r="A4234" s="326">
        <v>1589</v>
      </c>
      <c r="B4234" s="328" t="s">
        <v>14364</v>
      </c>
      <c r="C4234" s="334" t="s">
        <v>2010</v>
      </c>
      <c r="D4234" s="336">
        <v>11.22</v>
      </c>
    </row>
    <row r="4235" spans="1:4" ht="25.5">
      <c r="A4235" s="326">
        <v>1546</v>
      </c>
      <c r="B4235" s="328" t="s">
        <v>14365</v>
      </c>
      <c r="C4235" s="334" t="s">
        <v>2010</v>
      </c>
      <c r="D4235" s="336">
        <v>126.97</v>
      </c>
    </row>
    <row r="4236" spans="1:4" ht="25.5">
      <c r="A4236" s="326">
        <v>1590</v>
      </c>
      <c r="B4236" s="328" t="s">
        <v>14366</v>
      </c>
      <c r="C4236" s="334" t="s">
        <v>2010</v>
      </c>
      <c r="D4236" s="336">
        <v>19.75</v>
      </c>
    </row>
    <row r="4237" spans="1:4" ht="25.5">
      <c r="A4237" s="326">
        <v>38415</v>
      </c>
      <c r="B4237" s="328" t="s">
        <v>14367</v>
      </c>
      <c r="C4237" s="334" t="s">
        <v>2010</v>
      </c>
      <c r="D4237" s="336">
        <v>1100.8699999999999</v>
      </c>
    </row>
    <row r="4238" spans="1:4" ht="25.5">
      <c r="A4238" s="326">
        <v>38414</v>
      </c>
      <c r="B4238" s="328" t="s">
        <v>14368</v>
      </c>
      <c r="C4238" s="334" t="s">
        <v>2010</v>
      </c>
      <c r="D4238" s="336">
        <v>1545.08</v>
      </c>
    </row>
    <row r="4239" spans="1:4">
      <c r="A4239" s="326">
        <v>38128</v>
      </c>
      <c r="B4239" s="328" t="s">
        <v>14369</v>
      </c>
      <c r="C4239" s="334" t="s">
        <v>802</v>
      </c>
      <c r="D4239" s="336">
        <v>0.64</v>
      </c>
    </row>
    <row r="4240" spans="1:4">
      <c r="A4240" s="326">
        <v>7253</v>
      </c>
      <c r="B4240" s="328" t="s">
        <v>14370</v>
      </c>
      <c r="C4240" s="334" t="s">
        <v>827</v>
      </c>
      <c r="D4240" s="336">
        <v>137.13999999999999</v>
      </c>
    </row>
    <row r="4241" spans="1:4">
      <c r="A4241" s="326">
        <v>4806</v>
      </c>
      <c r="B4241" s="328" t="s">
        <v>14371</v>
      </c>
      <c r="C4241" s="334" t="s">
        <v>5</v>
      </c>
      <c r="D4241" s="336">
        <v>25.71</v>
      </c>
    </row>
    <row r="4242" spans="1:4">
      <c r="A4242" s="326">
        <v>34401</v>
      </c>
      <c r="B4242" s="328" t="s">
        <v>14372</v>
      </c>
      <c r="C4242" s="334" t="s">
        <v>2010</v>
      </c>
      <c r="D4242" s="336">
        <v>1.37</v>
      </c>
    </row>
    <row r="4243" spans="1:4">
      <c r="A4243" s="326">
        <v>7256</v>
      </c>
      <c r="B4243" s="328" t="s">
        <v>14373</v>
      </c>
      <c r="C4243" s="334" t="s">
        <v>2010</v>
      </c>
      <c r="D4243" s="336">
        <v>0.97</v>
      </c>
    </row>
    <row r="4244" spans="1:4">
      <c r="A4244" s="326">
        <v>7260</v>
      </c>
      <c r="B4244" s="328" t="s">
        <v>14374</v>
      </c>
      <c r="C4244" s="334" t="s">
        <v>2010</v>
      </c>
      <c r="D4244" s="336">
        <v>1.84</v>
      </c>
    </row>
    <row r="4245" spans="1:4">
      <c r="A4245" s="326">
        <v>7258</v>
      </c>
      <c r="B4245" s="328" t="s">
        <v>14375</v>
      </c>
      <c r="C4245" s="334" t="s">
        <v>2010</v>
      </c>
      <c r="D4245" s="336">
        <v>0.47</v>
      </c>
    </row>
    <row r="4246" spans="1:4">
      <c r="A4246" s="326">
        <v>34400</v>
      </c>
      <c r="B4246" s="328" t="s">
        <v>14376</v>
      </c>
      <c r="C4246" s="334" t="s">
        <v>2010</v>
      </c>
      <c r="D4246" s="336">
        <v>3.8</v>
      </c>
    </row>
    <row r="4247" spans="1:4">
      <c r="A4247" s="326">
        <v>10617</v>
      </c>
      <c r="B4247" s="328" t="s">
        <v>14377</v>
      </c>
      <c r="C4247" s="334" t="s">
        <v>2010</v>
      </c>
      <c r="D4247" s="336">
        <v>4.9000000000000004</v>
      </c>
    </row>
    <row r="4248" spans="1:4">
      <c r="A4248" s="326">
        <v>44261</v>
      </c>
      <c r="B4248" s="328" t="s">
        <v>14378</v>
      </c>
      <c r="C4248" s="334" t="s">
        <v>2010</v>
      </c>
      <c r="D4248" s="336">
        <v>132.47</v>
      </c>
    </row>
    <row r="4249" spans="1:4" ht="25.5">
      <c r="A4249" s="326">
        <v>7274</v>
      </c>
      <c r="B4249" s="328" t="s">
        <v>14379</v>
      </c>
      <c r="C4249" s="334" t="s">
        <v>2010</v>
      </c>
      <c r="D4249" s="336">
        <v>64.13</v>
      </c>
    </row>
    <row r="4250" spans="1:4" ht="25.5">
      <c r="A4250" s="326">
        <v>44326</v>
      </c>
      <c r="B4250" s="328" t="s">
        <v>14380</v>
      </c>
      <c r="C4250" s="334" t="s">
        <v>2010</v>
      </c>
      <c r="D4250" s="336">
        <v>1385.13</v>
      </c>
    </row>
    <row r="4251" spans="1:4" ht="25.5">
      <c r="A4251" s="326">
        <v>154</v>
      </c>
      <c r="B4251" s="328" t="s">
        <v>14381</v>
      </c>
      <c r="C4251" s="334" t="s">
        <v>1450</v>
      </c>
      <c r="D4251" s="336">
        <v>75.84</v>
      </c>
    </row>
    <row r="4252" spans="1:4" ht="25.5">
      <c r="A4252" s="326">
        <v>38121</v>
      </c>
      <c r="B4252" s="328" t="s">
        <v>14382</v>
      </c>
      <c r="C4252" s="334" t="s">
        <v>1450</v>
      </c>
      <c r="D4252" s="336">
        <v>22.09</v>
      </c>
    </row>
    <row r="4253" spans="1:4">
      <c r="A4253" s="326">
        <v>43776</v>
      </c>
      <c r="B4253" s="328" t="s">
        <v>14383</v>
      </c>
      <c r="C4253" s="334" t="s">
        <v>1450</v>
      </c>
      <c r="D4253" s="336">
        <v>31.79</v>
      </c>
    </row>
    <row r="4254" spans="1:4" ht="25.5">
      <c r="A4254" s="326">
        <v>7343</v>
      </c>
      <c r="B4254" s="328" t="s">
        <v>14384</v>
      </c>
      <c r="C4254" s="334" t="s">
        <v>1450</v>
      </c>
      <c r="D4254" s="336">
        <v>32.49</v>
      </c>
    </row>
    <row r="4255" spans="1:4">
      <c r="A4255" s="326">
        <v>7348</v>
      </c>
      <c r="B4255" s="328" t="s">
        <v>14385</v>
      </c>
      <c r="C4255" s="334" t="s">
        <v>1450</v>
      </c>
      <c r="D4255" s="336">
        <v>24.78</v>
      </c>
    </row>
    <row r="4256" spans="1:4" ht="25.5">
      <c r="A4256" s="326">
        <v>7313</v>
      </c>
      <c r="B4256" s="328" t="s">
        <v>14386</v>
      </c>
      <c r="C4256" s="334" t="s">
        <v>1450</v>
      </c>
      <c r="D4256" s="336">
        <v>23.16</v>
      </c>
    </row>
    <row r="4257" spans="1:4" ht="25.5">
      <c r="A4257" s="326">
        <v>7319</v>
      </c>
      <c r="B4257" s="328" t="s">
        <v>14387</v>
      </c>
      <c r="C4257" s="334" t="s">
        <v>1450</v>
      </c>
      <c r="D4257" s="336">
        <v>13.25</v>
      </c>
    </row>
    <row r="4258" spans="1:4">
      <c r="A4258" s="326">
        <v>7314</v>
      </c>
      <c r="B4258" s="328" t="s">
        <v>14388</v>
      </c>
      <c r="C4258" s="334" t="s">
        <v>1450</v>
      </c>
      <c r="D4258" s="336">
        <v>77.209999999999994</v>
      </c>
    </row>
    <row r="4259" spans="1:4">
      <c r="A4259" s="326">
        <v>7304</v>
      </c>
      <c r="B4259" s="328" t="s">
        <v>14389</v>
      </c>
      <c r="C4259" s="334" t="s">
        <v>1450</v>
      </c>
      <c r="D4259" s="336">
        <v>94.2</v>
      </c>
    </row>
    <row r="4260" spans="1:4">
      <c r="A4260" s="326">
        <v>43649</v>
      </c>
      <c r="B4260" s="328" t="s">
        <v>14390</v>
      </c>
      <c r="C4260" s="334" t="s">
        <v>1450</v>
      </c>
      <c r="D4260" s="336">
        <v>48.72</v>
      </c>
    </row>
    <row r="4261" spans="1:4">
      <c r="A4261" s="326">
        <v>43650</v>
      </c>
      <c r="B4261" s="328" t="s">
        <v>14391</v>
      </c>
      <c r="C4261" s="334" t="s">
        <v>1450</v>
      </c>
      <c r="D4261" s="336">
        <v>46.04</v>
      </c>
    </row>
    <row r="4262" spans="1:4">
      <c r="A4262" s="326">
        <v>7311</v>
      </c>
      <c r="B4262" s="328" t="s">
        <v>14392</v>
      </c>
      <c r="C4262" s="334" t="s">
        <v>1450</v>
      </c>
      <c r="D4262" s="336">
        <v>47.16</v>
      </c>
    </row>
    <row r="4263" spans="1:4">
      <c r="A4263" s="326">
        <v>7292</v>
      </c>
      <c r="B4263" s="328" t="s">
        <v>14393</v>
      </c>
      <c r="C4263" s="334" t="s">
        <v>1450</v>
      </c>
      <c r="D4263" s="336">
        <v>45.66</v>
      </c>
    </row>
    <row r="4264" spans="1:4" ht="25.5">
      <c r="A4264" s="326">
        <v>7293</v>
      </c>
      <c r="B4264" s="328" t="s">
        <v>14394</v>
      </c>
      <c r="C4264" s="334" t="s">
        <v>1450</v>
      </c>
      <c r="D4264" s="336">
        <v>50.51</v>
      </c>
    </row>
    <row r="4265" spans="1:4" ht="25.5">
      <c r="A4265" s="326">
        <v>7306</v>
      </c>
      <c r="B4265" s="328" t="s">
        <v>14395</v>
      </c>
      <c r="C4265" s="334" t="s">
        <v>1450</v>
      </c>
      <c r="D4265" s="336">
        <v>55.75</v>
      </c>
    </row>
    <row r="4266" spans="1:4">
      <c r="A4266" s="326">
        <v>7288</v>
      </c>
      <c r="B4266" s="328" t="s">
        <v>14396</v>
      </c>
      <c r="C4266" s="334" t="s">
        <v>1450</v>
      </c>
      <c r="D4266" s="336">
        <v>46.29</v>
      </c>
    </row>
    <row r="4267" spans="1:4">
      <c r="A4267" s="326">
        <v>43625</v>
      </c>
      <c r="B4267" s="328" t="s">
        <v>14397</v>
      </c>
      <c r="C4267" s="334" t="s">
        <v>1450</v>
      </c>
      <c r="D4267" s="336">
        <v>37.369999999999997</v>
      </c>
    </row>
    <row r="4268" spans="1:4">
      <c r="A4268" s="326">
        <v>43647</v>
      </c>
      <c r="B4268" s="328" t="s">
        <v>14398</v>
      </c>
      <c r="C4268" s="334" t="s">
        <v>1450</v>
      </c>
      <c r="D4268" s="336">
        <v>33.950000000000003</v>
      </c>
    </row>
    <row r="4269" spans="1:4">
      <c r="A4269" s="326">
        <v>43648</v>
      </c>
      <c r="B4269" s="328" t="s">
        <v>14399</v>
      </c>
      <c r="C4269" s="334" t="s">
        <v>1450</v>
      </c>
      <c r="D4269" s="336">
        <v>32.76</v>
      </c>
    </row>
    <row r="4270" spans="1:4">
      <c r="A4270" s="326">
        <v>35693</v>
      </c>
      <c r="B4270" s="328" t="s">
        <v>14400</v>
      </c>
      <c r="C4270" s="334" t="s">
        <v>1450</v>
      </c>
      <c r="D4270" s="336">
        <v>15.41</v>
      </c>
    </row>
    <row r="4271" spans="1:4">
      <c r="A4271" s="326">
        <v>7356</v>
      </c>
      <c r="B4271" s="328" t="s">
        <v>14401</v>
      </c>
      <c r="C4271" s="334" t="s">
        <v>1450</v>
      </c>
      <c r="D4271" s="336">
        <v>36.950000000000003</v>
      </c>
    </row>
    <row r="4272" spans="1:4">
      <c r="A4272" s="326">
        <v>35692</v>
      </c>
      <c r="B4272" s="328" t="s">
        <v>14402</v>
      </c>
      <c r="C4272" s="334" t="s">
        <v>1450</v>
      </c>
      <c r="D4272" s="336">
        <v>24.18</v>
      </c>
    </row>
    <row r="4273" spans="1:4">
      <c r="A4273" s="326">
        <v>43624</v>
      </c>
      <c r="B4273" s="328" t="s">
        <v>14403</v>
      </c>
      <c r="C4273" s="334" t="s">
        <v>1450</v>
      </c>
      <c r="D4273" s="336">
        <v>45.04</v>
      </c>
    </row>
    <row r="4274" spans="1:4">
      <c r="A4274" s="326">
        <v>7342</v>
      </c>
      <c r="B4274" s="328" t="s">
        <v>14404</v>
      </c>
      <c r="C4274" s="334" t="s">
        <v>802</v>
      </c>
      <c r="D4274" s="336">
        <v>2.54</v>
      </c>
    </row>
    <row r="4275" spans="1:4">
      <c r="A4275" s="326">
        <v>7350</v>
      </c>
      <c r="B4275" s="328" t="s">
        <v>14405</v>
      </c>
      <c r="C4275" s="334" t="s">
        <v>1450</v>
      </c>
      <c r="D4275" s="336">
        <v>53.34</v>
      </c>
    </row>
    <row r="4276" spans="1:4" ht="25.5">
      <c r="A4276" s="326">
        <v>39574</v>
      </c>
      <c r="B4276" s="328" t="s">
        <v>14406</v>
      </c>
      <c r="C4276" s="334" t="s">
        <v>2010</v>
      </c>
      <c r="D4276" s="336">
        <v>4.54</v>
      </c>
    </row>
    <row r="4277" spans="1:4" ht="25.5">
      <c r="A4277" s="326">
        <v>11060</v>
      </c>
      <c r="B4277" s="328" t="s">
        <v>14407</v>
      </c>
      <c r="C4277" s="334" t="s">
        <v>2010</v>
      </c>
      <c r="D4277" s="336">
        <v>28.85</v>
      </c>
    </row>
    <row r="4278" spans="1:4">
      <c r="A4278" s="326">
        <v>37401</v>
      </c>
      <c r="B4278" s="328" t="s">
        <v>14408</v>
      </c>
      <c r="C4278" s="334" t="s">
        <v>2010</v>
      </c>
      <c r="D4278" s="336">
        <v>88.39</v>
      </c>
    </row>
    <row r="4279" spans="1:4">
      <c r="A4279" s="326">
        <v>38101</v>
      </c>
      <c r="B4279" s="328" t="s">
        <v>14409</v>
      </c>
      <c r="C4279" s="334" t="s">
        <v>2010</v>
      </c>
      <c r="D4279" s="336">
        <v>7.36</v>
      </c>
    </row>
    <row r="4280" spans="1:4" ht="25.5">
      <c r="A4280" s="326">
        <v>7528</v>
      </c>
      <c r="B4280" s="328" t="s">
        <v>14410</v>
      </c>
      <c r="C4280" s="334" t="s">
        <v>2010</v>
      </c>
      <c r="D4280" s="336">
        <v>8.65</v>
      </c>
    </row>
    <row r="4281" spans="1:4" ht="25.5">
      <c r="A4281" s="326">
        <v>12147</v>
      </c>
      <c r="B4281" s="328" t="s">
        <v>14411</v>
      </c>
      <c r="C4281" s="334" t="s">
        <v>2010</v>
      </c>
      <c r="D4281" s="336">
        <v>13.19</v>
      </c>
    </row>
    <row r="4282" spans="1:4" ht="25.5">
      <c r="A4282" s="326">
        <v>38075</v>
      </c>
      <c r="B4282" s="328" t="s">
        <v>14412</v>
      </c>
      <c r="C4282" s="334" t="s">
        <v>2010</v>
      </c>
      <c r="D4282" s="336">
        <v>14.98</v>
      </c>
    </row>
    <row r="4283" spans="1:4">
      <c r="A4283" s="326">
        <v>38102</v>
      </c>
      <c r="B4283" s="328" t="s">
        <v>14413</v>
      </c>
      <c r="C4283" s="334" t="s">
        <v>2010</v>
      </c>
      <c r="D4283" s="336">
        <v>9.41</v>
      </c>
    </row>
    <row r="4284" spans="1:4">
      <c r="A4284" s="326">
        <v>7525</v>
      </c>
      <c r="B4284" s="328" t="s">
        <v>14414</v>
      </c>
      <c r="C4284" s="334" t="s">
        <v>2010</v>
      </c>
      <c r="D4284" s="336">
        <v>42.59</v>
      </c>
    </row>
    <row r="4285" spans="1:4">
      <c r="A4285" s="326">
        <v>7524</v>
      </c>
      <c r="B4285" s="328" t="s">
        <v>14415</v>
      </c>
      <c r="C4285" s="334" t="s">
        <v>2010</v>
      </c>
      <c r="D4285" s="336">
        <v>40.130000000000003</v>
      </c>
    </row>
    <row r="4286" spans="1:4">
      <c r="A4286" s="326">
        <v>38105</v>
      </c>
      <c r="B4286" s="328" t="s">
        <v>14416</v>
      </c>
      <c r="C4286" s="334" t="s">
        <v>2010</v>
      </c>
      <c r="D4286" s="336">
        <v>10.31</v>
      </c>
    </row>
    <row r="4287" spans="1:4" ht="25.5">
      <c r="A4287" s="326">
        <v>38084</v>
      </c>
      <c r="B4287" s="328" t="s">
        <v>14417</v>
      </c>
      <c r="C4287" s="334" t="s">
        <v>2010</v>
      </c>
      <c r="D4287" s="336">
        <v>14.64</v>
      </c>
    </row>
    <row r="4288" spans="1:4">
      <c r="A4288" s="326">
        <v>38103</v>
      </c>
      <c r="B4288" s="328" t="s">
        <v>14418</v>
      </c>
      <c r="C4288" s="334" t="s">
        <v>2010</v>
      </c>
      <c r="D4288" s="336">
        <v>15.48</v>
      </c>
    </row>
    <row r="4289" spans="1:4" ht="25.5">
      <c r="A4289" s="326">
        <v>38082</v>
      </c>
      <c r="B4289" s="328" t="s">
        <v>14419</v>
      </c>
      <c r="C4289" s="334" t="s">
        <v>2010</v>
      </c>
      <c r="D4289" s="336">
        <v>19.059999999999999</v>
      </c>
    </row>
    <row r="4290" spans="1:4">
      <c r="A4290" s="326">
        <v>38104</v>
      </c>
      <c r="B4290" s="328" t="s">
        <v>14420</v>
      </c>
      <c r="C4290" s="334" t="s">
        <v>2010</v>
      </c>
      <c r="D4290" s="336">
        <v>30.3</v>
      </c>
    </row>
    <row r="4291" spans="1:4" ht="25.5">
      <c r="A4291" s="326">
        <v>38083</v>
      </c>
      <c r="B4291" s="328" t="s">
        <v>14421</v>
      </c>
      <c r="C4291" s="334" t="s">
        <v>2010</v>
      </c>
      <c r="D4291" s="336">
        <v>33.64</v>
      </c>
    </row>
    <row r="4292" spans="1:4" ht="25.5">
      <c r="A4292" s="326">
        <v>38076</v>
      </c>
      <c r="B4292" s="328" t="s">
        <v>14422</v>
      </c>
      <c r="C4292" s="334" t="s">
        <v>2010</v>
      </c>
      <c r="D4292" s="336">
        <v>16.8</v>
      </c>
    </row>
    <row r="4293" spans="1:4">
      <c r="A4293" s="326">
        <v>7592</v>
      </c>
      <c r="B4293" s="328" t="s">
        <v>14423</v>
      </c>
      <c r="C4293" s="334" t="s">
        <v>17</v>
      </c>
      <c r="D4293" s="336">
        <v>29.68</v>
      </c>
    </row>
    <row r="4294" spans="1:4">
      <c r="A4294" s="326">
        <v>40820</v>
      </c>
      <c r="B4294" s="328" t="s">
        <v>14424</v>
      </c>
      <c r="C4294" s="334" t="s">
        <v>1752</v>
      </c>
      <c r="D4294" s="336">
        <v>5194.47</v>
      </c>
    </row>
    <row r="4295" spans="1:4" ht="25.5">
      <c r="A4295" s="326">
        <v>11826</v>
      </c>
      <c r="B4295" s="328" t="s">
        <v>14425</v>
      </c>
      <c r="C4295" s="334" t="s">
        <v>2010</v>
      </c>
      <c r="D4295" s="336">
        <v>42.59</v>
      </c>
    </row>
    <row r="4296" spans="1:4" ht="25.5">
      <c r="A4296" s="326">
        <v>7606</v>
      </c>
      <c r="B4296" s="328" t="s">
        <v>14426</v>
      </c>
      <c r="C4296" s="334" t="s">
        <v>2010</v>
      </c>
      <c r="D4296" s="336">
        <v>51.22</v>
      </c>
    </row>
    <row r="4297" spans="1:4" ht="25.5">
      <c r="A4297" s="326">
        <v>11825</v>
      </c>
      <c r="B4297" s="328" t="s">
        <v>14427</v>
      </c>
      <c r="C4297" s="334" t="s">
        <v>2010</v>
      </c>
      <c r="D4297" s="336">
        <v>53.88</v>
      </c>
    </row>
    <row r="4298" spans="1:4" ht="25.5">
      <c r="A4298" s="326">
        <v>11767</v>
      </c>
      <c r="B4298" s="328" t="s">
        <v>14428</v>
      </c>
      <c r="C4298" s="334" t="s">
        <v>2010</v>
      </c>
      <c r="D4298" s="336">
        <v>143.52000000000001</v>
      </c>
    </row>
    <row r="4299" spans="1:4" ht="25.5">
      <c r="A4299" s="326">
        <v>11763</v>
      </c>
      <c r="B4299" s="328" t="s">
        <v>14429</v>
      </c>
      <c r="C4299" s="334" t="s">
        <v>2010</v>
      </c>
      <c r="D4299" s="336">
        <v>111.86</v>
      </c>
    </row>
    <row r="4300" spans="1:4" ht="25.5">
      <c r="A4300" s="326">
        <v>11764</v>
      </c>
      <c r="B4300" s="328" t="s">
        <v>14430</v>
      </c>
      <c r="C4300" s="334" t="s">
        <v>2010</v>
      </c>
      <c r="D4300" s="336">
        <v>91.77</v>
      </c>
    </row>
    <row r="4301" spans="1:4" ht="25.5">
      <c r="A4301" s="326">
        <v>11829</v>
      </c>
      <c r="B4301" s="328" t="s">
        <v>14431</v>
      </c>
      <c r="C4301" s="334" t="s">
        <v>2010</v>
      </c>
      <c r="D4301" s="336">
        <v>22.18</v>
      </c>
    </row>
    <row r="4302" spans="1:4" ht="25.5">
      <c r="A4302" s="326">
        <v>11830</v>
      </c>
      <c r="B4302" s="328" t="s">
        <v>14432</v>
      </c>
      <c r="C4302" s="334" t="s">
        <v>2010</v>
      </c>
      <c r="D4302" s="336">
        <v>23.95</v>
      </c>
    </row>
    <row r="4303" spans="1:4" ht="25.5">
      <c r="A4303" s="326">
        <v>11765</v>
      </c>
      <c r="B4303" s="328" t="s">
        <v>14433</v>
      </c>
      <c r="C4303" s="334" t="s">
        <v>2010</v>
      </c>
      <c r="D4303" s="336">
        <v>61.16</v>
      </c>
    </row>
    <row r="4304" spans="1:4" ht="25.5">
      <c r="A4304" s="326">
        <v>11766</v>
      </c>
      <c r="B4304" s="328" t="s">
        <v>14434</v>
      </c>
      <c r="C4304" s="334" t="s">
        <v>2010</v>
      </c>
      <c r="D4304" s="336">
        <v>33.450000000000003</v>
      </c>
    </row>
    <row r="4305" spans="1:4" ht="25.5">
      <c r="A4305" s="326">
        <v>11824</v>
      </c>
      <c r="B4305" s="328" t="s">
        <v>14435</v>
      </c>
      <c r="C4305" s="334" t="s">
        <v>2010</v>
      </c>
      <c r="D4305" s="336">
        <v>39.35</v>
      </c>
    </row>
    <row r="4306" spans="1:4" ht="25.5">
      <c r="A4306" s="326">
        <v>44045</v>
      </c>
      <c r="B4306" s="328" t="s">
        <v>14436</v>
      </c>
      <c r="C4306" s="334" t="s">
        <v>2010</v>
      </c>
      <c r="D4306" s="336">
        <v>390.75</v>
      </c>
    </row>
    <row r="4307" spans="1:4" ht="25.5">
      <c r="A4307" s="326">
        <v>39702</v>
      </c>
      <c r="B4307" s="328" t="s">
        <v>14437</v>
      </c>
      <c r="C4307" s="334" t="s">
        <v>2010</v>
      </c>
      <c r="D4307" s="336">
        <v>2595.12</v>
      </c>
    </row>
    <row r="4308" spans="1:4" ht="25.5">
      <c r="A4308" s="326">
        <v>13415</v>
      </c>
      <c r="B4308" s="328" t="s">
        <v>14438</v>
      </c>
      <c r="C4308" s="334" t="s">
        <v>2010</v>
      </c>
      <c r="D4308" s="336">
        <v>85.2</v>
      </c>
    </row>
    <row r="4309" spans="1:4" ht="38.25">
      <c r="A4309" s="326">
        <v>7602</v>
      </c>
      <c r="B4309" s="328" t="s">
        <v>14439</v>
      </c>
      <c r="C4309" s="334" t="s">
        <v>2010</v>
      </c>
      <c r="D4309" s="336">
        <v>54.37</v>
      </c>
    </row>
    <row r="4310" spans="1:4" ht="25.5">
      <c r="A4310" s="326">
        <v>7603</v>
      </c>
      <c r="B4310" s="328" t="s">
        <v>14440</v>
      </c>
      <c r="C4310" s="334" t="s">
        <v>2010</v>
      </c>
      <c r="D4310" s="336">
        <v>46.12</v>
      </c>
    </row>
    <row r="4311" spans="1:4" ht="25.5">
      <c r="A4311" s="326">
        <v>11777</v>
      </c>
      <c r="B4311" s="328" t="s">
        <v>14441</v>
      </c>
      <c r="C4311" s="334" t="s">
        <v>2010</v>
      </c>
      <c r="D4311" s="336">
        <v>210.33</v>
      </c>
    </row>
    <row r="4312" spans="1:4" ht="25.5">
      <c r="A4312" s="326">
        <v>13417</v>
      </c>
      <c r="B4312" s="328" t="s">
        <v>14442</v>
      </c>
      <c r="C4312" s="334" t="s">
        <v>2010</v>
      </c>
      <c r="D4312" s="336">
        <v>110.96</v>
      </c>
    </row>
    <row r="4313" spans="1:4" ht="25.5">
      <c r="A4313" s="326">
        <v>36791</v>
      </c>
      <c r="B4313" s="328" t="s">
        <v>14443</v>
      </c>
      <c r="C4313" s="334" t="s">
        <v>2010</v>
      </c>
      <c r="D4313" s="336">
        <v>166.54</v>
      </c>
    </row>
    <row r="4314" spans="1:4" ht="25.5">
      <c r="A4314" s="326">
        <v>36795</v>
      </c>
      <c r="B4314" s="328" t="s">
        <v>14444</v>
      </c>
      <c r="C4314" s="334" t="s">
        <v>2010</v>
      </c>
      <c r="D4314" s="336">
        <v>2105.71</v>
      </c>
    </row>
    <row r="4315" spans="1:4" ht="25.5">
      <c r="A4315" s="326">
        <v>36796</v>
      </c>
      <c r="B4315" s="328" t="s">
        <v>14445</v>
      </c>
      <c r="C4315" s="334" t="s">
        <v>2010</v>
      </c>
      <c r="D4315" s="336">
        <v>174.98</v>
      </c>
    </row>
    <row r="4316" spans="1:4" ht="25.5">
      <c r="A4316" s="326">
        <v>36792</v>
      </c>
      <c r="B4316" s="328" t="s">
        <v>14446</v>
      </c>
      <c r="C4316" s="334" t="s">
        <v>2010</v>
      </c>
      <c r="D4316" s="336">
        <v>221.66</v>
      </c>
    </row>
    <row r="4317" spans="1:4" ht="25.5">
      <c r="A4317" s="326">
        <v>11773</v>
      </c>
      <c r="B4317" s="328" t="s">
        <v>14447</v>
      </c>
      <c r="C4317" s="334" t="s">
        <v>2010</v>
      </c>
      <c r="D4317" s="336">
        <v>147.55000000000001</v>
      </c>
    </row>
    <row r="4318" spans="1:4" ht="25.5">
      <c r="A4318" s="326">
        <v>11762</v>
      </c>
      <c r="B4318" s="328" t="s">
        <v>14448</v>
      </c>
      <c r="C4318" s="334" t="s">
        <v>2010</v>
      </c>
      <c r="D4318" s="336">
        <v>69.989999999999995</v>
      </c>
    </row>
    <row r="4319" spans="1:4" ht="25.5">
      <c r="A4319" s="326">
        <v>7604</v>
      </c>
      <c r="B4319" s="328" t="s">
        <v>14449</v>
      </c>
      <c r="C4319" s="334" t="s">
        <v>2010</v>
      </c>
      <c r="D4319" s="336">
        <v>59.26</v>
      </c>
    </row>
    <row r="4320" spans="1:4" ht="25.5">
      <c r="A4320" s="326">
        <v>13984</v>
      </c>
      <c r="B4320" s="328" t="s">
        <v>14450</v>
      </c>
      <c r="C4320" s="334" t="s">
        <v>2010</v>
      </c>
      <c r="D4320" s="336">
        <v>86.12</v>
      </c>
    </row>
    <row r="4321" spans="1:4" ht="25.5">
      <c r="A4321" s="326">
        <v>11772</v>
      </c>
      <c r="B4321" s="328" t="s">
        <v>14451</v>
      </c>
      <c r="C4321" s="334" t="s">
        <v>2010</v>
      </c>
      <c r="D4321" s="336">
        <v>148.02000000000001</v>
      </c>
    </row>
    <row r="4322" spans="1:4" ht="25.5">
      <c r="A4322" s="326">
        <v>13983</v>
      </c>
      <c r="B4322" s="328" t="s">
        <v>14452</v>
      </c>
      <c r="C4322" s="334" t="s">
        <v>2010</v>
      </c>
      <c r="D4322" s="336">
        <v>112.09</v>
      </c>
    </row>
    <row r="4323" spans="1:4" ht="25.5">
      <c r="A4323" s="326">
        <v>13416</v>
      </c>
      <c r="B4323" s="328" t="s">
        <v>14453</v>
      </c>
      <c r="C4323" s="334" t="s">
        <v>2010</v>
      </c>
      <c r="D4323" s="336">
        <v>99.56</v>
      </c>
    </row>
    <row r="4324" spans="1:4" ht="38.25">
      <c r="A4324" s="326">
        <v>40329</v>
      </c>
      <c r="B4324" s="328" t="s">
        <v>14454</v>
      </c>
      <c r="C4324" s="334" t="s">
        <v>2010</v>
      </c>
      <c r="D4324" s="336">
        <v>13.9</v>
      </c>
    </row>
    <row r="4325" spans="1:4" ht="25.5">
      <c r="A4325" s="326">
        <v>11823</v>
      </c>
      <c r="B4325" s="328" t="s">
        <v>14455</v>
      </c>
      <c r="C4325" s="334" t="s">
        <v>2010</v>
      </c>
      <c r="D4325" s="336">
        <v>5.85</v>
      </c>
    </row>
    <row r="4326" spans="1:4">
      <c r="A4326" s="326">
        <v>11822</v>
      </c>
      <c r="B4326" s="328" t="s">
        <v>14456</v>
      </c>
      <c r="C4326" s="334" t="s">
        <v>2010</v>
      </c>
      <c r="D4326" s="336">
        <v>24.64</v>
      </c>
    </row>
    <row r="4327" spans="1:4">
      <c r="A4327" s="326">
        <v>11831</v>
      </c>
      <c r="B4327" s="328" t="s">
        <v>14457</v>
      </c>
      <c r="C4327" s="334" t="s">
        <v>2010</v>
      </c>
      <c r="D4327" s="336">
        <v>14.82</v>
      </c>
    </row>
    <row r="4328" spans="1:4" ht="38.25">
      <c r="A4328" s="326">
        <v>7613</v>
      </c>
      <c r="B4328" s="328" t="s">
        <v>14458</v>
      </c>
      <c r="C4328" s="334" t="s">
        <v>2010</v>
      </c>
      <c r="D4328" s="336"/>
    </row>
    <row r="4329" spans="1:4" ht="38.25">
      <c r="A4329" s="326">
        <v>7619</v>
      </c>
      <c r="B4329" s="328" t="s">
        <v>14459</v>
      </c>
      <c r="C4329" s="334" t="s">
        <v>2010</v>
      </c>
      <c r="D4329" s="336"/>
    </row>
    <row r="4330" spans="1:4" ht="38.25">
      <c r="A4330" s="326">
        <v>12076</v>
      </c>
      <c r="B4330" s="328" t="s">
        <v>14460</v>
      </c>
      <c r="C4330" s="334" t="s">
        <v>2010</v>
      </c>
      <c r="D4330" s="336"/>
    </row>
    <row r="4331" spans="1:4" ht="38.25">
      <c r="A4331" s="326">
        <v>7614</v>
      </c>
      <c r="B4331" s="328" t="s">
        <v>14461</v>
      </c>
      <c r="C4331" s="334" t="s">
        <v>2010</v>
      </c>
      <c r="D4331" s="336"/>
    </row>
    <row r="4332" spans="1:4" ht="38.25">
      <c r="A4332" s="326">
        <v>7618</v>
      </c>
      <c r="B4332" s="328" t="s">
        <v>14462</v>
      </c>
      <c r="C4332" s="334" t="s">
        <v>2010</v>
      </c>
      <c r="D4332" s="336"/>
    </row>
    <row r="4333" spans="1:4" ht="38.25">
      <c r="A4333" s="326">
        <v>7620</v>
      </c>
      <c r="B4333" s="328" t="s">
        <v>14463</v>
      </c>
      <c r="C4333" s="334" t="s">
        <v>2010</v>
      </c>
      <c r="D4333" s="336"/>
    </row>
    <row r="4334" spans="1:4" ht="38.25">
      <c r="A4334" s="326">
        <v>7610</v>
      </c>
      <c r="B4334" s="328" t="s">
        <v>14464</v>
      </c>
      <c r="C4334" s="334" t="s">
        <v>2010</v>
      </c>
      <c r="D4334" s="336"/>
    </row>
    <row r="4335" spans="1:4" ht="38.25">
      <c r="A4335" s="326">
        <v>7615</v>
      </c>
      <c r="B4335" s="328" t="s">
        <v>14465</v>
      </c>
      <c r="C4335" s="334" t="s">
        <v>2010</v>
      </c>
      <c r="D4335" s="336"/>
    </row>
    <row r="4336" spans="1:4" ht="38.25">
      <c r="A4336" s="326">
        <v>7617</v>
      </c>
      <c r="B4336" s="328" t="s">
        <v>14466</v>
      </c>
      <c r="C4336" s="334" t="s">
        <v>2010</v>
      </c>
      <c r="D4336" s="336"/>
    </row>
    <row r="4337" spans="1:4" ht="38.25">
      <c r="A4337" s="326">
        <v>7616</v>
      </c>
      <c r="B4337" s="328" t="s">
        <v>14467</v>
      </c>
      <c r="C4337" s="334" t="s">
        <v>2010</v>
      </c>
      <c r="D4337" s="336"/>
    </row>
    <row r="4338" spans="1:4" ht="38.25">
      <c r="A4338" s="326">
        <v>7611</v>
      </c>
      <c r="B4338" s="328" t="s">
        <v>14468</v>
      </c>
      <c r="C4338" s="334" t="s">
        <v>2010</v>
      </c>
      <c r="D4338" s="336"/>
    </row>
    <row r="4339" spans="1:4" ht="38.25">
      <c r="A4339" s="326">
        <v>7612</v>
      </c>
      <c r="B4339" s="328" t="s">
        <v>14469</v>
      </c>
      <c r="C4339" s="334" t="s">
        <v>2010</v>
      </c>
      <c r="D4339" s="336"/>
    </row>
    <row r="4340" spans="1:4">
      <c r="A4340" s="326">
        <v>37371</v>
      </c>
      <c r="B4340" s="328" t="s">
        <v>14470</v>
      </c>
      <c r="C4340" s="334" t="s">
        <v>17</v>
      </c>
      <c r="D4340" s="336">
        <v>0.54</v>
      </c>
    </row>
    <row r="4341" spans="1:4">
      <c r="A4341" s="326">
        <v>40861</v>
      </c>
      <c r="B4341" s="328" t="s">
        <v>14471</v>
      </c>
      <c r="C4341" s="334" t="s">
        <v>1752</v>
      </c>
      <c r="D4341" s="336">
        <v>101.2</v>
      </c>
    </row>
    <row r="4342" spans="1:4" ht="25.5">
      <c r="A4342" s="326">
        <v>36509</v>
      </c>
      <c r="B4342" s="328" t="s">
        <v>14472</v>
      </c>
      <c r="C4342" s="334" t="s">
        <v>2010</v>
      </c>
      <c r="D4342" s="336"/>
    </row>
    <row r="4343" spans="1:4" ht="25.5">
      <c r="A4343" s="326">
        <v>36510</v>
      </c>
      <c r="B4343" s="328" t="s">
        <v>14473</v>
      </c>
      <c r="C4343" s="334" t="s">
        <v>2010</v>
      </c>
      <c r="D4343" s="336"/>
    </row>
    <row r="4344" spans="1:4" ht="25.5">
      <c r="A4344" s="326">
        <v>25020</v>
      </c>
      <c r="B4344" s="328" t="s">
        <v>14474</v>
      </c>
      <c r="C4344" s="334" t="s">
        <v>2010</v>
      </c>
      <c r="D4344" s="336"/>
    </row>
    <row r="4345" spans="1:4" ht="25.5">
      <c r="A4345" s="326">
        <v>7622</v>
      </c>
      <c r="B4345" s="328" t="s">
        <v>14475</v>
      </c>
      <c r="C4345" s="334" t="s">
        <v>2010</v>
      </c>
      <c r="D4345" s="336"/>
    </row>
    <row r="4346" spans="1:4" ht="25.5">
      <c r="A4346" s="326">
        <v>7624</v>
      </c>
      <c r="B4346" s="328" t="s">
        <v>14476</v>
      </c>
      <c r="C4346" s="334" t="s">
        <v>2010</v>
      </c>
      <c r="D4346" s="336"/>
    </row>
    <row r="4347" spans="1:4" ht="25.5">
      <c r="A4347" s="326">
        <v>7625</v>
      </c>
      <c r="B4347" s="328" t="s">
        <v>14477</v>
      </c>
      <c r="C4347" s="334" t="s">
        <v>2010</v>
      </c>
      <c r="D4347" s="336"/>
    </row>
    <row r="4348" spans="1:4" ht="25.5">
      <c r="A4348" s="326">
        <v>7623</v>
      </c>
      <c r="B4348" s="328" t="s">
        <v>14478</v>
      </c>
      <c r="C4348" s="334" t="s">
        <v>2010</v>
      </c>
      <c r="D4348" s="336"/>
    </row>
    <row r="4349" spans="1:4" ht="25.5">
      <c r="A4349" s="326">
        <v>36508</v>
      </c>
      <c r="B4349" s="328" t="s">
        <v>14479</v>
      </c>
      <c r="C4349" s="334" t="s">
        <v>2010</v>
      </c>
      <c r="D4349" s="336"/>
    </row>
    <row r="4350" spans="1:4" ht="25.5">
      <c r="A4350" s="326">
        <v>13238</v>
      </c>
      <c r="B4350" s="328" t="s">
        <v>14480</v>
      </c>
      <c r="C4350" s="334" t="s">
        <v>2010</v>
      </c>
      <c r="D4350" s="336"/>
    </row>
    <row r="4351" spans="1:4" ht="25.5">
      <c r="A4351" s="326">
        <v>36511</v>
      </c>
      <c r="B4351" s="328" t="s">
        <v>14481</v>
      </c>
      <c r="C4351" s="334" t="s">
        <v>2010</v>
      </c>
      <c r="D4351" s="336"/>
    </row>
    <row r="4352" spans="1:4">
      <c r="A4352" s="326">
        <v>36515</v>
      </c>
      <c r="B4352" s="328" t="s">
        <v>14482</v>
      </c>
      <c r="C4352" s="334" t="s">
        <v>2010</v>
      </c>
      <c r="D4352" s="336"/>
    </row>
    <row r="4353" spans="1:4" ht="25.5">
      <c r="A4353" s="326">
        <v>10598</v>
      </c>
      <c r="B4353" s="328" t="s">
        <v>14483</v>
      </c>
      <c r="C4353" s="334" t="s">
        <v>2010</v>
      </c>
      <c r="D4353" s="336"/>
    </row>
    <row r="4354" spans="1:4" ht="25.5">
      <c r="A4354" s="326">
        <v>7640</v>
      </c>
      <c r="B4354" s="328" t="s">
        <v>14484</v>
      </c>
      <c r="C4354" s="334" t="s">
        <v>2010</v>
      </c>
      <c r="D4354" s="336"/>
    </row>
    <row r="4355" spans="1:4" ht="25.5">
      <c r="A4355" s="326">
        <v>36513</v>
      </c>
      <c r="B4355" s="328" t="s">
        <v>14485</v>
      </c>
      <c r="C4355" s="334" t="s">
        <v>2010</v>
      </c>
      <c r="D4355" s="336"/>
    </row>
    <row r="4356" spans="1:4" ht="25.5">
      <c r="A4356" s="326">
        <v>36514</v>
      </c>
      <c r="B4356" s="328" t="s">
        <v>14486</v>
      </c>
      <c r="C4356" s="334" t="s">
        <v>2010</v>
      </c>
      <c r="D4356" s="336"/>
    </row>
    <row r="4357" spans="1:4">
      <c r="A4357" s="326">
        <v>11572</v>
      </c>
      <c r="B4357" s="328" t="s">
        <v>14487</v>
      </c>
      <c r="C4357" s="334" t="s">
        <v>2010</v>
      </c>
      <c r="D4357" s="336">
        <v>34.86</v>
      </c>
    </row>
    <row r="4358" spans="1:4" ht="25.5">
      <c r="A4358" s="326">
        <v>36149</v>
      </c>
      <c r="B4358" s="328" t="s">
        <v>14488</v>
      </c>
      <c r="C4358" s="334" t="s">
        <v>2010</v>
      </c>
      <c r="D4358" s="336">
        <v>197.4</v>
      </c>
    </row>
    <row r="4359" spans="1:4" ht="25.5">
      <c r="A4359" s="326">
        <v>42407</v>
      </c>
      <c r="B4359" s="328" t="s">
        <v>14489</v>
      </c>
      <c r="C4359" s="334" t="s">
        <v>5</v>
      </c>
      <c r="D4359" s="336">
        <v>5.62</v>
      </c>
    </row>
    <row r="4360" spans="1:4" ht="25.5">
      <c r="A4360" s="326">
        <v>11581</v>
      </c>
      <c r="B4360" s="328" t="s">
        <v>14490</v>
      </c>
      <c r="C4360" s="334" t="s">
        <v>5</v>
      </c>
      <c r="D4360" s="336">
        <v>23.01</v>
      </c>
    </row>
    <row r="4361" spans="1:4" ht="25.5">
      <c r="A4361" s="326">
        <v>43605</v>
      </c>
      <c r="B4361" s="328" t="s">
        <v>14491</v>
      </c>
      <c r="C4361" s="334" t="s">
        <v>5</v>
      </c>
      <c r="D4361" s="336">
        <v>47.08</v>
      </c>
    </row>
    <row r="4362" spans="1:4" ht="25.5">
      <c r="A4362" s="326">
        <v>11580</v>
      </c>
      <c r="B4362" s="328" t="s">
        <v>14492</v>
      </c>
      <c r="C4362" s="334" t="s">
        <v>5</v>
      </c>
      <c r="D4362" s="336">
        <v>9.23</v>
      </c>
    </row>
    <row r="4363" spans="1:4">
      <c r="A4363" s="326">
        <v>38386</v>
      </c>
      <c r="B4363" s="328" t="s">
        <v>14493</v>
      </c>
      <c r="C4363" s="334" t="s">
        <v>2010</v>
      </c>
      <c r="D4363" s="336">
        <v>5.63</v>
      </c>
    </row>
    <row r="4364" spans="1:4">
      <c r="A4364" s="326">
        <v>10743</v>
      </c>
      <c r="B4364" s="328" t="s">
        <v>14494</v>
      </c>
      <c r="C4364" s="334" t="s">
        <v>2010</v>
      </c>
      <c r="D4364" s="336">
        <v>705.57</v>
      </c>
    </row>
    <row r="4365" spans="1:4" ht="38.25">
      <c r="A4365" s="326">
        <v>39848</v>
      </c>
      <c r="B4365" s="328" t="s">
        <v>14495</v>
      </c>
      <c r="C4365" s="334" t="s">
        <v>5</v>
      </c>
      <c r="D4365" s="336"/>
    </row>
    <row r="4366" spans="1:4">
      <c r="A4366" s="326">
        <v>7667</v>
      </c>
      <c r="B4366" s="328" t="s">
        <v>14496</v>
      </c>
      <c r="C4366" s="334" t="s">
        <v>5</v>
      </c>
      <c r="D4366" s="336">
        <v>3938.21</v>
      </c>
    </row>
    <row r="4367" spans="1:4">
      <c r="A4367" s="326">
        <v>7660</v>
      </c>
      <c r="B4367" s="328" t="s">
        <v>14497</v>
      </c>
      <c r="C4367" s="334" t="s">
        <v>5</v>
      </c>
      <c r="D4367" s="336">
        <v>5020.28</v>
      </c>
    </row>
    <row r="4368" spans="1:4">
      <c r="A4368" s="326">
        <v>7676</v>
      </c>
      <c r="B4368" s="328" t="s">
        <v>14498</v>
      </c>
      <c r="C4368" s="334" t="s">
        <v>5</v>
      </c>
      <c r="D4368" s="336">
        <v>5077.6499999999996</v>
      </c>
    </row>
    <row r="4369" spans="1:4" ht="25.5">
      <c r="A4369" s="326">
        <v>20999</v>
      </c>
      <c r="B4369" s="328" t="s">
        <v>14499</v>
      </c>
      <c r="C4369" s="334" t="s">
        <v>5</v>
      </c>
      <c r="D4369" s="336">
        <v>12.2</v>
      </c>
    </row>
    <row r="4370" spans="1:4" ht="25.5">
      <c r="A4370" s="326">
        <v>21001</v>
      </c>
      <c r="B4370" s="328" t="s">
        <v>14500</v>
      </c>
      <c r="C4370" s="334" t="s">
        <v>5</v>
      </c>
      <c r="D4370" s="336">
        <v>22.77</v>
      </c>
    </row>
    <row r="4371" spans="1:4" ht="25.5">
      <c r="A4371" s="326">
        <v>21003</v>
      </c>
      <c r="B4371" s="328" t="s">
        <v>14501</v>
      </c>
      <c r="C4371" s="334" t="s">
        <v>5</v>
      </c>
      <c r="D4371" s="336">
        <v>37.42</v>
      </c>
    </row>
    <row r="4372" spans="1:4" ht="25.5">
      <c r="A4372" s="326">
        <v>21006</v>
      </c>
      <c r="B4372" s="328" t="s">
        <v>14502</v>
      </c>
      <c r="C4372" s="334" t="s">
        <v>5</v>
      </c>
      <c r="D4372" s="336">
        <v>79.41</v>
      </c>
    </row>
    <row r="4373" spans="1:4" ht="25.5">
      <c r="A4373" s="326">
        <v>21019</v>
      </c>
      <c r="B4373" s="328" t="s">
        <v>14503</v>
      </c>
      <c r="C4373" s="334" t="s">
        <v>5</v>
      </c>
      <c r="D4373" s="336">
        <v>27.6</v>
      </c>
    </row>
    <row r="4374" spans="1:4" ht="25.5">
      <c r="A4374" s="326">
        <v>21021</v>
      </c>
      <c r="B4374" s="328" t="s">
        <v>14504</v>
      </c>
      <c r="C4374" s="334" t="s">
        <v>5</v>
      </c>
      <c r="D4374" s="336">
        <v>43.63</v>
      </c>
    </row>
    <row r="4375" spans="1:4" ht="25.5">
      <c r="A4375" s="326">
        <v>21024</v>
      </c>
      <c r="B4375" s="328" t="s">
        <v>14505</v>
      </c>
      <c r="C4375" s="334" t="s">
        <v>5</v>
      </c>
      <c r="D4375" s="336">
        <v>93.49</v>
      </c>
    </row>
    <row r="4376" spans="1:4" ht="25.5">
      <c r="A4376" s="326">
        <v>40624</v>
      </c>
      <c r="B4376" s="328" t="s">
        <v>14506</v>
      </c>
      <c r="C4376" s="334" t="s">
        <v>5</v>
      </c>
      <c r="D4376" s="336">
        <v>108.73</v>
      </c>
    </row>
    <row r="4377" spans="1:4" ht="25.5">
      <c r="A4377" s="326">
        <v>42575</v>
      </c>
      <c r="B4377" s="328" t="s">
        <v>14507</v>
      </c>
      <c r="C4377" s="334" t="s">
        <v>5</v>
      </c>
      <c r="D4377" s="336">
        <v>99.77</v>
      </c>
    </row>
    <row r="4378" spans="1:4">
      <c r="A4378" s="326">
        <v>42574</v>
      </c>
      <c r="B4378" s="328" t="s">
        <v>14508</v>
      </c>
      <c r="C4378" s="334" t="s">
        <v>5</v>
      </c>
      <c r="D4378" s="336">
        <v>74.45</v>
      </c>
    </row>
    <row r="4379" spans="1:4">
      <c r="A4379" s="326">
        <v>13127</v>
      </c>
      <c r="B4379" s="328" t="s">
        <v>14509</v>
      </c>
      <c r="C4379" s="334" t="s">
        <v>5</v>
      </c>
      <c r="D4379" s="336">
        <v>48.49</v>
      </c>
    </row>
    <row r="4380" spans="1:4">
      <c r="A4380" s="326">
        <v>13137</v>
      </c>
      <c r="B4380" s="328" t="s">
        <v>14510</v>
      </c>
      <c r="C4380" s="334" t="s">
        <v>5</v>
      </c>
      <c r="D4380" s="336">
        <v>64.349999999999994</v>
      </c>
    </row>
    <row r="4381" spans="1:4" ht="25.5">
      <c r="A4381" s="326">
        <v>20989</v>
      </c>
      <c r="B4381" s="328" t="s">
        <v>14511</v>
      </c>
      <c r="C4381" s="334" t="s">
        <v>5</v>
      </c>
      <c r="D4381" s="336">
        <v>2305.5300000000002</v>
      </c>
    </row>
    <row r="4382" spans="1:4" ht="25.5">
      <c r="A4382" s="326">
        <v>21147</v>
      </c>
      <c r="B4382" s="328" t="s">
        <v>14512</v>
      </c>
      <c r="C4382" s="334" t="s">
        <v>5</v>
      </c>
      <c r="D4382" s="336">
        <v>216.17</v>
      </c>
    </row>
    <row r="4383" spans="1:4">
      <c r="A4383" s="326">
        <v>21148</v>
      </c>
      <c r="B4383" s="328" t="s">
        <v>14513</v>
      </c>
      <c r="C4383" s="334" t="s">
        <v>5</v>
      </c>
      <c r="D4383" s="336">
        <v>133.41999999999999</v>
      </c>
    </row>
    <row r="4384" spans="1:4" ht="25.5">
      <c r="A4384" s="326">
        <v>20984</v>
      </c>
      <c r="B4384" s="328" t="s">
        <v>14514</v>
      </c>
      <c r="C4384" s="334" t="s">
        <v>5</v>
      </c>
      <c r="D4384" s="336">
        <v>4423.8599999999997</v>
      </c>
    </row>
    <row r="4385" spans="1:4">
      <c r="A4385" s="326">
        <v>13042</v>
      </c>
      <c r="B4385" s="328" t="s">
        <v>14515</v>
      </c>
      <c r="C4385" s="334" t="s">
        <v>5</v>
      </c>
      <c r="D4385" s="336">
        <v>2451.4699999999998</v>
      </c>
    </row>
    <row r="4386" spans="1:4">
      <c r="A4386" s="326">
        <v>42576</v>
      </c>
      <c r="B4386" s="328" t="s">
        <v>14516</v>
      </c>
      <c r="C4386" s="334" t="s">
        <v>5</v>
      </c>
      <c r="D4386" s="336">
        <v>272.16000000000003</v>
      </c>
    </row>
    <row r="4387" spans="1:4">
      <c r="A4387" s="326">
        <v>21150</v>
      </c>
      <c r="B4387" s="328" t="s">
        <v>14517</v>
      </c>
      <c r="C4387" s="334" t="s">
        <v>5</v>
      </c>
      <c r="D4387" s="336">
        <v>66.16</v>
      </c>
    </row>
    <row r="4388" spans="1:4">
      <c r="A4388" s="326">
        <v>13141</v>
      </c>
      <c r="B4388" s="328" t="s">
        <v>14518</v>
      </c>
      <c r="C4388" s="334" t="s">
        <v>5</v>
      </c>
      <c r="D4388" s="336">
        <v>83.35</v>
      </c>
    </row>
    <row r="4389" spans="1:4">
      <c r="A4389" s="326">
        <v>21151</v>
      </c>
      <c r="B4389" s="328" t="s">
        <v>14519</v>
      </c>
      <c r="C4389" s="334" t="s">
        <v>5</v>
      </c>
      <c r="D4389" s="336">
        <v>395.99</v>
      </c>
    </row>
    <row r="4390" spans="1:4">
      <c r="A4390" s="326">
        <v>13142</v>
      </c>
      <c r="B4390" s="328" t="s">
        <v>14520</v>
      </c>
      <c r="C4390" s="334" t="s">
        <v>5</v>
      </c>
      <c r="D4390" s="336">
        <v>566.1</v>
      </c>
    </row>
    <row r="4391" spans="1:4">
      <c r="A4391" s="326">
        <v>42577</v>
      </c>
      <c r="B4391" s="328" t="s">
        <v>14521</v>
      </c>
      <c r="C4391" s="334" t="s">
        <v>5</v>
      </c>
      <c r="D4391" s="336">
        <v>621.16</v>
      </c>
    </row>
    <row r="4392" spans="1:4">
      <c r="A4392" s="326">
        <v>20994</v>
      </c>
      <c r="B4392" s="328" t="s">
        <v>14522</v>
      </c>
      <c r="C4392" s="334" t="s">
        <v>5</v>
      </c>
      <c r="D4392" s="336">
        <v>1067.3399999999999</v>
      </c>
    </row>
    <row r="4393" spans="1:4">
      <c r="A4393" s="326">
        <v>7672</v>
      </c>
      <c r="B4393" s="328" t="s">
        <v>14523</v>
      </c>
      <c r="C4393" s="334" t="s">
        <v>5</v>
      </c>
      <c r="D4393" s="336">
        <v>699.22</v>
      </c>
    </row>
    <row r="4394" spans="1:4">
      <c r="A4394" s="326">
        <v>20995</v>
      </c>
      <c r="B4394" s="328" t="s">
        <v>14524</v>
      </c>
      <c r="C4394" s="334" t="s">
        <v>5</v>
      </c>
      <c r="D4394" s="336">
        <v>1402.69</v>
      </c>
    </row>
    <row r="4395" spans="1:4">
      <c r="A4395" s="326">
        <v>7690</v>
      </c>
      <c r="B4395" s="328" t="s">
        <v>14525</v>
      </c>
      <c r="C4395" s="334" t="s">
        <v>5</v>
      </c>
      <c r="D4395" s="336">
        <v>811.27</v>
      </c>
    </row>
    <row r="4396" spans="1:4">
      <c r="A4396" s="326">
        <v>20980</v>
      </c>
      <c r="B4396" s="328" t="s">
        <v>14526</v>
      </c>
      <c r="C4396" s="334" t="s">
        <v>5</v>
      </c>
      <c r="D4396" s="336">
        <v>885.02</v>
      </c>
    </row>
    <row r="4397" spans="1:4">
      <c r="A4397" s="326">
        <v>7661</v>
      </c>
      <c r="B4397" s="328" t="s">
        <v>14527</v>
      </c>
      <c r="C4397" s="334" t="s">
        <v>5</v>
      </c>
      <c r="D4397" s="336">
        <v>1052.8</v>
      </c>
    </row>
    <row r="4398" spans="1:4" ht="25.5">
      <c r="A4398" s="326">
        <v>21016</v>
      </c>
      <c r="B4398" s="328" t="s">
        <v>14528</v>
      </c>
      <c r="C4398" s="334" t="s">
        <v>5</v>
      </c>
      <c r="D4398" s="336">
        <v>139.5</v>
      </c>
    </row>
    <row r="4399" spans="1:4" ht="25.5">
      <c r="A4399" s="326">
        <v>21008</v>
      </c>
      <c r="B4399" s="328" t="s">
        <v>14529</v>
      </c>
      <c r="C4399" s="334" t="s">
        <v>5</v>
      </c>
      <c r="D4399" s="336">
        <v>16.3</v>
      </c>
    </row>
    <row r="4400" spans="1:4" ht="25.5">
      <c r="A4400" s="326">
        <v>21009</v>
      </c>
      <c r="B4400" s="328" t="s">
        <v>14530</v>
      </c>
      <c r="C4400" s="334" t="s">
        <v>5</v>
      </c>
      <c r="D4400" s="336">
        <v>21.22</v>
      </c>
    </row>
    <row r="4401" spans="1:4" ht="25.5">
      <c r="A4401" s="326">
        <v>21010</v>
      </c>
      <c r="B4401" s="328" t="s">
        <v>14531</v>
      </c>
      <c r="C4401" s="334" t="s">
        <v>5</v>
      </c>
      <c r="D4401" s="336">
        <v>28.49</v>
      </c>
    </row>
    <row r="4402" spans="1:4" ht="25.5">
      <c r="A4402" s="326">
        <v>21011</v>
      </c>
      <c r="B4402" s="328" t="s">
        <v>14532</v>
      </c>
      <c r="C4402" s="334" t="s">
        <v>5</v>
      </c>
      <c r="D4402" s="336">
        <v>41.52</v>
      </c>
    </row>
    <row r="4403" spans="1:4" ht="25.5">
      <c r="A4403" s="326">
        <v>21012</v>
      </c>
      <c r="B4403" s="328" t="s">
        <v>14533</v>
      </c>
      <c r="C4403" s="334" t="s">
        <v>5</v>
      </c>
      <c r="D4403" s="336">
        <v>45.88</v>
      </c>
    </row>
    <row r="4404" spans="1:4" ht="25.5">
      <c r="A4404" s="326">
        <v>21013</v>
      </c>
      <c r="B4404" s="328" t="s">
        <v>14534</v>
      </c>
      <c r="C4404" s="334" t="s">
        <v>5</v>
      </c>
      <c r="D4404" s="336">
        <v>59.88</v>
      </c>
    </row>
    <row r="4405" spans="1:4" ht="25.5">
      <c r="A4405" s="326">
        <v>21014</v>
      </c>
      <c r="B4405" s="328" t="s">
        <v>14535</v>
      </c>
      <c r="C4405" s="334" t="s">
        <v>5</v>
      </c>
      <c r="D4405" s="336">
        <v>83.78</v>
      </c>
    </row>
    <row r="4406" spans="1:4" ht="25.5">
      <c r="A4406" s="326">
        <v>21015</v>
      </c>
      <c r="B4406" s="328" t="s">
        <v>14536</v>
      </c>
      <c r="C4406" s="334" t="s">
        <v>5</v>
      </c>
      <c r="D4406" s="336">
        <v>96.26</v>
      </c>
    </row>
    <row r="4407" spans="1:4" ht="25.5">
      <c r="A4407" s="326">
        <v>40626</v>
      </c>
      <c r="B4407" s="328" t="s">
        <v>14537</v>
      </c>
      <c r="C4407" s="334" t="s">
        <v>5</v>
      </c>
      <c r="D4407" s="336">
        <v>31.35</v>
      </c>
    </row>
    <row r="4408" spans="1:4" ht="25.5">
      <c r="A4408" s="326">
        <v>7697</v>
      </c>
      <c r="B4408" s="328" t="s">
        <v>14538</v>
      </c>
      <c r="C4408" s="334" t="s">
        <v>5</v>
      </c>
      <c r="D4408" s="336">
        <v>45.93</v>
      </c>
    </row>
    <row r="4409" spans="1:4" ht="25.5">
      <c r="A4409" s="326">
        <v>7698</v>
      </c>
      <c r="B4409" s="328" t="s">
        <v>14539</v>
      </c>
      <c r="C4409" s="334" t="s">
        <v>5</v>
      </c>
      <c r="D4409" s="336">
        <v>39.54</v>
      </c>
    </row>
    <row r="4410" spans="1:4" ht="25.5">
      <c r="A4410" s="326">
        <v>7691</v>
      </c>
      <c r="B4410" s="328" t="s">
        <v>14540</v>
      </c>
      <c r="C4410" s="334" t="s">
        <v>5</v>
      </c>
      <c r="D4410" s="336">
        <v>16.7</v>
      </c>
    </row>
    <row r="4411" spans="1:4" ht="25.5">
      <c r="A4411" s="326">
        <v>7696</v>
      </c>
      <c r="B4411" s="328" t="s">
        <v>14541</v>
      </c>
      <c r="C4411" s="334" t="s">
        <v>5</v>
      </c>
      <c r="D4411" s="336">
        <v>66.23</v>
      </c>
    </row>
    <row r="4412" spans="1:4" ht="25.5">
      <c r="A4412" s="326">
        <v>7701</v>
      </c>
      <c r="B4412" s="328" t="s">
        <v>14542</v>
      </c>
      <c r="C4412" s="334" t="s">
        <v>5</v>
      </c>
      <c r="D4412" s="336">
        <v>82.2</v>
      </c>
    </row>
    <row r="4413" spans="1:4" ht="25.5">
      <c r="A4413" s="326">
        <v>7694</v>
      </c>
      <c r="B4413" s="328" t="s">
        <v>14543</v>
      </c>
      <c r="C4413" s="334" t="s">
        <v>5</v>
      </c>
      <c r="D4413" s="336">
        <v>110.61</v>
      </c>
    </row>
    <row r="4414" spans="1:4" ht="25.5">
      <c r="A4414" s="326">
        <v>7700</v>
      </c>
      <c r="B4414" s="328" t="s">
        <v>14544</v>
      </c>
      <c r="C4414" s="334" t="s">
        <v>5</v>
      </c>
      <c r="D4414" s="336">
        <v>21.13</v>
      </c>
    </row>
    <row r="4415" spans="1:4" ht="25.5">
      <c r="A4415" s="326">
        <v>7693</v>
      </c>
      <c r="B4415" s="328" t="s">
        <v>14545</v>
      </c>
      <c r="C4415" s="334" t="s">
        <v>5</v>
      </c>
      <c r="D4415" s="336">
        <v>152.34</v>
      </c>
    </row>
    <row r="4416" spans="1:4" ht="25.5">
      <c r="A4416" s="326">
        <v>7692</v>
      </c>
      <c r="B4416" s="328" t="s">
        <v>14546</v>
      </c>
      <c r="C4416" s="334" t="s">
        <v>5</v>
      </c>
      <c r="D4416" s="336">
        <v>228.08</v>
      </c>
    </row>
    <row r="4417" spans="1:4" ht="25.5">
      <c r="A4417" s="326">
        <v>7695</v>
      </c>
      <c r="B4417" s="328" t="s">
        <v>14547</v>
      </c>
      <c r="C4417" s="334" t="s">
        <v>5</v>
      </c>
      <c r="D4417" s="336">
        <v>247.35</v>
      </c>
    </row>
    <row r="4418" spans="1:4">
      <c r="A4418" s="326">
        <v>13356</v>
      </c>
      <c r="B4418" s="328" t="s">
        <v>14548</v>
      </c>
      <c r="C4418" s="334" t="s">
        <v>5</v>
      </c>
      <c r="D4418" s="336">
        <v>17.93</v>
      </c>
    </row>
    <row r="4419" spans="1:4">
      <c r="A4419" s="326">
        <v>36365</v>
      </c>
      <c r="B4419" s="328" t="s">
        <v>14549</v>
      </c>
      <c r="C4419" s="334" t="s">
        <v>5</v>
      </c>
      <c r="D4419" s="336">
        <v>36.49</v>
      </c>
    </row>
    <row r="4420" spans="1:4">
      <c r="A4420" s="326">
        <v>41930</v>
      </c>
      <c r="B4420" s="328" t="s">
        <v>14550</v>
      </c>
      <c r="C4420" s="334" t="s">
        <v>5</v>
      </c>
      <c r="D4420" s="336">
        <v>121.54</v>
      </c>
    </row>
    <row r="4421" spans="1:4">
      <c r="A4421" s="326">
        <v>41931</v>
      </c>
      <c r="B4421" s="328" t="s">
        <v>14551</v>
      </c>
      <c r="C4421" s="334" t="s">
        <v>5</v>
      </c>
      <c r="D4421" s="336">
        <v>190.37</v>
      </c>
    </row>
    <row r="4422" spans="1:4">
      <c r="A4422" s="326">
        <v>41932</v>
      </c>
      <c r="B4422" s="328" t="s">
        <v>14552</v>
      </c>
      <c r="C4422" s="334" t="s">
        <v>5</v>
      </c>
      <c r="D4422" s="336">
        <v>293.01</v>
      </c>
    </row>
    <row r="4423" spans="1:4">
      <c r="A4423" s="326">
        <v>41933</v>
      </c>
      <c r="B4423" s="328" t="s">
        <v>14553</v>
      </c>
      <c r="C4423" s="334" t="s">
        <v>5</v>
      </c>
      <c r="D4423" s="336">
        <v>414.09</v>
      </c>
    </row>
    <row r="4424" spans="1:4">
      <c r="A4424" s="326">
        <v>41934</v>
      </c>
      <c r="B4424" s="328" t="s">
        <v>14554</v>
      </c>
      <c r="C4424" s="334" t="s">
        <v>5</v>
      </c>
      <c r="D4424" s="336">
        <v>482.26</v>
      </c>
    </row>
    <row r="4425" spans="1:4">
      <c r="A4425" s="326">
        <v>41936</v>
      </c>
      <c r="B4425" s="328" t="s">
        <v>14555</v>
      </c>
      <c r="C4425" s="334" t="s">
        <v>5</v>
      </c>
      <c r="D4425" s="336">
        <v>71.569999999999993</v>
      </c>
    </row>
    <row r="4426" spans="1:4" ht="25.5">
      <c r="A4426" s="326">
        <v>44812</v>
      </c>
      <c r="B4426" s="328" t="s">
        <v>14556</v>
      </c>
      <c r="C4426" s="334" t="s">
        <v>5</v>
      </c>
      <c r="D4426" s="336"/>
    </row>
    <row r="4427" spans="1:4" ht="25.5">
      <c r="A4427" s="326">
        <v>41785</v>
      </c>
      <c r="B4427" s="328" t="s">
        <v>14557</v>
      </c>
      <c r="C4427" s="334" t="s">
        <v>5</v>
      </c>
      <c r="D4427" s="336"/>
    </row>
    <row r="4428" spans="1:4" ht="25.5">
      <c r="A4428" s="326">
        <v>41781</v>
      </c>
      <c r="B4428" s="328" t="s">
        <v>14558</v>
      </c>
      <c r="C4428" s="334" t="s">
        <v>5</v>
      </c>
      <c r="D4428" s="336"/>
    </row>
    <row r="4429" spans="1:4" ht="25.5">
      <c r="A4429" s="326">
        <v>41783</v>
      </c>
      <c r="B4429" s="328" t="s">
        <v>14559</v>
      </c>
      <c r="C4429" s="334" t="s">
        <v>5</v>
      </c>
      <c r="D4429" s="336"/>
    </row>
    <row r="4430" spans="1:4" ht="25.5">
      <c r="A4430" s="326">
        <v>41786</v>
      </c>
      <c r="B4430" s="328" t="s">
        <v>14560</v>
      </c>
      <c r="C4430" s="334" t="s">
        <v>5</v>
      </c>
      <c r="D4430" s="336"/>
    </row>
    <row r="4431" spans="1:4" ht="25.5">
      <c r="A4431" s="326">
        <v>41779</v>
      </c>
      <c r="B4431" s="328" t="s">
        <v>14561</v>
      </c>
      <c r="C4431" s="334" t="s">
        <v>5</v>
      </c>
      <c r="D4431" s="336"/>
    </row>
    <row r="4432" spans="1:4" ht="25.5">
      <c r="A4432" s="326">
        <v>41780</v>
      </c>
      <c r="B4432" s="328" t="s">
        <v>14562</v>
      </c>
      <c r="C4432" s="334" t="s">
        <v>5</v>
      </c>
      <c r="D4432" s="336"/>
    </row>
    <row r="4433" spans="1:4" ht="25.5">
      <c r="A4433" s="326">
        <v>41782</v>
      </c>
      <c r="B4433" s="328" t="s">
        <v>14563</v>
      </c>
      <c r="C4433" s="334" t="s">
        <v>5</v>
      </c>
      <c r="D4433" s="336"/>
    </row>
    <row r="4434" spans="1:4">
      <c r="A4434" s="326">
        <v>38130</v>
      </c>
      <c r="B4434" s="328" t="s">
        <v>14564</v>
      </c>
      <c r="C4434" s="334" t="s">
        <v>5</v>
      </c>
      <c r="D4434" s="336">
        <v>43.01</v>
      </c>
    </row>
    <row r="4435" spans="1:4">
      <c r="A4435" s="326">
        <v>44260</v>
      </c>
      <c r="B4435" s="328" t="s">
        <v>14565</v>
      </c>
      <c r="C4435" s="334" t="s">
        <v>5</v>
      </c>
      <c r="D4435" s="336">
        <v>407.1</v>
      </c>
    </row>
    <row r="4436" spans="1:4">
      <c r="A4436" s="326">
        <v>21123</v>
      </c>
      <c r="B4436" s="328" t="s">
        <v>14566</v>
      </c>
      <c r="C4436" s="334" t="s">
        <v>5</v>
      </c>
      <c r="D4436" s="336">
        <v>11.97</v>
      </c>
    </row>
    <row r="4437" spans="1:4">
      <c r="A4437" s="326">
        <v>21124</v>
      </c>
      <c r="B4437" s="328" t="s">
        <v>14567</v>
      </c>
      <c r="C4437" s="334" t="s">
        <v>5</v>
      </c>
      <c r="D4437" s="336">
        <v>19.12</v>
      </c>
    </row>
    <row r="4438" spans="1:4">
      <c r="A4438" s="326">
        <v>21125</v>
      </c>
      <c r="B4438" s="328" t="s">
        <v>14568</v>
      </c>
      <c r="C4438" s="334" t="s">
        <v>5</v>
      </c>
      <c r="D4438" s="336">
        <v>32.93</v>
      </c>
    </row>
    <row r="4439" spans="1:4">
      <c r="A4439" s="326">
        <v>38028</v>
      </c>
      <c r="B4439" s="328" t="s">
        <v>14569</v>
      </c>
      <c r="C4439" s="334" t="s">
        <v>5</v>
      </c>
      <c r="D4439" s="336">
        <v>57.58</v>
      </c>
    </row>
    <row r="4440" spans="1:4">
      <c r="A4440" s="326">
        <v>38029</v>
      </c>
      <c r="B4440" s="328" t="s">
        <v>14570</v>
      </c>
      <c r="C4440" s="334" t="s">
        <v>5</v>
      </c>
      <c r="D4440" s="336">
        <v>84.28</v>
      </c>
    </row>
    <row r="4441" spans="1:4">
      <c r="A4441" s="326">
        <v>38030</v>
      </c>
      <c r="B4441" s="328" t="s">
        <v>14571</v>
      </c>
      <c r="C4441" s="334" t="s">
        <v>5</v>
      </c>
      <c r="D4441" s="336">
        <v>136.28</v>
      </c>
    </row>
    <row r="4442" spans="1:4">
      <c r="A4442" s="326">
        <v>38031</v>
      </c>
      <c r="B4442" s="328" t="s">
        <v>14572</v>
      </c>
      <c r="C4442" s="334" t="s">
        <v>5</v>
      </c>
      <c r="D4442" s="336">
        <v>213.91</v>
      </c>
    </row>
    <row r="4443" spans="1:4" ht="38.25">
      <c r="A4443" s="326">
        <v>39735</v>
      </c>
      <c r="B4443" s="328" t="s">
        <v>14573</v>
      </c>
      <c r="C4443" s="334" t="s">
        <v>5</v>
      </c>
      <c r="D4443" s="336"/>
    </row>
    <row r="4444" spans="1:4" ht="38.25">
      <c r="A4444" s="326">
        <v>39734</v>
      </c>
      <c r="B4444" s="328" t="s">
        <v>14574</v>
      </c>
      <c r="C4444" s="334" t="s">
        <v>5</v>
      </c>
      <c r="D4444" s="336"/>
    </row>
    <row r="4445" spans="1:4" ht="38.25">
      <c r="A4445" s="326">
        <v>39736</v>
      </c>
      <c r="B4445" s="328" t="s">
        <v>14575</v>
      </c>
      <c r="C4445" s="334" t="s">
        <v>5</v>
      </c>
      <c r="D4445" s="336"/>
    </row>
    <row r="4446" spans="1:4" ht="38.25">
      <c r="A4446" s="326">
        <v>39739</v>
      </c>
      <c r="B4446" s="328" t="s">
        <v>14576</v>
      </c>
      <c r="C4446" s="334" t="s">
        <v>5</v>
      </c>
      <c r="D4446" s="336"/>
    </row>
    <row r="4447" spans="1:4" ht="38.25">
      <c r="A4447" s="326">
        <v>39737</v>
      </c>
      <c r="B4447" s="328" t="s">
        <v>14577</v>
      </c>
      <c r="C4447" s="334" t="s">
        <v>5</v>
      </c>
      <c r="D4447" s="336"/>
    </row>
    <row r="4448" spans="1:4" ht="38.25">
      <c r="A4448" s="326">
        <v>39738</v>
      </c>
      <c r="B4448" s="328" t="s">
        <v>14578</v>
      </c>
      <c r="C4448" s="334" t="s">
        <v>5</v>
      </c>
      <c r="D4448" s="336"/>
    </row>
    <row r="4449" spans="1:4" ht="38.25">
      <c r="A4449" s="326">
        <v>39733</v>
      </c>
      <c r="B4449" s="328" t="s">
        <v>14579</v>
      </c>
      <c r="C4449" s="334" t="s">
        <v>5</v>
      </c>
      <c r="D4449" s="336"/>
    </row>
    <row r="4450" spans="1:4" ht="38.25">
      <c r="A4450" s="326">
        <v>39854</v>
      </c>
      <c r="B4450" s="328" t="s">
        <v>14580</v>
      </c>
      <c r="C4450" s="334" t="s">
        <v>5</v>
      </c>
      <c r="D4450" s="336"/>
    </row>
    <row r="4451" spans="1:4" ht="38.25">
      <c r="A4451" s="326">
        <v>39740</v>
      </c>
      <c r="B4451" s="328" t="s">
        <v>14581</v>
      </c>
      <c r="C4451" s="334" t="s">
        <v>5</v>
      </c>
      <c r="D4451" s="336"/>
    </row>
    <row r="4452" spans="1:4" ht="38.25">
      <c r="A4452" s="326">
        <v>39741</v>
      </c>
      <c r="B4452" s="328" t="s">
        <v>14582</v>
      </c>
      <c r="C4452" s="334" t="s">
        <v>5</v>
      </c>
      <c r="D4452" s="336"/>
    </row>
    <row r="4453" spans="1:4" ht="38.25">
      <c r="A4453" s="326">
        <v>39853</v>
      </c>
      <c r="B4453" s="328" t="s">
        <v>14583</v>
      </c>
      <c r="C4453" s="334" t="s">
        <v>5</v>
      </c>
      <c r="D4453" s="336"/>
    </row>
    <row r="4454" spans="1:4" ht="38.25">
      <c r="A4454" s="326">
        <v>39742</v>
      </c>
      <c r="B4454" s="328" t="s">
        <v>14584</v>
      </c>
      <c r="C4454" s="334" t="s">
        <v>5</v>
      </c>
      <c r="D4454" s="336"/>
    </row>
    <row r="4455" spans="1:4" ht="25.5">
      <c r="A4455" s="326">
        <v>39751</v>
      </c>
      <c r="B4455" s="328" t="s">
        <v>14585</v>
      </c>
      <c r="C4455" s="334" t="s">
        <v>5</v>
      </c>
      <c r="D4455" s="336"/>
    </row>
    <row r="4456" spans="1:4" ht="25.5">
      <c r="A4456" s="326">
        <v>39750</v>
      </c>
      <c r="B4456" s="328" t="s">
        <v>14586</v>
      </c>
      <c r="C4456" s="334" t="s">
        <v>5</v>
      </c>
      <c r="D4456" s="336"/>
    </row>
    <row r="4457" spans="1:4" ht="25.5">
      <c r="A4457" s="326">
        <v>39749</v>
      </c>
      <c r="B4457" s="328" t="s">
        <v>14587</v>
      </c>
      <c r="C4457" s="334" t="s">
        <v>5</v>
      </c>
      <c r="D4457" s="336"/>
    </row>
    <row r="4458" spans="1:4" ht="25.5">
      <c r="A4458" s="326">
        <v>39747</v>
      </c>
      <c r="B4458" s="328" t="s">
        <v>14588</v>
      </c>
      <c r="C4458" s="334" t="s">
        <v>5</v>
      </c>
      <c r="D4458" s="336"/>
    </row>
    <row r="4459" spans="1:4" ht="25.5">
      <c r="A4459" s="326">
        <v>39753</v>
      </c>
      <c r="B4459" s="328" t="s">
        <v>14589</v>
      </c>
      <c r="C4459" s="334" t="s">
        <v>5</v>
      </c>
      <c r="D4459" s="336"/>
    </row>
    <row r="4460" spans="1:4" ht="25.5">
      <c r="A4460" s="326">
        <v>39752</v>
      </c>
      <c r="B4460" s="328" t="s">
        <v>14590</v>
      </c>
      <c r="C4460" s="334" t="s">
        <v>5</v>
      </c>
      <c r="D4460" s="336"/>
    </row>
    <row r="4461" spans="1:4" ht="25.5">
      <c r="A4461" s="326">
        <v>39754</v>
      </c>
      <c r="B4461" s="328" t="s">
        <v>14591</v>
      </c>
      <c r="C4461" s="334" t="s">
        <v>5</v>
      </c>
      <c r="D4461" s="336"/>
    </row>
    <row r="4462" spans="1:4" ht="25.5">
      <c r="A4462" s="326">
        <v>39748</v>
      </c>
      <c r="B4462" s="328" t="s">
        <v>14592</v>
      </c>
      <c r="C4462" s="334" t="s">
        <v>5</v>
      </c>
      <c r="D4462" s="336"/>
    </row>
    <row r="4463" spans="1:4" ht="25.5">
      <c r="A4463" s="326">
        <v>39755</v>
      </c>
      <c r="B4463" s="328" t="s">
        <v>14593</v>
      </c>
      <c r="C4463" s="334" t="s">
        <v>5</v>
      </c>
      <c r="D4463" s="336"/>
    </row>
    <row r="4464" spans="1:4" ht="25.5">
      <c r="A4464" s="326">
        <v>12742</v>
      </c>
      <c r="B4464" s="328" t="s">
        <v>14594</v>
      </c>
      <c r="C4464" s="334" t="s">
        <v>5</v>
      </c>
      <c r="D4464" s="336"/>
    </row>
    <row r="4465" spans="1:4" ht="25.5">
      <c r="A4465" s="326">
        <v>12713</v>
      </c>
      <c r="B4465" s="328" t="s">
        <v>14595</v>
      </c>
      <c r="C4465" s="334" t="s">
        <v>5</v>
      </c>
      <c r="D4465" s="336"/>
    </row>
    <row r="4466" spans="1:4" ht="25.5">
      <c r="A4466" s="326">
        <v>12743</v>
      </c>
      <c r="B4466" s="328" t="s">
        <v>14596</v>
      </c>
      <c r="C4466" s="334" t="s">
        <v>5</v>
      </c>
      <c r="D4466" s="336"/>
    </row>
    <row r="4467" spans="1:4" ht="25.5">
      <c r="A4467" s="326">
        <v>12744</v>
      </c>
      <c r="B4467" s="328" t="s">
        <v>14597</v>
      </c>
      <c r="C4467" s="334" t="s">
        <v>5</v>
      </c>
      <c r="D4467" s="336"/>
    </row>
    <row r="4468" spans="1:4" ht="25.5">
      <c r="A4468" s="326">
        <v>12745</v>
      </c>
      <c r="B4468" s="328" t="s">
        <v>14598</v>
      </c>
      <c r="C4468" s="334" t="s">
        <v>5</v>
      </c>
      <c r="D4468" s="336"/>
    </row>
    <row r="4469" spans="1:4" ht="25.5">
      <c r="A4469" s="326">
        <v>12746</v>
      </c>
      <c r="B4469" s="328" t="s">
        <v>14599</v>
      </c>
      <c r="C4469" s="334" t="s">
        <v>5</v>
      </c>
      <c r="D4469" s="336"/>
    </row>
    <row r="4470" spans="1:4" ht="25.5">
      <c r="A4470" s="326">
        <v>12747</v>
      </c>
      <c r="B4470" s="328" t="s">
        <v>14600</v>
      </c>
      <c r="C4470" s="334" t="s">
        <v>5</v>
      </c>
      <c r="D4470" s="336"/>
    </row>
    <row r="4471" spans="1:4" ht="25.5">
      <c r="A4471" s="326">
        <v>12748</v>
      </c>
      <c r="B4471" s="328" t="s">
        <v>14601</v>
      </c>
      <c r="C4471" s="334" t="s">
        <v>5</v>
      </c>
      <c r="D4471" s="336"/>
    </row>
    <row r="4472" spans="1:4" ht="25.5">
      <c r="A4472" s="326">
        <v>12749</v>
      </c>
      <c r="B4472" s="328" t="s">
        <v>14602</v>
      </c>
      <c r="C4472" s="334" t="s">
        <v>5</v>
      </c>
      <c r="D4472" s="336"/>
    </row>
    <row r="4473" spans="1:4" ht="25.5">
      <c r="A4473" s="326">
        <v>39660</v>
      </c>
      <c r="B4473" s="328" t="s">
        <v>14603</v>
      </c>
      <c r="C4473" s="334" t="s">
        <v>5</v>
      </c>
      <c r="D4473" s="336"/>
    </row>
    <row r="4474" spans="1:4" ht="25.5">
      <c r="A4474" s="326">
        <v>39662</v>
      </c>
      <c r="B4474" s="328" t="s">
        <v>14604</v>
      </c>
      <c r="C4474" s="334" t="s">
        <v>5</v>
      </c>
      <c r="D4474" s="336"/>
    </row>
    <row r="4475" spans="1:4" ht="25.5">
      <c r="A4475" s="326">
        <v>39661</v>
      </c>
      <c r="B4475" s="328" t="s">
        <v>14605</v>
      </c>
      <c r="C4475" s="334" t="s">
        <v>5</v>
      </c>
      <c r="D4475" s="336"/>
    </row>
    <row r="4476" spans="1:4" ht="25.5">
      <c r="A4476" s="326">
        <v>39666</v>
      </c>
      <c r="B4476" s="328" t="s">
        <v>14606</v>
      </c>
      <c r="C4476" s="334" t="s">
        <v>5</v>
      </c>
      <c r="D4476" s="336"/>
    </row>
    <row r="4477" spans="1:4" ht="25.5">
      <c r="A4477" s="326">
        <v>39664</v>
      </c>
      <c r="B4477" s="328" t="s">
        <v>14607</v>
      </c>
      <c r="C4477" s="334" t="s">
        <v>5</v>
      </c>
      <c r="D4477" s="336"/>
    </row>
    <row r="4478" spans="1:4" ht="25.5">
      <c r="A4478" s="326">
        <v>39663</v>
      </c>
      <c r="B4478" s="328" t="s">
        <v>14608</v>
      </c>
      <c r="C4478" s="334" t="s">
        <v>5</v>
      </c>
      <c r="D4478" s="336"/>
    </row>
    <row r="4479" spans="1:4" ht="25.5">
      <c r="A4479" s="326">
        <v>39665</v>
      </c>
      <c r="B4479" s="328" t="s">
        <v>14609</v>
      </c>
      <c r="C4479" s="334" t="s">
        <v>5</v>
      </c>
      <c r="D4479" s="336"/>
    </row>
    <row r="4480" spans="1:4" ht="25.5">
      <c r="A4480" s="326">
        <v>7753</v>
      </c>
      <c r="B4480" s="328" t="s">
        <v>14610</v>
      </c>
      <c r="C4480" s="334" t="s">
        <v>5</v>
      </c>
      <c r="D4480" s="336">
        <v>360.67</v>
      </c>
    </row>
    <row r="4481" spans="1:4" ht="25.5">
      <c r="A4481" s="326">
        <v>13256</v>
      </c>
      <c r="B4481" s="328" t="s">
        <v>14611</v>
      </c>
      <c r="C4481" s="334" t="s">
        <v>5</v>
      </c>
      <c r="D4481" s="336">
        <v>505.25</v>
      </c>
    </row>
    <row r="4482" spans="1:4" ht="25.5">
      <c r="A4482" s="326">
        <v>7757</v>
      </c>
      <c r="B4482" s="328" t="s">
        <v>14612</v>
      </c>
      <c r="C4482" s="334" t="s">
        <v>5</v>
      </c>
      <c r="D4482" s="336">
        <v>538.66999999999996</v>
      </c>
    </row>
    <row r="4483" spans="1:4" ht="25.5">
      <c r="A4483" s="326">
        <v>7758</v>
      </c>
      <c r="B4483" s="328" t="s">
        <v>14613</v>
      </c>
      <c r="C4483" s="334" t="s">
        <v>5</v>
      </c>
      <c r="D4483" s="336">
        <v>780.42</v>
      </c>
    </row>
    <row r="4484" spans="1:4" ht="25.5">
      <c r="A4484" s="326">
        <v>7759</v>
      </c>
      <c r="B4484" s="328" t="s">
        <v>14614</v>
      </c>
      <c r="C4484" s="334" t="s">
        <v>5</v>
      </c>
      <c r="D4484" s="336">
        <v>2162.54</v>
      </c>
    </row>
    <row r="4485" spans="1:4" ht="25.5">
      <c r="A4485" s="326">
        <v>40334</v>
      </c>
      <c r="B4485" s="328" t="s">
        <v>14615</v>
      </c>
      <c r="C4485" s="334" t="s">
        <v>5</v>
      </c>
      <c r="D4485" s="336">
        <v>84.72</v>
      </c>
    </row>
    <row r="4486" spans="1:4" ht="25.5">
      <c r="A4486" s="326">
        <v>7745</v>
      </c>
      <c r="B4486" s="328" t="s">
        <v>14616</v>
      </c>
      <c r="C4486" s="334" t="s">
        <v>5</v>
      </c>
      <c r="D4486" s="336">
        <v>95.6</v>
      </c>
    </row>
    <row r="4487" spans="1:4" ht="25.5">
      <c r="A4487" s="326">
        <v>7742</v>
      </c>
      <c r="B4487" s="328" t="s">
        <v>14617</v>
      </c>
      <c r="C4487" s="334" t="s">
        <v>5</v>
      </c>
      <c r="D4487" s="336">
        <v>252.15</v>
      </c>
    </row>
    <row r="4488" spans="1:4" ht="25.5">
      <c r="A4488" s="326">
        <v>7750</v>
      </c>
      <c r="B4488" s="328" t="s">
        <v>14618</v>
      </c>
      <c r="C4488" s="334" t="s">
        <v>5</v>
      </c>
      <c r="D4488" s="336">
        <v>307.81</v>
      </c>
    </row>
    <row r="4489" spans="1:4" ht="25.5">
      <c r="A4489" s="326">
        <v>7756</v>
      </c>
      <c r="B4489" s="328" t="s">
        <v>14619</v>
      </c>
      <c r="C4489" s="334" t="s">
        <v>5</v>
      </c>
      <c r="D4489" s="336">
        <v>353.67</v>
      </c>
    </row>
    <row r="4490" spans="1:4" ht="25.5">
      <c r="A4490" s="326">
        <v>7725</v>
      </c>
      <c r="B4490" s="328" t="s">
        <v>14620</v>
      </c>
      <c r="C4490" s="334" t="s">
        <v>5</v>
      </c>
      <c r="D4490" s="336">
        <v>185</v>
      </c>
    </row>
    <row r="4491" spans="1:4" ht="25.5">
      <c r="A4491" s="326">
        <v>7765</v>
      </c>
      <c r="B4491" s="328" t="s">
        <v>14621</v>
      </c>
      <c r="C4491" s="334" t="s">
        <v>5</v>
      </c>
      <c r="D4491" s="336">
        <v>396.42</v>
      </c>
    </row>
    <row r="4492" spans="1:4" ht="25.5">
      <c r="A4492" s="326">
        <v>12569</v>
      </c>
      <c r="B4492" s="328" t="s">
        <v>14622</v>
      </c>
      <c r="C4492" s="334" t="s">
        <v>5</v>
      </c>
      <c r="D4492" s="336">
        <v>547.22</v>
      </c>
    </row>
    <row r="4493" spans="1:4" ht="25.5">
      <c r="A4493" s="326">
        <v>7766</v>
      </c>
      <c r="B4493" s="328" t="s">
        <v>14623</v>
      </c>
      <c r="C4493" s="334" t="s">
        <v>5</v>
      </c>
      <c r="D4493" s="336">
        <v>581.41999999999996</v>
      </c>
    </row>
    <row r="4494" spans="1:4" ht="25.5">
      <c r="A4494" s="326">
        <v>7767</v>
      </c>
      <c r="B4494" s="328" t="s">
        <v>14624</v>
      </c>
      <c r="C4494" s="334" t="s">
        <v>5</v>
      </c>
      <c r="D4494" s="336">
        <v>834.83</v>
      </c>
    </row>
    <row r="4495" spans="1:4" ht="25.5">
      <c r="A4495" s="326">
        <v>7727</v>
      </c>
      <c r="B4495" s="328" t="s">
        <v>14625</v>
      </c>
      <c r="C4495" s="334" t="s">
        <v>5</v>
      </c>
      <c r="D4495" s="336">
        <v>2425.21</v>
      </c>
    </row>
    <row r="4496" spans="1:4" ht="25.5">
      <c r="A4496" s="326">
        <v>7760</v>
      </c>
      <c r="B4496" s="328" t="s">
        <v>14626</v>
      </c>
      <c r="C4496" s="334" t="s">
        <v>5</v>
      </c>
      <c r="D4496" s="336">
        <v>96.38</v>
      </c>
    </row>
    <row r="4497" spans="1:4" ht="25.5">
      <c r="A4497" s="326">
        <v>7761</v>
      </c>
      <c r="B4497" s="328" t="s">
        <v>14627</v>
      </c>
      <c r="C4497" s="334" t="s">
        <v>5</v>
      </c>
      <c r="D4497" s="336">
        <v>101.05</v>
      </c>
    </row>
    <row r="4498" spans="1:4" ht="25.5">
      <c r="A4498" s="326">
        <v>7752</v>
      </c>
      <c r="B4498" s="328" t="s">
        <v>14628</v>
      </c>
      <c r="C4498" s="334" t="s">
        <v>5</v>
      </c>
      <c r="D4498" s="336">
        <v>122.81</v>
      </c>
    </row>
    <row r="4499" spans="1:4" ht="25.5">
      <c r="A4499" s="326">
        <v>7762</v>
      </c>
      <c r="B4499" s="328" t="s">
        <v>14629</v>
      </c>
      <c r="C4499" s="334" t="s">
        <v>5</v>
      </c>
      <c r="D4499" s="336">
        <v>160.51</v>
      </c>
    </row>
    <row r="4500" spans="1:4" ht="25.5">
      <c r="A4500" s="326">
        <v>7722</v>
      </c>
      <c r="B4500" s="328" t="s">
        <v>14630</v>
      </c>
      <c r="C4500" s="334" t="s">
        <v>5</v>
      </c>
      <c r="D4500" s="336">
        <v>245.63</v>
      </c>
    </row>
    <row r="4501" spans="1:4" ht="25.5">
      <c r="A4501" s="326">
        <v>7763</v>
      </c>
      <c r="B4501" s="328" t="s">
        <v>14631</v>
      </c>
      <c r="C4501" s="334" t="s">
        <v>5</v>
      </c>
      <c r="D4501" s="336">
        <v>299.26</v>
      </c>
    </row>
    <row r="4502" spans="1:4" ht="25.5">
      <c r="A4502" s="326">
        <v>7764</v>
      </c>
      <c r="B4502" s="328" t="s">
        <v>14632</v>
      </c>
      <c r="C4502" s="334" t="s">
        <v>5</v>
      </c>
      <c r="D4502" s="336">
        <v>357.56</v>
      </c>
    </row>
    <row r="4503" spans="1:4" ht="25.5">
      <c r="A4503" s="326">
        <v>12572</v>
      </c>
      <c r="B4503" s="328" t="s">
        <v>14633</v>
      </c>
      <c r="C4503" s="334" t="s">
        <v>5</v>
      </c>
      <c r="D4503" s="336">
        <v>505.25</v>
      </c>
    </row>
    <row r="4504" spans="1:4" ht="25.5">
      <c r="A4504" s="326">
        <v>12573</v>
      </c>
      <c r="B4504" s="328" t="s">
        <v>14634</v>
      </c>
      <c r="C4504" s="334" t="s">
        <v>5</v>
      </c>
      <c r="D4504" s="336">
        <v>664.6</v>
      </c>
    </row>
    <row r="4505" spans="1:4" ht="25.5">
      <c r="A4505" s="326">
        <v>12574</v>
      </c>
      <c r="B4505" s="328" t="s">
        <v>14635</v>
      </c>
      <c r="C4505" s="334" t="s">
        <v>5</v>
      </c>
      <c r="D4505" s="336">
        <v>803.58</v>
      </c>
    </row>
    <row r="4506" spans="1:4" ht="25.5">
      <c r="A4506" s="326">
        <v>12575</v>
      </c>
      <c r="B4506" s="328" t="s">
        <v>14636</v>
      </c>
      <c r="C4506" s="334" t="s">
        <v>5</v>
      </c>
      <c r="D4506" s="336">
        <v>1220.3699999999999</v>
      </c>
    </row>
    <row r="4507" spans="1:4" ht="25.5">
      <c r="A4507" s="326">
        <v>12576</v>
      </c>
      <c r="B4507" s="328" t="s">
        <v>14637</v>
      </c>
      <c r="C4507" s="334" t="s">
        <v>5</v>
      </c>
      <c r="D4507" s="336">
        <v>147.68</v>
      </c>
    </row>
    <row r="4508" spans="1:4" ht="25.5">
      <c r="A4508" s="326">
        <v>12577</v>
      </c>
      <c r="B4508" s="328" t="s">
        <v>14638</v>
      </c>
      <c r="C4508" s="334" t="s">
        <v>5</v>
      </c>
      <c r="D4508" s="336">
        <v>198.99</v>
      </c>
    </row>
    <row r="4509" spans="1:4" ht="25.5">
      <c r="A4509" s="326">
        <v>12578</v>
      </c>
      <c r="B4509" s="328" t="s">
        <v>14639</v>
      </c>
      <c r="C4509" s="334" t="s">
        <v>5</v>
      </c>
      <c r="D4509" s="336">
        <v>240.96</v>
      </c>
    </row>
    <row r="4510" spans="1:4" ht="25.5">
      <c r="A4510" s="326">
        <v>12579</v>
      </c>
      <c r="B4510" s="328" t="s">
        <v>14640</v>
      </c>
      <c r="C4510" s="334" t="s">
        <v>5</v>
      </c>
      <c r="D4510" s="336">
        <v>415.08</v>
      </c>
    </row>
    <row r="4511" spans="1:4" ht="25.5">
      <c r="A4511" s="326">
        <v>12580</v>
      </c>
      <c r="B4511" s="328" t="s">
        <v>14641</v>
      </c>
      <c r="C4511" s="334" t="s">
        <v>5</v>
      </c>
      <c r="D4511" s="336">
        <v>432.49</v>
      </c>
    </row>
    <row r="4512" spans="1:4" ht="25.5">
      <c r="A4512" s="326">
        <v>12581</v>
      </c>
      <c r="B4512" s="328" t="s">
        <v>14642</v>
      </c>
      <c r="C4512" s="334" t="s">
        <v>5</v>
      </c>
      <c r="D4512" s="336">
        <v>463.27</v>
      </c>
    </row>
    <row r="4513" spans="1:4" ht="38.25">
      <c r="A4513" s="326">
        <v>7720</v>
      </c>
      <c r="B4513" s="328" t="s">
        <v>14643</v>
      </c>
      <c r="C4513" s="334" t="s">
        <v>5</v>
      </c>
      <c r="D4513" s="336">
        <v>724.45</v>
      </c>
    </row>
    <row r="4514" spans="1:4" ht="25.5">
      <c r="A4514" s="326">
        <v>40335</v>
      </c>
      <c r="B4514" s="328" t="s">
        <v>14644</v>
      </c>
      <c r="C4514" s="334" t="s">
        <v>5</v>
      </c>
      <c r="D4514" s="336">
        <v>151.57</v>
      </c>
    </row>
    <row r="4515" spans="1:4" ht="25.5">
      <c r="A4515" s="326">
        <v>7740</v>
      </c>
      <c r="B4515" s="328" t="s">
        <v>14645</v>
      </c>
      <c r="C4515" s="334" t="s">
        <v>5</v>
      </c>
      <c r="D4515" s="336">
        <v>155.46</v>
      </c>
    </row>
    <row r="4516" spans="1:4" ht="25.5">
      <c r="A4516" s="326">
        <v>7741</v>
      </c>
      <c r="B4516" s="328" t="s">
        <v>14646</v>
      </c>
      <c r="C4516" s="334" t="s">
        <v>5</v>
      </c>
      <c r="D4516" s="336">
        <v>287.60000000000002</v>
      </c>
    </row>
    <row r="4517" spans="1:4" ht="25.5">
      <c r="A4517" s="326">
        <v>7774</v>
      </c>
      <c r="B4517" s="328" t="s">
        <v>14647</v>
      </c>
      <c r="C4517" s="334" t="s">
        <v>5</v>
      </c>
      <c r="D4517" s="336">
        <v>352.89</v>
      </c>
    </row>
    <row r="4518" spans="1:4" ht="25.5">
      <c r="A4518" s="326">
        <v>7744</v>
      </c>
      <c r="B4518" s="328" t="s">
        <v>14648</v>
      </c>
      <c r="C4518" s="334" t="s">
        <v>5</v>
      </c>
      <c r="D4518" s="336">
        <v>460.94</v>
      </c>
    </row>
    <row r="4519" spans="1:4" ht="25.5">
      <c r="A4519" s="326">
        <v>7773</v>
      </c>
      <c r="B4519" s="328" t="s">
        <v>14649</v>
      </c>
      <c r="C4519" s="334" t="s">
        <v>5</v>
      </c>
      <c r="D4519" s="336">
        <v>471.12</v>
      </c>
    </row>
    <row r="4520" spans="1:4" ht="25.5">
      <c r="A4520" s="326">
        <v>7754</v>
      </c>
      <c r="B4520" s="328" t="s">
        <v>14650</v>
      </c>
      <c r="C4520" s="334" t="s">
        <v>5</v>
      </c>
      <c r="D4520" s="336">
        <v>714.34</v>
      </c>
    </row>
    <row r="4521" spans="1:4" ht="38.25">
      <c r="A4521" s="326">
        <v>7735</v>
      </c>
      <c r="B4521" s="328" t="s">
        <v>14651</v>
      </c>
      <c r="C4521" s="334" t="s">
        <v>5</v>
      </c>
      <c r="D4521" s="336">
        <v>925</v>
      </c>
    </row>
    <row r="4522" spans="1:4" ht="25.5">
      <c r="A4522" s="326">
        <v>7755</v>
      </c>
      <c r="B4522" s="328" t="s">
        <v>14652</v>
      </c>
      <c r="C4522" s="334" t="s">
        <v>5</v>
      </c>
      <c r="D4522" s="336">
        <v>183.44</v>
      </c>
    </row>
    <row r="4523" spans="1:4" ht="25.5">
      <c r="A4523" s="326">
        <v>7776</v>
      </c>
      <c r="B4523" s="328" t="s">
        <v>14653</v>
      </c>
      <c r="C4523" s="334" t="s">
        <v>5</v>
      </c>
      <c r="D4523" s="336">
        <v>382.43</v>
      </c>
    </row>
    <row r="4524" spans="1:4" ht="25.5">
      <c r="A4524" s="326">
        <v>7743</v>
      </c>
      <c r="B4524" s="328" t="s">
        <v>14654</v>
      </c>
      <c r="C4524" s="334" t="s">
        <v>5</v>
      </c>
      <c r="D4524" s="336">
        <v>404.97</v>
      </c>
    </row>
    <row r="4525" spans="1:4" ht="25.5">
      <c r="A4525" s="326">
        <v>7733</v>
      </c>
      <c r="B4525" s="328" t="s">
        <v>14655</v>
      </c>
      <c r="C4525" s="334" t="s">
        <v>5</v>
      </c>
      <c r="D4525" s="336">
        <v>528.57000000000005</v>
      </c>
    </row>
    <row r="4526" spans="1:4" ht="25.5">
      <c r="A4526" s="326">
        <v>7775</v>
      </c>
      <c r="B4526" s="328" t="s">
        <v>14656</v>
      </c>
      <c r="C4526" s="334" t="s">
        <v>5</v>
      </c>
      <c r="D4526" s="336">
        <v>579.09</v>
      </c>
    </row>
    <row r="4527" spans="1:4" ht="25.5">
      <c r="A4527" s="326">
        <v>7734</v>
      </c>
      <c r="B4527" s="328" t="s">
        <v>14657</v>
      </c>
      <c r="C4527" s="334" t="s">
        <v>5</v>
      </c>
      <c r="D4527" s="336">
        <v>820.06</v>
      </c>
    </row>
    <row r="4528" spans="1:4" ht="25.5">
      <c r="A4528" s="326">
        <v>7714</v>
      </c>
      <c r="B4528" s="328" t="s">
        <v>14658</v>
      </c>
      <c r="C4528" s="334" t="s">
        <v>5</v>
      </c>
      <c r="D4528" s="336">
        <v>114.26</v>
      </c>
    </row>
    <row r="4529" spans="1:4" ht="25.5">
      <c r="A4529" s="326">
        <v>37449</v>
      </c>
      <c r="B4529" s="328" t="s">
        <v>14659</v>
      </c>
      <c r="C4529" s="334" t="s">
        <v>5</v>
      </c>
      <c r="D4529" s="336"/>
    </row>
    <row r="4530" spans="1:4" ht="25.5">
      <c r="A4530" s="326">
        <v>37450</v>
      </c>
      <c r="B4530" s="328" t="s">
        <v>14660</v>
      </c>
      <c r="C4530" s="334" t="s">
        <v>5</v>
      </c>
      <c r="D4530" s="336"/>
    </row>
    <row r="4531" spans="1:4" ht="25.5">
      <c r="A4531" s="326">
        <v>37451</v>
      </c>
      <c r="B4531" s="328" t="s">
        <v>14661</v>
      </c>
      <c r="C4531" s="334" t="s">
        <v>5</v>
      </c>
      <c r="D4531" s="336"/>
    </row>
    <row r="4532" spans="1:4" ht="25.5">
      <c r="A4532" s="326">
        <v>37452</v>
      </c>
      <c r="B4532" s="328" t="s">
        <v>14662</v>
      </c>
      <c r="C4532" s="334" t="s">
        <v>5</v>
      </c>
      <c r="D4532" s="336"/>
    </row>
    <row r="4533" spans="1:4" ht="25.5">
      <c r="A4533" s="326">
        <v>37453</v>
      </c>
      <c r="B4533" s="328" t="s">
        <v>14663</v>
      </c>
      <c r="C4533" s="334" t="s">
        <v>5</v>
      </c>
      <c r="D4533" s="336"/>
    </row>
    <row r="4534" spans="1:4" ht="25.5">
      <c r="A4534" s="326">
        <v>7778</v>
      </c>
      <c r="B4534" s="328" t="s">
        <v>14664</v>
      </c>
      <c r="C4534" s="334" t="s">
        <v>5</v>
      </c>
      <c r="D4534" s="336"/>
    </row>
    <row r="4535" spans="1:4" ht="25.5">
      <c r="A4535" s="326">
        <v>7796</v>
      </c>
      <c r="B4535" s="328" t="s">
        <v>14665</v>
      </c>
      <c r="C4535" s="334" t="s">
        <v>5</v>
      </c>
      <c r="D4535" s="336"/>
    </row>
    <row r="4536" spans="1:4" ht="25.5">
      <c r="A4536" s="326">
        <v>7781</v>
      </c>
      <c r="B4536" s="328" t="s">
        <v>14666</v>
      </c>
      <c r="C4536" s="334" t="s">
        <v>5</v>
      </c>
      <c r="D4536" s="336"/>
    </row>
    <row r="4537" spans="1:4" ht="25.5">
      <c r="A4537" s="326">
        <v>7795</v>
      </c>
      <c r="B4537" s="328" t="s">
        <v>14667</v>
      </c>
      <c r="C4537" s="334" t="s">
        <v>5</v>
      </c>
      <c r="D4537" s="336"/>
    </row>
    <row r="4538" spans="1:4" ht="25.5">
      <c r="A4538" s="326">
        <v>7791</v>
      </c>
      <c r="B4538" s="328" t="s">
        <v>14668</v>
      </c>
      <c r="C4538" s="334" t="s">
        <v>5</v>
      </c>
      <c r="D4538" s="336"/>
    </row>
    <row r="4539" spans="1:4" ht="25.5">
      <c r="A4539" s="326">
        <v>7783</v>
      </c>
      <c r="B4539" s="328" t="s">
        <v>14669</v>
      </c>
      <c r="C4539" s="334" t="s">
        <v>5</v>
      </c>
      <c r="D4539" s="336"/>
    </row>
    <row r="4540" spans="1:4" ht="25.5">
      <c r="A4540" s="326">
        <v>7790</v>
      </c>
      <c r="B4540" s="328" t="s">
        <v>14670</v>
      </c>
      <c r="C4540" s="334" t="s">
        <v>5</v>
      </c>
      <c r="D4540" s="336"/>
    </row>
    <row r="4541" spans="1:4" ht="25.5">
      <c r="A4541" s="326">
        <v>7785</v>
      </c>
      <c r="B4541" s="328" t="s">
        <v>14671</v>
      </c>
      <c r="C4541" s="334" t="s">
        <v>5</v>
      </c>
      <c r="D4541" s="336"/>
    </row>
    <row r="4542" spans="1:4" ht="25.5">
      <c r="A4542" s="326">
        <v>7792</v>
      </c>
      <c r="B4542" s="328" t="s">
        <v>14672</v>
      </c>
      <c r="C4542" s="334" t="s">
        <v>5</v>
      </c>
      <c r="D4542" s="336"/>
    </row>
    <row r="4543" spans="1:4" ht="25.5">
      <c r="A4543" s="326">
        <v>7793</v>
      </c>
      <c r="B4543" s="328" t="s">
        <v>14673</v>
      </c>
      <c r="C4543" s="334" t="s">
        <v>5</v>
      </c>
      <c r="D4543" s="336"/>
    </row>
    <row r="4544" spans="1:4" ht="25.5">
      <c r="A4544" s="326">
        <v>13159</v>
      </c>
      <c r="B4544" s="328" t="s">
        <v>14674</v>
      </c>
      <c r="C4544" s="334" t="s">
        <v>5</v>
      </c>
      <c r="D4544" s="336"/>
    </row>
    <row r="4545" spans="1:4" ht="25.5">
      <c r="A4545" s="326">
        <v>13168</v>
      </c>
      <c r="B4545" s="328" t="s">
        <v>14675</v>
      </c>
      <c r="C4545" s="334" t="s">
        <v>5</v>
      </c>
      <c r="D4545" s="336"/>
    </row>
    <row r="4546" spans="1:4" ht="25.5">
      <c r="A4546" s="326">
        <v>13173</v>
      </c>
      <c r="B4546" s="328" t="s">
        <v>14676</v>
      </c>
      <c r="C4546" s="334" t="s">
        <v>5</v>
      </c>
      <c r="D4546" s="336"/>
    </row>
    <row r="4547" spans="1:4" ht="25.5">
      <c r="A4547" s="326">
        <v>12583</v>
      </c>
      <c r="B4547" s="328" t="s">
        <v>14677</v>
      </c>
      <c r="C4547" s="334" t="s">
        <v>5</v>
      </c>
      <c r="D4547" s="336"/>
    </row>
    <row r="4548" spans="1:4" ht="25.5">
      <c r="A4548" s="326">
        <v>12584</v>
      </c>
      <c r="B4548" s="328" t="s">
        <v>14678</v>
      </c>
      <c r="C4548" s="334" t="s">
        <v>5</v>
      </c>
      <c r="D4548" s="336"/>
    </row>
    <row r="4549" spans="1:4" ht="25.5">
      <c r="A4549" s="326">
        <v>12613</v>
      </c>
      <c r="B4549" s="328" t="s">
        <v>14679</v>
      </c>
      <c r="C4549" s="334" t="s">
        <v>2010</v>
      </c>
      <c r="D4549" s="336">
        <v>15.23</v>
      </c>
    </row>
    <row r="4550" spans="1:4" ht="25.5">
      <c r="A4550" s="326">
        <v>1031</v>
      </c>
      <c r="B4550" s="328" t="s">
        <v>14680</v>
      </c>
      <c r="C4550" s="334" t="s">
        <v>2010</v>
      </c>
      <c r="D4550" s="336">
        <v>12.57</v>
      </c>
    </row>
    <row r="4551" spans="1:4" ht="38.25">
      <c r="A4551" s="326">
        <v>39707</v>
      </c>
      <c r="B4551" s="328" t="s">
        <v>14681</v>
      </c>
      <c r="C4551" s="334" t="s">
        <v>5</v>
      </c>
      <c r="D4551" s="336"/>
    </row>
    <row r="4552" spans="1:4" ht="38.25">
      <c r="A4552" s="326">
        <v>39708</v>
      </c>
      <c r="B4552" s="328" t="s">
        <v>14682</v>
      </c>
      <c r="C4552" s="334" t="s">
        <v>5</v>
      </c>
      <c r="D4552" s="336"/>
    </row>
    <row r="4553" spans="1:4" ht="38.25">
      <c r="A4553" s="326">
        <v>39710</v>
      </c>
      <c r="B4553" s="328" t="s">
        <v>14683</v>
      </c>
      <c r="C4553" s="334" t="s">
        <v>5</v>
      </c>
      <c r="D4553" s="336"/>
    </row>
    <row r="4554" spans="1:4" ht="38.25">
      <c r="A4554" s="326">
        <v>39709</v>
      </c>
      <c r="B4554" s="328" t="s">
        <v>14684</v>
      </c>
      <c r="C4554" s="334" t="s">
        <v>5</v>
      </c>
      <c r="D4554" s="336"/>
    </row>
    <row r="4555" spans="1:4" ht="38.25">
      <c r="A4555" s="326">
        <v>39711</v>
      </c>
      <c r="B4555" s="328" t="s">
        <v>14685</v>
      </c>
      <c r="C4555" s="334" t="s">
        <v>5</v>
      </c>
      <c r="D4555" s="336"/>
    </row>
    <row r="4556" spans="1:4" ht="25.5">
      <c r="A4556" s="326">
        <v>39714</v>
      </c>
      <c r="B4556" s="328" t="s">
        <v>14686</v>
      </c>
      <c r="C4556" s="334" t="s">
        <v>5</v>
      </c>
      <c r="D4556" s="336"/>
    </row>
    <row r="4557" spans="1:4" ht="38.25">
      <c r="A4557" s="326">
        <v>39712</v>
      </c>
      <c r="B4557" s="328" t="s">
        <v>14687</v>
      </c>
      <c r="C4557" s="334" t="s">
        <v>5</v>
      </c>
      <c r="D4557" s="336"/>
    </row>
    <row r="4558" spans="1:4" ht="38.25">
      <c r="A4558" s="326">
        <v>39713</v>
      </c>
      <c r="B4558" s="328" t="s">
        <v>14688</v>
      </c>
      <c r="C4558" s="334" t="s">
        <v>5</v>
      </c>
      <c r="D4558" s="336"/>
    </row>
    <row r="4559" spans="1:4" ht="38.25">
      <c r="A4559" s="326">
        <v>39715</v>
      </c>
      <c r="B4559" s="328" t="s">
        <v>14689</v>
      </c>
      <c r="C4559" s="334" t="s">
        <v>5</v>
      </c>
      <c r="D4559" s="336"/>
    </row>
    <row r="4560" spans="1:4" ht="38.25">
      <c r="A4560" s="326">
        <v>39716</v>
      </c>
      <c r="B4560" s="328" t="s">
        <v>14690</v>
      </c>
      <c r="C4560" s="334" t="s">
        <v>5</v>
      </c>
      <c r="D4560" s="336"/>
    </row>
    <row r="4561" spans="1:4" ht="38.25">
      <c r="A4561" s="326">
        <v>39718</v>
      </c>
      <c r="B4561" s="328" t="s">
        <v>14691</v>
      </c>
      <c r="C4561" s="334" t="s">
        <v>5</v>
      </c>
      <c r="D4561" s="336"/>
    </row>
    <row r="4562" spans="1:4" ht="25.5">
      <c r="A4562" s="326">
        <v>9813</v>
      </c>
      <c r="B4562" s="328" t="s">
        <v>14692</v>
      </c>
      <c r="C4562" s="334" t="s">
        <v>5</v>
      </c>
      <c r="D4562" s="336"/>
    </row>
    <row r="4563" spans="1:4" ht="25.5">
      <c r="A4563" s="326">
        <v>9815</v>
      </c>
      <c r="B4563" s="328" t="s">
        <v>14693</v>
      </c>
      <c r="C4563" s="334" t="s">
        <v>5</v>
      </c>
      <c r="D4563" s="336"/>
    </row>
    <row r="4564" spans="1:4" ht="25.5">
      <c r="A4564" s="326">
        <v>44543</v>
      </c>
      <c r="B4564" s="328" t="s">
        <v>14694</v>
      </c>
      <c r="C4564" s="334" t="s">
        <v>5</v>
      </c>
      <c r="D4564" s="336"/>
    </row>
    <row r="4565" spans="1:4" ht="25.5">
      <c r="A4565" s="326">
        <v>44526</v>
      </c>
      <c r="B4565" s="328" t="s">
        <v>14695</v>
      </c>
      <c r="C4565" s="334" t="s">
        <v>5</v>
      </c>
      <c r="D4565" s="336"/>
    </row>
    <row r="4566" spans="1:4" ht="25.5">
      <c r="A4566" s="326">
        <v>44545</v>
      </c>
      <c r="B4566" s="328" t="s">
        <v>14696</v>
      </c>
      <c r="C4566" s="334" t="s">
        <v>5</v>
      </c>
      <c r="D4566" s="336"/>
    </row>
    <row r="4567" spans="1:4" ht="25.5">
      <c r="A4567" s="326">
        <v>44525</v>
      </c>
      <c r="B4567" s="328" t="s">
        <v>14697</v>
      </c>
      <c r="C4567" s="334" t="s">
        <v>5</v>
      </c>
      <c r="D4567" s="336"/>
    </row>
    <row r="4568" spans="1:4" ht="25.5">
      <c r="A4568" s="326">
        <v>44547</v>
      </c>
      <c r="B4568" s="328" t="s">
        <v>14698</v>
      </c>
      <c r="C4568" s="334" t="s">
        <v>5</v>
      </c>
      <c r="D4568" s="336"/>
    </row>
    <row r="4569" spans="1:4" ht="25.5">
      <c r="A4569" s="326">
        <v>44519</v>
      </c>
      <c r="B4569" s="328" t="s">
        <v>14699</v>
      </c>
      <c r="C4569" s="334" t="s">
        <v>5</v>
      </c>
      <c r="D4569" s="336"/>
    </row>
    <row r="4570" spans="1:4" ht="25.5">
      <c r="A4570" s="326">
        <v>44520</v>
      </c>
      <c r="B4570" s="328" t="s">
        <v>14700</v>
      </c>
      <c r="C4570" s="334" t="s">
        <v>5</v>
      </c>
      <c r="D4570" s="336"/>
    </row>
    <row r="4571" spans="1:4" ht="25.5">
      <c r="A4571" s="326">
        <v>44521</v>
      </c>
      <c r="B4571" s="328" t="s">
        <v>14701</v>
      </c>
      <c r="C4571" s="334" t="s">
        <v>5</v>
      </c>
      <c r="D4571" s="336"/>
    </row>
    <row r="4572" spans="1:4" ht="25.5">
      <c r="A4572" s="326">
        <v>44522</v>
      </c>
      <c r="B4572" s="328" t="s">
        <v>14702</v>
      </c>
      <c r="C4572" s="334" t="s">
        <v>5</v>
      </c>
      <c r="D4572" s="336"/>
    </row>
    <row r="4573" spans="1:4" ht="25.5">
      <c r="A4573" s="326">
        <v>44523</v>
      </c>
      <c r="B4573" s="328" t="s">
        <v>14703</v>
      </c>
      <c r="C4573" s="334" t="s">
        <v>5</v>
      </c>
      <c r="D4573" s="336"/>
    </row>
    <row r="4574" spans="1:4" ht="25.5">
      <c r="A4574" s="326">
        <v>44527</v>
      </c>
      <c r="B4574" s="328" t="s">
        <v>14704</v>
      </c>
      <c r="C4574" s="334" t="s">
        <v>5</v>
      </c>
      <c r="D4574" s="336"/>
    </row>
    <row r="4575" spans="1:4" ht="25.5">
      <c r="A4575" s="326">
        <v>44524</v>
      </c>
      <c r="B4575" s="328" t="s">
        <v>14705</v>
      </c>
      <c r="C4575" s="334" t="s">
        <v>5</v>
      </c>
      <c r="D4575" s="336"/>
    </row>
    <row r="4576" spans="1:4" ht="25.5">
      <c r="A4576" s="326">
        <v>44542</v>
      </c>
      <c r="B4576" s="328" t="s">
        <v>14706</v>
      </c>
      <c r="C4576" s="334" t="s">
        <v>5</v>
      </c>
      <c r="D4576" s="336"/>
    </row>
    <row r="4577" spans="1:4">
      <c r="A4577" s="326">
        <v>9877</v>
      </c>
      <c r="B4577" s="328" t="s">
        <v>14707</v>
      </c>
      <c r="C4577" s="334" t="s">
        <v>5</v>
      </c>
      <c r="D4577" s="336">
        <v>112.43</v>
      </c>
    </row>
    <row r="4578" spans="1:4">
      <c r="A4578" s="326">
        <v>9878</v>
      </c>
      <c r="B4578" s="328" t="s">
        <v>14708</v>
      </c>
      <c r="C4578" s="334" t="s">
        <v>5</v>
      </c>
      <c r="D4578" s="336">
        <v>138.41</v>
      </c>
    </row>
    <row r="4579" spans="1:4" ht="25.5">
      <c r="A4579" s="326">
        <v>41986</v>
      </c>
      <c r="B4579" s="328" t="s">
        <v>14709</v>
      </c>
      <c r="C4579" s="334" t="s">
        <v>5</v>
      </c>
      <c r="D4579" s="336">
        <v>4172.67</v>
      </c>
    </row>
    <row r="4580" spans="1:4" ht="25.5">
      <c r="A4580" s="326">
        <v>43422</v>
      </c>
      <c r="B4580" s="328" t="s">
        <v>14710</v>
      </c>
      <c r="C4580" s="334" t="s">
        <v>5</v>
      </c>
      <c r="D4580" s="336">
        <v>5117.37</v>
      </c>
    </row>
    <row r="4581" spans="1:4" ht="25.5">
      <c r="A4581" s="326">
        <v>41987</v>
      </c>
      <c r="B4581" s="328" t="s">
        <v>14711</v>
      </c>
      <c r="C4581" s="334" t="s">
        <v>5</v>
      </c>
      <c r="D4581" s="336">
        <v>5931.46</v>
      </c>
    </row>
    <row r="4582" spans="1:4" ht="25.5">
      <c r="A4582" s="326">
        <v>41988</v>
      </c>
      <c r="B4582" s="328" t="s">
        <v>14712</v>
      </c>
      <c r="C4582" s="334" t="s">
        <v>5</v>
      </c>
      <c r="D4582" s="336">
        <v>7834.61</v>
      </c>
    </row>
    <row r="4583" spans="1:4" ht="25.5">
      <c r="A4583" s="326">
        <v>41697</v>
      </c>
      <c r="B4583" s="328" t="s">
        <v>14713</v>
      </c>
      <c r="C4583" s="334" t="s">
        <v>5</v>
      </c>
      <c r="D4583" s="336">
        <v>1388.66</v>
      </c>
    </row>
    <row r="4584" spans="1:4" ht="25.5">
      <c r="A4584" s="326">
        <v>41985</v>
      </c>
      <c r="B4584" s="328" t="s">
        <v>14714</v>
      </c>
      <c r="C4584" s="334" t="s">
        <v>5</v>
      </c>
      <c r="D4584" s="336">
        <v>1934.03</v>
      </c>
    </row>
    <row r="4585" spans="1:4" ht="25.5">
      <c r="A4585" s="326">
        <v>41699</v>
      </c>
      <c r="B4585" s="328" t="s">
        <v>14715</v>
      </c>
      <c r="C4585" s="334" t="s">
        <v>5</v>
      </c>
      <c r="D4585" s="336">
        <v>2753.97</v>
      </c>
    </row>
    <row r="4586" spans="1:4" ht="38.25">
      <c r="A4586" s="326">
        <v>38053</v>
      </c>
      <c r="B4586" s="328" t="s">
        <v>14716</v>
      </c>
      <c r="C4586" s="334" t="s">
        <v>5</v>
      </c>
      <c r="D4586" s="336"/>
    </row>
    <row r="4587" spans="1:4" ht="38.25">
      <c r="A4587" s="326">
        <v>38054</v>
      </c>
      <c r="B4587" s="328" t="s">
        <v>14717</v>
      </c>
      <c r="C4587" s="334" t="s">
        <v>5</v>
      </c>
      <c r="D4587" s="336"/>
    </row>
    <row r="4588" spans="1:4" ht="38.25">
      <c r="A4588" s="326">
        <v>38052</v>
      </c>
      <c r="B4588" s="328" t="s">
        <v>14718</v>
      </c>
      <c r="C4588" s="334" t="s">
        <v>5</v>
      </c>
      <c r="D4588" s="336"/>
    </row>
    <row r="4589" spans="1:4" ht="38.25">
      <c r="A4589" s="326">
        <v>38051</v>
      </c>
      <c r="B4589" s="328" t="s">
        <v>14719</v>
      </c>
      <c r="C4589" s="334" t="s">
        <v>5</v>
      </c>
      <c r="D4589" s="336"/>
    </row>
    <row r="4590" spans="1:4">
      <c r="A4590" s="326">
        <v>38787</v>
      </c>
      <c r="B4590" s="328" t="s">
        <v>14720</v>
      </c>
      <c r="C4590" s="334" t="s">
        <v>5</v>
      </c>
      <c r="D4590" s="336"/>
    </row>
    <row r="4591" spans="1:4">
      <c r="A4591" s="326">
        <v>38825</v>
      </c>
      <c r="B4591" s="328" t="s">
        <v>14721</v>
      </c>
      <c r="C4591" s="334" t="s">
        <v>5</v>
      </c>
      <c r="D4591" s="336"/>
    </row>
    <row r="4592" spans="1:4">
      <c r="A4592" s="326">
        <v>38826</v>
      </c>
      <c r="B4592" s="328" t="s">
        <v>14722</v>
      </c>
      <c r="C4592" s="334" t="s">
        <v>5</v>
      </c>
      <c r="D4592" s="336"/>
    </row>
    <row r="4593" spans="1:4">
      <c r="A4593" s="326">
        <v>38827</v>
      </c>
      <c r="B4593" s="328" t="s">
        <v>14723</v>
      </c>
      <c r="C4593" s="334" t="s">
        <v>5</v>
      </c>
      <c r="D4593" s="336"/>
    </row>
    <row r="4594" spans="1:4">
      <c r="A4594" s="326">
        <v>38828</v>
      </c>
      <c r="B4594" s="328" t="s">
        <v>14724</v>
      </c>
      <c r="C4594" s="334" t="s">
        <v>5</v>
      </c>
      <c r="D4594" s="336"/>
    </row>
    <row r="4595" spans="1:4">
      <c r="A4595" s="326">
        <v>38829</v>
      </c>
      <c r="B4595" s="328" t="s">
        <v>14725</v>
      </c>
      <c r="C4595" s="334" t="s">
        <v>5</v>
      </c>
      <c r="D4595" s="336"/>
    </row>
    <row r="4596" spans="1:4">
      <c r="A4596" s="326">
        <v>38830</v>
      </c>
      <c r="B4596" s="328" t="s">
        <v>14726</v>
      </c>
      <c r="C4596" s="334" t="s">
        <v>5</v>
      </c>
      <c r="D4596" s="336"/>
    </row>
    <row r="4597" spans="1:4">
      <c r="A4597" s="326">
        <v>38831</v>
      </c>
      <c r="B4597" s="328" t="s">
        <v>14727</v>
      </c>
      <c r="C4597" s="334" t="s">
        <v>5</v>
      </c>
      <c r="D4597" s="336"/>
    </row>
    <row r="4598" spans="1:4">
      <c r="A4598" s="326">
        <v>36274</v>
      </c>
      <c r="B4598" s="328" t="s">
        <v>14728</v>
      </c>
      <c r="C4598" s="334" t="s">
        <v>5</v>
      </c>
      <c r="D4598" s="336"/>
    </row>
    <row r="4599" spans="1:4">
      <c r="A4599" s="326">
        <v>36278</v>
      </c>
      <c r="B4599" s="328" t="s">
        <v>14729</v>
      </c>
      <c r="C4599" s="334" t="s">
        <v>5</v>
      </c>
      <c r="D4599" s="336"/>
    </row>
    <row r="4600" spans="1:4">
      <c r="A4600" s="326">
        <v>38977</v>
      </c>
      <c r="B4600" s="328" t="s">
        <v>14730</v>
      </c>
      <c r="C4600" s="334" t="s">
        <v>5</v>
      </c>
      <c r="D4600" s="336"/>
    </row>
    <row r="4601" spans="1:4">
      <c r="A4601" s="326">
        <v>38971</v>
      </c>
      <c r="B4601" s="328" t="s">
        <v>14731</v>
      </c>
      <c r="C4601" s="334" t="s">
        <v>5</v>
      </c>
      <c r="D4601" s="336"/>
    </row>
    <row r="4602" spans="1:4">
      <c r="A4602" s="326">
        <v>38972</v>
      </c>
      <c r="B4602" s="328" t="s">
        <v>14732</v>
      </c>
      <c r="C4602" s="334" t="s">
        <v>5</v>
      </c>
      <c r="D4602" s="336"/>
    </row>
    <row r="4603" spans="1:4">
      <c r="A4603" s="326">
        <v>38973</v>
      </c>
      <c r="B4603" s="328" t="s">
        <v>14733</v>
      </c>
      <c r="C4603" s="334" t="s">
        <v>5</v>
      </c>
      <c r="D4603" s="336"/>
    </row>
    <row r="4604" spans="1:4">
      <c r="A4604" s="326">
        <v>38974</v>
      </c>
      <c r="B4604" s="328" t="s">
        <v>14734</v>
      </c>
      <c r="C4604" s="334" t="s">
        <v>5</v>
      </c>
      <c r="D4604" s="336"/>
    </row>
    <row r="4605" spans="1:4">
      <c r="A4605" s="326">
        <v>38975</v>
      </c>
      <c r="B4605" s="328" t="s">
        <v>14735</v>
      </c>
      <c r="C4605" s="334" t="s">
        <v>5</v>
      </c>
      <c r="D4605" s="336"/>
    </row>
    <row r="4606" spans="1:4">
      <c r="A4606" s="326">
        <v>38976</v>
      </c>
      <c r="B4606" s="328" t="s">
        <v>14736</v>
      </c>
      <c r="C4606" s="334" t="s">
        <v>5</v>
      </c>
      <c r="D4606" s="336"/>
    </row>
    <row r="4607" spans="1:4" ht="25.5">
      <c r="A4607" s="326">
        <v>44176</v>
      </c>
      <c r="B4607" s="328" t="s">
        <v>14737</v>
      </c>
      <c r="C4607" s="334" t="s">
        <v>5</v>
      </c>
      <c r="D4607" s="336"/>
    </row>
    <row r="4608" spans="1:4">
      <c r="A4608" s="326">
        <v>38986</v>
      </c>
      <c r="B4608" s="328" t="s">
        <v>14738</v>
      </c>
      <c r="C4608" s="334" t="s">
        <v>5</v>
      </c>
      <c r="D4608" s="336"/>
    </row>
    <row r="4609" spans="1:4">
      <c r="A4609" s="326">
        <v>38978</v>
      </c>
      <c r="B4609" s="328" t="s">
        <v>14739</v>
      </c>
      <c r="C4609" s="334" t="s">
        <v>5</v>
      </c>
      <c r="D4609" s="336"/>
    </row>
    <row r="4610" spans="1:4">
      <c r="A4610" s="326">
        <v>38979</v>
      </c>
      <c r="B4610" s="328" t="s">
        <v>14740</v>
      </c>
      <c r="C4610" s="334" t="s">
        <v>5</v>
      </c>
      <c r="D4610" s="336"/>
    </row>
    <row r="4611" spans="1:4">
      <c r="A4611" s="326">
        <v>38980</v>
      </c>
      <c r="B4611" s="328" t="s">
        <v>14741</v>
      </c>
      <c r="C4611" s="334" t="s">
        <v>5</v>
      </c>
      <c r="D4611" s="336"/>
    </row>
    <row r="4612" spans="1:4">
      <c r="A4612" s="326">
        <v>38981</v>
      </c>
      <c r="B4612" s="328" t="s">
        <v>14742</v>
      </c>
      <c r="C4612" s="334" t="s">
        <v>5</v>
      </c>
      <c r="D4612" s="336"/>
    </row>
    <row r="4613" spans="1:4">
      <c r="A4613" s="326">
        <v>38982</v>
      </c>
      <c r="B4613" s="328" t="s">
        <v>14743</v>
      </c>
      <c r="C4613" s="334" t="s">
        <v>5</v>
      </c>
      <c r="D4613" s="336"/>
    </row>
    <row r="4614" spans="1:4">
      <c r="A4614" s="326">
        <v>38983</v>
      </c>
      <c r="B4614" s="328" t="s">
        <v>14744</v>
      </c>
      <c r="C4614" s="334" t="s">
        <v>5</v>
      </c>
      <c r="D4614" s="336"/>
    </row>
    <row r="4615" spans="1:4">
      <c r="A4615" s="326">
        <v>38984</v>
      </c>
      <c r="B4615" s="328" t="s">
        <v>14745</v>
      </c>
      <c r="C4615" s="334" t="s">
        <v>5</v>
      </c>
      <c r="D4615" s="336"/>
    </row>
    <row r="4616" spans="1:4">
      <c r="A4616" s="326">
        <v>38985</v>
      </c>
      <c r="B4616" s="328" t="s">
        <v>14746</v>
      </c>
      <c r="C4616" s="334" t="s">
        <v>5</v>
      </c>
      <c r="D4616" s="336"/>
    </row>
    <row r="4617" spans="1:4" ht="25.5">
      <c r="A4617" s="326">
        <v>38032</v>
      </c>
      <c r="B4617" s="328" t="s">
        <v>14747</v>
      </c>
      <c r="C4617" s="334" t="s">
        <v>5</v>
      </c>
      <c r="D4617" s="336">
        <v>53.54</v>
      </c>
    </row>
    <row r="4618" spans="1:4" ht="25.5">
      <c r="A4618" s="326">
        <v>38033</v>
      </c>
      <c r="B4618" s="328" t="s">
        <v>14748</v>
      </c>
      <c r="C4618" s="334" t="s">
        <v>5</v>
      </c>
      <c r="D4618" s="336">
        <v>91.01</v>
      </c>
    </row>
    <row r="4619" spans="1:4" ht="25.5">
      <c r="A4619" s="326">
        <v>38034</v>
      </c>
      <c r="B4619" s="328" t="s">
        <v>14749</v>
      </c>
      <c r="C4619" s="334" t="s">
        <v>5</v>
      </c>
      <c r="D4619" s="336">
        <v>142.57</v>
      </c>
    </row>
    <row r="4620" spans="1:4" ht="25.5">
      <c r="A4620" s="326">
        <v>38035</v>
      </c>
      <c r="B4620" s="328" t="s">
        <v>14750</v>
      </c>
      <c r="C4620" s="334" t="s">
        <v>5</v>
      </c>
      <c r="D4620" s="336">
        <v>209.74</v>
      </c>
    </row>
    <row r="4621" spans="1:4" ht="25.5">
      <c r="A4621" s="326">
        <v>38036</v>
      </c>
      <c r="B4621" s="328" t="s">
        <v>14751</v>
      </c>
      <c r="C4621" s="334" t="s">
        <v>5</v>
      </c>
      <c r="D4621" s="336">
        <v>282.55</v>
      </c>
    </row>
    <row r="4622" spans="1:4" ht="25.5">
      <c r="A4622" s="326">
        <v>38037</v>
      </c>
      <c r="B4622" s="328" t="s">
        <v>14752</v>
      </c>
      <c r="C4622" s="334" t="s">
        <v>5</v>
      </c>
      <c r="D4622" s="336">
        <v>373.21</v>
      </c>
    </row>
    <row r="4623" spans="1:4" ht="25.5">
      <c r="A4623" s="326">
        <v>9850</v>
      </c>
      <c r="B4623" s="328" t="s">
        <v>14753</v>
      </c>
      <c r="C4623" s="334" t="s">
        <v>5</v>
      </c>
      <c r="D4623" s="336"/>
    </row>
    <row r="4624" spans="1:4" ht="25.5">
      <c r="A4624" s="326">
        <v>9853</v>
      </c>
      <c r="B4624" s="328" t="s">
        <v>14754</v>
      </c>
      <c r="C4624" s="334" t="s">
        <v>5</v>
      </c>
      <c r="D4624" s="336"/>
    </row>
    <row r="4625" spans="1:4" ht="25.5">
      <c r="A4625" s="326">
        <v>9854</v>
      </c>
      <c r="B4625" s="328" t="s">
        <v>14755</v>
      </c>
      <c r="C4625" s="334" t="s">
        <v>5</v>
      </c>
      <c r="D4625" s="336"/>
    </row>
    <row r="4626" spans="1:4" ht="25.5">
      <c r="A4626" s="326">
        <v>9851</v>
      </c>
      <c r="B4626" s="328" t="s">
        <v>14756</v>
      </c>
      <c r="C4626" s="334" t="s">
        <v>5</v>
      </c>
      <c r="D4626" s="336"/>
    </row>
    <row r="4627" spans="1:4">
      <c r="A4627" s="326">
        <v>9825</v>
      </c>
      <c r="B4627" s="328" t="s">
        <v>14757</v>
      </c>
      <c r="C4627" s="334" t="s">
        <v>5</v>
      </c>
      <c r="D4627" s="336"/>
    </row>
    <row r="4628" spans="1:4">
      <c r="A4628" s="326">
        <v>9828</v>
      </c>
      <c r="B4628" s="328" t="s">
        <v>14758</v>
      </c>
      <c r="C4628" s="334" t="s">
        <v>5</v>
      </c>
      <c r="D4628" s="336"/>
    </row>
    <row r="4629" spans="1:4">
      <c r="A4629" s="326">
        <v>9829</v>
      </c>
      <c r="B4629" s="328" t="s">
        <v>14759</v>
      </c>
      <c r="C4629" s="334" t="s">
        <v>5</v>
      </c>
      <c r="D4629" s="336"/>
    </row>
    <row r="4630" spans="1:4">
      <c r="A4630" s="326">
        <v>9826</v>
      </c>
      <c r="B4630" s="328" t="s">
        <v>14760</v>
      </c>
      <c r="C4630" s="334" t="s">
        <v>5</v>
      </c>
      <c r="D4630" s="336"/>
    </row>
    <row r="4631" spans="1:4">
      <c r="A4631" s="326">
        <v>9827</v>
      </c>
      <c r="B4631" s="328" t="s">
        <v>14761</v>
      </c>
      <c r="C4631" s="334" t="s">
        <v>5</v>
      </c>
      <c r="D4631" s="336"/>
    </row>
    <row r="4632" spans="1:4">
      <c r="A4632" s="326">
        <v>36374</v>
      </c>
      <c r="B4632" s="328" t="s">
        <v>14762</v>
      </c>
      <c r="C4632" s="334" t="s">
        <v>5</v>
      </c>
      <c r="D4632" s="336"/>
    </row>
    <row r="4633" spans="1:4">
      <c r="A4633" s="326">
        <v>36084</v>
      </c>
      <c r="B4633" s="328" t="s">
        <v>14763</v>
      </c>
      <c r="C4633" s="334" t="s">
        <v>5</v>
      </c>
      <c r="D4633" s="336"/>
    </row>
    <row r="4634" spans="1:4">
      <c r="A4634" s="326">
        <v>36373</v>
      </c>
      <c r="B4634" s="328" t="s">
        <v>14764</v>
      </c>
      <c r="C4634" s="334" t="s">
        <v>5</v>
      </c>
      <c r="D4634" s="336"/>
    </row>
    <row r="4635" spans="1:4">
      <c r="A4635" s="326">
        <v>36377</v>
      </c>
      <c r="B4635" s="328" t="s">
        <v>14765</v>
      </c>
      <c r="C4635" s="334" t="s">
        <v>5</v>
      </c>
      <c r="D4635" s="336"/>
    </row>
    <row r="4636" spans="1:4">
      <c r="A4636" s="326">
        <v>36375</v>
      </c>
      <c r="B4636" s="328" t="s">
        <v>14766</v>
      </c>
      <c r="C4636" s="334" t="s">
        <v>5</v>
      </c>
      <c r="D4636" s="336"/>
    </row>
    <row r="4637" spans="1:4">
      <c r="A4637" s="326">
        <v>36376</v>
      </c>
      <c r="B4637" s="328" t="s">
        <v>14767</v>
      </c>
      <c r="C4637" s="334" t="s">
        <v>5</v>
      </c>
      <c r="D4637" s="336"/>
    </row>
    <row r="4638" spans="1:4">
      <c r="A4638" s="326">
        <v>36380</v>
      </c>
      <c r="B4638" s="328" t="s">
        <v>14768</v>
      </c>
      <c r="C4638" s="334" t="s">
        <v>5</v>
      </c>
      <c r="D4638" s="336"/>
    </row>
    <row r="4639" spans="1:4">
      <c r="A4639" s="326">
        <v>36378</v>
      </c>
      <c r="B4639" s="328" t="s">
        <v>14769</v>
      </c>
      <c r="C4639" s="334" t="s">
        <v>5</v>
      </c>
      <c r="D4639" s="336"/>
    </row>
    <row r="4640" spans="1:4">
      <c r="A4640" s="326">
        <v>36379</v>
      </c>
      <c r="B4640" s="328" t="s">
        <v>14770</v>
      </c>
      <c r="C4640" s="334" t="s">
        <v>5</v>
      </c>
      <c r="D4640" s="336"/>
    </row>
    <row r="4641" spans="1:4">
      <c r="A4641" s="326">
        <v>9859</v>
      </c>
      <c r="B4641" s="328" t="s">
        <v>14771</v>
      </c>
      <c r="C4641" s="334" t="s">
        <v>5</v>
      </c>
      <c r="D4641" s="336">
        <v>10.01</v>
      </c>
    </row>
    <row r="4642" spans="1:4">
      <c r="A4642" s="326">
        <v>9836</v>
      </c>
      <c r="B4642" s="328" t="s">
        <v>14772</v>
      </c>
      <c r="C4642" s="334" t="s">
        <v>5</v>
      </c>
      <c r="D4642" s="336">
        <v>13.55</v>
      </c>
    </row>
    <row r="4643" spans="1:4">
      <c r="A4643" s="326">
        <v>20065</v>
      </c>
      <c r="B4643" s="328" t="s">
        <v>14773</v>
      </c>
      <c r="C4643" s="334" t="s">
        <v>5</v>
      </c>
      <c r="D4643" s="336">
        <v>35.42</v>
      </c>
    </row>
    <row r="4644" spans="1:4">
      <c r="A4644" s="326">
        <v>9835</v>
      </c>
      <c r="B4644" s="328" t="s">
        <v>14774</v>
      </c>
      <c r="C4644" s="334" t="s">
        <v>5</v>
      </c>
      <c r="D4644" s="336">
        <v>5.92</v>
      </c>
    </row>
    <row r="4645" spans="1:4">
      <c r="A4645" s="326">
        <v>9838</v>
      </c>
      <c r="B4645" s="328" t="s">
        <v>14775</v>
      </c>
      <c r="C4645" s="334" t="s">
        <v>5</v>
      </c>
      <c r="D4645" s="336">
        <v>9.77</v>
      </c>
    </row>
    <row r="4646" spans="1:4">
      <c r="A4646" s="326">
        <v>9837</v>
      </c>
      <c r="B4646" s="328" t="s">
        <v>14776</v>
      </c>
      <c r="C4646" s="334" t="s">
        <v>5</v>
      </c>
      <c r="D4646" s="336">
        <v>12.83</v>
      </c>
    </row>
    <row r="4647" spans="1:4" ht="25.5">
      <c r="A4647" s="326">
        <v>44315</v>
      </c>
      <c r="B4647" s="328" t="s">
        <v>14777</v>
      </c>
      <c r="C4647" s="334" t="s">
        <v>5</v>
      </c>
      <c r="D4647" s="336">
        <v>53.05</v>
      </c>
    </row>
    <row r="4648" spans="1:4">
      <c r="A4648" s="326">
        <v>9862</v>
      </c>
      <c r="B4648" s="328" t="s">
        <v>14778</v>
      </c>
      <c r="C4648" s="334" t="s">
        <v>5</v>
      </c>
      <c r="D4648" s="336">
        <v>30.86</v>
      </c>
    </row>
    <row r="4649" spans="1:4">
      <c r="A4649" s="326">
        <v>9861</v>
      </c>
      <c r="B4649" s="328" t="s">
        <v>14779</v>
      </c>
      <c r="C4649" s="334" t="s">
        <v>5</v>
      </c>
      <c r="D4649" s="336">
        <v>24.23</v>
      </c>
    </row>
    <row r="4650" spans="1:4">
      <c r="A4650" s="326">
        <v>9866</v>
      </c>
      <c r="B4650" s="328" t="s">
        <v>14780</v>
      </c>
      <c r="C4650" s="334" t="s">
        <v>5</v>
      </c>
      <c r="D4650" s="336">
        <v>20.91</v>
      </c>
    </row>
    <row r="4651" spans="1:4">
      <c r="A4651" s="326">
        <v>9856</v>
      </c>
      <c r="B4651" s="328" t="s">
        <v>14781</v>
      </c>
      <c r="C4651" s="334" t="s">
        <v>5</v>
      </c>
      <c r="D4651" s="336">
        <v>7.81</v>
      </c>
    </row>
    <row r="4652" spans="1:4">
      <c r="A4652" s="326">
        <v>9863</v>
      </c>
      <c r="B4652" s="328" t="s">
        <v>14782</v>
      </c>
      <c r="C4652" s="334" t="s">
        <v>5</v>
      </c>
      <c r="D4652" s="336">
        <v>60.5</v>
      </c>
    </row>
    <row r="4653" spans="1:4">
      <c r="A4653" s="326">
        <v>9860</v>
      </c>
      <c r="B4653" s="328" t="s">
        <v>14783</v>
      </c>
      <c r="C4653" s="334" t="s">
        <v>5</v>
      </c>
      <c r="D4653" s="336">
        <v>44.16</v>
      </c>
    </row>
    <row r="4654" spans="1:4" ht="25.5">
      <c r="A4654" s="326">
        <v>9841</v>
      </c>
      <c r="B4654" s="328" t="s">
        <v>14784</v>
      </c>
      <c r="C4654" s="334" t="s">
        <v>5</v>
      </c>
      <c r="D4654" s="336">
        <v>25.51</v>
      </c>
    </row>
    <row r="4655" spans="1:4" ht="25.5">
      <c r="A4655" s="326">
        <v>9840</v>
      </c>
      <c r="B4655" s="328" t="s">
        <v>14785</v>
      </c>
      <c r="C4655" s="334" t="s">
        <v>5</v>
      </c>
      <c r="D4655" s="336">
        <v>53.9</v>
      </c>
    </row>
    <row r="4656" spans="1:4" ht="25.5">
      <c r="A4656" s="326">
        <v>20067</v>
      </c>
      <c r="B4656" s="328" t="s">
        <v>14786</v>
      </c>
      <c r="C4656" s="334" t="s">
        <v>5</v>
      </c>
      <c r="D4656" s="336">
        <v>8.27</v>
      </c>
    </row>
    <row r="4657" spans="1:4" ht="25.5">
      <c r="A4657" s="326">
        <v>20068</v>
      </c>
      <c r="B4657" s="328" t="s">
        <v>14787</v>
      </c>
      <c r="C4657" s="334" t="s">
        <v>5</v>
      </c>
      <c r="D4657" s="336">
        <v>11.65</v>
      </c>
    </row>
    <row r="4658" spans="1:4" ht="25.5">
      <c r="A4658" s="326">
        <v>9839</v>
      </c>
      <c r="B4658" s="328" t="s">
        <v>14788</v>
      </c>
      <c r="C4658" s="334" t="s">
        <v>5</v>
      </c>
      <c r="D4658" s="336">
        <v>21.13</v>
      </c>
    </row>
    <row r="4659" spans="1:4">
      <c r="A4659" s="326">
        <v>9870</v>
      </c>
      <c r="B4659" s="328" t="s">
        <v>14789</v>
      </c>
      <c r="C4659" s="334" t="s">
        <v>5</v>
      </c>
      <c r="D4659" s="336">
        <v>90.23</v>
      </c>
    </row>
    <row r="4660" spans="1:4">
      <c r="A4660" s="326">
        <v>9867</v>
      </c>
      <c r="B4660" s="328" t="s">
        <v>14790</v>
      </c>
      <c r="C4660" s="334" t="s">
        <v>5</v>
      </c>
      <c r="D4660" s="336">
        <v>3.62</v>
      </c>
    </row>
    <row r="4661" spans="1:4">
      <c r="A4661" s="326">
        <v>9868</v>
      </c>
      <c r="B4661" s="328" t="s">
        <v>14791</v>
      </c>
      <c r="C4661" s="334" t="s">
        <v>5</v>
      </c>
      <c r="D4661" s="336">
        <v>4.09</v>
      </c>
    </row>
    <row r="4662" spans="1:4">
      <c r="A4662" s="326">
        <v>9869</v>
      </c>
      <c r="B4662" s="328" t="s">
        <v>14792</v>
      </c>
      <c r="C4662" s="334" t="s">
        <v>5</v>
      </c>
      <c r="D4662" s="336">
        <v>8.83</v>
      </c>
    </row>
    <row r="4663" spans="1:4">
      <c r="A4663" s="326">
        <v>9874</v>
      </c>
      <c r="B4663" s="328" t="s">
        <v>14793</v>
      </c>
      <c r="C4663" s="334" t="s">
        <v>5</v>
      </c>
      <c r="D4663" s="336">
        <v>13.86</v>
      </c>
    </row>
    <row r="4664" spans="1:4">
      <c r="A4664" s="326">
        <v>9875</v>
      </c>
      <c r="B4664" s="328" t="s">
        <v>14794</v>
      </c>
      <c r="C4664" s="334" t="s">
        <v>5</v>
      </c>
      <c r="D4664" s="336">
        <v>15.2</v>
      </c>
    </row>
    <row r="4665" spans="1:4">
      <c r="A4665" s="326">
        <v>9873</v>
      </c>
      <c r="B4665" s="328" t="s">
        <v>14795</v>
      </c>
      <c r="C4665" s="334" t="s">
        <v>5</v>
      </c>
      <c r="D4665" s="336">
        <v>25.01</v>
      </c>
    </row>
    <row r="4666" spans="1:4">
      <c r="A4666" s="326">
        <v>9871</v>
      </c>
      <c r="B4666" s="328" t="s">
        <v>14796</v>
      </c>
      <c r="C4666" s="334" t="s">
        <v>5</v>
      </c>
      <c r="D4666" s="336">
        <v>41.44</v>
      </c>
    </row>
    <row r="4667" spans="1:4">
      <c r="A4667" s="326">
        <v>9872</v>
      </c>
      <c r="B4667" s="328" t="s">
        <v>14797</v>
      </c>
      <c r="C4667" s="334" t="s">
        <v>5</v>
      </c>
      <c r="D4667" s="336">
        <v>57.66</v>
      </c>
    </row>
    <row r="4668" spans="1:4">
      <c r="A4668" s="326">
        <v>12425</v>
      </c>
      <c r="B4668" s="328" t="s">
        <v>14798</v>
      </c>
      <c r="C4668" s="334" t="s">
        <v>2010</v>
      </c>
      <c r="D4668" s="336"/>
    </row>
    <row r="4669" spans="1:4">
      <c r="A4669" s="326">
        <v>12426</v>
      </c>
      <c r="B4669" s="328" t="s">
        <v>14799</v>
      </c>
      <c r="C4669" s="334" t="s">
        <v>2010</v>
      </c>
      <c r="D4669" s="336"/>
    </row>
    <row r="4670" spans="1:4">
      <c r="A4670" s="326">
        <v>12427</v>
      </c>
      <c r="B4670" s="328" t="s">
        <v>14800</v>
      </c>
      <c r="C4670" s="334" t="s">
        <v>2010</v>
      </c>
      <c r="D4670" s="336"/>
    </row>
    <row r="4671" spans="1:4">
      <c r="A4671" s="326">
        <v>12428</v>
      </c>
      <c r="B4671" s="328" t="s">
        <v>14801</v>
      </c>
      <c r="C4671" s="334" t="s">
        <v>2010</v>
      </c>
      <c r="D4671" s="336"/>
    </row>
    <row r="4672" spans="1:4">
      <c r="A4672" s="326">
        <v>12429</v>
      </c>
      <c r="B4672" s="328" t="s">
        <v>14802</v>
      </c>
      <c r="C4672" s="334" t="s">
        <v>2010</v>
      </c>
      <c r="D4672" s="336"/>
    </row>
    <row r="4673" spans="1:4">
      <c r="A4673" s="326">
        <v>12430</v>
      </c>
      <c r="B4673" s="328" t="s">
        <v>14803</v>
      </c>
      <c r="C4673" s="334" t="s">
        <v>2010</v>
      </c>
      <c r="D4673" s="336"/>
    </row>
    <row r="4674" spans="1:4">
      <c r="A4674" s="326">
        <v>12431</v>
      </c>
      <c r="B4674" s="328" t="s">
        <v>14804</v>
      </c>
      <c r="C4674" s="334" t="s">
        <v>2010</v>
      </c>
      <c r="D4674" s="336"/>
    </row>
    <row r="4675" spans="1:4" ht="25.5">
      <c r="A4675" s="326">
        <v>12432</v>
      </c>
      <c r="B4675" s="328" t="s">
        <v>14805</v>
      </c>
      <c r="C4675" s="334" t="s">
        <v>2010</v>
      </c>
      <c r="D4675" s="336"/>
    </row>
    <row r="4676" spans="1:4">
      <c r="A4676" s="326">
        <v>12433</v>
      </c>
      <c r="B4676" s="328" t="s">
        <v>14806</v>
      </c>
      <c r="C4676" s="334" t="s">
        <v>2010</v>
      </c>
      <c r="D4676" s="336"/>
    </row>
    <row r="4677" spans="1:4" ht="25.5">
      <c r="A4677" s="326">
        <v>12434</v>
      </c>
      <c r="B4677" s="328" t="s">
        <v>14807</v>
      </c>
      <c r="C4677" s="334" t="s">
        <v>2010</v>
      </c>
      <c r="D4677" s="336"/>
    </row>
    <row r="4678" spans="1:4" ht="25.5">
      <c r="A4678" s="326">
        <v>12435</v>
      </c>
      <c r="B4678" s="328" t="s">
        <v>14808</v>
      </c>
      <c r="C4678" s="334" t="s">
        <v>2010</v>
      </c>
      <c r="D4678" s="336"/>
    </row>
    <row r="4679" spans="1:4">
      <c r="A4679" s="326">
        <v>12437</v>
      </c>
      <c r="B4679" s="328" t="s">
        <v>14809</v>
      </c>
      <c r="C4679" s="334" t="s">
        <v>2010</v>
      </c>
      <c r="D4679" s="336"/>
    </row>
    <row r="4680" spans="1:4">
      <c r="A4680" s="326">
        <v>12438</v>
      </c>
      <c r="B4680" s="328" t="s">
        <v>14810</v>
      </c>
      <c r="C4680" s="334" t="s">
        <v>2010</v>
      </c>
      <c r="D4680" s="336"/>
    </row>
    <row r="4681" spans="1:4" ht="25.5">
      <c r="A4681" s="326">
        <v>12439</v>
      </c>
      <c r="B4681" s="328" t="s">
        <v>14811</v>
      </c>
      <c r="C4681" s="334" t="s">
        <v>2010</v>
      </c>
      <c r="D4681" s="336"/>
    </row>
    <row r="4682" spans="1:4">
      <c r="A4682" s="326">
        <v>12436</v>
      </c>
      <c r="B4682" s="328" t="s">
        <v>14812</v>
      </c>
      <c r="C4682" s="334" t="s">
        <v>2010</v>
      </c>
      <c r="D4682" s="336"/>
    </row>
    <row r="4683" spans="1:4" ht="25.5">
      <c r="A4683" s="326">
        <v>36357</v>
      </c>
      <c r="B4683" s="328" t="s">
        <v>14813</v>
      </c>
      <c r="C4683" s="334" t="s">
        <v>2010</v>
      </c>
      <c r="D4683" s="336"/>
    </row>
    <row r="4684" spans="1:4">
      <c r="A4684" s="326">
        <v>12424</v>
      </c>
      <c r="B4684" s="328" t="s">
        <v>14814</v>
      </c>
      <c r="C4684" s="334" t="s">
        <v>2010</v>
      </c>
      <c r="D4684" s="336"/>
    </row>
    <row r="4685" spans="1:4">
      <c r="A4685" s="326">
        <v>12440</v>
      </c>
      <c r="B4685" s="328" t="s">
        <v>14815</v>
      </c>
      <c r="C4685" s="334" t="s">
        <v>2010</v>
      </c>
      <c r="D4685" s="336"/>
    </row>
    <row r="4686" spans="1:4" ht="25.5">
      <c r="A4686" s="326">
        <v>9884</v>
      </c>
      <c r="B4686" s="328" t="s">
        <v>14816</v>
      </c>
      <c r="C4686" s="334" t="s">
        <v>2010</v>
      </c>
      <c r="D4686" s="336"/>
    </row>
    <row r="4687" spans="1:4" ht="25.5">
      <c r="A4687" s="326">
        <v>9888</v>
      </c>
      <c r="B4687" s="328" t="s">
        <v>14817</v>
      </c>
      <c r="C4687" s="334" t="s">
        <v>2010</v>
      </c>
      <c r="D4687" s="336"/>
    </row>
    <row r="4688" spans="1:4">
      <c r="A4688" s="326">
        <v>9886</v>
      </c>
      <c r="B4688" s="328" t="s">
        <v>14818</v>
      </c>
      <c r="C4688" s="334" t="s">
        <v>2010</v>
      </c>
      <c r="D4688" s="336"/>
    </row>
    <row r="4689" spans="1:4" ht="25.5">
      <c r="A4689" s="326">
        <v>9883</v>
      </c>
      <c r="B4689" s="328" t="s">
        <v>14819</v>
      </c>
      <c r="C4689" s="334" t="s">
        <v>2010</v>
      </c>
      <c r="D4689" s="336"/>
    </row>
    <row r="4690" spans="1:4" ht="25.5">
      <c r="A4690" s="326">
        <v>9889</v>
      </c>
      <c r="B4690" s="328" t="s">
        <v>14820</v>
      </c>
      <c r="C4690" s="334" t="s">
        <v>2010</v>
      </c>
      <c r="D4690" s="336"/>
    </row>
    <row r="4691" spans="1:4">
      <c r="A4691" s="326">
        <v>9887</v>
      </c>
      <c r="B4691" s="328" t="s">
        <v>14821</v>
      </c>
      <c r="C4691" s="334" t="s">
        <v>2010</v>
      </c>
      <c r="D4691" s="336"/>
    </row>
    <row r="4692" spans="1:4">
      <c r="A4692" s="326">
        <v>9890</v>
      </c>
      <c r="B4692" s="328" t="s">
        <v>14822</v>
      </c>
      <c r="C4692" s="334" t="s">
        <v>2010</v>
      </c>
      <c r="D4692" s="336"/>
    </row>
    <row r="4693" spans="1:4" ht="25.5">
      <c r="A4693" s="326">
        <v>9885</v>
      </c>
      <c r="B4693" s="328" t="s">
        <v>14823</v>
      </c>
      <c r="C4693" s="334" t="s">
        <v>2010</v>
      </c>
      <c r="D4693" s="336"/>
    </row>
    <row r="4694" spans="1:4">
      <c r="A4694" s="326">
        <v>9891</v>
      </c>
      <c r="B4694" s="328" t="s">
        <v>14824</v>
      </c>
      <c r="C4694" s="334" t="s">
        <v>2010</v>
      </c>
      <c r="D4694" s="336"/>
    </row>
    <row r="4695" spans="1:4">
      <c r="A4695" s="326">
        <v>36316</v>
      </c>
      <c r="B4695" s="328" t="s">
        <v>14825</v>
      </c>
      <c r="C4695" s="334" t="s">
        <v>2010</v>
      </c>
      <c r="D4695" s="336"/>
    </row>
    <row r="4696" spans="1:4">
      <c r="A4696" s="326">
        <v>36313</v>
      </c>
      <c r="B4696" s="328" t="s">
        <v>14826</v>
      </c>
      <c r="C4696" s="334" t="s">
        <v>2010</v>
      </c>
      <c r="D4696" s="336"/>
    </row>
    <row r="4697" spans="1:4" ht="25.5">
      <c r="A4697" s="326">
        <v>64</v>
      </c>
      <c r="B4697" s="328" t="s">
        <v>14827</v>
      </c>
      <c r="C4697" s="334" t="s">
        <v>2010</v>
      </c>
      <c r="D4697" s="336"/>
    </row>
    <row r="4698" spans="1:4" ht="25.5">
      <c r="A4698" s="326">
        <v>37423</v>
      </c>
      <c r="B4698" s="328" t="s">
        <v>14828</v>
      </c>
      <c r="C4698" s="334" t="s">
        <v>2010</v>
      </c>
      <c r="D4698" s="336"/>
    </row>
    <row r="4699" spans="1:4">
      <c r="A4699" s="326">
        <v>9892</v>
      </c>
      <c r="B4699" s="328" t="s">
        <v>14829</v>
      </c>
      <c r="C4699" s="334" t="s">
        <v>2010</v>
      </c>
      <c r="D4699" s="336">
        <v>6.64</v>
      </c>
    </row>
    <row r="4700" spans="1:4">
      <c r="A4700" s="326">
        <v>9901</v>
      </c>
      <c r="B4700" s="328" t="s">
        <v>14830</v>
      </c>
      <c r="C4700" s="334" t="s">
        <v>2010</v>
      </c>
      <c r="D4700" s="336">
        <v>32.11</v>
      </c>
    </row>
    <row r="4701" spans="1:4">
      <c r="A4701" s="326">
        <v>9900</v>
      </c>
      <c r="B4701" s="328" t="s">
        <v>14831</v>
      </c>
      <c r="C4701" s="334" t="s">
        <v>2010</v>
      </c>
      <c r="D4701" s="336">
        <v>18.61</v>
      </c>
    </row>
    <row r="4702" spans="1:4">
      <c r="A4702" s="326">
        <v>9899</v>
      </c>
      <c r="B4702" s="328" t="s">
        <v>14832</v>
      </c>
      <c r="C4702" s="334" t="s">
        <v>2010</v>
      </c>
      <c r="D4702" s="336">
        <v>8.34</v>
      </c>
    </row>
    <row r="4703" spans="1:4">
      <c r="A4703" s="326">
        <v>9908</v>
      </c>
      <c r="B4703" s="328" t="s">
        <v>14833</v>
      </c>
      <c r="C4703" s="334" t="s">
        <v>2010</v>
      </c>
      <c r="D4703" s="336">
        <v>375.11</v>
      </c>
    </row>
    <row r="4704" spans="1:4">
      <c r="A4704" s="326">
        <v>9905</v>
      </c>
      <c r="B4704" s="328" t="s">
        <v>14834</v>
      </c>
      <c r="C4704" s="334" t="s">
        <v>2010</v>
      </c>
      <c r="D4704" s="336">
        <v>6.53</v>
      </c>
    </row>
    <row r="4705" spans="1:4">
      <c r="A4705" s="326">
        <v>9906</v>
      </c>
      <c r="B4705" s="328" t="s">
        <v>14835</v>
      </c>
      <c r="C4705" s="334" t="s">
        <v>2010</v>
      </c>
      <c r="D4705" s="336">
        <v>7.87</v>
      </c>
    </row>
    <row r="4706" spans="1:4">
      <c r="A4706" s="326">
        <v>9895</v>
      </c>
      <c r="B4706" s="328" t="s">
        <v>14836</v>
      </c>
      <c r="C4706" s="334" t="s">
        <v>2010</v>
      </c>
      <c r="D4706" s="336">
        <v>13.25</v>
      </c>
    </row>
    <row r="4707" spans="1:4">
      <c r="A4707" s="326">
        <v>9894</v>
      </c>
      <c r="B4707" s="328" t="s">
        <v>14837</v>
      </c>
      <c r="C4707" s="334" t="s">
        <v>2010</v>
      </c>
      <c r="D4707" s="336">
        <v>25.49</v>
      </c>
    </row>
    <row r="4708" spans="1:4">
      <c r="A4708" s="326">
        <v>9897</v>
      </c>
      <c r="B4708" s="328" t="s">
        <v>14838</v>
      </c>
      <c r="C4708" s="334" t="s">
        <v>2010</v>
      </c>
      <c r="D4708" s="336">
        <v>27.21</v>
      </c>
    </row>
    <row r="4709" spans="1:4">
      <c r="A4709" s="326">
        <v>9910</v>
      </c>
      <c r="B4709" s="328" t="s">
        <v>14839</v>
      </c>
      <c r="C4709" s="334" t="s">
        <v>2010</v>
      </c>
      <c r="D4709" s="336">
        <v>70.8</v>
      </c>
    </row>
    <row r="4710" spans="1:4">
      <c r="A4710" s="326">
        <v>9909</v>
      </c>
      <c r="B4710" s="328" t="s">
        <v>14840</v>
      </c>
      <c r="C4710" s="334" t="s">
        <v>2010</v>
      </c>
      <c r="D4710" s="336">
        <v>144.19999999999999</v>
      </c>
    </row>
    <row r="4711" spans="1:4">
      <c r="A4711" s="326">
        <v>9907</v>
      </c>
      <c r="B4711" s="328" t="s">
        <v>14841</v>
      </c>
      <c r="C4711" s="334" t="s">
        <v>2010</v>
      </c>
      <c r="D4711" s="336">
        <v>170.26</v>
      </c>
    </row>
    <row r="4712" spans="1:4" ht="25.5">
      <c r="A4712" s="326">
        <v>20973</v>
      </c>
      <c r="B4712" s="328" t="s">
        <v>14842</v>
      </c>
      <c r="C4712" s="334" t="s">
        <v>2010</v>
      </c>
      <c r="D4712" s="336">
        <v>156.16</v>
      </c>
    </row>
    <row r="4713" spans="1:4" ht="25.5">
      <c r="A4713" s="326">
        <v>20974</v>
      </c>
      <c r="B4713" s="328" t="s">
        <v>14843</v>
      </c>
      <c r="C4713" s="334" t="s">
        <v>2010</v>
      </c>
      <c r="D4713" s="336">
        <v>223.42</v>
      </c>
    </row>
    <row r="4714" spans="1:4">
      <c r="A4714" s="326">
        <v>37989</v>
      </c>
      <c r="B4714" s="328" t="s">
        <v>14844</v>
      </c>
      <c r="C4714" s="334" t="s">
        <v>2010</v>
      </c>
      <c r="D4714" s="336">
        <v>14.99</v>
      </c>
    </row>
    <row r="4715" spans="1:4">
      <c r="A4715" s="326">
        <v>37990</v>
      </c>
      <c r="B4715" s="328" t="s">
        <v>14845</v>
      </c>
      <c r="C4715" s="334" t="s">
        <v>2010</v>
      </c>
      <c r="D4715" s="336">
        <v>16.53</v>
      </c>
    </row>
    <row r="4716" spans="1:4">
      <c r="A4716" s="326">
        <v>37991</v>
      </c>
      <c r="B4716" s="328" t="s">
        <v>14846</v>
      </c>
      <c r="C4716" s="334" t="s">
        <v>2010</v>
      </c>
      <c r="D4716" s="336">
        <v>22.01</v>
      </c>
    </row>
    <row r="4717" spans="1:4">
      <c r="A4717" s="326">
        <v>37992</v>
      </c>
      <c r="B4717" s="328" t="s">
        <v>14847</v>
      </c>
      <c r="C4717" s="334" t="s">
        <v>2010</v>
      </c>
      <c r="D4717" s="336">
        <v>34.15</v>
      </c>
    </row>
    <row r="4718" spans="1:4">
      <c r="A4718" s="326">
        <v>37993</v>
      </c>
      <c r="B4718" s="328" t="s">
        <v>14848</v>
      </c>
      <c r="C4718" s="334" t="s">
        <v>2010</v>
      </c>
      <c r="D4718" s="336">
        <v>51.81</v>
      </c>
    </row>
    <row r="4719" spans="1:4">
      <c r="A4719" s="326">
        <v>37994</v>
      </c>
      <c r="B4719" s="328" t="s">
        <v>14849</v>
      </c>
      <c r="C4719" s="334" t="s">
        <v>2010</v>
      </c>
      <c r="D4719" s="336">
        <v>123.37</v>
      </c>
    </row>
    <row r="4720" spans="1:4">
      <c r="A4720" s="326">
        <v>37995</v>
      </c>
      <c r="B4720" s="328" t="s">
        <v>14850</v>
      </c>
      <c r="C4720" s="334" t="s">
        <v>2010</v>
      </c>
      <c r="D4720" s="336">
        <v>160.81</v>
      </c>
    </row>
    <row r="4721" spans="1:4">
      <c r="A4721" s="326">
        <v>37996</v>
      </c>
      <c r="B4721" s="328" t="s">
        <v>14851</v>
      </c>
      <c r="C4721" s="334" t="s">
        <v>2010</v>
      </c>
      <c r="D4721" s="336">
        <v>244.87</v>
      </c>
    </row>
    <row r="4722" spans="1:4" ht="25.5">
      <c r="A4722" s="326">
        <v>13883</v>
      </c>
      <c r="B4722" s="328" t="s">
        <v>14852</v>
      </c>
      <c r="C4722" s="334" t="s">
        <v>2010</v>
      </c>
      <c r="D4722" s="336"/>
    </row>
    <row r="4723" spans="1:4" ht="25.5">
      <c r="A4723" s="326">
        <v>38604</v>
      </c>
      <c r="B4723" s="328" t="s">
        <v>14853</v>
      </c>
      <c r="C4723" s="334" t="s">
        <v>2010</v>
      </c>
      <c r="D4723" s="336"/>
    </row>
    <row r="4724" spans="1:4" ht="25.5">
      <c r="A4724" s="326">
        <v>10601</v>
      </c>
      <c r="B4724" s="328" t="s">
        <v>14854</v>
      </c>
      <c r="C4724" s="334" t="s">
        <v>2010</v>
      </c>
      <c r="D4724" s="336"/>
    </row>
    <row r="4725" spans="1:4" ht="25.5">
      <c r="A4725" s="326">
        <v>44469</v>
      </c>
      <c r="B4725" s="328" t="s">
        <v>14855</v>
      </c>
      <c r="C4725" s="334" t="s">
        <v>2010</v>
      </c>
      <c r="D4725" s="336"/>
    </row>
    <row r="4726" spans="1:4">
      <c r="A4726" s="326">
        <v>13894</v>
      </c>
      <c r="B4726" s="328" t="s">
        <v>14856</v>
      </c>
      <c r="C4726" s="334" t="s">
        <v>2010</v>
      </c>
      <c r="D4726" s="336"/>
    </row>
    <row r="4727" spans="1:4">
      <c r="A4727" s="326">
        <v>13895</v>
      </c>
      <c r="B4727" s="328" t="s">
        <v>14857</v>
      </c>
      <c r="C4727" s="334" t="s">
        <v>2010</v>
      </c>
      <c r="D4727" s="336"/>
    </row>
    <row r="4728" spans="1:4">
      <c r="A4728" s="326">
        <v>13892</v>
      </c>
      <c r="B4728" s="328" t="s">
        <v>14858</v>
      </c>
      <c r="C4728" s="334" t="s">
        <v>2010</v>
      </c>
      <c r="D4728" s="336"/>
    </row>
    <row r="4729" spans="1:4">
      <c r="A4729" s="326">
        <v>9914</v>
      </c>
      <c r="B4729" s="328" t="s">
        <v>14859</v>
      </c>
      <c r="C4729" s="334" t="s">
        <v>2010</v>
      </c>
      <c r="D4729" s="336"/>
    </row>
    <row r="4730" spans="1:4" ht="38.25">
      <c r="A4730" s="326">
        <v>36485</v>
      </c>
      <c r="B4730" s="328" t="s">
        <v>14860</v>
      </c>
      <c r="C4730" s="334" t="s">
        <v>2010</v>
      </c>
      <c r="D4730" s="336"/>
    </row>
    <row r="4731" spans="1:4" ht="25.5">
      <c r="A4731" s="326">
        <v>9912</v>
      </c>
      <c r="B4731" s="328" t="s">
        <v>14861</v>
      </c>
      <c r="C4731" s="334" t="s">
        <v>2010</v>
      </c>
      <c r="D4731" s="336"/>
    </row>
    <row r="4732" spans="1:4" ht="25.5">
      <c r="A4732" s="326">
        <v>9921</v>
      </c>
      <c r="B4732" s="328" t="s">
        <v>14862</v>
      </c>
      <c r="C4732" s="334" t="s">
        <v>2010</v>
      </c>
      <c r="D4732" s="336"/>
    </row>
    <row r="4733" spans="1:4" ht="25.5">
      <c r="A4733" s="326">
        <v>21112</v>
      </c>
      <c r="B4733" s="328" t="s">
        <v>14863</v>
      </c>
      <c r="C4733" s="334" t="s">
        <v>2010</v>
      </c>
      <c r="D4733" s="336">
        <v>301.27</v>
      </c>
    </row>
    <row r="4734" spans="1:4" ht="25.5">
      <c r="A4734" s="326">
        <v>10228</v>
      </c>
      <c r="B4734" s="328" t="s">
        <v>14864</v>
      </c>
      <c r="C4734" s="334" t="s">
        <v>2010</v>
      </c>
      <c r="D4734" s="336">
        <v>349.99</v>
      </c>
    </row>
    <row r="4735" spans="1:4" ht="25.5">
      <c r="A4735" s="326">
        <v>11781</v>
      </c>
      <c r="B4735" s="328" t="s">
        <v>14865</v>
      </c>
      <c r="C4735" s="334" t="s">
        <v>2010</v>
      </c>
      <c r="D4735" s="336">
        <v>283.52999999999997</v>
      </c>
    </row>
    <row r="4736" spans="1:4" ht="25.5">
      <c r="A4736" s="326">
        <v>37588</v>
      </c>
      <c r="B4736" s="328" t="s">
        <v>14866</v>
      </c>
      <c r="C4736" s="334" t="s">
        <v>2010</v>
      </c>
      <c r="D4736" s="336">
        <v>69.83</v>
      </c>
    </row>
    <row r="4737" spans="1:4">
      <c r="A4737" s="326">
        <v>11751</v>
      </c>
      <c r="B4737" s="328" t="s">
        <v>14867</v>
      </c>
      <c r="C4737" s="334" t="s">
        <v>2010</v>
      </c>
      <c r="D4737" s="336">
        <v>153.09</v>
      </c>
    </row>
    <row r="4738" spans="1:4">
      <c r="A4738" s="326">
        <v>11750</v>
      </c>
      <c r="B4738" s="328" t="s">
        <v>14868</v>
      </c>
      <c r="C4738" s="334" t="s">
        <v>2010</v>
      </c>
      <c r="D4738" s="336">
        <v>127.05</v>
      </c>
    </row>
    <row r="4739" spans="1:4">
      <c r="A4739" s="326">
        <v>11746</v>
      </c>
      <c r="B4739" s="328" t="s">
        <v>14869</v>
      </c>
      <c r="C4739" s="334" t="s">
        <v>2010</v>
      </c>
      <c r="D4739" s="336">
        <v>85.24</v>
      </c>
    </row>
    <row r="4740" spans="1:4">
      <c r="A4740" s="326">
        <v>11748</v>
      </c>
      <c r="B4740" s="328" t="s">
        <v>14870</v>
      </c>
      <c r="C4740" s="334" t="s">
        <v>2010</v>
      </c>
      <c r="D4740" s="336">
        <v>54.7</v>
      </c>
    </row>
    <row r="4741" spans="1:4">
      <c r="A4741" s="326">
        <v>11747</v>
      </c>
      <c r="B4741" s="328" t="s">
        <v>14871</v>
      </c>
      <c r="C4741" s="334" t="s">
        <v>2010</v>
      </c>
      <c r="D4741" s="336">
        <v>236.07</v>
      </c>
    </row>
    <row r="4742" spans="1:4">
      <c r="A4742" s="326">
        <v>11749</v>
      </c>
      <c r="B4742" s="328" t="s">
        <v>14872</v>
      </c>
      <c r="C4742" s="334" t="s">
        <v>2010</v>
      </c>
      <c r="D4742" s="336">
        <v>63.14</v>
      </c>
    </row>
    <row r="4743" spans="1:4" ht="25.5">
      <c r="A4743" s="326">
        <v>10236</v>
      </c>
      <c r="B4743" s="328" t="s">
        <v>14873</v>
      </c>
      <c r="C4743" s="334" t="s">
        <v>2010</v>
      </c>
      <c r="D4743" s="336">
        <v>142.16999999999999</v>
      </c>
    </row>
    <row r="4744" spans="1:4" ht="25.5">
      <c r="A4744" s="326">
        <v>10233</v>
      </c>
      <c r="B4744" s="328" t="s">
        <v>14874</v>
      </c>
      <c r="C4744" s="334" t="s">
        <v>2010</v>
      </c>
      <c r="D4744" s="336">
        <v>133.22999999999999</v>
      </c>
    </row>
    <row r="4745" spans="1:4" ht="25.5">
      <c r="A4745" s="326">
        <v>10234</v>
      </c>
      <c r="B4745" s="328" t="s">
        <v>14875</v>
      </c>
      <c r="C4745" s="334" t="s">
        <v>2010</v>
      </c>
      <c r="D4745" s="336">
        <v>83.93</v>
      </c>
    </row>
    <row r="4746" spans="1:4" ht="25.5">
      <c r="A4746" s="326">
        <v>10231</v>
      </c>
      <c r="B4746" s="328" t="s">
        <v>14876</v>
      </c>
      <c r="C4746" s="334" t="s">
        <v>2010</v>
      </c>
      <c r="D4746" s="336">
        <v>384.86</v>
      </c>
    </row>
    <row r="4747" spans="1:4" ht="25.5">
      <c r="A4747" s="326">
        <v>10232</v>
      </c>
      <c r="B4747" s="328" t="s">
        <v>14877</v>
      </c>
      <c r="C4747" s="334" t="s">
        <v>2010</v>
      </c>
      <c r="D4747" s="336">
        <v>215.36</v>
      </c>
    </row>
    <row r="4748" spans="1:4" ht="25.5">
      <c r="A4748" s="326">
        <v>10235</v>
      </c>
      <c r="B4748" s="328" t="s">
        <v>14878</v>
      </c>
      <c r="C4748" s="334" t="s">
        <v>2010</v>
      </c>
      <c r="D4748" s="336">
        <v>527.6</v>
      </c>
    </row>
    <row r="4749" spans="1:4" ht="25.5">
      <c r="A4749" s="326">
        <v>10229</v>
      </c>
      <c r="B4749" s="328" t="s">
        <v>14879</v>
      </c>
      <c r="C4749" s="334" t="s">
        <v>2010</v>
      </c>
      <c r="D4749" s="336">
        <v>75.900000000000006</v>
      </c>
    </row>
    <row r="4750" spans="1:4" ht="25.5">
      <c r="A4750" s="326">
        <v>10230</v>
      </c>
      <c r="B4750" s="328" t="s">
        <v>14880</v>
      </c>
      <c r="C4750" s="334" t="s">
        <v>2010</v>
      </c>
      <c r="D4750" s="336">
        <v>928.52</v>
      </c>
    </row>
    <row r="4751" spans="1:4" ht="25.5">
      <c r="A4751" s="326">
        <v>10409</v>
      </c>
      <c r="B4751" s="328" t="s">
        <v>14881</v>
      </c>
      <c r="C4751" s="334" t="s">
        <v>2010</v>
      </c>
      <c r="D4751" s="336">
        <v>275.85000000000002</v>
      </c>
    </row>
    <row r="4752" spans="1:4" ht="25.5">
      <c r="A4752" s="326">
        <v>10411</v>
      </c>
      <c r="B4752" s="328" t="s">
        <v>14882</v>
      </c>
      <c r="C4752" s="334" t="s">
        <v>2010</v>
      </c>
      <c r="D4752" s="336">
        <v>246.83</v>
      </c>
    </row>
    <row r="4753" spans="1:4" ht="25.5">
      <c r="A4753" s="326">
        <v>10410</v>
      </c>
      <c r="B4753" s="328" t="s">
        <v>14883</v>
      </c>
      <c r="C4753" s="334" t="s">
        <v>2010</v>
      </c>
      <c r="D4753" s="336">
        <v>164.88</v>
      </c>
    </row>
    <row r="4754" spans="1:4" ht="25.5">
      <c r="A4754" s="326">
        <v>10404</v>
      </c>
      <c r="B4754" s="328" t="s">
        <v>14884</v>
      </c>
      <c r="C4754" s="334" t="s">
        <v>2010</v>
      </c>
      <c r="D4754" s="336">
        <v>100.1</v>
      </c>
    </row>
    <row r="4755" spans="1:4" ht="25.5">
      <c r="A4755" s="326">
        <v>10405</v>
      </c>
      <c r="B4755" s="328" t="s">
        <v>14885</v>
      </c>
      <c r="C4755" s="334" t="s">
        <v>2010</v>
      </c>
      <c r="D4755" s="336">
        <v>552.66999999999996</v>
      </c>
    </row>
    <row r="4756" spans="1:4" ht="25.5">
      <c r="A4756" s="326">
        <v>10408</v>
      </c>
      <c r="B4756" s="328" t="s">
        <v>14886</v>
      </c>
      <c r="C4756" s="334" t="s">
        <v>2010</v>
      </c>
      <c r="D4756" s="336">
        <v>386.47</v>
      </c>
    </row>
    <row r="4757" spans="1:4" ht="25.5">
      <c r="A4757" s="326">
        <v>10406</v>
      </c>
      <c r="B4757" s="328" t="s">
        <v>14887</v>
      </c>
      <c r="C4757" s="334" t="s">
        <v>2010</v>
      </c>
      <c r="D4757" s="336">
        <v>763.35</v>
      </c>
    </row>
    <row r="4758" spans="1:4" ht="25.5">
      <c r="A4758" s="326">
        <v>10412</v>
      </c>
      <c r="B4758" s="328" t="s">
        <v>14888</v>
      </c>
      <c r="C4758" s="334" t="s">
        <v>2010</v>
      </c>
      <c r="D4758" s="336">
        <v>121.31</v>
      </c>
    </row>
    <row r="4759" spans="1:4" ht="25.5">
      <c r="A4759" s="326">
        <v>10407</v>
      </c>
      <c r="B4759" s="328" t="s">
        <v>14889</v>
      </c>
      <c r="C4759" s="334" t="s">
        <v>2010</v>
      </c>
      <c r="D4759" s="336">
        <v>1183.96</v>
      </c>
    </row>
    <row r="4760" spans="1:4" ht="25.5">
      <c r="A4760" s="326">
        <v>10416</v>
      </c>
      <c r="B4760" s="328" t="s">
        <v>14890</v>
      </c>
      <c r="C4760" s="334" t="s">
        <v>2010</v>
      </c>
      <c r="D4760" s="336">
        <v>146.86000000000001</v>
      </c>
    </row>
    <row r="4761" spans="1:4" ht="25.5">
      <c r="A4761" s="326">
        <v>10419</v>
      </c>
      <c r="B4761" s="328" t="s">
        <v>14891</v>
      </c>
      <c r="C4761" s="334" t="s">
        <v>2010</v>
      </c>
      <c r="D4761" s="336">
        <v>127.47</v>
      </c>
    </row>
    <row r="4762" spans="1:4" ht="25.5">
      <c r="A4762" s="326">
        <v>10418</v>
      </c>
      <c r="B4762" s="328" t="s">
        <v>14892</v>
      </c>
      <c r="C4762" s="334" t="s">
        <v>2010</v>
      </c>
      <c r="D4762" s="336">
        <v>84.97</v>
      </c>
    </row>
    <row r="4763" spans="1:4" ht="25.5">
      <c r="A4763" s="326">
        <v>21092</v>
      </c>
      <c r="B4763" s="328" t="s">
        <v>14893</v>
      </c>
      <c r="C4763" s="334" t="s">
        <v>2010</v>
      </c>
      <c r="D4763" s="336">
        <v>72.87</v>
      </c>
    </row>
    <row r="4764" spans="1:4" ht="25.5">
      <c r="A4764" s="326">
        <v>12657</v>
      </c>
      <c r="B4764" s="328" t="s">
        <v>14894</v>
      </c>
      <c r="C4764" s="334" t="s">
        <v>2010</v>
      </c>
      <c r="D4764" s="336">
        <v>342.88</v>
      </c>
    </row>
    <row r="4765" spans="1:4" ht="25.5">
      <c r="A4765" s="326">
        <v>10417</v>
      </c>
      <c r="B4765" s="328" t="s">
        <v>14895</v>
      </c>
      <c r="C4765" s="334" t="s">
        <v>2010</v>
      </c>
      <c r="D4765" s="336">
        <v>213.98</v>
      </c>
    </row>
    <row r="4766" spans="1:4" ht="25.5">
      <c r="A4766" s="326">
        <v>10414</v>
      </c>
      <c r="B4766" s="328" t="s">
        <v>14896</v>
      </c>
      <c r="C4766" s="334" t="s">
        <v>2010</v>
      </c>
      <c r="D4766" s="336">
        <v>468.22</v>
      </c>
    </row>
    <row r="4767" spans="1:4" ht="25.5">
      <c r="A4767" s="326">
        <v>10413</v>
      </c>
      <c r="B4767" s="328" t="s">
        <v>14897</v>
      </c>
      <c r="C4767" s="334" t="s">
        <v>2010</v>
      </c>
      <c r="D4767" s="336">
        <v>77.77</v>
      </c>
    </row>
    <row r="4768" spans="1:4" ht="25.5">
      <c r="A4768" s="326">
        <v>10415</v>
      </c>
      <c r="B4768" s="328" t="s">
        <v>14898</v>
      </c>
      <c r="C4768" s="334" t="s">
        <v>2010</v>
      </c>
      <c r="D4768" s="336">
        <v>812.63</v>
      </c>
    </row>
    <row r="4769" spans="1:4">
      <c r="A4769" s="326">
        <v>38643</v>
      </c>
      <c r="B4769" s="328" t="s">
        <v>14899</v>
      </c>
      <c r="C4769" s="334" t="s">
        <v>2010</v>
      </c>
      <c r="D4769" s="336">
        <v>55.49</v>
      </c>
    </row>
    <row r="4770" spans="1:4">
      <c r="A4770" s="326">
        <v>6157</v>
      </c>
      <c r="B4770" s="328" t="s">
        <v>14900</v>
      </c>
      <c r="C4770" s="334" t="s">
        <v>2010</v>
      </c>
      <c r="D4770" s="336">
        <v>75.81</v>
      </c>
    </row>
    <row r="4771" spans="1:4">
      <c r="A4771" s="326">
        <v>6158</v>
      </c>
      <c r="B4771" s="328" t="s">
        <v>14901</v>
      </c>
      <c r="C4771" s="334" t="s">
        <v>2010</v>
      </c>
      <c r="D4771" s="336">
        <v>6.62</v>
      </c>
    </row>
    <row r="4772" spans="1:4" ht="25.5">
      <c r="A4772" s="326">
        <v>6156</v>
      </c>
      <c r="B4772" s="328" t="s">
        <v>14902</v>
      </c>
      <c r="C4772" s="334" t="s">
        <v>2010</v>
      </c>
      <c r="D4772" s="336">
        <v>5.68</v>
      </c>
    </row>
    <row r="4773" spans="1:4" ht="25.5">
      <c r="A4773" s="326">
        <v>6153</v>
      </c>
      <c r="B4773" s="328" t="s">
        <v>14903</v>
      </c>
      <c r="C4773" s="334" t="s">
        <v>2010</v>
      </c>
      <c r="D4773" s="336">
        <v>4.5599999999999996</v>
      </c>
    </row>
    <row r="4774" spans="1:4" ht="25.5">
      <c r="A4774" s="326">
        <v>6154</v>
      </c>
      <c r="B4774" s="328" t="s">
        <v>14904</v>
      </c>
      <c r="C4774" s="334" t="s">
        <v>2010</v>
      </c>
      <c r="D4774" s="336">
        <v>8.1</v>
      </c>
    </row>
    <row r="4775" spans="1:4" ht="25.5">
      <c r="A4775" s="326">
        <v>6155</v>
      </c>
      <c r="B4775" s="328" t="s">
        <v>14905</v>
      </c>
      <c r="C4775" s="334" t="s">
        <v>2010</v>
      </c>
      <c r="D4775" s="336">
        <v>18.64</v>
      </c>
    </row>
    <row r="4776" spans="1:4" ht="25.5">
      <c r="A4776" s="326">
        <v>43595</v>
      </c>
      <c r="B4776" s="328" t="s">
        <v>14906</v>
      </c>
      <c r="C4776" s="334" t="s">
        <v>2010</v>
      </c>
      <c r="D4776" s="336">
        <v>20.85</v>
      </c>
    </row>
    <row r="4777" spans="1:4" ht="25.5">
      <c r="A4777" s="326">
        <v>43596</v>
      </c>
      <c r="B4777" s="328" t="s">
        <v>14907</v>
      </c>
      <c r="C4777" s="334" t="s">
        <v>2010</v>
      </c>
      <c r="D4777" s="336">
        <v>24.1</v>
      </c>
    </row>
    <row r="4778" spans="1:4" ht="25.5">
      <c r="A4778" s="326">
        <v>38108</v>
      </c>
      <c r="B4778" s="328" t="s">
        <v>14908</v>
      </c>
      <c r="C4778" s="334" t="s">
        <v>2010</v>
      </c>
      <c r="D4778" s="336">
        <v>45.05</v>
      </c>
    </row>
    <row r="4779" spans="1:4" ht="25.5">
      <c r="A4779" s="326">
        <v>38087</v>
      </c>
      <c r="B4779" s="328" t="s">
        <v>14909</v>
      </c>
      <c r="C4779" s="334" t="s">
        <v>2010</v>
      </c>
      <c r="D4779" s="336">
        <v>57.94</v>
      </c>
    </row>
    <row r="4780" spans="1:4" ht="25.5">
      <c r="A4780" s="326">
        <v>38109</v>
      </c>
      <c r="B4780" s="328" t="s">
        <v>14910</v>
      </c>
      <c r="C4780" s="334" t="s">
        <v>2010</v>
      </c>
      <c r="D4780" s="336">
        <v>72</v>
      </c>
    </row>
    <row r="4781" spans="1:4" ht="25.5">
      <c r="A4781" s="326">
        <v>38088</v>
      </c>
      <c r="B4781" s="328" t="s">
        <v>14911</v>
      </c>
      <c r="C4781" s="334" t="s">
        <v>2010</v>
      </c>
      <c r="D4781" s="336">
        <v>75.7</v>
      </c>
    </row>
    <row r="4782" spans="1:4">
      <c r="A4782" s="326">
        <v>38110</v>
      </c>
      <c r="B4782" s="328" t="s">
        <v>14912</v>
      </c>
      <c r="C4782" s="334" t="s">
        <v>2010</v>
      </c>
      <c r="D4782" s="336">
        <v>27.69</v>
      </c>
    </row>
    <row r="4783" spans="1:4" ht="38.25">
      <c r="A4783" s="326">
        <v>38089</v>
      </c>
      <c r="B4783" s="328" t="s">
        <v>14913</v>
      </c>
      <c r="C4783" s="334" t="s">
        <v>2010</v>
      </c>
      <c r="D4783" s="336">
        <v>48.26</v>
      </c>
    </row>
    <row r="4784" spans="1:4">
      <c r="A4784" s="326">
        <v>38111</v>
      </c>
      <c r="B4784" s="328" t="s">
        <v>14914</v>
      </c>
      <c r="C4784" s="334" t="s">
        <v>2010</v>
      </c>
      <c r="D4784" s="336">
        <v>30.97</v>
      </c>
    </row>
    <row r="4785" spans="1:4" ht="38.25">
      <c r="A4785" s="326">
        <v>38090</v>
      </c>
      <c r="B4785" s="328" t="s">
        <v>14915</v>
      </c>
      <c r="C4785" s="334" t="s">
        <v>2010</v>
      </c>
      <c r="D4785" s="336">
        <v>49.88</v>
      </c>
    </row>
    <row r="4786" spans="1:4">
      <c r="A4786" s="326">
        <v>38400</v>
      </c>
      <c r="B4786" s="328" t="s">
        <v>14916</v>
      </c>
      <c r="C4786" s="334" t="s">
        <v>2010</v>
      </c>
      <c r="D4786" s="336">
        <v>20.96</v>
      </c>
    </row>
    <row r="4787" spans="1:4" ht="25.5">
      <c r="A4787" s="326">
        <v>13726</v>
      </c>
      <c r="B4787" s="328" t="s">
        <v>14917</v>
      </c>
      <c r="C4787" s="334" t="s">
        <v>2010</v>
      </c>
      <c r="D4787" s="336"/>
    </row>
    <row r="4788" spans="1:4" ht="25.5">
      <c r="A4788" s="326">
        <v>12627</v>
      </c>
      <c r="B4788" s="328" t="s">
        <v>14918</v>
      </c>
      <c r="C4788" s="334" t="s">
        <v>2010</v>
      </c>
      <c r="D4788" s="336">
        <v>1.1599999999999999</v>
      </c>
    </row>
    <row r="4789" spans="1:4">
      <c r="A4789" s="326">
        <v>39996</v>
      </c>
      <c r="B4789" s="328" t="s">
        <v>14919</v>
      </c>
      <c r="C4789" s="334" t="s">
        <v>5</v>
      </c>
      <c r="D4789" s="336">
        <v>3.41</v>
      </c>
    </row>
    <row r="4790" spans="1:4" ht="25.5">
      <c r="A4790" s="326">
        <v>10478</v>
      </c>
      <c r="B4790" s="328" t="s">
        <v>14920</v>
      </c>
      <c r="C4790" s="334" t="s">
        <v>1450</v>
      </c>
      <c r="D4790" s="336">
        <v>45.15</v>
      </c>
    </row>
    <row r="4791" spans="1:4" ht="25.5">
      <c r="A4791" s="326">
        <v>10481</v>
      </c>
      <c r="B4791" s="328" t="s">
        <v>14921</v>
      </c>
      <c r="C4791" s="334" t="s">
        <v>1450</v>
      </c>
      <c r="D4791" s="336">
        <v>40.15</v>
      </c>
    </row>
    <row r="4792" spans="1:4">
      <c r="A4792" s="326">
        <v>10475</v>
      </c>
      <c r="B4792" s="328" t="s">
        <v>14922</v>
      </c>
      <c r="C4792" s="334" t="s">
        <v>1450</v>
      </c>
      <c r="D4792" s="336">
        <v>38.85</v>
      </c>
    </row>
    <row r="4793" spans="1:4">
      <c r="A4793" s="326">
        <v>4030</v>
      </c>
      <c r="B4793" s="328" t="s">
        <v>14923</v>
      </c>
      <c r="C4793" s="334" t="s">
        <v>16</v>
      </c>
      <c r="D4793" s="336">
        <v>8.08</v>
      </c>
    </row>
    <row r="4794" spans="1:4">
      <c r="A4794" s="326">
        <v>4031</v>
      </c>
      <c r="B4794" s="328" t="s">
        <v>14924</v>
      </c>
      <c r="C4794" s="334" t="s">
        <v>16</v>
      </c>
      <c r="D4794" s="336">
        <v>37.979999999999997</v>
      </c>
    </row>
    <row r="4795" spans="1:4" ht="25.5">
      <c r="A4795" s="326">
        <v>39399</v>
      </c>
      <c r="B4795" s="328" t="s">
        <v>14925</v>
      </c>
      <c r="C4795" s="334" t="s">
        <v>2010</v>
      </c>
      <c r="D4795" s="336"/>
    </row>
    <row r="4796" spans="1:4" ht="25.5">
      <c r="A4796" s="326">
        <v>39400</v>
      </c>
      <c r="B4796" s="328" t="s">
        <v>14926</v>
      </c>
      <c r="C4796" s="334" t="s">
        <v>2010</v>
      </c>
      <c r="D4796" s="336"/>
    </row>
    <row r="4797" spans="1:4" ht="25.5">
      <c r="A4797" s="326">
        <v>39401</v>
      </c>
      <c r="B4797" s="328" t="s">
        <v>14927</v>
      </c>
      <c r="C4797" s="334" t="s">
        <v>2010</v>
      </c>
      <c r="D4797" s="336"/>
    </row>
    <row r="4798" spans="1:4" ht="25.5">
      <c r="A4798" s="326">
        <v>11652</v>
      </c>
      <c r="B4798" s="328" t="s">
        <v>14928</v>
      </c>
      <c r="C4798" s="334" t="s">
        <v>2010</v>
      </c>
      <c r="D4798" s="336"/>
    </row>
    <row r="4799" spans="1:4" ht="25.5">
      <c r="A4799" s="326">
        <v>13475</v>
      </c>
      <c r="B4799" s="328" t="s">
        <v>14929</v>
      </c>
      <c r="C4799" s="334" t="s">
        <v>2010</v>
      </c>
      <c r="D4799" s="336"/>
    </row>
    <row r="4800" spans="1:4" ht="25.5">
      <c r="A4800" s="326">
        <v>13896</v>
      </c>
      <c r="B4800" s="328" t="s">
        <v>14930</v>
      </c>
      <c r="C4800" s="334" t="s">
        <v>2010</v>
      </c>
      <c r="D4800" s="336"/>
    </row>
    <row r="4801" spans="1:4" ht="25.5">
      <c r="A4801" s="326">
        <v>44470</v>
      </c>
      <c r="B4801" s="328" t="s">
        <v>14931</v>
      </c>
      <c r="C4801" s="334" t="s">
        <v>2010</v>
      </c>
      <c r="D4801" s="336"/>
    </row>
    <row r="4802" spans="1:4" ht="25.5">
      <c r="A4802" s="326">
        <v>13476</v>
      </c>
      <c r="B4802" s="328" t="s">
        <v>14932</v>
      </c>
      <c r="C4802" s="334" t="s">
        <v>2010</v>
      </c>
      <c r="D4802" s="336"/>
    </row>
    <row r="4803" spans="1:4" ht="25.5">
      <c r="A4803" s="326">
        <v>44491</v>
      </c>
      <c r="B4803" s="328" t="s">
        <v>14933</v>
      </c>
      <c r="C4803" s="334" t="s">
        <v>2010</v>
      </c>
      <c r="D4803" s="336"/>
    </row>
    <row r="4804" spans="1:4" ht="25.5">
      <c r="A4804" s="326">
        <v>10488</v>
      </c>
      <c r="B4804" s="328" t="s">
        <v>14934</v>
      </c>
      <c r="C4804" s="334" t="s">
        <v>2010</v>
      </c>
      <c r="D4804" s="336"/>
    </row>
    <row r="4805" spans="1:4" ht="25.5">
      <c r="A4805" s="326">
        <v>13606</v>
      </c>
      <c r="B4805" s="328" t="s">
        <v>14935</v>
      </c>
      <c r="C4805" s="334" t="s">
        <v>2010</v>
      </c>
      <c r="D4805" s="336"/>
    </row>
    <row r="4806" spans="1:4">
      <c r="A4806" s="326">
        <v>10489</v>
      </c>
      <c r="B4806" s="328" t="s">
        <v>14936</v>
      </c>
      <c r="C4806" s="334" t="s">
        <v>17</v>
      </c>
      <c r="D4806" s="336">
        <v>15.95</v>
      </c>
    </row>
    <row r="4807" spans="1:4">
      <c r="A4807" s="326">
        <v>41073</v>
      </c>
      <c r="B4807" s="328" t="s">
        <v>14937</v>
      </c>
      <c r="C4807" s="334" t="s">
        <v>1752</v>
      </c>
      <c r="D4807" s="336">
        <v>2793.37</v>
      </c>
    </row>
    <row r="4808" spans="1:4" ht="25.5">
      <c r="A4808" s="326">
        <v>34391</v>
      </c>
      <c r="B4808" s="328" t="s">
        <v>14938</v>
      </c>
      <c r="C4808" s="334" t="s">
        <v>16</v>
      </c>
      <c r="D4808" s="336">
        <v>682.21</v>
      </c>
    </row>
    <row r="4809" spans="1:4" ht="25.5">
      <c r="A4809" s="326">
        <v>10496</v>
      </c>
      <c r="B4809" s="328" t="s">
        <v>14939</v>
      </c>
      <c r="C4809" s="334" t="s">
        <v>16</v>
      </c>
      <c r="D4809" s="336">
        <v>593.75</v>
      </c>
    </row>
    <row r="4810" spans="1:4" ht="25.5">
      <c r="A4810" s="326">
        <v>10497</v>
      </c>
      <c r="B4810" s="328" t="s">
        <v>14940</v>
      </c>
      <c r="C4810" s="334" t="s">
        <v>16</v>
      </c>
      <c r="D4810" s="336">
        <v>1543.74</v>
      </c>
    </row>
    <row r="4811" spans="1:4" ht="25.5">
      <c r="A4811" s="326">
        <v>10504</v>
      </c>
      <c r="B4811" s="328" t="s">
        <v>14941</v>
      </c>
      <c r="C4811" s="334" t="s">
        <v>16</v>
      </c>
      <c r="D4811" s="336">
        <v>1805</v>
      </c>
    </row>
    <row r="4812" spans="1:4">
      <c r="A4812" s="326">
        <v>34390</v>
      </c>
      <c r="B4812" s="328" t="s">
        <v>14942</v>
      </c>
      <c r="C4812" s="334" t="s">
        <v>16</v>
      </c>
      <c r="D4812" s="336">
        <v>531.99</v>
      </c>
    </row>
    <row r="4813" spans="1:4">
      <c r="A4813" s="326">
        <v>34389</v>
      </c>
      <c r="B4813" s="328" t="s">
        <v>14943</v>
      </c>
      <c r="C4813" s="334" t="s">
        <v>16</v>
      </c>
      <c r="D4813" s="336">
        <v>166.25</v>
      </c>
    </row>
    <row r="4814" spans="1:4">
      <c r="A4814" s="326">
        <v>34388</v>
      </c>
      <c r="B4814" s="328" t="s">
        <v>14944</v>
      </c>
      <c r="C4814" s="334" t="s">
        <v>16</v>
      </c>
      <c r="D4814" s="336">
        <v>236.28</v>
      </c>
    </row>
    <row r="4815" spans="1:4">
      <c r="A4815" s="326">
        <v>34387</v>
      </c>
      <c r="B4815" s="328" t="s">
        <v>14945</v>
      </c>
      <c r="C4815" s="334" t="s">
        <v>16</v>
      </c>
      <c r="D4815" s="336">
        <v>383.56</v>
      </c>
    </row>
    <row r="4816" spans="1:4">
      <c r="A4816" s="326">
        <v>11188</v>
      </c>
      <c r="B4816" s="328" t="s">
        <v>14946</v>
      </c>
      <c r="C4816" s="334" t="s">
        <v>16</v>
      </c>
      <c r="D4816" s="336">
        <v>189.99</v>
      </c>
    </row>
    <row r="4817" spans="1:4">
      <c r="A4817" s="326">
        <v>11189</v>
      </c>
      <c r="B4817" s="328" t="s">
        <v>14947</v>
      </c>
      <c r="C4817" s="334" t="s">
        <v>16</v>
      </c>
      <c r="D4817" s="336">
        <v>285</v>
      </c>
    </row>
    <row r="4818" spans="1:4">
      <c r="A4818" s="326">
        <v>21107</v>
      </c>
      <c r="B4818" s="328" t="s">
        <v>14948</v>
      </c>
      <c r="C4818" s="334" t="s">
        <v>16</v>
      </c>
      <c r="D4818" s="336">
        <v>205.1</v>
      </c>
    </row>
    <row r="4819" spans="1:4">
      <c r="A4819" s="326">
        <v>34386</v>
      </c>
      <c r="B4819" s="328" t="s">
        <v>14949</v>
      </c>
      <c r="C4819" s="334" t="s">
        <v>16</v>
      </c>
      <c r="D4819" s="336">
        <v>356.25</v>
      </c>
    </row>
    <row r="4820" spans="1:4">
      <c r="A4820" s="326">
        <v>10490</v>
      </c>
      <c r="B4820" s="328" t="s">
        <v>14950</v>
      </c>
      <c r="C4820" s="334" t="s">
        <v>16</v>
      </c>
      <c r="D4820" s="336">
        <v>124.68</v>
      </c>
    </row>
    <row r="4821" spans="1:4">
      <c r="A4821" s="326">
        <v>10492</v>
      </c>
      <c r="B4821" s="328" t="s">
        <v>14951</v>
      </c>
      <c r="C4821" s="334" t="s">
        <v>16</v>
      </c>
      <c r="D4821" s="336">
        <v>142.5</v>
      </c>
    </row>
    <row r="4822" spans="1:4">
      <c r="A4822" s="326">
        <v>10493</v>
      </c>
      <c r="B4822" s="328" t="s">
        <v>14952</v>
      </c>
      <c r="C4822" s="334" t="s">
        <v>16</v>
      </c>
      <c r="D4822" s="336">
        <v>166.25</v>
      </c>
    </row>
    <row r="4823" spans="1:4">
      <c r="A4823" s="326">
        <v>10491</v>
      </c>
      <c r="B4823" s="328" t="s">
        <v>14953</v>
      </c>
      <c r="C4823" s="334" t="s">
        <v>16</v>
      </c>
      <c r="D4823" s="336">
        <v>201.87</v>
      </c>
    </row>
    <row r="4824" spans="1:4">
      <c r="A4824" s="326">
        <v>34385</v>
      </c>
      <c r="B4824" s="328" t="s">
        <v>14954</v>
      </c>
      <c r="C4824" s="334" t="s">
        <v>16</v>
      </c>
      <c r="D4824" s="336">
        <v>294.5</v>
      </c>
    </row>
    <row r="4825" spans="1:4">
      <c r="A4825" s="326">
        <v>10499</v>
      </c>
      <c r="B4825" s="328" t="s">
        <v>14955</v>
      </c>
      <c r="C4825" s="334" t="s">
        <v>16</v>
      </c>
      <c r="D4825" s="336">
        <v>118.74</v>
      </c>
    </row>
    <row r="4826" spans="1:4">
      <c r="A4826" s="326">
        <v>34384</v>
      </c>
      <c r="B4826" s="328" t="s">
        <v>14956</v>
      </c>
      <c r="C4826" s="334" t="s">
        <v>16</v>
      </c>
      <c r="D4826" s="336">
        <v>356.25</v>
      </c>
    </row>
    <row r="4827" spans="1:4">
      <c r="A4827" s="326">
        <v>11185</v>
      </c>
      <c r="B4827" s="328" t="s">
        <v>14957</v>
      </c>
      <c r="C4827" s="334" t="s">
        <v>16</v>
      </c>
      <c r="D4827" s="336">
        <v>368.12</v>
      </c>
    </row>
    <row r="4828" spans="1:4">
      <c r="A4828" s="326">
        <v>10507</v>
      </c>
      <c r="B4828" s="328" t="s">
        <v>14958</v>
      </c>
      <c r="C4828" s="334" t="s">
        <v>16</v>
      </c>
      <c r="D4828" s="336">
        <v>360.57</v>
      </c>
    </row>
    <row r="4829" spans="1:4">
      <c r="A4829" s="326">
        <v>10505</v>
      </c>
      <c r="B4829" s="328" t="s">
        <v>14959</v>
      </c>
      <c r="C4829" s="334" t="s">
        <v>16</v>
      </c>
      <c r="D4829" s="336">
        <v>212.76</v>
      </c>
    </row>
    <row r="4830" spans="1:4">
      <c r="A4830" s="326">
        <v>10506</v>
      </c>
      <c r="B4830" s="328" t="s">
        <v>14960</v>
      </c>
      <c r="C4830" s="334" t="s">
        <v>16</v>
      </c>
      <c r="D4830" s="336">
        <v>277.74</v>
      </c>
    </row>
    <row r="4831" spans="1:4" ht="25.5">
      <c r="A4831" s="326">
        <v>5031</v>
      </c>
      <c r="B4831" s="328" t="s">
        <v>14961</v>
      </c>
      <c r="C4831" s="334" t="s">
        <v>16</v>
      </c>
      <c r="D4831" s="336">
        <v>390</v>
      </c>
    </row>
    <row r="4832" spans="1:4">
      <c r="A4832" s="326">
        <v>10502</v>
      </c>
      <c r="B4832" s="328" t="s">
        <v>14962</v>
      </c>
      <c r="C4832" s="334" t="s">
        <v>16</v>
      </c>
      <c r="D4832" s="336">
        <v>454.44</v>
      </c>
    </row>
    <row r="4833" spans="1:4">
      <c r="A4833" s="326">
        <v>10501</v>
      </c>
      <c r="B4833" s="328" t="s">
        <v>14963</v>
      </c>
      <c r="C4833" s="334" t="s">
        <v>16</v>
      </c>
      <c r="D4833" s="336">
        <v>256.74</v>
      </c>
    </row>
    <row r="4834" spans="1:4">
      <c r="A4834" s="326">
        <v>10503</v>
      </c>
      <c r="B4834" s="328" t="s">
        <v>14964</v>
      </c>
      <c r="C4834" s="334" t="s">
        <v>16</v>
      </c>
      <c r="D4834" s="336">
        <v>346.86</v>
      </c>
    </row>
    <row r="4835" spans="1:4">
      <c r="A4835" s="326">
        <v>4500</v>
      </c>
      <c r="B4835" s="328" t="s">
        <v>14965</v>
      </c>
      <c r="C4835" s="334" t="s">
        <v>5</v>
      </c>
      <c r="D4835" s="336">
        <v>20.54</v>
      </c>
    </row>
    <row r="4836" spans="1:4">
      <c r="A4836" s="327">
        <v>4448</v>
      </c>
      <c r="B4836" s="327" t="s">
        <v>14966</v>
      </c>
      <c r="C4836" s="334" t="s">
        <v>5</v>
      </c>
      <c r="D4836" s="336">
        <v>28.22</v>
      </c>
    </row>
    <row r="4837" spans="1:4">
      <c r="A4837" s="327">
        <v>20213</v>
      </c>
      <c r="B4837" s="327" t="s">
        <v>14967</v>
      </c>
      <c r="C4837" s="334" t="s">
        <v>5</v>
      </c>
      <c r="D4837" s="336">
        <v>28.12</v>
      </c>
    </row>
    <row r="4838" spans="1:4">
      <c r="A4838" s="327">
        <v>20211</v>
      </c>
      <c r="B4838" s="327" t="s">
        <v>14968</v>
      </c>
      <c r="C4838" s="334" t="s">
        <v>5</v>
      </c>
      <c r="D4838" s="336">
        <v>37.229999999999997</v>
      </c>
    </row>
    <row r="4839" spans="1:4">
      <c r="A4839" s="327">
        <v>40270</v>
      </c>
      <c r="B4839" s="327" t="s">
        <v>14969</v>
      </c>
      <c r="C4839" s="334" t="s">
        <v>5</v>
      </c>
      <c r="D4839" s="336"/>
    </row>
    <row r="4840" spans="1:4">
      <c r="A4840" s="327">
        <v>4425</v>
      </c>
      <c r="B4840" s="327" t="s">
        <v>14970</v>
      </c>
      <c r="C4840" s="334" t="s">
        <v>5</v>
      </c>
      <c r="D4840" s="336">
        <v>30.77</v>
      </c>
    </row>
    <row r="4841" spans="1:4">
      <c r="A4841" s="327">
        <v>4472</v>
      </c>
      <c r="B4841" s="327" t="s">
        <v>14971</v>
      </c>
      <c r="C4841" s="334" t="s">
        <v>5</v>
      </c>
      <c r="D4841" s="336">
        <v>38.44</v>
      </c>
    </row>
    <row r="4842" spans="1:4">
      <c r="A4842" s="327">
        <v>35272</v>
      </c>
      <c r="B4842" s="327" t="s">
        <v>14972</v>
      </c>
      <c r="C4842" s="334" t="s">
        <v>5</v>
      </c>
      <c r="D4842" s="336">
        <v>55.57</v>
      </c>
    </row>
    <row r="4843" spans="1:4">
      <c r="A4843" s="327">
        <v>4481</v>
      </c>
      <c r="B4843" s="327" t="s">
        <v>14973</v>
      </c>
      <c r="C4843" s="334" t="s">
        <v>5</v>
      </c>
      <c r="D4843" s="336">
        <v>59.48</v>
      </c>
    </row>
    <row r="4844" spans="1:4">
      <c r="A4844" s="327">
        <v>34345</v>
      </c>
      <c r="B4844" s="327" t="s">
        <v>14974</v>
      </c>
      <c r="C4844" s="334" t="s">
        <v>17</v>
      </c>
      <c r="D4844" s="336">
        <v>16.23</v>
      </c>
    </row>
    <row r="4845" spans="1:4">
      <c r="A4845" s="327">
        <v>41096</v>
      </c>
      <c r="B4845" s="327" t="s">
        <v>14975</v>
      </c>
      <c r="C4845" s="334" t="s">
        <v>1752</v>
      </c>
      <c r="D4845" s="336">
        <v>2843.4</v>
      </c>
    </row>
    <row r="4846" spans="1:4">
      <c r="A4846" s="28" t="s">
        <v>3962</v>
      </c>
    </row>
  </sheetData>
  <pageMargins left="0.511811024" right="0.511811024" top="0.78740157499999996" bottom="0.78740157499999996" header="0.31496062000000002" footer="0.31496062000000002"/>
  <pageSetup paperSize="9" scale="67" orientation="portrait" r:id="rId1"/>
</worksheet>
</file>

<file path=xl/worksheets/sheet13.xml><?xml version="1.0" encoding="utf-8"?>
<worksheet xmlns="http://schemas.openxmlformats.org/spreadsheetml/2006/main" xmlns:r="http://schemas.openxmlformats.org/officeDocument/2006/relationships">
  <sheetPr codeName="Planilha6"/>
  <dimension ref="A1:M9661"/>
  <sheetViews>
    <sheetView view="pageBreakPreview" zoomScaleSheetLayoutView="100" workbookViewId="0">
      <selection activeCell="C9" sqref="C9"/>
    </sheetView>
  </sheetViews>
  <sheetFormatPr defaultRowHeight="12.75"/>
  <cols>
    <col min="1" max="1" width="9.7109375" style="16" customWidth="1"/>
    <col min="2" max="2" width="66.85546875" style="27" customWidth="1"/>
    <col min="3" max="3" width="11.140625" style="17" customWidth="1"/>
    <col min="4" max="4" width="29.85546875" style="135" customWidth="1"/>
    <col min="5" max="5" width="7.28515625" style="16" hidden="1" customWidth="1"/>
    <col min="6" max="255" width="9.140625" style="16"/>
    <col min="256" max="256" width="9.7109375" style="16" customWidth="1"/>
    <col min="257" max="257" width="66.85546875" style="16" customWidth="1"/>
    <col min="258" max="258" width="9.42578125" style="16" customWidth="1"/>
    <col min="259" max="259" width="21.140625" style="16" customWidth="1"/>
    <col min="260" max="260" width="29.85546875" style="16" customWidth="1"/>
    <col min="261" max="261" width="30.28515625" style="16" customWidth="1"/>
    <col min="262" max="511" width="9.140625" style="16"/>
    <col min="512" max="512" width="9.7109375" style="16" customWidth="1"/>
    <col min="513" max="513" width="66.85546875" style="16" customWidth="1"/>
    <col min="514" max="514" width="9.42578125" style="16" customWidth="1"/>
    <col min="515" max="515" width="21.140625" style="16" customWidth="1"/>
    <col min="516" max="516" width="29.85546875" style="16" customWidth="1"/>
    <col min="517" max="517" width="30.28515625" style="16" customWidth="1"/>
    <col min="518" max="767" width="9.140625" style="16"/>
    <col min="768" max="768" width="9.7109375" style="16" customWidth="1"/>
    <col min="769" max="769" width="66.85546875" style="16" customWidth="1"/>
    <col min="770" max="770" width="9.42578125" style="16" customWidth="1"/>
    <col min="771" max="771" width="21.140625" style="16" customWidth="1"/>
    <col min="772" max="772" width="29.85546875" style="16" customWidth="1"/>
    <col min="773" max="773" width="30.28515625" style="16" customWidth="1"/>
    <col min="774" max="1023" width="9.140625" style="16"/>
    <col min="1024" max="1024" width="9.7109375" style="16" customWidth="1"/>
    <col min="1025" max="1025" width="66.85546875" style="16" customWidth="1"/>
    <col min="1026" max="1026" width="9.42578125" style="16" customWidth="1"/>
    <col min="1027" max="1027" width="21.140625" style="16" customWidth="1"/>
    <col min="1028" max="1028" width="29.85546875" style="16" customWidth="1"/>
    <col min="1029" max="1029" width="30.28515625" style="16" customWidth="1"/>
    <col min="1030" max="1279" width="9.140625" style="16"/>
    <col min="1280" max="1280" width="9.7109375" style="16" customWidth="1"/>
    <col min="1281" max="1281" width="66.85546875" style="16" customWidth="1"/>
    <col min="1282" max="1282" width="9.42578125" style="16" customWidth="1"/>
    <col min="1283" max="1283" width="21.140625" style="16" customWidth="1"/>
    <col min="1284" max="1284" width="29.85546875" style="16" customWidth="1"/>
    <col min="1285" max="1285" width="30.28515625" style="16" customWidth="1"/>
    <col min="1286" max="1535" width="9.140625" style="16"/>
    <col min="1536" max="1536" width="9.7109375" style="16" customWidth="1"/>
    <col min="1537" max="1537" width="66.85546875" style="16" customWidth="1"/>
    <col min="1538" max="1538" width="9.42578125" style="16" customWidth="1"/>
    <col min="1539" max="1539" width="21.140625" style="16" customWidth="1"/>
    <col min="1540" max="1540" width="29.85546875" style="16" customWidth="1"/>
    <col min="1541" max="1541" width="30.28515625" style="16" customWidth="1"/>
    <col min="1542" max="1791" width="9.140625" style="16"/>
    <col min="1792" max="1792" width="9.7109375" style="16" customWidth="1"/>
    <col min="1793" max="1793" width="66.85546875" style="16" customWidth="1"/>
    <col min="1794" max="1794" width="9.42578125" style="16" customWidth="1"/>
    <col min="1795" max="1795" width="21.140625" style="16" customWidth="1"/>
    <col min="1796" max="1796" width="29.85546875" style="16" customWidth="1"/>
    <col min="1797" max="1797" width="30.28515625" style="16" customWidth="1"/>
    <col min="1798" max="2047" width="9.140625" style="16"/>
    <col min="2048" max="2048" width="9.7109375" style="16" customWidth="1"/>
    <col min="2049" max="2049" width="66.85546875" style="16" customWidth="1"/>
    <col min="2050" max="2050" width="9.42578125" style="16" customWidth="1"/>
    <col min="2051" max="2051" width="21.140625" style="16" customWidth="1"/>
    <col min="2052" max="2052" width="29.85546875" style="16" customWidth="1"/>
    <col min="2053" max="2053" width="30.28515625" style="16" customWidth="1"/>
    <col min="2054" max="2303" width="9.140625" style="16"/>
    <col min="2304" max="2304" width="9.7109375" style="16" customWidth="1"/>
    <col min="2305" max="2305" width="66.85546875" style="16" customWidth="1"/>
    <col min="2306" max="2306" width="9.42578125" style="16" customWidth="1"/>
    <col min="2307" max="2307" width="21.140625" style="16" customWidth="1"/>
    <col min="2308" max="2308" width="29.85546875" style="16" customWidth="1"/>
    <col min="2309" max="2309" width="30.28515625" style="16" customWidth="1"/>
    <col min="2310" max="2559" width="9.140625" style="16"/>
    <col min="2560" max="2560" width="9.7109375" style="16" customWidth="1"/>
    <col min="2561" max="2561" width="66.85546875" style="16" customWidth="1"/>
    <col min="2562" max="2562" width="9.42578125" style="16" customWidth="1"/>
    <col min="2563" max="2563" width="21.140625" style="16" customWidth="1"/>
    <col min="2564" max="2564" width="29.85546875" style="16" customWidth="1"/>
    <col min="2565" max="2565" width="30.28515625" style="16" customWidth="1"/>
    <col min="2566" max="2815" width="9.140625" style="16"/>
    <col min="2816" max="2816" width="9.7109375" style="16" customWidth="1"/>
    <col min="2817" max="2817" width="66.85546875" style="16" customWidth="1"/>
    <col min="2818" max="2818" width="9.42578125" style="16" customWidth="1"/>
    <col min="2819" max="2819" width="21.140625" style="16" customWidth="1"/>
    <col min="2820" max="2820" width="29.85546875" style="16" customWidth="1"/>
    <col min="2821" max="2821" width="30.28515625" style="16" customWidth="1"/>
    <col min="2822" max="3071" width="9.140625" style="16"/>
    <col min="3072" max="3072" width="9.7109375" style="16" customWidth="1"/>
    <col min="3073" max="3073" width="66.85546875" style="16" customWidth="1"/>
    <col min="3074" max="3074" width="9.42578125" style="16" customWidth="1"/>
    <col min="3075" max="3075" width="21.140625" style="16" customWidth="1"/>
    <col min="3076" max="3076" width="29.85546875" style="16" customWidth="1"/>
    <col min="3077" max="3077" width="30.28515625" style="16" customWidth="1"/>
    <col min="3078" max="3327" width="9.140625" style="16"/>
    <col min="3328" max="3328" width="9.7109375" style="16" customWidth="1"/>
    <col min="3329" max="3329" width="66.85546875" style="16" customWidth="1"/>
    <col min="3330" max="3330" width="9.42578125" style="16" customWidth="1"/>
    <col min="3331" max="3331" width="21.140625" style="16" customWidth="1"/>
    <col min="3332" max="3332" width="29.85546875" style="16" customWidth="1"/>
    <col min="3333" max="3333" width="30.28515625" style="16" customWidth="1"/>
    <col min="3334" max="3583" width="9.140625" style="16"/>
    <col min="3584" max="3584" width="9.7109375" style="16" customWidth="1"/>
    <col min="3585" max="3585" width="66.85546875" style="16" customWidth="1"/>
    <col min="3586" max="3586" width="9.42578125" style="16" customWidth="1"/>
    <col min="3587" max="3587" width="21.140625" style="16" customWidth="1"/>
    <col min="3588" max="3588" width="29.85546875" style="16" customWidth="1"/>
    <col min="3589" max="3589" width="30.28515625" style="16" customWidth="1"/>
    <col min="3590" max="3839" width="9.140625" style="16"/>
    <col min="3840" max="3840" width="9.7109375" style="16" customWidth="1"/>
    <col min="3841" max="3841" width="66.85546875" style="16" customWidth="1"/>
    <col min="3842" max="3842" width="9.42578125" style="16" customWidth="1"/>
    <col min="3843" max="3843" width="21.140625" style="16" customWidth="1"/>
    <col min="3844" max="3844" width="29.85546875" style="16" customWidth="1"/>
    <col min="3845" max="3845" width="30.28515625" style="16" customWidth="1"/>
    <col min="3846" max="4095" width="9.140625" style="16"/>
    <col min="4096" max="4096" width="9.7109375" style="16" customWidth="1"/>
    <col min="4097" max="4097" width="66.85546875" style="16" customWidth="1"/>
    <col min="4098" max="4098" width="9.42578125" style="16" customWidth="1"/>
    <col min="4099" max="4099" width="21.140625" style="16" customWidth="1"/>
    <col min="4100" max="4100" width="29.85546875" style="16" customWidth="1"/>
    <col min="4101" max="4101" width="30.28515625" style="16" customWidth="1"/>
    <col min="4102" max="4351" width="9.140625" style="16"/>
    <col min="4352" max="4352" width="9.7109375" style="16" customWidth="1"/>
    <col min="4353" max="4353" width="66.85546875" style="16" customWidth="1"/>
    <col min="4354" max="4354" width="9.42578125" style="16" customWidth="1"/>
    <col min="4355" max="4355" width="21.140625" style="16" customWidth="1"/>
    <col min="4356" max="4356" width="29.85546875" style="16" customWidth="1"/>
    <col min="4357" max="4357" width="30.28515625" style="16" customWidth="1"/>
    <col min="4358" max="4607" width="9.140625" style="16"/>
    <col min="4608" max="4608" width="9.7109375" style="16" customWidth="1"/>
    <col min="4609" max="4609" width="66.85546875" style="16" customWidth="1"/>
    <col min="4610" max="4610" width="9.42578125" style="16" customWidth="1"/>
    <col min="4611" max="4611" width="21.140625" style="16" customWidth="1"/>
    <col min="4612" max="4612" width="29.85546875" style="16" customWidth="1"/>
    <col min="4613" max="4613" width="30.28515625" style="16" customWidth="1"/>
    <col min="4614" max="4863" width="9.140625" style="16"/>
    <col min="4864" max="4864" width="9.7109375" style="16" customWidth="1"/>
    <col min="4865" max="4865" width="66.85546875" style="16" customWidth="1"/>
    <col min="4866" max="4866" width="9.42578125" style="16" customWidth="1"/>
    <col min="4867" max="4867" width="21.140625" style="16" customWidth="1"/>
    <col min="4868" max="4868" width="29.85546875" style="16" customWidth="1"/>
    <col min="4869" max="4869" width="30.28515625" style="16" customWidth="1"/>
    <col min="4870" max="5119" width="9.140625" style="16"/>
    <col min="5120" max="5120" width="9.7109375" style="16" customWidth="1"/>
    <col min="5121" max="5121" width="66.85546875" style="16" customWidth="1"/>
    <col min="5122" max="5122" width="9.42578125" style="16" customWidth="1"/>
    <col min="5123" max="5123" width="21.140625" style="16" customWidth="1"/>
    <col min="5124" max="5124" width="29.85546875" style="16" customWidth="1"/>
    <col min="5125" max="5125" width="30.28515625" style="16" customWidth="1"/>
    <col min="5126" max="5375" width="9.140625" style="16"/>
    <col min="5376" max="5376" width="9.7109375" style="16" customWidth="1"/>
    <col min="5377" max="5377" width="66.85546875" style="16" customWidth="1"/>
    <col min="5378" max="5378" width="9.42578125" style="16" customWidth="1"/>
    <col min="5379" max="5379" width="21.140625" style="16" customWidth="1"/>
    <col min="5380" max="5380" width="29.85546875" style="16" customWidth="1"/>
    <col min="5381" max="5381" width="30.28515625" style="16" customWidth="1"/>
    <col min="5382" max="5631" width="9.140625" style="16"/>
    <col min="5632" max="5632" width="9.7109375" style="16" customWidth="1"/>
    <col min="5633" max="5633" width="66.85546875" style="16" customWidth="1"/>
    <col min="5634" max="5634" width="9.42578125" style="16" customWidth="1"/>
    <col min="5635" max="5635" width="21.140625" style="16" customWidth="1"/>
    <col min="5636" max="5636" width="29.85546875" style="16" customWidth="1"/>
    <col min="5637" max="5637" width="30.28515625" style="16" customWidth="1"/>
    <col min="5638" max="5887" width="9.140625" style="16"/>
    <col min="5888" max="5888" width="9.7109375" style="16" customWidth="1"/>
    <col min="5889" max="5889" width="66.85546875" style="16" customWidth="1"/>
    <col min="5890" max="5890" width="9.42578125" style="16" customWidth="1"/>
    <col min="5891" max="5891" width="21.140625" style="16" customWidth="1"/>
    <col min="5892" max="5892" width="29.85546875" style="16" customWidth="1"/>
    <col min="5893" max="5893" width="30.28515625" style="16" customWidth="1"/>
    <col min="5894" max="6143" width="9.140625" style="16"/>
    <col min="6144" max="6144" width="9.7109375" style="16" customWidth="1"/>
    <col min="6145" max="6145" width="66.85546875" style="16" customWidth="1"/>
    <col min="6146" max="6146" width="9.42578125" style="16" customWidth="1"/>
    <col min="6147" max="6147" width="21.140625" style="16" customWidth="1"/>
    <col min="6148" max="6148" width="29.85546875" style="16" customWidth="1"/>
    <col min="6149" max="6149" width="30.28515625" style="16" customWidth="1"/>
    <col min="6150" max="6399" width="9.140625" style="16"/>
    <col min="6400" max="6400" width="9.7109375" style="16" customWidth="1"/>
    <col min="6401" max="6401" width="66.85546875" style="16" customWidth="1"/>
    <col min="6402" max="6402" width="9.42578125" style="16" customWidth="1"/>
    <col min="6403" max="6403" width="21.140625" style="16" customWidth="1"/>
    <col min="6404" max="6404" width="29.85546875" style="16" customWidth="1"/>
    <col min="6405" max="6405" width="30.28515625" style="16" customWidth="1"/>
    <col min="6406" max="6655" width="9.140625" style="16"/>
    <col min="6656" max="6656" width="9.7109375" style="16" customWidth="1"/>
    <col min="6657" max="6657" width="66.85546875" style="16" customWidth="1"/>
    <col min="6658" max="6658" width="9.42578125" style="16" customWidth="1"/>
    <col min="6659" max="6659" width="21.140625" style="16" customWidth="1"/>
    <col min="6660" max="6660" width="29.85546875" style="16" customWidth="1"/>
    <col min="6661" max="6661" width="30.28515625" style="16" customWidth="1"/>
    <col min="6662" max="6911" width="9.140625" style="16"/>
    <col min="6912" max="6912" width="9.7109375" style="16" customWidth="1"/>
    <col min="6913" max="6913" width="66.85546875" style="16" customWidth="1"/>
    <col min="6914" max="6914" width="9.42578125" style="16" customWidth="1"/>
    <col min="6915" max="6915" width="21.140625" style="16" customWidth="1"/>
    <col min="6916" max="6916" width="29.85546875" style="16" customWidth="1"/>
    <col min="6917" max="6917" width="30.28515625" style="16" customWidth="1"/>
    <col min="6918" max="7167" width="9.140625" style="16"/>
    <col min="7168" max="7168" width="9.7109375" style="16" customWidth="1"/>
    <col min="7169" max="7169" width="66.85546875" style="16" customWidth="1"/>
    <col min="7170" max="7170" width="9.42578125" style="16" customWidth="1"/>
    <col min="7171" max="7171" width="21.140625" style="16" customWidth="1"/>
    <col min="7172" max="7172" width="29.85546875" style="16" customWidth="1"/>
    <col min="7173" max="7173" width="30.28515625" style="16" customWidth="1"/>
    <col min="7174" max="7423" width="9.140625" style="16"/>
    <col min="7424" max="7424" width="9.7109375" style="16" customWidth="1"/>
    <col min="7425" max="7425" width="66.85546875" style="16" customWidth="1"/>
    <col min="7426" max="7426" width="9.42578125" style="16" customWidth="1"/>
    <col min="7427" max="7427" width="21.140625" style="16" customWidth="1"/>
    <col min="7428" max="7428" width="29.85546875" style="16" customWidth="1"/>
    <col min="7429" max="7429" width="30.28515625" style="16" customWidth="1"/>
    <col min="7430" max="7679" width="9.140625" style="16"/>
    <col min="7680" max="7680" width="9.7109375" style="16" customWidth="1"/>
    <col min="7681" max="7681" width="66.85546875" style="16" customWidth="1"/>
    <col min="7682" max="7682" width="9.42578125" style="16" customWidth="1"/>
    <col min="7683" max="7683" width="21.140625" style="16" customWidth="1"/>
    <col min="7684" max="7684" width="29.85546875" style="16" customWidth="1"/>
    <col min="7685" max="7685" width="30.28515625" style="16" customWidth="1"/>
    <col min="7686" max="7935" width="9.140625" style="16"/>
    <col min="7936" max="7936" width="9.7109375" style="16" customWidth="1"/>
    <col min="7937" max="7937" width="66.85546875" style="16" customWidth="1"/>
    <col min="7938" max="7938" width="9.42578125" style="16" customWidth="1"/>
    <col min="7939" max="7939" width="21.140625" style="16" customWidth="1"/>
    <col min="7940" max="7940" width="29.85546875" style="16" customWidth="1"/>
    <col min="7941" max="7941" width="30.28515625" style="16" customWidth="1"/>
    <col min="7942" max="8191" width="9.140625" style="16"/>
    <col min="8192" max="8192" width="9.7109375" style="16" customWidth="1"/>
    <col min="8193" max="8193" width="66.85546875" style="16" customWidth="1"/>
    <col min="8194" max="8194" width="9.42578125" style="16" customWidth="1"/>
    <col min="8195" max="8195" width="21.140625" style="16" customWidth="1"/>
    <col min="8196" max="8196" width="29.85546875" style="16" customWidth="1"/>
    <col min="8197" max="8197" width="30.28515625" style="16" customWidth="1"/>
    <col min="8198" max="8447" width="9.140625" style="16"/>
    <col min="8448" max="8448" width="9.7109375" style="16" customWidth="1"/>
    <col min="8449" max="8449" width="66.85546875" style="16" customWidth="1"/>
    <col min="8450" max="8450" width="9.42578125" style="16" customWidth="1"/>
    <col min="8451" max="8451" width="21.140625" style="16" customWidth="1"/>
    <col min="8452" max="8452" width="29.85546875" style="16" customWidth="1"/>
    <col min="8453" max="8453" width="30.28515625" style="16" customWidth="1"/>
    <col min="8454" max="8703" width="9.140625" style="16"/>
    <col min="8704" max="8704" width="9.7109375" style="16" customWidth="1"/>
    <col min="8705" max="8705" width="66.85546875" style="16" customWidth="1"/>
    <col min="8706" max="8706" width="9.42578125" style="16" customWidth="1"/>
    <col min="8707" max="8707" width="21.140625" style="16" customWidth="1"/>
    <col min="8708" max="8708" width="29.85546875" style="16" customWidth="1"/>
    <col min="8709" max="8709" width="30.28515625" style="16" customWidth="1"/>
    <col min="8710" max="8959" width="9.140625" style="16"/>
    <col min="8960" max="8960" width="9.7109375" style="16" customWidth="1"/>
    <col min="8961" max="8961" width="66.85546875" style="16" customWidth="1"/>
    <col min="8962" max="8962" width="9.42578125" style="16" customWidth="1"/>
    <col min="8963" max="8963" width="21.140625" style="16" customWidth="1"/>
    <col min="8964" max="8964" width="29.85546875" style="16" customWidth="1"/>
    <col min="8965" max="8965" width="30.28515625" style="16" customWidth="1"/>
    <col min="8966" max="9215" width="9.140625" style="16"/>
    <col min="9216" max="9216" width="9.7109375" style="16" customWidth="1"/>
    <col min="9217" max="9217" width="66.85546875" style="16" customWidth="1"/>
    <col min="9218" max="9218" width="9.42578125" style="16" customWidth="1"/>
    <col min="9219" max="9219" width="21.140625" style="16" customWidth="1"/>
    <col min="9220" max="9220" width="29.85546875" style="16" customWidth="1"/>
    <col min="9221" max="9221" width="30.28515625" style="16" customWidth="1"/>
    <col min="9222" max="9471" width="9.140625" style="16"/>
    <col min="9472" max="9472" width="9.7109375" style="16" customWidth="1"/>
    <col min="9473" max="9473" width="66.85546875" style="16" customWidth="1"/>
    <col min="9474" max="9474" width="9.42578125" style="16" customWidth="1"/>
    <col min="9475" max="9475" width="21.140625" style="16" customWidth="1"/>
    <col min="9476" max="9476" width="29.85546875" style="16" customWidth="1"/>
    <col min="9477" max="9477" width="30.28515625" style="16" customWidth="1"/>
    <col min="9478" max="9727" width="9.140625" style="16"/>
    <col min="9728" max="9728" width="9.7109375" style="16" customWidth="1"/>
    <col min="9729" max="9729" width="66.85546875" style="16" customWidth="1"/>
    <col min="9730" max="9730" width="9.42578125" style="16" customWidth="1"/>
    <col min="9731" max="9731" width="21.140625" style="16" customWidth="1"/>
    <col min="9732" max="9732" width="29.85546875" style="16" customWidth="1"/>
    <col min="9733" max="9733" width="30.28515625" style="16" customWidth="1"/>
    <col min="9734" max="9983" width="9.140625" style="16"/>
    <col min="9984" max="9984" width="9.7109375" style="16" customWidth="1"/>
    <col min="9985" max="9985" width="66.85546875" style="16" customWidth="1"/>
    <col min="9986" max="9986" width="9.42578125" style="16" customWidth="1"/>
    <col min="9987" max="9987" width="21.140625" style="16" customWidth="1"/>
    <col min="9988" max="9988" width="29.85546875" style="16" customWidth="1"/>
    <col min="9989" max="9989" width="30.28515625" style="16" customWidth="1"/>
    <col min="9990" max="10239" width="9.140625" style="16"/>
    <col min="10240" max="10240" width="9.7109375" style="16" customWidth="1"/>
    <col min="10241" max="10241" width="66.85546875" style="16" customWidth="1"/>
    <col min="10242" max="10242" width="9.42578125" style="16" customWidth="1"/>
    <col min="10243" max="10243" width="21.140625" style="16" customWidth="1"/>
    <col min="10244" max="10244" width="29.85546875" style="16" customWidth="1"/>
    <col min="10245" max="10245" width="30.28515625" style="16" customWidth="1"/>
    <col min="10246" max="10495" width="9.140625" style="16"/>
    <col min="10496" max="10496" width="9.7109375" style="16" customWidth="1"/>
    <col min="10497" max="10497" width="66.85546875" style="16" customWidth="1"/>
    <col min="10498" max="10498" width="9.42578125" style="16" customWidth="1"/>
    <col min="10499" max="10499" width="21.140625" style="16" customWidth="1"/>
    <col min="10500" max="10500" width="29.85546875" style="16" customWidth="1"/>
    <col min="10501" max="10501" width="30.28515625" style="16" customWidth="1"/>
    <col min="10502" max="10751" width="9.140625" style="16"/>
    <col min="10752" max="10752" width="9.7109375" style="16" customWidth="1"/>
    <col min="10753" max="10753" width="66.85546875" style="16" customWidth="1"/>
    <col min="10754" max="10754" width="9.42578125" style="16" customWidth="1"/>
    <col min="10755" max="10755" width="21.140625" style="16" customWidth="1"/>
    <col min="10756" max="10756" width="29.85546875" style="16" customWidth="1"/>
    <col min="10757" max="10757" width="30.28515625" style="16" customWidth="1"/>
    <col min="10758" max="11007" width="9.140625" style="16"/>
    <col min="11008" max="11008" width="9.7109375" style="16" customWidth="1"/>
    <col min="11009" max="11009" width="66.85546875" style="16" customWidth="1"/>
    <col min="11010" max="11010" width="9.42578125" style="16" customWidth="1"/>
    <col min="11011" max="11011" width="21.140625" style="16" customWidth="1"/>
    <col min="11012" max="11012" width="29.85546875" style="16" customWidth="1"/>
    <col min="11013" max="11013" width="30.28515625" style="16" customWidth="1"/>
    <col min="11014" max="11263" width="9.140625" style="16"/>
    <col min="11264" max="11264" width="9.7109375" style="16" customWidth="1"/>
    <col min="11265" max="11265" width="66.85546875" style="16" customWidth="1"/>
    <col min="11266" max="11266" width="9.42578125" style="16" customWidth="1"/>
    <col min="11267" max="11267" width="21.140625" style="16" customWidth="1"/>
    <col min="11268" max="11268" width="29.85546875" style="16" customWidth="1"/>
    <col min="11269" max="11269" width="30.28515625" style="16" customWidth="1"/>
    <col min="11270" max="11519" width="9.140625" style="16"/>
    <col min="11520" max="11520" width="9.7109375" style="16" customWidth="1"/>
    <col min="11521" max="11521" width="66.85546875" style="16" customWidth="1"/>
    <col min="11522" max="11522" width="9.42578125" style="16" customWidth="1"/>
    <col min="11523" max="11523" width="21.140625" style="16" customWidth="1"/>
    <col min="11524" max="11524" width="29.85546875" style="16" customWidth="1"/>
    <col min="11525" max="11525" width="30.28515625" style="16" customWidth="1"/>
    <col min="11526" max="11775" width="9.140625" style="16"/>
    <col min="11776" max="11776" width="9.7109375" style="16" customWidth="1"/>
    <col min="11777" max="11777" width="66.85546875" style="16" customWidth="1"/>
    <col min="11778" max="11778" width="9.42578125" style="16" customWidth="1"/>
    <col min="11779" max="11779" width="21.140625" style="16" customWidth="1"/>
    <col min="11780" max="11780" width="29.85546875" style="16" customWidth="1"/>
    <col min="11781" max="11781" width="30.28515625" style="16" customWidth="1"/>
    <col min="11782" max="12031" width="9.140625" style="16"/>
    <col min="12032" max="12032" width="9.7109375" style="16" customWidth="1"/>
    <col min="12033" max="12033" width="66.85546875" style="16" customWidth="1"/>
    <col min="12034" max="12034" width="9.42578125" style="16" customWidth="1"/>
    <col min="12035" max="12035" width="21.140625" style="16" customWidth="1"/>
    <col min="12036" max="12036" width="29.85546875" style="16" customWidth="1"/>
    <col min="12037" max="12037" width="30.28515625" style="16" customWidth="1"/>
    <col min="12038" max="12287" width="9.140625" style="16"/>
    <col min="12288" max="12288" width="9.7109375" style="16" customWidth="1"/>
    <col min="12289" max="12289" width="66.85546875" style="16" customWidth="1"/>
    <col min="12290" max="12290" width="9.42578125" style="16" customWidth="1"/>
    <col min="12291" max="12291" width="21.140625" style="16" customWidth="1"/>
    <col min="12292" max="12292" width="29.85546875" style="16" customWidth="1"/>
    <col min="12293" max="12293" width="30.28515625" style="16" customWidth="1"/>
    <col min="12294" max="12543" width="9.140625" style="16"/>
    <col min="12544" max="12544" width="9.7109375" style="16" customWidth="1"/>
    <col min="12545" max="12545" width="66.85546875" style="16" customWidth="1"/>
    <col min="12546" max="12546" width="9.42578125" style="16" customWidth="1"/>
    <col min="12547" max="12547" width="21.140625" style="16" customWidth="1"/>
    <col min="12548" max="12548" width="29.85546875" style="16" customWidth="1"/>
    <col min="12549" max="12549" width="30.28515625" style="16" customWidth="1"/>
    <col min="12550" max="12799" width="9.140625" style="16"/>
    <col min="12800" max="12800" width="9.7109375" style="16" customWidth="1"/>
    <col min="12801" max="12801" width="66.85546875" style="16" customWidth="1"/>
    <col min="12802" max="12802" width="9.42578125" style="16" customWidth="1"/>
    <col min="12803" max="12803" width="21.140625" style="16" customWidth="1"/>
    <col min="12804" max="12804" width="29.85546875" style="16" customWidth="1"/>
    <col min="12805" max="12805" width="30.28515625" style="16" customWidth="1"/>
    <col min="12806" max="13055" width="9.140625" style="16"/>
    <col min="13056" max="13056" width="9.7109375" style="16" customWidth="1"/>
    <col min="13057" max="13057" width="66.85546875" style="16" customWidth="1"/>
    <col min="13058" max="13058" width="9.42578125" style="16" customWidth="1"/>
    <col min="13059" max="13059" width="21.140625" style="16" customWidth="1"/>
    <col min="13060" max="13060" width="29.85546875" style="16" customWidth="1"/>
    <col min="13061" max="13061" width="30.28515625" style="16" customWidth="1"/>
    <col min="13062" max="13311" width="9.140625" style="16"/>
    <col min="13312" max="13312" width="9.7109375" style="16" customWidth="1"/>
    <col min="13313" max="13313" width="66.85546875" style="16" customWidth="1"/>
    <col min="13314" max="13314" width="9.42578125" style="16" customWidth="1"/>
    <col min="13315" max="13315" width="21.140625" style="16" customWidth="1"/>
    <col min="13316" max="13316" width="29.85546875" style="16" customWidth="1"/>
    <col min="13317" max="13317" width="30.28515625" style="16" customWidth="1"/>
    <col min="13318" max="13567" width="9.140625" style="16"/>
    <col min="13568" max="13568" width="9.7109375" style="16" customWidth="1"/>
    <col min="13569" max="13569" width="66.85546875" style="16" customWidth="1"/>
    <col min="13570" max="13570" width="9.42578125" style="16" customWidth="1"/>
    <col min="13571" max="13571" width="21.140625" style="16" customWidth="1"/>
    <col min="13572" max="13572" width="29.85546875" style="16" customWidth="1"/>
    <col min="13573" max="13573" width="30.28515625" style="16" customWidth="1"/>
    <col min="13574" max="13823" width="9.140625" style="16"/>
    <col min="13824" max="13824" width="9.7109375" style="16" customWidth="1"/>
    <col min="13825" max="13825" width="66.85546875" style="16" customWidth="1"/>
    <col min="13826" max="13826" width="9.42578125" style="16" customWidth="1"/>
    <col min="13827" max="13827" width="21.140625" style="16" customWidth="1"/>
    <col min="13828" max="13828" width="29.85546875" style="16" customWidth="1"/>
    <col min="13829" max="13829" width="30.28515625" style="16" customWidth="1"/>
    <col min="13830" max="14079" width="9.140625" style="16"/>
    <col min="14080" max="14080" width="9.7109375" style="16" customWidth="1"/>
    <col min="14081" max="14081" width="66.85546875" style="16" customWidth="1"/>
    <col min="14082" max="14082" width="9.42578125" style="16" customWidth="1"/>
    <col min="14083" max="14083" width="21.140625" style="16" customWidth="1"/>
    <col min="14084" max="14084" width="29.85546875" style="16" customWidth="1"/>
    <col min="14085" max="14085" width="30.28515625" style="16" customWidth="1"/>
    <col min="14086" max="14335" width="9.140625" style="16"/>
    <col min="14336" max="14336" width="9.7109375" style="16" customWidth="1"/>
    <col min="14337" max="14337" width="66.85546875" style="16" customWidth="1"/>
    <col min="14338" max="14338" width="9.42578125" style="16" customWidth="1"/>
    <col min="14339" max="14339" width="21.140625" style="16" customWidth="1"/>
    <col min="14340" max="14340" width="29.85546875" style="16" customWidth="1"/>
    <col min="14341" max="14341" width="30.28515625" style="16" customWidth="1"/>
    <col min="14342" max="14591" width="9.140625" style="16"/>
    <col min="14592" max="14592" width="9.7109375" style="16" customWidth="1"/>
    <col min="14593" max="14593" width="66.85546875" style="16" customWidth="1"/>
    <col min="14594" max="14594" width="9.42578125" style="16" customWidth="1"/>
    <col min="14595" max="14595" width="21.140625" style="16" customWidth="1"/>
    <col min="14596" max="14596" width="29.85546875" style="16" customWidth="1"/>
    <col min="14597" max="14597" width="30.28515625" style="16" customWidth="1"/>
    <col min="14598" max="14847" width="9.140625" style="16"/>
    <col min="14848" max="14848" width="9.7109375" style="16" customWidth="1"/>
    <col min="14849" max="14849" width="66.85546875" style="16" customWidth="1"/>
    <col min="14850" max="14850" width="9.42578125" style="16" customWidth="1"/>
    <col min="14851" max="14851" width="21.140625" style="16" customWidth="1"/>
    <col min="14852" max="14852" width="29.85546875" style="16" customWidth="1"/>
    <col min="14853" max="14853" width="30.28515625" style="16" customWidth="1"/>
    <col min="14854" max="15103" width="9.140625" style="16"/>
    <col min="15104" max="15104" width="9.7109375" style="16" customWidth="1"/>
    <col min="15105" max="15105" width="66.85546875" style="16" customWidth="1"/>
    <col min="15106" max="15106" width="9.42578125" style="16" customWidth="1"/>
    <col min="15107" max="15107" width="21.140625" style="16" customWidth="1"/>
    <col min="15108" max="15108" width="29.85546875" style="16" customWidth="1"/>
    <col min="15109" max="15109" width="30.28515625" style="16" customWidth="1"/>
    <col min="15110" max="15359" width="9.140625" style="16"/>
    <col min="15360" max="15360" width="9.7109375" style="16" customWidth="1"/>
    <col min="15361" max="15361" width="66.85546875" style="16" customWidth="1"/>
    <col min="15362" max="15362" width="9.42578125" style="16" customWidth="1"/>
    <col min="15363" max="15363" width="21.140625" style="16" customWidth="1"/>
    <col min="15364" max="15364" width="29.85546875" style="16" customWidth="1"/>
    <col min="15365" max="15365" width="30.28515625" style="16" customWidth="1"/>
    <col min="15366" max="15615" width="9.140625" style="16"/>
    <col min="15616" max="15616" width="9.7109375" style="16" customWidth="1"/>
    <col min="15617" max="15617" width="66.85546875" style="16" customWidth="1"/>
    <col min="15618" max="15618" width="9.42578125" style="16" customWidth="1"/>
    <col min="15619" max="15619" width="21.140625" style="16" customWidth="1"/>
    <col min="15620" max="15620" width="29.85546875" style="16" customWidth="1"/>
    <col min="15621" max="15621" width="30.28515625" style="16" customWidth="1"/>
    <col min="15622" max="15871" width="9.140625" style="16"/>
    <col min="15872" max="15872" width="9.7109375" style="16" customWidth="1"/>
    <col min="15873" max="15873" width="66.85546875" style="16" customWidth="1"/>
    <col min="15874" max="15874" width="9.42578125" style="16" customWidth="1"/>
    <col min="15875" max="15875" width="21.140625" style="16" customWidth="1"/>
    <col min="15876" max="15876" width="29.85546875" style="16" customWidth="1"/>
    <col min="15877" max="15877" width="30.28515625" style="16" customWidth="1"/>
    <col min="15878" max="16127" width="9.140625" style="16"/>
    <col min="16128" max="16128" width="9.7109375" style="16" customWidth="1"/>
    <col min="16129" max="16129" width="66.85546875" style="16" customWidth="1"/>
    <col min="16130" max="16130" width="9.42578125" style="16" customWidth="1"/>
    <col min="16131" max="16131" width="21.140625" style="16" customWidth="1"/>
    <col min="16132" max="16132" width="29.85546875" style="16" customWidth="1"/>
    <col min="16133" max="16133" width="30.28515625" style="16" customWidth="1"/>
    <col min="16134" max="16384" width="9.140625" style="16"/>
  </cols>
  <sheetData>
    <row r="1" spans="1:13" customFormat="1" ht="30.75" customHeight="1">
      <c r="A1" s="1064" t="s">
        <v>7355</v>
      </c>
      <c r="B1" s="1064"/>
      <c r="C1" s="1064"/>
      <c r="D1" s="1064"/>
      <c r="E1" s="331"/>
      <c r="F1" s="331"/>
      <c r="G1" s="331"/>
      <c r="H1" s="331"/>
      <c r="I1" s="331"/>
      <c r="J1" s="331"/>
      <c r="K1" s="331"/>
      <c r="L1" s="331"/>
      <c r="M1" s="331"/>
    </row>
    <row r="2" spans="1:13" customFormat="1" ht="16.5" customHeight="1">
      <c r="A2" s="1065" t="s">
        <v>14984</v>
      </c>
      <c r="B2" s="1065"/>
      <c r="C2" s="1065"/>
      <c r="D2" s="1065"/>
      <c r="E2" s="331"/>
      <c r="F2" s="331"/>
      <c r="G2" s="331"/>
      <c r="H2" s="331"/>
      <c r="I2" s="331"/>
      <c r="J2" s="331"/>
      <c r="K2" s="331"/>
      <c r="L2" s="331"/>
      <c r="M2" s="331"/>
    </row>
    <row r="3" spans="1:13" customFormat="1" ht="21" customHeight="1">
      <c r="A3" s="1064" t="s">
        <v>14986</v>
      </c>
      <c r="B3" s="1064"/>
      <c r="C3" s="1064"/>
      <c r="D3" s="1064"/>
      <c r="E3" s="331"/>
      <c r="F3" s="331"/>
      <c r="G3" s="331"/>
      <c r="H3" s="331"/>
      <c r="I3" s="331"/>
      <c r="J3" s="331"/>
      <c r="K3" s="331"/>
      <c r="L3" s="331"/>
      <c r="M3" s="331"/>
    </row>
    <row r="4" spans="1:13" s="134" customFormat="1" ht="17.25" customHeight="1">
      <c r="A4" s="1064" t="s">
        <v>7356</v>
      </c>
      <c r="B4" s="1064"/>
      <c r="C4" s="1064"/>
      <c r="D4" s="1064"/>
      <c r="E4" s="1064"/>
      <c r="F4" s="1064"/>
      <c r="G4" s="1064"/>
      <c r="H4" s="1064"/>
      <c r="I4" s="1064"/>
      <c r="J4" s="1064"/>
      <c r="K4" s="1064"/>
      <c r="L4" s="1064"/>
      <c r="M4" s="445"/>
    </row>
    <row r="5" spans="1:13" s="443" customFormat="1" ht="16.5" customHeight="1">
      <c r="A5" s="1064" t="s">
        <v>14985</v>
      </c>
      <c r="B5" s="1064"/>
      <c r="C5" s="1064"/>
      <c r="D5" s="1064"/>
      <c r="E5" s="444"/>
      <c r="F5" s="444"/>
      <c r="G5" s="444"/>
      <c r="H5" s="444"/>
      <c r="I5" s="444"/>
      <c r="J5" s="444"/>
      <c r="K5" s="444"/>
      <c r="L5" s="444"/>
      <c r="M5" s="444"/>
    </row>
    <row r="6" spans="1:13" s="443" customFormat="1" ht="14.25" customHeight="1">
      <c r="A6" s="661"/>
      <c r="B6" s="661"/>
      <c r="C6" s="661"/>
      <c r="D6" s="661"/>
    </row>
    <row r="7" spans="1:13" s="80" customFormat="1" ht="15.75" customHeight="1">
      <c r="A7" s="457" t="s">
        <v>8</v>
      </c>
      <c r="B7" s="457" t="s">
        <v>14</v>
      </c>
      <c r="C7" s="457" t="s">
        <v>1989</v>
      </c>
      <c r="D7" s="458" t="s">
        <v>7989</v>
      </c>
      <c r="E7" s="235"/>
    </row>
    <row r="8" spans="1:13" s="22" customFormat="1" ht="25.5">
      <c r="A8" s="447">
        <v>104658</v>
      </c>
      <c r="B8" s="332" t="s">
        <v>6773</v>
      </c>
      <c r="C8" s="447" t="s">
        <v>16</v>
      </c>
      <c r="D8" s="446">
        <v>143.35</v>
      </c>
      <c r="E8" s="322"/>
      <c r="H8" s="324"/>
    </row>
    <row r="9" spans="1:13" ht="38.25">
      <c r="A9" s="447">
        <v>105002</v>
      </c>
      <c r="B9" s="332" t="s">
        <v>6959</v>
      </c>
      <c r="C9" s="447" t="s">
        <v>2010</v>
      </c>
      <c r="D9" s="446">
        <v>708.52</v>
      </c>
      <c r="E9" s="323"/>
    </row>
    <row r="10" spans="1:13" ht="38.25">
      <c r="A10" s="447">
        <v>105004</v>
      </c>
      <c r="B10" s="332" t="s">
        <v>6961</v>
      </c>
      <c r="C10" s="447" t="s">
        <v>16</v>
      </c>
      <c r="D10" s="446">
        <v>120.42</v>
      </c>
      <c r="E10" s="323"/>
    </row>
    <row r="11" spans="1:13" ht="38.25">
      <c r="A11" s="447">
        <v>105003</v>
      </c>
      <c r="B11" s="332" t="s">
        <v>6960</v>
      </c>
      <c r="C11" s="447" t="s">
        <v>2010</v>
      </c>
      <c r="D11" s="446">
        <v>1136.8399999999999</v>
      </c>
      <c r="E11" s="323"/>
    </row>
    <row r="12" spans="1:13" ht="38.25">
      <c r="A12" s="447">
        <v>105005</v>
      </c>
      <c r="B12" s="332" t="s">
        <v>6962</v>
      </c>
      <c r="C12" s="447" t="s">
        <v>16</v>
      </c>
      <c r="D12" s="446">
        <v>199.73</v>
      </c>
      <c r="E12" s="323"/>
    </row>
    <row r="13" spans="1:13" ht="38.25">
      <c r="A13" s="447">
        <v>105006</v>
      </c>
      <c r="B13" s="332" t="s">
        <v>8041</v>
      </c>
      <c r="C13" s="447" t="s">
        <v>2010</v>
      </c>
      <c r="D13" s="446">
        <v>0</v>
      </c>
      <c r="E13" s="323"/>
    </row>
    <row r="14" spans="1:13" ht="38.25">
      <c r="A14" s="447">
        <v>104999</v>
      </c>
      <c r="B14" s="332" t="s">
        <v>8042</v>
      </c>
      <c r="C14" s="447" t="s">
        <v>2010</v>
      </c>
      <c r="D14" s="446">
        <v>0</v>
      </c>
      <c r="E14" s="323"/>
    </row>
    <row r="15" spans="1:13" ht="51">
      <c r="A15" s="447">
        <v>105000</v>
      </c>
      <c r="B15" s="332" t="s">
        <v>8043</v>
      </c>
      <c r="C15" s="447" t="s">
        <v>5</v>
      </c>
      <c r="D15" s="446">
        <v>1295.79</v>
      </c>
      <c r="E15" s="323"/>
    </row>
    <row r="16" spans="1:13" ht="51">
      <c r="A16" s="447">
        <v>105001</v>
      </c>
      <c r="B16" s="332" t="s">
        <v>8044</v>
      </c>
      <c r="C16" s="447" t="s">
        <v>5</v>
      </c>
      <c r="D16" s="446">
        <v>1325.9</v>
      </c>
      <c r="E16" s="323"/>
    </row>
    <row r="17" spans="1:5" ht="51">
      <c r="A17" s="447">
        <v>89306</v>
      </c>
      <c r="B17" s="332" t="s">
        <v>5560</v>
      </c>
      <c r="C17" s="447" t="s">
        <v>16</v>
      </c>
      <c r="D17" s="446">
        <v>91.37</v>
      </c>
      <c r="E17" s="323"/>
    </row>
    <row r="18" spans="1:5" ht="51">
      <c r="A18" s="447">
        <v>89307</v>
      </c>
      <c r="B18" s="332" t="s">
        <v>5561</v>
      </c>
      <c r="C18" s="447" t="s">
        <v>16</v>
      </c>
      <c r="D18" s="446">
        <v>94.03</v>
      </c>
      <c r="E18" s="323"/>
    </row>
    <row r="19" spans="1:5" ht="38.25">
      <c r="A19" s="447">
        <v>89290</v>
      </c>
      <c r="B19" s="332" t="s">
        <v>5556</v>
      </c>
      <c r="C19" s="447" t="s">
        <v>16</v>
      </c>
      <c r="D19" s="446">
        <v>74.61</v>
      </c>
      <c r="E19" s="323"/>
    </row>
    <row r="20" spans="1:5" ht="38.25">
      <c r="A20" s="447">
        <v>89291</v>
      </c>
      <c r="B20" s="332" t="s">
        <v>5557</v>
      </c>
      <c r="C20" s="447" t="s">
        <v>16</v>
      </c>
      <c r="D20" s="446">
        <v>76.59</v>
      </c>
      <c r="E20" s="323"/>
    </row>
    <row r="21" spans="1:5" ht="51">
      <c r="A21" s="447">
        <v>89298</v>
      </c>
      <c r="B21" s="332" t="s">
        <v>5558</v>
      </c>
      <c r="C21" s="447" t="s">
        <v>16</v>
      </c>
      <c r="D21" s="446">
        <v>78.03</v>
      </c>
      <c r="E21" s="323"/>
    </row>
    <row r="22" spans="1:5" ht="51">
      <c r="A22" s="447">
        <v>89299</v>
      </c>
      <c r="B22" s="332" t="s">
        <v>5559</v>
      </c>
      <c r="C22" s="447" t="s">
        <v>16</v>
      </c>
      <c r="D22" s="446">
        <v>80.42</v>
      </c>
      <c r="E22" s="323"/>
    </row>
    <row r="23" spans="1:5" ht="38.25">
      <c r="A23" s="447">
        <v>89282</v>
      </c>
      <c r="B23" s="332" t="s">
        <v>5554</v>
      </c>
      <c r="C23" s="447" t="s">
        <v>16</v>
      </c>
      <c r="D23" s="446">
        <v>66.180000000000007</v>
      </c>
      <c r="E23" s="323"/>
    </row>
    <row r="24" spans="1:5" ht="38.25">
      <c r="A24" s="447">
        <v>89283</v>
      </c>
      <c r="B24" s="332" t="s">
        <v>5555</v>
      </c>
      <c r="C24" s="447" t="s">
        <v>16</v>
      </c>
      <c r="D24" s="446">
        <v>67.97</v>
      </c>
      <c r="E24" s="323"/>
    </row>
    <row r="25" spans="1:5" ht="38.25">
      <c r="A25" s="447">
        <v>89480</v>
      </c>
      <c r="B25" s="332" t="s">
        <v>4917</v>
      </c>
      <c r="C25" s="447" t="s">
        <v>16</v>
      </c>
      <c r="D25" s="446">
        <v>153.34</v>
      </c>
      <c r="E25" s="323"/>
    </row>
    <row r="26" spans="1:5" ht="38.25">
      <c r="A26" s="447">
        <v>89464</v>
      </c>
      <c r="B26" s="332" t="s">
        <v>6713</v>
      </c>
      <c r="C26" s="447" t="s">
        <v>16</v>
      </c>
      <c r="D26" s="446">
        <v>132.68</v>
      </c>
      <c r="E26" s="323"/>
    </row>
    <row r="27" spans="1:5" ht="38.25">
      <c r="A27" s="447">
        <v>89478</v>
      </c>
      <c r="B27" s="332" t="s">
        <v>4916</v>
      </c>
      <c r="C27" s="447" t="s">
        <v>16</v>
      </c>
      <c r="D27" s="446">
        <v>133.49</v>
      </c>
      <c r="E27" s="323"/>
    </row>
    <row r="28" spans="1:5" ht="38.25">
      <c r="A28" s="447">
        <v>89462</v>
      </c>
      <c r="B28" s="332" t="s">
        <v>4913</v>
      </c>
      <c r="C28" s="447" t="s">
        <v>16</v>
      </c>
      <c r="D28" s="446">
        <v>113.56</v>
      </c>
      <c r="E28" s="323"/>
    </row>
    <row r="29" spans="1:5" ht="38.25">
      <c r="A29" s="447">
        <v>104444</v>
      </c>
      <c r="B29" s="332" t="s">
        <v>8045</v>
      </c>
      <c r="C29" s="447" t="s">
        <v>16</v>
      </c>
      <c r="D29" s="446">
        <v>0</v>
      </c>
      <c r="E29" s="323"/>
    </row>
    <row r="30" spans="1:5" ht="25.5">
      <c r="A30" s="447">
        <v>104442</v>
      </c>
      <c r="B30" s="332" t="s">
        <v>8046</v>
      </c>
      <c r="C30" s="447" t="s">
        <v>16</v>
      </c>
      <c r="D30" s="446">
        <v>0</v>
      </c>
      <c r="E30" s="323"/>
    </row>
    <row r="31" spans="1:5" ht="38.25">
      <c r="A31" s="447">
        <v>89472</v>
      </c>
      <c r="B31" s="332" t="s">
        <v>4915</v>
      </c>
      <c r="C31" s="447" t="s">
        <v>16</v>
      </c>
      <c r="D31" s="446">
        <v>116.49</v>
      </c>
      <c r="E31" s="323"/>
    </row>
    <row r="32" spans="1:5" ht="38.25">
      <c r="A32" s="447">
        <v>89455</v>
      </c>
      <c r="B32" s="332" t="s">
        <v>4912</v>
      </c>
      <c r="C32" s="447" t="s">
        <v>16</v>
      </c>
      <c r="D32" s="446">
        <v>103.43</v>
      </c>
      <c r="E32" s="323"/>
    </row>
    <row r="33" spans="1:5" ht="38.25">
      <c r="A33" s="447">
        <v>89470</v>
      </c>
      <c r="B33" s="332" t="s">
        <v>4914</v>
      </c>
      <c r="C33" s="447" t="s">
        <v>16</v>
      </c>
      <c r="D33" s="446">
        <v>98.46</v>
      </c>
      <c r="E33" s="323"/>
    </row>
    <row r="34" spans="1:5" ht="38.25">
      <c r="A34" s="447">
        <v>89453</v>
      </c>
      <c r="B34" s="332" t="s">
        <v>4911</v>
      </c>
      <c r="C34" s="447" t="s">
        <v>16</v>
      </c>
      <c r="D34" s="446">
        <v>86.15</v>
      </c>
      <c r="E34" s="323"/>
    </row>
    <row r="35" spans="1:5" ht="38.25">
      <c r="A35" s="447">
        <v>104443</v>
      </c>
      <c r="B35" s="332" t="s">
        <v>8047</v>
      </c>
      <c r="C35" s="447" t="s">
        <v>16</v>
      </c>
      <c r="D35" s="446">
        <v>0</v>
      </c>
      <c r="E35" s="323"/>
    </row>
    <row r="36" spans="1:5" ht="25.5">
      <c r="A36" s="447">
        <v>104441</v>
      </c>
      <c r="B36" s="332" t="s">
        <v>8048</v>
      </c>
      <c r="C36" s="447" t="s">
        <v>16</v>
      </c>
      <c r="D36" s="446">
        <v>0</v>
      </c>
      <c r="E36" s="323"/>
    </row>
    <row r="37" spans="1:5" ht="38.25">
      <c r="A37" s="447">
        <v>103338</v>
      </c>
      <c r="B37" s="332" t="s">
        <v>3423</v>
      </c>
      <c r="C37" s="447" t="s">
        <v>16</v>
      </c>
      <c r="D37" s="446">
        <v>111.83</v>
      </c>
      <c r="E37" s="323"/>
    </row>
    <row r="38" spans="1:5" ht="38.25">
      <c r="A38" s="447">
        <v>103339</v>
      </c>
      <c r="B38" s="332" t="s">
        <v>3424</v>
      </c>
      <c r="C38" s="447" t="s">
        <v>16</v>
      </c>
      <c r="D38" s="446">
        <v>113.3</v>
      </c>
      <c r="E38" s="323"/>
    </row>
    <row r="39" spans="1:5" ht="38.25">
      <c r="A39" s="447">
        <v>103340</v>
      </c>
      <c r="B39" s="332" t="s">
        <v>3425</v>
      </c>
      <c r="C39" s="447" t="s">
        <v>16</v>
      </c>
      <c r="D39" s="446">
        <v>135.19</v>
      </c>
      <c r="E39" s="323"/>
    </row>
    <row r="40" spans="1:5" ht="38.25">
      <c r="A40" s="447">
        <v>103341</v>
      </c>
      <c r="B40" s="332" t="s">
        <v>3426</v>
      </c>
      <c r="C40" s="447" t="s">
        <v>16</v>
      </c>
      <c r="D40" s="446">
        <v>137.04</v>
      </c>
      <c r="E40" s="323"/>
    </row>
    <row r="41" spans="1:5" ht="38.25">
      <c r="A41" s="447">
        <v>103336</v>
      </c>
      <c r="B41" s="332" t="s">
        <v>3421</v>
      </c>
      <c r="C41" s="447" t="s">
        <v>16</v>
      </c>
      <c r="D41" s="446">
        <v>85.09</v>
      </c>
      <c r="E41" s="323"/>
    </row>
    <row r="42" spans="1:5" ht="38.25">
      <c r="A42" s="447">
        <v>103337</v>
      </c>
      <c r="B42" s="332" t="s">
        <v>3422</v>
      </c>
      <c r="C42" s="447" t="s">
        <v>16</v>
      </c>
      <c r="D42" s="446">
        <v>86.35</v>
      </c>
      <c r="E42" s="323"/>
    </row>
    <row r="43" spans="1:5" ht="38.25">
      <c r="A43" s="447">
        <v>103342</v>
      </c>
      <c r="B43" s="332" t="s">
        <v>3427</v>
      </c>
      <c r="C43" s="447" t="s">
        <v>16</v>
      </c>
      <c r="D43" s="446">
        <v>114.37</v>
      </c>
      <c r="E43" s="323"/>
    </row>
    <row r="44" spans="1:5" ht="38.25">
      <c r="A44" s="447">
        <v>103343</v>
      </c>
      <c r="B44" s="332" t="s">
        <v>3428</v>
      </c>
      <c r="C44" s="447" t="s">
        <v>16</v>
      </c>
      <c r="D44" s="446">
        <v>116.01</v>
      </c>
      <c r="E44" s="323"/>
    </row>
    <row r="45" spans="1:5" ht="38.25">
      <c r="A45" s="447">
        <v>103354</v>
      </c>
      <c r="B45" s="332" t="s">
        <v>7626</v>
      </c>
      <c r="C45" s="447" t="s">
        <v>16</v>
      </c>
      <c r="D45" s="446">
        <v>85.5</v>
      </c>
      <c r="E45" s="323"/>
    </row>
    <row r="46" spans="1:5" ht="38.25">
      <c r="A46" s="447">
        <v>103355</v>
      </c>
      <c r="B46" s="332" t="s">
        <v>7627</v>
      </c>
      <c r="C46" s="447" t="s">
        <v>16</v>
      </c>
      <c r="D46" s="446">
        <v>87</v>
      </c>
      <c r="E46" s="323"/>
    </row>
    <row r="47" spans="1:5" ht="38.25">
      <c r="A47" s="447">
        <v>103330</v>
      </c>
      <c r="B47" s="332" t="s">
        <v>3403</v>
      </c>
      <c r="C47" s="447" t="s">
        <v>16</v>
      </c>
      <c r="D47" s="446">
        <v>78.81</v>
      </c>
      <c r="E47" s="323"/>
    </row>
    <row r="48" spans="1:5" ht="38.25">
      <c r="A48" s="447">
        <v>103331</v>
      </c>
      <c r="B48" s="332" t="s">
        <v>3404</v>
      </c>
      <c r="C48" s="447" t="s">
        <v>16</v>
      </c>
      <c r="D48" s="446">
        <v>80.23</v>
      </c>
      <c r="E48" s="323"/>
    </row>
    <row r="49" spans="1:5" ht="38.25">
      <c r="A49" s="447">
        <v>103358</v>
      </c>
      <c r="B49" s="332" t="s">
        <v>7628</v>
      </c>
      <c r="C49" s="447" t="s">
        <v>16</v>
      </c>
      <c r="D49" s="446">
        <v>66.33</v>
      </c>
      <c r="E49" s="323"/>
    </row>
    <row r="50" spans="1:5" ht="38.25">
      <c r="A50" s="447">
        <v>103359</v>
      </c>
      <c r="B50" s="332" t="s">
        <v>7629</v>
      </c>
      <c r="C50" s="447" t="s">
        <v>16</v>
      </c>
      <c r="D50" s="446">
        <v>67.52</v>
      </c>
      <c r="E50" s="323"/>
    </row>
    <row r="51" spans="1:5" ht="38.25">
      <c r="A51" s="447">
        <v>103366</v>
      </c>
      <c r="B51" s="332" t="s">
        <v>7636</v>
      </c>
      <c r="C51" s="447" t="s">
        <v>16</v>
      </c>
      <c r="D51" s="446">
        <v>57.49</v>
      </c>
      <c r="E51" s="323"/>
    </row>
    <row r="52" spans="1:5" ht="38.25">
      <c r="A52" s="447">
        <v>103367</v>
      </c>
      <c r="B52" s="332" t="s">
        <v>7637</v>
      </c>
      <c r="C52" s="447" t="s">
        <v>16</v>
      </c>
      <c r="D52" s="446">
        <v>58.57</v>
      </c>
      <c r="E52" s="323"/>
    </row>
    <row r="53" spans="1:5" ht="38.25">
      <c r="A53" s="447">
        <v>103360</v>
      </c>
      <c r="B53" s="332" t="s">
        <v>7630</v>
      </c>
      <c r="C53" s="447" t="s">
        <v>16</v>
      </c>
      <c r="D53" s="446">
        <v>77.72</v>
      </c>
      <c r="E53" s="323"/>
    </row>
    <row r="54" spans="1:5" ht="38.25">
      <c r="A54" s="447">
        <v>103361</v>
      </c>
      <c r="B54" s="332" t="s">
        <v>7631</v>
      </c>
      <c r="C54" s="447" t="s">
        <v>16</v>
      </c>
      <c r="D54" s="446">
        <v>79.239999999999995</v>
      </c>
      <c r="E54" s="323"/>
    </row>
    <row r="55" spans="1:5" ht="38.25">
      <c r="A55" s="447">
        <v>103368</v>
      </c>
      <c r="B55" s="332" t="s">
        <v>7638</v>
      </c>
      <c r="C55" s="447" t="s">
        <v>16</v>
      </c>
      <c r="D55" s="446">
        <v>65.48</v>
      </c>
      <c r="E55" s="323"/>
    </row>
    <row r="56" spans="1:5" ht="38.25">
      <c r="A56" s="447">
        <v>103369</v>
      </c>
      <c r="B56" s="332" t="s">
        <v>7639</v>
      </c>
      <c r="C56" s="447" t="s">
        <v>16</v>
      </c>
      <c r="D56" s="446">
        <v>66.849999999999994</v>
      </c>
      <c r="E56" s="323"/>
    </row>
    <row r="57" spans="1:5" ht="51">
      <c r="A57" s="447">
        <v>103334</v>
      </c>
      <c r="B57" s="332" t="s">
        <v>3407</v>
      </c>
      <c r="C57" s="447" t="s">
        <v>16</v>
      </c>
      <c r="D57" s="446">
        <v>139.81</v>
      </c>
      <c r="E57" s="323"/>
    </row>
    <row r="58" spans="1:5" ht="51">
      <c r="A58" s="447">
        <v>103335</v>
      </c>
      <c r="B58" s="332" t="s">
        <v>3408</v>
      </c>
      <c r="C58" s="447" t="s">
        <v>16</v>
      </c>
      <c r="D58" s="446">
        <v>142.46</v>
      </c>
      <c r="E58" s="323"/>
    </row>
    <row r="59" spans="1:5" ht="38.25">
      <c r="A59" s="447">
        <v>103362</v>
      </c>
      <c r="B59" s="332" t="s">
        <v>7632</v>
      </c>
      <c r="C59" s="447" t="s">
        <v>16</v>
      </c>
      <c r="D59" s="446">
        <v>93.66</v>
      </c>
      <c r="E59" s="323"/>
    </row>
    <row r="60" spans="1:5" ht="38.25">
      <c r="A60" s="447">
        <v>103363</v>
      </c>
      <c r="B60" s="332" t="s">
        <v>7633</v>
      </c>
      <c r="C60" s="447" t="s">
        <v>16</v>
      </c>
      <c r="D60" s="446">
        <v>95.36</v>
      </c>
      <c r="E60" s="323"/>
    </row>
    <row r="61" spans="1:5" ht="38.25">
      <c r="A61" s="447">
        <v>103370</v>
      </c>
      <c r="B61" s="332" t="s">
        <v>7640</v>
      </c>
      <c r="C61" s="447" t="s">
        <v>16</v>
      </c>
      <c r="D61" s="446">
        <v>81.900000000000006</v>
      </c>
      <c r="E61" s="323"/>
    </row>
    <row r="62" spans="1:5" ht="38.25">
      <c r="A62" s="447">
        <v>103371</v>
      </c>
      <c r="B62" s="332" t="s">
        <v>7641</v>
      </c>
      <c r="C62" s="447" t="s">
        <v>16</v>
      </c>
      <c r="D62" s="446">
        <v>83.44</v>
      </c>
      <c r="E62" s="323"/>
    </row>
    <row r="63" spans="1:5" ht="38.25">
      <c r="A63" s="447">
        <v>103332</v>
      </c>
      <c r="B63" s="332" t="s">
        <v>3405</v>
      </c>
      <c r="C63" s="447" t="s">
        <v>16</v>
      </c>
      <c r="D63" s="446">
        <v>117.17</v>
      </c>
      <c r="E63" s="323"/>
    </row>
    <row r="64" spans="1:5" ht="38.25">
      <c r="A64" s="447">
        <v>103333</v>
      </c>
      <c r="B64" s="332" t="s">
        <v>3406</v>
      </c>
      <c r="C64" s="447" t="s">
        <v>16</v>
      </c>
      <c r="D64" s="446">
        <v>118.69</v>
      </c>
      <c r="E64" s="323"/>
    </row>
    <row r="65" spans="1:5" ht="38.25">
      <c r="A65" s="447">
        <v>103352</v>
      </c>
      <c r="B65" s="332" t="s">
        <v>7624</v>
      </c>
      <c r="C65" s="447" t="s">
        <v>16</v>
      </c>
      <c r="D65" s="446">
        <v>100.17</v>
      </c>
      <c r="E65" s="323"/>
    </row>
    <row r="66" spans="1:5" ht="38.25">
      <c r="A66" s="447">
        <v>103353</v>
      </c>
      <c r="B66" s="332" t="s">
        <v>7625</v>
      </c>
      <c r="C66" s="447" t="s">
        <v>16</v>
      </c>
      <c r="D66" s="446">
        <v>101.57</v>
      </c>
      <c r="E66" s="323"/>
    </row>
    <row r="67" spans="1:5" ht="38.25">
      <c r="A67" s="447">
        <v>103328</v>
      </c>
      <c r="B67" s="332" t="s">
        <v>3401</v>
      </c>
      <c r="C67" s="447" t="s">
        <v>16</v>
      </c>
      <c r="D67" s="446">
        <v>91.33</v>
      </c>
      <c r="E67" s="323"/>
    </row>
    <row r="68" spans="1:5" ht="38.25">
      <c r="A68" s="447">
        <v>103329</v>
      </c>
      <c r="B68" s="332" t="s">
        <v>3402</v>
      </c>
      <c r="C68" s="447" t="s">
        <v>16</v>
      </c>
      <c r="D68" s="446">
        <v>92.64</v>
      </c>
      <c r="E68" s="323"/>
    </row>
    <row r="69" spans="1:5" ht="38.25">
      <c r="A69" s="447">
        <v>103356</v>
      </c>
      <c r="B69" s="332" t="s">
        <v>3411</v>
      </c>
      <c r="C69" s="447" t="s">
        <v>16</v>
      </c>
      <c r="D69" s="446">
        <v>57.67</v>
      </c>
      <c r="E69" s="323"/>
    </row>
    <row r="70" spans="1:5" ht="38.25">
      <c r="A70" s="447">
        <v>103357</v>
      </c>
      <c r="B70" s="332" t="s">
        <v>3412</v>
      </c>
      <c r="C70" s="447" t="s">
        <v>16</v>
      </c>
      <c r="D70" s="446">
        <v>58.78</v>
      </c>
      <c r="E70" s="323"/>
    </row>
    <row r="71" spans="1:5" ht="38.25">
      <c r="A71" s="447">
        <v>103364</v>
      </c>
      <c r="B71" s="332" t="s">
        <v>7634</v>
      </c>
      <c r="C71" s="447" t="s">
        <v>16</v>
      </c>
      <c r="D71" s="446">
        <v>47.88</v>
      </c>
      <c r="E71" s="323"/>
    </row>
    <row r="72" spans="1:5" ht="38.25">
      <c r="A72" s="447">
        <v>103365</v>
      </c>
      <c r="B72" s="332" t="s">
        <v>7635</v>
      </c>
      <c r="C72" s="447" t="s">
        <v>16</v>
      </c>
      <c r="D72" s="446">
        <v>48.64</v>
      </c>
      <c r="E72" s="323"/>
    </row>
    <row r="73" spans="1:5" ht="38.25">
      <c r="A73" s="447">
        <v>103350</v>
      </c>
      <c r="B73" s="332" t="s">
        <v>3409</v>
      </c>
      <c r="C73" s="447" t="s">
        <v>16</v>
      </c>
      <c r="D73" s="446">
        <v>168.89</v>
      </c>
      <c r="E73" s="323"/>
    </row>
    <row r="74" spans="1:5" ht="38.25">
      <c r="A74" s="447">
        <v>103351</v>
      </c>
      <c r="B74" s="332" t="s">
        <v>3410</v>
      </c>
      <c r="C74" s="447" t="s">
        <v>16</v>
      </c>
      <c r="D74" s="446">
        <v>170.82</v>
      </c>
      <c r="E74" s="323"/>
    </row>
    <row r="75" spans="1:5" ht="38.25">
      <c r="A75" s="447">
        <v>103344</v>
      </c>
      <c r="B75" s="332" t="s">
        <v>7618</v>
      </c>
      <c r="C75" s="447" t="s">
        <v>16</v>
      </c>
      <c r="D75" s="446">
        <v>77.66</v>
      </c>
      <c r="E75" s="323"/>
    </row>
    <row r="76" spans="1:5" ht="38.25">
      <c r="A76" s="447">
        <v>103345</v>
      </c>
      <c r="B76" s="332" t="s">
        <v>7619</v>
      </c>
      <c r="C76" s="447" t="s">
        <v>16</v>
      </c>
      <c r="D76" s="446">
        <v>79.42</v>
      </c>
      <c r="E76" s="323"/>
    </row>
    <row r="77" spans="1:5" ht="38.25">
      <c r="A77" s="447">
        <v>103348</v>
      </c>
      <c r="B77" s="332" t="s">
        <v>7622</v>
      </c>
      <c r="C77" s="447" t="s">
        <v>16</v>
      </c>
      <c r="D77" s="446">
        <v>65.290000000000006</v>
      </c>
      <c r="E77" s="323"/>
    </row>
    <row r="78" spans="1:5" ht="38.25">
      <c r="A78" s="447">
        <v>103349</v>
      </c>
      <c r="B78" s="332" t="s">
        <v>7623</v>
      </c>
      <c r="C78" s="447" t="s">
        <v>16</v>
      </c>
      <c r="D78" s="446">
        <v>66.89</v>
      </c>
      <c r="E78" s="323"/>
    </row>
    <row r="79" spans="1:5" ht="38.25">
      <c r="A79" s="447">
        <v>103346</v>
      </c>
      <c r="B79" s="332" t="s">
        <v>7620</v>
      </c>
      <c r="C79" s="447" t="s">
        <v>16</v>
      </c>
      <c r="D79" s="446">
        <v>86.52</v>
      </c>
      <c r="E79" s="323"/>
    </row>
    <row r="80" spans="1:5" ht="38.25">
      <c r="A80" s="447">
        <v>103347</v>
      </c>
      <c r="B80" s="332" t="s">
        <v>7621</v>
      </c>
      <c r="C80" s="447" t="s">
        <v>16</v>
      </c>
      <c r="D80" s="446">
        <v>88.4</v>
      </c>
      <c r="E80" s="323"/>
    </row>
    <row r="81" spans="1:5" ht="38.25">
      <c r="A81" s="447">
        <v>103324</v>
      </c>
      <c r="B81" s="332" t="s">
        <v>3397</v>
      </c>
      <c r="C81" s="447" t="s">
        <v>16</v>
      </c>
      <c r="D81" s="446">
        <v>73.930000000000007</v>
      </c>
      <c r="E81" s="323"/>
    </row>
    <row r="82" spans="1:5" ht="38.25">
      <c r="A82" s="447">
        <v>103325</v>
      </c>
      <c r="B82" s="332" t="s">
        <v>3398</v>
      </c>
      <c r="C82" s="447" t="s">
        <v>16</v>
      </c>
      <c r="D82" s="446">
        <v>75.63</v>
      </c>
      <c r="E82" s="323"/>
    </row>
    <row r="83" spans="1:5" ht="38.25">
      <c r="A83" s="447">
        <v>103326</v>
      </c>
      <c r="B83" s="332" t="s">
        <v>3399</v>
      </c>
      <c r="C83" s="447" t="s">
        <v>16</v>
      </c>
      <c r="D83" s="446">
        <v>87.01</v>
      </c>
      <c r="E83" s="323"/>
    </row>
    <row r="84" spans="1:5" ht="38.25">
      <c r="A84" s="447">
        <v>103327</v>
      </c>
      <c r="B84" s="332" t="s">
        <v>3400</v>
      </c>
      <c r="C84" s="447" t="s">
        <v>16</v>
      </c>
      <c r="D84" s="446">
        <v>89</v>
      </c>
      <c r="E84" s="323"/>
    </row>
    <row r="85" spans="1:5" ht="38.25">
      <c r="A85" s="447">
        <v>103322</v>
      </c>
      <c r="B85" s="332" t="s">
        <v>3395</v>
      </c>
      <c r="C85" s="447" t="s">
        <v>16</v>
      </c>
      <c r="D85" s="446">
        <v>55.34</v>
      </c>
      <c r="E85" s="323"/>
    </row>
    <row r="86" spans="1:5" ht="38.25">
      <c r="A86" s="447">
        <v>103323</v>
      </c>
      <c r="B86" s="332" t="s">
        <v>3396</v>
      </c>
      <c r="C86" s="447" t="s">
        <v>16</v>
      </c>
      <c r="D86" s="446">
        <v>56.84</v>
      </c>
      <c r="E86" s="323"/>
    </row>
    <row r="87" spans="1:5" ht="38.25">
      <c r="A87" s="447">
        <v>103318</v>
      </c>
      <c r="B87" s="332" t="s">
        <v>3417</v>
      </c>
      <c r="C87" s="447" t="s">
        <v>16</v>
      </c>
      <c r="D87" s="446">
        <v>97.99</v>
      </c>
      <c r="E87" s="323"/>
    </row>
    <row r="88" spans="1:5" ht="38.25">
      <c r="A88" s="447">
        <v>103319</v>
      </c>
      <c r="B88" s="332" t="s">
        <v>3418</v>
      </c>
      <c r="C88" s="447" t="s">
        <v>16</v>
      </c>
      <c r="D88" s="446">
        <v>99.46</v>
      </c>
      <c r="E88" s="323"/>
    </row>
    <row r="89" spans="1:5" ht="38.25">
      <c r="A89" s="447">
        <v>103320</v>
      </c>
      <c r="B89" s="332" t="s">
        <v>3419</v>
      </c>
      <c r="C89" s="447" t="s">
        <v>16</v>
      </c>
      <c r="D89" s="446">
        <v>117.72</v>
      </c>
      <c r="E89" s="323"/>
    </row>
    <row r="90" spans="1:5" ht="38.25">
      <c r="A90" s="447">
        <v>103321</v>
      </c>
      <c r="B90" s="332" t="s">
        <v>3420</v>
      </c>
      <c r="C90" s="447" t="s">
        <v>16</v>
      </c>
      <c r="D90" s="446">
        <v>119.57</v>
      </c>
      <c r="E90" s="323"/>
    </row>
    <row r="91" spans="1:5" ht="38.25">
      <c r="A91" s="447">
        <v>103316</v>
      </c>
      <c r="B91" s="332" t="s">
        <v>3415</v>
      </c>
      <c r="C91" s="447" t="s">
        <v>16</v>
      </c>
      <c r="D91" s="446">
        <v>75.64</v>
      </c>
      <c r="E91" s="323"/>
    </row>
    <row r="92" spans="1:5" ht="38.25">
      <c r="A92" s="447">
        <v>103317</v>
      </c>
      <c r="B92" s="332" t="s">
        <v>3416</v>
      </c>
      <c r="C92" s="447" t="s">
        <v>16</v>
      </c>
      <c r="D92" s="446">
        <v>76.900000000000006</v>
      </c>
      <c r="E92" s="323"/>
    </row>
    <row r="93" spans="1:5" ht="38.25">
      <c r="A93" s="447">
        <v>101166</v>
      </c>
      <c r="B93" s="332" t="s">
        <v>955</v>
      </c>
      <c r="C93" s="447" t="s">
        <v>827</v>
      </c>
      <c r="D93" s="446">
        <v>633.78</v>
      </c>
      <c r="E93" s="323"/>
    </row>
    <row r="94" spans="1:5" ht="38.25">
      <c r="A94" s="447">
        <v>101165</v>
      </c>
      <c r="B94" s="332" t="s">
        <v>954</v>
      </c>
      <c r="C94" s="447" t="s">
        <v>827</v>
      </c>
      <c r="D94" s="446">
        <v>979.2</v>
      </c>
      <c r="E94" s="323"/>
    </row>
    <row r="95" spans="1:5" ht="38.25">
      <c r="A95" s="447">
        <v>101163</v>
      </c>
      <c r="B95" s="332" t="s">
        <v>1221</v>
      </c>
      <c r="C95" s="447" t="s">
        <v>16</v>
      </c>
      <c r="D95" s="446">
        <v>690.2</v>
      </c>
      <c r="E95" s="323"/>
    </row>
    <row r="96" spans="1:5" ht="38.25">
      <c r="A96" s="447">
        <v>101164</v>
      </c>
      <c r="B96" s="332" t="s">
        <v>1222</v>
      </c>
      <c r="C96" s="447" t="s">
        <v>16</v>
      </c>
      <c r="D96" s="446">
        <v>701.21</v>
      </c>
      <c r="E96" s="323"/>
    </row>
    <row r="97" spans="1:5" ht="38.25">
      <c r="A97" s="447">
        <v>101162</v>
      </c>
      <c r="B97" s="332" t="s">
        <v>1219</v>
      </c>
      <c r="C97" s="447" t="s">
        <v>16</v>
      </c>
      <c r="D97" s="446">
        <v>146.29</v>
      </c>
      <c r="E97" s="323"/>
    </row>
    <row r="98" spans="1:5" ht="38.25">
      <c r="A98" s="447">
        <v>101161</v>
      </c>
      <c r="B98" s="332" t="s">
        <v>1220</v>
      </c>
      <c r="C98" s="447" t="s">
        <v>16</v>
      </c>
      <c r="D98" s="446">
        <v>221.76</v>
      </c>
      <c r="E98" s="323"/>
    </row>
    <row r="99" spans="1:5" ht="25.5">
      <c r="A99" s="447">
        <v>101160</v>
      </c>
      <c r="B99" s="332" t="s">
        <v>8049</v>
      </c>
      <c r="C99" s="447" t="s">
        <v>16</v>
      </c>
      <c r="D99" s="446">
        <v>0</v>
      </c>
      <c r="E99" s="323"/>
    </row>
    <row r="100" spans="1:5" ht="38.25">
      <c r="A100" s="447">
        <v>101159</v>
      </c>
      <c r="B100" s="332" t="s">
        <v>1218</v>
      </c>
      <c r="C100" s="447" t="s">
        <v>16</v>
      </c>
      <c r="D100" s="446">
        <v>131.13999999999999</v>
      </c>
      <c r="E100" s="323"/>
    </row>
    <row r="101" spans="1:5" ht="38.25">
      <c r="A101" s="447">
        <v>101154</v>
      </c>
      <c r="B101" s="332" t="s">
        <v>1223</v>
      </c>
      <c r="C101" s="447" t="s">
        <v>16</v>
      </c>
      <c r="D101" s="446">
        <v>126.34</v>
      </c>
      <c r="E101" s="323"/>
    </row>
    <row r="102" spans="1:5" ht="38.25">
      <c r="A102" s="447">
        <v>101155</v>
      </c>
      <c r="B102" s="332" t="s">
        <v>1224</v>
      </c>
      <c r="C102" s="447" t="s">
        <v>16</v>
      </c>
      <c r="D102" s="446">
        <v>176.33</v>
      </c>
      <c r="E102" s="323"/>
    </row>
    <row r="103" spans="1:5" ht="38.25">
      <c r="A103" s="447">
        <v>101156</v>
      </c>
      <c r="B103" s="332" t="s">
        <v>1225</v>
      </c>
      <c r="C103" s="447" t="s">
        <v>16</v>
      </c>
      <c r="D103" s="446">
        <v>257.27</v>
      </c>
      <c r="E103" s="323"/>
    </row>
    <row r="104" spans="1:5" ht="25.5">
      <c r="A104" s="447">
        <v>101158</v>
      </c>
      <c r="B104" s="332" t="s">
        <v>3414</v>
      </c>
      <c r="C104" s="447" t="s">
        <v>16</v>
      </c>
      <c r="D104" s="446">
        <v>76.62</v>
      </c>
      <c r="E104" s="323"/>
    </row>
    <row r="105" spans="1:5" ht="25.5">
      <c r="A105" s="447">
        <v>101157</v>
      </c>
      <c r="B105" s="332" t="s">
        <v>3413</v>
      </c>
      <c r="C105" s="447" t="s">
        <v>16</v>
      </c>
      <c r="D105" s="446">
        <v>58.9</v>
      </c>
      <c r="E105" s="323"/>
    </row>
    <row r="106" spans="1:5" ht="38.25">
      <c r="A106" s="447">
        <v>87382</v>
      </c>
      <c r="B106" s="332" t="s">
        <v>1349</v>
      </c>
      <c r="C106" s="447" t="s">
        <v>827</v>
      </c>
      <c r="D106" s="446">
        <v>2108.6799999999998</v>
      </c>
      <c r="E106" s="323"/>
    </row>
    <row r="107" spans="1:5" ht="38.25">
      <c r="A107" s="447">
        <v>87383</v>
      </c>
      <c r="B107" s="332" t="s">
        <v>1350</v>
      </c>
      <c r="C107" s="447" t="s">
        <v>827</v>
      </c>
      <c r="D107" s="446">
        <v>2108</v>
      </c>
      <c r="E107" s="323"/>
    </row>
    <row r="108" spans="1:5" ht="38.25">
      <c r="A108" s="447">
        <v>87384</v>
      </c>
      <c r="B108" s="332" t="s">
        <v>1351</v>
      </c>
      <c r="C108" s="447" t="s">
        <v>827</v>
      </c>
      <c r="D108" s="446">
        <v>2103.36</v>
      </c>
      <c r="E108" s="323"/>
    </row>
    <row r="109" spans="1:5" ht="25.5">
      <c r="A109" s="447">
        <v>87398</v>
      </c>
      <c r="B109" s="332" t="s">
        <v>1364</v>
      </c>
      <c r="C109" s="447" t="s">
        <v>827</v>
      </c>
      <c r="D109" s="446">
        <v>2349.04</v>
      </c>
      <c r="E109" s="323"/>
    </row>
    <row r="110" spans="1:5" ht="25.5">
      <c r="A110" s="447">
        <v>87395</v>
      </c>
      <c r="B110" s="332" t="s">
        <v>1361</v>
      </c>
      <c r="C110" s="447" t="s">
        <v>827</v>
      </c>
      <c r="D110" s="446">
        <v>4123.1899999999996</v>
      </c>
      <c r="E110" s="323"/>
    </row>
    <row r="111" spans="1:5" ht="25.5">
      <c r="A111" s="447">
        <v>87396</v>
      </c>
      <c r="B111" s="332" t="s">
        <v>1362</v>
      </c>
      <c r="C111" s="447" t="s">
        <v>827</v>
      </c>
      <c r="D111" s="446">
        <v>4152.8999999999996</v>
      </c>
      <c r="E111" s="323"/>
    </row>
    <row r="112" spans="1:5" ht="25.5">
      <c r="A112" s="447">
        <v>87397</v>
      </c>
      <c r="B112" s="332" t="s">
        <v>1363</v>
      </c>
      <c r="C112" s="447" t="s">
        <v>827</v>
      </c>
      <c r="D112" s="446">
        <v>4184.8999999999996</v>
      </c>
      <c r="E112" s="323"/>
    </row>
    <row r="113" spans="1:5" ht="25.5">
      <c r="A113" s="447">
        <v>87402</v>
      </c>
      <c r="B113" s="332" t="s">
        <v>1367</v>
      </c>
      <c r="C113" s="447" t="s">
        <v>827</v>
      </c>
      <c r="D113" s="446">
        <v>4431.95</v>
      </c>
      <c r="E113" s="323"/>
    </row>
    <row r="114" spans="1:5" ht="25.5">
      <c r="A114" s="447">
        <v>87391</v>
      </c>
      <c r="B114" s="332" t="s">
        <v>1358</v>
      </c>
      <c r="C114" s="447" t="s">
        <v>827</v>
      </c>
      <c r="D114" s="446">
        <v>6547.36</v>
      </c>
      <c r="E114" s="323"/>
    </row>
    <row r="115" spans="1:5" ht="25.5">
      <c r="A115" s="447">
        <v>87393</v>
      </c>
      <c r="B115" s="332" t="s">
        <v>1359</v>
      </c>
      <c r="C115" s="447" t="s">
        <v>827</v>
      </c>
      <c r="D115" s="446">
        <v>6609.63</v>
      </c>
      <c r="E115" s="323"/>
    </row>
    <row r="116" spans="1:5" ht="25.5">
      <c r="A116" s="447">
        <v>87394</v>
      </c>
      <c r="B116" s="332" t="s">
        <v>1360</v>
      </c>
      <c r="C116" s="447" t="s">
        <v>827</v>
      </c>
      <c r="D116" s="446">
        <v>6672.72</v>
      </c>
      <c r="E116" s="323"/>
    </row>
    <row r="117" spans="1:5" ht="25.5">
      <c r="A117" s="447">
        <v>87401</v>
      </c>
      <c r="B117" s="332" t="s">
        <v>1366</v>
      </c>
      <c r="C117" s="447" t="s">
        <v>827</v>
      </c>
      <c r="D117" s="446">
        <v>6905.75</v>
      </c>
      <c r="E117" s="323"/>
    </row>
    <row r="118" spans="1:5" ht="25.5">
      <c r="A118" s="447">
        <v>87407</v>
      </c>
      <c r="B118" s="332" t="s">
        <v>1369</v>
      </c>
      <c r="C118" s="447" t="s">
        <v>827</v>
      </c>
      <c r="D118" s="446">
        <v>2150.37</v>
      </c>
      <c r="E118" s="323"/>
    </row>
    <row r="119" spans="1:5" ht="25.5">
      <c r="A119" s="447">
        <v>87408</v>
      </c>
      <c r="B119" s="332" t="s">
        <v>7313</v>
      </c>
      <c r="C119" s="447" t="s">
        <v>827</v>
      </c>
      <c r="D119" s="446">
        <v>2139.92</v>
      </c>
      <c r="E119" s="323"/>
    </row>
    <row r="120" spans="1:5" ht="38.25">
      <c r="A120" s="447">
        <v>87404</v>
      </c>
      <c r="B120" s="332" t="s">
        <v>1368</v>
      </c>
      <c r="C120" s="447" t="s">
        <v>827</v>
      </c>
      <c r="D120" s="446">
        <v>6111.54</v>
      </c>
      <c r="E120" s="323"/>
    </row>
    <row r="121" spans="1:5" ht="38.25">
      <c r="A121" s="447">
        <v>87405</v>
      </c>
      <c r="B121" s="332" t="s">
        <v>7312</v>
      </c>
      <c r="C121" s="447" t="s">
        <v>827</v>
      </c>
      <c r="D121" s="446">
        <v>6131.69</v>
      </c>
      <c r="E121" s="323"/>
    </row>
    <row r="122" spans="1:5" ht="38.25">
      <c r="A122" s="447">
        <v>87388</v>
      </c>
      <c r="B122" s="332" t="s">
        <v>1355</v>
      </c>
      <c r="C122" s="447" t="s">
        <v>827</v>
      </c>
      <c r="D122" s="446">
        <v>5889.87</v>
      </c>
      <c r="E122" s="323"/>
    </row>
    <row r="123" spans="1:5" ht="38.25">
      <c r="A123" s="447">
        <v>87389</v>
      </c>
      <c r="B123" s="332" t="s">
        <v>1356</v>
      </c>
      <c r="C123" s="447" t="s">
        <v>827</v>
      </c>
      <c r="D123" s="446">
        <v>5916.3</v>
      </c>
      <c r="E123" s="323"/>
    </row>
    <row r="124" spans="1:5" ht="38.25">
      <c r="A124" s="447">
        <v>87390</v>
      </c>
      <c r="B124" s="332" t="s">
        <v>1357</v>
      </c>
      <c r="C124" s="447" t="s">
        <v>827</v>
      </c>
      <c r="D124" s="446">
        <v>5950.6</v>
      </c>
      <c r="E124" s="323"/>
    </row>
    <row r="125" spans="1:5" ht="25.5">
      <c r="A125" s="447">
        <v>87385</v>
      </c>
      <c r="B125" s="332" t="s">
        <v>1352</v>
      </c>
      <c r="C125" s="447" t="s">
        <v>827</v>
      </c>
      <c r="D125" s="446">
        <v>2444.23</v>
      </c>
      <c r="E125" s="323"/>
    </row>
    <row r="126" spans="1:5" ht="25.5">
      <c r="A126" s="447">
        <v>87386</v>
      </c>
      <c r="B126" s="332" t="s">
        <v>1353</v>
      </c>
      <c r="C126" s="447" t="s">
        <v>827</v>
      </c>
      <c r="D126" s="446">
        <v>2438.9899999999998</v>
      </c>
      <c r="E126" s="323"/>
    </row>
    <row r="127" spans="1:5" ht="25.5">
      <c r="A127" s="447">
        <v>87387</v>
      </c>
      <c r="B127" s="332" t="s">
        <v>1354</v>
      </c>
      <c r="C127" s="447" t="s">
        <v>827</v>
      </c>
      <c r="D127" s="446">
        <v>2437.37</v>
      </c>
      <c r="E127" s="323"/>
    </row>
    <row r="128" spans="1:5" ht="25.5">
      <c r="A128" s="447">
        <v>87399</v>
      </c>
      <c r="B128" s="332" t="s">
        <v>1365</v>
      </c>
      <c r="C128" s="447" t="s">
        <v>827</v>
      </c>
      <c r="D128" s="446">
        <v>2689.81</v>
      </c>
      <c r="E128" s="323"/>
    </row>
    <row r="129" spans="1:5" ht="38.25">
      <c r="A129" s="447">
        <v>100463</v>
      </c>
      <c r="B129" s="332" t="s">
        <v>8050</v>
      </c>
      <c r="C129" s="447" t="s">
        <v>827</v>
      </c>
      <c r="D129" s="446">
        <v>0</v>
      </c>
      <c r="E129" s="323"/>
    </row>
    <row r="130" spans="1:5" ht="38.25">
      <c r="A130" s="447">
        <v>100464</v>
      </c>
      <c r="B130" s="332" t="s">
        <v>1377</v>
      </c>
      <c r="C130" s="447" t="s">
        <v>827</v>
      </c>
      <c r="D130" s="446">
        <v>626.67999999999995</v>
      </c>
      <c r="E130" s="323"/>
    </row>
    <row r="131" spans="1:5" ht="38.25">
      <c r="A131" s="447">
        <v>100465</v>
      </c>
      <c r="B131" s="332" t="s">
        <v>1378</v>
      </c>
      <c r="C131" s="447" t="s">
        <v>827</v>
      </c>
      <c r="D131" s="446">
        <v>589.77</v>
      </c>
      <c r="E131" s="323"/>
    </row>
    <row r="132" spans="1:5" ht="38.25">
      <c r="A132" s="447">
        <v>100466</v>
      </c>
      <c r="B132" s="332" t="s">
        <v>1379</v>
      </c>
      <c r="C132" s="447" t="s">
        <v>827</v>
      </c>
      <c r="D132" s="446">
        <v>572.75</v>
      </c>
      <c r="E132" s="323"/>
    </row>
    <row r="133" spans="1:5" ht="38.25">
      <c r="A133" s="447">
        <v>88627</v>
      </c>
      <c r="B133" s="332" t="s">
        <v>1372</v>
      </c>
      <c r="C133" s="447" t="s">
        <v>827</v>
      </c>
      <c r="D133" s="446">
        <v>718.2</v>
      </c>
      <c r="E133" s="323"/>
    </row>
    <row r="134" spans="1:5" ht="38.25">
      <c r="A134" s="447">
        <v>88626</v>
      </c>
      <c r="B134" s="332" t="s">
        <v>1371</v>
      </c>
      <c r="C134" s="447" t="s">
        <v>827</v>
      </c>
      <c r="D134" s="446">
        <v>603.12</v>
      </c>
      <c r="E134" s="323"/>
    </row>
    <row r="135" spans="1:5" ht="38.25">
      <c r="A135" s="447">
        <v>100488</v>
      </c>
      <c r="B135" s="332" t="s">
        <v>1397</v>
      </c>
      <c r="C135" s="447" t="s">
        <v>827</v>
      </c>
      <c r="D135" s="446">
        <v>596.94000000000005</v>
      </c>
      <c r="E135" s="323"/>
    </row>
    <row r="136" spans="1:5" ht="38.25">
      <c r="A136" s="447">
        <v>87368</v>
      </c>
      <c r="B136" s="332" t="s">
        <v>1335</v>
      </c>
      <c r="C136" s="447" t="s">
        <v>827</v>
      </c>
      <c r="D136" s="446">
        <v>798.86</v>
      </c>
      <c r="E136" s="323"/>
    </row>
    <row r="137" spans="1:5" ht="51">
      <c r="A137" s="447">
        <v>100450</v>
      </c>
      <c r="B137" s="332" t="s">
        <v>8051</v>
      </c>
      <c r="C137" s="447" t="s">
        <v>827</v>
      </c>
      <c r="D137" s="446">
        <v>0</v>
      </c>
      <c r="E137" s="323"/>
    </row>
    <row r="138" spans="1:5" ht="51">
      <c r="A138" s="447">
        <v>87289</v>
      </c>
      <c r="B138" s="332" t="s">
        <v>1268</v>
      </c>
      <c r="C138" s="447" t="s">
        <v>827</v>
      </c>
      <c r="D138" s="446">
        <v>656.88</v>
      </c>
      <c r="E138" s="323"/>
    </row>
    <row r="139" spans="1:5" ht="51">
      <c r="A139" s="447">
        <v>87290</v>
      </c>
      <c r="B139" s="332" t="s">
        <v>1269</v>
      </c>
      <c r="C139" s="447" t="s">
        <v>827</v>
      </c>
      <c r="D139" s="446">
        <v>649.6</v>
      </c>
      <c r="E139" s="323"/>
    </row>
    <row r="140" spans="1:5" ht="51">
      <c r="A140" s="447">
        <v>87333</v>
      </c>
      <c r="B140" s="332" t="s">
        <v>1300</v>
      </c>
      <c r="C140" s="447" t="s">
        <v>827</v>
      </c>
      <c r="D140" s="446">
        <v>658.15</v>
      </c>
      <c r="E140" s="323"/>
    </row>
    <row r="141" spans="1:5" ht="51">
      <c r="A141" s="447">
        <v>87334</v>
      </c>
      <c r="B141" s="332" t="s">
        <v>1301</v>
      </c>
      <c r="C141" s="447" t="s">
        <v>827</v>
      </c>
      <c r="D141" s="446">
        <v>623.54</v>
      </c>
      <c r="E141" s="323"/>
    </row>
    <row r="142" spans="1:5" ht="38.25">
      <c r="A142" s="447">
        <v>105515</v>
      </c>
      <c r="B142" s="332" t="s">
        <v>7315</v>
      </c>
      <c r="C142" s="447" t="s">
        <v>827</v>
      </c>
      <c r="D142" s="446">
        <v>810.39</v>
      </c>
      <c r="E142" s="323"/>
    </row>
    <row r="143" spans="1:5" ht="38.25">
      <c r="A143" s="447">
        <v>87367</v>
      </c>
      <c r="B143" s="332" t="s">
        <v>1334</v>
      </c>
      <c r="C143" s="447" t="s">
        <v>827</v>
      </c>
      <c r="D143" s="446">
        <v>795.54</v>
      </c>
      <c r="E143" s="323"/>
    </row>
    <row r="144" spans="1:5" ht="51">
      <c r="A144" s="447">
        <v>100449</v>
      </c>
      <c r="B144" s="332" t="s">
        <v>8052</v>
      </c>
      <c r="C144" s="447" t="s">
        <v>827</v>
      </c>
      <c r="D144" s="446">
        <v>0</v>
      </c>
      <c r="E144" s="323"/>
    </row>
    <row r="145" spans="1:5" ht="51">
      <c r="A145" s="447">
        <v>87286</v>
      </c>
      <c r="B145" s="332" t="s">
        <v>1266</v>
      </c>
      <c r="C145" s="447" t="s">
        <v>827</v>
      </c>
      <c r="D145" s="446">
        <v>656.79</v>
      </c>
      <c r="E145" s="323"/>
    </row>
    <row r="146" spans="1:5" ht="51">
      <c r="A146" s="447">
        <v>87287</v>
      </c>
      <c r="B146" s="332" t="s">
        <v>1267</v>
      </c>
      <c r="C146" s="447" t="s">
        <v>827</v>
      </c>
      <c r="D146" s="446">
        <v>642.27</v>
      </c>
      <c r="E146" s="323"/>
    </row>
    <row r="147" spans="1:5" ht="51">
      <c r="A147" s="447">
        <v>87331</v>
      </c>
      <c r="B147" s="332" t="s">
        <v>1298</v>
      </c>
      <c r="C147" s="447" t="s">
        <v>827</v>
      </c>
      <c r="D147" s="446">
        <v>676.89</v>
      </c>
      <c r="E147" s="323"/>
    </row>
    <row r="148" spans="1:5" ht="51">
      <c r="A148" s="447">
        <v>87332</v>
      </c>
      <c r="B148" s="332" t="s">
        <v>1299</v>
      </c>
      <c r="C148" s="447" t="s">
        <v>827</v>
      </c>
      <c r="D148" s="446">
        <v>619.09</v>
      </c>
      <c r="E148" s="323"/>
    </row>
    <row r="149" spans="1:5" ht="38.25">
      <c r="A149" s="447">
        <v>87369</v>
      </c>
      <c r="B149" s="332" t="s">
        <v>1336</v>
      </c>
      <c r="C149" s="447" t="s">
        <v>827</v>
      </c>
      <c r="D149" s="446">
        <v>837.17</v>
      </c>
      <c r="E149" s="323"/>
    </row>
    <row r="150" spans="1:5" ht="51">
      <c r="A150" s="447">
        <v>100451</v>
      </c>
      <c r="B150" s="332" t="s">
        <v>8053</v>
      </c>
      <c r="C150" s="447" t="s">
        <v>827</v>
      </c>
      <c r="D150" s="446">
        <v>0</v>
      </c>
      <c r="E150" s="323"/>
    </row>
    <row r="151" spans="1:5" ht="51">
      <c r="A151" s="447">
        <v>87292</v>
      </c>
      <c r="B151" s="332" t="s">
        <v>1270</v>
      </c>
      <c r="C151" s="447" t="s">
        <v>827</v>
      </c>
      <c r="D151" s="446">
        <v>692.82</v>
      </c>
      <c r="E151" s="323"/>
    </row>
    <row r="152" spans="1:5" ht="51">
      <c r="A152" s="447">
        <v>87335</v>
      </c>
      <c r="B152" s="332" t="s">
        <v>1302</v>
      </c>
      <c r="C152" s="447" t="s">
        <v>827</v>
      </c>
      <c r="D152" s="446">
        <v>651.66999999999996</v>
      </c>
      <c r="E152" s="323"/>
    </row>
    <row r="153" spans="1:5" ht="51">
      <c r="A153" s="447">
        <v>87336</v>
      </c>
      <c r="B153" s="332" t="s">
        <v>1303</v>
      </c>
      <c r="C153" s="447" t="s">
        <v>827</v>
      </c>
      <c r="D153" s="446">
        <v>663.53</v>
      </c>
      <c r="E153" s="323"/>
    </row>
    <row r="154" spans="1:5" ht="38.25">
      <c r="A154" s="447">
        <v>87370</v>
      </c>
      <c r="B154" s="332" t="s">
        <v>1337</v>
      </c>
      <c r="C154" s="447" t="s">
        <v>827</v>
      </c>
      <c r="D154" s="446">
        <v>803.93</v>
      </c>
      <c r="E154" s="323"/>
    </row>
    <row r="155" spans="1:5" ht="51">
      <c r="A155" s="447">
        <v>100452</v>
      </c>
      <c r="B155" s="332" t="s">
        <v>8054</v>
      </c>
      <c r="C155" s="447" t="s">
        <v>827</v>
      </c>
      <c r="D155" s="446">
        <v>0</v>
      </c>
      <c r="E155" s="323"/>
    </row>
    <row r="156" spans="1:5" ht="51">
      <c r="A156" s="447">
        <v>88715</v>
      </c>
      <c r="B156" s="332" t="s">
        <v>1376</v>
      </c>
      <c r="C156" s="447" t="s">
        <v>827</v>
      </c>
      <c r="D156" s="446">
        <v>652.91999999999996</v>
      </c>
      <c r="E156" s="323"/>
    </row>
    <row r="157" spans="1:5" ht="51">
      <c r="A157" s="447">
        <v>87294</v>
      </c>
      <c r="B157" s="332" t="s">
        <v>1271</v>
      </c>
      <c r="C157" s="447" t="s">
        <v>827</v>
      </c>
      <c r="D157" s="446">
        <v>659.14</v>
      </c>
      <c r="E157" s="323"/>
    </row>
    <row r="158" spans="1:5" ht="51">
      <c r="A158" s="447">
        <v>87337</v>
      </c>
      <c r="B158" s="332" t="s">
        <v>1304</v>
      </c>
      <c r="C158" s="447" t="s">
        <v>827</v>
      </c>
      <c r="D158" s="446">
        <v>657.71</v>
      </c>
      <c r="E158" s="323"/>
    </row>
    <row r="159" spans="1:5" ht="51">
      <c r="A159" s="447">
        <v>100487</v>
      </c>
      <c r="B159" s="332" t="s">
        <v>1396</v>
      </c>
      <c r="C159" s="447" t="s">
        <v>827</v>
      </c>
      <c r="D159" s="446">
        <v>626.57000000000005</v>
      </c>
      <c r="E159" s="323"/>
    </row>
    <row r="160" spans="1:5" ht="25.5">
      <c r="A160" s="447">
        <v>100467</v>
      </c>
      <c r="B160" s="332" t="s">
        <v>8055</v>
      </c>
      <c r="C160" s="447" t="s">
        <v>827</v>
      </c>
      <c r="D160" s="446">
        <v>0</v>
      </c>
      <c r="E160" s="323"/>
    </row>
    <row r="161" spans="1:5" ht="38.25">
      <c r="A161" s="447">
        <v>87380</v>
      </c>
      <c r="B161" s="332" t="s">
        <v>1347</v>
      </c>
      <c r="C161" s="447" t="s">
        <v>827</v>
      </c>
      <c r="D161" s="446">
        <v>3771.6</v>
      </c>
      <c r="E161" s="323"/>
    </row>
    <row r="162" spans="1:5" ht="38.25">
      <c r="A162" s="447">
        <v>100461</v>
      </c>
      <c r="B162" s="332" t="s">
        <v>8056</v>
      </c>
      <c r="C162" s="447" t="s">
        <v>827</v>
      </c>
      <c r="D162" s="446">
        <v>0</v>
      </c>
      <c r="E162" s="323"/>
    </row>
    <row r="163" spans="1:5" ht="38.25">
      <c r="A163" s="447">
        <v>87322</v>
      </c>
      <c r="B163" s="332" t="s">
        <v>1290</v>
      </c>
      <c r="C163" s="447" t="s">
        <v>827</v>
      </c>
      <c r="D163" s="446">
        <v>3660.62</v>
      </c>
      <c r="E163" s="323"/>
    </row>
    <row r="164" spans="1:5" ht="38.25">
      <c r="A164" s="447">
        <v>87323</v>
      </c>
      <c r="B164" s="332" t="s">
        <v>1291</v>
      </c>
      <c r="C164" s="447" t="s">
        <v>827</v>
      </c>
      <c r="D164" s="446">
        <v>3661.21</v>
      </c>
      <c r="E164" s="323"/>
    </row>
    <row r="165" spans="1:5" ht="51">
      <c r="A165" s="447">
        <v>87360</v>
      </c>
      <c r="B165" s="332" t="s">
        <v>1327</v>
      </c>
      <c r="C165" s="447" t="s">
        <v>827</v>
      </c>
      <c r="D165" s="446">
        <v>3616.35</v>
      </c>
      <c r="E165" s="323"/>
    </row>
    <row r="166" spans="1:5" ht="51">
      <c r="A166" s="447">
        <v>87361</v>
      </c>
      <c r="B166" s="332" t="s">
        <v>1328</v>
      </c>
      <c r="C166" s="447" t="s">
        <v>827</v>
      </c>
      <c r="D166" s="446">
        <v>3574.53</v>
      </c>
      <c r="E166" s="323"/>
    </row>
    <row r="167" spans="1:5" ht="51">
      <c r="A167" s="447">
        <v>87362</v>
      </c>
      <c r="B167" s="332" t="s">
        <v>1329</v>
      </c>
      <c r="C167" s="447" t="s">
        <v>827</v>
      </c>
      <c r="D167" s="446">
        <v>3575.35</v>
      </c>
      <c r="E167" s="323"/>
    </row>
    <row r="168" spans="1:5" ht="38.25">
      <c r="A168" s="447">
        <v>87377</v>
      </c>
      <c r="B168" s="332" t="s">
        <v>1344</v>
      </c>
      <c r="C168" s="447" t="s">
        <v>827</v>
      </c>
      <c r="D168" s="446">
        <v>672.52</v>
      </c>
      <c r="E168" s="323"/>
    </row>
    <row r="169" spans="1:5" ht="38.25">
      <c r="A169" s="447">
        <v>100458</v>
      </c>
      <c r="B169" s="332" t="s">
        <v>8057</v>
      </c>
      <c r="C169" s="447" t="s">
        <v>827</v>
      </c>
      <c r="D169" s="446">
        <v>0</v>
      </c>
      <c r="E169" s="323"/>
    </row>
    <row r="170" spans="1:5" ht="38.25">
      <c r="A170" s="447">
        <v>87313</v>
      </c>
      <c r="B170" s="332" t="s">
        <v>1284</v>
      </c>
      <c r="C170" s="447" t="s">
        <v>827</v>
      </c>
      <c r="D170" s="446">
        <v>519.89</v>
      </c>
      <c r="E170" s="323"/>
    </row>
    <row r="171" spans="1:5" ht="38.25">
      <c r="A171" s="447">
        <v>87314</v>
      </c>
      <c r="B171" s="332" t="s">
        <v>1285</v>
      </c>
      <c r="C171" s="447" t="s">
        <v>827</v>
      </c>
      <c r="D171" s="446">
        <v>513.29999999999995</v>
      </c>
      <c r="E171" s="323"/>
    </row>
    <row r="172" spans="1:5" ht="38.25">
      <c r="A172" s="447">
        <v>87352</v>
      </c>
      <c r="B172" s="332" t="s">
        <v>1319</v>
      </c>
      <c r="C172" s="447" t="s">
        <v>827</v>
      </c>
      <c r="D172" s="446">
        <v>599.47</v>
      </c>
      <c r="E172" s="323"/>
    </row>
    <row r="173" spans="1:5" ht="38.25">
      <c r="A173" s="447">
        <v>87353</v>
      </c>
      <c r="B173" s="332" t="s">
        <v>1320</v>
      </c>
      <c r="C173" s="447" t="s">
        <v>827</v>
      </c>
      <c r="D173" s="446">
        <v>524.28</v>
      </c>
      <c r="E173" s="323"/>
    </row>
    <row r="174" spans="1:5" ht="38.25">
      <c r="A174" s="447">
        <v>87354</v>
      </c>
      <c r="B174" s="332" t="s">
        <v>1321</v>
      </c>
      <c r="C174" s="447" t="s">
        <v>827</v>
      </c>
      <c r="D174" s="446">
        <v>491.73</v>
      </c>
      <c r="E174" s="323"/>
    </row>
    <row r="175" spans="1:5" ht="38.25">
      <c r="A175" s="447">
        <v>100480</v>
      </c>
      <c r="B175" s="332" t="s">
        <v>1390</v>
      </c>
      <c r="C175" s="447" t="s">
        <v>827</v>
      </c>
      <c r="D175" s="446">
        <v>828.94</v>
      </c>
      <c r="E175" s="323"/>
    </row>
    <row r="176" spans="1:5" ht="38.25">
      <c r="A176" s="447">
        <v>100476</v>
      </c>
      <c r="B176" s="332" t="s">
        <v>8058</v>
      </c>
      <c r="C176" s="447" t="s">
        <v>827</v>
      </c>
      <c r="D176" s="446">
        <v>0</v>
      </c>
      <c r="E176" s="323"/>
    </row>
    <row r="177" spans="1:5" ht="38.25">
      <c r="A177" s="447">
        <v>100475</v>
      </c>
      <c r="B177" s="332" t="s">
        <v>1386</v>
      </c>
      <c r="C177" s="447" t="s">
        <v>827</v>
      </c>
      <c r="D177" s="446">
        <v>709.53</v>
      </c>
      <c r="E177" s="323"/>
    </row>
    <row r="178" spans="1:5" ht="38.25">
      <c r="A178" s="447">
        <v>100491</v>
      </c>
      <c r="B178" s="332" t="s">
        <v>1400</v>
      </c>
      <c r="C178" s="447" t="s">
        <v>827</v>
      </c>
      <c r="D178" s="446">
        <v>710.88</v>
      </c>
      <c r="E178" s="323"/>
    </row>
    <row r="179" spans="1:5" ht="38.25">
      <c r="A179" s="447">
        <v>100477</v>
      </c>
      <c r="B179" s="332" t="s">
        <v>1387</v>
      </c>
      <c r="C179" s="447" t="s">
        <v>827</v>
      </c>
      <c r="D179" s="446">
        <v>769.84</v>
      </c>
      <c r="E179" s="323"/>
    </row>
    <row r="180" spans="1:5" ht="38.25">
      <c r="A180" s="447">
        <v>100478</v>
      </c>
      <c r="B180" s="332" t="s">
        <v>1388</v>
      </c>
      <c r="C180" s="447" t="s">
        <v>827</v>
      </c>
      <c r="D180" s="446">
        <v>696.56</v>
      </c>
      <c r="E180" s="323"/>
    </row>
    <row r="181" spans="1:5" ht="38.25">
      <c r="A181" s="447">
        <v>100479</v>
      </c>
      <c r="B181" s="332" t="s">
        <v>1389</v>
      </c>
      <c r="C181" s="447" t="s">
        <v>827</v>
      </c>
      <c r="D181" s="446">
        <v>682.07</v>
      </c>
      <c r="E181" s="323"/>
    </row>
    <row r="182" spans="1:5" ht="25.5">
      <c r="A182" s="447">
        <v>87372</v>
      </c>
      <c r="B182" s="332" t="s">
        <v>1339</v>
      </c>
      <c r="C182" s="447" t="s">
        <v>827</v>
      </c>
      <c r="D182" s="446">
        <v>824.37</v>
      </c>
      <c r="E182" s="323"/>
    </row>
    <row r="183" spans="1:5" ht="38.25">
      <c r="A183" s="447">
        <v>100453</v>
      </c>
      <c r="B183" s="332" t="s">
        <v>8059</v>
      </c>
      <c r="C183" s="447" t="s">
        <v>827</v>
      </c>
      <c r="D183" s="446">
        <v>0</v>
      </c>
      <c r="E183" s="323"/>
    </row>
    <row r="184" spans="1:5" ht="38.25">
      <c r="A184" s="447">
        <v>87298</v>
      </c>
      <c r="B184" s="332" t="s">
        <v>1274</v>
      </c>
      <c r="C184" s="447" t="s">
        <v>827</v>
      </c>
      <c r="D184" s="446">
        <v>665.09</v>
      </c>
      <c r="E184" s="323"/>
    </row>
    <row r="185" spans="1:5" ht="38.25">
      <c r="A185" s="447">
        <v>87299</v>
      </c>
      <c r="B185" s="332" t="s">
        <v>1275</v>
      </c>
      <c r="C185" s="447" t="s">
        <v>827</v>
      </c>
      <c r="D185" s="446">
        <v>454.29</v>
      </c>
      <c r="E185" s="323"/>
    </row>
    <row r="186" spans="1:5" ht="38.25">
      <c r="A186" s="447">
        <v>87339</v>
      </c>
      <c r="B186" s="332" t="s">
        <v>1306</v>
      </c>
      <c r="C186" s="447" t="s">
        <v>827</v>
      </c>
      <c r="D186" s="446">
        <v>784.54</v>
      </c>
      <c r="E186" s="323"/>
    </row>
    <row r="187" spans="1:5" ht="38.25">
      <c r="A187" s="447">
        <v>87340</v>
      </c>
      <c r="B187" s="332" t="s">
        <v>1307</v>
      </c>
      <c r="C187" s="447" t="s">
        <v>827</v>
      </c>
      <c r="D187" s="446">
        <v>663.52</v>
      </c>
      <c r="E187" s="323"/>
    </row>
    <row r="188" spans="1:5" ht="38.25">
      <c r="A188" s="447">
        <v>87341</v>
      </c>
      <c r="B188" s="332" t="s">
        <v>1308</v>
      </c>
      <c r="C188" s="447" t="s">
        <v>827</v>
      </c>
      <c r="D188" s="446">
        <v>633.91</v>
      </c>
      <c r="E188" s="323"/>
    </row>
    <row r="189" spans="1:5" ht="25.5">
      <c r="A189" s="447">
        <v>88629</v>
      </c>
      <c r="B189" s="332" t="s">
        <v>1374</v>
      </c>
      <c r="C189" s="447" t="s">
        <v>827</v>
      </c>
      <c r="D189" s="446">
        <v>673.85</v>
      </c>
      <c r="E189" s="323"/>
    </row>
    <row r="190" spans="1:5" ht="25.5">
      <c r="A190" s="447">
        <v>88628</v>
      </c>
      <c r="B190" s="332" t="s">
        <v>1373</v>
      </c>
      <c r="C190" s="447" t="s">
        <v>827</v>
      </c>
      <c r="D190" s="446">
        <v>553.88</v>
      </c>
      <c r="E190" s="323"/>
    </row>
    <row r="191" spans="1:5" ht="25.5">
      <c r="A191" s="447">
        <v>100489</v>
      </c>
      <c r="B191" s="332" t="s">
        <v>1398</v>
      </c>
      <c r="C191" s="447" t="s">
        <v>827</v>
      </c>
      <c r="D191" s="446">
        <v>553.80999999999995</v>
      </c>
      <c r="E191" s="323"/>
    </row>
    <row r="192" spans="1:5" ht="38.25">
      <c r="A192" s="447">
        <v>100468</v>
      </c>
      <c r="B192" s="332" t="s">
        <v>1380</v>
      </c>
      <c r="C192" s="447" t="s">
        <v>827</v>
      </c>
      <c r="D192" s="446">
        <v>671.48</v>
      </c>
      <c r="E192" s="323"/>
    </row>
    <row r="193" spans="1:5" ht="38.25">
      <c r="A193" s="447">
        <v>100469</v>
      </c>
      <c r="B193" s="332" t="s">
        <v>1381</v>
      </c>
      <c r="C193" s="447" t="s">
        <v>827</v>
      </c>
      <c r="D193" s="446">
        <v>544.52</v>
      </c>
      <c r="E193" s="323"/>
    </row>
    <row r="194" spans="1:5" ht="38.25">
      <c r="A194" s="447">
        <v>100470</v>
      </c>
      <c r="B194" s="332" t="s">
        <v>1382</v>
      </c>
      <c r="C194" s="447" t="s">
        <v>827</v>
      </c>
      <c r="D194" s="446">
        <v>500.4</v>
      </c>
      <c r="E194" s="323"/>
    </row>
    <row r="195" spans="1:5" ht="38.25">
      <c r="A195" s="447">
        <v>87371</v>
      </c>
      <c r="B195" s="332" t="s">
        <v>1338</v>
      </c>
      <c r="C195" s="447" t="s">
        <v>827</v>
      </c>
      <c r="D195" s="446">
        <v>809.15</v>
      </c>
      <c r="E195" s="323"/>
    </row>
    <row r="196" spans="1:5" ht="51">
      <c r="A196" s="447">
        <v>87295</v>
      </c>
      <c r="B196" s="332" t="s">
        <v>1272</v>
      </c>
      <c r="C196" s="447" t="s">
        <v>827</v>
      </c>
      <c r="D196" s="446">
        <v>687.98</v>
      </c>
      <c r="E196" s="323"/>
    </row>
    <row r="197" spans="1:5" ht="51">
      <c r="A197" s="447">
        <v>87296</v>
      </c>
      <c r="B197" s="332" t="s">
        <v>1273</v>
      </c>
      <c r="C197" s="447" t="s">
        <v>827</v>
      </c>
      <c r="D197" s="446">
        <v>663.47</v>
      </c>
      <c r="E197" s="323"/>
    </row>
    <row r="198" spans="1:5" ht="51">
      <c r="A198" s="447">
        <v>87338</v>
      </c>
      <c r="B198" s="332" t="s">
        <v>1305</v>
      </c>
      <c r="C198" s="447" t="s">
        <v>827</v>
      </c>
      <c r="D198" s="446">
        <v>657.24</v>
      </c>
      <c r="E198" s="323"/>
    </row>
    <row r="199" spans="1:5" ht="25.5">
      <c r="A199" s="447">
        <v>88630</v>
      </c>
      <c r="B199" s="332" t="s">
        <v>7314</v>
      </c>
      <c r="C199" s="447" t="s">
        <v>827</v>
      </c>
      <c r="D199" s="446">
        <v>483.26</v>
      </c>
      <c r="E199" s="323"/>
    </row>
    <row r="200" spans="1:5" ht="38.25">
      <c r="A200" s="447">
        <v>87381</v>
      </c>
      <c r="B200" s="332" t="s">
        <v>1348</v>
      </c>
      <c r="C200" s="447" t="s">
        <v>827</v>
      </c>
      <c r="D200" s="446">
        <v>3714.5</v>
      </c>
      <c r="E200" s="323"/>
    </row>
    <row r="201" spans="1:5" ht="38.25">
      <c r="A201" s="447">
        <v>100462</v>
      </c>
      <c r="B201" s="332" t="s">
        <v>8060</v>
      </c>
      <c r="C201" s="447" t="s">
        <v>827</v>
      </c>
      <c r="D201" s="446">
        <v>0</v>
      </c>
      <c r="E201" s="323"/>
    </row>
    <row r="202" spans="1:5" ht="38.25">
      <c r="A202" s="447">
        <v>87325</v>
      </c>
      <c r="B202" s="332" t="s">
        <v>1292</v>
      </c>
      <c r="C202" s="447" t="s">
        <v>827</v>
      </c>
      <c r="D202" s="446">
        <v>3583.67</v>
      </c>
      <c r="E202" s="323"/>
    </row>
    <row r="203" spans="1:5" ht="38.25">
      <c r="A203" s="447">
        <v>87326</v>
      </c>
      <c r="B203" s="332" t="s">
        <v>1293</v>
      </c>
      <c r="C203" s="447" t="s">
        <v>827</v>
      </c>
      <c r="D203" s="446">
        <v>3594.57</v>
      </c>
      <c r="E203" s="323"/>
    </row>
    <row r="204" spans="1:5" ht="51">
      <c r="A204" s="447">
        <v>87363</v>
      </c>
      <c r="B204" s="332" t="s">
        <v>1330</v>
      </c>
      <c r="C204" s="447" t="s">
        <v>827</v>
      </c>
      <c r="D204" s="446">
        <v>3553.56</v>
      </c>
      <c r="E204" s="323"/>
    </row>
    <row r="205" spans="1:5" ht="51">
      <c r="A205" s="447">
        <v>87364</v>
      </c>
      <c r="B205" s="332" t="s">
        <v>1331</v>
      </c>
      <c r="C205" s="447" t="s">
        <v>827</v>
      </c>
      <c r="D205" s="446">
        <v>3528.8</v>
      </c>
      <c r="E205" s="323"/>
    </row>
    <row r="206" spans="1:5" ht="38.25">
      <c r="A206" s="447">
        <v>87378</v>
      </c>
      <c r="B206" s="332" t="s">
        <v>1345</v>
      </c>
      <c r="C206" s="447" t="s">
        <v>827</v>
      </c>
      <c r="D206" s="446">
        <v>615.91999999999996</v>
      </c>
      <c r="E206" s="323"/>
    </row>
    <row r="207" spans="1:5" ht="38.25">
      <c r="A207" s="447">
        <v>100459</v>
      </c>
      <c r="B207" s="332" t="s">
        <v>8061</v>
      </c>
      <c r="C207" s="447" t="s">
        <v>827</v>
      </c>
      <c r="D207" s="446">
        <v>0</v>
      </c>
      <c r="E207" s="323"/>
    </row>
    <row r="208" spans="1:5" ht="38.25">
      <c r="A208" s="447">
        <v>87316</v>
      </c>
      <c r="B208" s="332" t="s">
        <v>1286</v>
      </c>
      <c r="C208" s="447" t="s">
        <v>827</v>
      </c>
      <c r="D208" s="446">
        <v>478.15</v>
      </c>
      <c r="E208" s="323"/>
    </row>
    <row r="209" spans="1:5" ht="38.25">
      <c r="A209" s="447">
        <v>87317</v>
      </c>
      <c r="B209" s="332" t="s">
        <v>1287</v>
      </c>
      <c r="C209" s="447" t="s">
        <v>827</v>
      </c>
      <c r="D209" s="446">
        <v>464.65</v>
      </c>
      <c r="E209" s="323"/>
    </row>
    <row r="210" spans="1:5" ht="38.25">
      <c r="A210" s="447">
        <v>87355</v>
      </c>
      <c r="B210" s="332" t="s">
        <v>1322</v>
      </c>
      <c r="C210" s="447" t="s">
        <v>827</v>
      </c>
      <c r="D210" s="446">
        <v>515.66999999999996</v>
      </c>
      <c r="E210" s="323"/>
    </row>
    <row r="211" spans="1:5" ht="38.25">
      <c r="A211" s="447">
        <v>87356</v>
      </c>
      <c r="B211" s="332" t="s">
        <v>1323</v>
      </c>
      <c r="C211" s="447" t="s">
        <v>827</v>
      </c>
      <c r="D211" s="446">
        <v>465.25</v>
      </c>
      <c r="E211" s="323"/>
    </row>
    <row r="212" spans="1:5" ht="38.25">
      <c r="A212" s="447">
        <v>87357</v>
      </c>
      <c r="B212" s="332" t="s">
        <v>1324</v>
      </c>
      <c r="C212" s="447" t="s">
        <v>827</v>
      </c>
      <c r="D212" s="446">
        <v>441.53</v>
      </c>
      <c r="E212" s="323"/>
    </row>
    <row r="213" spans="1:5" ht="38.25">
      <c r="A213" s="447">
        <v>100486</v>
      </c>
      <c r="B213" s="332" t="s">
        <v>1395</v>
      </c>
      <c r="C213" s="447" t="s">
        <v>827</v>
      </c>
      <c r="D213" s="446">
        <v>742.74</v>
      </c>
      <c r="E213" s="323"/>
    </row>
    <row r="214" spans="1:5" ht="38.25">
      <c r="A214" s="447">
        <v>100482</v>
      </c>
      <c r="B214" s="332" t="s">
        <v>8062</v>
      </c>
      <c r="C214" s="447" t="s">
        <v>827</v>
      </c>
      <c r="D214" s="446">
        <v>0</v>
      </c>
      <c r="E214" s="323"/>
    </row>
    <row r="215" spans="1:5" ht="38.25">
      <c r="A215" s="447">
        <v>100481</v>
      </c>
      <c r="B215" s="332" t="s">
        <v>1391</v>
      </c>
      <c r="C215" s="447" t="s">
        <v>827</v>
      </c>
      <c r="D215" s="446">
        <v>619.16</v>
      </c>
      <c r="E215" s="323"/>
    </row>
    <row r="216" spans="1:5" ht="38.25">
      <c r="A216" s="447">
        <v>100492</v>
      </c>
      <c r="B216" s="332" t="s">
        <v>1401</v>
      </c>
      <c r="C216" s="447" t="s">
        <v>827</v>
      </c>
      <c r="D216" s="446">
        <v>620.83000000000004</v>
      </c>
      <c r="E216" s="323"/>
    </row>
    <row r="217" spans="1:5" ht="38.25">
      <c r="A217" s="447">
        <v>100483</v>
      </c>
      <c r="B217" s="332" t="s">
        <v>1392</v>
      </c>
      <c r="C217" s="447" t="s">
        <v>827</v>
      </c>
      <c r="D217" s="446">
        <v>664.05</v>
      </c>
      <c r="E217" s="323"/>
    </row>
    <row r="218" spans="1:5" ht="38.25">
      <c r="A218" s="447">
        <v>100484</v>
      </c>
      <c r="B218" s="332" t="s">
        <v>1393</v>
      </c>
      <c r="C218" s="447" t="s">
        <v>827</v>
      </c>
      <c r="D218" s="446">
        <v>617.66</v>
      </c>
      <c r="E218" s="323"/>
    </row>
    <row r="219" spans="1:5" ht="38.25">
      <c r="A219" s="447">
        <v>100485</v>
      </c>
      <c r="B219" s="332" t="s">
        <v>1394</v>
      </c>
      <c r="C219" s="447" t="s">
        <v>827</v>
      </c>
      <c r="D219" s="446">
        <v>600.26</v>
      </c>
      <c r="E219" s="323"/>
    </row>
    <row r="220" spans="1:5" ht="25.5">
      <c r="A220" s="447">
        <v>87373</v>
      </c>
      <c r="B220" s="332" t="s">
        <v>1340</v>
      </c>
      <c r="C220" s="447" t="s">
        <v>827</v>
      </c>
      <c r="D220" s="446">
        <v>746.6</v>
      </c>
      <c r="E220" s="323"/>
    </row>
    <row r="221" spans="1:5" ht="38.25">
      <c r="A221" s="447">
        <v>100454</v>
      </c>
      <c r="B221" s="332" t="s">
        <v>8063</v>
      </c>
      <c r="C221" s="447" t="s">
        <v>827</v>
      </c>
      <c r="D221" s="446">
        <v>0</v>
      </c>
      <c r="E221" s="323"/>
    </row>
    <row r="222" spans="1:5" ht="38.25">
      <c r="A222" s="447">
        <v>87301</v>
      </c>
      <c r="B222" s="332" t="s">
        <v>1276</v>
      </c>
      <c r="C222" s="447" t="s">
        <v>827</v>
      </c>
      <c r="D222" s="446">
        <v>606.74</v>
      </c>
      <c r="E222" s="323"/>
    </row>
    <row r="223" spans="1:5" ht="38.25">
      <c r="A223" s="447">
        <v>87302</v>
      </c>
      <c r="B223" s="332" t="s">
        <v>1277</v>
      </c>
      <c r="C223" s="447" t="s">
        <v>827</v>
      </c>
      <c r="D223" s="446">
        <v>599.51</v>
      </c>
      <c r="E223" s="323"/>
    </row>
    <row r="224" spans="1:5" ht="38.25">
      <c r="A224" s="447">
        <v>87342</v>
      </c>
      <c r="B224" s="332" t="s">
        <v>1309</v>
      </c>
      <c r="C224" s="447" t="s">
        <v>827</v>
      </c>
      <c r="D224" s="446">
        <v>676.52</v>
      </c>
      <c r="E224" s="323"/>
    </row>
    <row r="225" spans="1:5" ht="38.25">
      <c r="A225" s="447">
        <v>87343</v>
      </c>
      <c r="B225" s="332" t="s">
        <v>1310</v>
      </c>
      <c r="C225" s="447" t="s">
        <v>827</v>
      </c>
      <c r="D225" s="446">
        <v>608.07000000000005</v>
      </c>
      <c r="E225" s="323"/>
    </row>
    <row r="226" spans="1:5" ht="38.25">
      <c r="A226" s="447">
        <v>87344</v>
      </c>
      <c r="B226" s="332" t="s">
        <v>1311</v>
      </c>
      <c r="C226" s="447" t="s">
        <v>827</v>
      </c>
      <c r="D226" s="446">
        <v>571.25</v>
      </c>
      <c r="E226" s="323"/>
    </row>
    <row r="227" spans="1:5" ht="25.5">
      <c r="A227" s="447">
        <v>88631</v>
      </c>
      <c r="B227" s="332" t="s">
        <v>1375</v>
      </c>
      <c r="C227" s="447" t="s">
        <v>827</v>
      </c>
      <c r="D227" s="446">
        <v>612.41999999999996</v>
      </c>
      <c r="E227" s="323"/>
    </row>
    <row r="228" spans="1:5" ht="25.5">
      <c r="A228" s="447">
        <v>100471</v>
      </c>
      <c r="B228" s="332" t="s">
        <v>8064</v>
      </c>
      <c r="C228" s="447" t="s">
        <v>827</v>
      </c>
      <c r="D228" s="446">
        <v>0</v>
      </c>
      <c r="E228" s="323"/>
    </row>
    <row r="229" spans="1:5" ht="25.5">
      <c r="A229" s="447">
        <v>100490</v>
      </c>
      <c r="B229" s="332" t="s">
        <v>1399</v>
      </c>
      <c r="C229" s="447" t="s">
        <v>827</v>
      </c>
      <c r="D229" s="446">
        <v>495.73</v>
      </c>
      <c r="E229" s="323"/>
    </row>
    <row r="230" spans="1:5" ht="38.25">
      <c r="A230" s="447">
        <v>100472</v>
      </c>
      <c r="B230" s="332" t="s">
        <v>1383</v>
      </c>
      <c r="C230" s="447" t="s">
        <v>827</v>
      </c>
      <c r="D230" s="446">
        <v>544.05999999999995</v>
      </c>
      <c r="E230" s="323"/>
    </row>
    <row r="231" spans="1:5" ht="38.25">
      <c r="A231" s="447">
        <v>100473</v>
      </c>
      <c r="B231" s="332" t="s">
        <v>1384</v>
      </c>
      <c r="C231" s="447" t="s">
        <v>827</v>
      </c>
      <c r="D231" s="446">
        <v>496.6</v>
      </c>
      <c r="E231" s="323"/>
    </row>
    <row r="232" spans="1:5" ht="38.25">
      <c r="A232" s="447">
        <v>100474</v>
      </c>
      <c r="B232" s="332" t="s">
        <v>1385</v>
      </c>
      <c r="C232" s="447" t="s">
        <v>827</v>
      </c>
      <c r="D232" s="446">
        <v>477.02</v>
      </c>
      <c r="E232" s="323"/>
    </row>
    <row r="233" spans="1:5" ht="38.25">
      <c r="A233" s="447">
        <v>87379</v>
      </c>
      <c r="B233" s="332" t="s">
        <v>1346</v>
      </c>
      <c r="C233" s="447" t="s">
        <v>827</v>
      </c>
      <c r="D233" s="446">
        <v>3685.65</v>
      </c>
      <c r="E233" s="323"/>
    </row>
    <row r="234" spans="1:5" ht="38.25">
      <c r="A234" s="447">
        <v>100460</v>
      </c>
      <c r="B234" s="332" t="s">
        <v>8065</v>
      </c>
      <c r="C234" s="447" t="s">
        <v>827</v>
      </c>
      <c r="D234" s="446">
        <v>0</v>
      </c>
      <c r="E234" s="323"/>
    </row>
    <row r="235" spans="1:5" ht="38.25">
      <c r="A235" s="447">
        <v>87319</v>
      </c>
      <c r="B235" s="332" t="s">
        <v>1288</v>
      </c>
      <c r="C235" s="447" t="s">
        <v>827</v>
      </c>
      <c r="D235" s="446">
        <v>3559.75</v>
      </c>
      <c r="E235" s="323"/>
    </row>
    <row r="236" spans="1:5" ht="38.25">
      <c r="A236" s="447">
        <v>87320</v>
      </c>
      <c r="B236" s="332" t="s">
        <v>1289</v>
      </c>
      <c r="C236" s="447" t="s">
        <v>827</v>
      </c>
      <c r="D236" s="446">
        <v>3567.12</v>
      </c>
      <c r="E236" s="323"/>
    </row>
    <row r="237" spans="1:5" ht="51">
      <c r="A237" s="447">
        <v>87358</v>
      </c>
      <c r="B237" s="332" t="s">
        <v>1325</v>
      </c>
      <c r="C237" s="447" t="s">
        <v>827</v>
      </c>
      <c r="D237" s="446">
        <v>3520.13</v>
      </c>
      <c r="E237" s="323"/>
    </row>
    <row r="238" spans="1:5" ht="51">
      <c r="A238" s="447">
        <v>87359</v>
      </c>
      <c r="B238" s="332" t="s">
        <v>1326</v>
      </c>
      <c r="C238" s="447" t="s">
        <v>827</v>
      </c>
      <c r="D238" s="446">
        <v>3494.04</v>
      </c>
      <c r="E238" s="323"/>
    </row>
    <row r="239" spans="1:5" ht="38.25">
      <c r="A239" s="447">
        <v>87376</v>
      </c>
      <c r="B239" s="332" t="s">
        <v>1343</v>
      </c>
      <c r="C239" s="447" t="s">
        <v>827</v>
      </c>
      <c r="D239" s="446">
        <v>586.91999999999996</v>
      </c>
      <c r="E239" s="323"/>
    </row>
    <row r="240" spans="1:5" ht="38.25">
      <c r="A240" s="447">
        <v>100457</v>
      </c>
      <c r="B240" s="332" t="s">
        <v>8066</v>
      </c>
      <c r="C240" s="447" t="s">
        <v>827</v>
      </c>
      <c r="D240" s="446">
        <v>0</v>
      </c>
      <c r="E240" s="323"/>
    </row>
    <row r="241" spans="1:5" ht="38.25">
      <c r="A241" s="447">
        <v>87310</v>
      </c>
      <c r="B241" s="332" t="s">
        <v>1282</v>
      </c>
      <c r="C241" s="447" t="s">
        <v>827</v>
      </c>
      <c r="D241" s="446">
        <v>439.22</v>
      </c>
      <c r="E241" s="323"/>
    </row>
    <row r="242" spans="1:5" ht="38.25">
      <c r="A242" s="447">
        <v>87311</v>
      </c>
      <c r="B242" s="332" t="s">
        <v>1283</v>
      </c>
      <c r="C242" s="447" t="s">
        <v>827</v>
      </c>
      <c r="D242" s="446">
        <v>430.92</v>
      </c>
      <c r="E242" s="323"/>
    </row>
    <row r="243" spans="1:5" ht="38.25">
      <c r="A243" s="447">
        <v>87350</v>
      </c>
      <c r="B243" s="332" t="s">
        <v>1317</v>
      </c>
      <c r="C243" s="447" t="s">
        <v>827</v>
      </c>
      <c r="D243" s="446">
        <v>484.2</v>
      </c>
      <c r="E243" s="323"/>
    </row>
    <row r="244" spans="1:5" ht="38.25">
      <c r="A244" s="447">
        <v>87351</v>
      </c>
      <c r="B244" s="332" t="s">
        <v>1318</v>
      </c>
      <c r="C244" s="447" t="s">
        <v>827</v>
      </c>
      <c r="D244" s="446">
        <v>414.88</v>
      </c>
      <c r="E244" s="323"/>
    </row>
    <row r="245" spans="1:5" ht="25.5">
      <c r="A245" s="447">
        <v>87374</v>
      </c>
      <c r="B245" s="332" t="s">
        <v>1341</v>
      </c>
      <c r="C245" s="447" t="s">
        <v>827</v>
      </c>
      <c r="D245" s="446">
        <v>704.67</v>
      </c>
      <c r="E245" s="323"/>
    </row>
    <row r="246" spans="1:5" ht="38.25">
      <c r="A246" s="447">
        <v>100455</v>
      </c>
      <c r="B246" s="332" t="s">
        <v>8067</v>
      </c>
      <c r="C246" s="447" t="s">
        <v>827</v>
      </c>
      <c r="D246" s="446">
        <v>0</v>
      </c>
      <c r="E246" s="323"/>
    </row>
    <row r="247" spans="1:5" ht="38.25">
      <c r="A247" s="447">
        <v>87304</v>
      </c>
      <c r="B247" s="332" t="s">
        <v>1278</v>
      </c>
      <c r="C247" s="447" t="s">
        <v>827</v>
      </c>
      <c r="D247" s="446">
        <v>554.97</v>
      </c>
      <c r="E247" s="323"/>
    </row>
    <row r="248" spans="1:5" ht="38.25">
      <c r="A248" s="447">
        <v>87305</v>
      </c>
      <c r="B248" s="332" t="s">
        <v>1279</v>
      </c>
      <c r="C248" s="447" t="s">
        <v>827</v>
      </c>
      <c r="D248" s="446">
        <v>559.08000000000004</v>
      </c>
      <c r="E248" s="323"/>
    </row>
    <row r="249" spans="1:5" ht="38.25">
      <c r="A249" s="447">
        <v>87345</v>
      </c>
      <c r="B249" s="332" t="s">
        <v>1312</v>
      </c>
      <c r="C249" s="447" t="s">
        <v>827</v>
      </c>
      <c r="D249" s="446">
        <v>613.22</v>
      </c>
      <c r="E249" s="323"/>
    </row>
    <row r="250" spans="1:5" ht="38.25">
      <c r="A250" s="447">
        <v>87346</v>
      </c>
      <c r="B250" s="332" t="s">
        <v>1313</v>
      </c>
      <c r="C250" s="447" t="s">
        <v>827</v>
      </c>
      <c r="D250" s="446">
        <v>556.80999999999995</v>
      </c>
      <c r="E250" s="323"/>
    </row>
    <row r="251" spans="1:5" ht="38.25">
      <c r="A251" s="447">
        <v>87347</v>
      </c>
      <c r="B251" s="332" t="s">
        <v>1314</v>
      </c>
      <c r="C251" s="447" t="s">
        <v>827</v>
      </c>
      <c r="D251" s="446">
        <v>527.80999999999995</v>
      </c>
      <c r="E251" s="323"/>
    </row>
    <row r="252" spans="1:5" ht="51">
      <c r="A252" s="447">
        <v>87366</v>
      </c>
      <c r="B252" s="332" t="s">
        <v>1333</v>
      </c>
      <c r="C252" s="447" t="s">
        <v>827</v>
      </c>
      <c r="D252" s="446">
        <v>615.28</v>
      </c>
      <c r="E252" s="323"/>
    </row>
    <row r="253" spans="1:5" ht="51">
      <c r="A253" s="447">
        <v>100448</v>
      </c>
      <c r="B253" s="332" t="s">
        <v>8068</v>
      </c>
      <c r="C253" s="447" t="s">
        <v>827</v>
      </c>
      <c r="D253" s="446">
        <v>0</v>
      </c>
      <c r="E253" s="323"/>
    </row>
    <row r="254" spans="1:5" ht="51">
      <c r="A254" s="447">
        <v>87283</v>
      </c>
      <c r="B254" s="332" t="s">
        <v>1264</v>
      </c>
      <c r="C254" s="447" t="s">
        <v>827</v>
      </c>
      <c r="D254" s="446">
        <v>462.85</v>
      </c>
      <c r="E254" s="323"/>
    </row>
    <row r="255" spans="1:5" ht="51">
      <c r="A255" s="447">
        <v>87284</v>
      </c>
      <c r="B255" s="332" t="s">
        <v>1265</v>
      </c>
      <c r="C255" s="447" t="s">
        <v>827</v>
      </c>
      <c r="D255" s="446">
        <v>456.37</v>
      </c>
      <c r="E255" s="323"/>
    </row>
    <row r="256" spans="1:5" ht="63.75">
      <c r="A256" s="447">
        <v>87329</v>
      </c>
      <c r="B256" s="332" t="s">
        <v>1296</v>
      </c>
      <c r="C256" s="447" t="s">
        <v>827</v>
      </c>
      <c r="D256" s="446">
        <v>502.68</v>
      </c>
      <c r="E256" s="323"/>
    </row>
    <row r="257" spans="1:5" ht="63.75">
      <c r="A257" s="447">
        <v>87330</v>
      </c>
      <c r="B257" s="332" t="s">
        <v>1297</v>
      </c>
      <c r="C257" s="447" t="s">
        <v>827</v>
      </c>
      <c r="D257" s="446">
        <v>438.33</v>
      </c>
      <c r="E257" s="323"/>
    </row>
    <row r="258" spans="1:5" ht="25.5">
      <c r="A258" s="447">
        <v>87375</v>
      </c>
      <c r="B258" s="332" t="s">
        <v>1342</v>
      </c>
      <c r="C258" s="447" t="s">
        <v>827</v>
      </c>
      <c r="D258" s="446">
        <v>678.8</v>
      </c>
      <c r="E258" s="323"/>
    </row>
    <row r="259" spans="1:5" ht="38.25">
      <c r="A259" s="447">
        <v>100456</v>
      </c>
      <c r="B259" s="332" t="s">
        <v>8069</v>
      </c>
      <c r="C259" s="447" t="s">
        <v>827</v>
      </c>
      <c r="D259" s="446">
        <v>0</v>
      </c>
      <c r="E259" s="323"/>
    </row>
    <row r="260" spans="1:5" ht="38.25">
      <c r="A260" s="447">
        <v>87307</v>
      </c>
      <c r="B260" s="332" t="s">
        <v>1280</v>
      </c>
      <c r="C260" s="447" t="s">
        <v>827</v>
      </c>
      <c r="D260" s="446">
        <v>533.12</v>
      </c>
      <c r="E260" s="323"/>
    </row>
    <row r="261" spans="1:5" ht="38.25">
      <c r="A261" s="447">
        <v>87308</v>
      </c>
      <c r="B261" s="332" t="s">
        <v>1281</v>
      </c>
      <c r="C261" s="447" t="s">
        <v>827</v>
      </c>
      <c r="D261" s="446">
        <v>524.80999999999995</v>
      </c>
      <c r="E261" s="323"/>
    </row>
    <row r="262" spans="1:5" ht="38.25">
      <c r="A262" s="447">
        <v>87348</v>
      </c>
      <c r="B262" s="332" t="s">
        <v>1315</v>
      </c>
      <c r="C262" s="447" t="s">
        <v>827</v>
      </c>
      <c r="D262" s="446">
        <v>566.1</v>
      </c>
      <c r="E262" s="323"/>
    </row>
    <row r="263" spans="1:5" ht="38.25">
      <c r="A263" s="447">
        <v>87349</v>
      </c>
      <c r="B263" s="332" t="s">
        <v>1316</v>
      </c>
      <c r="C263" s="447" t="s">
        <v>827</v>
      </c>
      <c r="D263" s="446">
        <v>493.32</v>
      </c>
      <c r="E263" s="323"/>
    </row>
    <row r="264" spans="1:5" ht="51">
      <c r="A264" s="447">
        <v>87365</v>
      </c>
      <c r="B264" s="332" t="s">
        <v>1332</v>
      </c>
      <c r="C264" s="447" t="s">
        <v>827</v>
      </c>
      <c r="D264" s="446">
        <v>587.26</v>
      </c>
      <c r="E264" s="323"/>
    </row>
    <row r="265" spans="1:5" ht="51">
      <c r="A265" s="447">
        <v>100447</v>
      </c>
      <c r="B265" s="332" t="s">
        <v>8070</v>
      </c>
      <c r="C265" s="447" t="s">
        <v>827</v>
      </c>
      <c r="D265" s="446">
        <v>0</v>
      </c>
      <c r="E265" s="323"/>
    </row>
    <row r="266" spans="1:5" ht="51">
      <c r="A266" s="447">
        <v>87280</v>
      </c>
      <c r="B266" s="332" t="s">
        <v>1262</v>
      </c>
      <c r="C266" s="447" t="s">
        <v>827</v>
      </c>
      <c r="D266" s="446">
        <v>449.23</v>
      </c>
      <c r="E266" s="323"/>
    </row>
    <row r="267" spans="1:5" ht="51">
      <c r="A267" s="447">
        <v>87281</v>
      </c>
      <c r="B267" s="332" t="s">
        <v>1263</v>
      </c>
      <c r="C267" s="447" t="s">
        <v>827</v>
      </c>
      <c r="D267" s="446">
        <v>444.56</v>
      </c>
      <c r="E267" s="323"/>
    </row>
    <row r="268" spans="1:5" ht="63.75">
      <c r="A268" s="447">
        <v>87327</v>
      </c>
      <c r="B268" s="332" t="s">
        <v>1294</v>
      </c>
      <c r="C268" s="447" t="s">
        <v>827</v>
      </c>
      <c r="D268" s="446">
        <v>471.84</v>
      </c>
      <c r="E268" s="323"/>
    </row>
    <row r="269" spans="1:5" ht="63.75">
      <c r="A269" s="447">
        <v>87328</v>
      </c>
      <c r="B269" s="332" t="s">
        <v>1295</v>
      </c>
      <c r="C269" s="447" t="s">
        <v>827</v>
      </c>
      <c r="D269" s="446">
        <v>415.21</v>
      </c>
      <c r="E269" s="323"/>
    </row>
    <row r="270" spans="1:5" ht="25.5">
      <c r="A270" s="447">
        <v>87410</v>
      </c>
      <c r="B270" s="332" t="s">
        <v>1370</v>
      </c>
      <c r="C270" s="447" t="s">
        <v>827</v>
      </c>
      <c r="D270" s="446">
        <v>786.68</v>
      </c>
      <c r="E270" s="323"/>
    </row>
    <row r="271" spans="1:5" ht="25.5">
      <c r="A271" s="447">
        <v>95577</v>
      </c>
      <c r="B271" s="332" t="s">
        <v>4533</v>
      </c>
      <c r="C271" s="447" t="s">
        <v>802</v>
      </c>
      <c r="D271" s="446">
        <v>10.94</v>
      </c>
      <c r="E271" s="323"/>
    </row>
    <row r="272" spans="1:5" ht="25.5">
      <c r="A272" s="447">
        <v>95578</v>
      </c>
      <c r="B272" s="332" t="s">
        <v>4534</v>
      </c>
      <c r="C272" s="447" t="s">
        <v>802</v>
      </c>
      <c r="D272" s="446">
        <v>9.08</v>
      </c>
      <c r="E272" s="323"/>
    </row>
    <row r="273" spans="1:5" ht="25.5">
      <c r="A273" s="447">
        <v>95579</v>
      </c>
      <c r="B273" s="332" t="s">
        <v>4535</v>
      </c>
      <c r="C273" s="447" t="s">
        <v>802</v>
      </c>
      <c r="D273" s="446">
        <v>8.7799999999999994</v>
      </c>
      <c r="E273" s="323"/>
    </row>
    <row r="274" spans="1:5" ht="25.5">
      <c r="A274" s="447">
        <v>95580</v>
      </c>
      <c r="B274" s="332" t="s">
        <v>4536</v>
      </c>
      <c r="C274" s="447" t="s">
        <v>802</v>
      </c>
      <c r="D274" s="446">
        <v>10.119999999999999</v>
      </c>
      <c r="E274" s="323"/>
    </row>
    <row r="275" spans="1:5" ht="25.5">
      <c r="A275" s="447">
        <v>95581</v>
      </c>
      <c r="B275" s="332" t="s">
        <v>4537</v>
      </c>
      <c r="C275" s="447" t="s">
        <v>802</v>
      </c>
      <c r="D275" s="446">
        <v>10.08</v>
      </c>
      <c r="E275" s="323"/>
    </row>
    <row r="276" spans="1:5" ht="25.5">
      <c r="A276" s="447">
        <v>95582</v>
      </c>
      <c r="B276" s="332" t="s">
        <v>6040</v>
      </c>
      <c r="C276" s="447" t="s">
        <v>802</v>
      </c>
      <c r="D276" s="446">
        <v>10.99</v>
      </c>
      <c r="E276" s="323"/>
    </row>
    <row r="277" spans="1:5" ht="25.5">
      <c r="A277" s="447">
        <v>95576</v>
      </c>
      <c r="B277" s="332" t="s">
        <v>4532</v>
      </c>
      <c r="C277" s="447" t="s">
        <v>802</v>
      </c>
      <c r="D277" s="446">
        <v>12.91</v>
      </c>
      <c r="E277" s="323"/>
    </row>
    <row r="278" spans="1:5" ht="25.5">
      <c r="A278" s="447">
        <v>95583</v>
      </c>
      <c r="B278" s="332" t="s">
        <v>4538</v>
      </c>
      <c r="C278" s="447" t="s">
        <v>802</v>
      </c>
      <c r="D278" s="446">
        <v>16.29</v>
      </c>
      <c r="E278" s="323"/>
    </row>
    <row r="279" spans="1:5" ht="25.5">
      <c r="A279" s="447">
        <v>95584</v>
      </c>
      <c r="B279" s="332" t="s">
        <v>4539</v>
      </c>
      <c r="C279" s="447" t="s">
        <v>802</v>
      </c>
      <c r="D279" s="446">
        <v>14.33</v>
      </c>
      <c r="E279" s="323"/>
    </row>
    <row r="280" spans="1:5" ht="25.5">
      <c r="A280" s="447">
        <v>95593</v>
      </c>
      <c r="B280" s="332" t="s">
        <v>4541</v>
      </c>
      <c r="C280" s="447" t="s">
        <v>802</v>
      </c>
      <c r="D280" s="446">
        <v>14.33</v>
      </c>
      <c r="E280" s="323"/>
    </row>
    <row r="281" spans="1:5" ht="25.5">
      <c r="A281" s="447">
        <v>95592</v>
      </c>
      <c r="B281" s="332" t="s">
        <v>4540</v>
      </c>
      <c r="C281" s="447" t="s">
        <v>802</v>
      </c>
      <c r="D281" s="446">
        <v>16.29</v>
      </c>
      <c r="E281" s="323"/>
    </row>
    <row r="282" spans="1:5" ht="38.25">
      <c r="A282" s="447">
        <v>92919</v>
      </c>
      <c r="B282" s="332" t="s">
        <v>4021</v>
      </c>
      <c r="C282" s="447" t="s">
        <v>802</v>
      </c>
      <c r="D282" s="446">
        <v>12.28</v>
      </c>
      <c r="E282" s="323"/>
    </row>
    <row r="283" spans="1:5" ht="38.25">
      <c r="A283" s="447">
        <v>92921</v>
      </c>
      <c r="B283" s="332" t="s">
        <v>4022</v>
      </c>
      <c r="C283" s="447" t="s">
        <v>802</v>
      </c>
      <c r="D283" s="446">
        <v>10.11</v>
      </c>
      <c r="E283" s="323"/>
    </row>
    <row r="284" spans="1:5" ht="38.25">
      <c r="A284" s="447">
        <v>92922</v>
      </c>
      <c r="B284" s="332" t="s">
        <v>4023</v>
      </c>
      <c r="C284" s="447" t="s">
        <v>802</v>
      </c>
      <c r="D284" s="446">
        <v>9.6300000000000008</v>
      </c>
      <c r="E284" s="323"/>
    </row>
    <row r="285" spans="1:5" ht="38.25">
      <c r="A285" s="447">
        <v>92923</v>
      </c>
      <c r="B285" s="332" t="s">
        <v>4024</v>
      </c>
      <c r="C285" s="447" t="s">
        <v>802</v>
      </c>
      <c r="D285" s="446">
        <v>10.8</v>
      </c>
      <c r="E285" s="323"/>
    </row>
    <row r="286" spans="1:5" ht="38.25">
      <c r="A286" s="447">
        <v>92924</v>
      </c>
      <c r="B286" s="332" t="s">
        <v>4025</v>
      </c>
      <c r="C286" s="447" t="s">
        <v>802</v>
      </c>
      <c r="D286" s="446">
        <v>10.6</v>
      </c>
      <c r="E286" s="323"/>
    </row>
    <row r="287" spans="1:5" ht="38.25">
      <c r="A287" s="447">
        <v>104104</v>
      </c>
      <c r="B287" s="332" t="s">
        <v>4026</v>
      </c>
      <c r="C287" s="447" t="s">
        <v>802</v>
      </c>
      <c r="D287" s="446">
        <v>11.12</v>
      </c>
      <c r="E287" s="323"/>
    </row>
    <row r="288" spans="1:5" ht="38.25">
      <c r="A288" s="447">
        <v>92916</v>
      </c>
      <c r="B288" s="332" t="s">
        <v>4019</v>
      </c>
      <c r="C288" s="447" t="s">
        <v>802</v>
      </c>
      <c r="D288" s="446">
        <v>15.56</v>
      </c>
      <c r="E288" s="323"/>
    </row>
    <row r="289" spans="1:5" ht="38.25">
      <c r="A289" s="447">
        <v>92917</v>
      </c>
      <c r="B289" s="332" t="s">
        <v>4020</v>
      </c>
      <c r="C289" s="447" t="s">
        <v>802</v>
      </c>
      <c r="D289" s="446">
        <v>14.12</v>
      </c>
      <c r="E289" s="323"/>
    </row>
    <row r="290" spans="1:5" ht="38.25">
      <c r="A290" s="447">
        <v>92915</v>
      </c>
      <c r="B290" s="332" t="s">
        <v>4018</v>
      </c>
      <c r="C290" s="447" t="s">
        <v>802</v>
      </c>
      <c r="D290" s="446">
        <v>17.13</v>
      </c>
      <c r="E290" s="323"/>
    </row>
    <row r="291" spans="1:5" ht="38.25">
      <c r="A291" s="447">
        <v>92771</v>
      </c>
      <c r="B291" s="332" t="s">
        <v>3991</v>
      </c>
      <c r="C291" s="447" t="s">
        <v>802</v>
      </c>
      <c r="D291" s="446">
        <v>10.8</v>
      </c>
      <c r="E291" s="323"/>
    </row>
    <row r="292" spans="1:5" ht="38.25">
      <c r="A292" s="447">
        <v>92772</v>
      </c>
      <c r="B292" s="332" t="s">
        <v>3992</v>
      </c>
      <c r="C292" s="447" t="s">
        <v>802</v>
      </c>
      <c r="D292" s="446">
        <v>9.0299999999999994</v>
      </c>
      <c r="E292" s="323"/>
    </row>
    <row r="293" spans="1:5" ht="38.25">
      <c r="A293" s="447">
        <v>92773</v>
      </c>
      <c r="B293" s="332" t="s">
        <v>3993</v>
      </c>
      <c r="C293" s="447" t="s">
        <v>802</v>
      </c>
      <c r="D293" s="446">
        <v>8.86</v>
      </c>
      <c r="E293" s="323"/>
    </row>
    <row r="294" spans="1:5" ht="38.25">
      <c r="A294" s="447">
        <v>92774</v>
      </c>
      <c r="B294" s="332" t="s">
        <v>3994</v>
      </c>
      <c r="C294" s="447" t="s">
        <v>802</v>
      </c>
      <c r="D294" s="446">
        <v>10.25</v>
      </c>
      <c r="E294" s="323"/>
    </row>
    <row r="295" spans="1:5" ht="25.5">
      <c r="A295" s="447">
        <v>92769</v>
      </c>
      <c r="B295" s="332" t="s">
        <v>3989</v>
      </c>
      <c r="C295" s="447" t="s">
        <v>802</v>
      </c>
      <c r="D295" s="446">
        <v>12.98</v>
      </c>
      <c r="E295" s="323"/>
    </row>
    <row r="296" spans="1:5" ht="25.5">
      <c r="A296" s="447">
        <v>92770</v>
      </c>
      <c r="B296" s="332" t="s">
        <v>3990</v>
      </c>
      <c r="C296" s="447" t="s">
        <v>802</v>
      </c>
      <c r="D296" s="446">
        <v>12.16</v>
      </c>
      <c r="E296" s="323"/>
    </row>
    <row r="297" spans="1:5" ht="25.5">
      <c r="A297" s="447">
        <v>92767</v>
      </c>
      <c r="B297" s="332" t="s">
        <v>3987</v>
      </c>
      <c r="C297" s="447" t="s">
        <v>802</v>
      </c>
      <c r="D297" s="446">
        <v>15.8</v>
      </c>
      <c r="E297" s="323"/>
    </row>
    <row r="298" spans="1:5" ht="25.5">
      <c r="A298" s="447">
        <v>92768</v>
      </c>
      <c r="B298" s="332" t="s">
        <v>3988</v>
      </c>
      <c r="C298" s="447" t="s">
        <v>802</v>
      </c>
      <c r="D298" s="446">
        <v>13.82</v>
      </c>
      <c r="E298" s="323"/>
    </row>
    <row r="299" spans="1:5" ht="38.25">
      <c r="A299" s="447">
        <v>92762</v>
      </c>
      <c r="B299" s="332" t="s">
        <v>3982</v>
      </c>
      <c r="C299" s="447" t="s">
        <v>802</v>
      </c>
      <c r="D299" s="446">
        <v>11.27</v>
      </c>
      <c r="E299" s="323"/>
    </row>
    <row r="300" spans="1:5" ht="38.25">
      <c r="A300" s="447">
        <v>92763</v>
      </c>
      <c r="B300" s="332" t="s">
        <v>3983</v>
      </c>
      <c r="C300" s="447" t="s">
        <v>802</v>
      </c>
      <c r="D300" s="446">
        <v>9.4499999999999993</v>
      </c>
      <c r="E300" s="323"/>
    </row>
    <row r="301" spans="1:5" ht="38.25">
      <c r="A301" s="447">
        <v>92764</v>
      </c>
      <c r="B301" s="332" t="s">
        <v>3984</v>
      </c>
      <c r="C301" s="447" t="s">
        <v>802</v>
      </c>
      <c r="D301" s="446">
        <v>9.1300000000000008</v>
      </c>
      <c r="E301" s="323"/>
    </row>
    <row r="302" spans="1:5" ht="38.25">
      <c r="A302" s="447">
        <v>92765</v>
      </c>
      <c r="B302" s="332" t="s">
        <v>3985</v>
      </c>
      <c r="C302" s="447" t="s">
        <v>802</v>
      </c>
      <c r="D302" s="446">
        <v>10.4</v>
      </c>
      <c r="E302" s="323"/>
    </row>
    <row r="303" spans="1:5" ht="38.25">
      <c r="A303" s="447">
        <v>92766</v>
      </c>
      <c r="B303" s="332" t="s">
        <v>3986</v>
      </c>
      <c r="C303" s="447" t="s">
        <v>802</v>
      </c>
      <c r="D303" s="446">
        <v>10.29</v>
      </c>
      <c r="E303" s="323"/>
    </row>
    <row r="304" spans="1:5" ht="25.5">
      <c r="A304" s="447">
        <v>104105</v>
      </c>
      <c r="B304" s="332" t="s">
        <v>4027</v>
      </c>
      <c r="C304" s="447" t="s">
        <v>802</v>
      </c>
      <c r="D304" s="446">
        <v>11.12</v>
      </c>
      <c r="E304" s="323"/>
    </row>
    <row r="305" spans="1:5" ht="38.25">
      <c r="A305" s="447">
        <v>92760</v>
      </c>
      <c r="B305" s="332" t="s">
        <v>3980</v>
      </c>
      <c r="C305" s="447" t="s">
        <v>802</v>
      </c>
      <c r="D305" s="446">
        <v>13.52</v>
      </c>
      <c r="E305" s="323"/>
    </row>
    <row r="306" spans="1:5" ht="38.25">
      <c r="A306" s="447">
        <v>92761</v>
      </c>
      <c r="B306" s="332" t="s">
        <v>3981</v>
      </c>
      <c r="C306" s="447" t="s">
        <v>802</v>
      </c>
      <c r="D306" s="446">
        <v>12.66</v>
      </c>
      <c r="E306" s="323"/>
    </row>
    <row r="307" spans="1:5" ht="38.25">
      <c r="A307" s="447">
        <v>92759</v>
      </c>
      <c r="B307" s="332" t="s">
        <v>3979</v>
      </c>
      <c r="C307" s="447" t="s">
        <v>802</v>
      </c>
      <c r="D307" s="446">
        <v>14.36</v>
      </c>
      <c r="E307" s="323"/>
    </row>
    <row r="308" spans="1:5" ht="38.25">
      <c r="A308" s="447">
        <v>104108</v>
      </c>
      <c r="B308" s="332" t="s">
        <v>4030</v>
      </c>
      <c r="C308" s="447" t="s">
        <v>802</v>
      </c>
      <c r="D308" s="446">
        <v>13.08</v>
      </c>
      <c r="E308" s="323"/>
    </row>
    <row r="309" spans="1:5" ht="38.25">
      <c r="A309" s="447">
        <v>104107</v>
      </c>
      <c r="B309" s="332" t="s">
        <v>4029</v>
      </c>
      <c r="C309" s="447" t="s">
        <v>802</v>
      </c>
      <c r="D309" s="446">
        <v>11</v>
      </c>
      <c r="E309" s="323"/>
    </row>
    <row r="310" spans="1:5" ht="38.25">
      <c r="A310" s="447">
        <v>104106</v>
      </c>
      <c r="B310" s="332" t="s">
        <v>4028</v>
      </c>
      <c r="C310" s="447" t="s">
        <v>802</v>
      </c>
      <c r="D310" s="446">
        <v>10.31</v>
      </c>
      <c r="E310" s="323"/>
    </row>
    <row r="311" spans="1:5" ht="38.25">
      <c r="A311" s="447">
        <v>104110</v>
      </c>
      <c r="B311" s="332" t="s">
        <v>4032</v>
      </c>
      <c r="C311" s="447" t="s">
        <v>802</v>
      </c>
      <c r="D311" s="446">
        <v>18.309999999999999</v>
      </c>
      <c r="E311" s="323"/>
    </row>
    <row r="312" spans="1:5" ht="38.25">
      <c r="A312" s="447">
        <v>104109</v>
      </c>
      <c r="B312" s="332" t="s">
        <v>4031</v>
      </c>
      <c r="C312" s="447" t="s">
        <v>802</v>
      </c>
      <c r="D312" s="446">
        <v>16.079999999999998</v>
      </c>
      <c r="E312" s="323"/>
    </row>
    <row r="313" spans="1:5" ht="38.25">
      <c r="A313" s="447">
        <v>104111</v>
      </c>
      <c r="B313" s="332" t="s">
        <v>4033</v>
      </c>
      <c r="C313" s="447" t="s">
        <v>802</v>
      </c>
      <c r="D313" s="446">
        <v>20.85</v>
      </c>
      <c r="E313" s="323"/>
    </row>
    <row r="314" spans="1:5" ht="25.5">
      <c r="A314" s="447">
        <v>92884</v>
      </c>
      <c r="B314" s="332" t="s">
        <v>4013</v>
      </c>
      <c r="C314" s="447" t="s">
        <v>802</v>
      </c>
      <c r="D314" s="446">
        <v>12.51</v>
      </c>
      <c r="E314" s="323"/>
    </row>
    <row r="315" spans="1:5" ht="25.5">
      <c r="A315" s="447">
        <v>92885</v>
      </c>
      <c r="B315" s="332" t="s">
        <v>4014</v>
      </c>
      <c r="C315" s="447" t="s">
        <v>802</v>
      </c>
      <c r="D315" s="446">
        <v>11.85</v>
      </c>
      <c r="E315" s="323"/>
    </row>
    <row r="316" spans="1:5" ht="25.5">
      <c r="A316" s="447">
        <v>92886</v>
      </c>
      <c r="B316" s="332" t="s">
        <v>4015</v>
      </c>
      <c r="C316" s="447" t="s">
        <v>802</v>
      </c>
      <c r="D316" s="446">
        <v>11.3</v>
      </c>
      <c r="E316" s="323"/>
    </row>
    <row r="317" spans="1:5" ht="25.5">
      <c r="A317" s="447">
        <v>92887</v>
      </c>
      <c r="B317" s="332" t="s">
        <v>4016</v>
      </c>
      <c r="C317" s="447" t="s">
        <v>802</v>
      </c>
      <c r="D317" s="446">
        <v>11.21</v>
      </c>
      <c r="E317" s="323"/>
    </row>
    <row r="318" spans="1:5" ht="25.5">
      <c r="A318" s="447">
        <v>92888</v>
      </c>
      <c r="B318" s="332" t="s">
        <v>4017</v>
      </c>
      <c r="C318" s="447" t="s">
        <v>802</v>
      </c>
      <c r="D318" s="446">
        <v>10.94</v>
      </c>
      <c r="E318" s="323"/>
    </row>
    <row r="319" spans="1:5" ht="25.5">
      <c r="A319" s="447">
        <v>92882</v>
      </c>
      <c r="B319" s="332" t="s">
        <v>4011</v>
      </c>
      <c r="C319" s="447" t="s">
        <v>802</v>
      </c>
      <c r="D319" s="446">
        <v>13.51</v>
      </c>
      <c r="E319" s="323"/>
    </row>
    <row r="320" spans="1:5" ht="25.5">
      <c r="A320" s="447">
        <v>92883</v>
      </c>
      <c r="B320" s="332" t="s">
        <v>4012</v>
      </c>
      <c r="C320" s="447" t="s">
        <v>802</v>
      </c>
      <c r="D320" s="446">
        <v>12.39</v>
      </c>
      <c r="E320" s="323"/>
    </row>
    <row r="321" spans="1:5" ht="13.5">
      <c r="A321" s="447">
        <v>92877</v>
      </c>
      <c r="B321" s="332" t="s">
        <v>4006</v>
      </c>
      <c r="C321" s="447" t="s">
        <v>802</v>
      </c>
      <c r="D321" s="446">
        <v>10.32</v>
      </c>
      <c r="E321" s="323"/>
    </row>
    <row r="322" spans="1:5" ht="13.5">
      <c r="A322" s="447">
        <v>92878</v>
      </c>
      <c r="B322" s="332" t="s">
        <v>4007</v>
      </c>
      <c r="C322" s="447" t="s">
        <v>802</v>
      </c>
      <c r="D322" s="446">
        <v>10.14</v>
      </c>
      <c r="E322" s="323"/>
    </row>
    <row r="323" spans="1:5" ht="13.5">
      <c r="A323" s="447">
        <v>92879</v>
      </c>
      <c r="B323" s="332" t="s">
        <v>4008</v>
      </c>
      <c r="C323" s="447" t="s">
        <v>802</v>
      </c>
      <c r="D323" s="446">
        <v>10.029999999999999</v>
      </c>
      <c r="E323" s="323"/>
    </row>
    <row r="324" spans="1:5" ht="13.5">
      <c r="A324" s="447">
        <v>92880</v>
      </c>
      <c r="B324" s="332" t="s">
        <v>4009</v>
      </c>
      <c r="C324" s="447" t="s">
        <v>802</v>
      </c>
      <c r="D324" s="446">
        <v>10.25</v>
      </c>
      <c r="E324" s="323"/>
    </row>
    <row r="325" spans="1:5" ht="13.5">
      <c r="A325" s="447">
        <v>92881</v>
      </c>
      <c r="B325" s="332" t="s">
        <v>4010</v>
      </c>
      <c r="C325" s="447" t="s">
        <v>802</v>
      </c>
      <c r="D325" s="446">
        <v>10.23</v>
      </c>
      <c r="E325" s="323"/>
    </row>
    <row r="326" spans="1:5" ht="13.5">
      <c r="A326" s="447">
        <v>92875</v>
      </c>
      <c r="B326" s="332" t="s">
        <v>4004</v>
      </c>
      <c r="C326" s="447" t="s">
        <v>802</v>
      </c>
      <c r="D326" s="446">
        <v>9.8800000000000008</v>
      </c>
      <c r="E326" s="323"/>
    </row>
    <row r="327" spans="1:5" ht="13.5">
      <c r="A327" s="447">
        <v>92876</v>
      </c>
      <c r="B327" s="332" t="s">
        <v>4005</v>
      </c>
      <c r="C327" s="447" t="s">
        <v>802</v>
      </c>
      <c r="D327" s="446">
        <v>9.58</v>
      </c>
      <c r="E327" s="323"/>
    </row>
    <row r="328" spans="1:5" ht="13.5">
      <c r="A328" s="447">
        <v>92803</v>
      </c>
      <c r="B328" s="332" t="s">
        <v>4000</v>
      </c>
      <c r="C328" s="447" t="s">
        <v>802</v>
      </c>
      <c r="D328" s="446">
        <v>9.51</v>
      </c>
      <c r="E328" s="323"/>
    </row>
    <row r="329" spans="1:5" ht="13.5">
      <c r="A329" s="447">
        <v>92804</v>
      </c>
      <c r="B329" s="332" t="s">
        <v>4001</v>
      </c>
      <c r="C329" s="447" t="s">
        <v>802</v>
      </c>
      <c r="D329" s="446">
        <v>8.15</v>
      </c>
      <c r="E329" s="323"/>
    </row>
    <row r="330" spans="1:5" ht="13.5">
      <c r="A330" s="447">
        <v>92805</v>
      </c>
      <c r="B330" s="332" t="s">
        <v>4002</v>
      </c>
      <c r="C330" s="447" t="s">
        <v>802</v>
      </c>
      <c r="D330" s="446">
        <v>8.08</v>
      </c>
      <c r="E330" s="323"/>
    </row>
    <row r="331" spans="1:5" ht="13.5">
      <c r="A331" s="447">
        <v>92806</v>
      </c>
      <c r="B331" s="332" t="s">
        <v>4003</v>
      </c>
      <c r="C331" s="447" t="s">
        <v>802</v>
      </c>
      <c r="D331" s="446">
        <v>9.51</v>
      </c>
      <c r="E331" s="323"/>
    </row>
    <row r="332" spans="1:5" ht="13.5">
      <c r="A332" s="447">
        <v>92798</v>
      </c>
      <c r="B332" s="332" t="s">
        <v>3995</v>
      </c>
      <c r="C332" s="447" t="s">
        <v>802</v>
      </c>
      <c r="D332" s="446">
        <v>9.51</v>
      </c>
      <c r="E332" s="323"/>
    </row>
    <row r="333" spans="1:5" ht="13.5">
      <c r="A333" s="447">
        <v>95448</v>
      </c>
      <c r="B333" s="332" t="s">
        <v>7469</v>
      </c>
      <c r="C333" s="447" t="s">
        <v>802</v>
      </c>
      <c r="D333" s="446">
        <v>10.44</v>
      </c>
      <c r="E333" s="323"/>
    </row>
    <row r="334" spans="1:5" ht="13.5">
      <c r="A334" s="447">
        <v>92801</v>
      </c>
      <c r="B334" s="332" t="s">
        <v>3998</v>
      </c>
      <c r="C334" s="447" t="s">
        <v>802</v>
      </c>
      <c r="D334" s="446">
        <v>10.39</v>
      </c>
      <c r="E334" s="323"/>
    </row>
    <row r="335" spans="1:5" ht="13.5">
      <c r="A335" s="447">
        <v>92802</v>
      </c>
      <c r="B335" s="332" t="s">
        <v>3999</v>
      </c>
      <c r="C335" s="447" t="s">
        <v>802</v>
      </c>
      <c r="D335" s="446">
        <v>10.32</v>
      </c>
      <c r="E335" s="323"/>
    </row>
    <row r="336" spans="1:5" ht="13.5">
      <c r="A336" s="447">
        <v>92799</v>
      </c>
      <c r="B336" s="332" t="s">
        <v>3996</v>
      </c>
      <c r="C336" s="447" t="s">
        <v>802</v>
      </c>
      <c r="D336" s="446">
        <v>11.42</v>
      </c>
      <c r="E336" s="323"/>
    </row>
    <row r="337" spans="1:5" ht="13.5">
      <c r="A337" s="447">
        <v>92800</v>
      </c>
      <c r="B337" s="332" t="s">
        <v>3997</v>
      </c>
      <c r="C337" s="447" t="s">
        <v>802</v>
      </c>
      <c r="D337" s="446">
        <v>10.29</v>
      </c>
      <c r="E337" s="323"/>
    </row>
    <row r="338" spans="1:5" ht="25.5">
      <c r="A338" s="447">
        <v>95605</v>
      </c>
      <c r="B338" s="332" t="s">
        <v>2494</v>
      </c>
      <c r="C338" s="447" t="s">
        <v>2010</v>
      </c>
      <c r="D338" s="446">
        <v>130.96</v>
      </c>
      <c r="E338" s="323"/>
    </row>
    <row r="339" spans="1:5" ht="25.5">
      <c r="A339" s="447">
        <v>95602</v>
      </c>
      <c r="B339" s="332" t="s">
        <v>2491</v>
      </c>
      <c r="C339" s="447" t="s">
        <v>2010</v>
      </c>
      <c r="D339" s="446">
        <v>26.93</v>
      </c>
      <c r="E339" s="323"/>
    </row>
    <row r="340" spans="1:5" ht="25.5">
      <c r="A340" s="447">
        <v>95603</v>
      </c>
      <c r="B340" s="332" t="s">
        <v>2492</v>
      </c>
      <c r="C340" s="447" t="s">
        <v>2010</v>
      </c>
      <c r="D340" s="446">
        <v>45.96</v>
      </c>
      <c r="E340" s="323"/>
    </row>
    <row r="341" spans="1:5" ht="25.5">
      <c r="A341" s="447">
        <v>95604</v>
      </c>
      <c r="B341" s="332" t="s">
        <v>2493</v>
      </c>
      <c r="C341" s="447" t="s">
        <v>2010</v>
      </c>
      <c r="D341" s="446">
        <v>71.319999999999993</v>
      </c>
      <c r="E341" s="323"/>
    </row>
    <row r="342" spans="1:5" ht="25.5">
      <c r="A342" s="447">
        <v>95601</v>
      </c>
      <c r="B342" s="332" t="s">
        <v>2490</v>
      </c>
      <c r="C342" s="447" t="s">
        <v>2010</v>
      </c>
      <c r="D342" s="446">
        <v>16.829999999999998</v>
      </c>
      <c r="E342" s="323"/>
    </row>
    <row r="343" spans="1:5" ht="25.5">
      <c r="A343" s="447">
        <v>102521</v>
      </c>
      <c r="B343" s="332" t="s">
        <v>2497</v>
      </c>
      <c r="C343" s="447" t="s">
        <v>2010</v>
      </c>
      <c r="D343" s="446">
        <v>108.04</v>
      </c>
      <c r="E343" s="323"/>
    </row>
    <row r="344" spans="1:5" ht="25.5">
      <c r="A344" s="447">
        <v>102522</v>
      </c>
      <c r="B344" s="332" t="s">
        <v>2498</v>
      </c>
      <c r="C344" s="447" t="s">
        <v>2010</v>
      </c>
      <c r="D344" s="446">
        <v>158.5</v>
      </c>
      <c r="E344" s="323"/>
    </row>
    <row r="345" spans="1:5" ht="25.5">
      <c r="A345" s="447">
        <v>102523</v>
      </c>
      <c r="B345" s="332" t="s">
        <v>2499</v>
      </c>
      <c r="C345" s="447" t="s">
        <v>2010</v>
      </c>
      <c r="D345" s="446">
        <v>208.95</v>
      </c>
      <c r="E345" s="323"/>
    </row>
    <row r="346" spans="1:5" ht="25.5">
      <c r="A346" s="447">
        <v>95608</v>
      </c>
      <c r="B346" s="332" t="s">
        <v>2495</v>
      </c>
      <c r="C346" s="447" t="s">
        <v>2010</v>
      </c>
      <c r="D346" s="446">
        <v>35.590000000000003</v>
      </c>
      <c r="E346" s="323"/>
    </row>
    <row r="347" spans="1:5" ht="25.5">
      <c r="A347" s="447">
        <v>95609</v>
      </c>
      <c r="B347" s="332" t="s">
        <v>2496</v>
      </c>
      <c r="C347" s="447" t="s">
        <v>2010</v>
      </c>
      <c r="D347" s="446">
        <v>45.12</v>
      </c>
      <c r="E347" s="323"/>
    </row>
    <row r="348" spans="1:5" ht="25.5">
      <c r="A348" s="447">
        <v>95607</v>
      </c>
      <c r="B348" s="332" t="s">
        <v>7468</v>
      </c>
      <c r="C348" s="447" t="s">
        <v>2010</v>
      </c>
      <c r="D348" s="446">
        <v>24.54</v>
      </c>
      <c r="E348" s="323"/>
    </row>
    <row r="349" spans="1:5" ht="38.25">
      <c r="A349" s="447">
        <v>95996</v>
      </c>
      <c r="B349" s="332" t="s">
        <v>1231</v>
      </c>
      <c r="C349" s="447" t="s">
        <v>827</v>
      </c>
      <c r="D349" s="446">
        <v>1958.51</v>
      </c>
      <c r="E349" s="323"/>
    </row>
    <row r="350" spans="1:5" ht="38.25">
      <c r="A350" s="447">
        <v>95995</v>
      </c>
      <c r="B350" s="332" t="s">
        <v>1230</v>
      </c>
      <c r="C350" s="447" t="s">
        <v>827</v>
      </c>
      <c r="D350" s="446">
        <v>2255.1999999999998</v>
      </c>
      <c r="E350" s="323"/>
    </row>
    <row r="351" spans="1:5" ht="38.25">
      <c r="A351" s="447">
        <v>104372</v>
      </c>
      <c r="B351" s="332" t="s">
        <v>8071</v>
      </c>
      <c r="C351" s="447" t="s">
        <v>827</v>
      </c>
      <c r="D351" s="446">
        <v>0</v>
      </c>
      <c r="E351" s="323"/>
    </row>
    <row r="352" spans="1:5" ht="38.25">
      <c r="A352" s="447">
        <v>104371</v>
      </c>
      <c r="B352" s="332" t="s">
        <v>8072</v>
      </c>
      <c r="C352" s="447" t="s">
        <v>827</v>
      </c>
      <c r="D352" s="446">
        <v>0</v>
      </c>
      <c r="E352" s="323"/>
    </row>
    <row r="353" spans="1:5" ht="25.5">
      <c r="A353" s="447">
        <v>96001</v>
      </c>
      <c r="B353" s="332" t="s">
        <v>1232</v>
      </c>
      <c r="C353" s="447" t="s">
        <v>16</v>
      </c>
      <c r="D353" s="446">
        <v>7.26</v>
      </c>
      <c r="E353" s="323"/>
    </row>
    <row r="354" spans="1:5" ht="38.25">
      <c r="A354" s="447">
        <v>94880</v>
      </c>
      <c r="B354" s="332" t="s">
        <v>2057</v>
      </c>
      <c r="C354" s="447" t="s">
        <v>5</v>
      </c>
      <c r="D354" s="446">
        <v>42.61</v>
      </c>
      <c r="E354" s="323"/>
    </row>
    <row r="355" spans="1:5" ht="38.25">
      <c r="A355" s="447">
        <v>94882</v>
      </c>
      <c r="B355" s="332" t="s">
        <v>2059</v>
      </c>
      <c r="C355" s="447" t="s">
        <v>5</v>
      </c>
      <c r="D355" s="446">
        <v>49.5</v>
      </c>
      <c r="E355" s="323"/>
    </row>
    <row r="356" spans="1:5" ht="38.25">
      <c r="A356" s="447">
        <v>94884</v>
      </c>
      <c r="B356" s="332" t="s">
        <v>2060</v>
      </c>
      <c r="C356" s="447" t="s">
        <v>5</v>
      </c>
      <c r="D356" s="446">
        <v>63.51</v>
      </c>
      <c r="E356" s="323"/>
    </row>
    <row r="357" spans="1:5" ht="38.25">
      <c r="A357" s="447">
        <v>94870</v>
      </c>
      <c r="B357" s="332" t="s">
        <v>2050</v>
      </c>
      <c r="C357" s="447" t="s">
        <v>5</v>
      </c>
      <c r="D357" s="446">
        <v>1.8</v>
      </c>
      <c r="E357" s="323"/>
    </row>
    <row r="358" spans="1:5" ht="38.25">
      <c r="A358" s="447">
        <v>94872</v>
      </c>
      <c r="B358" s="332" t="s">
        <v>2052</v>
      </c>
      <c r="C358" s="447" t="s">
        <v>5</v>
      </c>
      <c r="D358" s="446">
        <v>2.5299999999999998</v>
      </c>
      <c r="E358" s="323"/>
    </row>
    <row r="359" spans="1:5" ht="38.25">
      <c r="A359" s="447">
        <v>90746</v>
      </c>
      <c r="B359" s="332" t="s">
        <v>2047</v>
      </c>
      <c r="C359" s="447" t="s">
        <v>5</v>
      </c>
      <c r="D359" s="446">
        <v>3.31</v>
      </c>
      <c r="E359" s="323"/>
    </row>
    <row r="360" spans="1:5" ht="38.25">
      <c r="A360" s="447">
        <v>90747</v>
      </c>
      <c r="B360" s="332" t="s">
        <v>2048</v>
      </c>
      <c r="C360" s="447" t="s">
        <v>5</v>
      </c>
      <c r="D360" s="446">
        <v>17.03</v>
      </c>
      <c r="E360" s="323"/>
    </row>
    <row r="361" spans="1:5" ht="38.25">
      <c r="A361" s="447">
        <v>94876</v>
      </c>
      <c r="B361" s="332" t="s">
        <v>2054</v>
      </c>
      <c r="C361" s="447" t="s">
        <v>5</v>
      </c>
      <c r="D361" s="446">
        <v>28.57</v>
      </c>
      <c r="E361" s="323"/>
    </row>
    <row r="362" spans="1:5" ht="38.25">
      <c r="A362" s="447">
        <v>94878</v>
      </c>
      <c r="B362" s="332" t="s">
        <v>2055</v>
      </c>
      <c r="C362" s="447" t="s">
        <v>5</v>
      </c>
      <c r="D362" s="446">
        <v>33.049999999999997</v>
      </c>
      <c r="E362" s="323"/>
    </row>
    <row r="363" spans="1:5" ht="38.25">
      <c r="A363" s="447">
        <v>90740</v>
      </c>
      <c r="B363" s="332" t="s">
        <v>2041</v>
      </c>
      <c r="C363" s="447" t="s">
        <v>5</v>
      </c>
      <c r="D363" s="446">
        <v>4.04</v>
      </c>
      <c r="E363" s="323"/>
    </row>
    <row r="364" spans="1:5" ht="38.25">
      <c r="A364" s="447">
        <v>90741</v>
      </c>
      <c r="B364" s="332" t="s">
        <v>2042</v>
      </c>
      <c r="C364" s="447" t="s">
        <v>5</v>
      </c>
      <c r="D364" s="446">
        <v>4.6100000000000003</v>
      </c>
      <c r="E364" s="323"/>
    </row>
    <row r="365" spans="1:5" ht="38.25">
      <c r="A365" s="447">
        <v>90742</v>
      </c>
      <c r="B365" s="332" t="s">
        <v>2043</v>
      </c>
      <c r="C365" s="447" t="s">
        <v>5</v>
      </c>
      <c r="D365" s="446">
        <v>5.18</v>
      </c>
      <c r="E365" s="323"/>
    </row>
    <row r="366" spans="1:5" ht="38.25">
      <c r="A366" s="447">
        <v>90743</v>
      </c>
      <c r="B366" s="332" t="s">
        <v>2044</v>
      </c>
      <c r="C366" s="447" t="s">
        <v>5</v>
      </c>
      <c r="D366" s="446">
        <v>5.75</v>
      </c>
      <c r="E366" s="323"/>
    </row>
    <row r="367" spans="1:5" ht="38.25">
      <c r="A367" s="447">
        <v>90744</v>
      </c>
      <c r="B367" s="332" t="s">
        <v>2045</v>
      </c>
      <c r="C367" s="447" t="s">
        <v>5</v>
      </c>
      <c r="D367" s="446">
        <v>6.31</v>
      </c>
      <c r="E367" s="323"/>
    </row>
    <row r="368" spans="1:5" ht="38.25">
      <c r="A368" s="447">
        <v>90745</v>
      </c>
      <c r="B368" s="332" t="s">
        <v>2046</v>
      </c>
      <c r="C368" s="447" t="s">
        <v>5</v>
      </c>
      <c r="D368" s="446">
        <v>9.82</v>
      </c>
      <c r="E368" s="323"/>
    </row>
    <row r="369" spans="1:5" ht="38.25">
      <c r="A369" s="447">
        <v>90733</v>
      </c>
      <c r="B369" s="332" t="s">
        <v>2034</v>
      </c>
      <c r="C369" s="447" t="s">
        <v>5</v>
      </c>
      <c r="D369" s="446">
        <v>3.06</v>
      </c>
      <c r="E369" s="323"/>
    </row>
    <row r="370" spans="1:5" ht="38.25">
      <c r="A370" s="447">
        <v>90734</v>
      </c>
      <c r="B370" s="332" t="s">
        <v>2035</v>
      </c>
      <c r="C370" s="447" t="s">
        <v>5</v>
      </c>
      <c r="D370" s="446">
        <v>3.63</v>
      </c>
      <c r="E370" s="323"/>
    </row>
    <row r="371" spans="1:5" ht="38.25">
      <c r="A371" s="447">
        <v>90735</v>
      </c>
      <c r="B371" s="332" t="s">
        <v>2036</v>
      </c>
      <c r="C371" s="447" t="s">
        <v>5</v>
      </c>
      <c r="D371" s="446">
        <v>4.2</v>
      </c>
      <c r="E371" s="323"/>
    </row>
    <row r="372" spans="1:5" ht="38.25">
      <c r="A372" s="447">
        <v>90736</v>
      </c>
      <c r="B372" s="332" t="s">
        <v>2037</v>
      </c>
      <c r="C372" s="447" t="s">
        <v>5</v>
      </c>
      <c r="D372" s="446">
        <v>4.7699999999999996</v>
      </c>
      <c r="E372" s="323"/>
    </row>
    <row r="373" spans="1:5" ht="38.25">
      <c r="A373" s="447">
        <v>90737</v>
      </c>
      <c r="B373" s="332" t="s">
        <v>2038</v>
      </c>
      <c r="C373" s="447" t="s">
        <v>5</v>
      </c>
      <c r="D373" s="446">
        <v>5.33</v>
      </c>
      <c r="E373" s="323"/>
    </row>
    <row r="374" spans="1:5" ht="38.25">
      <c r="A374" s="447">
        <v>90738</v>
      </c>
      <c r="B374" s="332" t="s">
        <v>2039</v>
      </c>
      <c r="C374" s="447" t="s">
        <v>5</v>
      </c>
      <c r="D374" s="446">
        <v>5.9</v>
      </c>
      <c r="E374" s="323"/>
    </row>
    <row r="375" spans="1:5" ht="38.25">
      <c r="A375" s="447">
        <v>90739</v>
      </c>
      <c r="B375" s="332" t="s">
        <v>2040</v>
      </c>
      <c r="C375" s="447" t="s">
        <v>5</v>
      </c>
      <c r="D375" s="446">
        <v>8.8000000000000007</v>
      </c>
      <c r="E375" s="323"/>
    </row>
    <row r="376" spans="1:5" ht="38.25">
      <c r="A376" s="447">
        <v>90724</v>
      </c>
      <c r="B376" s="332" t="s">
        <v>2025</v>
      </c>
      <c r="C376" s="447" t="s">
        <v>2010</v>
      </c>
      <c r="D376" s="446">
        <v>21.97</v>
      </c>
      <c r="E376" s="323"/>
    </row>
    <row r="377" spans="1:5" ht="38.25">
      <c r="A377" s="447">
        <v>102267</v>
      </c>
      <c r="B377" s="332" t="s">
        <v>2064</v>
      </c>
      <c r="C377" s="447" t="s">
        <v>2010</v>
      </c>
      <c r="D377" s="446">
        <v>118.79</v>
      </c>
      <c r="E377" s="323"/>
    </row>
    <row r="378" spans="1:5" ht="38.25">
      <c r="A378" s="447">
        <v>102268</v>
      </c>
      <c r="B378" s="332" t="s">
        <v>2065</v>
      </c>
      <c r="C378" s="447" t="s">
        <v>2010</v>
      </c>
      <c r="D378" s="446">
        <v>134.07</v>
      </c>
      <c r="E378" s="323"/>
    </row>
    <row r="379" spans="1:5" ht="38.25">
      <c r="A379" s="447">
        <v>90725</v>
      </c>
      <c r="B379" s="332" t="s">
        <v>2026</v>
      </c>
      <c r="C379" s="447" t="s">
        <v>2010</v>
      </c>
      <c r="D379" s="446">
        <v>27.05</v>
      </c>
      <c r="E379" s="323"/>
    </row>
    <row r="380" spans="1:5" ht="38.25">
      <c r="A380" s="447">
        <v>102269</v>
      </c>
      <c r="B380" s="332" t="s">
        <v>2066</v>
      </c>
      <c r="C380" s="447" t="s">
        <v>2010</v>
      </c>
      <c r="D380" s="446">
        <v>164.61</v>
      </c>
      <c r="E380" s="323"/>
    </row>
    <row r="381" spans="1:5" ht="25.5">
      <c r="A381" s="447">
        <v>90726</v>
      </c>
      <c r="B381" s="332" t="s">
        <v>2027</v>
      </c>
      <c r="C381" s="447" t="s">
        <v>2010</v>
      </c>
      <c r="D381" s="446">
        <v>32.21</v>
      </c>
      <c r="E381" s="323"/>
    </row>
    <row r="382" spans="1:5" ht="38.25">
      <c r="A382" s="447">
        <v>90727</v>
      </c>
      <c r="B382" s="332" t="s">
        <v>2028</v>
      </c>
      <c r="C382" s="447" t="s">
        <v>2010</v>
      </c>
      <c r="D382" s="446">
        <v>37.299999999999997</v>
      </c>
      <c r="E382" s="323"/>
    </row>
    <row r="383" spans="1:5" ht="38.25">
      <c r="A383" s="447">
        <v>90728</v>
      </c>
      <c r="B383" s="332" t="s">
        <v>2029</v>
      </c>
      <c r="C383" s="447" t="s">
        <v>2010</v>
      </c>
      <c r="D383" s="446">
        <v>42.39</v>
      </c>
      <c r="E383" s="323"/>
    </row>
    <row r="384" spans="1:5" ht="38.25">
      <c r="A384" s="447">
        <v>90729</v>
      </c>
      <c r="B384" s="332" t="s">
        <v>2030</v>
      </c>
      <c r="C384" s="447" t="s">
        <v>2010</v>
      </c>
      <c r="D384" s="446">
        <v>47.48</v>
      </c>
      <c r="E384" s="323"/>
    </row>
    <row r="385" spans="1:5" ht="38.25">
      <c r="A385" s="447">
        <v>90730</v>
      </c>
      <c r="B385" s="332" t="s">
        <v>2031</v>
      </c>
      <c r="C385" s="447" t="s">
        <v>2010</v>
      </c>
      <c r="D385" s="446">
        <v>52.57</v>
      </c>
      <c r="E385" s="323"/>
    </row>
    <row r="386" spans="1:5" ht="38.25">
      <c r="A386" s="447">
        <v>90731</v>
      </c>
      <c r="B386" s="332" t="s">
        <v>2032</v>
      </c>
      <c r="C386" s="447" t="s">
        <v>2010</v>
      </c>
      <c r="D386" s="446">
        <v>57.66</v>
      </c>
      <c r="E386" s="323"/>
    </row>
    <row r="387" spans="1:5" ht="38.25">
      <c r="A387" s="447">
        <v>90732</v>
      </c>
      <c r="B387" s="332" t="s">
        <v>2033</v>
      </c>
      <c r="C387" s="447" t="s">
        <v>2010</v>
      </c>
      <c r="D387" s="446">
        <v>72.92</v>
      </c>
      <c r="E387" s="323"/>
    </row>
    <row r="388" spans="1:5" ht="38.25">
      <c r="A388" s="447">
        <v>102265</v>
      </c>
      <c r="B388" s="332" t="s">
        <v>2062</v>
      </c>
      <c r="C388" s="447" t="s">
        <v>2010</v>
      </c>
      <c r="D388" s="446">
        <v>93.29</v>
      </c>
      <c r="E388" s="323"/>
    </row>
    <row r="389" spans="1:5" ht="38.25">
      <c r="A389" s="447">
        <v>102266</v>
      </c>
      <c r="B389" s="332" t="s">
        <v>2063</v>
      </c>
      <c r="C389" s="447" t="s">
        <v>2010</v>
      </c>
      <c r="D389" s="446">
        <v>103.46</v>
      </c>
      <c r="E389" s="323"/>
    </row>
    <row r="390" spans="1:5" ht="38.25">
      <c r="A390" s="447">
        <v>94879</v>
      </c>
      <c r="B390" s="332" t="s">
        <v>2056</v>
      </c>
      <c r="C390" s="447" t="s">
        <v>5</v>
      </c>
      <c r="D390" s="446">
        <v>1673.16</v>
      </c>
      <c r="E390" s="323"/>
    </row>
    <row r="391" spans="1:5" ht="38.25">
      <c r="A391" s="447">
        <v>94881</v>
      </c>
      <c r="B391" s="332" t="s">
        <v>2058</v>
      </c>
      <c r="C391" s="447" t="s">
        <v>5</v>
      </c>
      <c r="D391" s="446">
        <v>2303.0300000000002</v>
      </c>
      <c r="E391" s="323"/>
    </row>
    <row r="392" spans="1:5" ht="38.25">
      <c r="A392" s="447">
        <v>94869</v>
      </c>
      <c r="B392" s="332" t="s">
        <v>2049</v>
      </c>
      <c r="C392" s="447" t="s">
        <v>5</v>
      </c>
      <c r="D392" s="446">
        <v>117.75</v>
      </c>
      <c r="E392" s="323"/>
    </row>
    <row r="393" spans="1:5" ht="38.25">
      <c r="A393" s="447">
        <v>94871</v>
      </c>
      <c r="B393" s="332" t="s">
        <v>2051</v>
      </c>
      <c r="C393" s="447" t="s">
        <v>5</v>
      </c>
      <c r="D393" s="446">
        <v>184.19</v>
      </c>
      <c r="E393" s="323"/>
    </row>
    <row r="394" spans="1:5" ht="38.25">
      <c r="A394" s="447">
        <v>90708</v>
      </c>
      <c r="B394" s="332" t="s">
        <v>2024</v>
      </c>
      <c r="C394" s="447" t="s">
        <v>5</v>
      </c>
      <c r="D394" s="446">
        <v>669.61</v>
      </c>
      <c r="E394" s="323"/>
    </row>
    <row r="395" spans="1:5" ht="38.25">
      <c r="A395" s="447">
        <v>94875</v>
      </c>
      <c r="B395" s="332" t="s">
        <v>2053</v>
      </c>
      <c r="C395" s="447" t="s">
        <v>5</v>
      </c>
      <c r="D395" s="446">
        <v>1087.04</v>
      </c>
      <c r="E395" s="323"/>
    </row>
    <row r="396" spans="1:5" ht="38.25">
      <c r="A396" s="447">
        <v>102264</v>
      </c>
      <c r="B396" s="332" t="s">
        <v>2061</v>
      </c>
      <c r="C396" s="447" t="s">
        <v>5</v>
      </c>
      <c r="D396" s="446">
        <v>18.28</v>
      </c>
      <c r="E396" s="323"/>
    </row>
    <row r="397" spans="1:5" ht="38.25">
      <c r="A397" s="447">
        <v>90701</v>
      </c>
      <c r="B397" s="332" t="s">
        <v>2018</v>
      </c>
      <c r="C397" s="447" t="s">
        <v>5</v>
      </c>
      <c r="D397" s="446">
        <v>62.95</v>
      </c>
      <c r="E397" s="323"/>
    </row>
    <row r="398" spans="1:5" ht="38.25">
      <c r="A398" s="447">
        <v>90702</v>
      </c>
      <c r="B398" s="332" t="s">
        <v>2019</v>
      </c>
      <c r="C398" s="447" t="s">
        <v>5</v>
      </c>
      <c r="D398" s="446">
        <v>104.13</v>
      </c>
      <c r="E398" s="323"/>
    </row>
    <row r="399" spans="1:5" ht="38.25">
      <c r="A399" s="447">
        <v>90703</v>
      </c>
      <c r="B399" s="332" t="s">
        <v>2020</v>
      </c>
      <c r="C399" s="447" t="s">
        <v>5</v>
      </c>
      <c r="D399" s="446">
        <v>164.27</v>
      </c>
      <c r="E399" s="323"/>
    </row>
    <row r="400" spans="1:5" ht="38.25">
      <c r="A400" s="447">
        <v>90704</v>
      </c>
      <c r="B400" s="332" t="s">
        <v>2021</v>
      </c>
      <c r="C400" s="447" t="s">
        <v>5</v>
      </c>
      <c r="D400" s="446">
        <v>246.39</v>
      </c>
      <c r="E400" s="323"/>
    </row>
    <row r="401" spans="1:5" ht="38.25">
      <c r="A401" s="447">
        <v>90705</v>
      </c>
      <c r="B401" s="332" t="s">
        <v>2022</v>
      </c>
      <c r="C401" s="447" t="s">
        <v>5</v>
      </c>
      <c r="D401" s="446">
        <v>318.17</v>
      </c>
      <c r="E401" s="323"/>
    </row>
    <row r="402" spans="1:5" ht="38.25">
      <c r="A402" s="447">
        <v>90706</v>
      </c>
      <c r="B402" s="332" t="s">
        <v>2023</v>
      </c>
      <c r="C402" s="447" t="s">
        <v>5</v>
      </c>
      <c r="D402" s="446">
        <v>422.56</v>
      </c>
      <c r="E402" s="323"/>
    </row>
    <row r="403" spans="1:5" ht="38.25">
      <c r="A403" s="447">
        <v>90694</v>
      </c>
      <c r="B403" s="332" t="s">
        <v>2011</v>
      </c>
      <c r="C403" s="447" t="s">
        <v>5</v>
      </c>
      <c r="D403" s="446">
        <v>41.64</v>
      </c>
      <c r="E403" s="323"/>
    </row>
    <row r="404" spans="1:5" ht="38.25">
      <c r="A404" s="447">
        <v>90695</v>
      </c>
      <c r="B404" s="332" t="s">
        <v>2012</v>
      </c>
      <c r="C404" s="447" t="s">
        <v>5</v>
      </c>
      <c r="D404" s="446">
        <v>79.150000000000006</v>
      </c>
      <c r="E404" s="323"/>
    </row>
    <row r="405" spans="1:5" ht="38.25">
      <c r="A405" s="447">
        <v>90696</v>
      </c>
      <c r="B405" s="332" t="s">
        <v>2013</v>
      </c>
      <c r="C405" s="447" t="s">
        <v>5</v>
      </c>
      <c r="D405" s="446">
        <v>132.25</v>
      </c>
      <c r="E405" s="323"/>
    </row>
    <row r="406" spans="1:5" ht="38.25">
      <c r="A406" s="447">
        <v>90697</v>
      </c>
      <c r="B406" s="332" t="s">
        <v>2014</v>
      </c>
      <c r="C406" s="447" t="s">
        <v>5</v>
      </c>
      <c r="D406" s="446">
        <v>205.2</v>
      </c>
      <c r="E406" s="323"/>
    </row>
    <row r="407" spans="1:5" ht="38.25">
      <c r="A407" s="447">
        <v>90698</v>
      </c>
      <c r="B407" s="332" t="s">
        <v>2015</v>
      </c>
      <c r="C407" s="447" t="s">
        <v>5</v>
      </c>
      <c r="D407" s="446">
        <v>313.64999999999998</v>
      </c>
      <c r="E407" s="323"/>
    </row>
    <row r="408" spans="1:5" ht="38.25">
      <c r="A408" s="447">
        <v>90699</v>
      </c>
      <c r="B408" s="332" t="s">
        <v>2016</v>
      </c>
      <c r="C408" s="447" t="s">
        <v>5</v>
      </c>
      <c r="D408" s="446">
        <v>441.46</v>
      </c>
      <c r="E408" s="323"/>
    </row>
    <row r="409" spans="1:5" ht="38.25">
      <c r="A409" s="447">
        <v>90700</v>
      </c>
      <c r="B409" s="332" t="s">
        <v>2017</v>
      </c>
      <c r="C409" s="447" t="s">
        <v>5</v>
      </c>
      <c r="D409" s="446">
        <v>516.04999999999995</v>
      </c>
      <c r="E409" s="323"/>
    </row>
    <row r="410" spans="1:5" ht="51">
      <c r="A410" s="447">
        <v>105378</v>
      </c>
      <c r="B410" s="332" t="s">
        <v>7150</v>
      </c>
      <c r="C410" s="447" t="s">
        <v>2010</v>
      </c>
      <c r="D410" s="446">
        <v>11.11</v>
      </c>
      <c r="E410" s="323"/>
    </row>
    <row r="411" spans="1:5" ht="51">
      <c r="A411" s="447">
        <v>105373</v>
      </c>
      <c r="B411" s="332" t="s">
        <v>7242</v>
      </c>
      <c r="C411" s="447" t="s">
        <v>2010</v>
      </c>
      <c r="D411" s="446">
        <v>8.69</v>
      </c>
      <c r="E411" s="323"/>
    </row>
    <row r="412" spans="1:5" ht="51">
      <c r="A412" s="447">
        <v>105380</v>
      </c>
      <c r="B412" s="332" t="s">
        <v>7152</v>
      </c>
      <c r="C412" s="447" t="s">
        <v>2010</v>
      </c>
      <c r="D412" s="446">
        <v>90.76</v>
      </c>
      <c r="E412" s="323"/>
    </row>
    <row r="413" spans="1:5" ht="51">
      <c r="A413" s="447">
        <v>105267</v>
      </c>
      <c r="B413" s="332" t="s">
        <v>7090</v>
      </c>
      <c r="C413" s="447" t="s">
        <v>2010</v>
      </c>
      <c r="D413" s="446">
        <v>73.36</v>
      </c>
      <c r="E413" s="323"/>
    </row>
    <row r="414" spans="1:5" ht="51">
      <c r="A414" s="447">
        <v>105249</v>
      </c>
      <c r="B414" s="332" t="s">
        <v>7073</v>
      </c>
      <c r="C414" s="447" t="s">
        <v>2010</v>
      </c>
      <c r="D414" s="446">
        <v>110.87</v>
      </c>
      <c r="E414" s="323"/>
    </row>
    <row r="415" spans="1:5" ht="51">
      <c r="A415" s="447">
        <v>105268</v>
      </c>
      <c r="B415" s="332" t="s">
        <v>7091</v>
      </c>
      <c r="C415" s="447" t="s">
        <v>2010</v>
      </c>
      <c r="D415" s="446">
        <v>90.36</v>
      </c>
      <c r="E415" s="323"/>
    </row>
    <row r="416" spans="1:5" ht="51">
      <c r="A416" s="447">
        <v>105379</v>
      </c>
      <c r="B416" s="332" t="s">
        <v>7151</v>
      </c>
      <c r="C416" s="447" t="s">
        <v>2010</v>
      </c>
      <c r="D416" s="446">
        <v>14.66</v>
      </c>
      <c r="E416" s="323"/>
    </row>
    <row r="417" spans="1:5" ht="51">
      <c r="A417" s="447">
        <v>105388</v>
      </c>
      <c r="B417" s="332" t="s">
        <v>7153</v>
      </c>
      <c r="C417" s="447" t="s">
        <v>2010</v>
      </c>
      <c r="D417" s="446">
        <v>11.67</v>
      </c>
      <c r="E417" s="323"/>
    </row>
    <row r="418" spans="1:5" ht="51">
      <c r="A418" s="447">
        <v>105392</v>
      </c>
      <c r="B418" s="332" t="s">
        <v>7157</v>
      </c>
      <c r="C418" s="447" t="s">
        <v>2010</v>
      </c>
      <c r="D418" s="446">
        <v>18.239999999999998</v>
      </c>
      <c r="E418" s="323"/>
    </row>
    <row r="419" spans="1:5" ht="51">
      <c r="A419" s="447">
        <v>105389</v>
      </c>
      <c r="B419" s="332" t="s">
        <v>7154</v>
      </c>
      <c r="C419" s="447" t="s">
        <v>2010</v>
      </c>
      <c r="D419" s="446">
        <v>14.66</v>
      </c>
      <c r="E419" s="323"/>
    </row>
    <row r="420" spans="1:5" ht="51">
      <c r="A420" s="447">
        <v>105393</v>
      </c>
      <c r="B420" s="332" t="s">
        <v>7158</v>
      </c>
      <c r="C420" s="447" t="s">
        <v>2010</v>
      </c>
      <c r="D420" s="446">
        <v>21.96</v>
      </c>
      <c r="E420" s="323"/>
    </row>
    <row r="421" spans="1:5" ht="51">
      <c r="A421" s="447">
        <v>105316</v>
      </c>
      <c r="B421" s="332" t="s">
        <v>7215</v>
      </c>
      <c r="C421" s="447" t="s">
        <v>2010</v>
      </c>
      <c r="D421" s="446">
        <v>17.79</v>
      </c>
      <c r="E421" s="323"/>
    </row>
    <row r="422" spans="1:5" ht="51">
      <c r="A422" s="447">
        <v>105394</v>
      </c>
      <c r="B422" s="332" t="s">
        <v>7159</v>
      </c>
      <c r="C422" s="447" t="s">
        <v>2010</v>
      </c>
      <c r="D422" s="446">
        <v>25.65</v>
      </c>
      <c r="E422" s="323"/>
    </row>
    <row r="423" spans="1:5" ht="51">
      <c r="A423" s="447">
        <v>105317</v>
      </c>
      <c r="B423" s="332" t="s">
        <v>7119</v>
      </c>
      <c r="C423" s="447" t="s">
        <v>2010</v>
      </c>
      <c r="D423" s="446">
        <v>20.9</v>
      </c>
      <c r="E423" s="323"/>
    </row>
    <row r="424" spans="1:5" ht="51">
      <c r="A424" s="447">
        <v>105395</v>
      </c>
      <c r="B424" s="332" t="s">
        <v>7160</v>
      </c>
      <c r="C424" s="447" t="s">
        <v>2010</v>
      </c>
      <c r="D424" s="446">
        <v>29.37</v>
      </c>
      <c r="E424" s="323"/>
    </row>
    <row r="425" spans="1:5" ht="51">
      <c r="A425" s="447">
        <v>105318</v>
      </c>
      <c r="B425" s="332" t="s">
        <v>7120</v>
      </c>
      <c r="C425" s="447" t="s">
        <v>2010</v>
      </c>
      <c r="D425" s="446">
        <v>24.03</v>
      </c>
      <c r="E425" s="323"/>
    </row>
    <row r="426" spans="1:5" ht="51">
      <c r="A426" s="447">
        <v>105396</v>
      </c>
      <c r="B426" s="332" t="s">
        <v>7161</v>
      </c>
      <c r="C426" s="447" t="s">
        <v>2010</v>
      </c>
      <c r="D426" s="446">
        <v>33.06</v>
      </c>
      <c r="E426" s="323"/>
    </row>
    <row r="427" spans="1:5" ht="51">
      <c r="A427" s="447">
        <v>105258</v>
      </c>
      <c r="B427" s="332" t="s">
        <v>7082</v>
      </c>
      <c r="C427" s="447" t="s">
        <v>2010</v>
      </c>
      <c r="D427" s="446">
        <v>27.14</v>
      </c>
      <c r="E427" s="323"/>
    </row>
    <row r="428" spans="1:5" ht="51">
      <c r="A428" s="447">
        <v>105397</v>
      </c>
      <c r="B428" s="332" t="s">
        <v>7162</v>
      </c>
      <c r="C428" s="447" t="s">
        <v>2010</v>
      </c>
      <c r="D428" s="446">
        <v>36.89</v>
      </c>
      <c r="E428" s="323"/>
    </row>
    <row r="429" spans="1:5" ht="51">
      <c r="A429" s="447">
        <v>105261</v>
      </c>
      <c r="B429" s="332" t="s">
        <v>7084</v>
      </c>
      <c r="C429" s="447" t="s">
        <v>2010</v>
      </c>
      <c r="D429" s="446">
        <v>30.36</v>
      </c>
      <c r="E429" s="323"/>
    </row>
    <row r="430" spans="1:5" ht="51">
      <c r="A430" s="447">
        <v>105398</v>
      </c>
      <c r="B430" s="332" t="s">
        <v>7163</v>
      </c>
      <c r="C430" s="447" t="s">
        <v>2010</v>
      </c>
      <c r="D430" s="446">
        <v>48.36</v>
      </c>
      <c r="E430" s="323"/>
    </row>
    <row r="431" spans="1:5" ht="51">
      <c r="A431" s="447">
        <v>105262</v>
      </c>
      <c r="B431" s="332" t="s">
        <v>7085</v>
      </c>
      <c r="C431" s="447" t="s">
        <v>2010</v>
      </c>
      <c r="D431" s="446">
        <v>38.729999999999997</v>
      </c>
      <c r="E431" s="323"/>
    </row>
    <row r="432" spans="1:5" ht="51">
      <c r="A432" s="447">
        <v>105399</v>
      </c>
      <c r="B432" s="332" t="s">
        <v>7164</v>
      </c>
      <c r="C432" s="447" t="s">
        <v>2010</v>
      </c>
      <c r="D432" s="446">
        <v>57.15</v>
      </c>
      <c r="E432" s="323"/>
    </row>
    <row r="433" spans="1:5" ht="51">
      <c r="A433" s="447">
        <v>105263</v>
      </c>
      <c r="B433" s="332" t="s">
        <v>7086</v>
      </c>
      <c r="C433" s="447" t="s">
        <v>2010</v>
      </c>
      <c r="D433" s="446">
        <v>45.98</v>
      </c>
      <c r="E433" s="323"/>
    </row>
    <row r="434" spans="1:5" ht="51">
      <c r="A434" s="447">
        <v>105400</v>
      </c>
      <c r="B434" s="332" t="s">
        <v>7165</v>
      </c>
      <c r="C434" s="447" t="s">
        <v>2010</v>
      </c>
      <c r="D434" s="446">
        <v>65.239999999999995</v>
      </c>
      <c r="E434" s="323"/>
    </row>
    <row r="435" spans="1:5" ht="51">
      <c r="A435" s="447">
        <v>105264</v>
      </c>
      <c r="B435" s="332" t="s">
        <v>7087</v>
      </c>
      <c r="C435" s="447" t="s">
        <v>2010</v>
      </c>
      <c r="D435" s="446">
        <v>52.5</v>
      </c>
      <c r="E435" s="323"/>
    </row>
    <row r="436" spans="1:5" ht="51">
      <c r="A436" s="447">
        <v>105297</v>
      </c>
      <c r="B436" s="332" t="s">
        <v>7108</v>
      </c>
      <c r="C436" s="447" t="s">
        <v>2010</v>
      </c>
      <c r="D436" s="446">
        <v>9.65</v>
      </c>
      <c r="E436" s="323"/>
    </row>
    <row r="437" spans="1:5" ht="51">
      <c r="A437" s="447">
        <v>105372</v>
      </c>
      <c r="B437" s="332" t="s">
        <v>7241</v>
      </c>
      <c r="C437" s="447" t="s">
        <v>2010</v>
      </c>
      <c r="D437" s="446">
        <v>7.48</v>
      </c>
      <c r="E437" s="323"/>
    </row>
    <row r="438" spans="1:5" ht="51">
      <c r="A438" s="447">
        <v>105401</v>
      </c>
      <c r="B438" s="332" t="s">
        <v>7166</v>
      </c>
      <c r="C438" s="447" t="s">
        <v>2010</v>
      </c>
      <c r="D438" s="446">
        <v>73.58</v>
      </c>
      <c r="E438" s="323"/>
    </row>
    <row r="439" spans="1:5" ht="51">
      <c r="A439" s="447">
        <v>105265</v>
      </c>
      <c r="B439" s="332" t="s">
        <v>7088</v>
      </c>
      <c r="C439" s="447" t="s">
        <v>2010</v>
      </c>
      <c r="D439" s="446">
        <v>59.29</v>
      </c>
      <c r="E439" s="323"/>
    </row>
    <row r="440" spans="1:5" ht="51">
      <c r="A440" s="447">
        <v>105402</v>
      </c>
      <c r="B440" s="332" t="s">
        <v>7167</v>
      </c>
      <c r="C440" s="447" t="s">
        <v>2010</v>
      </c>
      <c r="D440" s="446">
        <v>82.13</v>
      </c>
      <c r="E440" s="323"/>
    </row>
    <row r="441" spans="1:5" ht="51">
      <c r="A441" s="447">
        <v>105266</v>
      </c>
      <c r="B441" s="332" t="s">
        <v>7089</v>
      </c>
      <c r="C441" s="447" t="s">
        <v>2010</v>
      </c>
      <c r="D441" s="446">
        <v>66.28</v>
      </c>
      <c r="E441" s="323"/>
    </row>
    <row r="442" spans="1:5" ht="51">
      <c r="A442" s="447">
        <v>105361</v>
      </c>
      <c r="B442" s="332" t="s">
        <v>7231</v>
      </c>
      <c r="C442" s="447" t="s">
        <v>2010</v>
      </c>
      <c r="D442" s="446">
        <v>15.86</v>
      </c>
      <c r="E442" s="323"/>
    </row>
    <row r="443" spans="1:5" ht="51">
      <c r="A443" s="447">
        <v>105382</v>
      </c>
      <c r="B443" s="332" t="s">
        <v>7247</v>
      </c>
      <c r="C443" s="447" t="s">
        <v>2010</v>
      </c>
      <c r="D443" s="446">
        <v>13.15</v>
      </c>
      <c r="E443" s="323"/>
    </row>
    <row r="444" spans="1:5" ht="51">
      <c r="A444" s="447">
        <v>105359</v>
      </c>
      <c r="B444" s="332" t="s">
        <v>7229</v>
      </c>
      <c r="C444" s="447" t="s">
        <v>2010</v>
      </c>
      <c r="D444" s="446">
        <v>11.21</v>
      </c>
      <c r="E444" s="323"/>
    </row>
    <row r="445" spans="1:5" ht="51">
      <c r="A445" s="447">
        <v>105315</v>
      </c>
      <c r="B445" s="332" t="s">
        <v>7214</v>
      </c>
      <c r="C445" s="447" t="s">
        <v>2010</v>
      </c>
      <c r="D445" s="446">
        <v>9.2100000000000009</v>
      </c>
      <c r="E445" s="323"/>
    </row>
    <row r="446" spans="1:5" ht="51">
      <c r="A446" s="447">
        <v>105360</v>
      </c>
      <c r="B446" s="332" t="s">
        <v>7230</v>
      </c>
      <c r="C446" s="447" t="s">
        <v>2010</v>
      </c>
      <c r="D446" s="446">
        <v>13.62</v>
      </c>
      <c r="E446" s="323"/>
    </row>
    <row r="447" spans="1:5" ht="51">
      <c r="A447" s="447">
        <v>105381</v>
      </c>
      <c r="B447" s="332" t="s">
        <v>7246</v>
      </c>
      <c r="C447" s="447" t="s">
        <v>2010</v>
      </c>
      <c r="D447" s="446">
        <v>11.27</v>
      </c>
      <c r="E447" s="323"/>
    </row>
    <row r="448" spans="1:5" ht="51">
      <c r="A448" s="447">
        <v>105251</v>
      </c>
      <c r="B448" s="332" t="s">
        <v>7075</v>
      </c>
      <c r="C448" s="447" t="s">
        <v>2010</v>
      </c>
      <c r="D448" s="446">
        <v>16.23</v>
      </c>
      <c r="E448" s="323"/>
    </row>
    <row r="449" spans="1:5" ht="51">
      <c r="A449" s="447">
        <v>105282</v>
      </c>
      <c r="B449" s="332" t="s">
        <v>7105</v>
      </c>
      <c r="C449" s="447" t="s">
        <v>2010</v>
      </c>
      <c r="D449" s="446">
        <v>12.62</v>
      </c>
      <c r="E449" s="323"/>
    </row>
    <row r="450" spans="1:5" ht="51">
      <c r="A450" s="447">
        <v>105276</v>
      </c>
      <c r="B450" s="332" t="s">
        <v>7099</v>
      </c>
      <c r="C450" s="447" t="s">
        <v>2010</v>
      </c>
      <c r="D450" s="446">
        <v>132.41</v>
      </c>
      <c r="E450" s="323"/>
    </row>
    <row r="451" spans="1:5" ht="51">
      <c r="A451" s="447">
        <v>105341</v>
      </c>
      <c r="B451" s="332" t="s">
        <v>7130</v>
      </c>
      <c r="C451" s="447" t="s">
        <v>2010</v>
      </c>
      <c r="D451" s="446">
        <v>106.3</v>
      </c>
      <c r="E451" s="323"/>
    </row>
    <row r="452" spans="1:5" ht="51">
      <c r="A452" s="447">
        <v>105277</v>
      </c>
      <c r="B452" s="332" t="s">
        <v>7100</v>
      </c>
      <c r="C452" s="447" t="s">
        <v>2010</v>
      </c>
      <c r="D452" s="446">
        <v>160.27000000000001</v>
      </c>
      <c r="E452" s="323"/>
    </row>
    <row r="453" spans="1:5" ht="51">
      <c r="A453" s="447">
        <v>105342</v>
      </c>
      <c r="B453" s="332" t="s">
        <v>7131</v>
      </c>
      <c r="C453" s="447" t="s">
        <v>2010</v>
      </c>
      <c r="D453" s="446">
        <v>129.5</v>
      </c>
      <c r="E453" s="323"/>
    </row>
    <row r="454" spans="1:5" ht="51">
      <c r="A454" s="447">
        <v>105252</v>
      </c>
      <c r="B454" s="332" t="s">
        <v>7076</v>
      </c>
      <c r="C454" s="447" t="s">
        <v>2010</v>
      </c>
      <c r="D454" s="446">
        <v>21.46</v>
      </c>
      <c r="E454" s="323"/>
    </row>
    <row r="455" spans="1:5" ht="51">
      <c r="A455" s="447">
        <v>105298</v>
      </c>
      <c r="B455" s="332" t="s">
        <v>7109</v>
      </c>
      <c r="C455" s="447" t="s">
        <v>2010</v>
      </c>
      <c r="D455" s="446">
        <v>16.97</v>
      </c>
      <c r="E455" s="323"/>
    </row>
    <row r="456" spans="1:5" ht="51">
      <c r="A456" s="447">
        <v>105253</v>
      </c>
      <c r="B456" s="332" t="s">
        <v>7077</v>
      </c>
      <c r="C456" s="447" t="s">
        <v>2010</v>
      </c>
      <c r="D456" s="446">
        <v>26.67</v>
      </c>
      <c r="E456" s="323"/>
    </row>
    <row r="457" spans="1:5" ht="51">
      <c r="A457" s="447">
        <v>105299</v>
      </c>
      <c r="B457" s="332" t="s">
        <v>7110</v>
      </c>
      <c r="C457" s="447" t="s">
        <v>2010</v>
      </c>
      <c r="D457" s="446">
        <v>21.3</v>
      </c>
      <c r="E457" s="323"/>
    </row>
    <row r="458" spans="1:5" ht="51">
      <c r="A458" s="447">
        <v>105254</v>
      </c>
      <c r="B458" s="332" t="s">
        <v>7078</v>
      </c>
      <c r="C458" s="447" t="s">
        <v>2010</v>
      </c>
      <c r="D458" s="446">
        <v>32.03</v>
      </c>
      <c r="E458" s="323"/>
    </row>
    <row r="459" spans="1:5" ht="51">
      <c r="A459" s="447">
        <v>105300</v>
      </c>
      <c r="B459" s="332" t="s">
        <v>7111</v>
      </c>
      <c r="C459" s="447" t="s">
        <v>2010</v>
      </c>
      <c r="D459" s="446">
        <v>25.79</v>
      </c>
      <c r="E459" s="323"/>
    </row>
    <row r="460" spans="1:5" ht="51">
      <c r="A460" s="447">
        <v>105255</v>
      </c>
      <c r="B460" s="332" t="s">
        <v>7079</v>
      </c>
      <c r="C460" s="447" t="s">
        <v>2010</v>
      </c>
      <c r="D460" s="446">
        <v>37.39</v>
      </c>
      <c r="E460" s="323"/>
    </row>
    <row r="461" spans="1:5" ht="51">
      <c r="A461" s="447">
        <v>105301</v>
      </c>
      <c r="B461" s="332" t="s">
        <v>7112</v>
      </c>
      <c r="C461" s="447" t="s">
        <v>2010</v>
      </c>
      <c r="D461" s="446">
        <v>30.26</v>
      </c>
      <c r="E461" s="323"/>
    </row>
    <row r="462" spans="1:5" ht="51">
      <c r="A462" s="447">
        <v>105256</v>
      </c>
      <c r="B462" s="332" t="s">
        <v>7080</v>
      </c>
      <c r="C462" s="447" t="s">
        <v>2010</v>
      </c>
      <c r="D462" s="446">
        <v>42.77</v>
      </c>
      <c r="E462" s="323"/>
    </row>
    <row r="463" spans="1:5" ht="51">
      <c r="A463" s="447">
        <v>105302</v>
      </c>
      <c r="B463" s="332" t="s">
        <v>7113</v>
      </c>
      <c r="C463" s="447" t="s">
        <v>2010</v>
      </c>
      <c r="D463" s="446">
        <v>34.74</v>
      </c>
      <c r="E463" s="323"/>
    </row>
    <row r="464" spans="1:5" ht="51">
      <c r="A464" s="447">
        <v>105257</v>
      </c>
      <c r="B464" s="332" t="s">
        <v>7081</v>
      </c>
      <c r="C464" s="447" t="s">
        <v>2010</v>
      </c>
      <c r="D464" s="446">
        <v>48.1</v>
      </c>
      <c r="E464" s="323"/>
    </row>
    <row r="465" spans="1:5" ht="51">
      <c r="A465" s="447">
        <v>105303</v>
      </c>
      <c r="B465" s="332" t="s">
        <v>7114</v>
      </c>
      <c r="C465" s="447" t="s">
        <v>2010</v>
      </c>
      <c r="D465" s="446">
        <v>39.200000000000003</v>
      </c>
      <c r="E465" s="323"/>
    </row>
    <row r="466" spans="1:5" ht="51">
      <c r="A466" s="447">
        <v>105270</v>
      </c>
      <c r="B466" s="332" t="s">
        <v>7093</v>
      </c>
      <c r="C466" s="447" t="s">
        <v>2010</v>
      </c>
      <c r="D466" s="446">
        <v>53.58</v>
      </c>
      <c r="E466" s="323"/>
    </row>
    <row r="467" spans="1:5" ht="51">
      <c r="A467" s="447">
        <v>105304</v>
      </c>
      <c r="B467" s="332" t="s">
        <v>7115</v>
      </c>
      <c r="C467" s="447" t="s">
        <v>2010</v>
      </c>
      <c r="D467" s="446">
        <v>43.81</v>
      </c>
      <c r="E467" s="323"/>
    </row>
    <row r="468" spans="1:5" ht="51">
      <c r="A468" s="447">
        <v>105271</v>
      </c>
      <c r="B468" s="332" t="s">
        <v>7094</v>
      </c>
      <c r="C468" s="447" t="s">
        <v>2010</v>
      </c>
      <c r="D468" s="446">
        <v>70.569999999999993</v>
      </c>
      <c r="E468" s="323"/>
    </row>
    <row r="469" spans="1:5" ht="51">
      <c r="A469" s="447">
        <v>105305</v>
      </c>
      <c r="B469" s="332" t="s">
        <v>7116</v>
      </c>
      <c r="C469" s="447" t="s">
        <v>2010</v>
      </c>
      <c r="D469" s="446">
        <v>56.12</v>
      </c>
      <c r="E469" s="323"/>
    </row>
    <row r="470" spans="1:5" ht="51">
      <c r="A470" s="447">
        <v>105272</v>
      </c>
      <c r="B470" s="332" t="s">
        <v>7095</v>
      </c>
      <c r="C470" s="447" t="s">
        <v>2010</v>
      </c>
      <c r="D470" s="446">
        <v>83.25</v>
      </c>
      <c r="E470" s="323"/>
    </row>
    <row r="471" spans="1:5" ht="51">
      <c r="A471" s="447">
        <v>105306</v>
      </c>
      <c r="B471" s="332" t="s">
        <v>7117</v>
      </c>
      <c r="C471" s="447" t="s">
        <v>2010</v>
      </c>
      <c r="D471" s="446">
        <v>66.48</v>
      </c>
      <c r="E471" s="323"/>
    </row>
    <row r="472" spans="1:5" ht="51">
      <c r="A472" s="447">
        <v>105273</v>
      </c>
      <c r="B472" s="332" t="s">
        <v>7096</v>
      </c>
      <c r="C472" s="447" t="s">
        <v>2010</v>
      </c>
      <c r="D472" s="446">
        <v>95.21</v>
      </c>
      <c r="E472" s="323"/>
    </row>
    <row r="473" spans="1:5" ht="51">
      <c r="A473" s="447">
        <v>105307</v>
      </c>
      <c r="B473" s="332" t="s">
        <v>7118</v>
      </c>
      <c r="C473" s="447" t="s">
        <v>2010</v>
      </c>
      <c r="D473" s="446">
        <v>76.099999999999994</v>
      </c>
      <c r="E473" s="323"/>
    </row>
    <row r="474" spans="1:5" ht="51">
      <c r="A474" s="447">
        <v>105250</v>
      </c>
      <c r="B474" s="332" t="s">
        <v>7074</v>
      </c>
      <c r="C474" s="447" t="s">
        <v>2010</v>
      </c>
      <c r="D474" s="446">
        <v>14.13</v>
      </c>
      <c r="E474" s="323"/>
    </row>
    <row r="475" spans="1:5" ht="51">
      <c r="A475" s="447">
        <v>105269</v>
      </c>
      <c r="B475" s="332" t="s">
        <v>7092</v>
      </c>
      <c r="C475" s="447" t="s">
        <v>2010</v>
      </c>
      <c r="D475" s="446">
        <v>10.87</v>
      </c>
      <c r="E475" s="323"/>
    </row>
    <row r="476" spans="1:5" ht="51">
      <c r="A476" s="447">
        <v>105274</v>
      </c>
      <c r="B476" s="332" t="s">
        <v>7097</v>
      </c>
      <c r="C476" s="447" t="s">
        <v>2010</v>
      </c>
      <c r="D476" s="446">
        <v>107.45</v>
      </c>
      <c r="E476" s="323"/>
    </row>
    <row r="477" spans="1:5" ht="51">
      <c r="A477" s="447">
        <v>105340</v>
      </c>
      <c r="B477" s="332" t="s">
        <v>7129</v>
      </c>
      <c r="C477" s="447" t="s">
        <v>2010</v>
      </c>
      <c r="D477" s="446">
        <v>86.01</v>
      </c>
      <c r="E477" s="323"/>
    </row>
    <row r="478" spans="1:5" ht="51">
      <c r="A478" s="447">
        <v>105275</v>
      </c>
      <c r="B478" s="332" t="s">
        <v>7098</v>
      </c>
      <c r="C478" s="447" t="s">
        <v>2010</v>
      </c>
      <c r="D478" s="446">
        <v>119.86</v>
      </c>
      <c r="E478" s="323"/>
    </row>
    <row r="479" spans="1:5" ht="51">
      <c r="A479" s="447">
        <v>105390</v>
      </c>
      <c r="B479" s="332" t="s">
        <v>7155</v>
      </c>
      <c r="C479" s="447" t="s">
        <v>2010</v>
      </c>
      <c r="D479" s="446">
        <v>96.09</v>
      </c>
      <c r="E479" s="323"/>
    </row>
    <row r="480" spans="1:5" ht="51">
      <c r="A480" s="447">
        <v>105364</v>
      </c>
      <c r="B480" s="332" t="s">
        <v>7234</v>
      </c>
      <c r="C480" s="447" t="s">
        <v>2010</v>
      </c>
      <c r="D480" s="446">
        <v>23.05</v>
      </c>
      <c r="E480" s="323"/>
    </row>
    <row r="481" spans="1:5" ht="51">
      <c r="A481" s="447">
        <v>105385</v>
      </c>
      <c r="B481" s="332" t="s">
        <v>7250</v>
      </c>
      <c r="C481" s="447" t="s">
        <v>2010</v>
      </c>
      <c r="D481" s="446">
        <v>18.98</v>
      </c>
      <c r="E481" s="323"/>
    </row>
    <row r="482" spans="1:5" ht="51">
      <c r="A482" s="447">
        <v>105362</v>
      </c>
      <c r="B482" s="332" t="s">
        <v>7232</v>
      </c>
      <c r="C482" s="447" t="s">
        <v>2010</v>
      </c>
      <c r="D482" s="446">
        <v>16.48</v>
      </c>
      <c r="E482" s="323"/>
    </row>
    <row r="483" spans="1:5" ht="51">
      <c r="A483" s="447">
        <v>105383</v>
      </c>
      <c r="B483" s="332" t="s">
        <v>7248</v>
      </c>
      <c r="C483" s="447" t="s">
        <v>2010</v>
      </c>
      <c r="D483" s="446">
        <v>13.5</v>
      </c>
      <c r="E483" s="323"/>
    </row>
    <row r="484" spans="1:5" ht="51">
      <c r="A484" s="447">
        <v>105363</v>
      </c>
      <c r="B484" s="332" t="s">
        <v>7233</v>
      </c>
      <c r="C484" s="447" t="s">
        <v>2010</v>
      </c>
      <c r="D484" s="446">
        <v>19.850000000000001</v>
      </c>
      <c r="E484" s="323"/>
    </row>
    <row r="485" spans="1:5" ht="51">
      <c r="A485" s="447">
        <v>105384</v>
      </c>
      <c r="B485" s="332" t="s">
        <v>7249</v>
      </c>
      <c r="C485" s="447" t="s">
        <v>2010</v>
      </c>
      <c r="D485" s="446">
        <v>16.32</v>
      </c>
      <c r="E485" s="323"/>
    </row>
    <row r="486" spans="1:5" ht="51">
      <c r="A486" s="447">
        <v>105279</v>
      </c>
      <c r="B486" s="332" t="s">
        <v>7102</v>
      </c>
      <c r="C486" s="447" t="s">
        <v>2010</v>
      </c>
      <c r="D486" s="446">
        <v>22.24</v>
      </c>
      <c r="E486" s="323"/>
    </row>
    <row r="487" spans="1:5" ht="51">
      <c r="A487" s="447">
        <v>105259</v>
      </c>
      <c r="B487" s="332" t="s">
        <v>7083</v>
      </c>
      <c r="C487" s="447" t="s">
        <v>2010</v>
      </c>
      <c r="D487" s="446">
        <v>17.43</v>
      </c>
      <c r="E487" s="323"/>
    </row>
    <row r="488" spans="1:5" ht="51">
      <c r="A488" s="447">
        <v>105357</v>
      </c>
      <c r="B488" s="332" t="s">
        <v>7146</v>
      </c>
      <c r="C488" s="447" t="s">
        <v>2010</v>
      </c>
      <c r="D488" s="446">
        <v>181.57</v>
      </c>
      <c r="E488" s="323"/>
    </row>
    <row r="489" spans="1:5" ht="51">
      <c r="A489" s="447">
        <v>105346</v>
      </c>
      <c r="B489" s="332" t="s">
        <v>7135</v>
      </c>
      <c r="C489" s="447" t="s">
        <v>2010</v>
      </c>
      <c r="D489" s="446">
        <v>146.77000000000001</v>
      </c>
      <c r="E489" s="323"/>
    </row>
    <row r="490" spans="1:5" ht="51">
      <c r="A490" s="447">
        <v>105358</v>
      </c>
      <c r="B490" s="332" t="s">
        <v>7147</v>
      </c>
      <c r="C490" s="447" t="s">
        <v>2010</v>
      </c>
      <c r="D490" s="446">
        <v>221.76</v>
      </c>
      <c r="E490" s="323"/>
    </row>
    <row r="491" spans="1:5" ht="51">
      <c r="A491" s="447">
        <v>105347</v>
      </c>
      <c r="B491" s="332" t="s">
        <v>7136</v>
      </c>
      <c r="C491" s="447" t="s">
        <v>2010</v>
      </c>
      <c r="D491" s="446">
        <v>180.71</v>
      </c>
      <c r="E491" s="323"/>
    </row>
    <row r="492" spans="1:5" ht="51">
      <c r="A492" s="447">
        <v>105280</v>
      </c>
      <c r="B492" s="332" t="s">
        <v>7103</v>
      </c>
      <c r="C492" s="447" t="s">
        <v>2010</v>
      </c>
      <c r="D492" s="446">
        <v>29.37</v>
      </c>
      <c r="E492" s="323"/>
    </row>
    <row r="493" spans="1:5" ht="51">
      <c r="A493" s="447">
        <v>105283</v>
      </c>
      <c r="B493" s="332" t="s">
        <v>7106</v>
      </c>
      <c r="C493" s="447" t="s">
        <v>2010</v>
      </c>
      <c r="D493" s="446">
        <v>23.39</v>
      </c>
      <c r="E493" s="323"/>
    </row>
    <row r="494" spans="1:5" ht="51">
      <c r="A494" s="447">
        <v>105281</v>
      </c>
      <c r="B494" s="332" t="s">
        <v>7104</v>
      </c>
      <c r="C494" s="447" t="s">
        <v>2010</v>
      </c>
      <c r="D494" s="446">
        <v>36.51</v>
      </c>
      <c r="E494" s="323"/>
    </row>
    <row r="495" spans="1:5" ht="51">
      <c r="A495" s="447">
        <v>105319</v>
      </c>
      <c r="B495" s="332" t="s">
        <v>7121</v>
      </c>
      <c r="C495" s="447" t="s">
        <v>2010</v>
      </c>
      <c r="D495" s="446">
        <v>29.35</v>
      </c>
      <c r="E495" s="323"/>
    </row>
    <row r="496" spans="1:5" ht="51">
      <c r="A496" s="447">
        <v>105284</v>
      </c>
      <c r="B496" s="332" t="s">
        <v>7107</v>
      </c>
      <c r="C496" s="447" t="s">
        <v>2010</v>
      </c>
      <c r="D496" s="446">
        <v>43.95</v>
      </c>
      <c r="E496" s="323"/>
    </row>
    <row r="497" spans="1:5" ht="51">
      <c r="A497" s="447">
        <v>105320</v>
      </c>
      <c r="B497" s="332" t="s">
        <v>7122</v>
      </c>
      <c r="C497" s="447" t="s">
        <v>2010</v>
      </c>
      <c r="D497" s="446">
        <v>35.61</v>
      </c>
      <c r="E497" s="323"/>
    </row>
    <row r="498" spans="1:5" ht="51">
      <c r="A498" s="447">
        <v>105348</v>
      </c>
      <c r="B498" s="332" t="s">
        <v>7137</v>
      </c>
      <c r="C498" s="447" t="s">
        <v>2010</v>
      </c>
      <c r="D498" s="446">
        <v>51.34</v>
      </c>
      <c r="E498" s="323"/>
    </row>
    <row r="499" spans="1:5" ht="51">
      <c r="A499" s="447">
        <v>105321</v>
      </c>
      <c r="B499" s="332" t="s">
        <v>7123</v>
      </c>
      <c r="C499" s="447" t="s">
        <v>2010</v>
      </c>
      <c r="D499" s="446">
        <v>41.83</v>
      </c>
      <c r="E499" s="323"/>
    </row>
    <row r="500" spans="1:5" ht="51">
      <c r="A500" s="447">
        <v>105349</v>
      </c>
      <c r="B500" s="332" t="s">
        <v>7138</v>
      </c>
      <c r="C500" s="447" t="s">
        <v>2010</v>
      </c>
      <c r="D500" s="446">
        <v>58.76</v>
      </c>
      <c r="E500" s="323"/>
    </row>
    <row r="501" spans="1:5" ht="51">
      <c r="A501" s="447">
        <v>105322</v>
      </c>
      <c r="B501" s="332" t="s">
        <v>7124</v>
      </c>
      <c r="C501" s="447" t="s">
        <v>2010</v>
      </c>
      <c r="D501" s="446">
        <v>48.07</v>
      </c>
      <c r="E501" s="323"/>
    </row>
    <row r="502" spans="1:5" ht="51">
      <c r="A502" s="447">
        <v>105350</v>
      </c>
      <c r="B502" s="332" t="s">
        <v>7139</v>
      </c>
      <c r="C502" s="447" t="s">
        <v>2010</v>
      </c>
      <c r="D502" s="446">
        <v>66.150000000000006</v>
      </c>
      <c r="E502" s="323"/>
    </row>
    <row r="503" spans="1:5" ht="51">
      <c r="A503" s="447">
        <v>105323</v>
      </c>
      <c r="B503" s="332" t="s">
        <v>7125</v>
      </c>
      <c r="C503" s="447" t="s">
        <v>2010</v>
      </c>
      <c r="D503" s="446">
        <v>54.3</v>
      </c>
      <c r="E503" s="323"/>
    </row>
    <row r="504" spans="1:5" ht="51">
      <c r="A504" s="447">
        <v>105351</v>
      </c>
      <c r="B504" s="332" t="s">
        <v>7140</v>
      </c>
      <c r="C504" s="447" t="s">
        <v>2010</v>
      </c>
      <c r="D504" s="446">
        <v>73.819999999999993</v>
      </c>
      <c r="E504" s="323"/>
    </row>
    <row r="505" spans="1:5" ht="51">
      <c r="A505" s="447">
        <v>105324</v>
      </c>
      <c r="B505" s="332" t="s">
        <v>7126</v>
      </c>
      <c r="C505" s="447" t="s">
        <v>2010</v>
      </c>
      <c r="D505" s="446">
        <v>60.77</v>
      </c>
      <c r="E505" s="323"/>
    </row>
    <row r="506" spans="1:5" ht="51">
      <c r="A506" s="447">
        <v>105352</v>
      </c>
      <c r="B506" s="332" t="s">
        <v>7141</v>
      </c>
      <c r="C506" s="447" t="s">
        <v>2010</v>
      </c>
      <c r="D506" s="446">
        <v>96.74</v>
      </c>
      <c r="E506" s="323"/>
    </row>
    <row r="507" spans="1:5" ht="51">
      <c r="A507" s="447">
        <v>105325</v>
      </c>
      <c r="B507" s="332" t="s">
        <v>7127</v>
      </c>
      <c r="C507" s="447" t="s">
        <v>2010</v>
      </c>
      <c r="D507" s="446">
        <v>77.489999999999995</v>
      </c>
      <c r="E507" s="323"/>
    </row>
    <row r="508" spans="1:5" ht="51">
      <c r="A508" s="447">
        <v>105353</v>
      </c>
      <c r="B508" s="332" t="s">
        <v>7142</v>
      </c>
      <c r="C508" s="447" t="s">
        <v>2010</v>
      </c>
      <c r="D508" s="446">
        <v>114.36</v>
      </c>
      <c r="E508" s="323"/>
    </row>
    <row r="509" spans="1:5" ht="51">
      <c r="A509" s="447">
        <v>105326</v>
      </c>
      <c r="B509" s="332" t="s">
        <v>7128</v>
      </c>
      <c r="C509" s="447" t="s">
        <v>2010</v>
      </c>
      <c r="D509" s="446">
        <v>92</v>
      </c>
      <c r="E509" s="323"/>
    </row>
    <row r="510" spans="1:5" ht="51">
      <c r="A510" s="447">
        <v>105354</v>
      </c>
      <c r="B510" s="332" t="s">
        <v>7143</v>
      </c>
      <c r="C510" s="447" t="s">
        <v>2010</v>
      </c>
      <c r="D510" s="446">
        <v>130.49</v>
      </c>
      <c r="E510" s="323"/>
    </row>
    <row r="511" spans="1:5" ht="51">
      <c r="A511" s="447">
        <v>105344</v>
      </c>
      <c r="B511" s="332" t="s">
        <v>7133</v>
      </c>
      <c r="C511" s="447" t="s">
        <v>2010</v>
      </c>
      <c r="D511" s="446">
        <v>105.02</v>
      </c>
      <c r="E511" s="323"/>
    </row>
    <row r="512" spans="1:5" ht="51">
      <c r="A512" s="447">
        <v>105278</v>
      </c>
      <c r="B512" s="332" t="s">
        <v>7101</v>
      </c>
      <c r="C512" s="447" t="s">
        <v>2010</v>
      </c>
      <c r="D512" s="446">
        <v>19.32</v>
      </c>
      <c r="E512" s="323"/>
    </row>
    <row r="513" spans="1:5" ht="51">
      <c r="A513" s="447">
        <v>105343</v>
      </c>
      <c r="B513" s="332" t="s">
        <v>7132</v>
      </c>
      <c r="C513" s="447" t="s">
        <v>2010</v>
      </c>
      <c r="D513" s="446">
        <v>14.98</v>
      </c>
      <c r="E513" s="323"/>
    </row>
    <row r="514" spans="1:5" ht="51">
      <c r="A514" s="447">
        <v>105355</v>
      </c>
      <c r="B514" s="332" t="s">
        <v>7144</v>
      </c>
      <c r="C514" s="447" t="s">
        <v>2010</v>
      </c>
      <c r="D514" s="446">
        <v>147.16999999999999</v>
      </c>
      <c r="E514" s="323"/>
    </row>
    <row r="515" spans="1:5" ht="51">
      <c r="A515" s="447">
        <v>105391</v>
      </c>
      <c r="B515" s="332" t="s">
        <v>7156</v>
      </c>
      <c r="C515" s="447" t="s">
        <v>2010</v>
      </c>
      <c r="D515" s="446">
        <v>118.59</v>
      </c>
      <c r="E515" s="323"/>
    </row>
    <row r="516" spans="1:5" ht="51">
      <c r="A516" s="447">
        <v>105356</v>
      </c>
      <c r="B516" s="332" t="s">
        <v>7145</v>
      </c>
      <c r="C516" s="447" t="s">
        <v>2010</v>
      </c>
      <c r="D516" s="446">
        <v>164.26</v>
      </c>
      <c r="E516" s="323"/>
    </row>
    <row r="517" spans="1:5" ht="51">
      <c r="A517" s="447">
        <v>105345</v>
      </c>
      <c r="B517" s="332" t="s">
        <v>7134</v>
      </c>
      <c r="C517" s="447" t="s">
        <v>2010</v>
      </c>
      <c r="D517" s="446">
        <v>132.57</v>
      </c>
      <c r="E517" s="323"/>
    </row>
    <row r="518" spans="1:5" ht="51">
      <c r="A518" s="447">
        <v>105367</v>
      </c>
      <c r="B518" s="332" t="s">
        <v>7237</v>
      </c>
      <c r="C518" s="447" t="s">
        <v>2010</v>
      </c>
      <c r="D518" s="446">
        <v>31.74</v>
      </c>
      <c r="E518" s="323"/>
    </row>
    <row r="519" spans="1:5" ht="51">
      <c r="A519" s="447">
        <v>105371</v>
      </c>
      <c r="B519" s="332" t="s">
        <v>7240</v>
      </c>
      <c r="C519" s="447" t="s">
        <v>2010</v>
      </c>
      <c r="D519" s="446">
        <v>26.32</v>
      </c>
      <c r="E519" s="323"/>
    </row>
    <row r="520" spans="1:5" ht="51">
      <c r="A520" s="447">
        <v>105365</v>
      </c>
      <c r="B520" s="332" t="s">
        <v>7235</v>
      </c>
      <c r="C520" s="447" t="s">
        <v>2010</v>
      </c>
      <c r="D520" s="446">
        <v>22.43</v>
      </c>
      <c r="E520" s="323"/>
    </row>
    <row r="521" spans="1:5" ht="51">
      <c r="A521" s="447">
        <v>105386</v>
      </c>
      <c r="B521" s="332" t="s">
        <v>7251</v>
      </c>
      <c r="C521" s="447" t="s">
        <v>2010</v>
      </c>
      <c r="D521" s="446">
        <v>18.440000000000001</v>
      </c>
      <c r="E521" s="323"/>
    </row>
    <row r="522" spans="1:5" ht="51">
      <c r="A522" s="447">
        <v>105366</v>
      </c>
      <c r="B522" s="332" t="s">
        <v>7236</v>
      </c>
      <c r="C522" s="447" t="s">
        <v>2010</v>
      </c>
      <c r="D522" s="446">
        <v>27.25</v>
      </c>
      <c r="E522" s="323"/>
    </row>
    <row r="523" spans="1:5" ht="51">
      <c r="A523" s="447">
        <v>105387</v>
      </c>
      <c r="B523" s="332" t="s">
        <v>7252</v>
      </c>
      <c r="C523" s="447" t="s">
        <v>2010</v>
      </c>
      <c r="D523" s="446">
        <v>22.55</v>
      </c>
      <c r="E523" s="323"/>
    </row>
    <row r="524" spans="1:5" ht="51">
      <c r="A524" s="447">
        <v>97177</v>
      </c>
      <c r="B524" s="332" t="s">
        <v>7172</v>
      </c>
      <c r="C524" s="447" t="s">
        <v>5</v>
      </c>
      <c r="D524" s="446">
        <v>69.180000000000007</v>
      </c>
      <c r="E524" s="323"/>
    </row>
    <row r="525" spans="1:5" ht="51">
      <c r="A525" s="447">
        <v>97187</v>
      </c>
      <c r="B525" s="332" t="s">
        <v>7182</v>
      </c>
      <c r="C525" s="447" t="s">
        <v>5</v>
      </c>
      <c r="D525" s="446">
        <v>61.7</v>
      </c>
      <c r="E525" s="323"/>
    </row>
    <row r="526" spans="1:5" ht="51">
      <c r="A526" s="447">
        <v>97178</v>
      </c>
      <c r="B526" s="332" t="s">
        <v>7173</v>
      </c>
      <c r="C526" s="447" t="s">
        <v>5</v>
      </c>
      <c r="D526" s="446">
        <v>84.09</v>
      </c>
      <c r="E526" s="323"/>
    </row>
    <row r="527" spans="1:5" ht="51">
      <c r="A527" s="447">
        <v>97188</v>
      </c>
      <c r="B527" s="332" t="s">
        <v>7183</v>
      </c>
      <c r="C527" s="447" t="s">
        <v>5</v>
      </c>
      <c r="D527" s="446">
        <v>75.099999999999994</v>
      </c>
      <c r="E527" s="323"/>
    </row>
    <row r="528" spans="1:5" ht="51">
      <c r="A528" s="447">
        <v>97179</v>
      </c>
      <c r="B528" s="332" t="s">
        <v>7174</v>
      </c>
      <c r="C528" s="447" t="s">
        <v>5</v>
      </c>
      <c r="D528" s="446">
        <v>99.02</v>
      </c>
      <c r="E528" s="323"/>
    </row>
    <row r="529" spans="1:5" ht="51">
      <c r="A529" s="447">
        <v>97189</v>
      </c>
      <c r="B529" s="332" t="s">
        <v>7184</v>
      </c>
      <c r="C529" s="447" t="s">
        <v>5</v>
      </c>
      <c r="D529" s="446">
        <v>88.51</v>
      </c>
      <c r="E529" s="323"/>
    </row>
    <row r="530" spans="1:5" ht="51">
      <c r="A530" s="447">
        <v>97180</v>
      </c>
      <c r="B530" s="332" t="s">
        <v>7175</v>
      </c>
      <c r="C530" s="447" t="s">
        <v>5</v>
      </c>
      <c r="D530" s="446">
        <v>113.93</v>
      </c>
      <c r="E530" s="323"/>
    </row>
    <row r="531" spans="1:5" ht="51">
      <c r="A531" s="447">
        <v>97190</v>
      </c>
      <c r="B531" s="332" t="s">
        <v>7185</v>
      </c>
      <c r="C531" s="447" t="s">
        <v>5</v>
      </c>
      <c r="D531" s="446">
        <v>101.9</v>
      </c>
      <c r="E531" s="323"/>
    </row>
    <row r="532" spans="1:5" ht="51">
      <c r="A532" s="447">
        <v>97181</v>
      </c>
      <c r="B532" s="332" t="s">
        <v>7176</v>
      </c>
      <c r="C532" s="447" t="s">
        <v>5</v>
      </c>
      <c r="D532" s="446">
        <v>128.85</v>
      </c>
      <c r="E532" s="323"/>
    </row>
    <row r="533" spans="1:5" ht="51">
      <c r="A533" s="447">
        <v>97191</v>
      </c>
      <c r="B533" s="332" t="s">
        <v>7186</v>
      </c>
      <c r="C533" s="447" t="s">
        <v>5</v>
      </c>
      <c r="D533" s="446">
        <v>115.31</v>
      </c>
      <c r="E533" s="323"/>
    </row>
    <row r="534" spans="1:5" ht="51">
      <c r="A534" s="447">
        <v>97182</v>
      </c>
      <c r="B534" s="332" t="s">
        <v>7177</v>
      </c>
      <c r="C534" s="447" t="s">
        <v>5</v>
      </c>
      <c r="D534" s="446">
        <v>148.36000000000001</v>
      </c>
      <c r="E534" s="323"/>
    </row>
    <row r="535" spans="1:5" ht="51">
      <c r="A535" s="447">
        <v>97192</v>
      </c>
      <c r="B535" s="332" t="s">
        <v>7187</v>
      </c>
      <c r="C535" s="447" t="s">
        <v>5</v>
      </c>
      <c r="D535" s="446">
        <v>132.22999999999999</v>
      </c>
      <c r="E535" s="323"/>
    </row>
    <row r="536" spans="1:5" ht="38.25">
      <c r="A536" s="447">
        <v>97173</v>
      </c>
      <c r="B536" s="332" t="s">
        <v>7168</v>
      </c>
      <c r="C536" s="447" t="s">
        <v>5</v>
      </c>
      <c r="D536" s="446">
        <v>39.35</v>
      </c>
      <c r="E536" s="323"/>
    </row>
    <row r="537" spans="1:5" ht="38.25">
      <c r="A537" s="447">
        <v>97183</v>
      </c>
      <c r="B537" s="332" t="s">
        <v>7178</v>
      </c>
      <c r="C537" s="447" t="s">
        <v>5</v>
      </c>
      <c r="D537" s="446">
        <v>34.909999999999997</v>
      </c>
      <c r="E537" s="323"/>
    </row>
    <row r="538" spans="1:5" ht="38.25">
      <c r="A538" s="447">
        <v>97174</v>
      </c>
      <c r="B538" s="332" t="s">
        <v>7169</v>
      </c>
      <c r="C538" s="447" t="s">
        <v>5</v>
      </c>
      <c r="D538" s="446">
        <v>46.8</v>
      </c>
      <c r="E538" s="323"/>
    </row>
    <row r="539" spans="1:5" ht="38.25">
      <c r="A539" s="447">
        <v>97184</v>
      </c>
      <c r="B539" s="332" t="s">
        <v>7179</v>
      </c>
      <c r="C539" s="447" t="s">
        <v>5</v>
      </c>
      <c r="D539" s="446">
        <v>41.6</v>
      </c>
      <c r="E539" s="323"/>
    </row>
    <row r="540" spans="1:5" ht="38.25">
      <c r="A540" s="447">
        <v>97175</v>
      </c>
      <c r="B540" s="332" t="s">
        <v>7170</v>
      </c>
      <c r="C540" s="447" t="s">
        <v>5</v>
      </c>
      <c r="D540" s="446">
        <v>54.25</v>
      </c>
      <c r="E540" s="323"/>
    </row>
    <row r="541" spans="1:5" ht="38.25">
      <c r="A541" s="447">
        <v>97185</v>
      </c>
      <c r="B541" s="332" t="s">
        <v>7180</v>
      </c>
      <c r="C541" s="447" t="s">
        <v>5</v>
      </c>
      <c r="D541" s="446">
        <v>48.29</v>
      </c>
      <c r="E541" s="323"/>
    </row>
    <row r="542" spans="1:5" ht="38.25">
      <c r="A542" s="447">
        <v>97176</v>
      </c>
      <c r="B542" s="332" t="s">
        <v>7171</v>
      </c>
      <c r="C542" s="447" t="s">
        <v>5</v>
      </c>
      <c r="D542" s="446">
        <v>61.72</v>
      </c>
      <c r="E542" s="323"/>
    </row>
    <row r="543" spans="1:5" ht="38.25">
      <c r="A543" s="447">
        <v>97186</v>
      </c>
      <c r="B543" s="332" t="s">
        <v>7181</v>
      </c>
      <c r="C543" s="447" t="s">
        <v>5</v>
      </c>
      <c r="D543" s="446">
        <v>55</v>
      </c>
      <c r="E543" s="323"/>
    </row>
    <row r="544" spans="1:5" ht="38.25">
      <c r="A544" s="447">
        <v>97142</v>
      </c>
      <c r="B544" s="332" t="s">
        <v>7042</v>
      </c>
      <c r="C544" s="447" t="s">
        <v>5</v>
      </c>
      <c r="D544" s="446">
        <v>5.13</v>
      </c>
      <c r="E544" s="323"/>
    </row>
    <row r="545" spans="1:5" ht="38.25">
      <c r="A545" s="447">
        <v>97158</v>
      </c>
      <c r="B545" s="332" t="s">
        <v>7058</v>
      </c>
      <c r="C545" s="447" t="s">
        <v>5</v>
      </c>
      <c r="D545" s="446">
        <v>3.95</v>
      </c>
      <c r="E545" s="323"/>
    </row>
    <row r="546" spans="1:5" ht="38.25">
      <c r="A546" s="447">
        <v>97155</v>
      </c>
      <c r="B546" s="332" t="s">
        <v>7055</v>
      </c>
      <c r="C546" s="447" t="s">
        <v>5</v>
      </c>
      <c r="D546" s="446">
        <v>41.66</v>
      </c>
      <c r="E546" s="323"/>
    </row>
    <row r="547" spans="1:5" ht="38.25">
      <c r="A547" s="447">
        <v>97171</v>
      </c>
      <c r="B547" s="332" t="s">
        <v>7071</v>
      </c>
      <c r="C547" s="447" t="s">
        <v>5</v>
      </c>
      <c r="D547" s="446">
        <v>33.17</v>
      </c>
      <c r="E547" s="323"/>
    </row>
    <row r="548" spans="1:5" ht="38.25">
      <c r="A548" s="447">
        <v>97156</v>
      </c>
      <c r="B548" s="332" t="s">
        <v>7056</v>
      </c>
      <c r="C548" s="447" t="s">
        <v>5</v>
      </c>
      <c r="D548" s="446">
        <v>49.87</v>
      </c>
      <c r="E548" s="323"/>
    </row>
    <row r="549" spans="1:5" ht="38.25">
      <c r="A549" s="447">
        <v>97172</v>
      </c>
      <c r="B549" s="332" t="s">
        <v>7072</v>
      </c>
      <c r="C549" s="447" t="s">
        <v>5</v>
      </c>
      <c r="D549" s="446">
        <v>39.880000000000003</v>
      </c>
      <c r="E549" s="323"/>
    </row>
    <row r="550" spans="1:5" ht="38.25">
      <c r="A550" s="447">
        <v>97143</v>
      </c>
      <c r="B550" s="332" t="s">
        <v>7043</v>
      </c>
      <c r="C550" s="447" t="s">
        <v>5</v>
      </c>
      <c r="D550" s="446">
        <v>6.77</v>
      </c>
      <c r="E550" s="323"/>
    </row>
    <row r="551" spans="1:5" ht="38.25">
      <c r="A551" s="447">
        <v>97159</v>
      </c>
      <c r="B551" s="332" t="s">
        <v>7059</v>
      </c>
      <c r="C551" s="447" t="s">
        <v>5</v>
      </c>
      <c r="D551" s="446">
        <v>5.32</v>
      </c>
      <c r="E551" s="323"/>
    </row>
    <row r="552" spans="1:5" ht="38.25">
      <c r="A552" s="447">
        <v>97144</v>
      </c>
      <c r="B552" s="332" t="s">
        <v>7044</v>
      </c>
      <c r="C552" s="447" t="s">
        <v>5</v>
      </c>
      <c r="D552" s="446">
        <v>8.43</v>
      </c>
      <c r="E552" s="323"/>
    </row>
    <row r="553" spans="1:5" ht="38.25">
      <c r="A553" s="447">
        <v>97160</v>
      </c>
      <c r="B553" s="332" t="s">
        <v>7060</v>
      </c>
      <c r="C553" s="447" t="s">
        <v>5</v>
      </c>
      <c r="D553" s="446">
        <v>6.69</v>
      </c>
      <c r="E553" s="323"/>
    </row>
    <row r="554" spans="1:5" ht="38.25">
      <c r="A554" s="447">
        <v>97145</v>
      </c>
      <c r="B554" s="332" t="s">
        <v>7045</v>
      </c>
      <c r="C554" s="447" t="s">
        <v>5</v>
      </c>
      <c r="D554" s="446">
        <v>10.130000000000001</v>
      </c>
      <c r="E554" s="323"/>
    </row>
    <row r="555" spans="1:5" ht="38.25">
      <c r="A555" s="447">
        <v>97161</v>
      </c>
      <c r="B555" s="332" t="s">
        <v>7061</v>
      </c>
      <c r="C555" s="447" t="s">
        <v>5</v>
      </c>
      <c r="D555" s="446">
        <v>8.09</v>
      </c>
      <c r="E555" s="323"/>
    </row>
    <row r="556" spans="1:5" ht="38.25">
      <c r="A556" s="447">
        <v>97146</v>
      </c>
      <c r="B556" s="332" t="s">
        <v>7046</v>
      </c>
      <c r="C556" s="447" t="s">
        <v>5</v>
      </c>
      <c r="D556" s="446">
        <v>11.8</v>
      </c>
      <c r="E556" s="323"/>
    </row>
    <row r="557" spans="1:5" ht="38.25">
      <c r="A557" s="447">
        <v>97162</v>
      </c>
      <c r="B557" s="332" t="s">
        <v>7062</v>
      </c>
      <c r="C557" s="447" t="s">
        <v>5</v>
      </c>
      <c r="D557" s="446">
        <v>9.48</v>
      </c>
      <c r="E557" s="323"/>
    </row>
    <row r="558" spans="1:5" ht="38.25">
      <c r="A558" s="447">
        <v>97147</v>
      </c>
      <c r="B558" s="332" t="s">
        <v>7047</v>
      </c>
      <c r="C558" s="447" t="s">
        <v>5</v>
      </c>
      <c r="D558" s="446">
        <v>13.47</v>
      </c>
      <c r="E558" s="323"/>
    </row>
    <row r="559" spans="1:5" ht="38.25">
      <c r="A559" s="447">
        <v>97163</v>
      </c>
      <c r="B559" s="332" t="s">
        <v>7063</v>
      </c>
      <c r="C559" s="447" t="s">
        <v>5</v>
      </c>
      <c r="D559" s="446">
        <v>10.87</v>
      </c>
      <c r="E559" s="323"/>
    </row>
    <row r="560" spans="1:5" ht="38.25">
      <c r="A560" s="447">
        <v>97148</v>
      </c>
      <c r="B560" s="332" t="s">
        <v>7048</v>
      </c>
      <c r="C560" s="447" t="s">
        <v>5</v>
      </c>
      <c r="D560" s="446">
        <v>15.14</v>
      </c>
      <c r="E560" s="323"/>
    </row>
    <row r="561" spans="1:5" ht="38.25">
      <c r="A561" s="447">
        <v>97164</v>
      </c>
      <c r="B561" s="332" t="s">
        <v>7064</v>
      </c>
      <c r="C561" s="447" t="s">
        <v>5</v>
      </c>
      <c r="D561" s="446">
        <v>12.25</v>
      </c>
      <c r="E561" s="323"/>
    </row>
    <row r="562" spans="1:5" ht="38.25">
      <c r="A562" s="447">
        <v>97149</v>
      </c>
      <c r="B562" s="332" t="s">
        <v>7049</v>
      </c>
      <c r="C562" s="447" t="s">
        <v>5</v>
      </c>
      <c r="D562" s="446">
        <v>16.850000000000001</v>
      </c>
      <c r="E562" s="323"/>
    </row>
    <row r="563" spans="1:5" ht="38.25">
      <c r="A563" s="447">
        <v>97165</v>
      </c>
      <c r="B563" s="332" t="s">
        <v>7065</v>
      </c>
      <c r="C563" s="447" t="s">
        <v>5</v>
      </c>
      <c r="D563" s="446">
        <v>13.67</v>
      </c>
      <c r="E563" s="323"/>
    </row>
    <row r="564" spans="1:5" ht="38.25">
      <c r="A564" s="447">
        <v>97150</v>
      </c>
      <c r="B564" s="332" t="s">
        <v>7050</v>
      </c>
      <c r="C564" s="447" t="s">
        <v>5</v>
      </c>
      <c r="D564" s="446">
        <v>22.29</v>
      </c>
      <c r="E564" s="323"/>
    </row>
    <row r="565" spans="1:5" ht="38.25">
      <c r="A565" s="447">
        <v>97166</v>
      </c>
      <c r="B565" s="332" t="s">
        <v>7066</v>
      </c>
      <c r="C565" s="447" t="s">
        <v>5</v>
      </c>
      <c r="D565" s="446">
        <v>17.600000000000001</v>
      </c>
      <c r="E565" s="323"/>
    </row>
    <row r="566" spans="1:5" ht="38.25">
      <c r="A566" s="447">
        <v>97151</v>
      </c>
      <c r="B566" s="332" t="s">
        <v>7051</v>
      </c>
      <c r="C566" s="447" t="s">
        <v>5</v>
      </c>
      <c r="D566" s="446">
        <v>26.25</v>
      </c>
      <c r="E566" s="323"/>
    </row>
    <row r="567" spans="1:5" ht="38.25">
      <c r="A567" s="447">
        <v>97167</v>
      </c>
      <c r="B567" s="332" t="s">
        <v>7067</v>
      </c>
      <c r="C567" s="447" t="s">
        <v>5</v>
      </c>
      <c r="D567" s="446">
        <v>20.8</v>
      </c>
      <c r="E567" s="323"/>
    </row>
    <row r="568" spans="1:5" ht="38.25">
      <c r="A568" s="447">
        <v>97152</v>
      </c>
      <c r="B568" s="332" t="s">
        <v>7052</v>
      </c>
      <c r="C568" s="447" t="s">
        <v>5</v>
      </c>
      <c r="D568" s="446">
        <v>29.96</v>
      </c>
      <c r="E568" s="323"/>
    </row>
    <row r="569" spans="1:5" ht="38.25">
      <c r="A569" s="447">
        <v>97168</v>
      </c>
      <c r="B569" s="332" t="s">
        <v>7068</v>
      </c>
      <c r="C569" s="447" t="s">
        <v>5</v>
      </c>
      <c r="D569" s="446">
        <v>23.75</v>
      </c>
      <c r="E569" s="323"/>
    </row>
    <row r="570" spans="1:5" ht="38.25">
      <c r="A570" s="447">
        <v>97141</v>
      </c>
      <c r="B570" s="332" t="s">
        <v>7041</v>
      </c>
      <c r="C570" s="447" t="s">
        <v>5</v>
      </c>
      <c r="D570" s="446">
        <v>4.45</v>
      </c>
      <c r="E570" s="323"/>
    </row>
    <row r="571" spans="1:5" ht="38.25">
      <c r="A571" s="447">
        <v>97157</v>
      </c>
      <c r="B571" s="332" t="s">
        <v>7057</v>
      </c>
      <c r="C571" s="447" t="s">
        <v>5</v>
      </c>
      <c r="D571" s="446">
        <v>3.39</v>
      </c>
      <c r="E571" s="323"/>
    </row>
    <row r="572" spans="1:5" ht="38.25">
      <c r="A572" s="447">
        <v>97153</v>
      </c>
      <c r="B572" s="332" t="s">
        <v>7053</v>
      </c>
      <c r="C572" s="447" t="s">
        <v>5</v>
      </c>
      <c r="D572" s="446">
        <v>33.83</v>
      </c>
      <c r="E572" s="323"/>
    </row>
    <row r="573" spans="1:5" ht="38.25">
      <c r="A573" s="447">
        <v>97169</v>
      </c>
      <c r="B573" s="332" t="s">
        <v>7069</v>
      </c>
      <c r="C573" s="447" t="s">
        <v>5</v>
      </c>
      <c r="D573" s="446">
        <v>26.87</v>
      </c>
      <c r="E573" s="323"/>
    </row>
    <row r="574" spans="1:5" ht="38.25">
      <c r="A574" s="447">
        <v>97154</v>
      </c>
      <c r="B574" s="332" t="s">
        <v>7054</v>
      </c>
      <c r="C574" s="447" t="s">
        <v>5</v>
      </c>
      <c r="D574" s="446">
        <v>37.729999999999997</v>
      </c>
      <c r="E574" s="323"/>
    </row>
    <row r="575" spans="1:5" ht="38.25">
      <c r="A575" s="447">
        <v>97170</v>
      </c>
      <c r="B575" s="332" t="s">
        <v>7070</v>
      </c>
      <c r="C575" s="447" t="s">
        <v>5</v>
      </c>
      <c r="D575" s="446">
        <v>30</v>
      </c>
      <c r="E575" s="323"/>
    </row>
    <row r="576" spans="1:5" ht="51">
      <c r="A576" s="447">
        <v>105311</v>
      </c>
      <c r="B576" s="332" t="s">
        <v>7210</v>
      </c>
      <c r="C576" s="447" t="s">
        <v>5</v>
      </c>
      <c r="D576" s="446">
        <v>3.53</v>
      </c>
      <c r="E576" s="323"/>
    </row>
    <row r="577" spans="1:5" ht="51">
      <c r="A577" s="447">
        <v>105339</v>
      </c>
      <c r="B577" s="332" t="s">
        <v>7228</v>
      </c>
      <c r="C577" s="447" t="s">
        <v>5</v>
      </c>
      <c r="D577" s="446">
        <v>2.91</v>
      </c>
      <c r="E577" s="323"/>
    </row>
    <row r="578" spans="1:5" ht="51">
      <c r="A578" s="447">
        <v>97127</v>
      </c>
      <c r="B578" s="332" t="s">
        <v>7253</v>
      </c>
      <c r="C578" s="447" t="s">
        <v>5</v>
      </c>
      <c r="D578" s="446">
        <v>4.6100000000000003</v>
      </c>
      <c r="E578" s="323"/>
    </row>
    <row r="579" spans="1:5" ht="51">
      <c r="A579" s="447">
        <v>97134</v>
      </c>
      <c r="B579" s="332" t="s">
        <v>7260</v>
      </c>
      <c r="C579" s="447" t="s">
        <v>5</v>
      </c>
      <c r="D579" s="446">
        <v>3.81</v>
      </c>
      <c r="E579" s="323"/>
    </row>
    <row r="580" spans="1:5" ht="51">
      <c r="A580" s="447">
        <v>97128</v>
      </c>
      <c r="B580" s="332" t="s">
        <v>7254</v>
      </c>
      <c r="C580" s="447" t="s">
        <v>5</v>
      </c>
      <c r="D580" s="446">
        <v>9.1999999999999993</v>
      </c>
      <c r="E580" s="323"/>
    </row>
    <row r="581" spans="1:5" ht="51">
      <c r="A581" s="447">
        <v>97135</v>
      </c>
      <c r="B581" s="332" t="s">
        <v>7261</v>
      </c>
      <c r="C581" s="447" t="s">
        <v>5</v>
      </c>
      <c r="D581" s="446">
        <v>7.06</v>
      </c>
      <c r="E581" s="323"/>
    </row>
    <row r="582" spans="1:5" ht="51">
      <c r="A582" s="447">
        <v>97129</v>
      </c>
      <c r="B582" s="332" t="s">
        <v>7255</v>
      </c>
      <c r="C582" s="447" t="s">
        <v>5</v>
      </c>
      <c r="D582" s="446">
        <v>10.87</v>
      </c>
      <c r="E582" s="323"/>
    </row>
    <row r="583" spans="1:5" ht="51">
      <c r="A583" s="447">
        <v>97136</v>
      </c>
      <c r="B583" s="332" t="s">
        <v>7262</v>
      </c>
      <c r="C583" s="447" t="s">
        <v>5</v>
      </c>
      <c r="D583" s="446">
        <v>8.35</v>
      </c>
      <c r="E583" s="323"/>
    </row>
    <row r="584" spans="1:5" ht="51">
      <c r="A584" s="447">
        <v>97130</v>
      </c>
      <c r="B584" s="332" t="s">
        <v>7256</v>
      </c>
      <c r="C584" s="447" t="s">
        <v>5</v>
      </c>
      <c r="D584" s="446">
        <v>12.59</v>
      </c>
      <c r="E584" s="323"/>
    </row>
    <row r="585" spans="1:5" ht="51">
      <c r="A585" s="447">
        <v>97137</v>
      </c>
      <c r="B585" s="332" t="s">
        <v>7263</v>
      </c>
      <c r="C585" s="447" t="s">
        <v>5</v>
      </c>
      <c r="D585" s="446">
        <v>9.68</v>
      </c>
      <c r="E585" s="323"/>
    </row>
    <row r="586" spans="1:5" ht="51">
      <c r="A586" s="447">
        <v>97131</v>
      </c>
      <c r="B586" s="332" t="s">
        <v>7257</v>
      </c>
      <c r="C586" s="447" t="s">
        <v>5</v>
      </c>
      <c r="D586" s="446">
        <v>14.29</v>
      </c>
      <c r="E586" s="323"/>
    </row>
    <row r="587" spans="1:5" ht="51">
      <c r="A587" s="447">
        <v>97138</v>
      </c>
      <c r="B587" s="332" t="s">
        <v>7264</v>
      </c>
      <c r="C587" s="447" t="s">
        <v>5</v>
      </c>
      <c r="D587" s="446">
        <v>11</v>
      </c>
      <c r="E587" s="323"/>
    </row>
    <row r="588" spans="1:5" ht="51">
      <c r="A588" s="447">
        <v>97132</v>
      </c>
      <c r="B588" s="332" t="s">
        <v>7258</v>
      </c>
      <c r="C588" s="447" t="s">
        <v>5</v>
      </c>
      <c r="D588" s="446">
        <v>15.99</v>
      </c>
      <c r="E588" s="323"/>
    </row>
    <row r="589" spans="1:5" ht="51">
      <c r="A589" s="447">
        <v>97139</v>
      </c>
      <c r="B589" s="332" t="s">
        <v>7265</v>
      </c>
      <c r="C589" s="447" t="s">
        <v>5</v>
      </c>
      <c r="D589" s="446">
        <v>12.3</v>
      </c>
      <c r="E589" s="323"/>
    </row>
    <row r="590" spans="1:5" ht="51">
      <c r="A590" s="447">
        <v>97133</v>
      </c>
      <c r="B590" s="332" t="s">
        <v>7259</v>
      </c>
      <c r="C590" s="447" t="s">
        <v>5</v>
      </c>
      <c r="D590" s="446">
        <v>19.39</v>
      </c>
      <c r="E590" s="323"/>
    </row>
    <row r="591" spans="1:5" ht="51">
      <c r="A591" s="447">
        <v>97140</v>
      </c>
      <c r="B591" s="332" t="s">
        <v>7266</v>
      </c>
      <c r="C591" s="447" t="s">
        <v>5</v>
      </c>
      <c r="D591" s="446">
        <v>14.92</v>
      </c>
      <c r="E591" s="323"/>
    </row>
    <row r="592" spans="1:5" ht="38.25">
      <c r="A592" s="447">
        <v>97123</v>
      </c>
      <c r="B592" s="332" t="s">
        <v>7190</v>
      </c>
      <c r="C592" s="447" t="s">
        <v>5</v>
      </c>
      <c r="D592" s="446">
        <v>3.8</v>
      </c>
      <c r="E592" s="323"/>
    </row>
    <row r="593" spans="1:5" ht="38.25">
      <c r="A593" s="447">
        <v>97126</v>
      </c>
      <c r="B593" s="332" t="s">
        <v>7193</v>
      </c>
      <c r="C593" s="447" t="s">
        <v>5</v>
      </c>
      <c r="D593" s="446">
        <v>3.13</v>
      </c>
      <c r="E593" s="323"/>
    </row>
    <row r="594" spans="1:5" ht="38.25">
      <c r="A594" s="447">
        <v>105308</v>
      </c>
      <c r="B594" s="332" t="s">
        <v>7207</v>
      </c>
      <c r="C594" s="447" t="s">
        <v>5</v>
      </c>
      <c r="D594" s="446">
        <v>4.38</v>
      </c>
      <c r="E594" s="323"/>
    </row>
    <row r="595" spans="1:5" ht="38.25">
      <c r="A595" s="447">
        <v>105312</v>
      </c>
      <c r="B595" s="332" t="s">
        <v>7211</v>
      </c>
      <c r="C595" s="447" t="s">
        <v>5</v>
      </c>
      <c r="D595" s="446">
        <v>3.63</v>
      </c>
      <c r="E595" s="323"/>
    </row>
    <row r="596" spans="1:5" ht="38.25">
      <c r="A596" s="447">
        <v>105309</v>
      </c>
      <c r="B596" s="332" t="s">
        <v>7208</v>
      </c>
      <c r="C596" s="447" t="s">
        <v>5</v>
      </c>
      <c r="D596" s="446">
        <v>4.72</v>
      </c>
      <c r="E596" s="323"/>
    </row>
    <row r="597" spans="1:5" ht="38.25">
      <c r="A597" s="447">
        <v>105313</v>
      </c>
      <c r="B597" s="332" t="s">
        <v>7212</v>
      </c>
      <c r="C597" s="447" t="s">
        <v>5</v>
      </c>
      <c r="D597" s="446">
        <v>3.9</v>
      </c>
      <c r="E597" s="323"/>
    </row>
    <row r="598" spans="1:5" ht="38.25">
      <c r="A598" s="447">
        <v>105310</v>
      </c>
      <c r="B598" s="332" t="s">
        <v>7209</v>
      </c>
      <c r="C598" s="447" t="s">
        <v>5</v>
      </c>
      <c r="D598" s="446">
        <v>5.57</v>
      </c>
      <c r="E598" s="323"/>
    </row>
    <row r="599" spans="1:5" ht="38.25">
      <c r="A599" s="447">
        <v>105314</v>
      </c>
      <c r="B599" s="332" t="s">
        <v>7213</v>
      </c>
      <c r="C599" s="447" t="s">
        <v>5</v>
      </c>
      <c r="D599" s="446">
        <v>4.6100000000000003</v>
      </c>
      <c r="E599" s="323"/>
    </row>
    <row r="600" spans="1:5" ht="38.25">
      <c r="A600" s="447">
        <v>97121</v>
      </c>
      <c r="B600" s="332" t="s">
        <v>7188</v>
      </c>
      <c r="C600" s="447" t="s">
        <v>5</v>
      </c>
      <c r="D600" s="446">
        <v>2.71</v>
      </c>
      <c r="E600" s="323"/>
    </row>
    <row r="601" spans="1:5" ht="38.25">
      <c r="A601" s="447">
        <v>97124</v>
      </c>
      <c r="B601" s="332" t="s">
        <v>7191</v>
      </c>
      <c r="C601" s="447" t="s">
        <v>5</v>
      </c>
      <c r="D601" s="446">
        <v>2.2200000000000002</v>
      </c>
      <c r="E601" s="323"/>
    </row>
    <row r="602" spans="1:5" ht="38.25">
      <c r="A602" s="447">
        <v>97122</v>
      </c>
      <c r="B602" s="332" t="s">
        <v>7189</v>
      </c>
      <c r="C602" s="447" t="s">
        <v>5</v>
      </c>
      <c r="D602" s="446">
        <v>3.27</v>
      </c>
      <c r="E602" s="323"/>
    </row>
    <row r="603" spans="1:5" ht="38.25">
      <c r="A603" s="447">
        <v>97125</v>
      </c>
      <c r="B603" s="332" t="s">
        <v>7192</v>
      </c>
      <c r="C603" s="447" t="s">
        <v>5</v>
      </c>
      <c r="D603" s="446">
        <v>2.68</v>
      </c>
      <c r="E603" s="323"/>
    </row>
    <row r="604" spans="1:5" ht="51">
      <c r="A604" s="447">
        <v>105296</v>
      </c>
      <c r="B604" s="332" t="s">
        <v>7206</v>
      </c>
      <c r="C604" s="447" t="s">
        <v>2010</v>
      </c>
      <c r="D604" s="446">
        <v>172.64</v>
      </c>
      <c r="E604" s="323"/>
    </row>
    <row r="605" spans="1:5" ht="51">
      <c r="A605" s="447">
        <v>105374</v>
      </c>
      <c r="B605" s="332" t="s">
        <v>7243</v>
      </c>
      <c r="C605" s="447" t="s">
        <v>2010</v>
      </c>
      <c r="D605" s="446">
        <v>168.57</v>
      </c>
      <c r="E605" s="323"/>
    </row>
    <row r="606" spans="1:5" ht="51">
      <c r="A606" s="447">
        <v>105292</v>
      </c>
      <c r="B606" s="332" t="s">
        <v>7202</v>
      </c>
      <c r="C606" s="447" t="s">
        <v>2010</v>
      </c>
      <c r="D606" s="446">
        <v>49.13</v>
      </c>
      <c r="E606" s="323"/>
    </row>
    <row r="607" spans="1:5" ht="51">
      <c r="A607" s="447">
        <v>105293</v>
      </c>
      <c r="B607" s="332" t="s">
        <v>7203</v>
      </c>
      <c r="C607" s="447" t="s">
        <v>2010</v>
      </c>
      <c r="D607" s="446">
        <v>46.15</v>
      </c>
      <c r="E607" s="323"/>
    </row>
    <row r="608" spans="1:5" ht="51">
      <c r="A608" s="447">
        <v>105294</v>
      </c>
      <c r="B608" s="332" t="s">
        <v>7204</v>
      </c>
      <c r="C608" s="447" t="s">
        <v>2010</v>
      </c>
      <c r="D608" s="446">
        <v>100.44</v>
      </c>
      <c r="E608" s="323"/>
    </row>
    <row r="609" spans="1:5" ht="51">
      <c r="A609" s="447">
        <v>105295</v>
      </c>
      <c r="B609" s="332" t="s">
        <v>7205</v>
      </c>
      <c r="C609" s="447" t="s">
        <v>2010</v>
      </c>
      <c r="D609" s="446">
        <v>96.91</v>
      </c>
      <c r="E609" s="323"/>
    </row>
    <row r="610" spans="1:5" ht="51">
      <c r="A610" s="447">
        <v>105290</v>
      </c>
      <c r="B610" s="332" t="s">
        <v>7200</v>
      </c>
      <c r="C610" s="447" t="s">
        <v>2010</v>
      </c>
      <c r="D610" s="446">
        <v>65.680000000000007</v>
      </c>
      <c r="E610" s="323"/>
    </row>
    <row r="611" spans="1:5" ht="51">
      <c r="A611" s="447">
        <v>105291</v>
      </c>
      <c r="B611" s="332" t="s">
        <v>7201</v>
      </c>
      <c r="C611" s="447" t="s">
        <v>2010</v>
      </c>
      <c r="D611" s="446">
        <v>62.97</v>
      </c>
      <c r="E611" s="323"/>
    </row>
    <row r="612" spans="1:5" ht="51">
      <c r="A612" s="447">
        <v>105286</v>
      </c>
      <c r="B612" s="332" t="s">
        <v>7196</v>
      </c>
      <c r="C612" s="447" t="s">
        <v>2010</v>
      </c>
      <c r="D612" s="446">
        <v>29.41</v>
      </c>
      <c r="E612" s="323"/>
    </row>
    <row r="613" spans="1:5" ht="51">
      <c r="A613" s="447">
        <v>105287</v>
      </c>
      <c r="B613" s="332" t="s">
        <v>7197</v>
      </c>
      <c r="C613" s="447" t="s">
        <v>2010</v>
      </c>
      <c r="D613" s="446">
        <v>27.41</v>
      </c>
      <c r="E613" s="323"/>
    </row>
    <row r="614" spans="1:5" ht="51">
      <c r="A614" s="447">
        <v>105288</v>
      </c>
      <c r="B614" s="332" t="s">
        <v>7198</v>
      </c>
      <c r="C614" s="447" t="s">
        <v>2010</v>
      </c>
      <c r="D614" s="446">
        <v>48.72</v>
      </c>
      <c r="E614" s="323"/>
    </row>
    <row r="615" spans="1:5" ht="51">
      <c r="A615" s="447">
        <v>105289</v>
      </c>
      <c r="B615" s="332" t="s">
        <v>7199</v>
      </c>
      <c r="C615" s="447" t="s">
        <v>2010</v>
      </c>
      <c r="D615" s="446">
        <v>46.37</v>
      </c>
      <c r="E615" s="323"/>
    </row>
    <row r="616" spans="1:5" ht="51">
      <c r="A616" s="447">
        <v>105375</v>
      </c>
      <c r="B616" s="332" t="s">
        <v>7244</v>
      </c>
      <c r="C616" s="447" t="s">
        <v>2010</v>
      </c>
      <c r="D616" s="446">
        <v>133.02000000000001</v>
      </c>
      <c r="E616" s="323"/>
    </row>
    <row r="617" spans="1:5" ht="51">
      <c r="A617" s="447">
        <v>105376</v>
      </c>
      <c r="B617" s="332" t="s">
        <v>7245</v>
      </c>
      <c r="C617" s="447" t="s">
        <v>2010</v>
      </c>
      <c r="D617" s="446">
        <v>127.6</v>
      </c>
      <c r="E617" s="323"/>
    </row>
    <row r="618" spans="1:5" ht="51">
      <c r="A618" s="447">
        <v>105331</v>
      </c>
      <c r="B618" s="332" t="s">
        <v>7220</v>
      </c>
      <c r="C618" s="447" t="s">
        <v>5</v>
      </c>
      <c r="D618" s="446">
        <v>56.47</v>
      </c>
      <c r="E618" s="323"/>
    </row>
    <row r="619" spans="1:5" ht="51">
      <c r="A619" s="447">
        <v>105332</v>
      </c>
      <c r="B619" s="332" t="s">
        <v>7221</v>
      </c>
      <c r="C619" s="447" t="s">
        <v>5</v>
      </c>
      <c r="D619" s="446">
        <v>55.85</v>
      </c>
      <c r="E619" s="323"/>
    </row>
    <row r="620" spans="1:5" ht="51">
      <c r="A620" s="447">
        <v>105333</v>
      </c>
      <c r="B620" s="332" t="s">
        <v>7222</v>
      </c>
      <c r="C620" s="447" t="s">
        <v>5</v>
      </c>
      <c r="D620" s="446">
        <v>250.66</v>
      </c>
      <c r="E620" s="323"/>
    </row>
    <row r="621" spans="1:5" ht="51">
      <c r="A621" s="447">
        <v>105334</v>
      </c>
      <c r="B621" s="332" t="s">
        <v>7223</v>
      </c>
      <c r="C621" s="447" t="s">
        <v>5</v>
      </c>
      <c r="D621" s="446">
        <v>248.52</v>
      </c>
      <c r="E621" s="323"/>
    </row>
    <row r="622" spans="1:5" ht="51">
      <c r="A622" s="447">
        <v>105335</v>
      </c>
      <c r="B622" s="332" t="s">
        <v>7224</v>
      </c>
      <c r="C622" s="447" t="s">
        <v>5</v>
      </c>
      <c r="D622" s="446">
        <v>378.46</v>
      </c>
      <c r="E622" s="323"/>
    </row>
    <row r="623" spans="1:5" ht="51">
      <c r="A623" s="447">
        <v>105336</v>
      </c>
      <c r="B623" s="332" t="s">
        <v>7225</v>
      </c>
      <c r="C623" s="447" t="s">
        <v>5</v>
      </c>
      <c r="D623" s="446">
        <v>375.94</v>
      </c>
      <c r="E623" s="323"/>
    </row>
    <row r="624" spans="1:5" ht="51">
      <c r="A624" s="447">
        <v>105337</v>
      </c>
      <c r="B624" s="332" t="s">
        <v>7226</v>
      </c>
      <c r="C624" s="447" t="s">
        <v>5</v>
      </c>
      <c r="D624" s="446">
        <v>534.58000000000004</v>
      </c>
      <c r="E624" s="323"/>
    </row>
    <row r="625" spans="1:5" ht="51">
      <c r="A625" s="447">
        <v>105338</v>
      </c>
      <c r="B625" s="332" t="s">
        <v>7227</v>
      </c>
      <c r="C625" s="447" t="s">
        <v>5</v>
      </c>
      <c r="D625" s="446">
        <v>531.66999999999996</v>
      </c>
      <c r="E625" s="323"/>
    </row>
    <row r="626" spans="1:5" ht="51">
      <c r="A626" s="447">
        <v>105329</v>
      </c>
      <c r="B626" s="332" t="s">
        <v>7218</v>
      </c>
      <c r="C626" s="447" t="s">
        <v>2010</v>
      </c>
      <c r="D626" s="446">
        <v>79.91</v>
      </c>
      <c r="E626" s="323"/>
    </row>
    <row r="627" spans="1:5" ht="51">
      <c r="A627" s="447">
        <v>105330</v>
      </c>
      <c r="B627" s="332" t="s">
        <v>7219</v>
      </c>
      <c r="C627" s="447" t="s">
        <v>2010</v>
      </c>
      <c r="D627" s="446">
        <v>79.239999999999995</v>
      </c>
      <c r="E627" s="323"/>
    </row>
    <row r="628" spans="1:5" ht="51">
      <c r="A628" s="447">
        <v>105260</v>
      </c>
      <c r="B628" s="332" t="s">
        <v>7194</v>
      </c>
      <c r="C628" s="447" t="s">
        <v>2010</v>
      </c>
      <c r="D628" s="446">
        <v>25.9</v>
      </c>
      <c r="E628" s="323"/>
    </row>
    <row r="629" spans="1:5" ht="51">
      <c r="A629" s="447">
        <v>105285</v>
      </c>
      <c r="B629" s="332" t="s">
        <v>7195</v>
      </c>
      <c r="C629" s="447" t="s">
        <v>2010</v>
      </c>
      <c r="D629" s="446">
        <v>25.41</v>
      </c>
      <c r="E629" s="323"/>
    </row>
    <row r="630" spans="1:5" ht="51">
      <c r="A630" s="447">
        <v>105327</v>
      </c>
      <c r="B630" s="332" t="s">
        <v>7216</v>
      </c>
      <c r="C630" s="447" t="s">
        <v>2010</v>
      </c>
      <c r="D630" s="446">
        <v>48.82</v>
      </c>
      <c r="E630" s="323"/>
    </row>
    <row r="631" spans="1:5" ht="51">
      <c r="A631" s="447">
        <v>105328</v>
      </c>
      <c r="B631" s="332" t="s">
        <v>7217</v>
      </c>
      <c r="C631" s="447" t="s">
        <v>2010</v>
      </c>
      <c r="D631" s="446">
        <v>48.23</v>
      </c>
      <c r="E631" s="323"/>
    </row>
    <row r="632" spans="1:5" ht="51">
      <c r="A632" s="447">
        <v>105377</v>
      </c>
      <c r="B632" s="332" t="s">
        <v>7149</v>
      </c>
      <c r="C632" s="447" t="s">
        <v>2010</v>
      </c>
      <c r="D632" s="446">
        <v>44.67</v>
      </c>
      <c r="E632" s="323"/>
    </row>
    <row r="633" spans="1:5" ht="51">
      <c r="A633" s="447">
        <v>105368</v>
      </c>
      <c r="B633" s="332" t="s">
        <v>7238</v>
      </c>
      <c r="C633" s="447" t="s">
        <v>2010</v>
      </c>
      <c r="D633" s="446">
        <v>41.41</v>
      </c>
      <c r="E633" s="323"/>
    </row>
    <row r="634" spans="1:5" ht="51">
      <c r="A634" s="447">
        <v>105369</v>
      </c>
      <c r="B634" s="332" t="s">
        <v>7148</v>
      </c>
      <c r="C634" s="447" t="s">
        <v>2010</v>
      </c>
      <c r="D634" s="446">
        <v>70.510000000000005</v>
      </c>
      <c r="E634" s="323"/>
    </row>
    <row r="635" spans="1:5" ht="51">
      <c r="A635" s="447">
        <v>105370</v>
      </c>
      <c r="B635" s="332" t="s">
        <v>7239</v>
      </c>
      <c r="C635" s="447" t="s">
        <v>2010</v>
      </c>
      <c r="D635" s="446">
        <v>66.17</v>
      </c>
      <c r="E635" s="323"/>
    </row>
    <row r="636" spans="1:5" ht="51">
      <c r="A636" s="447">
        <v>92864</v>
      </c>
      <c r="B636" s="332" t="s">
        <v>5650</v>
      </c>
      <c r="C636" s="447" t="s">
        <v>5</v>
      </c>
      <c r="D636" s="446">
        <v>101.84</v>
      </c>
      <c r="E636" s="323"/>
    </row>
    <row r="637" spans="1:5" ht="51">
      <c r="A637" s="447">
        <v>92848</v>
      </c>
      <c r="B637" s="332" t="s">
        <v>5634</v>
      </c>
      <c r="C637" s="447" t="s">
        <v>5</v>
      </c>
      <c r="D637" s="446">
        <v>92.13</v>
      </c>
      <c r="E637" s="323"/>
    </row>
    <row r="638" spans="1:5" ht="51">
      <c r="A638" s="447">
        <v>104937</v>
      </c>
      <c r="B638" s="332" t="s">
        <v>8073</v>
      </c>
      <c r="C638" s="447" t="s">
        <v>5</v>
      </c>
      <c r="D638" s="446">
        <v>0</v>
      </c>
      <c r="E638" s="323"/>
    </row>
    <row r="639" spans="1:5" ht="51">
      <c r="A639" s="447">
        <v>104933</v>
      </c>
      <c r="B639" s="332" t="s">
        <v>8074</v>
      </c>
      <c r="C639" s="447" t="s">
        <v>5</v>
      </c>
      <c r="D639" s="446">
        <v>0</v>
      </c>
      <c r="E639" s="323"/>
    </row>
    <row r="640" spans="1:5" ht="51">
      <c r="A640" s="447">
        <v>104939</v>
      </c>
      <c r="B640" s="332" t="s">
        <v>8075</v>
      </c>
      <c r="C640" s="447" t="s">
        <v>5</v>
      </c>
      <c r="D640" s="446">
        <v>0</v>
      </c>
      <c r="E640" s="323"/>
    </row>
    <row r="641" spans="1:5" ht="51">
      <c r="A641" s="447">
        <v>104935</v>
      </c>
      <c r="B641" s="332" t="s">
        <v>8076</v>
      </c>
      <c r="C641" s="447" t="s">
        <v>5</v>
      </c>
      <c r="D641" s="446">
        <v>0</v>
      </c>
      <c r="E641" s="323"/>
    </row>
    <row r="642" spans="1:5" ht="51">
      <c r="A642" s="447">
        <v>92850</v>
      </c>
      <c r="B642" s="332" t="s">
        <v>5636</v>
      </c>
      <c r="C642" s="447" t="s">
        <v>5</v>
      </c>
      <c r="D642" s="446">
        <v>25.1</v>
      </c>
      <c r="E642" s="323"/>
    </row>
    <row r="643" spans="1:5" ht="51">
      <c r="A643" s="447">
        <v>92834</v>
      </c>
      <c r="B643" s="332" t="s">
        <v>5620</v>
      </c>
      <c r="C643" s="447" t="s">
        <v>5</v>
      </c>
      <c r="D643" s="446">
        <v>22.65</v>
      </c>
      <c r="E643" s="323"/>
    </row>
    <row r="644" spans="1:5" ht="51">
      <c r="A644" s="447">
        <v>92852</v>
      </c>
      <c r="B644" s="332" t="s">
        <v>5638</v>
      </c>
      <c r="C644" s="447" t="s">
        <v>5</v>
      </c>
      <c r="D644" s="446">
        <v>33.07</v>
      </c>
      <c r="E644" s="323"/>
    </row>
    <row r="645" spans="1:5" ht="51">
      <c r="A645" s="447">
        <v>92836</v>
      </c>
      <c r="B645" s="332" t="s">
        <v>5622</v>
      </c>
      <c r="C645" s="447" t="s">
        <v>5</v>
      </c>
      <c r="D645" s="446">
        <v>29.59</v>
      </c>
      <c r="E645" s="323"/>
    </row>
    <row r="646" spans="1:5" ht="51">
      <c r="A646" s="447">
        <v>92854</v>
      </c>
      <c r="B646" s="332" t="s">
        <v>5640</v>
      </c>
      <c r="C646" s="447" t="s">
        <v>5</v>
      </c>
      <c r="D646" s="446">
        <v>41.49</v>
      </c>
      <c r="E646" s="323"/>
    </row>
    <row r="647" spans="1:5" ht="51">
      <c r="A647" s="447">
        <v>92838</v>
      </c>
      <c r="B647" s="332" t="s">
        <v>5624</v>
      </c>
      <c r="C647" s="447" t="s">
        <v>5</v>
      </c>
      <c r="D647" s="446">
        <v>36.979999999999997</v>
      </c>
      <c r="E647" s="323"/>
    </row>
    <row r="648" spans="1:5" ht="51">
      <c r="A648" s="447">
        <v>92856</v>
      </c>
      <c r="B648" s="332" t="s">
        <v>5642</v>
      </c>
      <c r="C648" s="447" t="s">
        <v>5</v>
      </c>
      <c r="D648" s="446">
        <v>50.29</v>
      </c>
      <c r="E648" s="323"/>
    </row>
    <row r="649" spans="1:5" ht="51">
      <c r="A649" s="447">
        <v>92840</v>
      </c>
      <c r="B649" s="332" t="s">
        <v>5626</v>
      </c>
      <c r="C649" s="447" t="s">
        <v>5</v>
      </c>
      <c r="D649" s="446">
        <v>44.74</v>
      </c>
      <c r="E649" s="323"/>
    </row>
    <row r="650" spans="1:5" ht="51">
      <c r="A650" s="447">
        <v>92858</v>
      </c>
      <c r="B650" s="332" t="s">
        <v>5644</v>
      </c>
      <c r="C650" s="447" t="s">
        <v>5</v>
      </c>
      <c r="D650" s="446">
        <v>63.21</v>
      </c>
      <c r="E650" s="323"/>
    </row>
    <row r="651" spans="1:5" ht="51">
      <c r="A651" s="447">
        <v>92842</v>
      </c>
      <c r="B651" s="332" t="s">
        <v>5628</v>
      </c>
      <c r="C651" s="447" t="s">
        <v>5</v>
      </c>
      <c r="D651" s="446">
        <v>56.61</v>
      </c>
      <c r="E651" s="323"/>
    </row>
    <row r="652" spans="1:5" ht="51">
      <c r="A652" s="447">
        <v>92860</v>
      </c>
      <c r="B652" s="332" t="s">
        <v>5646</v>
      </c>
      <c r="C652" s="447" t="s">
        <v>5</v>
      </c>
      <c r="D652" s="446">
        <v>75.2</v>
      </c>
      <c r="E652" s="323"/>
    </row>
    <row r="653" spans="1:5" ht="51">
      <c r="A653" s="447">
        <v>92844</v>
      </c>
      <c r="B653" s="332" t="s">
        <v>5630</v>
      </c>
      <c r="C653" s="447" t="s">
        <v>5</v>
      </c>
      <c r="D653" s="446">
        <v>67.55</v>
      </c>
      <c r="E653" s="323"/>
    </row>
    <row r="654" spans="1:5" ht="51">
      <c r="A654" s="447">
        <v>92862</v>
      </c>
      <c r="B654" s="332" t="s">
        <v>5648</v>
      </c>
      <c r="C654" s="447" t="s">
        <v>5</v>
      </c>
      <c r="D654" s="446">
        <v>86.24</v>
      </c>
      <c r="E654" s="323"/>
    </row>
    <row r="655" spans="1:5" ht="51">
      <c r="A655" s="447">
        <v>92846</v>
      </c>
      <c r="B655" s="332" t="s">
        <v>5632</v>
      </c>
      <c r="C655" s="447" t="s">
        <v>5</v>
      </c>
      <c r="D655" s="446">
        <v>77.569999999999993</v>
      </c>
      <c r="E655" s="323"/>
    </row>
    <row r="656" spans="1:5" ht="51">
      <c r="A656" s="447">
        <v>92828</v>
      </c>
      <c r="B656" s="332" t="s">
        <v>5684</v>
      </c>
      <c r="C656" s="447" t="s">
        <v>5</v>
      </c>
      <c r="D656" s="446">
        <v>106.44</v>
      </c>
      <c r="E656" s="323"/>
    </row>
    <row r="657" spans="1:5" ht="51">
      <c r="A657" s="447">
        <v>92815</v>
      </c>
      <c r="B657" s="332" t="s">
        <v>5672</v>
      </c>
      <c r="C657" s="447" t="s">
        <v>5</v>
      </c>
      <c r="D657" s="446">
        <v>96.72</v>
      </c>
      <c r="E657" s="323"/>
    </row>
    <row r="658" spans="1:5" ht="51">
      <c r="A658" s="447">
        <v>92830</v>
      </c>
      <c r="B658" s="332" t="s">
        <v>5686</v>
      </c>
      <c r="C658" s="447" t="s">
        <v>5</v>
      </c>
      <c r="D658" s="446">
        <v>131.49</v>
      </c>
      <c r="E658" s="323"/>
    </row>
    <row r="659" spans="1:5" ht="51">
      <c r="A659" s="447">
        <v>92817</v>
      </c>
      <c r="B659" s="332" t="s">
        <v>5674</v>
      </c>
      <c r="C659" s="447" t="s">
        <v>5</v>
      </c>
      <c r="D659" s="446">
        <v>119.7</v>
      </c>
      <c r="E659" s="323"/>
    </row>
    <row r="660" spans="1:5" ht="51">
      <c r="A660" s="447">
        <v>92832</v>
      </c>
      <c r="B660" s="332" t="s">
        <v>5688</v>
      </c>
      <c r="C660" s="447" t="s">
        <v>5</v>
      </c>
      <c r="D660" s="446">
        <v>170.95</v>
      </c>
      <c r="E660" s="323"/>
    </row>
    <row r="661" spans="1:5" ht="51">
      <c r="A661" s="447">
        <v>92819</v>
      </c>
      <c r="B661" s="332" t="s">
        <v>5676</v>
      </c>
      <c r="C661" s="447" t="s">
        <v>5</v>
      </c>
      <c r="D661" s="446">
        <v>156.03</v>
      </c>
      <c r="E661" s="323"/>
    </row>
    <row r="662" spans="1:5" ht="51">
      <c r="A662" s="447">
        <v>92820</v>
      </c>
      <c r="B662" s="332" t="s">
        <v>5677</v>
      </c>
      <c r="C662" s="447" t="s">
        <v>5</v>
      </c>
      <c r="D662" s="446">
        <v>26.79</v>
      </c>
      <c r="E662" s="323"/>
    </row>
    <row r="663" spans="1:5" ht="51">
      <c r="A663" s="447">
        <v>92808</v>
      </c>
      <c r="B663" s="332" t="s">
        <v>5665</v>
      </c>
      <c r="C663" s="447" t="s">
        <v>5</v>
      </c>
      <c r="D663" s="446">
        <v>24.34</v>
      </c>
      <c r="E663" s="323"/>
    </row>
    <row r="664" spans="1:5" ht="51">
      <c r="A664" s="447">
        <v>92821</v>
      </c>
      <c r="B664" s="332" t="s">
        <v>5678</v>
      </c>
      <c r="C664" s="447" t="s">
        <v>5</v>
      </c>
      <c r="D664" s="446">
        <v>37.35</v>
      </c>
      <c r="E664" s="323"/>
    </row>
    <row r="665" spans="1:5" ht="51">
      <c r="A665" s="447">
        <v>92809</v>
      </c>
      <c r="B665" s="332" t="s">
        <v>5666</v>
      </c>
      <c r="C665" s="447" t="s">
        <v>5</v>
      </c>
      <c r="D665" s="446">
        <v>33.880000000000003</v>
      </c>
      <c r="E665" s="323"/>
    </row>
    <row r="666" spans="1:5" ht="51">
      <c r="A666" s="447">
        <v>92822</v>
      </c>
      <c r="B666" s="332" t="s">
        <v>5679</v>
      </c>
      <c r="C666" s="447" t="s">
        <v>5</v>
      </c>
      <c r="D666" s="446">
        <v>48.26</v>
      </c>
      <c r="E666" s="323"/>
    </row>
    <row r="667" spans="1:5" ht="51">
      <c r="A667" s="447">
        <v>92810</v>
      </c>
      <c r="B667" s="332" t="s">
        <v>5667</v>
      </c>
      <c r="C667" s="447" t="s">
        <v>5</v>
      </c>
      <c r="D667" s="446">
        <v>43.75</v>
      </c>
      <c r="E667" s="323"/>
    </row>
    <row r="668" spans="1:5" ht="51">
      <c r="A668" s="447">
        <v>92824</v>
      </c>
      <c r="B668" s="332" t="s">
        <v>5680</v>
      </c>
      <c r="C668" s="447" t="s">
        <v>5</v>
      </c>
      <c r="D668" s="446">
        <v>59.36</v>
      </c>
      <c r="E668" s="323"/>
    </row>
    <row r="669" spans="1:5" ht="51">
      <c r="A669" s="447">
        <v>92811</v>
      </c>
      <c r="B669" s="332" t="s">
        <v>5668</v>
      </c>
      <c r="C669" s="447" t="s">
        <v>5</v>
      </c>
      <c r="D669" s="446">
        <v>53.82</v>
      </c>
      <c r="E669" s="323"/>
    </row>
    <row r="670" spans="1:5" ht="51">
      <c r="A670" s="447">
        <v>92825</v>
      </c>
      <c r="B670" s="332" t="s">
        <v>5681</v>
      </c>
      <c r="C670" s="447" t="s">
        <v>5</v>
      </c>
      <c r="D670" s="446">
        <v>70.75</v>
      </c>
      <c r="E670" s="323"/>
    </row>
    <row r="671" spans="1:5" ht="51">
      <c r="A671" s="447">
        <v>92812</v>
      </c>
      <c r="B671" s="332" t="s">
        <v>5669</v>
      </c>
      <c r="C671" s="447" t="s">
        <v>5</v>
      </c>
      <c r="D671" s="446">
        <v>64.17</v>
      </c>
      <c r="E671" s="323"/>
    </row>
    <row r="672" spans="1:5" ht="51">
      <c r="A672" s="447">
        <v>92826</v>
      </c>
      <c r="B672" s="332" t="s">
        <v>5682</v>
      </c>
      <c r="C672" s="447" t="s">
        <v>5</v>
      </c>
      <c r="D672" s="446">
        <v>82.39</v>
      </c>
      <c r="E672" s="323"/>
    </row>
    <row r="673" spans="1:5" ht="51">
      <c r="A673" s="447">
        <v>92813</v>
      </c>
      <c r="B673" s="332" t="s">
        <v>5670</v>
      </c>
      <c r="C673" s="447" t="s">
        <v>5</v>
      </c>
      <c r="D673" s="446">
        <v>74.77</v>
      </c>
      <c r="E673" s="323"/>
    </row>
    <row r="674" spans="1:5" ht="51">
      <c r="A674" s="447">
        <v>92827</v>
      </c>
      <c r="B674" s="332" t="s">
        <v>5683</v>
      </c>
      <c r="C674" s="447" t="s">
        <v>5</v>
      </c>
      <c r="D674" s="446">
        <v>94.32</v>
      </c>
      <c r="E674" s="323"/>
    </row>
    <row r="675" spans="1:5" ht="51">
      <c r="A675" s="447">
        <v>92814</v>
      </c>
      <c r="B675" s="332" t="s">
        <v>5671</v>
      </c>
      <c r="C675" s="447" t="s">
        <v>5</v>
      </c>
      <c r="D675" s="446">
        <v>85.64</v>
      </c>
      <c r="E675" s="323"/>
    </row>
    <row r="676" spans="1:5" ht="51">
      <c r="A676" s="447">
        <v>95570</v>
      </c>
      <c r="B676" s="332" t="s">
        <v>5694</v>
      </c>
      <c r="C676" s="447" t="s">
        <v>5</v>
      </c>
      <c r="D676" s="446">
        <v>96.83</v>
      </c>
      <c r="E676" s="323"/>
    </row>
    <row r="677" spans="1:5" ht="51">
      <c r="A677" s="447">
        <v>95567</v>
      </c>
      <c r="B677" s="332" t="s">
        <v>5691</v>
      </c>
      <c r="C677" s="447" t="s">
        <v>5</v>
      </c>
      <c r="D677" s="446">
        <v>94.38</v>
      </c>
      <c r="E677" s="323"/>
    </row>
    <row r="678" spans="1:5" ht="51">
      <c r="A678" s="447">
        <v>95571</v>
      </c>
      <c r="B678" s="332" t="s">
        <v>5695</v>
      </c>
      <c r="C678" s="447" t="s">
        <v>5</v>
      </c>
      <c r="D678" s="446">
        <v>120.11</v>
      </c>
      <c r="E678" s="323"/>
    </row>
    <row r="679" spans="1:5" ht="51">
      <c r="A679" s="447">
        <v>95568</v>
      </c>
      <c r="B679" s="332" t="s">
        <v>5692</v>
      </c>
      <c r="C679" s="447" t="s">
        <v>5</v>
      </c>
      <c r="D679" s="446">
        <v>116.64</v>
      </c>
      <c r="E679" s="323"/>
    </row>
    <row r="680" spans="1:5" ht="51">
      <c r="A680" s="447">
        <v>95572</v>
      </c>
      <c r="B680" s="332" t="s">
        <v>5696</v>
      </c>
      <c r="C680" s="447" t="s">
        <v>5</v>
      </c>
      <c r="D680" s="446">
        <v>171.43</v>
      </c>
      <c r="E680" s="323"/>
    </row>
    <row r="681" spans="1:5" ht="51">
      <c r="A681" s="447">
        <v>95569</v>
      </c>
      <c r="B681" s="332" t="s">
        <v>5693</v>
      </c>
      <c r="C681" s="447" t="s">
        <v>5</v>
      </c>
      <c r="D681" s="446">
        <v>166.92</v>
      </c>
      <c r="E681" s="323"/>
    </row>
    <row r="682" spans="1:5" ht="51">
      <c r="A682" s="447">
        <v>92863</v>
      </c>
      <c r="B682" s="332" t="s">
        <v>5649</v>
      </c>
      <c r="C682" s="447" t="s">
        <v>5</v>
      </c>
      <c r="D682" s="446">
        <v>848.02</v>
      </c>
      <c r="E682" s="323"/>
    </row>
    <row r="683" spans="1:5" ht="51">
      <c r="A683" s="447">
        <v>92847</v>
      </c>
      <c r="B683" s="332" t="s">
        <v>5633</v>
      </c>
      <c r="C683" s="447" t="s">
        <v>5</v>
      </c>
      <c r="D683" s="446">
        <v>838.31</v>
      </c>
      <c r="E683" s="323"/>
    </row>
    <row r="684" spans="1:5" ht="51">
      <c r="A684" s="447">
        <v>104936</v>
      </c>
      <c r="B684" s="332" t="s">
        <v>8077</v>
      </c>
      <c r="C684" s="447" t="s">
        <v>5</v>
      </c>
      <c r="D684" s="446">
        <v>0</v>
      </c>
      <c r="E684" s="323"/>
    </row>
    <row r="685" spans="1:5" ht="51">
      <c r="A685" s="447">
        <v>104932</v>
      </c>
      <c r="B685" s="332" t="s">
        <v>8078</v>
      </c>
      <c r="C685" s="447" t="s">
        <v>5</v>
      </c>
      <c r="D685" s="446">
        <v>0</v>
      </c>
      <c r="E685" s="323"/>
    </row>
    <row r="686" spans="1:5" ht="51">
      <c r="A686" s="447">
        <v>104938</v>
      </c>
      <c r="B686" s="332" t="s">
        <v>8079</v>
      </c>
      <c r="C686" s="447" t="s">
        <v>5</v>
      </c>
      <c r="D686" s="446">
        <v>0</v>
      </c>
      <c r="E686" s="323"/>
    </row>
    <row r="687" spans="1:5" ht="51">
      <c r="A687" s="447">
        <v>104934</v>
      </c>
      <c r="B687" s="332" t="s">
        <v>8080</v>
      </c>
      <c r="C687" s="447" t="s">
        <v>5</v>
      </c>
      <c r="D687" s="446">
        <v>0</v>
      </c>
      <c r="E687" s="323"/>
    </row>
    <row r="688" spans="1:5" ht="51">
      <c r="A688" s="447">
        <v>92849</v>
      </c>
      <c r="B688" s="332" t="s">
        <v>5635</v>
      </c>
      <c r="C688" s="447" t="s">
        <v>5</v>
      </c>
      <c r="D688" s="446">
        <v>181.21</v>
      </c>
      <c r="E688" s="323"/>
    </row>
    <row r="689" spans="1:5" ht="51">
      <c r="A689" s="447">
        <v>92833</v>
      </c>
      <c r="B689" s="332" t="s">
        <v>5619</v>
      </c>
      <c r="C689" s="447" t="s">
        <v>5</v>
      </c>
      <c r="D689" s="446">
        <v>178.76</v>
      </c>
      <c r="E689" s="323"/>
    </row>
    <row r="690" spans="1:5" ht="51">
      <c r="A690" s="447">
        <v>92851</v>
      </c>
      <c r="B690" s="332" t="s">
        <v>5637</v>
      </c>
      <c r="C690" s="447" t="s">
        <v>5</v>
      </c>
      <c r="D690" s="446">
        <v>193.19</v>
      </c>
      <c r="E690" s="323"/>
    </row>
    <row r="691" spans="1:5" ht="51">
      <c r="A691" s="447">
        <v>92835</v>
      </c>
      <c r="B691" s="332" t="s">
        <v>5621</v>
      </c>
      <c r="C691" s="447" t="s">
        <v>5</v>
      </c>
      <c r="D691" s="446">
        <v>189.71</v>
      </c>
      <c r="E691" s="323"/>
    </row>
    <row r="692" spans="1:5" ht="51">
      <c r="A692" s="447">
        <v>92853</v>
      </c>
      <c r="B692" s="332" t="s">
        <v>5639</v>
      </c>
      <c r="C692" s="447" t="s">
        <v>5</v>
      </c>
      <c r="D692" s="446">
        <v>337.71</v>
      </c>
      <c r="E692" s="323"/>
    </row>
    <row r="693" spans="1:5" ht="51">
      <c r="A693" s="447">
        <v>92837</v>
      </c>
      <c r="B693" s="332" t="s">
        <v>5623</v>
      </c>
      <c r="C693" s="447" t="s">
        <v>5</v>
      </c>
      <c r="D693" s="446">
        <v>333.2</v>
      </c>
      <c r="E693" s="323"/>
    </row>
    <row r="694" spans="1:5" ht="51">
      <c r="A694" s="447">
        <v>92855</v>
      </c>
      <c r="B694" s="332" t="s">
        <v>5641</v>
      </c>
      <c r="C694" s="447" t="s">
        <v>5</v>
      </c>
      <c r="D694" s="446">
        <v>413.76</v>
      </c>
      <c r="E694" s="323"/>
    </row>
    <row r="695" spans="1:5" ht="51">
      <c r="A695" s="447">
        <v>92839</v>
      </c>
      <c r="B695" s="332" t="s">
        <v>5625</v>
      </c>
      <c r="C695" s="447" t="s">
        <v>5</v>
      </c>
      <c r="D695" s="446">
        <v>408.21</v>
      </c>
      <c r="E695" s="323"/>
    </row>
    <row r="696" spans="1:5" ht="51">
      <c r="A696" s="447">
        <v>92857</v>
      </c>
      <c r="B696" s="332" t="s">
        <v>5643</v>
      </c>
      <c r="C696" s="447" t="s">
        <v>5</v>
      </c>
      <c r="D696" s="446">
        <v>537.97</v>
      </c>
      <c r="E696" s="323"/>
    </row>
    <row r="697" spans="1:5" ht="51">
      <c r="A697" s="447">
        <v>92841</v>
      </c>
      <c r="B697" s="332" t="s">
        <v>5627</v>
      </c>
      <c r="C697" s="447" t="s">
        <v>5</v>
      </c>
      <c r="D697" s="446">
        <v>531.37</v>
      </c>
      <c r="E697" s="323"/>
    </row>
    <row r="698" spans="1:5" ht="51">
      <c r="A698" s="447">
        <v>92859</v>
      </c>
      <c r="B698" s="332" t="s">
        <v>5645</v>
      </c>
      <c r="C698" s="447" t="s">
        <v>5</v>
      </c>
      <c r="D698" s="446">
        <v>560.45000000000005</v>
      </c>
      <c r="E698" s="323"/>
    </row>
    <row r="699" spans="1:5" ht="51">
      <c r="A699" s="447">
        <v>92843</v>
      </c>
      <c r="B699" s="332" t="s">
        <v>5629</v>
      </c>
      <c r="C699" s="447" t="s">
        <v>5</v>
      </c>
      <c r="D699" s="446">
        <v>552.79999999999995</v>
      </c>
      <c r="E699" s="323"/>
    </row>
    <row r="700" spans="1:5" ht="51">
      <c r="A700" s="447">
        <v>92861</v>
      </c>
      <c r="B700" s="332" t="s">
        <v>5647</v>
      </c>
      <c r="C700" s="447" t="s">
        <v>5</v>
      </c>
      <c r="D700" s="446">
        <v>822.01</v>
      </c>
      <c r="E700" s="323"/>
    </row>
    <row r="701" spans="1:5" ht="51">
      <c r="A701" s="447">
        <v>92845</v>
      </c>
      <c r="B701" s="332" t="s">
        <v>5631</v>
      </c>
      <c r="C701" s="447" t="s">
        <v>5</v>
      </c>
      <c r="D701" s="446">
        <v>813.34</v>
      </c>
      <c r="E701" s="323"/>
    </row>
    <row r="702" spans="1:5" ht="51">
      <c r="A702" s="447">
        <v>92226</v>
      </c>
      <c r="B702" s="332" t="s">
        <v>5664</v>
      </c>
      <c r="C702" s="447" t="s">
        <v>5</v>
      </c>
      <c r="D702" s="446">
        <v>477.93</v>
      </c>
      <c r="E702" s="323"/>
    </row>
    <row r="703" spans="1:5" ht="51">
      <c r="A703" s="447">
        <v>92216</v>
      </c>
      <c r="B703" s="332" t="s">
        <v>5657</v>
      </c>
      <c r="C703" s="447" t="s">
        <v>5</v>
      </c>
      <c r="D703" s="446">
        <v>468.21</v>
      </c>
      <c r="E703" s="323"/>
    </row>
    <row r="704" spans="1:5" ht="51">
      <c r="A704" s="447">
        <v>92829</v>
      </c>
      <c r="B704" s="332" t="s">
        <v>5685</v>
      </c>
      <c r="C704" s="447" t="s">
        <v>5</v>
      </c>
      <c r="D704" s="446">
        <v>686.32</v>
      </c>
      <c r="E704" s="323"/>
    </row>
    <row r="705" spans="1:5" ht="51">
      <c r="A705" s="447">
        <v>92816</v>
      </c>
      <c r="B705" s="332" t="s">
        <v>5673</v>
      </c>
      <c r="C705" s="447" t="s">
        <v>5</v>
      </c>
      <c r="D705" s="446">
        <v>674.53</v>
      </c>
      <c r="E705" s="323"/>
    </row>
    <row r="706" spans="1:5" ht="51">
      <c r="A706" s="447">
        <v>92831</v>
      </c>
      <c r="B706" s="332" t="s">
        <v>5687</v>
      </c>
      <c r="C706" s="447" t="s">
        <v>5</v>
      </c>
      <c r="D706" s="446">
        <v>974.78</v>
      </c>
      <c r="E706" s="323"/>
    </row>
    <row r="707" spans="1:5" ht="51">
      <c r="A707" s="447">
        <v>92818</v>
      </c>
      <c r="B707" s="332" t="s">
        <v>5675</v>
      </c>
      <c r="C707" s="447" t="s">
        <v>5</v>
      </c>
      <c r="D707" s="446">
        <v>959.86</v>
      </c>
      <c r="E707" s="323"/>
    </row>
    <row r="708" spans="1:5" ht="51">
      <c r="A708" s="447">
        <v>95566</v>
      </c>
      <c r="B708" s="332" t="s">
        <v>5690</v>
      </c>
      <c r="C708" s="447" t="s">
        <v>5</v>
      </c>
      <c r="D708" s="446">
        <v>114.05</v>
      </c>
      <c r="E708" s="323"/>
    </row>
    <row r="709" spans="1:5" ht="51">
      <c r="A709" s="447">
        <v>95565</v>
      </c>
      <c r="B709" s="332" t="s">
        <v>5689</v>
      </c>
      <c r="C709" s="447" t="s">
        <v>5</v>
      </c>
      <c r="D709" s="446">
        <v>111.6</v>
      </c>
      <c r="E709" s="323"/>
    </row>
    <row r="710" spans="1:5" ht="51">
      <c r="A710" s="447">
        <v>92219</v>
      </c>
      <c r="B710" s="332" t="s">
        <v>5658</v>
      </c>
      <c r="C710" s="447" t="s">
        <v>5</v>
      </c>
      <c r="D710" s="446">
        <v>135.81</v>
      </c>
      <c r="E710" s="323"/>
    </row>
    <row r="711" spans="1:5" ht="51">
      <c r="A711" s="447">
        <v>92210</v>
      </c>
      <c r="B711" s="332" t="s">
        <v>5651</v>
      </c>
      <c r="C711" s="447" t="s">
        <v>5</v>
      </c>
      <c r="D711" s="446">
        <v>132.34</v>
      </c>
      <c r="E711" s="323"/>
    </row>
    <row r="712" spans="1:5" ht="51">
      <c r="A712" s="447">
        <v>92220</v>
      </c>
      <c r="B712" s="332" t="s">
        <v>5659</v>
      </c>
      <c r="C712" s="447" t="s">
        <v>5</v>
      </c>
      <c r="D712" s="446">
        <v>165.94</v>
      </c>
      <c r="E712" s="323"/>
    </row>
    <row r="713" spans="1:5" ht="51">
      <c r="A713" s="447">
        <v>92211</v>
      </c>
      <c r="B713" s="332" t="s">
        <v>5652</v>
      </c>
      <c r="C713" s="447" t="s">
        <v>5</v>
      </c>
      <c r="D713" s="446">
        <v>161.43</v>
      </c>
      <c r="E713" s="323"/>
    </row>
    <row r="714" spans="1:5" ht="51">
      <c r="A714" s="447">
        <v>92221</v>
      </c>
      <c r="B714" s="332" t="s">
        <v>5660</v>
      </c>
      <c r="C714" s="447" t="s">
        <v>5</v>
      </c>
      <c r="D714" s="446">
        <v>249.91</v>
      </c>
      <c r="E714" s="323"/>
    </row>
    <row r="715" spans="1:5" ht="51">
      <c r="A715" s="447">
        <v>92212</v>
      </c>
      <c r="B715" s="332" t="s">
        <v>5653</v>
      </c>
      <c r="C715" s="447" t="s">
        <v>5</v>
      </c>
      <c r="D715" s="446">
        <v>244.37</v>
      </c>
      <c r="E715" s="323"/>
    </row>
    <row r="716" spans="1:5" ht="51">
      <c r="A716" s="447">
        <v>92222</v>
      </c>
      <c r="B716" s="332" t="s">
        <v>5661</v>
      </c>
      <c r="C716" s="447" t="s">
        <v>5</v>
      </c>
      <c r="D716" s="446">
        <v>330.46</v>
      </c>
      <c r="E716" s="323"/>
    </row>
    <row r="717" spans="1:5" ht="51">
      <c r="A717" s="447">
        <v>92213</v>
      </c>
      <c r="B717" s="332" t="s">
        <v>5654</v>
      </c>
      <c r="C717" s="447" t="s">
        <v>5</v>
      </c>
      <c r="D717" s="446">
        <v>323.88</v>
      </c>
      <c r="E717" s="323"/>
    </row>
    <row r="718" spans="1:5" ht="51">
      <c r="A718" s="447">
        <v>92223</v>
      </c>
      <c r="B718" s="332" t="s">
        <v>5662</v>
      </c>
      <c r="C718" s="447" t="s">
        <v>5</v>
      </c>
      <c r="D718" s="446">
        <v>399.43</v>
      </c>
      <c r="E718" s="323"/>
    </row>
    <row r="719" spans="1:5" ht="51">
      <c r="A719" s="447">
        <v>92214</v>
      </c>
      <c r="B719" s="332" t="s">
        <v>5655</v>
      </c>
      <c r="C719" s="447" t="s">
        <v>5</v>
      </c>
      <c r="D719" s="446">
        <v>391.81</v>
      </c>
      <c r="E719" s="323"/>
    </row>
    <row r="720" spans="1:5" ht="51">
      <c r="A720" s="447">
        <v>92224</v>
      </c>
      <c r="B720" s="332" t="s">
        <v>5663</v>
      </c>
      <c r="C720" s="447" t="s">
        <v>5</v>
      </c>
      <c r="D720" s="446">
        <v>458.6</v>
      </c>
      <c r="E720" s="323"/>
    </row>
    <row r="721" spans="1:5" ht="51">
      <c r="A721" s="447">
        <v>92215</v>
      </c>
      <c r="B721" s="332" t="s">
        <v>5656</v>
      </c>
      <c r="C721" s="447" t="s">
        <v>5</v>
      </c>
      <c r="D721" s="446">
        <v>449.92</v>
      </c>
      <c r="E721" s="323"/>
    </row>
    <row r="722" spans="1:5" ht="13.5">
      <c r="A722" s="447">
        <v>94342</v>
      </c>
      <c r="B722" s="332" t="s">
        <v>6687</v>
      </c>
      <c r="C722" s="447" t="s">
        <v>827</v>
      </c>
      <c r="D722" s="446">
        <v>116.66</v>
      </c>
      <c r="E722" s="323"/>
    </row>
    <row r="723" spans="1:5" ht="25.5">
      <c r="A723" s="447">
        <v>94319</v>
      </c>
      <c r="B723" s="332" t="s">
        <v>6681</v>
      </c>
      <c r="C723" s="447" t="s">
        <v>827</v>
      </c>
      <c r="D723" s="446">
        <v>80.22</v>
      </c>
      <c r="E723" s="323"/>
    </row>
    <row r="724" spans="1:5" ht="51">
      <c r="A724" s="447">
        <v>94304</v>
      </c>
      <c r="B724" s="332" t="s">
        <v>6676</v>
      </c>
      <c r="C724" s="447" t="s">
        <v>827</v>
      </c>
      <c r="D724" s="446">
        <v>77.12</v>
      </c>
      <c r="E724" s="323"/>
    </row>
    <row r="725" spans="1:5" ht="51">
      <c r="A725" s="447">
        <v>94306</v>
      </c>
      <c r="B725" s="332" t="s">
        <v>6677</v>
      </c>
      <c r="C725" s="447" t="s">
        <v>827</v>
      </c>
      <c r="D725" s="446">
        <v>70.47</v>
      </c>
      <c r="E725" s="323"/>
    </row>
    <row r="726" spans="1:5" ht="51">
      <c r="A726" s="447">
        <v>94327</v>
      </c>
      <c r="B726" s="332" t="s">
        <v>6682</v>
      </c>
      <c r="C726" s="447" t="s">
        <v>827</v>
      </c>
      <c r="D726" s="446">
        <v>113.56</v>
      </c>
      <c r="E726" s="323"/>
    </row>
    <row r="727" spans="1:5" ht="51">
      <c r="A727" s="447">
        <v>94329</v>
      </c>
      <c r="B727" s="332" t="s">
        <v>6683</v>
      </c>
      <c r="C727" s="447" t="s">
        <v>827</v>
      </c>
      <c r="D727" s="446">
        <v>106.91</v>
      </c>
      <c r="E727" s="323"/>
    </row>
    <row r="728" spans="1:5" ht="51">
      <c r="A728" s="447">
        <v>94333</v>
      </c>
      <c r="B728" s="332" t="s">
        <v>6684</v>
      </c>
      <c r="C728" s="447" t="s">
        <v>827</v>
      </c>
      <c r="D728" s="446">
        <v>103.88</v>
      </c>
      <c r="E728" s="323"/>
    </row>
    <row r="729" spans="1:5" ht="51">
      <c r="A729" s="447">
        <v>94310</v>
      </c>
      <c r="B729" s="332" t="s">
        <v>6678</v>
      </c>
      <c r="C729" s="447" t="s">
        <v>827</v>
      </c>
      <c r="D729" s="446">
        <v>67.44</v>
      </c>
      <c r="E729" s="323"/>
    </row>
    <row r="730" spans="1:5" ht="25.5">
      <c r="A730" s="447">
        <v>104739</v>
      </c>
      <c r="B730" s="332" t="s">
        <v>6709</v>
      </c>
      <c r="C730" s="447" t="s">
        <v>827</v>
      </c>
      <c r="D730" s="446">
        <v>116.96</v>
      </c>
      <c r="E730" s="323"/>
    </row>
    <row r="731" spans="1:5" ht="25.5">
      <c r="A731" s="447">
        <v>104738</v>
      </c>
      <c r="B731" s="332" t="s">
        <v>6708</v>
      </c>
      <c r="C731" s="447" t="s">
        <v>827</v>
      </c>
      <c r="D731" s="446">
        <v>80.52</v>
      </c>
      <c r="E731" s="323"/>
    </row>
    <row r="732" spans="1:5" ht="51">
      <c r="A732" s="447">
        <v>94316</v>
      </c>
      <c r="B732" s="332" t="s">
        <v>6679</v>
      </c>
      <c r="C732" s="447" t="s">
        <v>827</v>
      </c>
      <c r="D732" s="446">
        <v>71.23</v>
      </c>
      <c r="E732" s="323"/>
    </row>
    <row r="733" spans="1:5" ht="51">
      <c r="A733" s="447">
        <v>94318</v>
      </c>
      <c r="B733" s="332" t="s">
        <v>6680</v>
      </c>
      <c r="C733" s="447" t="s">
        <v>827</v>
      </c>
      <c r="D733" s="446">
        <v>65.83</v>
      </c>
      <c r="E733" s="323"/>
    </row>
    <row r="734" spans="1:5" ht="51">
      <c r="A734" s="447">
        <v>94339</v>
      </c>
      <c r="B734" s="332" t="s">
        <v>6685</v>
      </c>
      <c r="C734" s="447" t="s">
        <v>827</v>
      </c>
      <c r="D734" s="446">
        <v>107.67</v>
      </c>
      <c r="E734" s="323"/>
    </row>
    <row r="735" spans="1:5" ht="51">
      <c r="A735" s="447">
        <v>94341</v>
      </c>
      <c r="B735" s="332" t="s">
        <v>6686</v>
      </c>
      <c r="C735" s="447" t="s">
        <v>827</v>
      </c>
      <c r="D735" s="446">
        <v>102.27</v>
      </c>
      <c r="E735" s="323"/>
    </row>
    <row r="736" spans="1:5" ht="13.5">
      <c r="A736" s="447">
        <v>104742</v>
      </c>
      <c r="B736" s="332" t="s">
        <v>6712</v>
      </c>
      <c r="C736" s="447" t="s">
        <v>16</v>
      </c>
      <c r="D736" s="446">
        <v>7.73</v>
      </c>
      <c r="E736" s="323"/>
    </row>
    <row r="737" spans="1:5" ht="25.5">
      <c r="A737" s="447">
        <v>93382</v>
      </c>
      <c r="B737" s="332" t="s">
        <v>6697</v>
      </c>
      <c r="C737" s="447" t="s">
        <v>827</v>
      </c>
      <c r="D737" s="446">
        <v>26.39</v>
      </c>
      <c r="E737" s="323"/>
    </row>
    <row r="738" spans="1:5" ht="13.5">
      <c r="A738" s="447">
        <v>104737</v>
      </c>
      <c r="B738" s="332" t="s">
        <v>6707</v>
      </c>
      <c r="C738" s="447" t="s">
        <v>827</v>
      </c>
      <c r="D738" s="446">
        <v>23.07</v>
      </c>
      <c r="E738" s="323"/>
    </row>
    <row r="739" spans="1:5" ht="63.75">
      <c r="A739" s="447">
        <v>93369</v>
      </c>
      <c r="B739" s="332" t="s">
        <v>6690</v>
      </c>
      <c r="C739" s="447" t="s">
        <v>827</v>
      </c>
      <c r="D739" s="446">
        <v>16.64</v>
      </c>
      <c r="E739" s="323"/>
    </row>
    <row r="740" spans="1:5" ht="63.75">
      <c r="A740" s="447">
        <v>93373</v>
      </c>
      <c r="B740" s="332" t="s">
        <v>6692</v>
      </c>
      <c r="C740" s="447" t="s">
        <v>827</v>
      </c>
      <c r="D740" s="446">
        <v>13.61</v>
      </c>
      <c r="E740" s="323"/>
    </row>
    <row r="741" spans="1:5" ht="63.75">
      <c r="A741" s="447">
        <v>93368</v>
      </c>
      <c r="B741" s="332" t="s">
        <v>6689</v>
      </c>
      <c r="C741" s="447" t="s">
        <v>827</v>
      </c>
      <c r="D741" s="446">
        <v>20.36</v>
      </c>
      <c r="E741" s="323"/>
    </row>
    <row r="742" spans="1:5" ht="63.75">
      <c r="A742" s="447">
        <v>104729</v>
      </c>
      <c r="B742" s="332" t="s">
        <v>6699</v>
      </c>
      <c r="C742" s="447" t="s">
        <v>827</v>
      </c>
      <c r="D742" s="446">
        <v>17</v>
      </c>
      <c r="E742" s="323"/>
    </row>
    <row r="743" spans="1:5" ht="63.75">
      <c r="A743" s="447">
        <v>93372</v>
      </c>
      <c r="B743" s="332" t="s">
        <v>6691</v>
      </c>
      <c r="C743" s="447" t="s">
        <v>827</v>
      </c>
      <c r="D743" s="446">
        <v>15.98</v>
      </c>
      <c r="E743" s="323"/>
    </row>
    <row r="744" spans="1:5" ht="63.75">
      <c r="A744" s="447">
        <v>104731</v>
      </c>
      <c r="B744" s="332" t="s">
        <v>6701</v>
      </c>
      <c r="C744" s="447" t="s">
        <v>827</v>
      </c>
      <c r="D744" s="446">
        <v>12.62</v>
      </c>
      <c r="E744" s="323"/>
    </row>
    <row r="745" spans="1:5" ht="63.75">
      <c r="A745" s="447">
        <v>93367</v>
      </c>
      <c r="B745" s="332" t="s">
        <v>6688</v>
      </c>
      <c r="C745" s="447" t="s">
        <v>827</v>
      </c>
      <c r="D745" s="446">
        <v>23.29</v>
      </c>
      <c r="E745" s="323"/>
    </row>
    <row r="746" spans="1:5" ht="63.75">
      <c r="A746" s="447">
        <v>104728</v>
      </c>
      <c r="B746" s="332" t="s">
        <v>6698</v>
      </c>
      <c r="C746" s="447" t="s">
        <v>827</v>
      </c>
      <c r="D746" s="446">
        <v>19.940000000000001</v>
      </c>
      <c r="E746" s="323"/>
    </row>
    <row r="747" spans="1:5" ht="63.75">
      <c r="A747" s="447">
        <v>104730</v>
      </c>
      <c r="B747" s="332" t="s">
        <v>6700</v>
      </c>
      <c r="C747" s="447" t="s">
        <v>827</v>
      </c>
      <c r="D747" s="446">
        <v>13.28</v>
      </c>
      <c r="E747" s="323"/>
    </row>
    <row r="748" spans="1:5" ht="63.75">
      <c r="A748" s="447">
        <v>104732</v>
      </c>
      <c r="B748" s="332" t="s">
        <v>6702</v>
      </c>
      <c r="C748" s="447" t="s">
        <v>827</v>
      </c>
      <c r="D748" s="446">
        <v>10.24</v>
      </c>
      <c r="E748" s="323"/>
    </row>
    <row r="749" spans="1:5" ht="25.5">
      <c r="A749" s="447">
        <v>104740</v>
      </c>
      <c r="B749" s="332" t="s">
        <v>6710</v>
      </c>
      <c r="C749" s="447" t="s">
        <v>827</v>
      </c>
      <c r="D749" s="446">
        <v>26.69</v>
      </c>
      <c r="E749" s="323"/>
    </row>
    <row r="750" spans="1:5" ht="25.5">
      <c r="A750" s="447">
        <v>104741</v>
      </c>
      <c r="B750" s="332" t="s">
        <v>6711</v>
      </c>
      <c r="C750" s="447" t="s">
        <v>827</v>
      </c>
      <c r="D750" s="446">
        <v>23.37</v>
      </c>
      <c r="E750" s="323"/>
    </row>
    <row r="751" spans="1:5" ht="63.75">
      <c r="A751" s="447">
        <v>104733</v>
      </c>
      <c r="B751" s="332" t="s">
        <v>6703</v>
      </c>
      <c r="C751" s="447" t="s">
        <v>827</v>
      </c>
      <c r="D751" s="446">
        <v>19.32</v>
      </c>
      <c r="E751" s="323"/>
    </row>
    <row r="752" spans="1:5" ht="63.75">
      <c r="A752" s="447">
        <v>104735</v>
      </c>
      <c r="B752" s="332" t="s">
        <v>6705</v>
      </c>
      <c r="C752" s="447" t="s">
        <v>827</v>
      </c>
      <c r="D752" s="446">
        <v>11.47</v>
      </c>
      <c r="E752" s="323"/>
    </row>
    <row r="753" spans="1:5" ht="63.75">
      <c r="A753" s="447">
        <v>104734</v>
      </c>
      <c r="B753" s="332" t="s">
        <v>6704</v>
      </c>
      <c r="C753" s="447" t="s">
        <v>827</v>
      </c>
      <c r="D753" s="446">
        <v>14.06</v>
      </c>
      <c r="E753" s="323"/>
    </row>
    <row r="754" spans="1:5" ht="63.75">
      <c r="A754" s="447">
        <v>104736</v>
      </c>
      <c r="B754" s="332" t="s">
        <v>6706</v>
      </c>
      <c r="C754" s="447" t="s">
        <v>827</v>
      </c>
      <c r="D754" s="446">
        <v>8.64</v>
      </c>
      <c r="E754" s="323"/>
    </row>
    <row r="755" spans="1:5" ht="63.75">
      <c r="A755" s="447">
        <v>93381</v>
      </c>
      <c r="B755" s="332" t="s">
        <v>6696</v>
      </c>
      <c r="C755" s="447" t="s">
        <v>827</v>
      </c>
      <c r="D755" s="446">
        <v>12</v>
      </c>
      <c r="E755" s="323"/>
    </row>
    <row r="756" spans="1:5" ht="63.75">
      <c r="A756" s="447">
        <v>93379</v>
      </c>
      <c r="B756" s="332" t="s">
        <v>6694</v>
      </c>
      <c r="C756" s="447" t="s">
        <v>827</v>
      </c>
      <c r="D756" s="446">
        <v>17.399999999999999</v>
      </c>
      <c r="E756" s="323"/>
    </row>
    <row r="757" spans="1:5" ht="63.75">
      <c r="A757" s="447">
        <v>93380</v>
      </c>
      <c r="B757" s="332" t="s">
        <v>6695</v>
      </c>
      <c r="C757" s="447" t="s">
        <v>827</v>
      </c>
      <c r="D757" s="446">
        <v>14.82</v>
      </c>
      <c r="E757" s="323"/>
    </row>
    <row r="758" spans="1:5" ht="63.75">
      <c r="A758" s="447">
        <v>93378</v>
      </c>
      <c r="B758" s="332" t="s">
        <v>6693</v>
      </c>
      <c r="C758" s="447" t="s">
        <v>827</v>
      </c>
      <c r="D758" s="446">
        <v>22.64</v>
      </c>
      <c r="E758" s="323"/>
    </row>
    <row r="759" spans="1:5" ht="38.25">
      <c r="A759" s="447">
        <v>105732</v>
      </c>
      <c r="B759" s="332" t="s">
        <v>7750</v>
      </c>
      <c r="C759" s="447" t="s">
        <v>827</v>
      </c>
      <c r="D759" s="446">
        <v>237.07</v>
      </c>
      <c r="E759" s="323"/>
    </row>
    <row r="760" spans="1:5" ht="38.25">
      <c r="A760" s="447">
        <v>96397</v>
      </c>
      <c r="B760" s="332" t="s">
        <v>7652</v>
      </c>
      <c r="C760" s="447" t="s">
        <v>827</v>
      </c>
      <c r="D760" s="446">
        <v>232.99</v>
      </c>
      <c r="E760" s="323"/>
    </row>
    <row r="761" spans="1:5" ht="38.25">
      <c r="A761" s="447">
        <v>105735</v>
      </c>
      <c r="B761" s="332" t="s">
        <v>7753</v>
      </c>
      <c r="C761" s="447" t="s">
        <v>827</v>
      </c>
      <c r="D761" s="446">
        <v>230.91</v>
      </c>
      <c r="E761" s="323"/>
    </row>
    <row r="762" spans="1:5" ht="38.25">
      <c r="A762" s="447">
        <v>105727</v>
      </c>
      <c r="B762" s="332" t="s">
        <v>7745</v>
      </c>
      <c r="C762" s="447" t="s">
        <v>827</v>
      </c>
      <c r="D762" s="446">
        <v>175.99</v>
      </c>
      <c r="E762" s="323"/>
    </row>
    <row r="763" spans="1:5" ht="38.25">
      <c r="A763" s="447">
        <v>96396</v>
      </c>
      <c r="B763" s="332" t="s">
        <v>7651</v>
      </c>
      <c r="C763" s="447" t="s">
        <v>827</v>
      </c>
      <c r="D763" s="446">
        <v>172.82</v>
      </c>
      <c r="E763" s="323"/>
    </row>
    <row r="764" spans="1:5" ht="38.25">
      <c r="A764" s="447">
        <v>105730</v>
      </c>
      <c r="B764" s="332" t="s">
        <v>7748</v>
      </c>
      <c r="C764" s="447" t="s">
        <v>827</v>
      </c>
      <c r="D764" s="446">
        <v>171.2</v>
      </c>
      <c r="E764" s="323"/>
    </row>
    <row r="765" spans="1:5" ht="38.25">
      <c r="A765" s="447">
        <v>105737</v>
      </c>
      <c r="B765" s="332" t="s">
        <v>7755</v>
      </c>
      <c r="C765" s="447" t="s">
        <v>827</v>
      </c>
      <c r="D765" s="446">
        <v>315.72000000000003</v>
      </c>
      <c r="E765" s="323"/>
    </row>
    <row r="766" spans="1:5" ht="38.25">
      <c r="A766" s="447">
        <v>96398</v>
      </c>
      <c r="B766" s="332" t="s">
        <v>7653</v>
      </c>
      <c r="C766" s="447" t="s">
        <v>827</v>
      </c>
      <c r="D766" s="446">
        <v>312.64</v>
      </c>
      <c r="E766" s="323"/>
    </row>
    <row r="767" spans="1:5" ht="38.25">
      <c r="A767" s="447">
        <v>105740</v>
      </c>
      <c r="B767" s="332" t="s">
        <v>7758</v>
      </c>
      <c r="C767" s="447" t="s">
        <v>827</v>
      </c>
      <c r="D767" s="446">
        <v>310.98</v>
      </c>
      <c r="E767" s="323"/>
    </row>
    <row r="768" spans="1:5" ht="38.25">
      <c r="A768" s="447">
        <v>105749</v>
      </c>
      <c r="B768" s="332" t="s">
        <v>7767</v>
      </c>
      <c r="C768" s="447" t="s">
        <v>827</v>
      </c>
      <c r="D768" s="446">
        <v>159.16999999999999</v>
      </c>
      <c r="E768" s="323"/>
    </row>
    <row r="769" spans="1:5" ht="38.25">
      <c r="A769" s="447">
        <v>96400</v>
      </c>
      <c r="B769" s="332" t="s">
        <v>7655</v>
      </c>
      <c r="C769" s="447" t="s">
        <v>827</v>
      </c>
      <c r="D769" s="446">
        <v>157.41</v>
      </c>
      <c r="E769" s="323"/>
    </row>
    <row r="770" spans="1:5" ht="38.25">
      <c r="A770" s="447">
        <v>105752</v>
      </c>
      <c r="B770" s="332" t="s">
        <v>7770</v>
      </c>
      <c r="C770" s="447" t="s">
        <v>827</v>
      </c>
      <c r="D770" s="446">
        <v>155.9</v>
      </c>
      <c r="E770" s="323"/>
    </row>
    <row r="771" spans="1:5" ht="38.25">
      <c r="A771" s="447">
        <v>105754</v>
      </c>
      <c r="B771" s="332" t="s">
        <v>7772</v>
      </c>
      <c r="C771" s="447" t="s">
        <v>827</v>
      </c>
      <c r="D771" s="446">
        <v>154.44999999999999</v>
      </c>
      <c r="E771" s="323"/>
    </row>
    <row r="772" spans="1:5" ht="38.25">
      <c r="A772" s="447">
        <v>105742</v>
      </c>
      <c r="B772" s="332" t="s">
        <v>7760</v>
      </c>
      <c r="C772" s="447" t="s">
        <v>827</v>
      </c>
      <c r="D772" s="446">
        <v>121.51</v>
      </c>
      <c r="E772" s="323"/>
    </row>
    <row r="773" spans="1:5" ht="38.25">
      <c r="A773" s="447">
        <v>96399</v>
      </c>
      <c r="B773" s="332" t="s">
        <v>7654</v>
      </c>
      <c r="C773" s="447" t="s">
        <v>827</v>
      </c>
      <c r="D773" s="446">
        <v>120</v>
      </c>
      <c r="E773" s="323"/>
    </row>
    <row r="774" spans="1:5" ht="38.25">
      <c r="A774" s="447">
        <v>105745</v>
      </c>
      <c r="B774" s="332" t="s">
        <v>7763</v>
      </c>
      <c r="C774" s="447" t="s">
        <v>827</v>
      </c>
      <c r="D774" s="446">
        <v>118.46</v>
      </c>
      <c r="E774" s="323"/>
    </row>
    <row r="775" spans="1:5" ht="38.25">
      <c r="A775" s="447">
        <v>105747</v>
      </c>
      <c r="B775" s="332" t="s">
        <v>7765</v>
      </c>
      <c r="C775" s="447" t="s">
        <v>827</v>
      </c>
      <c r="D775" s="446">
        <v>116.91</v>
      </c>
      <c r="E775" s="323"/>
    </row>
    <row r="776" spans="1:5" ht="51">
      <c r="A776" s="447">
        <v>105657</v>
      </c>
      <c r="B776" s="332" t="s">
        <v>7711</v>
      </c>
      <c r="C776" s="447" t="s">
        <v>827</v>
      </c>
      <c r="D776" s="446">
        <v>173.87</v>
      </c>
      <c r="E776" s="323"/>
    </row>
    <row r="777" spans="1:5" ht="51">
      <c r="A777" s="447">
        <v>100566</v>
      </c>
      <c r="B777" s="332" t="s">
        <v>7658</v>
      </c>
      <c r="C777" s="447" t="s">
        <v>827</v>
      </c>
      <c r="D777" s="446">
        <v>167.3</v>
      </c>
      <c r="E777" s="323"/>
    </row>
    <row r="778" spans="1:5" ht="51">
      <c r="A778" s="447">
        <v>105666</v>
      </c>
      <c r="B778" s="332" t="s">
        <v>7720</v>
      </c>
      <c r="C778" s="447" t="s">
        <v>827</v>
      </c>
      <c r="D778" s="446">
        <v>164.01</v>
      </c>
      <c r="E778" s="323"/>
    </row>
    <row r="779" spans="1:5" ht="51">
      <c r="A779" s="447">
        <v>105639</v>
      </c>
      <c r="B779" s="332" t="s">
        <v>8081</v>
      </c>
      <c r="C779" s="447" t="s">
        <v>827</v>
      </c>
      <c r="D779" s="446">
        <v>0</v>
      </c>
      <c r="E779" s="323"/>
    </row>
    <row r="780" spans="1:5" ht="51">
      <c r="A780" s="447">
        <v>105645</v>
      </c>
      <c r="B780" s="332" t="s">
        <v>8082</v>
      </c>
      <c r="C780" s="447" t="s">
        <v>827</v>
      </c>
      <c r="D780" s="446">
        <v>0</v>
      </c>
      <c r="E780" s="323"/>
    </row>
    <row r="781" spans="1:5" ht="51">
      <c r="A781" s="447">
        <v>105651</v>
      </c>
      <c r="B781" s="332" t="s">
        <v>8083</v>
      </c>
      <c r="C781" s="447" t="s">
        <v>827</v>
      </c>
      <c r="D781" s="446">
        <v>0</v>
      </c>
      <c r="E781" s="323"/>
    </row>
    <row r="782" spans="1:5" ht="51">
      <c r="A782" s="447">
        <v>105658</v>
      </c>
      <c r="B782" s="332" t="s">
        <v>7712</v>
      </c>
      <c r="C782" s="447" t="s">
        <v>827</v>
      </c>
      <c r="D782" s="446">
        <v>202.76</v>
      </c>
      <c r="E782" s="323"/>
    </row>
    <row r="783" spans="1:5" ht="51">
      <c r="A783" s="447">
        <v>100567</v>
      </c>
      <c r="B783" s="332" t="s">
        <v>7659</v>
      </c>
      <c r="C783" s="447" t="s">
        <v>827</v>
      </c>
      <c r="D783" s="446">
        <v>196.19</v>
      </c>
      <c r="E783" s="323"/>
    </row>
    <row r="784" spans="1:5" ht="51">
      <c r="A784" s="447">
        <v>105667</v>
      </c>
      <c r="B784" s="332" t="s">
        <v>7721</v>
      </c>
      <c r="C784" s="447" t="s">
        <v>827</v>
      </c>
      <c r="D784" s="446">
        <v>192.9</v>
      </c>
      <c r="E784" s="323"/>
    </row>
    <row r="785" spans="1:5" ht="51">
      <c r="A785" s="447">
        <v>105640</v>
      </c>
      <c r="B785" s="332" t="s">
        <v>8084</v>
      </c>
      <c r="C785" s="447" t="s">
        <v>827</v>
      </c>
      <c r="D785" s="446">
        <v>0</v>
      </c>
      <c r="E785" s="323"/>
    </row>
    <row r="786" spans="1:5" ht="51">
      <c r="A786" s="447">
        <v>105646</v>
      </c>
      <c r="B786" s="332" t="s">
        <v>8085</v>
      </c>
      <c r="C786" s="447" t="s">
        <v>827</v>
      </c>
      <c r="D786" s="446">
        <v>0</v>
      </c>
      <c r="E786" s="323"/>
    </row>
    <row r="787" spans="1:5" ht="51">
      <c r="A787" s="447">
        <v>105652</v>
      </c>
      <c r="B787" s="332" t="s">
        <v>8086</v>
      </c>
      <c r="C787" s="447" t="s">
        <v>827</v>
      </c>
      <c r="D787" s="446">
        <v>0</v>
      </c>
      <c r="E787" s="323"/>
    </row>
    <row r="788" spans="1:5" ht="51">
      <c r="A788" s="447">
        <v>105659</v>
      </c>
      <c r="B788" s="332" t="s">
        <v>7713</v>
      </c>
      <c r="C788" s="447" t="s">
        <v>827</v>
      </c>
      <c r="D788" s="446">
        <v>231.25</v>
      </c>
      <c r="E788" s="323"/>
    </row>
    <row r="789" spans="1:5" ht="51">
      <c r="A789" s="447">
        <v>100568</v>
      </c>
      <c r="B789" s="332" t="s">
        <v>7660</v>
      </c>
      <c r="C789" s="447" t="s">
        <v>827</v>
      </c>
      <c r="D789" s="446">
        <v>224.68</v>
      </c>
      <c r="E789" s="323"/>
    </row>
    <row r="790" spans="1:5" ht="51">
      <c r="A790" s="447">
        <v>105668</v>
      </c>
      <c r="B790" s="332" t="s">
        <v>7722</v>
      </c>
      <c r="C790" s="447" t="s">
        <v>827</v>
      </c>
      <c r="D790" s="446">
        <v>221.39</v>
      </c>
      <c r="E790" s="323"/>
    </row>
    <row r="791" spans="1:5" ht="51">
      <c r="A791" s="447">
        <v>105641</v>
      </c>
      <c r="B791" s="332" t="s">
        <v>8087</v>
      </c>
      <c r="C791" s="447" t="s">
        <v>827</v>
      </c>
      <c r="D791" s="446">
        <v>0</v>
      </c>
      <c r="E791" s="323"/>
    </row>
    <row r="792" spans="1:5" ht="51">
      <c r="A792" s="447">
        <v>105647</v>
      </c>
      <c r="B792" s="332" t="s">
        <v>8088</v>
      </c>
      <c r="C792" s="447" t="s">
        <v>827</v>
      </c>
      <c r="D792" s="446">
        <v>0</v>
      </c>
      <c r="E792" s="323"/>
    </row>
    <row r="793" spans="1:5" ht="51">
      <c r="A793" s="447">
        <v>105653</v>
      </c>
      <c r="B793" s="332" t="s">
        <v>8089</v>
      </c>
      <c r="C793" s="447" t="s">
        <v>827</v>
      </c>
      <c r="D793" s="446">
        <v>0</v>
      </c>
      <c r="E793" s="323"/>
    </row>
    <row r="794" spans="1:5" ht="51">
      <c r="A794" s="447">
        <v>105710</v>
      </c>
      <c r="B794" s="332" t="s">
        <v>7741</v>
      </c>
      <c r="C794" s="447" t="s">
        <v>827</v>
      </c>
      <c r="D794" s="446">
        <v>112.19</v>
      </c>
      <c r="E794" s="323"/>
    </row>
    <row r="795" spans="1:5" ht="51">
      <c r="A795" s="447">
        <v>100564</v>
      </c>
      <c r="B795" s="332" t="s">
        <v>7656</v>
      </c>
      <c r="C795" s="447" t="s">
        <v>827</v>
      </c>
      <c r="D795" s="446">
        <v>105.62</v>
      </c>
      <c r="E795" s="323"/>
    </row>
    <row r="796" spans="1:5" ht="51">
      <c r="A796" s="447">
        <v>105711</v>
      </c>
      <c r="B796" s="332" t="s">
        <v>7742</v>
      </c>
      <c r="C796" s="447" t="s">
        <v>827</v>
      </c>
      <c r="D796" s="446">
        <v>102.32</v>
      </c>
      <c r="E796" s="323"/>
    </row>
    <row r="797" spans="1:5" ht="51">
      <c r="A797" s="447">
        <v>105705</v>
      </c>
      <c r="B797" s="332" t="s">
        <v>8090</v>
      </c>
      <c r="C797" s="447" t="s">
        <v>827</v>
      </c>
      <c r="D797" s="446">
        <v>0</v>
      </c>
      <c r="E797" s="323"/>
    </row>
    <row r="798" spans="1:5" ht="51">
      <c r="A798" s="447">
        <v>105706</v>
      </c>
      <c r="B798" s="332" t="s">
        <v>8091</v>
      </c>
      <c r="C798" s="447" t="s">
        <v>827</v>
      </c>
      <c r="D798" s="446">
        <v>0</v>
      </c>
      <c r="E798" s="323"/>
    </row>
    <row r="799" spans="1:5" ht="51">
      <c r="A799" s="447">
        <v>105708</v>
      </c>
      <c r="B799" s="332" t="s">
        <v>8092</v>
      </c>
      <c r="C799" s="447" t="s">
        <v>827</v>
      </c>
      <c r="D799" s="446">
        <v>0</v>
      </c>
      <c r="E799" s="323"/>
    </row>
    <row r="800" spans="1:5" ht="51">
      <c r="A800" s="447">
        <v>105690</v>
      </c>
      <c r="B800" s="332" t="s">
        <v>7726</v>
      </c>
      <c r="C800" s="447" t="s">
        <v>827</v>
      </c>
      <c r="D800" s="446">
        <v>160.58000000000001</v>
      </c>
      <c r="E800" s="323"/>
    </row>
    <row r="801" spans="1:5" ht="51">
      <c r="A801" s="447">
        <v>100569</v>
      </c>
      <c r="B801" s="332" t="s">
        <v>7661</v>
      </c>
      <c r="C801" s="447" t="s">
        <v>827</v>
      </c>
      <c r="D801" s="446">
        <v>154.01</v>
      </c>
      <c r="E801" s="323"/>
    </row>
    <row r="802" spans="1:5" ht="51">
      <c r="A802" s="447">
        <v>105699</v>
      </c>
      <c r="B802" s="332" t="s">
        <v>7735</v>
      </c>
      <c r="C802" s="447" t="s">
        <v>827</v>
      </c>
      <c r="D802" s="446">
        <v>150.72</v>
      </c>
      <c r="E802" s="323"/>
    </row>
    <row r="803" spans="1:5" ht="51">
      <c r="A803" s="447">
        <v>105672</v>
      </c>
      <c r="B803" s="332" t="s">
        <v>8093</v>
      </c>
      <c r="C803" s="447" t="s">
        <v>827</v>
      </c>
      <c r="D803" s="446">
        <v>0</v>
      </c>
      <c r="E803" s="323"/>
    </row>
    <row r="804" spans="1:5" ht="51">
      <c r="A804" s="447">
        <v>105678</v>
      </c>
      <c r="B804" s="332" t="s">
        <v>8094</v>
      </c>
      <c r="C804" s="447" t="s">
        <v>827</v>
      </c>
      <c r="D804" s="446">
        <v>0</v>
      </c>
      <c r="E804" s="323"/>
    </row>
    <row r="805" spans="1:5" ht="51">
      <c r="A805" s="447">
        <v>105684</v>
      </c>
      <c r="B805" s="332" t="s">
        <v>8095</v>
      </c>
      <c r="C805" s="447" t="s">
        <v>827</v>
      </c>
      <c r="D805" s="446">
        <v>0</v>
      </c>
      <c r="E805" s="323"/>
    </row>
    <row r="806" spans="1:5" ht="51">
      <c r="A806" s="447">
        <v>105691</v>
      </c>
      <c r="B806" s="332" t="s">
        <v>7727</v>
      </c>
      <c r="C806" s="447" t="s">
        <v>827</v>
      </c>
      <c r="D806" s="446">
        <v>189.75</v>
      </c>
      <c r="E806" s="323"/>
    </row>
    <row r="807" spans="1:5" ht="51">
      <c r="A807" s="447">
        <v>100570</v>
      </c>
      <c r="B807" s="332" t="s">
        <v>7662</v>
      </c>
      <c r="C807" s="447" t="s">
        <v>827</v>
      </c>
      <c r="D807" s="446">
        <v>183.18</v>
      </c>
      <c r="E807" s="323"/>
    </row>
    <row r="808" spans="1:5" ht="51">
      <c r="A808" s="447">
        <v>105700</v>
      </c>
      <c r="B808" s="332" t="s">
        <v>7736</v>
      </c>
      <c r="C808" s="447" t="s">
        <v>827</v>
      </c>
      <c r="D808" s="446">
        <v>179.89</v>
      </c>
      <c r="E808" s="323"/>
    </row>
    <row r="809" spans="1:5" ht="51">
      <c r="A809" s="447">
        <v>105673</v>
      </c>
      <c r="B809" s="332" t="s">
        <v>8096</v>
      </c>
      <c r="C809" s="447" t="s">
        <v>827</v>
      </c>
      <c r="D809" s="446">
        <v>0</v>
      </c>
      <c r="E809" s="323"/>
    </row>
    <row r="810" spans="1:5" ht="51">
      <c r="A810" s="447">
        <v>105679</v>
      </c>
      <c r="B810" s="332" t="s">
        <v>8097</v>
      </c>
      <c r="C810" s="447" t="s">
        <v>827</v>
      </c>
      <c r="D810" s="446">
        <v>0</v>
      </c>
      <c r="E810" s="323"/>
    </row>
    <row r="811" spans="1:5" ht="51">
      <c r="A811" s="447">
        <v>105685</v>
      </c>
      <c r="B811" s="332" t="s">
        <v>8098</v>
      </c>
      <c r="C811" s="447" t="s">
        <v>827</v>
      </c>
      <c r="D811" s="446">
        <v>0</v>
      </c>
      <c r="E811" s="323"/>
    </row>
    <row r="812" spans="1:5" ht="51">
      <c r="A812" s="447">
        <v>105692</v>
      </c>
      <c r="B812" s="332" t="s">
        <v>7728</v>
      </c>
      <c r="C812" s="447" t="s">
        <v>827</v>
      </c>
      <c r="D812" s="446">
        <v>218.52</v>
      </c>
      <c r="E812" s="323"/>
    </row>
    <row r="813" spans="1:5" ht="51">
      <c r="A813" s="447">
        <v>100571</v>
      </c>
      <c r="B813" s="332" t="s">
        <v>7663</v>
      </c>
      <c r="C813" s="447" t="s">
        <v>827</v>
      </c>
      <c r="D813" s="446">
        <v>211.95</v>
      </c>
      <c r="E813" s="323"/>
    </row>
    <row r="814" spans="1:5" ht="51">
      <c r="A814" s="447">
        <v>105701</v>
      </c>
      <c r="B814" s="332" t="s">
        <v>7737</v>
      </c>
      <c r="C814" s="447" t="s">
        <v>827</v>
      </c>
      <c r="D814" s="446">
        <v>208.66</v>
      </c>
      <c r="E814" s="323"/>
    </row>
    <row r="815" spans="1:5" ht="51">
      <c r="A815" s="447">
        <v>105674</v>
      </c>
      <c r="B815" s="332" t="s">
        <v>8099</v>
      </c>
      <c r="C815" s="447" t="s">
        <v>827</v>
      </c>
      <c r="D815" s="446">
        <v>0</v>
      </c>
      <c r="E815" s="323"/>
    </row>
    <row r="816" spans="1:5" ht="51">
      <c r="A816" s="447">
        <v>105680</v>
      </c>
      <c r="B816" s="332" t="s">
        <v>8100</v>
      </c>
      <c r="C816" s="447" t="s">
        <v>827</v>
      </c>
      <c r="D816" s="446">
        <v>0</v>
      </c>
      <c r="E816" s="323"/>
    </row>
    <row r="817" spans="1:5" ht="51">
      <c r="A817" s="447">
        <v>105686</v>
      </c>
      <c r="B817" s="332" t="s">
        <v>8101</v>
      </c>
      <c r="C817" s="447" t="s">
        <v>827</v>
      </c>
      <c r="D817" s="446">
        <v>0</v>
      </c>
      <c r="E817" s="323"/>
    </row>
    <row r="818" spans="1:5" ht="51">
      <c r="A818" s="447">
        <v>105718</v>
      </c>
      <c r="B818" s="332" t="s">
        <v>7744</v>
      </c>
      <c r="C818" s="447" t="s">
        <v>827</v>
      </c>
      <c r="D818" s="446">
        <v>98.35</v>
      </c>
      <c r="E818" s="323"/>
    </row>
    <row r="819" spans="1:5" ht="51">
      <c r="A819" s="447">
        <v>100565</v>
      </c>
      <c r="B819" s="332" t="s">
        <v>7657</v>
      </c>
      <c r="C819" s="447" t="s">
        <v>827</v>
      </c>
      <c r="D819" s="446">
        <v>91.78</v>
      </c>
      <c r="E819" s="323"/>
    </row>
    <row r="820" spans="1:5" ht="51">
      <c r="A820" s="447">
        <v>105581</v>
      </c>
      <c r="B820" s="332" t="s">
        <v>7685</v>
      </c>
      <c r="C820" s="447" t="s">
        <v>827</v>
      </c>
      <c r="D820" s="446">
        <v>88.48</v>
      </c>
      <c r="E820" s="323"/>
    </row>
    <row r="821" spans="1:5" ht="51">
      <c r="A821" s="447">
        <v>105713</v>
      </c>
      <c r="B821" s="332" t="s">
        <v>8102</v>
      </c>
      <c r="C821" s="447" t="s">
        <v>827</v>
      </c>
      <c r="D821" s="446">
        <v>0</v>
      </c>
      <c r="E821" s="323"/>
    </row>
    <row r="822" spans="1:5" ht="51">
      <c r="A822" s="447">
        <v>105714</v>
      </c>
      <c r="B822" s="332" t="s">
        <v>8103</v>
      </c>
      <c r="C822" s="447" t="s">
        <v>827</v>
      </c>
      <c r="D822" s="446">
        <v>0</v>
      </c>
      <c r="E822" s="323"/>
    </row>
    <row r="823" spans="1:5" ht="51">
      <c r="A823" s="447">
        <v>105716</v>
      </c>
      <c r="B823" s="332" t="s">
        <v>8104</v>
      </c>
      <c r="C823" s="447" t="s">
        <v>827</v>
      </c>
      <c r="D823" s="446">
        <v>0</v>
      </c>
      <c r="E823" s="323"/>
    </row>
    <row r="824" spans="1:5" ht="51">
      <c r="A824" s="447">
        <v>105624</v>
      </c>
      <c r="B824" s="332" t="s">
        <v>7698</v>
      </c>
      <c r="C824" s="447" t="s">
        <v>827</v>
      </c>
      <c r="D824" s="446">
        <v>113.73</v>
      </c>
      <c r="E824" s="323"/>
    </row>
    <row r="825" spans="1:5" ht="51">
      <c r="A825" s="447">
        <v>96391</v>
      </c>
      <c r="B825" s="332" t="s">
        <v>7649</v>
      </c>
      <c r="C825" s="447" t="s">
        <v>827</v>
      </c>
      <c r="D825" s="446">
        <v>108.44</v>
      </c>
      <c r="E825" s="323"/>
    </row>
    <row r="826" spans="1:5" ht="51">
      <c r="A826" s="447">
        <v>105632</v>
      </c>
      <c r="B826" s="332" t="s">
        <v>7706</v>
      </c>
      <c r="C826" s="447" t="s">
        <v>827</v>
      </c>
      <c r="D826" s="446">
        <v>107.56</v>
      </c>
      <c r="E826" s="323"/>
    </row>
    <row r="827" spans="1:5" ht="51">
      <c r="A827" s="447">
        <v>105601</v>
      </c>
      <c r="B827" s="332" t="s">
        <v>8105</v>
      </c>
      <c r="C827" s="447" t="s">
        <v>827</v>
      </c>
      <c r="D827" s="446">
        <v>0</v>
      </c>
      <c r="E827" s="323"/>
    </row>
    <row r="828" spans="1:5" ht="51">
      <c r="A828" s="447">
        <v>105609</v>
      </c>
      <c r="B828" s="332" t="s">
        <v>8106</v>
      </c>
      <c r="C828" s="447" t="s">
        <v>827</v>
      </c>
      <c r="D828" s="446">
        <v>0</v>
      </c>
      <c r="E828" s="323"/>
    </row>
    <row r="829" spans="1:5" ht="51">
      <c r="A829" s="447">
        <v>105617</v>
      </c>
      <c r="B829" s="332" t="s">
        <v>8107</v>
      </c>
      <c r="C829" s="447" t="s">
        <v>827</v>
      </c>
      <c r="D829" s="446">
        <v>0</v>
      </c>
      <c r="E829" s="323"/>
    </row>
    <row r="830" spans="1:5" ht="51">
      <c r="A830" s="447">
        <v>105625</v>
      </c>
      <c r="B830" s="332" t="s">
        <v>7699</v>
      </c>
      <c r="C830" s="447" t="s">
        <v>827</v>
      </c>
      <c r="D830" s="446">
        <v>143.88</v>
      </c>
      <c r="E830" s="323"/>
    </row>
    <row r="831" spans="1:5" ht="51">
      <c r="A831" s="447">
        <v>96392</v>
      </c>
      <c r="B831" s="332" t="s">
        <v>7650</v>
      </c>
      <c r="C831" s="447" t="s">
        <v>827</v>
      </c>
      <c r="D831" s="446">
        <v>138.59</v>
      </c>
      <c r="E831" s="323"/>
    </row>
    <row r="832" spans="1:5" ht="51">
      <c r="A832" s="447">
        <v>105633</v>
      </c>
      <c r="B832" s="332" t="s">
        <v>7707</v>
      </c>
      <c r="C832" s="447" t="s">
        <v>827</v>
      </c>
      <c r="D832" s="446">
        <v>137.71</v>
      </c>
      <c r="E832" s="323"/>
    </row>
    <row r="833" spans="1:5" ht="51">
      <c r="A833" s="447">
        <v>105602</v>
      </c>
      <c r="B833" s="332" t="s">
        <v>8108</v>
      </c>
      <c r="C833" s="447" t="s">
        <v>827</v>
      </c>
      <c r="D833" s="446">
        <v>0</v>
      </c>
      <c r="E833" s="323"/>
    </row>
    <row r="834" spans="1:5" ht="51">
      <c r="A834" s="447">
        <v>105610</v>
      </c>
      <c r="B834" s="332" t="s">
        <v>8109</v>
      </c>
      <c r="C834" s="447" t="s">
        <v>827</v>
      </c>
      <c r="D834" s="446">
        <v>0</v>
      </c>
      <c r="E834" s="323"/>
    </row>
    <row r="835" spans="1:5" ht="51">
      <c r="A835" s="447">
        <v>105618</v>
      </c>
      <c r="B835" s="332" t="s">
        <v>8110</v>
      </c>
      <c r="C835" s="447" t="s">
        <v>827</v>
      </c>
      <c r="D835" s="446">
        <v>0</v>
      </c>
      <c r="E835" s="323"/>
    </row>
    <row r="836" spans="1:5" ht="51">
      <c r="A836" s="447">
        <v>105571</v>
      </c>
      <c r="B836" s="332" t="s">
        <v>7675</v>
      </c>
      <c r="C836" s="447" t="s">
        <v>827</v>
      </c>
      <c r="D836" s="446">
        <v>51.79</v>
      </c>
      <c r="E836" s="323"/>
    </row>
    <row r="837" spans="1:5" ht="51">
      <c r="A837" s="447">
        <v>96389</v>
      </c>
      <c r="B837" s="332" t="s">
        <v>7647</v>
      </c>
      <c r="C837" s="447" t="s">
        <v>827</v>
      </c>
      <c r="D837" s="446">
        <v>46.5</v>
      </c>
      <c r="E837" s="323"/>
    </row>
    <row r="838" spans="1:5" ht="51">
      <c r="A838" s="447">
        <v>105575</v>
      </c>
      <c r="B838" s="332" t="s">
        <v>7679</v>
      </c>
      <c r="C838" s="447" t="s">
        <v>827</v>
      </c>
      <c r="D838" s="446">
        <v>45.62</v>
      </c>
      <c r="E838" s="323"/>
    </row>
    <row r="839" spans="1:5" ht="51">
      <c r="A839" s="447">
        <v>105599</v>
      </c>
      <c r="B839" s="332" t="s">
        <v>8111</v>
      </c>
      <c r="C839" s="447" t="s">
        <v>827</v>
      </c>
      <c r="D839" s="446">
        <v>0</v>
      </c>
      <c r="E839" s="323"/>
    </row>
    <row r="840" spans="1:5" ht="51">
      <c r="A840" s="447">
        <v>105607</v>
      </c>
      <c r="B840" s="332" t="s">
        <v>8112</v>
      </c>
      <c r="C840" s="447" t="s">
        <v>827</v>
      </c>
      <c r="D840" s="446">
        <v>0</v>
      </c>
      <c r="E840" s="323"/>
    </row>
    <row r="841" spans="1:5" ht="51">
      <c r="A841" s="447">
        <v>105615</v>
      </c>
      <c r="B841" s="332" t="s">
        <v>8113</v>
      </c>
      <c r="C841" s="447" t="s">
        <v>827</v>
      </c>
      <c r="D841" s="446">
        <v>0</v>
      </c>
      <c r="E841" s="323"/>
    </row>
    <row r="842" spans="1:5" ht="51">
      <c r="A842" s="447">
        <v>105623</v>
      </c>
      <c r="B842" s="332" t="s">
        <v>7697</v>
      </c>
      <c r="C842" s="447" t="s">
        <v>827</v>
      </c>
      <c r="D842" s="446">
        <v>83.18</v>
      </c>
      <c r="E842" s="323"/>
    </row>
    <row r="843" spans="1:5" ht="51">
      <c r="A843" s="447">
        <v>96390</v>
      </c>
      <c r="B843" s="332" t="s">
        <v>7648</v>
      </c>
      <c r="C843" s="447" t="s">
        <v>827</v>
      </c>
      <c r="D843" s="446">
        <v>77.89</v>
      </c>
      <c r="E843" s="323"/>
    </row>
    <row r="844" spans="1:5" ht="51">
      <c r="A844" s="447">
        <v>105631</v>
      </c>
      <c r="B844" s="332" t="s">
        <v>7705</v>
      </c>
      <c r="C844" s="447" t="s">
        <v>827</v>
      </c>
      <c r="D844" s="446">
        <v>77.010000000000005</v>
      </c>
      <c r="E844" s="323"/>
    </row>
    <row r="845" spans="1:5" ht="51">
      <c r="A845" s="447">
        <v>105600</v>
      </c>
      <c r="B845" s="332" t="s">
        <v>8114</v>
      </c>
      <c r="C845" s="447" t="s">
        <v>827</v>
      </c>
      <c r="D845" s="446">
        <v>0</v>
      </c>
      <c r="E845" s="323"/>
    </row>
    <row r="846" spans="1:5" ht="51">
      <c r="A846" s="447">
        <v>105608</v>
      </c>
      <c r="B846" s="332" t="s">
        <v>8115</v>
      </c>
      <c r="C846" s="447" t="s">
        <v>827</v>
      </c>
      <c r="D846" s="446">
        <v>0</v>
      </c>
      <c r="E846" s="323"/>
    </row>
    <row r="847" spans="1:5" ht="51">
      <c r="A847" s="447">
        <v>105616</v>
      </c>
      <c r="B847" s="332" t="s">
        <v>8116</v>
      </c>
      <c r="C847" s="447" t="s">
        <v>827</v>
      </c>
      <c r="D847" s="446">
        <v>0</v>
      </c>
      <c r="E847" s="323"/>
    </row>
    <row r="848" spans="1:5" ht="51">
      <c r="A848" s="447">
        <v>105585</v>
      </c>
      <c r="B848" s="332" t="s">
        <v>7687</v>
      </c>
      <c r="C848" s="447" t="s">
        <v>827</v>
      </c>
      <c r="D848" s="446">
        <v>119.48</v>
      </c>
      <c r="E848" s="323"/>
    </row>
    <row r="849" spans="1:5" ht="51">
      <c r="A849" s="447">
        <v>100572</v>
      </c>
      <c r="B849" s="332" t="s">
        <v>7664</v>
      </c>
      <c r="C849" s="447" t="s">
        <v>827</v>
      </c>
      <c r="D849" s="446">
        <v>110.49</v>
      </c>
      <c r="E849" s="323"/>
    </row>
    <row r="850" spans="1:5" ht="51">
      <c r="A850" s="447">
        <v>105588</v>
      </c>
      <c r="B850" s="332" t="s">
        <v>7690</v>
      </c>
      <c r="C850" s="447" t="s">
        <v>827</v>
      </c>
      <c r="D850" s="446">
        <v>109.55</v>
      </c>
      <c r="E850" s="323"/>
    </row>
    <row r="851" spans="1:5" ht="51">
      <c r="A851" s="447">
        <v>105583</v>
      </c>
      <c r="B851" s="332" t="s">
        <v>8117</v>
      </c>
      <c r="C851" s="447" t="s">
        <v>827</v>
      </c>
      <c r="D851" s="446">
        <v>0</v>
      </c>
      <c r="E851" s="323"/>
    </row>
    <row r="852" spans="1:5" ht="51">
      <c r="A852" s="447">
        <v>105719</v>
      </c>
      <c r="B852" s="332" t="s">
        <v>8118</v>
      </c>
      <c r="C852" s="447" t="s">
        <v>827</v>
      </c>
      <c r="D852" s="446">
        <v>0</v>
      </c>
      <c r="E852" s="323"/>
    </row>
    <row r="853" spans="1:5" ht="51">
      <c r="A853" s="447">
        <v>105721</v>
      </c>
      <c r="B853" s="332" t="s">
        <v>8119</v>
      </c>
      <c r="C853" s="447" t="s">
        <v>827</v>
      </c>
      <c r="D853" s="446">
        <v>0</v>
      </c>
      <c r="E853" s="323"/>
    </row>
    <row r="854" spans="1:5" ht="51">
      <c r="A854" s="447">
        <v>105592</v>
      </c>
      <c r="B854" s="332" t="s">
        <v>7692</v>
      </c>
      <c r="C854" s="447" t="s">
        <v>827</v>
      </c>
      <c r="D854" s="446">
        <v>105.64</v>
      </c>
      <c r="E854" s="323"/>
    </row>
    <row r="855" spans="1:5" ht="51">
      <c r="A855" s="447">
        <v>100573</v>
      </c>
      <c r="B855" s="332" t="s">
        <v>7665</v>
      </c>
      <c r="C855" s="447" t="s">
        <v>827</v>
      </c>
      <c r="D855" s="446">
        <v>96.65</v>
      </c>
      <c r="E855" s="323"/>
    </row>
    <row r="856" spans="1:5" ht="51">
      <c r="A856" s="447">
        <v>105595</v>
      </c>
      <c r="B856" s="332" t="s">
        <v>7695</v>
      </c>
      <c r="C856" s="447" t="s">
        <v>827</v>
      </c>
      <c r="D856" s="446">
        <v>95.71</v>
      </c>
      <c r="E856" s="323"/>
    </row>
    <row r="857" spans="1:5" ht="51">
      <c r="A857" s="447">
        <v>105590</v>
      </c>
      <c r="B857" s="332" t="s">
        <v>8120</v>
      </c>
      <c r="C857" s="447" t="s">
        <v>827</v>
      </c>
      <c r="D857" s="446">
        <v>0</v>
      </c>
      <c r="E857" s="323"/>
    </row>
    <row r="858" spans="1:5" ht="51">
      <c r="A858" s="447">
        <v>105723</v>
      </c>
      <c r="B858" s="332" t="s">
        <v>8121</v>
      </c>
      <c r="C858" s="447" t="s">
        <v>827</v>
      </c>
      <c r="D858" s="446">
        <v>0</v>
      </c>
      <c r="E858" s="323"/>
    </row>
    <row r="859" spans="1:5" ht="51">
      <c r="A859" s="447">
        <v>105725</v>
      </c>
      <c r="B859" s="332" t="s">
        <v>8122</v>
      </c>
      <c r="C859" s="447" t="s">
        <v>827</v>
      </c>
      <c r="D859" s="446">
        <v>0</v>
      </c>
      <c r="E859" s="323"/>
    </row>
    <row r="860" spans="1:5" ht="51">
      <c r="A860" s="447">
        <v>105566</v>
      </c>
      <c r="B860" s="332" t="s">
        <v>7670</v>
      </c>
      <c r="C860" s="447" t="s">
        <v>827</v>
      </c>
      <c r="D860" s="446">
        <v>10.59</v>
      </c>
      <c r="E860" s="323"/>
    </row>
    <row r="861" spans="1:5" ht="51">
      <c r="A861" s="447">
        <v>96388</v>
      </c>
      <c r="B861" s="332" t="s">
        <v>7646</v>
      </c>
      <c r="C861" s="447" t="s">
        <v>827</v>
      </c>
      <c r="D861" s="446">
        <v>8.5</v>
      </c>
      <c r="E861" s="323"/>
    </row>
    <row r="862" spans="1:5" ht="51">
      <c r="A862" s="447">
        <v>105569</v>
      </c>
      <c r="B862" s="332" t="s">
        <v>7673</v>
      </c>
      <c r="C862" s="447" t="s">
        <v>827</v>
      </c>
      <c r="D862" s="446">
        <v>7.08</v>
      </c>
      <c r="E862" s="323"/>
    </row>
    <row r="863" spans="1:5" ht="51">
      <c r="A863" s="447">
        <v>101767</v>
      </c>
      <c r="B863" s="332" t="s">
        <v>7668</v>
      </c>
      <c r="C863" s="447" t="s">
        <v>827</v>
      </c>
      <c r="D863" s="446">
        <v>27.81</v>
      </c>
      <c r="E863" s="323"/>
    </row>
    <row r="864" spans="1:5" ht="38.25">
      <c r="A864" s="447">
        <v>101768</v>
      </c>
      <c r="B864" s="332" t="s">
        <v>7669</v>
      </c>
      <c r="C864" s="447" t="s">
        <v>827</v>
      </c>
      <c r="D864" s="446">
        <v>23.76</v>
      </c>
      <c r="E864" s="323"/>
    </row>
    <row r="865" spans="1:5" ht="25.5">
      <c r="A865" s="447">
        <v>100574</v>
      </c>
      <c r="B865" s="332" t="s">
        <v>7666</v>
      </c>
      <c r="C865" s="447" t="s">
        <v>827</v>
      </c>
      <c r="D865" s="446">
        <v>1.39</v>
      </c>
      <c r="E865" s="323"/>
    </row>
    <row r="866" spans="1:5" ht="25.5">
      <c r="A866" s="447">
        <v>102470</v>
      </c>
      <c r="B866" s="332" t="s">
        <v>8123</v>
      </c>
      <c r="C866" s="447" t="s">
        <v>16</v>
      </c>
      <c r="D866" s="446">
        <v>0</v>
      </c>
      <c r="E866" s="323"/>
    </row>
    <row r="867" spans="1:5" ht="25.5">
      <c r="A867" s="447">
        <v>105756</v>
      </c>
      <c r="B867" s="332" t="s">
        <v>8124</v>
      </c>
      <c r="C867" s="447" t="s">
        <v>16</v>
      </c>
      <c r="D867" s="446">
        <v>0</v>
      </c>
      <c r="E867" s="323"/>
    </row>
    <row r="868" spans="1:5" ht="25.5">
      <c r="A868" s="447">
        <v>104375</v>
      </c>
      <c r="B868" s="332" t="s">
        <v>8125</v>
      </c>
      <c r="C868" s="447" t="s">
        <v>16</v>
      </c>
      <c r="D868" s="446">
        <v>0</v>
      </c>
      <c r="E868" s="323"/>
    </row>
    <row r="869" spans="1:5" ht="25.5">
      <c r="A869" s="447">
        <v>105757</v>
      </c>
      <c r="B869" s="332" t="s">
        <v>8126</v>
      </c>
      <c r="C869" s="447" t="s">
        <v>16</v>
      </c>
      <c r="D869" s="446">
        <v>0</v>
      </c>
      <c r="E869" s="323"/>
    </row>
    <row r="870" spans="1:5" ht="63.75">
      <c r="A870" s="447">
        <v>105562</v>
      </c>
      <c r="B870" s="332" t="s">
        <v>7614</v>
      </c>
      <c r="C870" s="447" t="s">
        <v>827</v>
      </c>
      <c r="D870" s="446">
        <v>7.91</v>
      </c>
      <c r="E870" s="323"/>
    </row>
    <row r="871" spans="1:5" ht="63.75">
      <c r="A871" s="447">
        <v>105563</v>
      </c>
      <c r="B871" s="332" t="s">
        <v>7615</v>
      </c>
      <c r="C871" s="447" t="s">
        <v>827</v>
      </c>
      <c r="D871" s="446">
        <v>6.42</v>
      </c>
      <c r="E871" s="323"/>
    </row>
    <row r="872" spans="1:5" ht="63.75">
      <c r="A872" s="447">
        <v>105565</v>
      </c>
      <c r="B872" s="332" t="s">
        <v>7617</v>
      </c>
      <c r="C872" s="447" t="s">
        <v>827</v>
      </c>
      <c r="D872" s="446">
        <v>5.94</v>
      </c>
      <c r="E872" s="323"/>
    </row>
    <row r="873" spans="1:5" ht="63.75">
      <c r="A873" s="447">
        <v>105557</v>
      </c>
      <c r="B873" s="332" t="s">
        <v>7609</v>
      </c>
      <c r="C873" s="447" t="s">
        <v>827</v>
      </c>
      <c r="D873" s="446">
        <v>14.93</v>
      </c>
      <c r="E873" s="323"/>
    </row>
    <row r="874" spans="1:5" ht="63.75">
      <c r="A874" s="447">
        <v>105558</v>
      </c>
      <c r="B874" s="332" t="s">
        <v>7610</v>
      </c>
      <c r="C874" s="447" t="s">
        <v>827</v>
      </c>
      <c r="D874" s="446">
        <v>12.89</v>
      </c>
      <c r="E874" s="323"/>
    </row>
    <row r="875" spans="1:5" ht="63.75">
      <c r="A875" s="447">
        <v>105560</v>
      </c>
      <c r="B875" s="332" t="s">
        <v>7612</v>
      </c>
      <c r="C875" s="447" t="s">
        <v>827</v>
      </c>
      <c r="D875" s="446">
        <v>11.75</v>
      </c>
      <c r="E875" s="323"/>
    </row>
    <row r="876" spans="1:5" ht="51">
      <c r="A876" s="447">
        <v>96386</v>
      </c>
      <c r="B876" s="332" t="s">
        <v>7607</v>
      </c>
      <c r="C876" s="447" t="s">
        <v>827</v>
      </c>
      <c r="D876" s="446">
        <v>6.36</v>
      </c>
      <c r="E876" s="323"/>
    </row>
    <row r="877" spans="1:5" ht="51">
      <c r="A877" s="447">
        <v>105564</v>
      </c>
      <c r="B877" s="332" t="s">
        <v>7616</v>
      </c>
      <c r="C877" s="447" t="s">
        <v>827</v>
      </c>
      <c r="D877" s="446">
        <v>5.89</v>
      </c>
      <c r="E877" s="323"/>
    </row>
    <row r="878" spans="1:5" ht="63.75">
      <c r="A878" s="447">
        <v>105561</v>
      </c>
      <c r="B878" s="332" t="s">
        <v>7613</v>
      </c>
      <c r="C878" s="447" t="s">
        <v>827</v>
      </c>
      <c r="D878" s="446">
        <v>7.75</v>
      </c>
      <c r="E878" s="323"/>
    </row>
    <row r="879" spans="1:5" ht="51">
      <c r="A879" s="447">
        <v>96385</v>
      </c>
      <c r="B879" s="332" t="s">
        <v>7606</v>
      </c>
      <c r="C879" s="447" t="s">
        <v>827</v>
      </c>
      <c r="D879" s="446">
        <v>11.66</v>
      </c>
      <c r="E879" s="323"/>
    </row>
    <row r="880" spans="1:5" ht="63.75">
      <c r="A880" s="447">
        <v>105556</v>
      </c>
      <c r="B880" s="332" t="s">
        <v>7608</v>
      </c>
      <c r="C880" s="447" t="s">
        <v>827</v>
      </c>
      <c r="D880" s="446">
        <v>13.09</v>
      </c>
      <c r="E880" s="323"/>
    </row>
    <row r="881" spans="1:5" ht="63.75">
      <c r="A881" s="447">
        <v>105559</v>
      </c>
      <c r="B881" s="332" t="s">
        <v>7611</v>
      </c>
      <c r="C881" s="447" t="s">
        <v>827</v>
      </c>
      <c r="D881" s="446">
        <v>9.9</v>
      </c>
      <c r="E881" s="323"/>
    </row>
    <row r="882" spans="1:5" ht="51">
      <c r="A882" s="447">
        <v>105733</v>
      </c>
      <c r="B882" s="332" t="s">
        <v>7751</v>
      </c>
      <c r="C882" s="447" t="s">
        <v>827</v>
      </c>
      <c r="D882" s="446">
        <v>243.98</v>
      </c>
      <c r="E882" s="323"/>
    </row>
    <row r="883" spans="1:5" ht="51">
      <c r="A883" s="447">
        <v>105734</v>
      </c>
      <c r="B883" s="332" t="s">
        <v>7752</v>
      </c>
      <c r="C883" s="447" t="s">
        <v>827</v>
      </c>
      <c r="D883" s="446">
        <v>238.36</v>
      </c>
      <c r="E883" s="323"/>
    </row>
    <row r="884" spans="1:5" ht="51">
      <c r="A884" s="447">
        <v>105736</v>
      </c>
      <c r="B884" s="332" t="s">
        <v>7754</v>
      </c>
      <c r="C884" s="447" t="s">
        <v>827</v>
      </c>
      <c r="D884" s="446">
        <v>235.51</v>
      </c>
      <c r="E884" s="323"/>
    </row>
    <row r="885" spans="1:5" ht="38.25">
      <c r="A885" s="447">
        <v>105728</v>
      </c>
      <c r="B885" s="332" t="s">
        <v>7746</v>
      </c>
      <c r="C885" s="447" t="s">
        <v>827</v>
      </c>
      <c r="D885" s="446">
        <v>181.74</v>
      </c>
      <c r="E885" s="323"/>
    </row>
    <row r="886" spans="1:5" ht="38.25">
      <c r="A886" s="447">
        <v>105729</v>
      </c>
      <c r="B886" s="332" t="s">
        <v>7747</v>
      </c>
      <c r="C886" s="447" t="s">
        <v>827</v>
      </c>
      <c r="D886" s="446">
        <v>177.42</v>
      </c>
      <c r="E886" s="323"/>
    </row>
    <row r="887" spans="1:5" ht="38.25">
      <c r="A887" s="447">
        <v>105731</v>
      </c>
      <c r="B887" s="332" t="s">
        <v>7749</v>
      </c>
      <c r="C887" s="447" t="s">
        <v>827</v>
      </c>
      <c r="D887" s="446">
        <v>175.23</v>
      </c>
      <c r="E887" s="323"/>
    </row>
    <row r="888" spans="1:5" ht="38.25">
      <c r="A888" s="447">
        <v>105738</v>
      </c>
      <c r="B888" s="332" t="s">
        <v>7756</v>
      </c>
      <c r="C888" s="447" t="s">
        <v>827</v>
      </c>
      <c r="D888" s="446">
        <v>321.47000000000003</v>
      </c>
      <c r="E888" s="323"/>
    </row>
    <row r="889" spans="1:5" ht="38.25">
      <c r="A889" s="447">
        <v>105739</v>
      </c>
      <c r="B889" s="332" t="s">
        <v>7757</v>
      </c>
      <c r="C889" s="447" t="s">
        <v>827</v>
      </c>
      <c r="D889" s="446">
        <v>317.24</v>
      </c>
      <c r="E889" s="323"/>
    </row>
    <row r="890" spans="1:5" ht="38.25">
      <c r="A890" s="447">
        <v>105741</v>
      </c>
      <c r="B890" s="332" t="s">
        <v>7759</v>
      </c>
      <c r="C890" s="447" t="s">
        <v>827</v>
      </c>
      <c r="D890" s="446">
        <v>315.01</v>
      </c>
      <c r="E890" s="323"/>
    </row>
    <row r="891" spans="1:5" ht="38.25">
      <c r="A891" s="447">
        <v>105750</v>
      </c>
      <c r="B891" s="332" t="s">
        <v>7768</v>
      </c>
      <c r="C891" s="447" t="s">
        <v>827</v>
      </c>
      <c r="D891" s="446">
        <v>168.61</v>
      </c>
      <c r="E891" s="323"/>
    </row>
    <row r="892" spans="1:5" ht="38.25">
      <c r="A892" s="447">
        <v>105751</v>
      </c>
      <c r="B892" s="332" t="s">
        <v>7769</v>
      </c>
      <c r="C892" s="447" t="s">
        <v>827</v>
      </c>
      <c r="D892" s="446">
        <v>166.33</v>
      </c>
      <c r="E892" s="323"/>
    </row>
    <row r="893" spans="1:5" ht="38.25">
      <c r="A893" s="447">
        <v>105753</v>
      </c>
      <c r="B893" s="332" t="s">
        <v>7771</v>
      </c>
      <c r="C893" s="447" t="s">
        <v>827</v>
      </c>
      <c r="D893" s="446">
        <v>164.3</v>
      </c>
      <c r="E893" s="323"/>
    </row>
    <row r="894" spans="1:5" ht="38.25">
      <c r="A894" s="447">
        <v>105755</v>
      </c>
      <c r="B894" s="332" t="s">
        <v>7773</v>
      </c>
      <c r="C894" s="447" t="s">
        <v>827</v>
      </c>
      <c r="D894" s="446">
        <v>162.34</v>
      </c>
      <c r="E894" s="323"/>
    </row>
    <row r="895" spans="1:5" ht="38.25">
      <c r="A895" s="447">
        <v>105743</v>
      </c>
      <c r="B895" s="332" t="s">
        <v>7761</v>
      </c>
      <c r="C895" s="447" t="s">
        <v>827</v>
      </c>
      <c r="D895" s="446">
        <v>127.98</v>
      </c>
      <c r="E895" s="323"/>
    </row>
    <row r="896" spans="1:5" ht="38.25">
      <c r="A896" s="447">
        <v>105744</v>
      </c>
      <c r="B896" s="332" t="s">
        <v>7762</v>
      </c>
      <c r="C896" s="447" t="s">
        <v>827</v>
      </c>
      <c r="D896" s="446">
        <v>125.87</v>
      </c>
      <c r="E896" s="323"/>
    </row>
    <row r="897" spans="1:5" ht="38.25">
      <c r="A897" s="447">
        <v>105746</v>
      </c>
      <c r="B897" s="332" t="s">
        <v>7764</v>
      </c>
      <c r="C897" s="447" t="s">
        <v>827</v>
      </c>
      <c r="D897" s="446">
        <v>123.75</v>
      </c>
      <c r="E897" s="323"/>
    </row>
    <row r="898" spans="1:5" ht="38.25">
      <c r="A898" s="447">
        <v>105748</v>
      </c>
      <c r="B898" s="332" t="s">
        <v>7766</v>
      </c>
      <c r="C898" s="447" t="s">
        <v>827</v>
      </c>
      <c r="D898" s="446">
        <v>121.59</v>
      </c>
      <c r="E898" s="323"/>
    </row>
    <row r="899" spans="1:5" ht="51">
      <c r="A899" s="447">
        <v>105660</v>
      </c>
      <c r="B899" s="332" t="s">
        <v>7714</v>
      </c>
      <c r="C899" s="447" t="s">
        <v>827</v>
      </c>
      <c r="D899" s="446">
        <v>184.76</v>
      </c>
      <c r="E899" s="323"/>
    </row>
    <row r="900" spans="1:5" ht="51">
      <c r="A900" s="447">
        <v>105663</v>
      </c>
      <c r="B900" s="332" t="s">
        <v>7717</v>
      </c>
      <c r="C900" s="447" t="s">
        <v>827</v>
      </c>
      <c r="D900" s="446">
        <v>175.6</v>
      </c>
      <c r="E900" s="323"/>
    </row>
    <row r="901" spans="1:5" ht="51">
      <c r="A901" s="447">
        <v>105669</v>
      </c>
      <c r="B901" s="332" t="s">
        <v>7723</v>
      </c>
      <c r="C901" s="447" t="s">
        <v>827</v>
      </c>
      <c r="D901" s="446">
        <v>171</v>
      </c>
      <c r="E901" s="323"/>
    </row>
    <row r="902" spans="1:5" ht="51">
      <c r="A902" s="447">
        <v>105642</v>
      </c>
      <c r="B902" s="332" t="s">
        <v>8127</v>
      </c>
      <c r="C902" s="447" t="s">
        <v>827</v>
      </c>
      <c r="D902" s="446">
        <v>0</v>
      </c>
      <c r="E902" s="323"/>
    </row>
    <row r="903" spans="1:5" ht="51">
      <c r="A903" s="447">
        <v>105648</v>
      </c>
      <c r="B903" s="332" t="s">
        <v>8128</v>
      </c>
      <c r="C903" s="447" t="s">
        <v>827</v>
      </c>
      <c r="D903" s="446">
        <v>0</v>
      </c>
      <c r="E903" s="323"/>
    </row>
    <row r="904" spans="1:5" ht="51">
      <c r="A904" s="447">
        <v>105654</v>
      </c>
      <c r="B904" s="332" t="s">
        <v>8129</v>
      </c>
      <c r="C904" s="447" t="s">
        <v>827</v>
      </c>
      <c r="D904" s="446">
        <v>0</v>
      </c>
      <c r="E904" s="323"/>
    </row>
    <row r="905" spans="1:5" ht="51">
      <c r="A905" s="447">
        <v>105661</v>
      </c>
      <c r="B905" s="332" t="s">
        <v>7715</v>
      </c>
      <c r="C905" s="447" t="s">
        <v>827</v>
      </c>
      <c r="D905" s="446">
        <v>213.65</v>
      </c>
      <c r="E905" s="323"/>
    </row>
    <row r="906" spans="1:5" ht="51">
      <c r="A906" s="447">
        <v>105664</v>
      </c>
      <c r="B906" s="332" t="s">
        <v>7718</v>
      </c>
      <c r="C906" s="447" t="s">
        <v>827</v>
      </c>
      <c r="D906" s="446">
        <v>204.49</v>
      </c>
      <c r="E906" s="323"/>
    </row>
    <row r="907" spans="1:5" ht="51">
      <c r="A907" s="447">
        <v>105670</v>
      </c>
      <c r="B907" s="332" t="s">
        <v>7724</v>
      </c>
      <c r="C907" s="447" t="s">
        <v>827</v>
      </c>
      <c r="D907" s="446">
        <v>199.89</v>
      </c>
      <c r="E907" s="323"/>
    </row>
    <row r="908" spans="1:5" ht="51">
      <c r="A908" s="447">
        <v>105643</v>
      </c>
      <c r="B908" s="332" t="s">
        <v>8130</v>
      </c>
      <c r="C908" s="447" t="s">
        <v>827</v>
      </c>
      <c r="D908" s="446">
        <v>0</v>
      </c>
      <c r="E908" s="323"/>
    </row>
    <row r="909" spans="1:5" ht="51">
      <c r="A909" s="447">
        <v>105649</v>
      </c>
      <c r="B909" s="332" t="s">
        <v>8131</v>
      </c>
      <c r="C909" s="447" t="s">
        <v>827</v>
      </c>
      <c r="D909" s="446">
        <v>0</v>
      </c>
      <c r="E909" s="323"/>
    </row>
    <row r="910" spans="1:5" ht="51">
      <c r="A910" s="447">
        <v>105655</v>
      </c>
      <c r="B910" s="332" t="s">
        <v>8132</v>
      </c>
      <c r="C910" s="447" t="s">
        <v>827</v>
      </c>
      <c r="D910" s="446">
        <v>0</v>
      </c>
      <c r="E910" s="323"/>
    </row>
    <row r="911" spans="1:5" ht="51">
      <c r="A911" s="447">
        <v>105662</v>
      </c>
      <c r="B911" s="332" t="s">
        <v>7716</v>
      </c>
      <c r="C911" s="447" t="s">
        <v>827</v>
      </c>
      <c r="D911" s="446">
        <v>242.14</v>
      </c>
      <c r="E911" s="323"/>
    </row>
    <row r="912" spans="1:5" ht="51">
      <c r="A912" s="447">
        <v>105665</v>
      </c>
      <c r="B912" s="332" t="s">
        <v>7719</v>
      </c>
      <c r="C912" s="447" t="s">
        <v>827</v>
      </c>
      <c r="D912" s="446">
        <v>232.98</v>
      </c>
      <c r="E912" s="323"/>
    </row>
    <row r="913" spans="1:5" ht="51">
      <c r="A913" s="447">
        <v>105671</v>
      </c>
      <c r="B913" s="332" t="s">
        <v>7725</v>
      </c>
      <c r="C913" s="447" t="s">
        <v>827</v>
      </c>
      <c r="D913" s="446">
        <v>228.38</v>
      </c>
      <c r="E913" s="323"/>
    </row>
    <row r="914" spans="1:5" ht="51">
      <c r="A914" s="447">
        <v>105644</v>
      </c>
      <c r="B914" s="332" t="s">
        <v>8133</v>
      </c>
      <c r="C914" s="447" t="s">
        <v>827</v>
      </c>
      <c r="D914" s="446">
        <v>0</v>
      </c>
      <c r="E914" s="323"/>
    </row>
    <row r="915" spans="1:5" ht="51">
      <c r="A915" s="447">
        <v>105650</v>
      </c>
      <c r="B915" s="332" t="s">
        <v>8134</v>
      </c>
      <c r="C915" s="447" t="s">
        <v>827</v>
      </c>
      <c r="D915" s="446">
        <v>0</v>
      </c>
      <c r="E915" s="323"/>
    </row>
    <row r="916" spans="1:5" ht="51">
      <c r="A916" s="447">
        <v>105656</v>
      </c>
      <c r="B916" s="332" t="s">
        <v>8135</v>
      </c>
      <c r="C916" s="447" t="s">
        <v>827</v>
      </c>
      <c r="D916" s="446">
        <v>0</v>
      </c>
      <c r="E916" s="323"/>
    </row>
    <row r="917" spans="1:5" ht="51">
      <c r="A917" s="447">
        <v>105577</v>
      </c>
      <c r="B917" s="332" t="s">
        <v>7681</v>
      </c>
      <c r="C917" s="447" t="s">
        <v>827</v>
      </c>
      <c r="D917" s="446">
        <v>123.07</v>
      </c>
      <c r="E917" s="323"/>
    </row>
    <row r="918" spans="1:5" ht="51">
      <c r="A918" s="447">
        <v>105578</v>
      </c>
      <c r="B918" s="332" t="s">
        <v>7682</v>
      </c>
      <c r="C918" s="447" t="s">
        <v>827</v>
      </c>
      <c r="D918" s="446">
        <v>113.91</v>
      </c>
      <c r="E918" s="323"/>
    </row>
    <row r="919" spans="1:5" ht="51">
      <c r="A919" s="447">
        <v>105712</v>
      </c>
      <c r="B919" s="332" t="s">
        <v>7743</v>
      </c>
      <c r="C919" s="447" t="s">
        <v>827</v>
      </c>
      <c r="D919" s="446">
        <v>109.32</v>
      </c>
      <c r="E919" s="323"/>
    </row>
    <row r="920" spans="1:5" ht="51">
      <c r="A920" s="447">
        <v>105637</v>
      </c>
      <c r="B920" s="332" t="s">
        <v>8136</v>
      </c>
      <c r="C920" s="447" t="s">
        <v>827</v>
      </c>
      <c r="D920" s="446">
        <v>0</v>
      </c>
      <c r="E920" s="323"/>
    </row>
    <row r="921" spans="1:5" ht="51">
      <c r="A921" s="447">
        <v>105707</v>
      </c>
      <c r="B921" s="332" t="s">
        <v>8137</v>
      </c>
      <c r="C921" s="447" t="s">
        <v>827</v>
      </c>
      <c r="D921" s="446">
        <v>0</v>
      </c>
      <c r="E921" s="323"/>
    </row>
    <row r="922" spans="1:5" ht="51">
      <c r="A922" s="447">
        <v>105709</v>
      </c>
      <c r="B922" s="332" t="s">
        <v>8138</v>
      </c>
      <c r="C922" s="447" t="s">
        <v>827</v>
      </c>
      <c r="D922" s="446">
        <v>0</v>
      </c>
      <c r="E922" s="323"/>
    </row>
    <row r="923" spans="1:5" ht="51">
      <c r="A923" s="447">
        <v>105693</v>
      </c>
      <c r="B923" s="332" t="s">
        <v>7729</v>
      </c>
      <c r="C923" s="447" t="s">
        <v>827</v>
      </c>
      <c r="D923" s="446">
        <v>171.47</v>
      </c>
      <c r="E923" s="323"/>
    </row>
    <row r="924" spans="1:5" ht="51">
      <c r="A924" s="447">
        <v>105696</v>
      </c>
      <c r="B924" s="332" t="s">
        <v>7732</v>
      </c>
      <c r="C924" s="447" t="s">
        <v>827</v>
      </c>
      <c r="D924" s="446">
        <v>162.31</v>
      </c>
      <c r="E924" s="323"/>
    </row>
    <row r="925" spans="1:5" ht="51">
      <c r="A925" s="447">
        <v>105702</v>
      </c>
      <c r="B925" s="332" t="s">
        <v>7738</v>
      </c>
      <c r="C925" s="447" t="s">
        <v>827</v>
      </c>
      <c r="D925" s="446">
        <v>157.71</v>
      </c>
      <c r="E925" s="323"/>
    </row>
    <row r="926" spans="1:5" ht="51">
      <c r="A926" s="447">
        <v>105675</v>
      </c>
      <c r="B926" s="332" t="s">
        <v>8139</v>
      </c>
      <c r="C926" s="447" t="s">
        <v>827</v>
      </c>
      <c r="D926" s="446">
        <v>0</v>
      </c>
      <c r="E926" s="323"/>
    </row>
    <row r="927" spans="1:5" ht="51">
      <c r="A927" s="447">
        <v>105681</v>
      </c>
      <c r="B927" s="332" t="s">
        <v>8140</v>
      </c>
      <c r="C927" s="447" t="s">
        <v>827</v>
      </c>
      <c r="D927" s="446">
        <v>0</v>
      </c>
      <c r="E927" s="323"/>
    </row>
    <row r="928" spans="1:5" ht="51">
      <c r="A928" s="447">
        <v>105687</v>
      </c>
      <c r="B928" s="332" t="s">
        <v>8141</v>
      </c>
      <c r="C928" s="447" t="s">
        <v>827</v>
      </c>
      <c r="D928" s="446">
        <v>0</v>
      </c>
      <c r="E928" s="323"/>
    </row>
    <row r="929" spans="1:5" ht="51">
      <c r="A929" s="447">
        <v>105694</v>
      </c>
      <c r="B929" s="332" t="s">
        <v>7730</v>
      </c>
      <c r="C929" s="447" t="s">
        <v>827</v>
      </c>
      <c r="D929" s="446">
        <v>200.64</v>
      </c>
      <c r="E929" s="323"/>
    </row>
    <row r="930" spans="1:5" ht="51">
      <c r="A930" s="447">
        <v>105697</v>
      </c>
      <c r="B930" s="332" t="s">
        <v>7733</v>
      </c>
      <c r="C930" s="447" t="s">
        <v>827</v>
      </c>
      <c r="D930" s="446">
        <v>191.48</v>
      </c>
      <c r="E930" s="323"/>
    </row>
    <row r="931" spans="1:5" ht="51">
      <c r="A931" s="447">
        <v>105703</v>
      </c>
      <c r="B931" s="332" t="s">
        <v>7739</v>
      </c>
      <c r="C931" s="447" t="s">
        <v>827</v>
      </c>
      <c r="D931" s="446">
        <v>186.88</v>
      </c>
      <c r="E931" s="323"/>
    </row>
    <row r="932" spans="1:5" ht="51">
      <c r="A932" s="447">
        <v>105676</v>
      </c>
      <c r="B932" s="332" t="s">
        <v>8142</v>
      </c>
      <c r="C932" s="447" t="s">
        <v>827</v>
      </c>
      <c r="D932" s="446">
        <v>0</v>
      </c>
      <c r="E932" s="323"/>
    </row>
    <row r="933" spans="1:5" ht="51">
      <c r="A933" s="447">
        <v>105682</v>
      </c>
      <c r="B933" s="332" t="s">
        <v>8143</v>
      </c>
      <c r="C933" s="447" t="s">
        <v>827</v>
      </c>
      <c r="D933" s="446">
        <v>0</v>
      </c>
      <c r="E933" s="323"/>
    </row>
    <row r="934" spans="1:5" ht="51">
      <c r="A934" s="447">
        <v>105688</v>
      </c>
      <c r="B934" s="332" t="s">
        <v>8144</v>
      </c>
      <c r="C934" s="447" t="s">
        <v>827</v>
      </c>
      <c r="D934" s="446">
        <v>0</v>
      </c>
      <c r="E934" s="323"/>
    </row>
    <row r="935" spans="1:5" ht="51">
      <c r="A935" s="447">
        <v>105695</v>
      </c>
      <c r="B935" s="332" t="s">
        <v>7731</v>
      </c>
      <c r="C935" s="447" t="s">
        <v>827</v>
      </c>
      <c r="D935" s="446">
        <v>229.41</v>
      </c>
      <c r="E935" s="323"/>
    </row>
    <row r="936" spans="1:5" ht="51">
      <c r="A936" s="447">
        <v>105698</v>
      </c>
      <c r="B936" s="332" t="s">
        <v>7734</v>
      </c>
      <c r="C936" s="447" t="s">
        <v>827</v>
      </c>
      <c r="D936" s="446">
        <v>220.25</v>
      </c>
      <c r="E936" s="323"/>
    </row>
    <row r="937" spans="1:5" ht="51">
      <c r="A937" s="447">
        <v>105704</v>
      </c>
      <c r="B937" s="332" t="s">
        <v>7740</v>
      </c>
      <c r="C937" s="447" t="s">
        <v>827</v>
      </c>
      <c r="D937" s="446">
        <v>215.65</v>
      </c>
      <c r="E937" s="323"/>
    </row>
    <row r="938" spans="1:5" ht="51">
      <c r="A938" s="447">
        <v>105677</v>
      </c>
      <c r="B938" s="332" t="s">
        <v>8145</v>
      </c>
      <c r="C938" s="447" t="s">
        <v>827</v>
      </c>
      <c r="D938" s="446">
        <v>0</v>
      </c>
      <c r="E938" s="323"/>
    </row>
    <row r="939" spans="1:5" ht="51">
      <c r="A939" s="447">
        <v>105683</v>
      </c>
      <c r="B939" s="332" t="s">
        <v>8146</v>
      </c>
      <c r="C939" s="447" t="s">
        <v>827</v>
      </c>
      <c r="D939" s="446">
        <v>0</v>
      </c>
      <c r="E939" s="323"/>
    </row>
    <row r="940" spans="1:5" ht="51">
      <c r="A940" s="447">
        <v>105689</v>
      </c>
      <c r="B940" s="332" t="s">
        <v>8147</v>
      </c>
      <c r="C940" s="447" t="s">
        <v>827</v>
      </c>
      <c r="D940" s="446">
        <v>0</v>
      </c>
      <c r="E940" s="323"/>
    </row>
    <row r="941" spans="1:5" ht="51">
      <c r="A941" s="447">
        <v>105579</v>
      </c>
      <c r="B941" s="332" t="s">
        <v>7683</v>
      </c>
      <c r="C941" s="447" t="s">
        <v>827</v>
      </c>
      <c r="D941" s="446">
        <v>109.23</v>
      </c>
      <c r="E941" s="323"/>
    </row>
    <row r="942" spans="1:5" ht="51">
      <c r="A942" s="447">
        <v>105580</v>
      </c>
      <c r="B942" s="332" t="s">
        <v>7684</v>
      </c>
      <c r="C942" s="447" t="s">
        <v>827</v>
      </c>
      <c r="D942" s="446">
        <v>100.07</v>
      </c>
      <c r="E942" s="323"/>
    </row>
    <row r="943" spans="1:5" ht="51">
      <c r="A943" s="447">
        <v>105582</v>
      </c>
      <c r="B943" s="332" t="s">
        <v>7686</v>
      </c>
      <c r="C943" s="447" t="s">
        <v>827</v>
      </c>
      <c r="D943" s="446">
        <v>95.48</v>
      </c>
      <c r="E943" s="323"/>
    </row>
    <row r="944" spans="1:5" ht="51">
      <c r="A944" s="447">
        <v>105638</v>
      </c>
      <c r="B944" s="332" t="s">
        <v>8148</v>
      </c>
      <c r="C944" s="447" t="s">
        <v>827</v>
      </c>
      <c r="D944" s="446">
        <v>0</v>
      </c>
      <c r="E944" s="323"/>
    </row>
    <row r="945" spans="1:5" ht="51">
      <c r="A945" s="447">
        <v>105715</v>
      </c>
      <c r="B945" s="332" t="s">
        <v>8149</v>
      </c>
      <c r="C945" s="447" t="s">
        <v>827</v>
      </c>
      <c r="D945" s="446">
        <v>0</v>
      </c>
      <c r="E945" s="323"/>
    </row>
    <row r="946" spans="1:5" ht="51">
      <c r="A946" s="447">
        <v>105717</v>
      </c>
      <c r="B946" s="332" t="s">
        <v>8150</v>
      </c>
      <c r="C946" s="447" t="s">
        <v>827</v>
      </c>
      <c r="D946" s="446">
        <v>0</v>
      </c>
      <c r="E946" s="323"/>
    </row>
    <row r="947" spans="1:5" ht="51">
      <c r="A947" s="447">
        <v>105626</v>
      </c>
      <c r="B947" s="332" t="s">
        <v>7700</v>
      </c>
      <c r="C947" s="447" t="s">
        <v>827</v>
      </c>
      <c r="D947" s="446">
        <v>119.95</v>
      </c>
      <c r="E947" s="323"/>
    </row>
    <row r="948" spans="1:5" ht="51">
      <c r="A948" s="447">
        <v>105629</v>
      </c>
      <c r="B948" s="332" t="s">
        <v>7703</v>
      </c>
      <c r="C948" s="447" t="s">
        <v>827</v>
      </c>
      <c r="D948" s="446">
        <v>112.59</v>
      </c>
      <c r="E948" s="323"/>
    </row>
    <row r="949" spans="1:5" ht="51">
      <c r="A949" s="447">
        <v>105635</v>
      </c>
      <c r="B949" s="332" t="s">
        <v>7709</v>
      </c>
      <c r="C949" s="447" t="s">
        <v>827</v>
      </c>
      <c r="D949" s="446">
        <v>111.52</v>
      </c>
      <c r="E949" s="323"/>
    </row>
    <row r="950" spans="1:5" ht="51">
      <c r="A950" s="447">
        <v>105605</v>
      </c>
      <c r="B950" s="332" t="s">
        <v>8151</v>
      </c>
      <c r="C950" s="447" t="s">
        <v>827</v>
      </c>
      <c r="D950" s="446">
        <v>0</v>
      </c>
      <c r="E950" s="323"/>
    </row>
    <row r="951" spans="1:5" ht="51">
      <c r="A951" s="447">
        <v>105613</v>
      </c>
      <c r="B951" s="332" t="s">
        <v>8152</v>
      </c>
      <c r="C951" s="447" t="s">
        <v>827</v>
      </c>
      <c r="D951" s="446">
        <v>0</v>
      </c>
      <c r="E951" s="323"/>
    </row>
    <row r="952" spans="1:5" ht="51">
      <c r="A952" s="447">
        <v>105621</v>
      </c>
      <c r="B952" s="332" t="s">
        <v>8153</v>
      </c>
      <c r="C952" s="447" t="s">
        <v>827</v>
      </c>
      <c r="D952" s="446">
        <v>0</v>
      </c>
      <c r="E952" s="323"/>
    </row>
    <row r="953" spans="1:5" ht="51">
      <c r="A953" s="447">
        <v>105627</v>
      </c>
      <c r="B953" s="332" t="s">
        <v>7701</v>
      </c>
      <c r="C953" s="447" t="s">
        <v>827</v>
      </c>
      <c r="D953" s="446">
        <v>150.1</v>
      </c>
      <c r="E953" s="323"/>
    </row>
    <row r="954" spans="1:5" ht="51">
      <c r="A954" s="447">
        <v>105630</v>
      </c>
      <c r="B954" s="332" t="s">
        <v>7704</v>
      </c>
      <c r="C954" s="447" t="s">
        <v>827</v>
      </c>
      <c r="D954" s="446">
        <v>142.74</v>
      </c>
      <c r="E954" s="323"/>
    </row>
    <row r="955" spans="1:5" ht="51">
      <c r="A955" s="447">
        <v>105636</v>
      </c>
      <c r="B955" s="332" t="s">
        <v>7710</v>
      </c>
      <c r="C955" s="447" t="s">
        <v>827</v>
      </c>
      <c r="D955" s="446">
        <v>141.66999999999999</v>
      </c>
      <c r="E955" s="323"/>
    </row>
    <row r="956" spans="1:5" ht="51">
      <c r="A956" s="447">
        <v>105606</v>
      </c>
      <c r="B956" s="332" t="s">
        <v>8154</v>
      </c>
      <c r="C956" s="447" t="s">
        <v>827</v>
      </c>
      <c r="D956" s="446">
        <v>0</v>
      </c>
      <c r="E956" s="323"/>
    </row>
    <row r="957" spans="1:5" ht="51">
      <c r="A957" s="447">
        <v>105614</v>
      </c>
      <c r="B957" s="332" t="s">
        <v>8155</v>
      </c>
      <c r="C957" s="447" t="s">
        <v>827</v>
      </c>
      <c r="D957" s="446">
        <v>0</v>
      </c>
      <c r="E957" s="323"/>
    </row>
    <row r="958" spans="1:5" ht="51">
      <c r="A958" s="447">
        <v>105622</v>
      </c>
      <c r="B958" s="332" t="s">
        <v>8156</v>
      </c>
      <c r="C958" s="447" t="s">
        <v>827</v>
      </c>
      <c r="D958" s="446">
        <v>0</v>
      </c>
      <c r="E958" s="323"/>
    </row>
    <row r="959" spans="1:5" ht="51">
      <c r="A959" s="447">
        <v>105572</v>
      </c>
      <c r="B959" s="332" t="s">
        <v>7676</v>
      </c>
      <c r="C959" s="447" t="s">
        <v>827</v>
      </c>
      <c r="D959" s="446">
        <v>58.01</v>
      </c>
      <c r="E959" s="323"/>
    </row>
    <row r="960" spans="1:5" ht="51">
      <c r="A960" s="447">
        <v>105574</v>
      </c>
      <c r="B960" s="332" t="s">
        <v>7678</v>
      </c>
      <c r="C960" s="447" t="s">
        <v>827</v>
      </c>
      <c r="D960" s="446">
        <v>50.65</v>
      </c>
      <c r="E960" s="323"/>
    </row>
    <row r="961" spans="1:5" ht="51">
      <c r="A961" s="447">
        <v>105576</v>
      </c>
      <c r="B961" s="332" t="s">
        <v>7680</v>
      </c>
      <c r="C961" s="447" t="s">
        <v>827</v>
      </c>
      <c r="D961" s="446">
        <v>49.58</v>
      </c>
      <c r="E961" s="323"/>
    </row>
    <row r="962" spans="1:5" ht="51">
      <c r="A962" s="447">
        <v>105603</v>
      </c>
      <c r="B962" s="332" t="s">
        <v>8157</v>
      </c>
      <c r="C962" s="447" t="s">
        <v>827</v>
      </c>
      <c r="D962" s="446">
        <v>0</v>
      </c>
      <c r="E962" s="323"/>
    </row>
    <row r="963" spans="1:5" ht="51">
      <c r="A963" s="447">
        <v>105611</v>
      </c>
      <c r="B963" s="332" t="s">
        <v>8158</v>
      </c>
      <c r="C963" s="447" t="s">
        <v>827</v>
      </c>
      <c r="D963" s="446">
        <v>0</v>
      </c>
      <c r="E963" s="323"/>
    </row>
    <row r="964" spans="1:5" ht="51">
      <c r="A964" s="447">
        <v>105619</v>
      </c>
      <c r="B964" s="332" t="s">
        <v>8159</v>
      </c>
      <c r="C964" s="447" t="s">
        <v>827</v>
      </c>
      <c r="D964" s="446">
        <v>0</v>
      </c>
      <c r="E964" s="323"/>
    </row>
    <row r="965" spans="1:5" ht="51">
      <c r="A965" s="447">
        <v>105573</v>
      </c>
      <c r="B965" s="332" t="s">
        <v>7677</v>
      </c>
      <c r="C965" s="447" t="s">
        <v>827</v>
      </c>
      <c r="D965" s="446">
        <v>89.4</v>
      </c>
      <c r="E965" s="323"/>
    </row>
    <row r="966" spans="1:5" ht="51">
      <c r="A966" s="447">
        <v>105628</v>
      </c>
      <c r="B966" s="332" t="s">
        <v>7702</v>
      </c>
      <c r="C966" s="447" t="s">
        <v>827</v>
      </c>
      <c r="D966" s="446">
        <v>82.04</v>
      </c>
      <c r="E966" s="323"/>
    </row>
    <row r="967" spans="1:5" ht="51">
      <c r="A967" s="447">
        <v>105634</v>
      </c>
      <c r="B967" s="332" t="s">
        <v>7708</v>
      </c>
      <c r="C967" s="447" t="s">
        <v>827</v>
      </c>
      <c r="D967" s="446">
        <v>80.97</v>
      </c>
      <c r="E967" s="323"/>
    </row>
    <row r="968" spans="1:5" ht="51">
      <c r="A968" s="447">
        <v>105604</v>
      </c>
      <c r="B968" s="332" t="s">
        <v>8160</v>
      </c>
      <c r="C968" s="447" t="s">
        <v>827</v>
      </c>
      <c r="D968" s="446">
        <v>0</v>
      </c>
      <c r="E968" s="323"/>
    </row>
    <row r="969" spans="1:5" ht="51">
      <c r="A969" s="447">
        <v>105612</v>
      </c>
      <c r="B969" s="332" t="s">
        <v>8161</v>
      </c>
      <c r="C969" s="447" t="s">
        <v>827</v>
      </c>
      <c r="D969" s="446">
        <v>0</v>
      </c>
      <c r="E969" s="323"/>
    </row>
    <row r="970" spans="1:5" ht="51">
      <c r="A970" s="447">
        <v>105620</v>
      </c>
      <c r="B970" s="332" t="s">
        <v>8162</v>
      </c>
      <c r="C970" s="447" t="s">
        <v>827</v>
      </c>
      <c r="D970" s="446">
        <v>0</v>
      </c>
      <c r="E970" s="323"/>
    </row>
    <row r="971" spans="1:5" ht="51">
      <c r="A971" s="447">
        <v>105586</v>
      </c>
      <c r="B971" s="332" t="s">
        <v>7688</v>
      </c>
      <c r="C971" s="447" t="s">
        <v>827</v>
      </c>
      <c r="D971" s="446">
        <v>133.5</v>
      </c>
      <c r="E971" s="323"/>
    </row>
    <row r="972" spans="1:5" ht="51">
      <c r="A972" s="447">
        <v>105587</v>
      </c>
      <c r="B972" s="332" t="s">
        <v>7689</v>
      </c>
      <c r="C972" s="447" t="s">
        <v>827</v>
      </c>
      <c r="D972" s="446">
        <v>120.89</v>
      </c>
      <c r="E972" s="323"/>
    </row>
    <row r="973" spans="1:5" ht="51">
      <c r="A973" s="447">
        <v>105589</v>
      </c>
      <c r="B973" s="332" t="s">
        <v>7691</v>
      </c>
      <c r="C973" s="447" t="s">
        <v>827</v>
      </c>
      <c r="D973" s="446">
        <v>119.68</v>
      </c>
      <c r="E973" s="323"/>
    </row>
    <row r="974" spans="1:5" ht="51">
      <c r="A974" s="447">
        <v>105584</v>
      </c>
      <c r="B974" s="332" t="s">
        <v>8163</v>
      </c>
      <c r="C974" s="447" t="s">
        <v>827</v>
      </c>
      <c r="D974" s="446">
        <v>0</v>
      </c>
      <c r="E974" s="323"/>
    </row>
    <row r="975" spans="1:5" ht="51">
      <c r="A975" s="447">
        <v>105720</v>
      </c>
      <c r="B975" s="332" t="s">
        <v>8164</v>
      </c>
      <c r="C975" s="447" t="s">
        <v>827</v>
      </c>
      <c r="D975" s="446">
        <v>0</v>
      </c>
      <c r="E975" s="323"/>
    </row>
    <row r="976" spans="1:5" ht="51">
      <c r="A976" s="447">
        <v>105722</v>
      </c>
      <c r="B976" s="332" t="s">
        <v>8165</v>
      </c>
      <c r="C976" s="447" t="s">
        <v>827</v>
      </c>
      <c r="D976" s="446">
        <v>0</v>
      </c>
      <c r="E976" s="323"/>
    </row>
    <row r="977" spans="1:5" ht="51">
      <c r="A977" s="447">
        <v>105593</v>
      </c>
      <c r="B977" s="332" t="s">
        <v>7693</v>
      </c>
      <c r="C977" s="447" t="s">
        <v>827</v>
      </c>
      <c r="D977" s="446">
        <v>119.66</v>
      </c>
      <c r="E977" s="323"/>
    </row>
    <row r="978" spans="1:5" ht="51">
      <c r="A978" s="447">
        <v>105594</v>
      </c>
      <c r="B978" s="332" t="s">
        <v>7694</v>
      </c>
      <c r="C978" s="447" t="s">
        <v>827</v>
      </c>
      <c r="D978" s="446">
        <v>107.05</v>
      </c>
      <c r="E978" s="323"/>
    </row>
    <row r="979" spans="1:5" ht="51">
      <c r="A979" s="447">
        <v>105596</v>
      </c>
      <c r="B979" s="332" t="s">
        <v>7696</v>
      </c>
      <c r="C979" s="447" t="s">
        <v>827</v>
      </c>
      <c r="D979" s="446">
        <v>105.84</v>
      </c>
      <c r="E979" s="323"/>
    </row>
    <row r="980" spans="1:5" ht="51">
      <c r="A980" s="447">
        <v>105591</v>
      </c>
      <c r="B980" s="332" t="s">
        <v>8166</v>
      </c>
      <c r="C980" s="447" t="s">
        <v>827</v>
      </c>
      <c r="D980" s="446">
        <v>0</v>
      </c>
      <c r="E980" s="323"/>
    </row>
    <row r="981" spans="1:5" ht="51">
      <c r="A981" s="447">
        <v>105724</v>
      </c>
      <c r="B981" s="332" t="s">
        <v>8167</v>
      </c>
      <c r="C981" s="447" t="s">
        <v>827</v>
      </c>
      <c r="D981" s="446">
        <v>0</v>
      </c>
      <c r="E981" s="323"/>
    </row>
    <row r="982" spans="1:5" ht="51">
      <c r="A982" s="447">
        <v>105726</v>
      </c>
      <c r="B982" s="332" t="s">
        <v>8168</v>
      </c>
      <c r="C982" s="447" t="s">
        <v>827</v>
      </c>
      <c r="D982" s="446">
        <v>0</v>
      </c>
      <c r="E982" s="323"/>
    </row>
    <row r="983" spans="1:5" ht="51">
      <c r="A983" s="447">
        <v>105567</v>
      </c>
      <c r="B983" s="332" t="s">
        <v>7671</v>
      </c>
      <c r="C983" s="447" t="s">
        <v>827</v>
      </c>
      <c r="D983" s="446">
        <v>13.9</v>
      </c>
      <c r="E983" s="323"/>
    </row>
    <row r="984" spans="1:5" ht="51">
      <c r="A984" s="447">
        <v>105568</v>
      </c>
      <c r="B984" s="332" t="s">
        <v>7672</v>
      </c>
      <c r="C984" s="447" t="s">
        <v>827</v>
      </c>
      <c r="D984" s="446">
        <v>11.1</v>
      </c>
      <c r="E984" s="323"/>
    </row>
    <row r="985" spans="1:5" ht="51">
      <c r="A985" s="447">
        <v>105570</v>
      </c>
      <c r="B985" s="332" t="s">
        <v>7674</v>
      </c>
      <c r="C985" s="447" t="s">
        <v>827</v>
      </c>
      <c r="D985" s="446">
        <v>9.18</v>
      </c>
      <c r="E985" s="323"/>
    </row>
    <row r="986" spans="1:5" ht="25.5">
      <c r="A986" s="447">
        <v>100575</v>
      </c>
      <c r="B986" s="332" t="s">
        <v>7667</v>
      </c>
      <c r="C986" s="447" t="s">
        <v>16</v>
      </c>
      <c r="D986" s="446">
        <v>1.79</v>
      </c>
      <c r="E986" s="323"/>
    </row>
    <row r="987" spans="1:5" ht="38.25">
      <c r="A987" s="447">
        <v>100577</v>
      </c>
      <c r="B987" s="332" t="s">
        <v>7643</v>
      </c>
      <c r="C987" s="447" t="s">
        <v>16</v>
      </c>
      <c r="D987" s="446">
        <v>0.45</v>
      </c>
      <c r="E987" s="323"/>
    </row>
    <row r="988" spans="1:5" ht="38.25">
      <c r="A988" s="447">
        <v>105598</v>
      </c>
      <c r="B988" s="332" t="s">
        <v>7645</v>
      </c>
      <c r="C988" s="447" t="s">
        <v>16</v>
      </c>
      <c r="D988" s="446">
        <v>1.8</v>
      </c>
      <c r="E988" s="323"/>
    </row>
    <row r="989" spans="1:5" ht="38.25">
      <c r="A989" s="447">
        <v>100576</v>
      </c>
      <c r="B989" s="332" t="s">
        <v>7642</v>
      </c>
      <c r="C989" s="447" t="s">
        <v>16</v>
      </c>
      <c r="D989" s="446">
        <v>1.93</v>
      </c>
      <c r="E989" s="323"/>
    </row>
    <row r="990" spans="1:5" ht="38.25">
      <c r="A990" s="447">
        <v>105597</v>
      </c>
      <c r="B990" s="332" t="s">
        <v>7644</v>
      </c>
      <c r="C990" s="447" t="s">
        <v>16</v>
      </c>
      <c r="D990" s="446">
        <v>3.62</v>
      </c>
      <c r="E990" s="323"/>
    </row>
    <row r="991" spans="1:5" ht="25.5">
      <c r="A991" s="447">
        <v>102730</v>
      </c>
      <c r="B991" s="332" t="s">
        <v>2360</v>
      </c>
      <c r="C991" s="447" t="s">
        <v>802</v>
      </c>
      <c r="D991" s="446">
        <v>12.17</v>
      </c>
      <c r="E991" s="323"/>
    </row>
    <row r="992" spans="1:5" ht="25.5">
      <c r="A992" s="447">
        <v>102731</v>
      </c>
      <c r="B992" s="332" t="s">
        <v>2361</v>
      </c>
      <c r="C992" s="447" t="s">
        <v>802</v>
      </c>
      <c r="D992" s="446">
        <v>10.199999999999999</v>
      </c>
      <c r="E992" s="323"/>
    </row>
    <row r="993" spans="1:5" ht="25.5">
      <c r="A993" s="447">
        <v>102732</v>
      </c>
      <c r="B993" s="332" t="s">
        <v>2362</v>
      </c>
      <c r="C993" s="447" t="s">
        <v>802</v>
      </c>
      <c r="D993" s="446">
        <v>9.57</v>
      </c>
      <c r="E993" s="323"/>
    </row>
    <row r="994" spans="1:5" ht="25.5">
      <c r="A994" s="447">
        <v>102733</v>
      </c>
      <c r="B994" s="332" t="s">
        <v>2363</v>
      </c>
      <c r="C994" s="447" t="s">
        <v>802</v>
      </c>
      <c r="D994" s="446">
        <v>10.62</v>
      </c>
      <c r="E994" s="323"/>
    </row>
    <row r="995" spans="1:5" ht="25.5">
      <c r="A995" s="447">
        <v>102728</v>
      </c>
      <c r="B995" s="332" t="s">
        <v>2358</v>
      </c>
      <c r="C995" s="447" t="s">
        <v>802</v>
      </c>
      <c r="D995" s="446">
        <v>14.86</v>
      </c>
      <c r="E995" s="323"/>
    </row>
    <row r="996" spans="1:5" ht="25.5">
      <c r="A996" s="447">
        <v>102729</v>
      </c>
      <c r="B996" s="332" t="s">
        <v>2359</v>
      </c>
      <c r="C996" s="447" t="s">
        <v>802</v>
      </c>
      <c r="D996" s="446">
        <v>13.76</v>
      </c>
      <c r="E996" s="323"/>
    </row>
    <row r="997" spans="1:5" ht="25.5">
      <c r="A997" s="447">
        <v>102734</v>
      </c>
      <c r="B997" s="332" t="s">
        <v>2364</v>
      </c>
      <c r="C997" s="447" t="s">
        <v>802</v>
      </c>
      <c r="D997" s="446">
        <v>13.9</v>
      </c>
      <c r="E997" s="323"/>
    </row>
    <row r="998" spans="1:5" ht="25.5">
      <c r="A998" s="447">
        <v>102735</v>
      </c>
      <c r="B998" s="332" t="s">
        <v>2365</v>
      </c>
      <c r="C998" s="447" t="s">
        <v>802</v>
      </c>
      <c r="D998" s="446">
        <v>12.91</v>
      </c>
      <c r="E998" s="323"/>
    </row>
    <row r="999" spans="1:5" ht="38.25">
      <c r="A999" s="447">
        <v>102765</v>
      </c>
      <c r="B999" s="332" t="s">
        <v>2395</v>
      </c>
      <c r="C999" s="447" t="s">
        <v>2010</v>
      </c>
      <c r="D999" s="446">
        <v>15914.81</v>
      </c>
      <c r="E999" s="323"/>
    </row>
    <row r="1000" spans="1:5" ht="38.25">
      <c r="A1000" s="447">
        <v>102795</v>
      </c>
      <c r="B1000" s="332" t="s">
        <v>2425</v>
      </c>
      <c r="C1000" s="447" t="s">
        <v>2010</v>
      </c>
      <c r="D1000" s="446">
        <v>27593.52</v>
      </c>
      <c r="E1000" s="323"/>
    </row>
    <row r="1001" spans="1:5" ht="38.25">
      <c r="A1001" s="447">
        <v>102766</v>
      </c>
      <c r="B1001" s="332" t="s">
        <v>2396</v>
      </c>
      <c r="C1001" s="447" t="s">
        <v>2010</v>
      </c>
      <c r="D1001" s="446">
        <v>23939.13</v>
      </c>
      <c r="E1001" s="323"/>
    </row>
    <row r="1002" spans="1:5" ht="38.25">
      <c r="A1002" s="447">
        <v>102796</v>
      </c>
      <c r="B1002" s="332" t="s">
        <v>2426</v>
      </c>
      <c r="C1002" s="447" t="s">
        <v>2010</v>
      </c>
      <c r="D1002" s="446">
        <v>44225.01</v>
      </c>
      <c r="E1002" s="323"/>
    </row>
    <row r="1003" spans="1:5" ht="38.25">
      <c r="A1003" s="447">
        <v>102767</v>
      </c>
      <c r="B1003" s="332" t="s">
        <v>2397</v>
      </c>
      <c r="C1003" s="447" t="s">
        <v>2010</v>
      </c>
      <c r="D1003" s="446">
        <v>33478.61</v>
      </c>
      <c r="E1003" s="323"/>
    </row>
    <row r="1004" spans="1:5" ht="38.25">
      <c r="A1004" s="447">
        <v>102797</v>
      </c>
      <c r="B1004" s="332" t="s">
        <v>2427</v>
      </c>
      <c r="C1004" s="447" t="s">
        <v>2010</v>
      </c>
      <c r="D1004" s="446">
        <v>62525.43</v>
      </c>
      <c r="E1004" s="323"/>
    </row>
    <row r="1005" spans="1:5" ht="38.25">
      <c r="A1005" s="447">
        <v>102768</v>
      </c>
      <c r="B1005" s="332" t="s">
        <v>2398</v>
      </c>
      <c r="C1005" s="447" t="s">
        <v>2010</v>
      </c>
      <c r="D1005" s="446">
        <v>46724.82</v>
      </c>
      <c r="E1005" s="323"/>
    </row>
    <row r="1006" spans="1:5" ht="38.25">
      <c r="A1006" s="447">
        <v>102798</v>
      </c>
      <c r="B1006" s="332" t="s">
        <v>2428</v>
      </c>
      <c r="C1006" s="447" t="s">
        <v>2010</v>
      </c>
      <c r="D1006" s="446">
        <v>76436.509999999995</v>
      </c>
      <c r="E1006" s="323"/>
    </row>
    <row r="1007" spans="1:5" ht="38.25">
      <c r="A1007" s="447">
        <v>102744</v>
      </c>
      <c r="B1007" s="332" t="s">
        <v>2374</v>
      </c>
      <c r="C1007" s="447" t="s">
        <v>2010</v>
      </c>
      <c r="D1007" s="446">
        <v>6668.45</v>
      </c>
      <c r="E1007" s="323"/>
    </row>
    <row r="1008" spans="1:5" ht="38.25">
      <c r="A1008" s="447">
        <v>102755</v>
      </c>
      <c r="B1008" s="332" t="s">
        <v>2385</v>
      </c>
      <c r="C1008" s="447" t="s">
        <v>2010</v>
      </c>
      <c r="D1008" s="446">
        <v>10303.280000000001</v>
      </c>
      <c r="E1008" s="323"/>
    </row>
    <row r="1009" spans="1:5" ht="38.25">
      <c r="A1009" s="447">
        <v>102782</v>
      </c>
      <c r="B1009" s="332" t="s">
        <v>2412</v>
      </c>
      <c r="C1009" s="447" t="s">
        <v>2010</v>
      </c>
      <c r="D1009" s="446">
        <v>13485.93</v>
      </c>
      <c r="E1009" s="323"/>
    </row>
    <row r="1010" spans="1:5" ht="38.25">
      <c r="A1010" s="447">
        <v>102745</v>
      </c>
      <c r="B1010" s="332" t="s">
        <v>2375</v>
      </c>
      <c r="C1010" s="447" t="s">
        <v>2010</v>
      </c>
      <c r="D1010" s="446">
        <v>9359.76</v>
      </c>
      <c r="E1010" s="323"/>
    </row>
    <row r="1011" spans="1:5" ht="38.25">
      <c r="A1011" s="447">
        <v>102756</v>
      </c>
      <c r="B1011" s="332" t="s">
        <v>2386</v>
      </c>
      <c r="C1011" s="447" t="s">
        <v>2010</v>
      </c>
      <c r="D1011" s="446">
        <v>15275.62</v>
      </c>
      <c r="E1011" s="323"/>
    </row>
    <row r="1012" spans="1:5" ht="38.25">
      <c r="A1012" s="447">
        <v>102783</v>
      </c>
      <c r="B1012" s="332" t="s">
        <v>2413</v>
      </c>
      <c r="C1012" s="447" t="s">
        <v>2010</v>
      </c>
      <c r="D1012" s="446">
        <v>17912.810000000001</v>
      </c>
      <c r="E1012" s="323"/>
    </row>
    <row r="1013" spans="1:5" ht="38.25">
      <c r="A1013" s="447">
        <v>102746</v>
      </c>
      <c r="B1013" s="332" t="s">
        <v>2376</v>
      </c>
      <c r="C1013" s="447" t="s">
        <v>2010</v>
      </c>
      <c r="D1013" s="446">
        <v>16206.92</v>
      </c>
      <c r="E1013" s="323"/>
    </row>
    <row r="1014" spans="1:5" ht="38.25">
      <c r="A1014" s="447">
        <v>102757</v>
      </c>
      <c r="B1014" s="332" t="s">
        <v>2387</v>
      </c>
      <c r="C1014" s="447" t="s">
        <v>2010</v>
      </c>
      <c r="D1014" s="446">
        <v>28386.5</v>
      </c>
      <c r="E1014" s="323"/>
    </row>
    <row r="1015" spans="1:5" ht="38.25">
      <c r="A1015" s="447">
        <v>102784</v>
      </c>
      <c r="B1015" s="332" t="s">
        <v>2414</v>
      </c>
      <c r="C1015" s="447" t="s">
        <v>2010</v>
      </c>
      <c r="D1015" s="446">
        <v>27032.25</v>
      </c>
      <c r="E1015" s="323"/>
    </row>
    <row r="1016" spans="1:5" ht="38.25">
      <c r="A1016" s="447">
        <v>102779</v>
      </c>
      <c r="B1016" s="332" t="s">
        <v>2409</v>
      </c>
      <c r="C1016" s="447" t="s">
        <v>2010</v>
      </c>
      <c r="D1016" s="446">
        <v>7161</v>
      </c>
      <c r="E1016" s="323"/>
    </row>
    <row r="1017" spans="1:5" ht="38.25">
      <c r="A1017" s="447">
        <v>102780</v>
      </c>
      <c r="B1017" s="332" t="s">
        <v>2410</v>
      </c>
      <c r="C1017" s="447" t="s">
        <v>2010</v>
      </c>
      <c r="D1017" s="446">
        <v>8239.0499999999993</v>
      </c>
      <c r="E1017" s="323"/>
    </row>
    <row r="1018" spans="1:5" ht="38.25">
      <c r="A1018" s="447">
        <v>102743</v>
      </c>
      <c r="B1018" s="332" t="s">
        <v>2373</v>
      </c>
      <c r="C1018" s="447" t="s">
        <v>2010</v>
      </c>
      <c r="D1018" s="446">
        <v>4458.6400000000003</v>
      </c>
      <c r="E1018" s="323"/>
    </row>
    <row r="1019" spans="1:5" ht="38.25">
      <c r="A1019" s="447">
        <v>102781</v>
      </c>
      <c r="B1019" s="332" t="s">
        <v>2411</v>
      </c>
      <c r="C1019" s="447" t="s">
        <v>2010</v>
      </c>
      <c r="D1019" s="446">
        <v>12223.23</v>
      </c>
      <c r="E1019" s="323"/>
    </row>
    <row r="1020" spans="1:5" ht="38.25">
      <c r="A1020" s="447">
        <v>102761</v>
      </c>
      <c r="B1020" s="332" t="s">
        <v>2391</v>
      </c>
      <c r="C1020" s="447" t="s">
        <v>2010</v>
      </c>
      <c r="D1020" s="446">
        <v>12763.37</v>
      </c>
      <c r="E1020" s="323"/>
    </row>
    <row r="1021" spans="1:5" ht="38.25">
      <c r="A1021" s="447">
        <v>102791</v>
      </c>
      <c r="B1021" s="332" t="s">
        <v>2421</v>
      </c>
      <c r="C1021" s="447" t="s">
        <v>2010</v>
      </c>
      <c r="D1021" s="446">
        <v>25867.25</v>
      </c>
      <c r="E1021" s="323"/>
    </row>
    <row r="1022" spans="1:5" ht="38.25">
      <c r="A1022" s="447">
        <v>102762</v>
      </c>
      <c r="B1022" s="332" t="s">
        <v>2392</v>
      </c>
      <c r="C1022" s="447" t="s">
        <v>2010</v>
      </c>
      <c r="D1022" s="446">
        <v>19684.89</v>
      </c>
      <c r="E1022" s="323"/>
    </row>
    <row r="1023" spans="1:5" ht="38.25">
      <c r="A1023" s="447">
        <v>102792</v>
      </c>
      <c r="B1023" s="332" t="s">
        <v>2422</v>
      </c>
      <c r="C1023" s="447" t="s">
        <v>2010</v>
      </c>
      <c r="D1023" s="446">
        <v>41844.83</v>
      </c>
      <c r="E1023" s="323"/>
    </row>
    <row r="1024" spans="1:5" ht="38.25">
      <c r="A1024" s="447">
        <v>102763</v>
      </c>
      <c r="B1024" s="332" t="s">
        <v>2393</v>
      </c>
      <c r="C1024" s="447" t="s">
        <v>2010</v>
      </c>
      <c r="D1024" s="446">
        <v>27351.09</v>
      </c>
      <c r="E1024" s="323"/>
    </row>
    <row r="1025" spans="1:5" ht="38.25">
      <c r="A1025" s="447">
        <v>102793</v>
      </c>
      <c r="B1025" s="332" t="s">
        <v>2423</v>
      </c>
      <c r="C1025" s="447" t="s">
        <v>2010</v>
      </c>
      <c r="D1025" s="446">
        <v>55953.2</v>
      </c>
      <c r="E1025" s="323"/>
    </row>
    <row r="1026" spans="1:5" ht="38.25">
      <c r="A1026" s="447">
        <v>102764</v>
      </c>
      <c r="B1026" s="332" t="s">
        <v>2394</v>
      </c>
      <c r="C1026" s="447" t="s">
        <v>2010</v>
      </c>
      <c r="D1026" s="446">
        <v>38514.86</v>
      </c>
      <c r="E1026" s="323"/>
    </row>
    <row r="1027" spans="1:5" ht="38.25">
      <c r="A1027" s="447">
        <v>102794</v>
      </c>
      <c r="B1027" s="332" t="s">
        <v>2424</v>
      </c>
      <c r="C1027" s="447" t="s">
        <v>2010</v>
      </c>
      <c r="D1027" s="446">
        <v>80022.64</v>
      </c>
      <c r="E1027" s="323"/>
    </row>
    <row r="1028" spans="1:5" ht="38.25">
      <c r="A1028" s="447">
        <v>102740</v>
      </c>
      <c r="B1028" s="332" t="s">
        <v>2370</v>
      </c>
      <c r="C1028" s="447" t="s">
        <v>2010</v>
      </c>
      <c r="D1028" s="446">
        <v>5495.56</v>
      </c>
      <c r="E1028" s="323"/>
    </row>
    <row r="1029" spans="1:5" ht="38.25">
      <c r="A1029" s="447">
        <v>102752</v>
      </c>
      <c r="B1029" s="332" t="s">
        <v>2382</v>
      </c>
      <c r="C1029" s="447" t="s">
        <v>2010</v>
      </c>
      <c r="D1029" s="446">
        <v>7374.65</v>
      </c>
      <c r="E1029" s="323"/>
    </row>
    <row r="1030" spans="1:5" ht="38.25">
      <c r="A1030" s="447">
        <v>102776</v>
      </c>
      <c r="B1030" s="332" t="s">
        <v>2406</v>
      </c>
      <c r="C1030" s="447" t="s">
        <v>2010</v>
      </c>
      <c r="D1030" s="446">
        <v>10702.5</v>
      </c>
      <c r="E1030" s="323"/>
    </row>
    <row r="1031" spans="1:5" ht="38.25">
      <c r="A1031" s="447">
        <v>102741</v>
      </c>
      <c r="B1031" s="332" t="s">
        <v>2371</v>
      </c>
      <c r="C1031" s="447" t="s">
        <v>2010</v>
      </c>
      <c r="D1031" s="446">
        <v>7704.04</v>
      </c>
      <c r="E1031" s="323"/>
    </row>
    <row r="1032" spans="1:5" ht="38.25">
      <c r="A1032" s="447">
        <v>102753</v>
      </c>
      <c r="B1032" s="332" t="s">
        <v>2383</v>
      </c>
      <c r="C1032" s="447" t="s">
        <v>2010</v>
      </c>
      <c r="D1032" s="446">
        <v>10899.64</v>
      </c>
      <c r="E1032" s="323"/>
    </row>
    <row r="1033" spans="1:5" ht="38.25">
      <c r="A1033" s="447">
        <v>102777</v>
      </c>
      <c r="B1033" s="332" t="s">
        <v>2407</v>
      </c>
      <c r="C1033" s="447" t="s">
        <v>2010</v>
      </c>
      <c r="D1033" s="446">
        <v>16207.42</v>
      </c>
      <c r="E1033" s="323"/>
    </row>
    <row r="1034" spans="1:5" ht="38.25">
      <c r="A1034" s="447">
        <v>102742</v>
      </c>
      <c r="B1034" s="332" t="s">
        <v>2372</v>
      </c>
      <c r="C1034" s="447" t="s">
        <v>2010</v>
      </c>
      <c r="D1034" s="446">
        <v>13324.94</v>
      </c>
      <c r="E1034" s="323"/>
    </row>
    <row r="1035" spans="1:5" ht="38.25">
      <c r="A1035" s="447">
        <v>102754</v>
      </c>
      <c r="B1035" s="332" t="s">
        <v>2384</v>
      </c>
      <c r="C1035" s="447" t="s">
        <v>2010</v>
      </c>
      <c r="D1035" s="446">
        <v>20698.830000000002</v>
      </c>
      <c r="E1035" s="323"/>
    </row>
    <row r="1036" spans="1:5" ht="38.25">
      <c r="A1036" s="447">
        <v>102778</v>
      </c>
      <c r="B1036" s="332" t="s">
        <v>2408</v>
      </c>
      <c r="C1036" s="447" t="s">
        <v>2010</v>
      </c>
      <c r="D1036" s="446">
        <v>23423.97</v>
      </c>
      <c r="E1036" s="323"/>
    </row>
    <row r="1037" spans="1:5" ht="38.25">
      <c r="A1037" s="447">
        <v>102737</v>
      </c>
      <c r="B1037" s="332" t="s">
        <v>2367</v>
      </c>
      <c r="C1037" s="447" t="s">
        <v>2010</v>
      </c>
      <c r="D1037" s="446">
        <v>1074.81</v>
      </c>
      <c r="E1037" s="323"/>
    </row>
    <row r="1038" spans="1:5" ht="38.25">
      <c r="A1038" s="447">
        <v>102773</v>
      </c>
      <c r="B1038" s="332" t="s">
        <v>2403</v>
      </c>
      <c r="C1038" s="447" t="s">
        <v>2010</v>
      </c>
      <c r="D1038" s="446">
        <v>7161</v>
      </c>
      <c r="E1038" s="323"/>
    </row>
    <row r="1039" spans="1:5" ht="38.25">
      <c r="A1039" s="447">
        <v>102738</v>
      </c>
      <c r="B1039" s="332" t="s">
        <v>2368</v>
      </c>
      <c r="C1039" s="447" t="s">
        <v>2010</v>
      </c>
      <c r="D1039" s="446">
        <v>2196.4899999999998</v>
      </c>
      <c r="E1039" s="323"/>
    </row>
    <row r="1040" spans="1:5" ht="38.25">
      <c r="A1040" s="447">
        <v>102750</v>
      </c>
      <c r="B1040" s="332" t="s">
        <v>2380</v>
      </c>
      <c r="C1040" s="447" t="s">
        <v>2010</v>
      </c>
      <c r="D1040" s="446">
        <v>2676.08</v>
      </c>
      <c r="E1040" s="323"/>
    </row>
    <row r="1041" spans="1:5" ht="38.25">
      <c r="A1041" s="447">
        <v>102774</v>
      </c>
      <c r="B1041" s="332" t="s">
        <v>2404</v>
      </c>
      <c r="C1041" s="447" t="s">
        <v>2010</v>
      </c>
      <c r="D1041" s="446">
        <v>7161</v>
      </c>
      <c r="E1041" s="323"/>
    </row>
    <row r="1042" spans="1:5" ht="38.25">
      <c r="A1042" s="447">
        <v>102739</v>
      </c>
      <c r="B1042" s="332" t="s">
        <v>2369</v>
      </c>
      <c r="C1042" s="447" t="s">
        <v>2010</v>
      </c>
      <c r="D1042" s="446">
        <v>3671.67</v>
      </c>
      <c r="E1042" s="323"/>
    </row>
    <row r="1043" spans="1:5" ht="38.25">
      <c r="A1043" s="447">
        <v>102751</v>
      </c>
      <c r="B1043" s="332" t="s">
        <v>2381</v>
      </c>
      <c r="C1043" s="447" t="s">
        <v>2010</v>
      </c>
      <c r="D1043" s="446">
        <v>4637.42</v>
      </c>
      <c r="E1043" s="323"/>
    </row>
    <row r="1044" spans="1:5" ht="38.25">
      <c r="A1044" s="447">
        <v>102775</v>
      </c>
      <c r="B1044" s="332" t="s">
        <v>2405</v>
      </c>
      <c r="C1044" s="447" t="s">
        <v>2010</v>
      </c>
      <c r="D1044" s="446">
        <v>10702.5</v>
      </c>
      <c r="E1044" s="323"/>
    </row>
    <row r="1045" spans="1:5" ht="38.25">
      <c r="A1045" s="447">
        <v>102769</v>
      </c>
      <c r="B1045" s="332" t="s">
        <v>2399</v>
      </c>
      <c r="C1045" s="447" t="s">
        <v>2010</v>
      </c>
      <c r="D1045" s="446">
        <v>18421.919999999998</v>
      </c>
      <c r="E1045" s="323"/>
    </row>
    <row r="1046" spans="1:5" ht="38.25">
      <c r="A1046" s="447">
        <v>102799</v>
      </c>
      <c r="B1046" s="332" t="s">
        <v>2429</v>
      </c>
      <c r="C1046" s="447" t="s">
        <v>2010</v>
      </c>
      <c r="D1046" s="446">
        <v>28183.77</v>
      </c>
      <c r="E1046" s="323"/>
    </row>
    <row r="1047" spans="1:5" ht="38.25">
      <c r="A1047" s="447">
        <v>102770</v>
      </c>
      <c r="B1047" s="332" t="s">
        <v>2400</v>
      </c>
      <c r="C1047" s="447" t="s">
        <v>2010</v>
      </c>
      <c r="D1047" s="446">
        <v>28245.71</v>
      </c>
      <c r="E1047" s="323"/>
    </row>
    <row r="1048" spans="1:5" ht="38.25">
      <c r="A1048" s="447">
        <v>102800</v>
      </c>
      <c r="B1048" s="332" t="s">
        <v>2430</v>
      </c>
      <c r="C1048" s="447" t="s">
        <v>2010</v>
      </c>
      <c r="D1048" s="446">
        <v>48555.75</v>
      </c>
      <c r="E1048" s="323"/>
    </row>
    <row r="1049" spans="1:5" ht="38.25">
      <c r="A1049" s="447">
        <v>102771</v>
      </c>
      <c r="B1049" s="332" t="s">
        <v>2401</v>
      </c>
      <c r="C1049" s="447" t="s">
        <v>2010</v>
      </c>
      <c r="D1049" s="446">
        <v>39484.589999999997</v>
      </c>
      <c r="E1049" s="323"/>
    </row>
    <row r="1050" spans="1:5" ht="38.25">
      <c r="A1050" s="447">
        <v>102801</v>
      </c>
      <c r="B1050" s="332" t="s">
        <v>2431</v>
      </c>
      <c r="C1050" s="447" t="s">
        <v>2010</v>
      </c>
      <c r="D1050" s="446">
        <v>67740.7</v>
      </c>
      <c r="E1050" s="323"/>
    </row>
    <row r="1051" spans="1:5" ht="38.25">
      <c r="A1051" s="447">
        <v>102772</v>
      </c>
      <c r="B1051" s="332" t="s">
        <v>2402</v>
      </c>
      <c r="C1051" s="447" t="s">
        <v>2010</v>
      </c>
      <c r="D1051" s="446">
        <v>55485.08</v>
      </c>
      <c r="E1051" s="323"/>
    </row>
    <row r="1052" spans="1:5" ht="38.25">
      <c r="A1052" s="447">
        <v>102802</v>
      </c>
      <c r="B1052" s="332" t="s">
        <v>2432</v>
      </c>
      <c r="C1052" s="447" t="s">
        <v>2010</v>
      </c>
      <c r="D1052" s="446">
        <v>81178.320000000007</v>
      </c>
      <c r="E1052" s="323"/>
    </row>
    <row r="1053" spans="1:5" ht="38.25">
      <c r="A1053" s="447">
        <v>102747</v>
      </c>
      <c r="B1053" s="332" t="s">
        <v>2377</v>
      </c>
      <c r="C1053" s="447" t="s">
        <v>2010</v>
      </c>
      <c r="D1053" s="446">
        <v>8283.7900000000009</v>
      </c>
      <c r="E1053" s="323"/>
    </row>
    <row r="1054" spans="1:5" ht="38.25">
      <c r="A1054" s="447">
        <v>102758</v>
      </c>
      <c r="B1054" s="332" t="s">
        <v>2388</v>
      </c>
      <c r="C1054" s="447" t="s">
        <v>2010</v>
      </c>
      <c r="D1054" s="446">
        <v>13246.06</v>
      </c>
      <c r="E1054" s="323"/>
    </row>
    <row r="1055" spans="1:5" ht="38.25">
      <c r="A1055" s="447">
        <v>102788</v>
      </c>
      <c r="B1055" s="332" t="s">
        <v>2418</v>
      </c>
      <c r="C1055" s="447" t="s">
        <v>2010</v>
      </c>
      <c r="D1055" s="446">
        <v>14700.24</v>
      </c>
      <c r="E1055" s="323"/>
    </row>
    <row r="1056" spans="1:5" ht="38.25">
      <c r="A1056" s="447">
        <v>102748</v>
      </c>
      <c r="B1056" s="332" t="s">
        <v>2378</v>
      </c>
      <c r="C1056" s="447" t="s">
        <v>2010</v>
      </c>
      <c r="D1056" s="446">
        <v>11576.93</v>
      </c>
      <c r="E1056" s="323"/>
    </row>
    <row r="1057" spans="1:5" ht="38.25">
      <c r="A1057" s="447">
        <v>102759</v>
      </c>
      <c r="B1057" s="332" t="s">
        <v>2389</v>
      </c>
      <c r="C1057" s="447" t="s">
        <v>2010</v>
      </c>
      <c r="D1057" s="446">
        <v>19673.11</v>
      </c>
      <c r="E1057" s="323"/>
    </row>
    <row r="1058" spans="1:5" ht="38.25">
      <c r="A1058" s="447">
        <v>102789</v>
      </c>
      <c r="B1058" s="332" t="s">
        <v>2419</v>
      </c>
      <c r="C1058" s="447" t="s">
        <v>2010</v>
      </c>
      <c r="D1058" s="446">
        <v>19327.900000000001</v>
      </c>
      <c r="E1058" s="323"/>
    </row>
    <row r="1059" spans="1:5" ht="38.25">
      <c r="A1059" s="447">
        <v>102749</v>
      </c>
      <c r="B1059" s="332" t="s">
        <v>2379</v>
      </c>
      <c r="C1059" s="447" t="s">
        <v>2010</v>
      </c>
      <c r="D1059" s="446">
        <v>19854.580000000002</v>
      </c>
      <c r="E1059" s="323"/>
    </row>
    <row r="1060" spans="1:5" ht="38.25">
      <c r="A1060" s="447">
        <v>102760</v>
      </c>
      <c r="B1060" s="332" t="s">
        <v>2390</v>
      </c>
      <c r="C1060" s="447" t="s">
        <v>2010</v>
      </c>
      <c r="D1060" s="446">
        <v>36221.360000000001</v>
      </c>
      <c r="E1060" s="323"/>
    </row>
    <row r="1061" spans="1:5" ht="38.25">
      <c r="A1061" s="447">
        <v>102790</v>
      </c>
      <c r="B1061" s="332" t="s">
        <v>2420</v>
      </c>
      <c r="C1061" s="447" t="s">
        <v>2010</v>
      </c>
      <c r="D1061" s="446">
        <v>31446.9</v>
      </c>
      <c r="E1061" s="323"/>
    </row>
    <row r="1062" spans="1:5" ht="38.25">
      <c r="A1062" s="447">
        <v>102785</v>
      </c>
      <c r="B1062" s="332" t="s">
        <v>2415</v>
      </c>
      <c r="C1062" s="447" t="s">
        <v>2010</v>
      </c>
      <c r="D1062" s="446">
        <v>8239.0499999999993</v>
      </c>
      <c r="E1062" s="323"/>
    </row>
    <row r="1063" spans="1:5" ht="38.25">
      <c r="A1063" s="447">
        <v>102786</v>
      </c>
      <c r="B1063" s="332" t="s">
        <v>2416</v>
      </c>
      <c r="C1063" s="447" t="s">
        <v>2010</v>
      </c>
      <c r="D1063" s="446">
        <v>9059.06</v>
      </c>
      <c r="E1063" s="323"/>
    </row>
    <row r="1064" spans="1:5" ht="38.25">
      <c r="A1064" s="447">
        <v>102787</v>
      </c>
      <c r="B1064" s="332" t="s">
        <v>2417</v>
      </c>
      <c r="C1064" s="447" t="s">
        <v>2010</v>
      </c>
      <c r="D1064" s="446">
        <v>13485.93</v>
      </c>
      <c r="E1064" s="323"/>
    </row>
    <row r="1065" spans="1:5" ht="25.5">
      <c r="A1065" s="447">
        <v>102736</v>
      </c>
      <c r="B1065" s="332" t="s">
        <v>2366</v>
      </c>
      <c r="C1065" s="447" t="s">
        <v>827</v>
      </c>
      <c r="D1065" s="446">
        <v>595.91</v>
      </c>
      <c r="E1065" s="323"/>
    </row>
    <row r="1066" spans="1:5" ht="38.25">
      <c r="A1066" s="447">
        <v>102727</v>
      </c>
      <c r="B1066" s="332" t="s">
        <v>2357</v>
      </c>
      <c r="C1066" s="447" t="s">
        <v>16</v>
      </c>
      <c r="D1066" s="446">
        <v>99.02</v>
      </c>
      <c r="E1066" s="323"/>
    </row>
    <row r="1067" spans="1:5" ht="38.25">
      <c r="A1067" s="447">
        <v>102112</v>
      </c>
      <c r="B1067" s="332" t="s">
        <v>3363</v>
      </c>
      <c r="C1067" s="447" t="s">
        <v>2010</v>
      </c>
      <c r="D1067" s="446">
        <v>145.68</v>
      </c>
      <c r="E1067" s="323"/>
    </row>
    <row r="1068" spans="1:5" ht="25.5">
      <c r="A1068" s="447">
        <v>102111</v>
      </c>
      <c r="B1068" s="332" t="s">
        <v>3362</v>
      </c>
      <c r="C1068" s="447" t="s">
        <v>2010</v>
      </c>
      <c r="D1068" s="446">
        <v>705.78</v>
      </c>
      <c r="E1068" s="323"/>
    </row>
    <row r="1069" spans="1:5" ht="25.5">
      <c r="A1069" s="447">
        <v>102114</v>
      </c>
      <c r="B1069" s="332" t="s">
        <v>3365</v>
      </c>
      <c r="C1069" s="447" t="s">
        <v>2010</v>
      </c>
      <c r="D1069" s="446">
        <v>149.35</v>
      </c>
      <c r="E1069" s="323"/>
    </row>
    <row r="1070" spans="1:5" ht="25.5">
      <c r="A1070" s="447">
        <v>102113</v>
      </c>
      <c r="B1070" s="332" t="s">
        <v>3364</v>
      </c>
      <c r="C1070" s="447" t="s">
        <v>2010</v>
      </c>
      <c r="D1070" s="446">
        <v>1093.5</v>
      </c>
      <c r="E1070" s="323"/>
    </row>
    <row r="1071" spans="1:5" ht="25.5">
      <c r="A1071" s="447">
        <v>102117</v>
      </c>
      <c r="B1071" s="332" t="s">
        <v>3368</v>
      </c>
      <c r="C1071" s="447" t="s">
        <v>2010</v>
      </c>
      <c r="D1071" s="446">
        <v>153.80000000000001</v>
      </c>
      <c r="E1071" s="323"/>
    </row>
    <row r="1072" spans="1:5" ht="25.5">
      <c r="A1072" s="447">
        <v>102116</v>
      </c>
      <c r="B1072" s="332" t="s">
        <v>3367</v>
      </c>
      <c r="C1072" s="447" t="s">
        <v>2010</v>
      </c>
      <c r="D1072" s="446">
        <v>1165.92</v>
      </c>
      <c r="E1072" s="323"/>
    </row>
    <row r="1073" spans="1:5" ht="38.25">
      <c r="A1073" s="447">
        <v>102132</v>
      </c>
      <c r="B1073" s="332" t="s">
        <v>8169</v>
      </c>
      <c r="C1073" s="447" t="s">
        <v>2010</v>
      </c>
      <c r="D1073" s="446">
        <v>0</v>
      </c>
      <c r="E1073" s="323"/>
    </row>
    <row r="1074" spans="1:5" ht="25.5">
      <c r="A1074" s="447">
        <v>102115</v>
      </c>
      <c r="B1074" s="332" t="s">
        <v>3366</v>
      </c>
      <c r="C1074" s="447" t="s">
        <v>2010</v>
      </c>
      <c r="D1074" s="446">
        <v>1888.76</v>
      </c>
      <c r="E1074" s="323"/>
    </row>
    <row r="1075" spans="1:5" ht="38.25">
      <c r="A1075" s="447">
        <v>102123</v>
      </c>
      <c r="B1075" s="332" t="s">
        <v>3373</v>
      </c>
      <c r="C1075" s="447" t="s">
        <v>2010</v>
      </c>
      <c r="D1075" s="446">
        <v>209.17</v>
      </c>
      <c r="E1075" s="323"/>
    </row>
    <row r="1076" spans="1:5" ht="25.5">
      <c r="A1076" s="447">
        <v>102122</v>
      </c>
      <c r="B1076" s="332" t="s">
        <v>3372</v>
      </c>
      <c r="C1076" s="447" t="s">
        <v>2010</v>
      </c>
      <c r="D1076" s="446">
        <v>5189.8999999999996</v>
      </c>
      <c r="E1076" s="323"/>
    </row>
    <row r="1077" spans="1:5" ht="38.25">
      <c r="A1077" s="447">
        <v>102119</v>
      </c>
      <c r="B1077" s="332" t="s">
        <v>3370</v>
      </c>
      <c r="C1077" s="447" t="s">
        <v>2010</v>
      </c>
      <c r="D1077" s="446">
        <v>157.63999999999999</v>
      </c>
      <c r="E1077" s="323"/>
    </row>
    <row r="1078" spans="1:5" ht="25.5">
      <c r="A1078" s="447">
        <v>102118</v>
      </c>
      <c r="B1078" s="332" t="s">
        <v>3369</v>
      </c>
      <c r="C1078" s="447" t="s">
        <v>2010</v>
      </c>
      <c r="D1078" s="446">
        <v>1569.87</v>
      </c>
      <c r="E1078" s="323"/>
    </row>
    <row r="1079" spans="1:5" ht="38.25">
      <c r="A1079" s="447">
        <v>102133</v>
      </c>
      <c r="B1079" s="332" t="s">
        <v>8170</v>
      </c>
      <c r="C1079" s="447" t="s">
        <v>2010</v>
      </c>
      <c r="D1079" s="446">
        <v>0</v>
      </c>
      <c r="E1079" s="323"/>
    </row>
    <row r="1080" spans="1:5" ht="38.25">
      <c r="A1080" s="447">
        <v>102127</v>
      </c>
      <c r="B1080" s="332" t="s">
        <v>8171</v>
      </c>
      <c r="C1080" s="447" t="s">
        <v>2010</v>
      </c>
      <c r="D1080" s="446">
        <v>0</v>
      </c>
      <c r="E1080" s="323"/>
    </row>
    <row r="1081" spans="1:5" ht="25.5">
      <c r="A1081" s="447">
        <v>102126</v>
      </c>
      <c r="B1081" s="332" t="s">
        <v>8172</v>
      </c>
      <c r="C1081" s="447" t="s">
        <v>2010</v>
      </c>
      <c r="D1081" s="446">
        <v>0</v>
      </c>
      <c r="E1081" s="323"/>
    </row>
    <row r="1082" spans="1:5" ht="25.5">
      <c r="A1082" s="447">
        <v>102137</v>
      </c>
      <c r="B1082" s="332" t="s">
        <v>3375</v>
      </c>
      <c r="C1082" s="447" t="s">
        <v>2010</v>
      </c>
      <c r="D1082" s="446">
        <v>84.01</v>
      </c>
      <c r="E1082" s="323"/>
    </row>
    <row r="1083" spans="1:5" ht="25.5">
      <c r="A1083" s="447">
        <v>102136</v>
      </c>
      <c r="B1083" s="332" t="s">
        <v>3374</v>
      </c>
      <c r="C1083" s="447" t="s">
        <v>2010</v>
      </c>
      <c r="D1083" s="446">
        <v>75.91</v>
      </c>
      <c r="E1083" s="323"/>
    </row>
    <row r="1084" spans="1:5" ht="25.5">
      <c r="A1084" s="447">
        <v>102121</v>
      </c>
      <c r="B1084" s="332" t="s">
        <v>3371</v>
      </c>
      <c r="C1084" s="447" t="s">
        <v>2010</v>
      </c>
      <c r="D1084" s="446">
        <v>197.74</v>
      </c>
      <c r="E1084" s="323"/>
    </row>
    <row r="1085" spans="1:5" ht="25.5">
      <c r="A1085" s="447">
        <v>102120</v>
      </c>
      <c r="B1085" s="332" t="s">
        <v>8173</v>
      </c>
      <c r="C1085" s="447" t="s">
        <v>2010</v>
      </c>
      <c r="D1085" s="446">
        <v>0</v>
      </c>
      <c r="E1085" s="323"/>
    </row>
    <row r="1086" spans="1:5" ht="25.5">
      <c r="A1086" s="447">
        <v>102138</v>
      </c>
      <c r="B1086" s="332" t="s">
        <v>3376</v>
      </c>
      <c r="C1086" s="447" t="s">
        <v>2010</v>
      </c>
      <c r="D1086" s="446">
        <v>227.77</v>
      </c>
      <c r="E1086" s="323"/>
    </row>
    <row r="1087" spans="1:5" ht="25.5">
      <c r="A1087" s="447">
        <v>102334</v>
      </c>
      <c r="B1087" s="332" t="s">
        <v>8174</v>
      </c>
      <c r="C1087" s="447" t="s">
        <v>2010</v>
      </c>
      <c r="D1087" s="446">
        <v>0</v>
      </c>
      <c r="E1087" s="323"/>
    </row>
    <row r="1088" spans="1:5" ht="25.5">
      <c r="A1088" s="447">
        <v>102129</v>
      </c>
      <c r="B1088" s="332" t="s">
        <v>8175</v>
      </c>
      <c r="C1088" s="447" t="s">
        <v>2010</v>
      </c>
      <c r="D1088" s="446">
        <v>0</v>
      </c>
      <c r="E1088" s="323"/>
    </row>
    <row r="1089" spans="1:5" ht="25.5">
      <c r="A1089" s="447">
        <v>102128</v>
      </c>
      <c r="B1089" s="332" t="s">
        <v>8176</v>
      </c>
      <c r="C1089" s="447" t="s">
        <v>2010</v>
      </c>
      <c r="D1089" s="446">
        <v>0</v>
      </c>
      <c r="E1089" s="323"/>
    </row>
    <row r="1090" spans="1:5" ht="25.5">
      <c r="A1090" s="447">
        <v>102131</v>
      </c>
      <c r="B1090" s="332" t="s">
        <v>8177</v>
      </c>
      <c r="C1090" s="447" t="s">
        <v>2010</v>
      </c>
      <c r="D1090" s="446">
        <v>0</v>
      </c>
      <c r="E1090" s="323"/>
    </row>
    <row r="1091" spans="1:5" ht="25.5">
      <c r="A1091" s="447">
        <v>102130</v>
      </c>
      <c r="B1091" s="332" t="s">
        <v>8178</v>
      </c>
      <c r="C1091" s="447" t="s">
        <v>2010</v>
      </c>
      <c r="D1091" s="446">
        <v>0</v>
      </c>
      <c r="E1091" s="323"/>
    </row>
    <row r="1092" spans="1:5" ht="25.5">
      <c r="A1092" s="447">
        <v>102134</v>
      </c>
      <c r="B1092" s="332" t="s">
        <v>8179</v>
      </c>
      <c r="C1092" s="447" t="s">
        <v>2010</v>
      </c>
      <c r="D1092" s="446">
        <v>0</v>
      </c>
      <c r="E1092" s="323"/>
    </row>
    <row r="1093" spans="1:5" ht="25.5">
      <c r="A1093" s="447">
        <v>102135</v>
      </c>
      <c r="B1093" s="332" t="s">
        <v>8180</v>
      </c>
      <c r="C1093" s="447" t="s">
        <v>2010</v>
      </c>
      <c r="D1093" s="446">
        <v>0</v>
      </c>
      <c r="E1093" s="323"/>
    </row>
    <row r="1094" spans="1:5" ht="38.25">
      <c r="A1094" s="447">
        <v>104941</v>
      </c>
      <c r="B1094" s="332" t="s">
        <v>8181</v>
      </c>
      <c r="C1094" s="447" t="s">
        <v>16</v>
      </c>
      <c r="D1094" s="446">
        <v>0</v>
      </c>
      <c r="E1094" s="323"/>
    </row>
    <row r="1095" spans="1:5" ht="51">
      <c r="A1095" s="447">
        <v>104942</v>
      </c>
      <c r="B1095" s="332" t="s">
        <v>8182</v>
      </c>
      <c r="C1095" s="447" t="s">
        <v>16</v>
      </c>
      <c r="D1095" s="446">
        <v>0</v>
      </c>
      <c r="E1095" s="323"/>
    </row>
    <row r="1096" spans="1:5" ht="51">
      <c r="A1096" s="447">
        <v>104940</v>
      </c>
      <c r="B1096" s="332" t="s">
        <v>8183</v>
      </c>
      <c r="C1096" s="447" t="s">
        <v>2010</v>
      </c>
      <c r="D1096" s="446">
        <v>0</v>
      </c>
      <c r="E1096" s="323"/>
    </row>
    <row r="1097" spans="1:5" ht="51">
      <c r="A1097" s="447">
        <v>104943</v>
      </c>
      <c r="B1097" s="332" t="s">
        <v>8184</v>
      </c>
      <c r="C1097" s="447" t="s">
        <v>16</v>
      </c>
      <c r="D1097" s="446">
        <v>0</v>
      </c>
      <c r="E1097" s="323"/>
    </row>
    <row r="1098" spans="1:5" ht="38.25">
      <c r="A1098" s="447">
        <v>101801</v>
      </c>
      <c r="B1098" s="332" t="s">
        <v>2356</v>
      </c>
      <c r="C1098" s="447" t="s">
        <v>2010</v>
      </c>
      <c r="D1098" s="446">
        <v>990.15</v>
      </c>
      <c r="E1098" s="323"/>
    </row>
    <row r="1099" spans="1:5" ht="38.25">
      <c r="A1099" s="447">
        <v>101800</v>
      </c>
      <c r="B1099" s="332" t="s">
        <v>2355</v>
      </c>
      <c r="C1099" s="447" t="s">
        <v>2010</v>
      </c>
      <c r="D1099" s="446">
        <v>1345.51</v>
      </c>
      <c r="E1099" s="323"/>
    </row>
    <row r="1100" spans="1:5" ht="38.25">
      <c r="A1100" s="447">
        <v>98108</v>
      </c>
      <c r="B1100" s="332" t="s">
        <v>3226</v>
      </c>
      <c r="C1100" s="447" t="s">
        <v>2010</v>
      </c>
      <c r="D1100" s="446">
        <v>490.03</v>
      </c>
      <c r="E1100" s="323"/>
    </row>
    <row r="1101" spans="1:5" ht="38.25">
      <c r="A1101" s="447">
        <v>98105</v>
      </c>
      <c r="B1101" s="332" t="s">
        <v>3223</v>
      </c>
      <c r="C1101" s="447" t="s">
        <v>2010</v>
      </c>
      <c r="D1101" s="446">
        <v>618.44000000000005</v>
      </c>
      <c r="E1101" s="323"/>
    </row>
    <row r="1102" spans="1:5" ht="51">
      <c r="A1102" s="447">
        <v>98109</v>
      </c>
      <c r="B1102" s="332" t="s">
        <v>3269</v>
      </c>
      <c r="C1102" s="447" t="s">
        <v>2010</v>
      </c>
      <c r="D1102" s="446">
        <v>795.56</v>
      </c>
      <c r="E1102" s="323"/>
    </row>
    <row r="1103" spans="1:5" ht="51">
      <c r="A1103" s="447">
        <v>98106</v>
      </c>
      <c r="B1103" s="332" t="s">
        <v>3224</v>
      </c>
      <c r="C1103" s="447" t="s">
        <v>2010</v>
      </c>
      <c r="D1103" s="446">
        <v>1018.31</v>
      </c>
      <c r="E1103" s="323"/>
    </row>
    <row r="1104" spans="1:5" ht="25.5">
      <c r="A1104" s="447">
        <v>98110</v>
      </c>
      <c r="B1104" s="332" t="s">
        <v>3270</v>
      </c>
      <c r="C1104" s="447" t="s">
        <v>2010</v>
      </c>
      <c r="D1104" s="446">
        <v>303.20999999999998</v>
      </c>
      <c r="E1104" s="323"/>
    </row>
    <row r="1105" spans="1:5" ht="38.25">
      <c r="A1105" s="447">
        <v>98107</v>
      </c>
      <c r="B1105" s="332" t="s">
        <v>3225</v>
      </c>
      <c r="C1105" s="447" t="s">
        <v>2010</v>
      </c>
      <c r="D1105" s="446">
        <v>274.16000000000003</v>
      </c>
      <c r="E1105" s="323"/>
    </row>
    <row r="1106" spans="1:5" ht="38.25">
      <c r="A1106" s="447">
        <v>98104</v>
      </c>
      <c r="B1106" s="332" t="s">
        <v>3222</v>
      </c>
      <c r="C1106" s="447" t="s">
        <v>2010</v>
      </c>
      <c r="D1106" s="446">
        <v>353.66</v>
      </c>
      <c r="E1106" s="323"/>
    </row>
    <row r="1107" spans="1:5" ht="38.25">
      <c r="A1107" s="447">
        <v>98102</v>
      </c>
      <c r="B1107" s="332" t="s">
        <v>3221</v>
      </c>
      <c r="C1107" s="447" t="s">
        <v>2010</v>
      </c>
      <c r="D1107" s="446">
        <v>143.47999999999999</v>
      </c>
      <c r="E1107" s="323"/>
    </row>
    <row r="1108" spans="1:5" ht="25.5">
      <c r="A1108" s="447">
        <v>98111</v>
      </c>
      <c r="B1108" s="332" t="s">
        <v>3271</v>
      </c>
      <c r="C1108" s="447" t="s">
        <v>2010</v>
      </c>
      <c r="D1108" s="446">
        <v>43.23</v>
      </c>
      <c r="E1108" s="323"/>
    </row>
    <row r="1109" spans="1:5" ht="38.25">
      <c r="A1109" s="447">
        <v>97891</v>
      </c>
      <c r="B1109" s="332" t="s">
        <v>2818</v>
      </c>
      <c r="C1109" s="447" t="s">
        <v>2010</v>
      </c>
      <c r="D1109" s="446">
        <v>203.81</v>
      </c>
      <c r="E1109" s="323"/>
    </row>
    <row r="1110" spans="1:5" ht="38.25">
      <c r="A1110" s="447">
        <v>97892</v>
      </c>
      <c r="B1110" s="332" t="s">
        <v>2819</v>
      </c>
      <c r="C1110" s="447" t="s">
        <v>2010</v>
      </c>
      <c r="D1110" s="446">
        <v>382.07</v>
      </c>
      <c r="E1110" s="323"/>
    </row>
    <row r="1111" spans="1:5" ht="38.25">
      <c r="A1111" s="447">
        <v>97893</v>
      </c>
      <c r="B1111" s="332" t="s">
        <v>2820</v>
      </c>
      <c r="C1111" s="447" t="s">
        <v>2010</v>
      </c>
      <c r="D1111" s="446">
        <v>528.05999999999995</v>
      </c>
      <c r="E1111" s="323"/>
    </row>
    <row r="1112" spans="1:5" ht="38.25">
      <c r="A1112" s="447">
        <v>97894</v>
      </c>
      <c r="B1112" s="332" t="s">
        <v>2821</v>
      </c>
      <c r="C1112" s="447" t="s">
        <v>2010</v>
      </c>
      <c r="D1112" s="446">
        <v>585.45000000000005</v>
      </c>
      <c r="E1112" s="323"/>
    </row>
    <row r="1113" spans="1:5" ht="38.25">
      <c r="A1113" s="447">
        <v>97886</v>
      </c>
      <c r="B1113" s="332" t="s">
        <v>2813</v>
      </c>
      <c r="C1113" s="447" t="s">
        <v>2010</v>
      </c>
      <c r="D1113" s="446">
        <v>161.18</v>
      </c>
      <c r="E1113" s="323"/>
    </row>
    <row r="1114" spans="1:5" ht="38.25">
      <c r="A1114" s="447">
        <v>97887</v>
      </c>
      <c r="B1114" s="332" t="s">
        <v>2814</v>
      </c>
      <c r="C1114" s="447" t="s">
        <v>2010</v>
      </c>
      <c r="D1114" s="446">
        <v>253.55</v>
      </c>
      <c r="E1114" s="323"/>
    </row>
    <row r="1115" spans="1:5" ht="38.25">
      <c r="A1115" s="447">
        <v>97888</v>
      </c>
      <c r="B1115" s="332" t="s">
        <v>2815</v>
      </c>
      <c r="C1115" s="447" t="s">
        <v>2010</v>
      </c>
      <c r="D1115" s="446">
        <v>487.22</v>
      </c>
      <c r="E1115" s="323"/>
    </row>
    <row r="1116" spans="1:5" ht="38.25">
      <c r="A1116" s="447">
        <v>97889</v>
      </c>
      <c r="B1116" s="332" t="s">
        <v>2816</v>
      </c>
      <c r="C1116" s="447" t="s">
        <v>2010</v>
      </c>
      <c r="D1116" s="446">
        <v>662.17</v>
      </c>
      <c r="E1116" s="323"/>
    </row>
    <row r="1117" spans="1:5" ht="38.25">
      <c r="A1117" s="447">
        <v>97890</v>
      </c>
      <c r="B1117" s="332" t="s">
        <v>2817</v>
      </c>
      <c r="C1117" s="447" t="s">
        <v>2010</v>
      </c>
      <c r="D1117" s="446">
        <v>747.95</v>
      </c>
      <c r="E1117" s="323"/>
    </row>
    <row r="1118" spans="1:5" ht="38.25">
      <c r="A1118" s="447">
        <v>97881</v>
      </c>
      <c r="B1118" s="332" t="s">
        <v>2808</v>
      </c>
      <c r="C1118" s="447" t="s">
        <v>2010</v>
      </c>
      <c r="D1118" s="446">
        <v>116.75</v>
      </c>
      <c r="E1118" s="323"/>
    </row>
    <row r="1119" spans="1:5" ht="38.25">
      <c r="A1119" s="447">
        <v>97882</v>
      </c>
      <c r="B1119" s="332" t="s">
        <v>2809</v>
      </c>
      <c r="C1119" s="447" t="s">
        <v>2010</v>
      </c>
      <c r="D1119" s="446">
        <v>183.28</v>
      </c>
      <c r="E1119" s="323"/>
    </row>
    <row r="1120" spans="1:5" ht="38.25">
      <c r="A1120" s="447">
        <v>97883</v>
      </c>
      <c r="B1120" s="332" t="s">
        <v>2810</v>
      </c>
      <c r="C1120" s="447" t="s">
        <v>2010</v>
      </c>
      <c r="D1120" s="446">
        <v>353.71</v>
      </c>
      <c r="E1120" s="323"/>
    </row>
    <row r="1121" spans="1:5" ht="38.25">
      <c r="A1121" s="447">
        <v>97884</v>
      </c>
      <c r="B1121" s="332" t="s">
        <v>2811</v>
      </c>
      <c r="C1121" s="447" t="s">
        <v>2010</v>
      </c>
      <c r="D1121" s="446">
        <v>687.77</v>
      </c>
      <c r="E1121" s="323"/>
    </row>
    <row r="1122" spans="1:5" ht="38.25">
      <c r="A1122" s="447">
        <v>97885</v>
      </c>
      <c r="B1122" s="332" t="s">
        <v>2812</v>
      </c>
      <c r="C1122" s="447" t="s">
        <v>2010</v>
      </c>
      <c r="D1122" s="446">
        <v>1054.08</v>
      </c>
      <c r="E1122" s="323"/>
    </row>
    <row r="1123" spans="1:5" ht="38.25">
      <c r="A1123" s="447">
        <v>99250</v>
      </c>
      <c r="B1123" s="332" t="s">
        <v>3227</v>
      </c>
      <c r="C1123" s="447" t="s">
        <v>2010</v>
      </c>
      <c r="D1123" s="446">
        <v>177.05</v>
      </c>
      <c r="E1123" s="323"/>
    </row>
    <row r="1124" spans="1:5" ht="38.25">
      <c r="A1124" s="447">
        <v>97900</v>
      </c>
      <c r="B1124" s="332" t="s">
        <v>3212</v>
      </c>
      <c r="C1124" s="447" t="s">
        <v>2010</v>
      </c>
      <c r="D1124" s="446">
        <v>181.72</v>
      </c>
      <c r="E1124" s="323"/>
    </row>
    <row r="1125" spans="1:5" ht="38.25">
      <c r="A1125" s="447">
        <v>99251</v>
      </c>
      <c r="B1125" s="332" t="s">
        <v>3228</v>
      </c>
      <c r="C1125" s="447" t="s">
        <v>2010</v>
      </c>
      <c r="D1125" s="446">
        <v>276.63</v>
      </c>
      <c r="E1125" s="323"/>
    </row>
    <row r="1126" spans="1:5" ht="38.25">
      <c r="A1126" s="447">
        <v>97901</v>
      </c>
      <c r="B1126" s="332" t="s">
        <v>3213</v>
      </c>
      <c r="C1126" s="447" t="s">
        <v>2010</v>
      </c>
      <c r="D1126" s="446">
        <v>284.64999999999998</v>
      </c>
      <c r="E1126" s="323"/>
    </row>
    <row r="1127" spans="1:5" ht="38.25">
      <c r="A1127" s="447">
        <v>99253</v>
      </c>
      <c r="B1127" s="332" t="s">
        <v>3229</v>
      </c>
      <c r="C1127" s="447" t="s">
        <v>2010</v>
      </c>
      <c r="D1127" s="446">
        <v>531.96</v>
      </c>
      <c r="E1127" s="323"/>
    </row>
    <row r="1128" spans="1:5" ht="38.25">
      <c r="A1128" s="447">
        <v>97902</v>
      </c>
      <c r="B1128" s="332" t="s">
        <v>3214</v>
      </c>
      <c r="C1128" s="447" t="s">
        <v>2010</v>
      </c>
      <c r="D1128" s="446">
        <v>549.96</v>
      </c>
      <c r="E1128" s="323"/>
    </row>
    <row r="1129" spans="1:5" ht="38.25">
      <c r="A1129" s="447">
        <v>99255</v>
      </c>
      <c r="B1129" s="332" t="s">
        <v>3230</v>
      </c>
      <c r="C1129" s="447" t="s">
        <v>2010</v>
      </c>
      <c r="D1129" s="446">
        <v>742.58</v>
      </c>
      <c r="E1129" s="323"/>
    </row>
    <row r="1130" spans="1:5" ht="38.25">
      <c r="A1130" s="447">
        <v>97903</v>
      </c>
      <c r="B1130" s="332" t="s">
        <v>3215</v>
      </c>
      <c r="C1130" s="447" t="s">
        <v>2010</v>
      </c>
      <c r="D1130" s="446">
        <v>767.26</v>
      </c>
      <c r="E1130" s="323"/>
    </row>
    <row r="1131" spans="1:5" ht="38.25">
      <c r="A1131" s="447">
        <v>99257</v>
      </c>
      <c r="B1131" s="332" t="s">
        <v>3231</v>
      </c>
      <c r="C1131" s="447" t="s">
        <v>2010</v>
      </c>
      <c r="D1131" s="446">
        <v>870.8</v>
      </c>
      <c r="E1131" s="323"/>
    </row>
    <row r="1132" spans="1:5" ht="38.25">
      <c r="A1132" s="447">
        <v>97904</v>
      </c>
      <c r="B1132" s="332" t="s">
        <v>3216</v>
      </c>
      <c r="C1132" s="447" t="s">
        <v>2010</v>
      </c>
      <c r="D1132" s="446">
        <v>902.71</v>
      </c>
      <c r="E1132" s="323"/>
    </row>
    <row r="1133" spans="1:5" ht="38.25">
      <c r="A1133" s="447">
        <v>99258</v>
      </c>
      <c r="B1133" s="332" t="s">
        <v>3232</v>
      </c>
      <c r="C1133" s="447" t="s">
        <v>2010</v>
      </c>
      <c r="D1133" s="446">
        <v>236.07</v>
      </c>
      <c r="E1133" s="323"/>
    </row>
    <row r="1134" spans="1:5" ht="38.25">
      <c r="A1134" s="447">
        <v>97905</v>
      </c>
      <c r="B1134" s="332" t="s">
        <v>3217</v>
      </c>
      <c r="C1134" s="447" t="s">
        <v>2010</v>
      </c>
      <c r="D1134" s="446">
        <v>241.16</v>
      </c>
      <c r="E1134" s="323"/>
    </row>
    <row r="1135" spans="1:5" ht="38.25">
      <c r="A1135" s="447">
        <v>99260</v>
      </c>
      <c r="B1135" s="332" t="s">
        <v>3233</v>
      </c>
      <c r="C1135" s="447" t="s">
        <v>2010</v>
      </c>
      <c r="D1135" s="446">
        <v>435.74</v>
      </c>
      <c r="E1135" s="323"/>
    </row>
    <row r="1136" spans="1:5" ht="38.25">
      <c r="A1136" s="447">
        <v>97906</v>
      </c>
      <c r="B1136" s="332" t="s">
        <v>3218</v>
      </c>
      <c r="C1136" s="447" t="s">
        <v>2010</v>
      </c>
      <c r="D1136" s="446">
        <v>447.07</v>
      </c>
      <c r="E1136" s="323"/>
    </row>
    <row r="1137" spans="1:5" ht="38.25">
      <c r="A1137" s="447">
        <v>99262</v>
      </c>
      <c r="B1137" s="332" t="s">
        <v>3234</v>
      </c>
      <c r="C1137" s="447" t="s">
        <v>2010</v>
      </c>
      <c r="D1137" s="446">
        <v>619.80999999999995</v>
      </c>
      <c r="E1137" s="323"/>
    </row>
    <row r="1138" spans="1:5" ht="38.25">
      <c r="A1138" s="447">
        <v>97907</v>
      </c>
      <c r="B1138" s="332" t="s">
        <v>3219</v>
      </c>
      <c r="C1138" s="447" t="s">
        <v>2010</v>
      </c>
      <c r="D1138" s="446">
        <v>635.99</v>
      </c>
      <c r="E1138" s="323"/>
    </row>
    <row r="1139" spans="1:5" ht="38.25">
      <c r="A1139" s="447">
        <v>99264</v>
      </c>
      <c r="B1139" s="332" t="s">
        <v>3235</v>
      </c>
      <c r="C1139" s="447" t="s">
        <v>2010</v>
      </c>
      <c r="D1139" s="446">
        <v>725.51</v>
      </c>
      <c r="E1139" s="323"/>
    </row>
    <row r="1140" spans="1:5" ht="38.25">
      <c r="A1140" s="447">
        <v>97908</v>
      </c>
      <c r="B1140" s="332" t="s">
        <v>3220</v>
      </c>
      <c r="C1140" s="447" t="s">
        <v>2010</v>
      </c>
      <c r="D1140" s="446">
        <v>747.36</v>
      </c>
      <c r="E1140" s="323"/>
    </row>
    <row r="1141" spans="1:5" ht="25.5">
      <c r="A1141" s="447">
        <v>97895</v>
      </c>
      <c r="B1141" s="332" t="s">
        <v>3208</v>
      </c>
      <c r="C1141" s="447" t="s">
        <v>2010</v>
      </c>
      <c r="D1141" s="446">
        <v>149.91999999999999</v>
      </c>
      <c r="E1141" s="323"/>
    </row>
    <row r="1142" spans="1:5" ht="25.5">
      <c r="A1142" s="447">
        <v>97896</v>
      </c>
      <c r="B1142" s="332" t="s">
        <v>3209</v>
      </c>
      <c r="C1142" s="447" t="s">
        <v>2010</v>
      </c>
      <c r="D1142" s="446">
        <v>278.13</v>
      </c>
      <c r="E1142" s="323"/>
    </row>
    <row r="1143" spans="1:5" ht="25.5">
      <c r="A1143" s="447">
        <v>97897</v>
      </c>
      <c r="B1143" s="332" t="s">
        <v>3210</v>
      </c>
      <c r="C1143" s="447" t="s">
        <v>2010</v>
      </c>
      <c r="D1143" s="446">
        <v>362.63</v>
      </c>
      <c r="E1143" s="323"/>
    </row>
    <row r="1144" spans="1:5" ht="25.5">
      <c r="A1144" s="447">
        <v>97898</v>
      </c>
      <c r="B1144" s="332" t="s">
        <v>3211</v>
      </c>
      <c r="C1144" s="447" t="s">
        <v>2010</v>
      </c>
      <c r="D1144" s="446">
        <v>724.2</v>
      </c>
      <c r="E1144" s="323"/>
    </row>
    <row r="1145" spans="1:5" ht="25.5">
      <c r="A1145" s="447">
        <v>97899</v>
      </c>
      <c r="B1145" s="332" t="s">
        <v>8185</v>
      </c>
      <c r="C1145" s="447" t="s">
        <v>2010</v>
      </c>
      <c r="D1145" s="446">
        <v>0</v>
      </c>
      <c r="E1145" s="323"/>
    </row>
    <row r="1146" spans="1:5" ht="38.25">
      <c r="A1146" s="447">
        <v>101795</v>
      </c>
      <c r="B1146" s="332" t="s">
        <v>2894</v>
      </c>
      <c r="C1146" s="447" t="s">
        <v>2010</v>
      </c>
      <c r="D1146" s="446">
        <v>581.59</v>
      </c>
      <c r="E1146" s="323"/>
    </row>
    <row r="1147" spans="1:5" ht="38.25">
      <c r="A1147" s="447">
        <v>101796</v>
      </c>
      <c r="B1147" s="332" t="s">
        <v>8186</v>
      </c>
      <c r="C1147" s="447" t="s">
        <v>2010</v>
      </c>
      <c r="D1147" s="446">
        <v>0</v>
      </c>
      <c r="E1147" s="323"/>
    </row>
    <row r="1148" spans="1:5" ht="38.25">
      <c r="A1148" s="447">
        <v>101797</v>
      </c>
      <c r="B1148" s="332" t="s">
        <v>8187</v>
      </c>
      <c r="C1148" s="447" t="s">
        <v>2010</v>
      </c>
      <c r="D1148" s="446">
        <v>0</v>
      </c>
      <c r="E1148" s="323"/>
    </row>
    <row r="1149" spans="1:5" ht="38.25">
      <c r="A1149" s="447">
        <v>101802</v>
      </c>
      <c r="B1149" s="332" t="s">
        <v>3358</v>
      </c>
      <c r="C1149" s="447" t="s">
        <v>2010</v>
      </c>
      <c r="D1149" s="446">
        <v>1699.19</v>
      </c>
      <c r="E1149" s="323"/>
    </row>
    <row r="1150" spans="1:5" ht="38.25">
      <c r="A1150" s="447">
        <v>101803</v>
      </c>
      <c r="B1150" s="332" t="s">
        <v>3359</v>
      </c>
      <c r="C1150" s="447" t="s">
        <v>2010</v>
      </c>
      <c r="D1150" s="446">
        <v>1086.4100000000001</v>
      </c>
      <c r="E1150" s="323"/>
    </row>
    <row r="1151" spans="1:5" ht="38.25">
      <c r="A1151" s="447">
        <v>101804</v>
      </c>
      <c r="B1151" s="332" t="s">
        <v>3360</v>
      </c>
      <c r="C1151" s="447" t="s">
        <v>2010</v>
      </c>
      <c r="D1151" s="446">
        <v>1364.33</v>
      </c>
      <c r="E1151" s="323"/>
    </row>
    <row r="1152" spans="1:5" ht="38.25">
      <c r="A1152" s="447">
        <v>101805</v>
      </c>
      <c r="B1152" s="332" t="s">
        <v>3361</v>
      </c>
      <c r="C1152" s="447" t="s">
        <v>2010</v>
      </c>
      <c r="D1152" s="446">
        <v>1736.49</v>
      </c>
      <c r="E1152" s="323"/>
    </row>
    <row r="1153" spans="1:5" ht="38.25">
      <c r="A1153" s="447">
        <v>98115</v>
      </c>
      <c r="B1153" s="332" t="s">
        <v>3934</v>
      </c>
      <c r="C1153" s="447" t="s">
        <v>2010</v>
      </c>
      <c r="D1153" s="446">
        <v>98.68</v>
      </c>
      <c r="E1153" s="323"/>
    </row>
    <row r="1154" spans="1:5" ht="25.5">
      <c r="A1154" s="447">
        <v>98114</v>
      </c>
      <c r="B1154" s="332" t="s">
        <v>3273</v>
      </c>
      <c r="C1154" s="447" t="s">
        <v>2010</v>
      </c>
      <c r="D1154" s="446">
        <v>539.62</v>
      </c>
      <c r="E1154" s="323"/>
    </row>
    <row r="1155" spans="1:5" ht="25.5">
      <c r="A1155" s="447">
        <v>98112</v>
      </c>
      <c r="B1155" s="332" t="s">
        <v>3272</v>
      </c>
      <c r="C1155" s="447" t="s">
        <v>2010</v>
      </c>
      <c r="D1155" s="446">
        <v>90.11</v>
      </c>
      <c r="E1155" s="323"/>
    </row>
    <row r="1156" spans="1:5" ht="25.5">
      <c r="A1156" s="447">
        <v>100128</v>
      </c>
      <c r="B1156" s="332" t="s">
        <v>4910</v>
      </c>
      <c r="C1156" s="447" t="s">
        <v>2010</v>
      </c>
      <c r="D1156" s="446">
        <v>1429.04</v>
      </c>
      <c r="E1156" s="323"/>
    </row>
    <row r="1157" spans="1:5" ht="38.25">
      <c r="A1157" s="447">
        <v>102623</v>
      </c>
      <c r="B1157" s="332" t="s">
        <v>3266</v>
      </c>
      <c r="C1157" s="447" t="s">
        <v>2010</v>
      </c>
      <c r="D1157" s="446">
        <v>767.25</v>
      </c>
      <c r="E1157" s="323"/>
    </row>
    <row r="1158" spans="1:5" ht="25.5">
      <c r="A1158" s="447">
        <v>102607</v>
      </c>
      <c r="B1158" s="332" t="s">
        <v>3256</v>
      </c>
      <c r="C1158" s="447" t="s">
        <v>2010</v>
      </c>
      <c r="D1158" s="446">
        <v>427.59</v>
      </c>
      <c r="E1158" s="323"/>
    </row>
    <row r="1159" spans="1:5" ht="25.5">
      <c r="A1159" s="447">
        <v>102608</v>
      </c>
      <c r="B1159" s="332" t="s">
        <v>3257</v>
      </c>
      <c r="C1159" s="447" t="s">
        <v>2010</v>
      </c>
      <c r="D1159" s="446">
        <v>979.42</v>
      </c>
      <c r="E1159" s="323"/>
    </row>
    <row r="1160" spans="1:5" ht="25.5">
      <c r="A1160" s="447">
        <v>102609</v>
      </c>
      <c r="B1160" s="332" t="s">
        <v>3258</v>
      </c>
      <c r="C1160" s="447" t="s">
        <v>2010</v>
      </c>
      <c r="D1160" s="446">
        <v>1113.08</v>
      </c>
      <c r="E1160" s="323"/>
    </row>
    <row r="1161" spans="1:5" ht="25.5">
      <c r="A1161" s="447">
        <v>102610</v>
      </c>
      <c r="B1161" s="332" t="s">
        <v>5476</v>
      </c>
      <c r="C1161" s="447" t="s">
        <v>2010</v>
      </c>
      <c r="D1161" s="446">
        <v>1912.46</v>
      </c>
      <c r="E1161" s="323"/>
    </row>
    <row r="1162" spans="1:5" ht="38.25">
      <c r="A1162" s="447">
        <v>102622</v>
      </c>
      <c r="B1162" s="332" t="s">
        <v>3265</v>
      </c>
      <c r="C1162" s="447" t="s">
        <v>2010</v>
      </c>
      <c r="D1162" s="446">
        <v>550.91</v>
      </c>
      <c r="E1162" s="323"/>
    </row>
    <row r="1163" spans="1:5" ht="25.5">
      <c r="A1163" s="447">
        <v>102605</v>
      </c>
      <c r="B1163" s="332" t="s">
        <v>3254</v>
      </c>
      <c r="C1163" s="447" t="s">
        <v>2010</v>
      </c>
      <c r="D1163" s="446">
        <v>259.27999999999997</v>
      </c>
      <c r="E1163" s="323"/>
    </row>
    <row r="1164" spans="1:5" ht="25.5">
      <c r="A1164" s="447">
        <v>102606</v>
      </c>
      <c r="B1164" s="332" t="s">
        <v>3255</v>
      </c>
      <c r="C1164" s="447" t="s">
        <v>2010</v>
      </c>
      <c r="D1164" s="446">
        <v>399.38</v>
      </c>
      <c r="E1164" s="323"/>
    </row>
    <row r="1165" spans="1:5" ht="25.5">
      <c r="A1165" s="447">
        <v>102613</v>
      </c>
      <c r="B1165" s="332" t="s">
        <v>3260</v>
      </c>
      <c r="C1165" s="447" t="s">
        <v>2010</v>
      </c>
      <c r="D1165" s="446">
        <v>599.12</v>
      </c>
      <c r="E1165" s="323"/>
    </row>
    <row r="1166" spans="1:5" ht="25.5">
      <c r="A1166" s="447">
        <v>102619</v>
      </c>
      <c r="B1166" s="332" t="s">
        <v>3264</v>
      </c>
      <c r="C1166" s="447" t="s">
        <v>2010</v>
      </c>
      <c r="D1166" s="446">
        <v>5148.43</v>
      </c>
      <c r="E1166" s="323"/>
    </row>
    <row r="1167" spans="1:5" ht="25.5">
      <c r="A1167" s="447">
        <v>102614</v>
      </c>
      <c r="B1167" s="332" t="s">
        <v>3261</v>
      </c>
      <c r="C1167" s="447" t="s">
        <v>2010</v>
      </c>
      <c r="D1167" s="446">
        <v>921.04</v>
      </c>
      <c r="E1167" s="323"/>
    </row>
    <row r="1168" spans="1:5" ht="25.5">
      <c r="A1168" s="447">
        <v>102620</v>
      </c>
      <c r="B1168" s="332" t="s">
        <v>5480</v>
      </c>
      <c r="C1168" s="447" t="s">
        <v>2010</v>
      </c>
      <c r="D1168" s="446">
        <v>7457.76</v>
      </c>
      <c r="E1168" s="323"/>
    </row>
    <row r="1169" spans="1:5" ht="25.5">
      <c r="A1169" s="447">
        <v>102615</v>
      </c>
      <c r="B1169" s="332" t="s">
        <v>3262</v>
      </c>
      <c r="C1169" s="447" t="s">
        <v>2010</v>
      </c>
      <c r="D1169" s="446">
        <v>1155.9000000000001</v>
      </c>
      <c r="E1169" s="323"/>
    </row>
    <row r="1170" spans="1:5" ht="25.5">
      <c r="A1170" s="447">
        <v>102621</v>
      </c>
      <c r="B1170" s="332" t="s">
        <v>5481</v>
      </c>
      <c r="C1170" s="447" t="s">
        <v>2010</v>
      </c>
      <c r="D1170" s="446">
        <v>11437.33</v>
      </c>
      <c r="E1170" s="323"/>
    </row>
    <row r="1171" spans="1:5" ht="25.5">
      <c r="A1171" s="447">
        <v>102616</v>
      </c>
      <c r="B1171" s="332" t="s">
        <v>5478</v>
      </c>
      <c r="C1171" s="447" t="s">
        <v>2010</v>
      </c>
      <c r="D1171" s="446">
        <v>1710.91</v>
      </c>
      <c r="E1171" s="323"/>
    </row>
    <row r="1172" spans="1:5" ht="25.5">
      <c r="A1172" s="447">
        <v>102611</v>
      </c>
      <c r="B1172" s="332" t="s">
        <v>3259</v>
      </c>
      <c r="C1172" s="447" t="s">
        <v>2010</v>
      </c>
      <c r="D1172" s="446">
        <v>430.51</v>
      </c>
      <c r="E1172" s="323"/>
    </row>
    <row r="1173" spans="1:5" ht="25.5">
      <c r="A1173" s="447">
        <v>102617</v>
      </c>
      <c r="B1173" s="332" t="s">
        <v>3263</v>
      </c>
      <c r="C1173" s="447" t="s">
        <v>2010</v>
      </c>
      <c r="D1173" s="446">
        <v>3206.36</v>
      </c>
      <c r="E1173" s="323"/>
    </row>
    <row r="1174" spans="1:5" ht="25.5">
      <c r="A1174" s="447">
        <v>102618</v>
      </c>
      <c r="B1174" s="332" t="s">
        <v>5479</v>
      </c>
      <c r="C1174" s="447" t="s">
        <v>2010</v>
      </c>
      <c r="D1174" s="446">
        <v>3847.56</v>
      </c>
      <c r="E1174" s="323"/>
    </row>
    <row r="1175" spans="1:5" ht="25.5">
      <c r="A1175" s="447">
        <v>102612</v>
      </c>
      <c r="B1175" s="332" t="s">
        <v>5477</v>
      </c>
      <c r="C1175" s="447" t="s">
        <v>2010</v>
      </c>
      <c r="D1175" s="446">
        <v>617.91</v>
      </c>
      <c r="E1175" s="323"/>
    </row>
    <row r="1176" spans="1:5" ht="25.5">
      <c r="A1176" s="447">
        <v>102603</v>
      </c>
      <c r="B1176" s="332" t="s">
        <v>3252</v>
      </c>
      <c r="C1176" s="447" t="s">
        <v>2010</v>
      </c>
      <c r="D1176" s="446">
        <v>10.38</v>
      </c>
      <c r="E1176" s="323"/>
    </row>
    <row r="1177" spans="1:5" ht="25.5">
      <c r="A1177" s="447">
        <v>102587</v>
      </c>
      <c r="B1177" s="332" t="s">
        <v>3236</v>
      </c>
      <c r="C1177" s="447" t="s">
        <v>2010</v>
      </c>
      <c r="D1177" s="446">
        <v>3.56</v>
      </c>
      <c r="E1177" s="323"/>
    </row>
    <row r="1178" spans="1:5" ht="25.5">
      <c r="A1178" s="447">
        <v>102589</v>
      </c>
      <c r="B1178" s="332" t="s">
        <v>3238</v>
      </c>
      <c r="C1178" s="447" t="s">
        <v>2010</v>
      </c>
      <c r="D1178" s="446">
        <v>3.95</v>
      </c>
      <c r="E1178" s="323"/>
    </row>
    <row r="1179" spans="1:5" ht="25.5">
      <c r="A1179" s="447">
        <v>102591</v>
      </c>
      <c r="B1179" s="332" t="s">
        <v>3240</v>
      </c>
      <c r="C1179" s="447" t="s">
        <v>2010</v>
      </c>
      <c r="D1179" s="446">
        <v>4.3499999999999996</v>
      </c>
      <c r="E1179" s="323"/>
    </row>
    <row r="1180" spans="1:5" ht="25.5">
      <c r="A1180" s="447">
        <v>102593</v>
      </c>
      <c r="B1180" s="332" t="s">
        <v>3242</v>
      </c>
      <c r="C1180" s="447" t="s">
        <v>2010</v>
      </c>
      <c r="D1180" s="446">
        <v>4.92</v>
      </c>
      <c r="E1180" s="323"/>
    </row>
    <row r="1181" spans="1:5" ht="25.5">
      <c r="A1181" s="447">
        <v>102595</v>
      </c>
      <c r="B1181" s="332" t="s">
        <v>3244</v>
      </c>
      <c r="C1181" s="447" t="s">
        <v>2010</v>
      </c>
      <c r="D1181" s="446">
        <v>5.55</v>
      </c>
      <c r="E1181" s="323"/>
    </row>
    <row r="1182" spans="1:5" ht="25.5">
      <c r="A1182" s="447">
        <v>102597</v>
      </c>
      <c r="B1182" s="332" t="s">
        <v>3246</v>
      </c>
      <c r="C1182" s="447" t="s">
        <v>2010</v>
      </c>
      <c r="D1182" s="446">
        <v>6.36</v>
      </c>
      <c r="E1182" s="323"/>
    </row>
    <row r="1183" spans="1:5" ht="25.5">
      <c r="A1183" s="447">
        <v>102599</v>
      </c>
      <c r="B1183" s="332" t="s">
        <v>3248</v>
      </c>
      <c r="C1183" s="447" t="s">
        <v>2010</v>
      </c>
      <c r="D1183" s="446">
        <v>7.16</v>
      </c>
      <c r="E1183" s="323"/>
    </row>
    <row r="1184" spans="1:5" ht="25.5">
      <c r="A1184" s="447">
        <v>102601</v>
      </c>
      <c r="B1184" s="332" t="s">
        <v>3250</v>
      </c>
      <c r="C1184" s="447" t="s">
        <v>2010</v>
      </c>
      <c r="D1184" s="446">
        <v>8.3699999999999992</v>
      </c>
      <c r="E1184" s="323"/>
    </row>
    <row r="1185" spans="1:5" ht="25.5">
      <c r="A1185" s="447">
        <v>102604</v>
      </c>
      <c r="B1185" s="332" t="s">
        <v>3253</v>
      </c>
      <c r="C1185" s="447" t="s">
        <v>2010</v>
      </c>
      <c r="D1185" s="446">
        <v>11.97</v>
      </c>
      <c r="E1185" s="323"/>
    </row>
    <row r="1186" spans="1:5" ht="25.5">
      <c r="A1186" s="447">
        <v>102588</v>
      </c>
      <c r="B1186" s="332" t="s">
        <v>3237</v>
      </c>
      <c r="C1186" s="447" t="s">
        <v>2010</v>
      </c>
      <c r="D1186" s="446">
        <v>5.14</v>
      </c>
      <c r="E1186" s="323"/>
    </row>
    <row r="1187" spans="1:5" ht="25.5">
      <c r="A1187" s="447">
        <v>102590</v>
      </c>
      <c r="B1187" s="332" t="s">
        <v>3239</v>
      </c>
      <c r="C1187" s="447" t="s">
        <v>2010</v>
      </c>
      <c r="D1187" s="446">
        <v>5.55</v>
      </c>
      <c r="E1187" s="323"/>
    </row>
    <row r="1188" spans="1:5" ht="25.5">
      <c r="A1188" s="447">
        <v>102592</v>
      </c>
      <c r="B1188" s="332" t="s">
        <v>3241</v>
      </c>
      <c r="C1188" s="447" t="s">
        <v>2010</v>
      </c>
      <c r="D1188" s="446">
        <v>5.94</v>
      </c>
      <c r="E1188" s="323"/>
    </row>
    <row r="1189" spans="1:5" ht="25.5">
      <c r="A1189" s="447">
        <v>102594</v>
      </c>
      <c r="B1189" s="332" t="s">
        <v>3243</v>
      </c>
      <c r="C1189" s="447" t="s">
        <v>2010</v>
      </c>
      <c r="D1189" s="446">
        <v>6.51</v>
      </c>
      <c r="E1189" s="323"/>
    </row>
    <row r="1190" spans="1:5" ht="25.5">
      <c r="A1190" s="447">
        <v>102596</v>
      </c>
      <c r="B1190" s="332" t="s">
        <v>3245</v>
      </c>
      <c r="C1190" s="447" t="s">
        <v>2010</v>
      </c>
      <c r="D1190" s="446">
        <v>7.15</v>
      </c>
      <c r="E1190" s="323"/>
    </row>
    <row r="1191" spans="1:5" ht="25.5">
      <c r="A1191" s="447">
        <v>102598</v>
      </c>
      <c r="B1191" s="332" t="s">
        <v>3247</v>
      </c>
      <c r="C1191" s="447" t="s">
        <v>2010</v>
      </c>
      <c r="D1191" s="446">
        <v>7.95</v>
      </c>
      <c r="E1191" s="323"/>
    </row>
    <row r="1192" spans="1:5" ht="25.5">
      <c r="A1192" s="447">
        <v>102600</v>
      </c>
      <c r="B1192" s="332" t="s">
        <v>3249</v>
      </c>
      <c r="C1192" s="447" t="s">
        <v>2010</v>
      </c>
      <c r="D1192" s="446">
        <v>8.76</v>
      </c>
      <c r="E1192" s="323"/>
    </row>
    <row r="1193" spans="1:5" ht="25.5">
      <c r="A1193" s="447">
        <v>102602</v>
      </c>
      <c r="B1193" s="332" t="s">
        <v>3251</v>
      </c>
      <c r="C1193" s="447" t="s">
        <v>2010</v>
      </c>
      <c r="D1193" s="446">
        <v>9.9600000000000009</v>
      </c>
      <c r="E1193" s="323"/>
    </row>
    <row r="1194" spans="1:5" ht="38.25">
      <c r="A1194" s="447">
        <v>103005</v>
      </c>
      <c r="B1194" s="332" t="s">
        <v>2261</v>
      </c>
      <c r="C1194" s="447" t="s">
        <v>2010</v>
      </c>
      <c r="D1194" s="446">
        <v>535.45000000000005</v>
      </c>
      <c r="E1194" s="323"/>
    </row>
    <row r="1195" spans="1:5" ht="38.25">
      <c r="A1195" s="447">
        <v>103006</v>
      </c>
      <c r="B1195" s="332" t="s">
        <v>2262</v>
      </c>
      <c r="C1195" s="447" t="s">
        <v>2010</v>
      </c>
      <c r="D1195" s="446">
        <v>734.8</v>
      </c>
      <c r="E1195" s="323"/>
    </row>
    <row r="1196" spans="1:5" ht="38.25">
      <c r="A1196" s="447">
        <v>103007</v>
      </c>
      <c r="B1196" s="332" t="s">
        <v>2263</v>
      </c>
      <c r="C1196" s="447" t="s">
        <v>2010</v>
      </c>
      <c r="D1196" s="446">
        <v>963.28</v>
      </c>
      <c r="E1196" s="323"/>
    </row>
    <row r="1197" spans="1:5" ht="25.5">
      <c r="A1197" s="447">
        <v>103004</v>
      </c>
      <c r="B1197" s="332" t="s">
        <v>8188</v>
      </c>
      <c r="C1197" s="447" t="s">
        <v>5</v>
      </c>
      <c r="D1197" s="446">
        <v>0</v>
      </c>
      <c r="E1197" s="323"/>
    </row>
    <row r="1198" spans="1:5" ht="25.5">
      <c r="A1198" s="447">
        <v>102989</v>
      </c>
      <c r="B1198" s="332" t="s">
        <v>2246</v>
      </c>
      <c r="C1198" s="447" t="s">
        <v>5</v>
      </c>
      <c r="D1198" s="446">
        <v>41.52</v>
      </c>
      <c r="E1198" s="323"/>
    </row>
    <row r="1199" spans="1:5" ht="25.5">
      <c r="A1199" s="447">
        <v>102990</v>
      </c>
      <c r="B1199" s="332" t="s">
        <v>2247</v>
      </c>
      <c r="C1199" s="447" t="s">
        <v>5</v>
      </c>
      <c r="D1199" s="446">
        <v>50.44</v>
      </c>
      <c r="E1199" s="323"/>
    </row>
    <row r="1200" spans="1:5" ht="25.5">
      <c r="A1200" s="447">
        <v>102991</v>
      </c>
      <c r="B1200" s="332" t="s">
        <v>2248</v>
      </c>
      <c r="C1200" s="447" t="s">
        <v>5</v>
      </c>
      <c r="D1200" s="446">
        <v>65.349999999999994</v>
      </c>
      <c r="E1200" s="323"/>
    </row>
    <row r="1201" spans="1:5" ht="25.5">
      <c r="A1201" s="447">
        <v>102992</v>
      </c>
      <c r="B1201" s="332" t="s">
        <v>2249</v>
      </c>
      <c r="C1201" s="447" t="s">
        <v>5</v>
      </c>
      <c r="D1201" s="446">
        <v>96.39</v>
      </c>
      <c r="E1201" s="323"/>
    </row>
    <row r="1202" spans="1:5" ht="25.5">
      <c r="A1202" s="447">
        <v>102993</v>
      </c>
      <c r="B1202" s="332" t="s">
        <v>2250</v>
      </c>
      <c r="C1202" s="447" t="s">
        <v>5</v>
      </c>
      <c r="D1202" s="446">
        <v>125.51</v>
      </c>
      <c r="E1202" s="323"/>
    </row>
    <row r="1203" spans="1:5" ht="25.5">
      <c r="A1203" s="447">
        <v>102994</v>
      </c>
      <c r="B1203" s="332" t="s">
        <v>2251</v>
      </c>
      <c r="C1203" s="447" t="s">
        <v>5</v>
      </c>
      <c r="D1203" s="446">
        <v>214.56</v>
      </c>
      <c r="E1203" s="323"/>
    </row>
    <row r="1204" spans="1:5" ht="38.25">
      <c r="A1204" s="447">
        <v>102995</v>
      </c>
      <c r="B1204" s="332" t="s">
        <v>2252</v>
      </c>
      <c r="C1204" s="447" t="s">
        <v>5</v>
      </c>
      <c r="D1204" s="446">
        <v>53.94</v>
      </c>
      <c r="E1204" s="323"/>
    </row>
    <row r="1205" spans="1:5" ht="38.25">
      <c r="A1205" s="447">
        <v>102996</v>
      </c>
      <c r="B1205" s="332" t="s">
        <v>2253</v>
      </c>
      <c r="C1205" s="447" t="s">
        <v>5</v>
      </c>
      <c r="D1205" s="446">
        <v>76.23</v>
      </c>
      <c r="E1205" s="323"/>
    </row>
    <row r="1206" spans="1:5" ht="38.25">
      <c r="A1206" s="447">
        <v>102998</v>
      </c>
      <c r="B1206" s="332" t="s">
        <v>2255</v>
      </c>
      <c r="C1206" s="447" t="s">
        <v>5</v>
      </c>
      <c r="D1206" s="446">
        <v>97.32</v>
      </c>
      <c r="E1206" s="323"/>
    </row>
    <row r="1207" spans="1:5" ht="38.25">
      <c r="A1207" s="447">
        <v>102999</v>
      </c>
      <c r="B1207" s="332" t="s">
        <v>2256</v>
      </c>
      <c r="C1207" s="447" t="s">
        <v>5</v>
      </c>
      <c r="D1207" s="446">
        <v>123.1</v>
      </c>
      <c r="E1207" s="323"/>
    </row>
    <row r="1208" spans="1:5" ht="38.25">
      <c r="A1208" s="447">
        <v>103000</v>
      </c>
      <c r="B1208" s="332" t="s">
        <v>2257</v>
      </c>
      <c r="C1208" s="447" t="s">
        <v>5</v>
      </c>
      <c r="D1208" s="446">
        <v>123.62</v>
      </c>
      <c r="E1208" s="323"/>
    </row>
    <row r="1209" spans="1:5" ht="38.25">
      <c r="A1209" s="447">
        <v>102997</v>
      </c>
      <c r="B1209" s="332" t="s">
        <v>2254</v>
      </c>
      <c r="C1209" s="447" t="s">
        <v>5</v>
      </c>
      <c r="D1209" s="446">
        <v>101.67</v>
      </c>
      <c r="E1209" s="323"/>
    </row>
    <row r="1210" spans="1:5" ht="38.25">
      <c r="A1210" s="447">
        <v>103001</v>
      </c>
      <c r="B1210" s="332" t="s">
        <v>2258</v>
      </c>
      <c r="C1210" s="447" t="s">
        <v>2010</v>
      </c>
      <c r="D1210" s="446">
        <v>186.84</v>
      </c>
      <c r="E1210" s="323"/>
    </row>
    <row r="1211" spans="1:5" ht="38.25">
      <c r="A1211" s="447">
        <v>103002</v>
      </c>
      <c r="B1211" s="332" t="s">
        <v>2259</v>
      </c>
      <c r="C1211" s="447" t="s">
        <v>2010</v>
      </c>
      <c r="D1211" s="446">
        <v>231.31</v>
      </c>
      <c r="E1211" s="323"/>
    </row>
    <row r="1212" spans="1:5" ht="38.25">
      <c r="A1212" s="447">
        <v>103003</v>
      </c>
      <c r="B1212" s="332" t="s">
        <v>2260</v>
      </c>
      <c r="C1212" s="447" t="s">
        <v>2010</v>
      </c>
      <c r="D1212" s="446">
        <v>320.29000000000002</v>
      </c>
      <c r="E1212" s="323"/>
    </row>
    <row r="1213" spans="1:5" ht="25.5">
      <c r="A1213" s="447">
        <v>98522</v>
      </c>
      <c r="B1213" s="332" t="s">
        <v>1664</v>
      </c>
      <c r="C1213" s="447" t="s">
        <v>5</v>
      </c>
      <c r="D1213" s="446">
        <v>183.42</v>
      </c>
      <c r="E1213" s="323"/>
    </row>
    <row r="1214" spans="1:5" ht="25.5">
      <c r="A1214" s="447">
        <v>98523</v>
      </c>
      <c r="B1214" s="332" t="s">
        <v>8189</v>
      </c>
      <c r="C1214" s="447" t="s">
        <v>5</v>
      </c>
      <c r="D1214" s="446">
        <v>0</v>
      </c>
      <c r="E1214" s="323"/>
    </row>
    <row r="1215" spans="1:5" ht="63.75">
      <c r="A1215" s="447">
        <v>102364</v>
      </c>
      <c r="B1215" s="332" t="s">
        <v>6957</v>
      </c>
      <c r="C1215" s="447" t="s">
        <v>16</v>
      </c>
      <c r="D1215" s="446">
        <v>207.72</v>
      </c>
      <c r="E1215" s="323"/>
    </row>
    <row r="1216" spans="1:5" ht="63.75">
      <c r="A1216" s="447">
        <v>102363</v>
      </c>
      <c r="B1216" s="332" t="s">
        <v>6956</v>
      </c>
      <c r="C1216" s="447" t="s">
        <v>16</v>
      </c>
      <c r="D1216" s="446">
        <v>178.91</v>
      </c>
      <c r="E1216" s="323"/>
    </row>
    <row r="1217" spans="1:5" ht="63.75">
      <c r="A1217" s="447">
        <v>102362</v>
      </c>
      <c r="B1217" s="332" t="s">
        <v>6955</v>
      </c>
      <c r="C1217" s="447" t="s">
        <v>16</v>
      </c>
      <c r="D1217" s="446">
        <v>163.07</v>
      </c>
      <c r="E1217" s="323"/>
    </row>
    <row r="1218" spans="1:5" ht="51">
      <c r="A1218" s="447">
        <v>101196</v>
      </c>
      <c r="B1218" s="332" t="s">
        <v>8190</v>
      </c>
      <c r="C1218" s="447" t="s">
        <v>5</v>
      </c>
      <c r="D1218" s="446">
        <v>0</v>
      </c>
      <c r="E1218" s="323"/>
    </row>
    <row r="1219" spans="1:5" ht="51">
      <c r="A1219" s="447">
        <v>101195</v>
      </c>
      <c r="B1219" s="332" t="s">
        <v>8191</v>
      </c>
      <c r="C1219" s="447" t="s">
        <v>5</v>
      </c>
      <c r="D1219" s="446">
        <v>0</v>
      </c>
      <c r="E1219" s="323"/>
    </row>
    <row r="1220" spans="1:5" ht="38.25">
      <c r="A1220" s="447">
        <v>101193</v>
      </c>
      <c r="B1220" s="332" t="s">
        <v>1653</v>
      </c>
      <c r="C1220" s="447" t="s">
        <v>5</v>
      </c>
      <c r="D1220" s="446">
        <v>63.21</v>
      </c>
      <c r="E1220" s="323"/>
    </row>
    <row r="1221" spans="1:5" ht="51">
      <c r="A1221" s="447">
        <v>101192</v>
      </c>
      <c r="B1221" s="332" t="s">
        <v>1652</v>
      </c>
      <c r="C1221" s="447" t="s">
        <v>5</v>
      </c>
      <c r="D1221" s="446">
        <v>67.819999999999993</v>
      </c>
      <c r="E1221" s="323"/>
    </row>
    <row r="1222" spans="1:5" ht="38.25">
      <c r="A1222" s="447">
        <v>101194</v>
      </c>
      <c r="B1222" s="332" t="s">
        <v>1654</v>
      </c>
      <c r="C1222" s="447" t="s">
        <v>5</v>
      </c>
      <c r="D1222" s="446">
        <v>63.44</v>
      </c>
      <c r="E1222" s="323"/>
    </row>
    <row r="1223" spans="1:5" ht="38.25">
      <c r="A1223" s="447">
        <v>101190</v>
      </c>
      <c r="B1223" s="332" t="s">
        <v>1650</v>
      </c>
      <c r="C1223" s="447" t="s">
        <v>5</v>
      </c>
      <c r="D1223" s="446">
        <v>69.540000000000006</v>
      </c>
      <c r="E1223" s="323"/>
    </row>
    <row r="1224" spans="1:5" ht="51">
      <c r="A1224" s="447">
        <v>101189</v>
      </c>
      <c r="B1224" s="332" t="s">
        <v>1649</v>
      </c>
      <c r="C1224" s="447" t="s">
        <v>5</v>
      </c>
      <c r="D1224" s="446">
        <v>70.010000000000005</v>
      </c>
      <c r="E1224" s="323"/>
    </row>
    <row r="1225" spans="1:5" ht="38.25">
      <c r="A1225" s="447">
        <v>101191</v>
      </c>
      <c r="B1225" s="332" t="s">
        <v>1651</v>
      </c>
      <c r="C1225" s="447" t="s">
        <v>5</v>
      </c>
      <c r="D1225" s="446">
        <v>69.77</v>
      </c>
      <c r="E1225" s="323"/>
    </row>
    <row r="1226" spans="1:5" ht="51">
      <c r="A1226" s="447">
        <v>101198</v>
      </c>
      <c r="B1226" s="332" t="s">
        <v>1656</v>
      </c>
      <c r="C1226" s="447" t="s">
        <v>5</v>
      </c>
      <c r="D1226" s="446">
        <v>92.09</v>
      </c>
      <c r="E1226" s="323"/>
    </row>
    <row r="1227" spans="1:5" ht="51">
      <c r="A1227" s="447">
        <v>101197</v>
      </c>
      <c r="B1227" s="332" t="s">
        <v>1655</v>
      </c>
      <c r="C1227" s="447" t="s">
        <v>5</v>
      </c>
      <c r="D1227" s="446">
        <v>125.9</v>
      </c>
      <c r="E1227" s="323"/>
    </row>
    <row r="1228" spans="1:5" ht="38.25">
      <c r="A1228" s="447">
        <v>101199</v>
      </c>
      <c r="B1228" s="332" t="s">
        <v>1657</v>
      </c>
      <c r="C1228" s="447" t="s">
        <v>5</v>
      </c>
      <c r="D1228" s="446">
        <v>92.67</v>
      </c>
      <c r="E1228" s="323"/>
    </row>
    <row r="1229" spans="1:5" ht="51">
      <c r="A1229" s="447">
        <v>101203</v>
      </c>
      <c r="B1229" s="332" t="s">
        <v>1661</v>
      </c>
      <c r="C1229" s="447" t="s">
        <v>5</v>
      </c>
      <c r="D1229" s="446">
        <v>42.31</v>
      </c>
      <c r="E1229" s="323"/>
    </row>
    <row r="1230" spans="1:5" ht="51">
      <c r="A1230" s="447">
        <v>101202</v>
      </c>
      <c r="B1230" s="332" t="s">
        <v>1660</v>
      </c>
      <c r="C1230" s="447" t="s">
        <v>5</v>
      </c>
      <c r="D1230" s="446">
        <v>42.9</v>
      </c>
      <c r="E1230" s="323"/>
    </row>
    <row r="1231" spans="1:5" ht="51">
      <c r="A1231" s="447">
        <v>101204</v>
      </c>
      <c r="B1231" s="332" t="s">
        <v>1662</v>
      </c>
      <c r="C1231" s="447" t="s">
        <v>5</v>
      </c>
      <c r="D1231" s="446">
        <v>42.54</v>
      </c>
      <c r="E1231" s="323"/>
    </row>
    <row r="1232" spans="1:5" ht="51">
      <c r="A1232" s="447">
        <v>101200</v>
      </c>
      <c r="B1232" s="332" t="s">
        <v>1658</v>
      </c>
      <c r="C1232" s="447" t="s">
        <v>5</v>
      </c>
      <c r="D1232" s="446">
        <v>57.96</v>
      </c>
      <c r="E1232" s="323"/>
    </row>
    <row r="1233" spans="1:5" ht="51">
      <c r="A1233" s="447">
        <v>101201</v>
      </c>
      <c r="B1233" s="332" t="s">
        <v>1659</v>
      </c>
      <c r="C1233" s="447" t="s">
        <v>5</v>
      </c>
      <c r="D1233" s="446">
        <v>69.58</v>
      </c>
      <c r="E1233" s="323"/>
    </row>
    <row r="1234" spans="1:5" ht="38.25">
      <c r="A1234" s="447">
        <v>101205</v>
      </c>
      <c r="B1234" s="332" t="s">
        <v>1663</v>
      </c>
      <c r="C1234" s="447" t="s">
        <v>5</v>
      </c>
      <c r="D1234" s="446">
        <v>42.9</v>
      </c>
      <c r="E1234" s="323"/>
    </row>
    <row r="1235" spans="1:5" ht="38.25">
      <c r="A1235" s="447">
        <v>101188</v>
      </c>
      <c r="B1235" s="332" t="s">
        <v>3651</v>
      </c>
      <c r="C1235" s="447" t="s">
        <v>5</v>
      </c>
      <c r="D1235" s="446">
        <v>5.82</v>
      </c>
      <c r="E1235" s="323"/>
    </row>
    <row r="1236" spans="1:5" ht="51">
      <c r="A1236" s="447">
        <v>87905</v>
      </c>
      <c r="B1236" s="332" t="s">
        <v>4982</v>
      </c>
      <c r="C1236" s="447" t="s">
        <v>16</v>
      </c>
      <c r="D1236" s="446">
        <v>8.11</v>
      </c>
      <c r="E1236" s="323"/>
    </row>
    <row r="1237" spans="1:5" ht="51">
      <c r="A1237" s="447">
        <v>87904</v>
      </c>
      <c r="B1237" s="332" t="s">
        <v>4981</v>
      </c>
      <c r="C1237" s="447" t="s">
        <v>16</v>
      </c>
      <c r="D1237" s="446">
        <v>8.67</v>
      </c>
      <c r="E1237" s="323"/>
    </row>
    <row r="1238" spans="1:5" ht="51">
      <c r="A1238" s="447">
        <v>87908</v>
      </c>
      <c r="B1238" s="332" t="s">
        <v>4984</v>
      </c>
      <c r="C1238" s="447" t="s">
        <v>16</v>
      </c>
      <c r="D1238" s="446">
        <v>6.19</v>
      </c>
      <c r="E1238" s="323"/>
    </row>
    <row r="1239" spans="1:5" ht="51">
      <c r="A1239" s="447">
        <v>87907</v>
      </c>
      <c r="B1239" s="332" t="s">
        <v>4983</v>
      </c>
      <c r="C1239" s="447" t="s">
        <v>16</v>
      </c>
      <c r="D1239" s="446">
        <v>6.75</v>
      </c>
      <c r="E1239" s="323"/>
    </row>
    <row r="1240" spans="1:5" ht="51">
      <c r="A1240" s="447">
        <v>87903</v>
      </c>
      <c r="B1240" s="332" t="s">
        <v>4980</v>
      </c>
      <c r="C1240" s="447" t="s">
        <v>16</v>
      </c>
      <c r="D1240" s="446">
        <v>13.77</v>
      </c>
      <c r="E1240" s="323"/>
    </row>
    <row r="1241" spans="1:5" ht="51">
      <c r="A1241" s="447">
        <v>87902</v>
      </c>
      <c r="B1241" s="332" t="s">
        <v>4979</v>
      </c>
      <c r="C1241" s="447" t="s">
        <v>16</v>
      </c>
      <c r="D1241" s="446">
        <v>14.21</v>
      </c>
      <c r="E1241" s="323"/>
    </row>
    <row r="1242" spans="1:5" ht="63.75">
      <c r="A1242" s="447">
        <v>87900</v>
      </c>
      <c r="B1242" s="332" t="s">
        <v>4978</v>
      </c>
      <c r="C1242" s="447" t="s">
        <v>16</v>
      </c>
      <c r="D1242" s="446">
        <v>9.23</v>
      </c>
      <c r="E1242" s="323"/>
    </row>
    <row r="1243" spans="1:5" ht="51">
      <c r="A1243" s="447">
        <v>87899</v>
      </c>
      <c r="B1243" s="332" t="s">
        <v>4977</v>
      </c>
      <c r="C1243" s="447" t="s">
        <v>16</v>
      </c>
      <c r="D1243" s="446">
        <v>9.43</v>
      </c>
      <c r="E1243" s="323"/>
    </row>
    <row r="1244" spans="1:5" ht="51">
      <c r="A1244" s="447">
        <v>87894</v>
      </c>
      <c r="B1244" s="332" t="s">
        <v>4974</v>
      </c>
      <c r="C1244" s="447" t="s">
        <v>16</v>
      </c>
      <c r="D1244" s="446">
        <v>6.93</v>
      </c>
      <c r="E1244" s="323"/>
    </row>
    <row r="1245" spans="1:5" ht="51">
      <c r="A1245" s="447">
        <v>87893</v>
      </c>
      <c r="B1245" s="332" t="s">
        <v>4973</v>
      </c>
      <c r="C1245" s="447" t="s">
        <v>16</v>
      </c>
      <c r="D1245" s="446">
        <v>7.49</v>
      </c>
      <c r="E1245" s="323"/>
    </row>
    <row r="1246" spans="1:5" ht="51">
      <c r="A1246" s="447">
        <v>87897</v>
      </c>
      <c r="B1246" s="332" t="s">
        <v>4976</v>
      </c>
      <c r="C1246" s="447" t="s">
        <v>16</v>
      </c>
      <c r="D1246" s="446">
        <v>5.08</v>
      </c>
      <c r="E1246" s="323"/>
    </row>
    <row r="1247" spans="1:5" ht="51">
      <c r="A1247" s="447">
        <v>87896</v>
      </c>
      <c r="B1247" s="332" t="s">
        <v>4975</v>
      </c>
      <c r="C1247" s="447" t="s">
        <v>16</v>
      </c>
      <c r="D1247" s="446">
        <v>5.64</v>
      </c>
      <c r="E1247" s="323"/>
    </row>
    <row r="1248" spans="1:5" ht="51">
      <c r="A1248" s="447">
        <v>87892</v>
      </c>
      <c r="B1248" s="332" t="s">
        <v>4972</v>
      </c>
      <c r="C1248" s="447" t="s">
        <v>16</v>
      </c>
      <c r="D1248" s="446">
        <v>13.02</v>
      </c>
      <c r="E1248" s="323"/>
    </row>
    <row r="1249" spans="1:5" ht="63.75">
      <c r="A1249" s="447">
        <v>87889</v>
      </c>
      <c r="B1249" s="332" t="s">
        <v>4970</v>
      </c>
      <c r="C1249" s="447" t="s">
        <v>16</v>
      </c>
      <c r="D1249" s="446">
        <v>8.48</v>
      </c>
      <c r="E1249" s="323"/>
    </row>
    <row r="1250" spans="1:5" ht="51">
      <c r="A1250" s="447">
        <v>87888</v>
      </c>
      <c r="B1250" s="332" t="s">
        <v>4969</v>
      </c>
      <c r="C1250" s="447" t="s">
        <v>16</v>
      </c>
      <c r="D1250" s="446">
        <v>8.68</v>
      </c>
      <c r="E1250" s="323"/>
    </row>
    <row r="1251" spans="1:5" ht="51">
      <c r="A1251" s="447">
        <v>87891</v>
      </c>
      <c r="B1251" s="332" t="s">
        <v>4971</v>
      </c>
      <c r="C1251" s="447" t="s">
        <v>16</v>
      </c>
      <c r="D1251" s="446">
        <v>13.46</v>
      </c>
      <c r="E1251" s="323"/>
    </row>
    <row r="1252" spans="1:5" ht="38.25">
      <c r="A1252" s="447">
        <v>104411</v>
      </c>
      <c r="B1252" s="332" t="s">
        <v>4988</v>
      </c>
      <c r="C1252" s="447" t="s">
        <v>16</v>
      </c>
      <c r="D1252" s="446">
        <v>5.17</v>
      </c>
      <c r="E1252" s="323"/>
    </row>
    <row r="1253" spans="1:5" ht="38.25">
      <c r="A1253" s="447">
        <v>104410</v>
      </c>
      <c r="B1253" s="332" t="s">
        <v>4987</v>
      </c>
      <c r="C1253" s="447" t="s">
        <v>16</v>
      </c>
      <c r="D1253" s="446">
        <v>5.17</v>
      </c>
      <c r="E1253" s="323"/>
    </row>
    <row r="1254" spans="1:5" ht="38.25">
      <c r="A1254" s="447">
        <v>87879</v>
      </c>
      <c r="B1254" s="332" t="s">
        <v>4962</v>
      </c>
      <c r="C1254" s="447" t="s">
        <v>16</v>
      </c>
      <c r="D1254" s="446">
        <v>4.42</v>
      </c>
      <c r="E1254" s="323"/>
    </row>
    <row r="1255" spans="1:5" ht="38.25">
      <c r="A1255" s="447">
        <v>87878</v>
      </c>
      <c r="B1255" s="332" t="s">
        <v>4961</v>
      </c>
      <c r="C1255" s="447" t="s">
        <v>16</v>
      </c>
      <c r="D1255" s="446">
        <v>4.9800000000000004</v>
      </c>
      <c r="E1255" s="323"/>
    </row>
    <row r="1256" spans="1:5" ht="38.25">
      <c r="A1256" s="447">
        <v>87885</v>
      </c>
      <c r="B1256" s="332" t="s">
        <v>4966</v>
      </c>
      <c r="C1256" s="447" t="s">
        <v>16</v>
      </c>
      <c r="D1256" s="446">
        <v>11.34</v>
      </c>
      <c r="E1256" s="323"/>
    </row>
    <row r="1257" spans="1:5" ht="38.25">
      <c r="A1257" s="447">
        <v>87884</v>
      </c>
      <c r="B1257" s="332" t="s">
        <v>4965</v>
      </c>
      <c r="C1257" s="447" t="s">
        <v>16</v>
      </c>
      <c r="D1257" s="446">
        <v>11.78</v>
      </c>
      <c r="E1257" s="323"/>
    </row>
    <row r="1258" spans="1:5" ht="51">
      <c r="A1258" s="447">
        <v>87882</v>
      </c>
      <c r="B1258" s="332" t="s">
        <v>4964</v>
      </c>
      <c r="C1258" s="447" t="s">
        <v>16</v>
      </c>
      <c r="D1258" s="446">
        <v>6.8</v>
      </c>
      <c r="E1258" s="323"/>
    </row>
    <row r="1259" spans="1:5" ht="51">
      <c r="A1259" s="447">
        <v>87881</v>
      </c>
      <c r="B1259" s="332" t="s">
        <v>4963</v>
      </c>
      <c r="C1259" s="447" t="s">
        <v>16</v>
      </c>
      <c r="D1259" s="446">
        <v>7</v>
      </c>
      <c r="E1259" s="323"/>
    </row>
    <row r="1260" spans="1:5" ht="38.25">
      <c r="A1260" s="447">
        <v>87887</v>
      </c>
      <c r="B1260" s="332" t="s">
        <v>4968</v>
      </c>
      <c r="C1260" s="447" t="s">
        <v>16</v>
      </c>
      <c r="D1260" s="446">
        <v>18.89</v>
      </c>
      <c r="E1260" s="323"/>
    </row>
    <row r="1261" spans="1:5" ht="38.25">
      <c r="A1261" s="447">
        <v>87886</v>
      </c>
      <c r="B1261" s="332" t="s">
        <v>4967</v>
      </c>
      <c r="C1261" s="447" t="s">
        <v>16</v>
      </c>
      <c r="D1261" s="446">
        <v>19.84</v>
      </c>
      <c r="E1261" s="323"/>
    </row>
    <row r="1262" spans="1:5" ht="51">
      <c r="A1262" s="447">
        <v>87911</v>
      </c>
      <c r="B1262" s="332" t="s">
        <v>4986</v>
      </c>
      <c r="C1262" s="447" t="s">
        <v>16</v>
      </c>
      <c r="D1262" s="446">
        <v>24.51</v>
      </c>
      <c r="E1262" s="323"/>
    </row>
    <row r="1263" spans="1:5" ht="38.25">
      <c r="A1263" s="447">
        <v>87910</v>
      </c>
      <c r="B1263" s="332" t="s">
        <v>4985</v>
      </c>
      <c r="C1263" s="447" t="s">
        <v>16</v>
      </c>
      <c r="D1263" s="446">
        <v>25.46</v>
      </c>
      <c r="E1263" s="323"/>
    </row>
    <row r="1264" spans="1:5" ht="25.5">
      <c r="A1264" s="447">
        <v>103686</v>
      </c>
      <c r="B1264" s="332" t="s">
        <v>5218</v>
      </c>
      <c r="C1264" s="447" t="s">
        <v>827</v>
      </c>
      <c r="D1264" s="446">
        <v>675.76</v>
      </c>
      <c r="E1264" s="323"/>
    </row>
    <row r="1265" spans="1:5" ht="25.5">
      <c r="A1265" s="447">
        <v>103685</v>
      </c>
      <c r="B1265" s="332" t="s">
        <v>5217</v>
      </c>
      <c r="C1265" s="447" t="s">
        <v>827</v>
      </c>
      <c r="D1265" s="446">
        <v>613.9</v>
      </c>
      <c r="E1265" s="323"/>
    </row>
    <row r="1266" spans="1:5" ht="25.5">
      <c r="A1266" s="447">
        <v>103669</v>
      </c>
      <c r="B1266" s="332" t="s">
        <v>2759</v>
      </c>
      <c r="C1266" s="447" t="s">
        <v>827</v>
      </c>
      <c r="D1266" s="446">
        <v>909.45</v>
      </c>
      <c r="E1266" s="323"/>
    </row>
    <row r="1267" spans="1:5" ht="25.5">
      <c r="A1267" s="447">
        <v>103672</v>
      </c>
      <c r="B1267" s="332" t="s">
        <v>5213</v>
      </c>
      <c r="C1267" s="447" t="s">
        <v>827</v>
      </c>
      <c r="D1267" s="446">
        <v>608.78</v>
      </c>
      <c r="E1267" s="323"/>
    </row>
    <row r="1268" spans="1:5" ht="25.5">
      <c r="A1268" s="447">
        <v>103671</v>
      </c>
      <c r="B1268" s="332" t="s">
        <v>2761</v>
      </c>
      <c r="C1268" s="447" t="s">
        <v>827</v>
      </c>
      <c r="D1268" s="446">
        <v>649.88</v>
      </c>
      <c r="E1268" s="323"/>
    </row>
    <row r="1269" spans="1:5" ht="38.25">
      <c r="A1269" s="447">
        <v>103688</v>
      </c>
      <c r="B1269" s="332" t="s">
        <v>2772</v>
      </c>
      <c r="C1269" s="447" t="s">
        <v>827</v>
      </c>
      <c r="D1269" s="446">
        <v>784.22</v>
      </c>
      <c r="E1269" s="323"/>
    </row>
    <row r="1270" spans="1:5" ht="38.25">
      <c r="A1270" s="447">
        <v>103687</v>
      </c>
      <c r="B1270" s="332" t="s">
        <v>2771</v>
      </c>
      <c r="C1270" s="447" t="s">
        <v>827</v>
      </c>
      <c r="D1270" s="446">
        <v>1038.6500000000001</v>
      </c>
      <c r="E1270" s="323"/>
    </row>
    <row r="1271" spans="1:5" ht="38.25">
      <c r="A1271" s="447">
        <v>103684</v>
      </c>
      <c r="B1271" s="332" t="s">
        <v>5216</v>
      </c>
      <c r="C1271" s="447" t="s">
        <v>827</v>
      </c>
      <c r="D1271" s="446">
        <v>627</v>
      </c>
      <c r="E1271" s="323"/>
    </row>
    <row r="1272" spans="1:5" ht="51">
      <c r="A1272" s="447">
        <v>103681</v>
      </c>
      <c r="B1272" s="332" t="s">
        <v>2768</v>
      </c>
      <c r="C1272" s="447" t="s">
        <v>827</v>
      </c>
      <c r="D1272" s="446">
        <v>676.7</v>
      </c>
      <c r="E1272" s="323"/>
    </row>
    <row r="1273" spans="1:5" ht="51">
      <c r="A1273" s="447">
        <v>103679</v>
      </c>
      <c r="B1273" s="332" t="s">
        <v>2766</v>
      </c>
      <c r="C1273" s="447" t="s">
        <v>827</v>
      </c>
      <c r="D1273" s="446">
        <v>747.07</v>
      </c>
      <c r="E1273" s="323"/>
    </row>
    <row r="1274" spans="1:5" ht="51">
      <c r="A1274" s="447">
        <v>103677</v>
      </c>
      <c r="B1274" s="332" t="s">
        <v>2764</v>
      </c>
      <c r="C1274" s="447" t="s">
        <v>827</v>
      </c>
      <c r="D1274" s="446">
        <v>791.15</v>
      </c>
      <c r="E1274" s="323"/>
    </row>
    <row r="1275" spans="1:5" ht="38.25">
      <c r="A1275" s="447">
        <v>103675</v>
      </c>
      <c r="B1275" s="332" t="s">
        <v>5215</v>
      </c>
      <c r="C1275" s="447" t="s">
        <v>827</v>
      </c>
      <c r="D1275" s="446">
        <v>609.15</v>
      </c>
      <c r="E1275" s="323"/>
    </row>
    <row r="1276" spans="1:5" ht="51">
      <c r="A1276" s="447">
        <v>103680</v>
      </c>
      <c r="B1276" s="332" t="s">
        <v>2767</v>
      </c>
      <c r="C1276" s="447" t="s">
        <v>827</v>
      </c>
      <c r="D1276" s="446">
        <v>795.31</v>
      </c>
      <c r="E1276" s="323"/>
    </row>
    <row r="1277" spans="1:5" ht="51">
      <c r="A1277" s="447">
        <v>103678</v>
      </c>
      <c r="B1277" s="332" t="s">
        <v>2765</v>
      </c>
      <c r="C1277" s="447" t="s">
        <v>827</v>
      </c>
      <c r="D1277" s="446">
        <v>869.72</v>
      </c>
      <c r="E1277" s="323"/>
    </row>
    <row r="1278" spans="1:5" ht="51">
      <c r="A1278" s="447">
        <v>103676</v>
      </c>
      <c r="B1278" s="332" t="s">
        <v>2763</v>
      </c>
      <c r="C1278" s="447" t="s">
        <v>827</v>
      </c>
      <c r="D1278" s="446">
        <v>969.06</v>
      </c>
      <c r="E1278" s="323"/>
    </row>
    <row r="1279" spans="1:5" ht="38.25">
      <c r="A1279" s="447">
        <v>103674</v>
      </c>
      <c r="B1279" s="332" t="s">
        <v>5214</v>
      </c>
      <c r="C1279" s="447" t="s">
        <v>827</v>
      </c>
      <c r="D1279" s="446">
        <v>629.75</v>
      </c>
      <c r="E1279" s="323"/>
    </row>
    <row r="1280" spans="1:5" ht="51">
      <c r="A1280" s="447">
        <v>103683</v>
      </c>
      <c r="B1280" s="332" t="s">
        <v>2770</v>
      </c>
      <c r="C1280" s="447" t="s">
        <v>827</v>
      </c>
      <c r="D1280" s="446">
        <v>1229.3900000000001</v>
      </c>
      <c r="E1280" s="323"/>
    </row>
    <row r="1281" spans="1:5" ht="38.25">
      <c r="A1281" s="447">
        <v>103682</v>
      </c>
      <c r="B1281" s="332" t="s">
        <v>2769</v>
      </c>
      <c r="C1281" s="447" t="s">
        <v>827</v>
      </c>
      <c r="D1281" s="446">
        <v>928.43</v>
      </c>
      <c r="E1281" s="323"/>
    </row>
    <row r="1282" spans="1:5" ht="25.5">
      <c r="A1282" s="447">
        <v>103670</v>
      </c>
      <c r="B1282" s="332" t="s">
        <v>2760</v>
      </c>
      <c r="C1282" s="447" t="s">
        <v>827</v>
      </c>
      <c r="D1282" s="446">
        <v>309.79000000000002</v>
      </c>
      <c r="E1282" s="323"/>
    </row>
    <row r="1283" spans="1:5" ht="25.5">
      <c r="A1283" s="447">
        <v>103673</v>
      </c>
      <c r="B1283" s="332" t="s">
        <v>2762</v>
      </c>
      <c r="C1283" s="447" t="s">
        <v>827</v>
      </c>
      <c r="D1283" s="446">
        <v>43.63</v>
      </c>
      <c r="E1283" s="323"/>
    </row>
    <row r="1284" spans="1:5" ht="51">
      <c r="A1284" s="447">
        <v>91084</v>
      </c>
      <c r="B1284" s="332" t="s">
        <v>7431</v>
      </c>
      <c r="C1284" s="447" t="s">
        <v>16</v>
      </c>
      <c r="D1284" s="446">
        <v>287.47000000000003</v>
      </c>
      <c r="E1284" s="323"/>
    </row>
    <row r="1285" spans="1:5" ht="51">
      <c r="A1285" s="447">
        <v>91080</v>
      </c>
      <c r="B1285" s="332" t="s">
        <v>7427</v>
      </c>
      <c r="C1285" s="447" t="s">
        <v>16</v>
      </c>
      <c r="D1285" s="446">
        <v>229.5</v>
      </c>
      <c r="E1285" s="323"/>
    </row>
    <row r="1286" spans="1:5" ht="51">
      <c r="A1286" s="447">
        <v>91101</v>
      </c>
      <c r="B1286" s="332" t="s">
        <v>7447</v>
      </c>
      <c r="C1286" s="447" t="s">
        <v>16</v>
      </c>
      <c r="D1286" s="446">
        <v>267.95</v>
      </c>
      <c r="E1286" s="323"/>
    </row>
    <row r="1287" spans="1:5" ht="51">
      <c r="A1287" s="447">
        <v>91097</v>
      </c>
      <c r="B1287" s="332" t="s">
        <v>7443</v>
      </c>
      <c r="C1287" s="447" t="s">
        <v>16</v>
      </c>
      <c r="D1287" s="446">
        <v>222.15</v>
      </c>
      <c r="E1287" s="323"/>
    </row>
    <row r="1288" spans="1:5" ht="51">
      <c r="A1288" s="447">
        <v>91082</v>
      </c>
      <c r="B1288" s="332" t="s">
        <v>7429</v>
      </c>
      <c r="C1288" s="447" t="s">
        <v>16</v>
      </c>
      <c r="D1288" s="446">
        <v>260.7</v>
      </c>
      <c r="E1288" s="323"/>
    </row>
    <row r="1289" spans="1:5" ht="51">
      <c r="A1289" s="447">
        <v>91078</v>
      </c>
      <c r="B1289" s="332" t="s">
        <v>7425</v>
      </c>
      <c r="C1289" s="447" t="s">
        <v>16</v>
      </c>
      <c r="D1289" s="446">
        <v>217.19</v>
      </c>
      <c r="E1289" s="323"/>
    </row>
    <row r="1290" spans="1:5" ht="63.75">
      <c r="A1290" s="447">
        <v>91099</v>
      </c>
      <c r="B1290" s="332" t="s">
        <v>7445</v>
      </c>
      <c r="C1290" s="447" t="s">
        <v>16</v>
      </c>
      <c r="D1290" s="446">
        <v>246.92</v>
      </c>
      <c r="E1290" s="323"/>
    </row>
    <row r="1291" spans="1:5" ht="63.75">
      <c r="A1291" s="447">
        <v>91095</v>
      </c>
      <c r="B1291" s="332" t="s">
        <v>7441</v>
      </c>
      <c r="C1291" s="447" t="s">
        <v>16</v>
      </c>
      <c r="D1291" s="446">
        <v>211.35</v>
      </c>
      <c r="E1291" s="323"/>
    </row>
    <row r="1292" spans="1:5" ht="51">
      <c r="A1292" s="447">
        <v>91076</v>
      </c>
      <c r="B1292" s="332" t="s">
        <v>7423</v>
      </c>
      <c r="C1292" s="447" t="s">
        <v>16</v>
      </c>
      <c r="D1292" s="446">
        <v>371.74</v>
      </c>
      <c r="E1292" s="323"/>
    </row>
    <row r="1293" spans="1:5" ht="51">
      <c r="A1293" s="447">
        <v>91072</v>
      </c>
      <c r="B1293" s="332" t="s">
        <v>7419</v>
      </c>
      <c r="C1293" s="447" t="s">
        <v>16</v>
      </c>
      <c r="D1293" s="446">
        <v>325.89999999999998</v>
      </c>
      <c r="E1293" s="323"/>
    </row>
    <row r="1294" spans="1:5" ht="51">
      <c r="A1294" s="447">
        <v>91093</v>
      </c>
      <c r="B1294" s="332" t="s">
        <v>7439</v>
      </c>
      <c r="C1294" s="447" t="s">
        <v>16</v>
      </c>
      <c r="D1294" s="446">
        <v>386.38</v>
      </c>
      <c r="E1294" s="323"/>
    </row>
    <row r="1295" spans="1:5" ht="51">
      <c r="A1295" s="447">
        <v>91089</v>
      </c>
      <c r="B1295" s="332" t="s">
        <v>7435</v>
      </c>
      <c r="C1295" s="447" t="s">
        <v>16</v>
      </c>
      <c r="D1295" s="446">
        <v>348.89</v>
      </c>
      <c r="E1295" s="323"/>
    </row>
    <row r="1296" spans="1:5" ht="51">
      <c r="A1296" s="447">
        <v>91074</v>
      </c>
      <c r="B1296" s="332" t="s">
        <v>7421</v>
      </c>
      <c r="C1296" s="447" t="s">
        <v>16</v>
      </c>
      <c r="D1296" s="446">
        <v>240.78</v>
      </c>
      <c r="E1296" s="323"/>
    </row>
    <row r="1297" spans="1:5" ht="51">
      <c r="A1297" s="447">
        <v>91070</v>
      </c>
      <c r="B1297" s="332" t="s">
        <v>7417</v>
      </c>
      <c r="C1297" s="447" t="s">
        <v>16</v>
      </c>
      <c r="D1297" s="446">
        <v>205.51</v>
      </c>
      <c r="E1297" s="323"/>
    </row>
    <row r="1298" spans="1:5" ht="51">
      <c r="A1298" s="447">
        <v>91091</v>
      </c>
      <c r="B1298" s="332" t="s">
        <v>7437</v>
      </c>
      <c r="C1298" s="447" t="s">
        <v>16</v>
      </c>
      <c r="D1298" s="446">
        <v>256.72000000000003</v>
      </c>
      <c r="E1298" s="323"/>
    </row>
    <row r="1299" spans="1:5" ht="51">
      <c r="A1299" s="447">
        <v>91087</v>
      </c>
      <c r="B1299" s="332" t="s">
        <v>7433</v>
      </c>
      <c r="C1299" s="447" t="s">
        <v>16</v>
      </c>
      <c r="D1299" s="446">
        <v>227.32</v>
      </c>
      <c r="E1299" s="323"/>
    </row>
    <row r="1300" spans="1:5" ht="51">
      <c r="A1300" s="447">
        <v>91083</v>
      </c>
      <c r="B1300" s="332" t="s">
        <v>7430</v>
      </c>
      <c r="C1300" s="447" t="s">
        <v>16</v>
      </c>
      <c r="D1300" s="446">
        <v>349.81</v>
      </c>
      <c r="E1300" s="323"/>
    </row>
    <row r="1301" spans="1:5" ht="51">
      <c r="A1301" s="447">
        <v>91079</v>
      </c>
      <c r="B1301" s="332" t="s">
        <v>7426</v>
      </c>
      <c r="C1301" s="447" t="s">
        <v>16</v>
      </c>
      <c r="D1301" s="446">
        <v>213.71</v>
      </c>
      <c r="E1301" s="323"/>
    </row>
    <row r="1302" spans="1:5" ht="51">
      <c r="A1302" s="447">
        <v>91100</v>
      </c>
      <c r="B1302" s="332" t="s">
        <v>7446</v>
      </c>
      <c r="C1302" s="447" t="s">
        <v>16</v>
      </c>
      <c r="D1302" s="446">
        <v>292.68</v>
      </c>
      <c r="E1302" s="323"/>
    </row>
    <row r="1303" spans="1:5" ht="51">
      <c r="A1303" s="447">
        <v>91096</v>
      </c>
      <c r="B1303" s="332" t="s">
        <v>7442</v>
      </c>
      <c r="C1303" s="447" t="s">
        <v>16</v>
      </c>
      <c r="D1303" s="446">
        <v>202.62</v>
      </c>
      <c r="E1303" s="323"/>
    </row>
    <row r="1304" spans="1:5" ht="51">
      <c r="A1304" s="447">
        <v>91081</v>
      </c>
      <c r="B1304" s="332" t="s">
        <v>7428</v>
      </c>
      <c r="C1304" s="447" t="s">
        <v>16</v>
      </c>
      <c r="D1304" s="446">
        <v>282.33999999999997</v>
      </c>
      <c r="E1304" s="323"/>
    </row>
    <row r="1305" spans="1:5" ht="51">
      <c r="A1305" s="447">
        <v>91077</v>
      </c>
      <c r="B1305" s="332" t="s">
        <v>7424</v>
      </c>
      <c r="C1305" s="447" t="s">
        <v>16</v>
      </c>
      <c r="D1305" s="446">
        <v>197.64</v>
      </c>
      <c r="E1305" s="323"/>
    </row>
    <row r="1306" spans="1:5" ht="63.75">
      <c r="A1306" s="447">
        <v>91098</v>
      </c>
      <c r="B1306" s="332" t="s">
        <v>7444</v>
      </c>
      <c r="C1306" s="447" t="s">
        <v>16</v>
      </c>
      <c r="D1306" s="446">
        <v>250.01</v>
      </c>
      <c r="E1306" s="323"/>
    </row>
    <row r="1307" spans="1:5" ht="63.75">
      <c r="A1307" s="447">
        <v>91094</v>
      </c>
      <c r="B1307" s="332" t="s">
        <v>7440</v>
      </c>
      <c r="C1307" s="447" t="s">
        <v>16</v>
      </c>
      <c r="D1307" s="446">
        <v>189.43</v>
      </c>
      <c r="E1307" s="323"/>
    </row>
    <row r="1308" spans="1:5" ht="51">
      <c r="A1308" s="447">
        <v>91075</v>
      </c>
      <c r="B1308" s="332" t="s">
        <v>7422</v>
      </c>
      <c r="C1308" s="447" t="s">
        <v>16</v>
      </c>
      <c r="D1308" s="446">
        <v>405.83</v>
      </c>
      <c r="E1308" s="323"/>
    </row>
    <row r="1309" spans="1:5" ht="51">
      <c r="A1309" s="447">
        <v>91071</v>
      </c>
      <c r="B1309" s="332" t="s">
        <v>7418</v>
      </c>
      <c r="C1309" s="447" t="s">
        <v>16</v>
      </c>
      <c r="D1309" s="446">
        <v>317.33999999999997</v>
      </c>
      <c r="E1309" s="323"/>
    </row>
    <row r="1310" spans="1:5" ht="51">
      <c r="A1310" s="447">
        <v>91092</v>
      </c>
      <c r="B1310" s="332" t="s">
        <v>7438</v>
      </c>
      <c r="C1310" s="447" t="s">
        <v>16</v>
      </c>
      <c r="D1310" s="446">
        <v>401.34</v>
      </c>
      <c r="E1310" s="323"/>
    </row>
    <row r="1311" spans="1:5" ht="51">
      <c r="A1311" s="447">
        <v>91088</v>
      </c>
      <c r="B1311" s="332" t="s">
        <v>7434</v>
      </c>
      <c r="C1311" s="447" t="s">
        <v>16</v>
      </c>
      <c r="D1311" s="446">
        <v>337.87</v>
      </c>
      <c r="E1311" s="323"/>
    </row>
    <row r="1312" spans="1:5" ht="51">
      <c r="A1312" s="447">
        <v>91073</v>
      </c>
      <c r="B1312" s="332" t="s">
        <v>7420</v>
      </c>
      <c r="C1312" s="447" t="s">
        <v>16</v>
      </c>
      <c r="D1312" s="446">
        <v>254.34</v>
      </c>
      <c r="E1312" s="323"/>
    </row>
    <row r="1313" spans="1:5" ht="51">
      <c r="A1313" s="447">
        <v>91069</v>
      </c>
      <c r="B1313" s="332" t="s">
        <v>7416</v>
      </c>
      <c r="C1313" s="447" t="s">
        <v>16</v>
      </c>
      <c r="D1313" s="446">
        <v>194.63</v>
      </c>
      <c r="E1313" s="323"/>
    </row>
    <row r="1314" spans="1:5" ht="51">
      <c r="A1314" s="447">
        <v>91090</v>
      </c>
      <c r="B1314" s="332" t="s">
        <v>7436</v>
      </c>
      <c r="C1314" s="447" t="s">
        <v>16</v>
      </c>
      <c r="D1314" s="446">
        <v>259.89</v>
      </c>
      <c r="E1314" s="323"/>
    </row>
    <row r="1315" spans="1:5" ht="51">
      <c r="A1315" s="447">
        <v>91086</v>
      </c>
      <c r="B1315" s="332" t="s">
        <v>7432</v>
      </c>
      <c r="C1315" s="447" t="s">
        <v>16</v>
      </c>
      <c r="D1315" s="446">
        <v>214.84</v>
      </c>
      <c r="E1315" s="323"/>
    </row>
    <row r="1316" spans="1:5" ht="25.5">
      <c r="A1316" s="447">
        <v>105522</v>
      </c>
      <c r="B1316" s="332" t="s">
        <v>8192</v>
      </c>
      <c r="C1316" s="447" t="s">
        <v>16</v>
      </c>
      <c r="D1316" s="446">
        <v>0</v>
      </c>
      <c r="E1316" s="323"/>
    </row>
    <row r="1317" spans="1:5" ht="25.5">
      <c r="A1317" s="447">
        <v>104281</v>
      </c>
      <c r="B1317" s="332" t="s">
        <v>8193</v>
      </c>
      <c r="C1317" s="447" t="s">
        <v>2010</v>
      </c>
      <c r="D1317" s="446">
        <v>0</v>
      </c>
      <c r="E1317" s="323"/>
    </row>
    <row r="1318" spans="1:5" ht="25.5">
      <c r="A1318" s="447">
        <v>104287</v>
      </c>
      <c r="B1318" s="332" t="s">
        <v>8194</v>
      </c>
      <c r="C1318" s="447" t="s">
        <v>2010</v>
      </c>
      <c r="D1318" s="446">
        <v>0</v>
      </c>
      <c r="E1318" s="323"/>
    </row>
    <row r="1319" spans="1:5" ht="25.5">
      <c r="A1319" s="447">
        <v>104286</v>
      </c>
      <c r="B1319" s="332" t="s">
        <v>8195</v>
      </c>
      <c r="C1319" s="447" t="s">
        <v>2010</v>
      </c>
      <c r="D1319" s="446">
        <v>0</v>
      </c>
      <c r="E1319" s="323"/>
    </row>
    <row r="1320" spans="1:5" ht="25.5">
      <c r="A1320" s="447">
        <v>104292</v>
      </c>
      <c r="B1320" s="332" t="s">
        <v>8196</v>
      </c>
      <c r="C1320" s="447" t="s">
        <v>2010</v>
      </c>
      <c r="D1320" s="446">
        <v>0</v>
      </c>
      <c r="E1320" s="323"/>
    </row>
    <row r="1321" spans="1:5" ht="25.5">
      <c r="A1321" s="447">
        <v>104282</v>
      </c>
      <c r="B1321" s="332" t="s">
        <v>8197</v>
      </c>
      <c r="C1321" s="447" t="s">
        <v>2010</v>
      </c>
      <c r="D1321" s="446">
        <v>0</v>
      </c>
      <c r="E1321" s="323"/>
    </row>
    <row r="1322" spans="1:5" ht="25.5">
      <c r="A1322" s="447">
        <v>104288</v>
      </c>
      <c r="B1322" s="332" t="s">
        <v>8198</v>
      </c>
      <c r="C1322" s="447" t="s">
        <v>2010</v>
      </c>
      <c r="D1322" s="446">
        <v>0</v>
      </c>
      <c r="E1322" s="323"/>
    </row>
    <row r="1323" spans="1:5" ht="25.5">
      <c r="A1323" s="447">
        <v>104283</v>
      </c>
      <c r="B1323" s="332" t="s">
        <v>8199</v>
      </c>
      <c r="C1323" s="447" t="s">
        <v>2010</v>
      </c>
      <c r="D1323" s="446">
        <v>0</v>
      </c>
      <c r="E1323" s="323"/>
    </row>
    <row r="1324" spans="1:5" ht="25.5">
      <c r="A1324" s="447">
        <v>104289</v>
      </c>
      <c r="B1324" s="332" t="s">
        <v>8200</v>
      </c>
      <c r="C1324" s="447" t="s">
        <v>2010</v>
      </c>
      <c r="D1324" s="446">
        <v>0</v>
      </c>
      <c r="E1324" s="323"/>
    </row>
    <row r="1325" spans="1:5" ht="25.5">
      <c r="A1325" s="447">
        <v>104284</v>
      </c>
      <c r="B1325" s="332" t="s">
        <v>8201</v>
      </c>
      <c r="C1325" s="447" t="s">
        <v>2010</v>
      </c>
      <c r="D1325" s="446">
        <v>0</v>
      </c>
      <c r="E1325" s="323"/>
    </row>
    <row r="1326" spans="1:5" ht="25.5">
      <c r="A1326" s="447">
        <v>104290</v>
      </c>
      <c r="B1326" s="332" t="s">
        <v>8202</v>
      </c>
      <c r="C1326" s="447" t="s">
        <v>2010</v>
      </c>
      <c r="D1326" s="446">
        <v>0</v>
      </c>
      <c r="E1326" s="323"/>
    </row>
    <row r="1327" spans="1:5" ht="25.5">
      <c r="A1327" s="447">
        <v>104285</v>
      </c>
      <c r="B1327" s="332" t="s">
        <v>8203</v>
      </c>
      <c r="C1327" s="447" t="s">
        <v>2010</v>
      </c>
      <c r="D1327" s="446">
        <v>0</v>
      </c>
      <c r="E1327" s="323"/>
    </row>
    <row r="1328" spans="1:5" ht="25.5">
      <c r="A1328" s="447">
        <v>104291</v>
      </c>
      <c r="B1328" s="332" t="s">
        <v>8204</v>
      </c>
      <c r="C1328" s="447" t="s">
        <v>2010</v>
      </c>
      <c r="D1328" s="446">
        <v>0</v>
      </c>
      <c r="E1328" s="323"/>
    </row>
    <row r="1329" spans="1:5" ht="25.5">
      <c r="A1329" s="447">
        <v>104267</v>
      </c>
      <c r="B1329" s="332" t="s">
        <v>8205</v>
      </c>
      <c r="C1329" s="447" t="s">
        <v>2010</v>
      </c>
      <c r="D1329" s="446">
        <v>0</v>
      </c>
      <c r="E1329" s="323"/>
    </row>
    <row r="1330" spans="1:5" ht="25.5">
      <c r="A1330" s="447">
        <v>104268</v>
      </c>
      <c r="B1330" s="332" t="s">
        <v>8206</v>
      </c>
      <c r="C1330" s="447" t="s">
        <v>2010</v>
      </c>
      <c r="D1330" s="446">
        <v>0</v>
      </c>
      <c r="E1330" s="323"/>
    </row>
    <row r="1331" spans="1:5" ht="25.5">
      <c r="A1331" s="447">
        <v>104269</v>
      </c>
      <c r="B1331" s="332" t="s">
        <v>8207</v>
      </c>
      <c r="C1331" s="447" t="s">
        <v>2010</v>
      </c>
      <c r="D1331" s="446">
        <v>0</v>
      </c>
      <c r="E1331" s="323"/>
    </row>
    <row r="1332" spans="1:5" ht="25.5">
      <c r="A1332" s="447">
        <v>104270</v>
      </c>
      <c r="B1332" s="332" t="s">
        <v>8208</v>
      </c>
      <c r="C1332" s="447" t="s">
        <v>2010</v>
      </c>
      <c r="D1332" s="446">
        <v>0</v>
      </c>
      <c r="E1332" s="323"/>
    </row>
    <row r="1333" spans="1:5" ht="25.5">
      <c r="A1333" s="447">
        <v>104276</v>
      </c>
      <c r="B1333" s="332" t="s">
        <v>8209</v>
      </c>
      <c r="C1333" s="447" t="s">
        <v>2010</v>
      </c>
      <c r="D1333" s="446">
        <v>0</v>
      </c>
      <c r="E1333" s="323"/>
    </row>
    <row r="1334" spans="1:5" ht="25.5">
      <c r="A1334" s="447">
        <v>104280</v>
      </c>
      <c r="B1334" s="332" t="s">
        <v>8210</v>
      </c>
      <c r="C1334" s="447" t="s">
        <v>2010</v>
      </c>
      <c r="D1334" s="446">
        <v>0</v>
      </c>
      <c r="E1334" s="323"/>
    </row>
    <row r="1335" spans="1:5" ht="25.5">
      <c r="A1335" s="447">
        <v>104271</v>
      </c>
      <c r="B1335" s="332" t="s">
        <v>8211</v>
      </c>
      <c r="C1335" s="447" t="s">
        <v>2010</v>
      </c>
      <c r="D1335" s="446">
        <v>0</v>
      </c>
      <c r="E1335" s="323"/>
    </row>
    <row r="1336" spans="1:5" ht="25.5">
      <c r="A1336" s="447">
        <v>104272</v>
      </c>
      <c r="B1336" s="332" t="s">
        <v>8212</v>
      </c>
      <c r="C1336" s="447" t="s">
        <v>2010</v>
      </c>
      <c r="D1336" s="446">
        <v>0</v>
      </c>
      <c r="E1336" s="323"/>
    </row>
    <row r="1337" spans="1:5" ht="25.5">
      <c r="A1337" s="447">
        <v>104273</v>
      </c>
      <c r="B1337" s="332" t="s">
        <v>8213</v>
      </c>
      <c r="C1337" s="447" t="s">
        <v>2010</v>
      </c>
      <c r="D1337" s="446">
        <v>0</v>
      </c>
      <c r="E1337" s="323"/>
    </row>
    <row r="1338" spans="1:5" ht="25.5">
      <c r="A1338" s="447">
        <v>104277</v>
      </c>
      <c r="B1338" s="332" t="s">
        <v>8214</v>
      </c>
      <c r="C1338" s="447" t="s">
        <v>2010</v>
      </c>
      <c r="D1338" s="446">
        <v>0</v>
      </c>
      <c r="E1338" s="323"/>
    </row>
    <row r="1339" spans="1:5" ht="25.5">
      <c r="A1339" s="447">
        <v>104274</v>
      </c>
      <c r="B1339" s="332" t="s">
        <v>8215</v>
      </c>
      <c r="C1339" s="447" t="s">
        <v>2010</v>
      </c>
      <c r="D1339" s="446">
        <v>0</v>
      </c>
      <c r="E1339" s="323"/>
    </row>
    <row r="1340" spans="1:5" ht="25.5">
      <c r="A1340" s="447">
        <v>104278</v>
      </c>
      <c r="B1340" s="332" t="s">
        <v>8216</v>
      </c>
      <c r="C1340" s="447" t="s">
        <v>2010</v>
      </c>
      <c r="D1340" s="446">
        <v>0</v>
      </c>
      <c r="E1340" s="323"/>
    </row>
    <row r="1341" spans="1:5" ht="25.5">
      <c r="A1341" s="447">
        <v>104275</v>
      </c>
      <c r="B1341" s="332" t="s">
        <v>8217</v>
      </c>
      <c r="C1341" s="447" t="s">
        <v>2010</v>
      </c>
      <c r="D1341" s="446">
        <v>0</v>
      </c>
      <c r="E1341" s="323"/>
    </row>
    <row r="1342" spans="1:5" ht="25.5">
      <c r="A1342" s="447">
        <v>104279</v>
      </c>
      <c r="B1342" s="332" t="s">
        <v>8218</v>
      </c>
      <c r="C1342" s="447" t="s">
        <v>2010</v>
      </c>
      <c r="D1342" s="446">
        <v>0</v>
      </c>
      <c r="E1342" s="323"/>
    </row>
    <row r="1343" spans="1:5" ht="25.5">
      <c r="A1343" s="447">
        <v>104265</v>
      </c>
      <c r="B1343" s="332" t="s">
        <v>8219</v>
      </c>
      <c r="C1343" s="447" t="s">
        <v>2010</v>
      </c>
      <c r="D1343" s="446">
        <v>0</v>
      </c>
      <c r="E1343" s="323"/>
    </row>
    <row r="1344" spans="1:5" ht="25.5">
      <c r="A1344" s="447">
        <v>104266</v>
      </c>
      <c r="B1344" s="332" t="s">
        <v>8220</v>
      </c>
      <c r="C1344" s="447" t="s">
        <v>2010</v>
      </c>
      <c r="D1344" s="446">
        <v>0</v>
      </c>
      <c r="E1344" s="323"/>
    </row>
    <row r="1345" spans="1:5" ht="38.25">
      <c r="A1345" s="447">
        <v>104305</v>
      </c>
      <c r="B1345" s="332" t="s">
        <v>8221</v>
      </c>
      <c r="C1345" s="447" t="s">
        <v>5</v>
      </c>
      <c r="D1345" s="446">
        <v>0</v>
      </c>
      <c r="E1345" s="323"/>
    </row>
    <row r="1346" spans="1:5" ht="38.25">
      <c r="A1346" s="447">
        <v>104306</v>
      </c>
      <c r="B1346" s="332" t="s">
        <v>8222</v>
      </c>
      <c r="C1346" s="447" t="s">
        <v>5</v>
      </c>
      <c r="D1346" s="446">
        <v>0</v>
      </c>
      <c r="E1346" s="323"/>
    </row>
    <row r="1347" spans="1:5" ht="38.25">
      <c r="A1347" s="447">
        <v>104307</v>
      </c>
      <c r="B1347" s="332" t="s">
        <v>8223</v>
      </c>
      <c r="C1347" s="447" t="s">
        <v>5</v>
      </c>
      <c r="D1347" s="446">
        <v>0</v>
      </c>
      <c r="E1347" s="323"/>
    </row>
    <row r="1348" spans="1:5" ht="38.25">
      <c r="A1348" s="447">
        <v>104308</v>
      </c>
      <c r="B1348" s="332" t="s">
        <v>8224</v>
      </c>
      <c r="C1348" s="447" t="s">
        <v>5</v>
      </c>
      <c r="D1348" s="446">
        <v>0</v>
      </c>
      <c r="E1348" s="323"/>
    </row>
    <row r="1349" spans="1:5" ht="38.25">
      <c r="A1349" s="447">
        <v>104309</v>
      </c>
      <c r="B1349" s="332" t="s">
        <v>8225</v>
      </c>
      <c r="C1349" s="447" t="s">
        <v>5</v>
      </c>
      <c r="D1349" s="446">
        <v>0</v>
      </c>
      <c r="E1349" s="323"/>
    </row>
    <row r="1350" spans="1:5" ht="38.25">
      <c r="A1350" s="447">
        <v>104310</v>
      </c>
      <c r="B1350" s="332" t="s">
        <v>8226</v>
      </c>
      <c r="C1350" s="447" t="s">
        <v>5</v>
      </c>
      <c r="D1350" s="446">
        <v>0</v>
      </c>
      <c r="E1350" s="323"/>
    </row>
    <row r="1351" spans="1:5" ht="38.25">
      <c r="A1351" s="447">
        <v>104311</v>
      </c>
      <c r="B1351" s="332" t="s">
        <v>8227</v>
      </c>
      <c r="C1351" s="447" t="s">
        <v>5</v>
      </c>
      <c r="D1351" s="446">
        <v>0</v>
      </c>
      <c r="E1351" s="323"/>
    </row>
    <row r="1352" spans="1:5" ht="38.25">
      <c r="A1352" s="447">
        <v>104301</v>
      </c>
      <c r="B1352" s="332" t="s">
        <v>8228</v>
      </c>
      <c r="C1352" s="447" t="s">
        <v>802</v>
      </c>
      <c r="D1352" s="446">
        <v>0</v>
      </c>
      <c r="E1352" s="323"/>
    </row>
    <row r="1353" spans="1:5" ht="38.25">
      <c r="A1353" s="447">
        <v>104302</v>
      </c>
      <c r="B1353" s="332" t="s">
        <v>8229</v>
      </c>
      <c r="C1353" s="447" t="s">
        <v>802</v>
      </c>
      <c r="D1353" s="446">
        <v>0</v>
      </c>
      <c r="E1353" s="323"/>
    </row>
    <row r="1354" spans="1:5" ht="38.25">
      <c r="A1354" s="447">
        <v>104303</v>
      </c>
      <c r="B1354" s="332" t="s">
        <v>8230</v>
      </c>
      <c r="C1354" s="447" t="s">
        <v>802</v>
      </c>
      <c r="D1354" s="446">
        <v>0</v>
      </c>
      <c r="E1354" s="323"/>
    </row>
    <row r="1355" spans="1:5" ht="38.25">
      <c r="A1355" s="447">
        <v>104304</v>
      </c>
      <c r="B1355" s="332" t="s">
        <v>8231</v>
      </c>
      <c r="C1355" s="447" t="s">
        <v>802</v>
      </c>
      <c r="D1355" s="446">
        <v>0</v>
      </c>
      <c r="E1355" s="323"/>
    </row>
    <row r="1356" spans="1:5" ht="38.25">
      <c r="A1356" s="447">
        <v>104293</v>
      </c>
      <c r="B1356" s="332" t="s">
        <v>8232</v>
      </c>
      <c r="C1356" s="447" t="s">
        <v>802</v>
      </c>
      <c r="D1356" s="446">
        <v>0</v>
      </c>
      <c r="E1356" s="323"/>
    </row>
    <row r="1357" spans="1:5" ht="38.25">
      <c r="A1357" s="447">
        <v>104297</v>
      </c>
      <c r="B1357" s="332" t="s">
        <v>8233</v>
      </c>
      <c r="C1357" s="447" t="s">
        <v>802</v>
      </c>
      <c r="D1357" s="446">
        <v>0</v>
      </c>
      <c r="E1357" s="323"/>
    </row>
    <row r="1358" spans="1:5" ht="38.25">
      <c r="A1358" s="447">
        <v>104295</v>
      </c>
      <c r="B1358" s="332" t="s">
        <v>8234</v>
      </c>
      <c r="C1358" s="447" t="s">
        <v>802</v>
      </c>
      <c r="D1358" s="446">
        <v>0</v>
      </c>
      <c r="E1358" s="323"/>
    </row>
    <row r="1359" spans="1:5" ht="38.25">
      <c r="A1359" s="447">
        <v>104299</v>
      </c>
      <c r="B1359" s="332" t="s">
        <v>8235</v>
      </c>
      <c r="C1359" s="447" t="s">
        <v>802</v>
      </c>
      <c r="D1359" s="446">
        <v>0</v>
      </c>
      <c r="E1359" s="323"/>
    </row>
    <row r="1360" spans="1:5" ht="38.25">
      <c r="A1360" s="447">
        <v>104294</v>
      </c>
      <c r="B1360" s="332" t="s">
        <v>8236</v>
      </c>
      <c r="C1360" s="447" t="s">
        <v>802</v>
      </c>
      <c r="D1360" s="446">
        <v>0</v>
      </c>
      <c r="E1360" s="323"/>
    </row>
    <row r="1361" spans="1:5" ht="38.25">
      <c r="A1361" s="447">
        <v>104298</v>
      </c>
      <c r="B1361" s="332" t="s">
        <v>8237</v>
      </c>
      <c r="C1361" s="447" t="s">
        <v>802</v>
      </c>
      <c r="D1361" s="446">
        <v>0</v>
      </c>
      <c r="E1361" s="323"/>
    </row>
    <row r="1362" spans="1:5" ht="38.25">
      <c r="A1362" s="447">
        <v>104296</v>
      </c>
      <c r="B1362" s="332" t="s">
        <v>8238</v>
      </c>
      <c r="C1362" s="447" t="s">
        <v>802</v>
      </c>
      <c r="D1362" s="446">
        <v>0</v>
      </c>
      <c r="E1362" s="323"/>
    </row>
    <row r="1363" spans="1:5" ht="38.25">
      <c r="A1363" s="447">
        <v>104300</v>
      </c>
      <c r="B1363" s="332" t="s">
        <v>8239</v>
      </c>
      <c r="C1363" s="447" t="s">
        <v>802</v>
      </c>
      <c r="D1363" s="446">
        <v>0</v>
      </c>
      <c r="E1363" s="323"/>
    </row>
    <row r="1364" spans="1:5" ht="38.25">
      <c r="A1364" s="447">
        <v>90944</v>
      </c>
      <c r="B1364" s="332" t="s">
        <v>3626</v>
      </c>
      <c r="C1364" s="447" t="s">
        <v>16</v>
      </c>
      <c r="D1364" s="446">
        <v>227.54</v>
      </c>
      <c r="E1364" s="323"/>
    </row>
    <row r="1365" spans="1:5" ht="38.25">
      <c r="A1365" s="447">
        <v>90934</v>
      </c>
      <c r="B1365" s="332" t="s">
        <v>3622</v>
      </c>
      <c r="C1365" s="447" t="s">
        <v>16</v>
      </c>
      <c r="D1365" s="446">
        <v>211.1</v>
      </c>
      <c r="E1365" s="323"/>
    </row>
    <row r="1366" spans="1:5" ht="38.25">
      <c r="A1366" s="447">
        <v>90954</v>
      </c>
      <c r="B1366" s="332" t="s">
        <v>3630</v>
      </c>
      <c r="C1366" s="447" t="s">
        <v>16</v>
      </c>
      <c r="D1366" s="446">
        <v>257.64999999999998</v>
      </c>
      <c r="E1366" s="323"/>
    </row>
    <row r="1367" spans="1:5" ht="38.25">
      <c r="A1367" s="447">
        <v>90933</v>
      </c>
      <c r="B1367" s="332" t="s">
        <v>3621</v>
      </c>
      <c r="C1367" s="447" t="s">
        <v>16</v>
      </c>
      <c r="D1367" s="446">
        <v>195.87</v>
      </c>
      <c r="E1367" s="323"/>
    </row>
    <row r="1368" spans="1:5" ht="38.25">
      <c r="A1368" s="447">
        <v>90943</v>
      </c>
      <c r="B1368" s="332" t="s">
        <v>3625</v>
      </c>
      <c r="C1368" s="447" t="s">
        <v>16</v>
      </c>
      <c r="D1368" s="446">
        <v>210.96</v>
      </c>
      <c r="E1368" s="323"/>
    </row>
    <row r="1369" spans="1:5" ht="38.25">
      <c r="A1369" s="447">
        <v>90953</v>
      </c>
      <c r="B1369" s="332" t="s">
        <v>3629</v>
      </c>
      <c r="C1369" s="447" t="s">
        <v>16</v>
      </c>
      <c r="D1369" s="446">
        <v>238.59</v>
      </c>
      <c r="E1369" s="323"/>
    </row>
    <row r="1370" spans="1:5" ht="38.25">
      <c r="A1370" s="447">
        <v>90932</v>
      </c>
      <c r="B1370" s="332" t="s">
        <v>3620</v>
      </c>
      <c r="C1370" s="447" t="s">
        <v>16</v>
      </c>
      <c r="D1370" s="446">
        <v>93.14</v>
      </c>
      <c r="E1370" s="323"/>
    </row>
    <row r="1371" spans="1:5" ht="38.25">
      <c r="A1371" s="447">
        <v>90942</v>
      </c>
      <c r="B1371" s="332" t="s">
        <v>3624</v>
      </c>
      <c r="C1371" s="447" t="s">
        <v>16</v>
      </c>
      <c r="D1371" s="446">
        <v>99.1</v>
      </c>
      <c r="E1371" s="323"/>
    </row>
    <row r="1372" spans="1:5" ht="38.25">
      <c r="A1372" s="447">
        <v>90952</v>
      </c>
      <c r="B1372" s="332" t="s">
        <v>3628</v>
      </c>
      <c r="C1372" s="447" t="s">
        <v>16</v>
      </c>
      <c r="D1372" s="446">
        <v>109.97</v>
      </c>
      <c r="E1372" s="323"/>
    </row>
    <row r="1373" spans="1:5" ht="51">
      <c r="A1373" s="447">
        <v>90930</v>
      </c>
      <c r="B1373" s="332" t="s">
        <v>3619</v>
      </c>
      <c r="C1373" s="447" t="s">
        <v>16</v>
      </c>
      <c r="D1373" s="446">
        <v>84.65</v>
      </c>
      <c r="E1373" s="323"/>
    </row>
    <row r="1374" spans="1:5" ht="51">
      <c r="A1374" s="447">
        <v>90940</v>
      </c>
      <c r="B1374" s="332" t="s">
        <v>3623</v>
      </c>
      <c r="C1374" s="447" t="s">
        <v>16</v>
      </c>
      <c r="D1374" s="446">
        <v>89.85</v>
      </c>
      <c r="E1374" s="323"/>
    </row>
    <row r="1375" spans="1:5" ht="51">
      <c r="A1375" s="447">
        <v>90950</v>
      </c>
      <c r="B1375" s="332" t="s">
        <v>3627</v>
      </c>
      <c r="C1375" s="447" t="s">
        <v>16</v>
      </c>
      <c r="D1375" s="446">
        <v>99.34</v>
      </c>
      <c r="E1375" s="323"/>
    </row>
    <row r="1376" spans="1:5" ht="25.5">
      <c r="A1376" s="447">
        <v>88476</v>
      </c>
      <c r="B1376" s="332" t="s">
        <v>3616</v>
      </c>
      <c r="C1376" s="447" t="s">
        <v>16</v>
      </c>
      <c r="D1376" s="446">
        <v>21.17</v>
      </c>
      <c r="E1376" s="323"/>
    </row>
    <row r="1377" spans="1:5" ht="25.5">
      <c r="A1377" s="447">
        <v>88477</v>
      </c>
      <c r="B1377" s="332" t="s">
        <v>3617</v>
      </c>
      <c r="C1377" s="447" t="s">
        <v>16</v>
      </c>
      <c r="D1377" s="446">
        <v>29.08</v>
      </c>
      <c r="E1377" s="323"/>
    </row>
    <row r="1378" spans="1:5" ht="25.5">
      <c r="A1378" s="447">
        <v>88478</v>
      </c>
      <c r="B1378" s="332" t="s">
        <v>3618</v>
      </c>
      <c r="C1378" s="447" t="s">
        <v>16</v>
      </c>
      <c r="D1378" s="446">
        <v>35.619999999999997</v>
      </c>
      <c r="E1378" s="323"/>
    </row>
    <row r="1379" spans="1:5" ht="25.5">
      <c r="A1379" s="447">
        <v>88470</v>
      </c>
      <c r="B1379" s="332" t="s">
        <v>3613</v>
      </c>
      <c r="C1379" s="447" t="s">
        <v>16</v>
      </c>
      <c r="D1379" s="446">
        <v>24.89</v>
      </c>
      <c r="E1379" s="323"/>
    </row>
    <row r="1380" spans="1:5" ht="25.5">
      <c r="A1380" s="447">
        <v>88471</v>
      </c>
      <c r="B1380" s="332" t="s">
        <v>3614</v>
      </c>
      <c r="C1380" s="447" t="s">
        <v>16</v>
      </c>
      <c r="D1380" s="446">
        <v>31.18</v>
      </c>
      <c r="E1380" s="323"/>
    </row>
    <row r="1381" spans="1:5" ht="25.5">
      <c r="A1381" s="447">
        <v>88472</v>
      </c>
      <c r="B1381" s="332" t="s">
        <v>3615</v>
      </c>
      <c r="C1381" s="447" t="s">
        <v>16</v>
      </c>
      <c r="D1381" s="446">
        <v>36.17</v>
      </c>
      <c r="E1381" s="323"/>
    </row>
    <row r="1382" spans="1:5" ht="38.25">
      <c r="A1382" s="447">
        <v>87759</v>
      </c>
      <c r="B1382" s="332" t="s">
        <v>3608</v>
      </c>
      <c r="C1382" s="447" t="s">
        <v>16</v>
      </c>
      <c r="D1382" s="446">
        <v>139.71</v>
      </c>
      <c r="E1382" s="323"/>
    </row>
    <row r="1383" spans="1:5" ht="38.25">
      <c r="A1383" s="447">
        <v>87769</v>
      </c>
      <c r="B1383" s="332" t="s">
        <v>3612</v>
      </c>
      <c r="C1383" s="447" t="s">
        <v>16</v>
      </c>
      <c r="D1383" s="446">
        <v>167.41</v>
      </c>
      <c r="E1383" s="323"/>
    </row>
    <row r="1384" spans="1:5" ht="38.25">
      <c r="A1384" s="447">
        <v>87739</v>
      </c>
      <c r="B1384" s="332" t="s">
        <v>3600</v>
      </c>
      <c r="C1384" s="447" t="s">
        <v>16</v>
      </c>
      <c r="D1384" s="446">
        <v>108.33</v>
      </c>
      <c r="E1384" s="323"/>
    </row>
    <row r="1385" spans="1:5" ht="38.25">
      <c r="A1385" s="447">
        <v>87749</v>
      </c>
      <c r="B1385" s="332" t="s">
        <v>3604</v>
      </c>
      <c r="C1385" s="447" t="s">
        <v>16</v>
      </c>
      <c r="D1385" s="446">
        <v>142.12</v>
      </c>
      <c r="E1385" s="323"/>
    </row>
    <row r="1386" spans="1:5" ht="38.25">
      <c r="A1386" s="447">
        <v>87624</v>
      </c>
      <c r="B1386" s="332" t="s">
        <v>6774</v>
      </c>
      <c r="C1386" s="447" t="s">
        <v>16</v>
      </c>
      <c r="D1386" s="446">
        <v>95.77</v>
      </c>
      <c r="E1386" s="323"/>
    </row>
    <row r="1387" spans="1:5" ht="38.25">
      <c r="A1387" s="447">
        <v>87634</v>
      </c>
      <c r="B1387" s="332" t="s">
        <v>3580</v>
      </c>
      <c r="C1387" s="447" t="s">
        <v>16</v>
      </c>
      <c r="D1387" s="446">
        <v>129.57</v>
      </c>
      <c r="E1387" s="323"/>
    </row>
    <row r="1388" spans="1:5" ht="38.25">
      <c r="A1388" s="447">
        <v>87644</v>
      </c>
      <c r="B1388" s="332" t="s">
        <v>3584</v>
      </c>
      <c r="C1388" s="447" t="s">
        <v>16</v>
      </c>
      <c r="D1388" s="446">
        <v>157.22999999999999</v>
      </c>
      <c r="E1388" s="323"/>
    </row>
    <row r="1389" spans="1:5" ht="38.25">
      <c r="A1389" s="447">
        <v>87684</v>
      </c>
      <c r="B1389" s="332" t="s">
        <v>3588</v>
      </c>
      <c r="C1389" s="447" t="s">
        <v>16</v>
      </c>
      <c r="D1389" s="446">
        <v>152.41</v>
      </c>
      <c r="E1389" s="323"/>
    </row>
    <row r="1390" spans="1:5" ht="38.25">
      <c r="A1390" s="447">
        <v>87694</v>
      </c>
      <c r="B1390" s="332" t="s">
        <v>3592</v>
      </c>
      <c r="C1390" s="447" t="s">
        <v>16</v>
      </c>
      <c r="D1390" s="446">
        <v>174.59</v>
      </c>
      <c r="E1390" s="323"/>
    </row>
    <row r="1391" spans="1:5" ht="38.25">
      <c r="A1391" s="447">
        <v>87704</v>
      </c>
      <c r="B1391" s="332" t="s">
        <v>3596</v>
      </c>
      <c r="C1391" s="447" t="s">
        <v>16</v>
      </c>
      <c r="D1391" s="446">
        <v>189.67</v>
      </c>
      <c r="E1391" s="323"/>
    </row>
    <row r="1392" spans="1:5" ht="51">
      <c r="A1392" s="447">
        <v>87758</v>
      </c>
      <c r="B1392" s="332" t="s">
        <v>3607</v>
      </c>
      <c r="C1392" s="447" t="s">
        <v>16</v>
      </c>
      <c r="D1392" s="446">
        <v>128.9</v>
      </c>
      <c r="E1392" s="323"/>
    </row>
    <row r="1393" spans="1:5" ht="51">
      <c r="A1393" s="447">
        <v>87768</v>
      </c>
      <c r="B1393" s="332" t="s">
        <v>3611</v>
      </c>
      <c r="C1393" s="447" t="s">
        <v>16</v>
      </c>
      <c r="D1393" s="446">
        <v>154.12</v>
      </c>
      <c r="E1393" s="323"/>
    </row>
    <row r="1394" spans="1:5" ht="51">
      <c r="A1394" s="447">
        <v>87738</v>
      </c>
      <c r="B1394" s="332" t="s">
        <v>3599</v>
      </c>
      <c r="C1394" s="447" t="s">
        <v>16</v>
      </c>
      <c r="D1394" s="446">
        <v>100.55</v>
      </c>
      <c r="E1394" s="323"/>
    </row>
    <row r="1395" spans="1:5" ht="51">
      <c r="A1395" s="447">
        <v>87748</v>
      </c>
      <c r="B1395" s="332" t="s">
        <v>3603</v>
      </c>
      <c r="C1395" s="447" t="s">
        <v>16</v>
      </c>
      <c r="D1395" s="446">
        <v>131.31</v>
      </c>
      <c r="E1395" s="323"/>
    </row>
    <row r="1396" spans="1:5" ht="51">
      <c r="A1396" s="447">
        <v>87623</v>
      </c>
      <c r="B1396" s="332" t="s">
        <v>3576</v>
      </c>
      <c r="C1396" s="447" t="s">
        <v>16</v>
      </c>
      <c r="D1396" s="446">
        <v>87.99</v>
      </c>
      <c r="E1396" s="323"/>
    </row>
    <row r="1397" spans="1:5" ht="51">
      <c r="A1397" s="447">
        <v>87633</v>
      </c>
      <c r="B1397" s="332" t="s">
        <v>3579</v>
      </c>
      <c r="C1397" s="447" t="s">
        <v>16</v>
      </c>
      <c r="D1397" s="446">
        <v>118.76</v>
      </c>
      <c r="E1397" s="323"/>
    </row>
    <row r="1398" spans="1:5" ht="51">
      <c r="A1398" s="447">
        <v>87643</v>
      </c>
      <c r="B1398" s="332" t="s">
        <v>3583</v>
      </c>
      <c r="C1398" s="447" t="s">
        <v>16</v>
      </c>
      <c r="D1398" s="446">
        <v>143.94</v>
      </c>
      <c r="E1398" s="323"/>
    </row>
    <row r="1399" spans="1:5" ht="51">
      <c r="A1399" s="447">
        <v>87683</v>
      </c>
      <c r="B1399" s="332" t="s">
        <v>3587</v>
      </c>
      <c r="C1399" s="447" t="s">
        <v>16</v>
      </c>
      <c r="D1399" s="446">
        <v>139.12</v>
      </c>
      <c r="E1399" s="323"/>
    </row>
    <row r="1400" spans="1:5" ht="51">
      <c r="A1400" s="447">
        <v>87703</v>
      </c>
      <c r="B1400" s="332" t="s">
        <v>3595</v>
      </c>
      <c r="C1400" s="447" t="s">
        <v>16</v>
      </c>
      <c r="D1400" s="446">
        <v>173.09</v>
      </c>
      <c r="E1400" s="323"/>
    </row>
    <row r="1401" spans="1:5" ht="38.25">
      <c r="A1401" s="447">
        <v>87693</v>
      </c>
      <c r="B1401" s="332" t="s">
        <v>3591</v>
      </c>
      <c r="C1401" s="447" t="s">
        <v>16</v>
      </c>
      <c r="D1401" s="446">
        <v>159.36000000000001</v>
      </c>
      <c r="E1401" s="323"/>
    </row>
    <row r="1402" spans="1:5" ht="51">
      <c r="A1402" s="447">
        <v>87757</v>
      </c>
      <c r="B1402" s="332" t="s">
        <v>3606</v>
      </c>
      <c r="C1402" s="447" t="s">
        <v>16</v>
      </c>
      <c r="D1402" s="446">
        <v>55.95</v>
      </c>
      <c r="E1402" s="323"/>
    </row>
    <row r="1403" spans="1:5" ht="51">
      <c r="A1403" s="447">
        <v>87767</v>
      </c>
      <c r="B1403" s="332" t="s">
        <v>3610</v>
      </c>
      <c r="C1403" s="447" t="s">
        <v>16</v>
      </c>
      <c r="D1403" s="446">
        <v>64.42</v>
      </c>
      <c r="E1403" s="323"/>
    </row>
    <row r="1404" spans="1:5" ht="51">
      <c r="A1404" s="447">
        <v>87737</v>
      </c>
      <c r="B1404" s="332" t="s">
        <v>3598</v>
      </c>
      <c r="C1404" s="447" t="s">
        <v>16</v>
      </c>
      <c r="D1404" s="446">
        <v>48.09</v>
      </c>
      <c r="E1404" s="323"/>
    </row>
    <row r="1405" spans="1:5" ht="51">
      <c r="A1405" s="447">
        <v>87747</v>
      </c>
      <c r="B1405" s="332" t="s">
        <v>3602</v>
      </c>
      <c r="C1405" s="447" t="s">
        <v>16</v>
      </c>
      <c r="D1405" s="446">
        <v>58.36</v>
      </c>
      <c r="E1405" s="323"/>
    </row>
    <row r="1406" spans="1:5" ht="51">
      <c r="A1406" s="447">
        <v>87622</v>
      </c>
      <c r="B1406" s="332" t="s">
        <v>3575</v>
      </c>
      <c r="C1406" s="447" t="s">
        <v>16</v>
      </c>
      <c r="D1406" s="446">
        <v>35.53</v>
      </c>
      <c r="E1406" s="323"/>
    </row>
    <row r="1407" spans="1:5" ht="51">
      <c r="A1407" s="447">
        <v>87632</v>
      </c>
      <c r="B1407" s="332" t="s">
        <v>3578</v>
      </c>
      <c r="C1407" s="447" t="s">
        <v>16</v>
      </c>
      <c r="D1407" s="446">
        <v>45.81</v>
      </c>
      <c r="E1407" s="323"/>
    </row>
    <row r="1408" spans="1:5" ht="51">
      <c r="A1408" s="447">
        <v>87642</v>
      </c>
      <c r="B1408" s="332" t="s">
        <v>3582</v>
      </c>
      <c r="C1408" s="447" t="s">
        <v>16</v>
      </c>
      <c r="D1408" s="446">
        <v>54.24</v>
      </c>
      <c r="E1408" s="323"/>
    </row>
    <row r="1409" spans="1:5" ht="51">
      <c r="A1409" s="447">
        <v>87682</v>
      </c>
      <c r="B1409" s="332" t="s">
        <v>3586</v>
      </c>
      <c r="C1409" s="447" t="s">
        <v>16</v>
      </c>
      <c r="D1409" s="446">
        <v>49.42</v>
      </c>
      <c r="E1409" s="323"/>
    </row>
    <row r="1410" spans="1:5" ht="51">
      <c r="A1410" s="447">
        <v>87692</v>
      </c>
      <c r="B1410" s="332" t="s">
        <v>3590</v>
      </c>
      <c r="C1410" s="447" t="s">
        <v>16</v>
      </c>
      <c r="D1410" s="446">
        <v>56.63</v>
      </c>
      <c r="E1410" s="323"/>
    </row>
    <row r="1411" spans="1:5" ht="51">
      <c r="A1411" s="447">
        <v>87702</v>
      </c>
      <c r="B1411" s="332" t="s">
        <v>3594</v>
      </c>
      <c r="C1411" s="447" t="s">
        <v>16</v>
      </c>
      <c r="D1411" s="446">
        <v>61.23</v>
      </c>
      <c r="E1411" s="323"/>
    </row>
    <row r="1412" spans="1:5" ht="51">
      <c r="A1412" s="447">
        <v>87755</v>
      </c>
      <c r="B1412" s="332" t="s">
        <v>3605</v>
      </c>
      <c r="C1412" s="447" t="s">
        <v>16</v>
      </c>
      <c r="D1412" s="446">
        <v>49.93</v>
      </c>
      <c r="E1412" s="323"/>
    </row>
    <row r="1413" spans="1:5" ht="51">
      <c r="A1413" s="447">
        <v>87765</v>
      </c>
      <c r="B1413" s="332" t="s">
        <v>3609</v>
      </c>
      <c r="C1413" s="447" t="s">
        <v>16</v>
      </c>
      <c r="D1413" s="446">
        <v>57.01</v>
      </c>
      <c r="E1413" s="323"/>
    </row>
    <row r="1414" spans="1:5" ht="51">
      <c r="A1414" s="447">
        <v>87735</v>
      </c>
      <c r="B1414" s="332" t="s">
        <v>3597</v>
      </c>
      <c r="C1414" s="447" t="s">
        <v>16</v>
      </c>
      <c r="D1414" s="446">
        <v>43.75</v>
      </c>
      <c r="E1414" s="323"/>
    </row>
    <row r="1415" spans="1:5" ht="51">
      <c r="A1415" s="447">
        <v>87745</v>
      </c>
      <c r="B1415" s="332" t="s">
        <v>3601</v>
      </c>
      <c r="C1415" s="447" t="s">
        <v>16</v>
      </c>
      <c r="D1415" s="446">
        <v>52.34</v>
      </c>
      <c r="E1415" s="323"/>
    </row>
    <row r="1416" spans="1:5" ht="51">
      <c r="A1416" s="447">
        <v>87620</v>
      </c>
      <c r="B1416" s="332" t="s">
        <v>3574</v>
      </c>
      <c r="C1416" s="447" t="s">
        <v>16</v>
      </c>
      <c r="D1416" s="446">
        <v>31.19</v>
      </c>
      <c r="E1416" s="323"/>
    </row>
    <row r="1417" spans="1:5" ht="51">
      <c r="A1417" s="447">
        <v>87630</v>
      </c>
      <c r="B1417" s="332" t="s">
        <v>3577</v>
      </c>
      <c r="C1417" s="447" t="s">
        <v>16</v>
      </c>
      <c r="D1417" s="446">
        <v>39.79</v>
      </c>
      <c r="E1417" s="323"/>
    </row>
    <row r="1418" spans="1:5" ht="51">
      <c r="A1418" s="447">
        <v>87640</v>
      </c>
      <c r="B1418" s="332" t="s">
        <v>3581</v>
      </c>
      <c r="C1418" s="447" t="s">
        <v>16</v>
      </c>
      <c r="D1418" s="446">
        <v>46.83</v>
      </c>
      <c r="E1418" s="323"/>
    </row>
    <row r="1419" spans="1:5" ht="51">
      <c r="A1419" s="447">
        <v>87680</v>
      </c>
      <c r="B1419" s="332" t="s">
        <v>3585</v>
      </c>
      <c r="C1419" s="447" t="s">
        <v>16</v>
      </c>
      <c r="D1419" s="446">
        <v>42.01</v>
      </c>
      <c r="E1419" s="323"/>
    </row>
    <row r="1420" spans="1:5" ht="51">
      <c r="A1420" s="447">
        <v>87690</v>
      </c>
      <c r="B1420" s="332" t="s">
        <v>3589</v>
      </c>
      <c r="C1420" s="447" t="s">
        <v>16</v>
      </c>
      <c r="D1420" s="446">
        <v>48.14</v>
      </c>
      <c r="E1420" s="323"/>
    </row>
    <row r="1421" spans="1:5" ht="51">
      <c r="A1421" s="447">
        <v>87700</v>
      </c>
      <c r="B1421" s="332" t="s">
        <v>3593</v>
      </c>
      <c r="C1421" s="447" t="s">
        <v>16</v>
      </c>
      <c r="D1421" s="446">
        <v>51.98</v>
      </c>
      <c r="E1421" s="323"/>
    </row>
    <row r="1422" spans="1:5" ht="25.5">
      <c r="A1422" s="447">
        <v>102803</v>
      </c>
      <c r="B1422" s="332" t="s">
        <v>3631</v>
      </c>
      <c r="C1422" s="447" t="s">
        <v>16</v>
      </c>
      <c r="D1422" s="446">
        <v>2.41</v>
      </c>
      <c r="E1422" s="323"/>
    </row>
    <row r="1423" spans="1:5" ht="25.5">
      <c r="A1423" s="447">
        <v>92717</v>
      </c>
      <c r="B1423" s="332" t="s">
        <v>5763</v>
      </c>
      <c r="C1423" s="447" t="s">
        <v>135</v>
      </c>
      <c r="D1423" s="446">
        <v>0.16</v>
      </c>
      <c r="E1423" s="323"/>
    </row>
    <row r="1424" spans="1:5" ht="25.5">
      <c r="A1424" s="447">
        <v>92716</v>
      </c>
      <c r="B1424" s="332" t="s">
        <v>5736</v>
      </c>
      <c r="C1424" s="447" t="s">
        <v>22</v>
      </c>
      <c r="D1424" s="446">
        <v>109.33</v>
      </c>
      <c r="E1424" s="323"/>
    </row>
    <row r="1425" spans="1:5" ht="38.25">
      <c r="A1425" s="447">
        <v>103668</v>
      </c>
      <c r="B1425" s="332" t="s">
        <v>8240</v>
      </c>
      <c r="C1425" s="447" t="s">
        <v>135</v>
      </c>
      <c r="D1425" s="446">
        <v>0</v>
      </c>
      <c r="E1425" s="323"/>
    </row>
    <row r="1426" spans="1:5" ht="38.25">
      <c r="A1426" s="447">
        <v>103667</v>
      </c>
      <c r="B1426" s="332" t="s">
        <v>8241</v>
      </c>
      <c r="C1426" s="447" t="s">
        <v>22</v>
      </c>
      <c r="D1426" s="446">
        <v>0</v>
      </c>
      <c r="E1426" s="323"/>
    </row>
    <row r="1427" spans="1:5" ht="25.5">
      <c r="A1427" s="447">
        <v>89218</v>
      </c>
      <c r="B1427" s="332" t="s">
        <v>178</v>
      </c>
      <c r="C1427" s="447" t="s">
        <v>135</v>
      </c>
      <c r="D1427" s="446">
        <v>81.98</v>
      </c>
      <c r="E1427" s="323"/>
    </row>
    <row r="1428" spans="1:5" ht="25.5">
      <c r="A1428" s="447">
        <v>89843</v>
      </c>
      <c r="B1428" s="332" t="s">
        <v>73</v>
      </c>
      <c r="C1428" s="447" t="s">
        <v>22</v>
      </c>
      <c r="D1428" s="446">
        <v>211.11</v>
      </c>
      <c r="E1428" s="323"/>
    </row>
    <row r="1429" spans="1:5" ht="38.25">
      <c r="A1429" s="447">
        <v>87446</v>
      </c>
      <c r="B1429" s="332" t="s">
        <v>5748</v>
      </c>
      <c r="C1429" s="447" t="s">
        <v>135</v>
      </c>
      <c r="D1429" s="446">
        <v>0.56999999999999995</v>
      </c>
      <c r="E1429" s="323"/>
    </row>
    <row r="1430" spans="1:5" ht="38.25">
      <c r="A1430" s="447">
        <v>87445</v>
      </c>
      <c r="B1430" s="332" t="s">
        <v>5722</v>
      </c>
      <c r="C1430" s="447" t="s">
        <v>22</v>
      </c>
      <c r="D1430" s="446">
        <v>5.72</v>
      </c>
      <c r="E1430" s="323"/>
    </row>
    <row r="1431" spans="1:5" ht="38.25">
      <c r="A1431" s="447">
        <v>93234</v>
      </c>
      <c r="B1431" s="332" t="s">
        <v>217</v>
      </c>
      <c r="C1431" s="447" t="s">
        <v>135</v>
      </c>
      <c r="D1431" s="446">
        <v>0.53</v>
      </c>
      <c r="E1431" s="323"/>
    </row>
    <row r="1432" spans="1:5" ht="38.25">
      <c r="A1432" s="447">
        <v>93233</v>
      </c>
      <c r="B1432" s="332" t="s">
        <v>106</v>
      </c>
      <c r="C1432" s="447" t="s">
        <v>22</v>
      </c>
      <c r="D1432" s="446">
        <v>6.04</v>
      </c>
      <c r="E1432" s="323"/>
    </row>
    <row r="1433" spans="1:5" ht="38.25">
      <c r="A1433" s="447">
        <v>102953</v>
      </c>
      <c r="B1433" s="332" t="s">
        <v>8242</v>
      </c>
      <c r="C1433" s="447" t="s">
        <v>135</v>
      </c>
      <c r="D1433" s="446">
        <v>0</v>
      </c>
      <c r="E1433" s="323"/>
    </row>
    <row r="1434" spans="1:5" ht="38.25">
      <c r="A1434" s="447">
        <v>102952</v>
      </c>
      <c r="B1434" s="332" t="s">
        <v>8243</v>
      </c>
      <c r="C1434" s="447" t="s">
        <v>22</v>
      </c>
      <c r="D1434" s="446">
        <v>0</v>
      </c>
      <c r="E1434" s="323"/>
    </row>
    <row r="1435" spans="1:5" ht="38.25">
      <c r="A1435" s="447">
        <v>88831</v>
      </c>
      <c r="B1435" s="332" t="s">
        <v>5752</v>
      </c>
      <c r="C1435" s="447" t="s">
        <v>135</v>
      </c>
      <c r="D1435" s="446">
        <v>0.42</v>
      </c>
      <c r="E1435" s="323"/>
    </row>
    <row r="1436" spans="1:5" ht="38.25">
      <c r="A1436" s="447">
        <v>88830</v>
      </c>
      <c r="B1436" s="332" t="s">
        <v>5726</v>
      </c>
      <c r="C1436" s="447" t="s">
        <v>22</v>
      </c>
      <c r="D1436" s="446">
        <v>2.0099999999999998</v>
      </c>
      <c r="E1436" s="323"/>
    </row>
    <row r="1437" spans="1:5" ht="38.25">
      <c r="A1437" s="447">
        <v>89226</v>
      </c>
      <c r="B1437" s="332" t="s">
        <v>5755</v>
      </c>
      <c r="C1437" s="447" t="s">
        <v>135</v>
      </c>
      <c r="D1437" s="446">
        <v>1.73</v>
      </c>
      <c r="E1437" s="323"/>
    </row>
    <row r="1438" spans="1:5" ht="38.25">
      <c r="A1438" s="447">
        <v>89225</v>
      </c>
      <c r="B1438" s="332" t="s">
        <v>5729</v>
      </c>
      <c r="C1438" s="447" t="s">
        <v>22</v>
      </c>
      <c r="D1438" s="446">
        <v>5.7</v>
      </c>
      <c r="E1438" s="323"/>
    </row>
    <row r="1439" spans="1:5" ht="38.25">
      <c r="A1439" s="447">
        <v>89279</v>
      </c>
      <c r="B1439" s="332" t="s">
        <v>5756</v>
      </c>
      <c r="C1439" s="447" t="s">
        <v>135</v>
      </c>
      <c r="D1439" s="446">
        <v>2.11</v>
      </c>
      <c r="E1439" s="323"/>
    </row>
    <row r="1440" spans="1:5" ht="38.25">
      <c r="A1440" s="447">
        <v>89278</v>
      </c>
      <c r="B1440" s="332" t="s">
        <v>5730</v>
      </c>
      <c r="C1440" s="447" t="s">
        <v>22</v>
      </c>
      <c r="D1440" s="446">
        <v>13.38</v>
      </c>
      <c r="E1440" s="323"/>
    </row>
    <row r="1441" spans="1:5" ht="38.25">
      <c r="A1441" s="447">
        <v>90651</v>
      </c>
      <c r="B1441" s="332" t="s">
        <v>191</v>
      </c>
      <c r="C1441" s="447" t="s">
        <v>135</v>
      </c>
      <c r="D1441" s="446">
        <v>0.65</v>
      </c>
      <c r="E1441" s="323"/>
    </row>
    <row r="1442" spans="1:5" ht="38.25">
      <c r="A1442" s="447">
        <v>90650</v>
      </c>
      <c r="B1442" s="332" t="s">
        <v>81</v>
      </c>
      <c r="C1442" s="447" t="s">
        <v>22</v>
      </c>
      <c r="D1442" s="446">
        <v>10.64</v>
      </c>
      <c r="E1442" s="323"/>
    </row>
    <row r="1443" spans="1:5" ht="25.5">
      <c r="A1443" s="447">
        <v>90657</v>
      </c>
      <c r="B1443" s="332" t="s">
        <v>192</v>
      </c>
      <c r="C1443" s="447" t="s">
        <v>135</v>
      </c>
      <c r="D1443" s="446">
        <v>5.23</v>
      </c>
      <c r="E1443" s="323"/>
    </row>
    <row r="1444" spans="1:5" ht="25.5">
      <c r="A1444" s="447">
        <v>90656</v>
      </c>
      <c r="B1444" s="332" t="s">
        <v>82</v>
      </c>
      <c r="C1444" s="447" t="s">
        <v>22</v>
      </c>
      <c r="D1444" s="446">
        <v>16.07</v>
      </c>
      <c r="E1444" s="323"/>
    </row>
    <row r="1445" spans="1:5" ht="25.5">
      <c r="A1445" s="447">
        <v>90663</v>
      </c>
      <c r="B1445" s="332" t="s">
        <v>193</v>
      </c>
      <c r="C1445" s="447" t="s">
        <v>135</v>
      </c>
      <c r="D1445" s="446">
        <v>5.6</v>
      </c>
      <c r="E1445" s="323"/>
    </row>
    <row r="1446" spans="1:5" ht="25.5">
      <c r="A1446" s="447">
        <v>90662</v>
      </c>
      <c r="B1446" s="332" t="s">
        <v>83</v>
      </c>
      <c r="C1446" s="447" t="s">
        <v>22</v>
      </c>
      <c r="D1446" s="446">
        <v>16.77</v>
      </c>
      <c r="E1446" s="323"/>
    </row>
    <row r="1447" spans="1:5" ht="38.25">
      <c r="A1447" s="447">
        <v>89022</v>
      </c>
      <c r="B1447" s="332" t="s">
        <v>5753</v>
      </c>
      <c r="C1447" s="447" t="s">
        <v>135</v>
      </c>
      <c r="D1447" s="446">
        <v>0.32</v>
      </c>
      <c r="E1447" s="323"/>
    </row>
    <row r="1448" spans="1:5" ht="38.25">
      <c r="A1448" s="447">
        <v>89021</v>
      </c>
      <c r="B1448" s="332" t="s">
        <v>5727</v>
      </c>
      <c r="C1448" s="447" t="s">
        <v>22</v>
      </c>
      <c r="D1448" s="446">
        <v>2.4700000000000002</v>
      </c>
      <c r="E1448" s="323"/>
    </row>
    <row r="1449" spans="1:5" ht="38.25">
      <c r="A1449" s="447">
        <v>90644</v>
      </c>
      <c r="B1449" s="332" t="s">
        <v>190</v>
      </c>
      <c r="C1449" s="447" t="s">
        <v>135</v>
      </c>
      <c r="D1449" s="446">
        <v>8.0399999999999991</v>
      </c>
      <c r="E1449" s="323"/>
    </row>
    <row r="1450" spans="1:5" ht="38.25">
      <c r="A1450" s="447">
        <v>90643</v>
      </c>
      <c r="B1450" s="332" t="s">
        <v>80</v>
      </c>
      <c r="C1450" s="447" t="s">
        <v>22</v>
      </c>
      <c r="D1450" s="446">
        <v>28.87</v>
      </c>
      <c r="E1450" s="323"/>
    </row>
    <row r="1451" spans="1:5" ht="25.5">
      <c r="A1451" s="447">
        <v>102811</v>
      </c>
      <c r="B1451" s="332" t="s">
        <v>8244</v>
      </c>
      <c r="C1451" s="447" t="s">
        <v>135</v>
      </c>
      <c r="D1451" s="446">
        <v>0</v>
      </c>
      <c r="E1451" s="323"/>
    </row>
    <row r="1452" spans="1:5" ht="25.5">
      <c r="A1452" s="447">
        <v>102810</v>
      </c>
      <c r="B1452" s="332" t="s">
        <v>8245</v>
      </c>
      <c r="C1452" s="447" t="s">
        <v>22</v>
      </c>
      <c r="D1452" s="446">
        <v>0</v>
      </c>
      <c r="E1452" s="323"/>
    </row>
    <row r="1453" spans="1:5" ht="25.5">
      <c r="A1453" s="447">
        <v>92146</v>
      </c>
      <c r="B1453" s="332" t="s">
        <v>212</v>
      </c>
      <c r="C1453" s="447" t="s">
        <v>135</v>
      </c>
      <c r="D1453" s="446">
        <v>30.13</v>
      </c>
      <c r="E1453" s="323"/>
    </row>
    <row r="1454" spans="1:5" ht="25.5">
      <c r="A1454" s="447">
        <v>92145</v>
      </c>
      <c r="B1454" s="332" t="s">
        <v>101</v>
      </c>
      <c r="C1454" s="447" t="s">
        <v>22</v>
      </c>
      <c r="D1454" s="446">
        <v>79.239999999999995</v>
      </c>
      <c r="E1454" s="323"/>
    </row>
    <row r="1455" spans="1:5" ht="25.5">
      <c r="A1455" s="447">
        <v>92139</v>
      </c>
      <c r="B1455" s="332" t="s">
        <v>211</v>
      </c>
      <c r="C1455" s="447" t="s">
        <v>135</v>
      </c>
      <c r="D1455" s="446">
        <v>41.85</v>
      </c>
      <c r="E1455" s="323"/>
    </row>
    <row r="1456" spans="1:5" ht="25.5">
      <c r="A1456" s="447">
        <v>92138</v>
      </c>
      <c r="B1456" s="332" t="s">
        <v>100</v>
      </c>
      <c r="C1456" s="447" t="s">
        <v>22</v>
      </c>
      <c r="D1456" s="446">
        <v>96.37</v>
      </c>
      <c r="E1456" s="323"/>
    </row>
    <row r="1457" spans="1:5" ht="51">
      <c r="A1457" s="447">
        <v>91387</v>
      </c>
      <c r="B1457" s="332" t="s">
        <v>204</v>
      </c>
      <c r="C1457" s="447" t="s">
        <v>135</v>
      </c>
      <c r="D1457" s="446">
        <v>73.61</v>
      </c>
      <c r="E1457" s="323"/>
    </row>
    <row r="1458" spans="1:5" ht="51">
      <c r="A1458" s="447">
        <v>91386</v>
      </c>
      <c r="B1458" s="332" t="s">
        <v>94</v>
      </c>
      <c r="C1458" s="447" t="s">
        <v>22</v>
      </c>
      <c r="D1458" s="446">
        <v>281.89999999999998</v>
      </c>
      <c r="E1458" s="323"/>
    </row>
    <row r="1459" spans="1:5" ht="38.25">
      <c r="A1459" s="447">
        <v>96036</v>
      </c>
      <c r="B1459" s="332" t="s">
        <v>239</v>
      </c>
      <c r="C1459" s="447" t="s">
        <v>135</v>
      </c>
      <c r="D1459" s="446">
        <v>81.92</v>
      </c>
      <c r="E1459" s="323"/>
    </row>
    <row r="1460" spans="1:5" ht="38.25">
      <c r="A1460" s="447">
        <v>96035</v>
      </c>
      <c r="B1460" s="332" t="s">
        <v>128</v>
      </c>
      <c r="C1460" s="447" t="s">
        <v>22</v>
      </c>
      <c r="D1460" s="446">
        <v>295.60000000000002</v>
      </c>
      <c r="E1460" s="323"/>
    </row>
    <row r="1461" spans="1:5" ht="51">
      <c r="A1461" s="447">
        <v>89877</v>
      </c>
      <c r="B1461" s="332" t="s">
        <v>184</v>
      </c>
      <c r="C1461" s="447" t="s">
        <v>135</v>
      </c>
      <c r="D1461" s="446">
        <v>79.680000000000007</v>
      </c>
      <c r="E1461" s="323"/>
    </row>
    <row r="1462" spans="1:5" ht="51">
      <c r="A1462" s="447">
        <v>89876</v>
      </c>
      <c r="B1462" s="332" t="s">
        <v>74</v>
      </c>
      <c r="C1462" s="447" t="s">
        <v>22</v>
      </c>
      <c r="D1462" s="446">
        <v>331.06</v>
      </c>
      <c r="E1462" s="323"/>
    </row>
    <row r="1463" spans="1:5" ht="51">
      <c r="A1463" s="447">
        <v>89884</v>
      </c>
      <c r="B1463" s="332" t="s">
        <v>185</v>
      </c>
      <c r="C1463" s="447" t="s">
        <v>135</v>
      </c>
      <c r="D1463" s="446">
        <v>83.45</v>
      </c>
      <c r="E1463" s="323"/>
    </row>
    <row r="1464" spans="1:5" ht="51">
      <c r="A1464" s="447">
        <v>89883</v>
      </c>
      <c r="B1464" s="332" t="s">
        <v>75</v>
      </c>
      <c r="C1464" s="447" t="s">
        <v>22</v>
      </c>
      <c r="D1464" s="446">
        <v>368.4</v>
      </c>
      <c r="E1464" s="323"/>
    </row>
    <row r="1465" spans="1:5" ht="51">
      <c r="A1465" s="447">
        <v>67827</v>
      </c>
      <c r="B1465" s="332" t="s">
        <v>169</v>
      </c>
      <c r="C1465" s="447" t="s">
        <v>135</v>
      </c>
      <c r="D1465" s="446">
        <v>63.82</v>
      </c>
      <c r="E1465" s="323"/>
    </row>
    <row r="1466" spans="1:5" ht="51">
      <c r="A1466" s="447">
        <v>67826</v>
      </c>
      <c r="B1466" s="332" t="s">
        <v>56</v>
      </c>
      <c r="C1466" s="447" t="s">
        <v>22</v>
      </c>
      <c r="D1466" s="446">
        <v>194.98</v>
      </c>
      <c r="E1466" s="323"/>
    </row>
    <row r="1467" spans="1:5" ht="51">
      <c r="A1467" s="447">
        <v>5961</v>
      </c>
      <c r="B1467" s="332" t="s">
        <v>164</v>
      </c>
      <c r="C1467" s="447" t="s">
        <v>135</v>
      </c>
      <c r="D1467" s="446">
        <v>62.58</v>
      </c>
      <c r="E1467" s="323"/>
    </row>
    <row r="1468" spans="1:5" ht="51">
      <c r="A1468" s="447">
        <v>5811</v>
      </c>
      <c r="B1468" s="332" t="s">
        <v>28</v>
      </c>
      <c r="C1468" s="447" t="s">
        <v>22</v>
      </c>
      <c r="D1468" s="446">
        <v>213.9</v>
      </c>
      <c r="E1468" s="323"/>
    </row>
    <row r="1469" spans="1:5" ht="51">
      <c r="A1469" s="447">
        <v>92243</v>
      </c>
      <c r="B1469" s="332" t="s">
        <v>213</v>
      </c>
      <c r="C1469" s="447" t="s">
        <v>135</v>
      </c>
      <c r="D1469" s="446">
        <v>70.92</v>
      </c>
      <c r="E1469" s="323"/>
    </row>
    <row r="1470" spans="1:5" ht="51">
      <c r="A1470" s="447">
        <v>92242</v>
      </c>
      <c r="B1470" s="332" t="s">
        <v>102</v>
      </c>
      <c r="C1470" s="447" t="s">
        <v>22</v>
      </c>
      <c r="D1470" s="446">
        <v>416.18</v>
      </c>
      <c r="E1470" s="323"/>
    </row>
    <row r="1471" spans="1:5" ht="51">
      <c r="A1471" s="447">
        <v>91646</v>
      </c>
      <c r="B1471" s="332" t="s">
        <v>208</v>
      </c>
      <c r="C1471" s="447" t="s">
        <v>135</v>
      </c>
      <c r="D1471" s="446">
        <v>85.37</v>
      </c>
      <c r="E1471" s="323"/>
    </row>
    <row r="1472" spans="1:5" ht="51">
      <c r="A1472" s="447">
        <v>91645</v>
      </c>
      <c r="B1472" s="332" t="s">
        <v>97</v>
      </c>
      <c r="C1472" s="447" t="s">
        <v>22</v>
      </c>
      <c r="D1472" s="446">
        <v>474.65</v>
      </c>
      <c r="E1472" s="323"/>
    </row>
    <row r="1473" spans="1:5" ht="63.75">
      <c r="A1473" s="447">
        <v>92107</v>
      </c>
      <c r="B1473" s="332" t="s">
        <v>5760</v>
      </c>
      <c r="C1473" s="447" t="s">
        <v>135</v>
      </c>
      <c r="D1473" s="446">
        <v>95.22</v>
      </c>
      <c r="E1473" s="323"/>
    </row>
    <row r="1474" spans="1:5" ht="63.75">
      <c r="A1474" s="447">
        <v>92106</v>
      </c>
      <c r="B1474" s="332" t="s">
        <v>5733</v>
      </c>
      <c r="C1474" s="447" t="s">
        <v>22</v>
      </c>
      <c r="D1474" s="446">
        <v>379.61</v>
      </c>
      <c r="E1474" s="323"/>
    </row>
    <row r="1475" spans="1:5" ht="51">
      <c r="A1475" s="447">
        <v>5903</v>
      </c>
      <c r="B1475" s="332" t="s">
        <v>155</v>
      </c>
      <c r="C1475" s="447" t="s">
        <v>135</v>
      </c>
      <c r="D1475" s="446">
        <v>72.709999999999994</v>
      </c>
      <c r="E1475" s="323"/>
    </row>
    <row r="1476" spans="1:5" ht="51">
      <c r="A1476" s="447">
        <v>5901</v>
      </c>
      <c r="B1476" s="332" t="s">
        <v>44</v>
      </c>
      <c r="C1476" s="447" t="s">
        <v>22</v>
      </c>
      <c r="D1476" s="446">
        <v>335.22</v>
      </c>
      <c r="E1476" s="323"/>
    </row>
    <row r="1477" spans="1:5" ht="51">
      <c r="A1477" s="447">
        <v>6260</v>
      </c>
      <c r="B1477" s="332" t="s">
        <v>165</v>
      </c>
      <c r="C1477" s="447" t="s">
        <v>135</v>
      </c>
      <c r="D1477" s="446">
        <v>59.78</v>
      </c>
      <c r="E1477" s="323"/>
    </row>
    <row r="1478" spans="1:5" ht="51">
      <c r="A1478" s="447">
        <v>6259</v>
      </c>
      <c r="B1478" s="332" t="s">
        <v>52</v>
      </c>
      <c r="C1478" s="447" t="s">
        <v>22</v>
      </c>
      <c r="D1478" s="446">
        <v>269.83</v>
      </c>
      <c r="E1478" s="323"/>
    </row>
    <row r="1479" spans="1:5" ht="38.25">
      <c r="A1479" s="447">
        <v>104705</v>
      </c>
      <c r="B1479" s="332" t="s">
        <v>8246</v>
      </c>
      <c r="C1479" s="447" t="s">
        <v>135</v>
      </c>
      <c r="D1479" s="446">
        <v>0</v>
      </c>
      <c r="E1479" s="323"/>
    </row>
    <row r="1480" spans="1:5" ht="38.25">
      <c r="A1480" s="447">
        <v>104704</v>
      </c>
      <c r="B1480" s="332" t="s">
        <v>8247</v>
      </c>
      <c r="C1480" s="447" t="s">
        <v>22</v>
      </c>
      <c r="D1480" s="446">
        <v>0</v>
      </c>
      <c r="E1480" s="323"/>
    </row>
    <row r="1481" spans="1:5" ht="51">
      <c r="A1481" s="447">
        <v>91395</v>
      </c>
      <c r="B1481" s="332" t="s">
        <v>205</v>
      </c>
      <c r="C1481" s="447" t="s">
        <v>135</v>
      </c>
      <c r="D1481" s="446">
        <v>57.57</v>
      </c>
      <c r="E1481" s="323"/>
    </row>
    <row r="1482" spans="1:5" ht="51">
      <c r="A1482" s="447">
        <v>73467</v>
      </c>
      <c r="B1482" s="332" t="s">
        <v>59</v>
      </c>
      <c r="C1482" s="447" t="s">
        <v>22</v>
      </c>
      <c r="D1482" s="446">
        <v>262.20999999999998</v>
      </c>
      <c r="E1482" s="323"/>
    </row>
    <row r="1483" spans="1:5" ht="51">
      <c r="A1483" s="447">
        <v>5826</v>
      </c>
      <c r="B1483" s="332" t="s">
        <v>140</v>
      </c>
      <c r="C1483" s="447" t="s">
        <v>135</v>
      </c>
      <c r="D1483" s="446">
        <v>60.52</v>
      </c>
      <c r="E1483" s="323"/>
    </row>
    <row r="1484" spans="1:5" ht="51">
      <c r="A1484" s="447">
        <v>5824</v>
      </c>
      <c r="B1484" s="332" t="s">
        <v>30</v>
      </c>
      <c r="C1484" s="447" t="s">
        <v>22</v>
      </c>
      <c r="D1484" s="446">
        <v>226.9</v>
      </c>
      <c r="E1484" s="323"/>
    </row>
    <row r="1485" spans="1:5" ht="38.25">
      <c r="A1485" s="447">
        <v>5892</v>
      </c>
      <c r="B1485" s="332" t="s">
        <v>153</v>
      </c>
      <c r="C1485" s="447" t="s">
        <v>135</v>
      </c>
      <c r="D1485" s="446">
        <v>55.32</v>
      </c>
      <c r="E1485" s="323"/>
    </row>
    <row r="1486" spans="1:5" ht="38.25">
      <c r="A1486" s="447">
        <v>5890</v>
      </c>
      <c r="B1486" s="332" t="s">
        <v>42</v>
      </c>
      <c r="C1486" s="447" t="s">
        <v>22</v>
      </c>
      <c r="D1486" s="446">
        <v>213.49</v>
      </c>
      <c r="E1486" s="323"/>
    </row>
    <row r="1487" spans="1:5" ht="38.25">
      <c r="A1487" s="447">
        <v>5896</v>
      </c>
      <c r="B1487" s="332" t="s">
        <v>154</v>
      </c>
      <c r="C1487" s="447" t="s">
        <v>135</v>
      </c>
      <c r="D1487" s="446">
        <v>58.11</v>
      </c>
      <c r="E1487" s="323"/>
    </row>
    <row r="1488" spans="1:5" ht="38.25">
      <c r="A1488" s="447">
        <v>5894</v>
      </c>
      <c r="B1488" s="332" t="s">
        <v>43</v>
      </c>
      <c r="C1488" s="447" t="s">
        <v>22</v>
      </c>
      <c r="D1488" s="446">
        <v>222.27</v>
      </c>
      <c r="E1488" s="323"/>
    </row>
    <row r="1489" spans="1:5" ht="38.25">
      <c r="A1489" s="447">
        <v>91032</v>
      </c>
      <c r="B1489" s="332" t="s">
        <v>201</v>
      </c>
      <c r="C1489" s="447" t="s">
        <v>135</v>
      </c>
      <c r="D1489" s="446">
        <v>66.48</v>
      </c>
      <c r="E1489" s="323"/>
    </row>
    <row r="1490" spans="1:5" ht="38.25">
      <c r="A1490" s="447">
        <v>91031</v>
      </c>
      <c r="B1490" s="332" t="s">
        <v>91</v>
      </c>
      <c r="C1490" s="447" t="s">
        <v>22</v>
      </c>
      <c r="D1490" s="446">
        <v>272.91000000000003</v>
      </c>
      <c r="E1490" s="323"/>
    </row>
    <row r="1491" spans="1:5" ht="51">
      <c r="A1491" s="447">
        <v>102817</v>
      </c>
      <c r="B1491" s="332" t="s">
        <v>8248</v>
      </c>
      <c r="C1491" s="447" t="s">
        <v>135</v>
      </c>
      <c r="D1491" s="446">
        <v>0</v>
      </c>
      <c r="E1491" s="323"/>
    </row>
    <row r="1492" spans="1:5" ht="51">
      <c r="A1492" s="447">
        <v>102816</v>
      </c>
      <c r="B1492" s="332" t="s">
        <v>8249</v>
      </c>
      <c r="C1492" s="447" t="s">
        <v>22</v>
      </c>
      <c r="D1492" s="446">
        <v>0</v>
      </c>
      <c r="E1492" s="323"/>
    </row>
    <row r="1493" spans="1:5" ht="25.5">
      <c r="A1493" s="447">
        <v>91534</v>
      </c>
      <c r="B1493" s="332" t="s">
        <v>206</v>
      </c>
      <c r="C1493" s="447" t="s">
        <v>135</v>
      </c>
      <c r="D1493" s="446">
        <v>25.4</v>
      </c>
      <c r="E1493" s="323"/>
    </row>
    <row r="1494" spans="1:5" ht="25.5">
      <c r="A1494" s="447">
        <v>91533</v>
      </c>
      <c r="B1494" s="332" t="s">
        <v>95</v>
      </c>
      <c r="C1494" s="447" t="s">
        <v>22</v>
      </c>
      <c r="D1494" s="446">
        <v>33.1</v>
      </c>
      <c r="E1494" s="323"/>
    </row>
    <row r="1495" spans="1:5" ht="25.5">
      <c r="A1495" s="447">
        <v>95265</v>
      </c>
      <c r="B1495" s="332" t="s">
        <v>229</v>
      </c>
      <c r="C1495" s="447" t="s">
        <v>135</v>
      </c>
      <c r="D1495" s="446">
        <v>0.86</v>
      </c>
      <c r="E1495" s="323"/>
    </row>
    <row r="1496" spans="1:5" ht="25.5">
      <c r="A1496" s="447">
        <v>95264</v>
      </c>
      <c r="B1496" s="332" t="s">
        <v>118</v>
      </c>
      <c r="C1496" s="447" t="s">
        <v>22</v>
      </c>
      <c r="D1496" s="446">
        <v>6.74</v>
      </c>
      <c r="E1496" s="323"/>
    </row>
    <row r="1497" spans="1:5" ht="38.25">
      <c r="A1497" s="447">
        <v>90973</v>
      </c>
      <c r="B1497" s="332" t="s">
        <v>198</v>
      </c>
      <c r="C1497" s="447" t="s">
        <v>135</v>
      </c>
      <c r="D1497" s="446">
        <v>8.44</v>
      </c>
      <c r="E1497" s="323"/>
    </row>
    <row r="1498" spans="1:5" ht="38.25">
      <c r="A1498" s="447">
        <v>90972</v>
      </c>
      <c r="B1498" s="332" t="s">
        <v>88</v>
      </c>
      <c r="C1498" s="447" t="s">
        <v>22</v>
      </c>
      <c r="D1498" s="446">
        <v>82.82</v>
      </c>
      <c r="E1498" s="323"/>
    </row>
    <row r="1499" spans="1:5" ht="38.25">
      <c r="A1499" s="447">
        <v>91001</v>
      </c>
      <c r="B1499" s="332" t="s">
        <v>200</v>
      </c>
      <c r="C1499" s="447" t="s">
        <v>135</v>
      </c>
      <c r="D1499" s="446">
        <v>10.02</v>
      </c>
      <c r="E1499" s="323"/>
    </row>
    <row r="1500" spans="1:5" ht="38.25">
      <c r="A1500" s="447">
        <v>90999</v>
      </c>
      <c r="B1500" s="332" t="s">
        <v>90</v>
      </c>
      <c r="C1500" s="447" t="s">
        <v>22</v>
      </c>
      <c r="D1500" s="446">
        <v>109.62</v>
      </c>
      <c r="E1500" s="323"/>
    </row>
    <row r="1501" spans="1:5" ht="38.25">
      <c r="A1501" s="447">
        <v>5954</v>
      </c>
      <c r="B1501" s="332" t="s">
        <v>163</v>
      </c>
      <c r="C1501" s="447" t="s">
        <v>135</v>
      </c>
      <c r="D1501" s="446">
        <v>6.3</v>
      </c>
      <c r="E1501" s="323"/>
    </row>
    <row r="1502" spans="1:5" ht="38.25">
      <c r="A1502" s="447">
        <v>5953</v>
      </c>
      <c r="B1502" s="332" t="s">
        <v>51</v>
      </c>
      <c r="C1502" s="447" t="s">
        <v>22</v>
      </c>
      <c r="D1502" s="446">
        <v>63.89</v>
      </c>
      <c r="E1502" s="323"/>
    </row>
    <row r="1503" spans="1:5" ht="38.25">
      <c r="A1503" s="447">
        <v>90982</v>
      </c>
      <c r="B1503" s="332" t="s">
        <v>199</v>
      </c>
      <c r="C1503" s="447" t="s">
        <v>135</v>
      </c>
      <c r="D1503" s="446">
        <v>21.46</v>
      </c>
      <c r="E1503" s="323"/>
    </row>
    <row r="1504" spans="1:5" ht="38.25">
      <c r="A1504" s="447">
        <v>90979</v>
      </c>
      <c r="B1504" s="332" t="s">
        <v>89</v>
      </c>
      <c r="C1504" s="447" t="s">
        <v>22</v>
      </c>
      <c r="D1504" s="446">
        <v>213.97</v>
      </c>
      <c r="E1504" s="323"/>
    </row>
    <row r="1505" spans="1:5" ht="38.25">
      <c r="A1505" s="447">
        <v>90965</v>
      </c>
      <c r="B1505" s="332" t="s">
        <v>197</v>
      </c>
      <c r="C1505" s="447" t="s">
        <v>135</v>
      </c>
      <c r="D1505" s="446">
        <v>8.42</v>
      </c>
      <c r="E1505" s="323"/>
    </row>
    <row r="1506" spans="1:5" ht="38.25">
      <c r="A1506" s="447">
        <v>90964</v>
      </c>
      <c r="B1506" s="332" t="s">
        <v>87</v>
      </c>
      <c r="C1506" s="447" t="s">
        <v>22</v>
      </c>
      <c r="D1506" s="446">
        <v>33.03</v>
      </c>
      <c r="E1506" s="323"/>
    </row>
    <row r="1507" spans="1:5" ht="38.25">
      <c r="A1507" s="447">
        <v>102970</v>
      </c>
      <c r="B1507" s="332" t="s">
        <v>8250</v>
      </c>
      <c r="C1507" s="447" t="s">
        <v>135</v>
      </c>
      <c r="D1507" s="446">
        <v>0</v>
      </c>
      <c r="E1507" s="323"/>
    </row>
    <row r="1508" spans="1:5" ht="38.25">
      <c r="A1508" s="447">
        <v>102971</v>
      </c>
      <c r="B1508" s="332" t="s">
        <v>8251</v>
      </c>
      <c r="C1508" s="447" t="s">
        <v>22</v>
      </c>
      <c r="D1508" s="446">
        <v>0</v>
      </c>
      <c r="E1508" s="323"/>
    </row>
    <row r="1509" spans="1:5" ht="38.25">
      <c r="A1509" s="447">
        <v>102822</v>
      </c>
      <c r="B1509" s="332" t="s">
        <v>8252</v>
      </c>
      <c r="C1509" s="447" t="s">
        <v>135</v>
      </c>
      <c r="D1509" s="446">
        <v>0</v>
      </c>
      <c r="E1509" s="323"/>
    </row>
    <row r="1510" spans="1:5" ht="38.25">
      <c r="A1510" s="447">
        <v>102821</v>
      </c>
      <c r="B1510" s="332" t="s">
        <v>8253</v>
      </c>
      <c r="C1510" s="447" t="s">
        <v>22</v>
      </c>
      <c r="D1510" s="446">
        <v>0</v>
      </c>
      <c r="E1510" s="323"/>
    </row>
    <row r="1511" spans="1:5" ht="38.25">
      <c r="A1511" s="447">
        <v>102828</v>
      </c>
      <c r="B1511" s="332" t="s">
        <v>8254</v>
      </c>
      <c r="C1511" s="447" t="s">
        <v>135</v>
      </c>
      <c r="D1511" s="446">
        <v>0</v>
      </c>
      <c r="E1511" s="323"/>
    </row>
    <row r="1512" spans="1:5" ht="38.25">
      <c r="A1512" s="447">
        <v>102827</v>
      </c>
      <c r="B1512" s="332" t="s">
        <v>8255</v>
      </c>
      <c r="C1512" s="447" t="s">
        <v>22</v>
      </c>
      <c r="D1512" s="446">
        <v>0</v>
      </c>
      <c r="E1512" s="323"/>
    </row>
    <row r="1513" spans="1:5" ht="51">
      <c r="A1513" s="447">
        <v>103939</v>
      </c>
      <c r="B1513" s="332" t="s">
        <v>8256</v>
      </c>
      <c r="C1513" s="447" t="s">
        <v>135</v>
      </c>
      <c r="D1513" s="446">
        <v>0</v>
      </c>
      <c r="E1513" s="323"/>
    </row>
    <row r="1514" spans="1:5" ht="51">
      <c r="A1514" s="447">
        <v>103938</v>
      </c>
      <c r="B1514" s="332" t="s">
        <v>8257</v>
      </c>
      <c r="C1514" s="447" t="s">
        <v>22</v>
      </c>
      <c r="D1514" s="446">
        <v>0</v>
      </c>
      <c r="E1514" s="323"/>
    </row>
    <row r="1515" spans="1:5" ht="51">
      <c r="A1515" s="447">
        <v>103945</v>
      </c>
      <c r="B1515" s="332" t="s">
        <v>8258</v>
      </c>
      <c r="C1515" s="447" t="s">
        <v>135</v>
      </c>
      <c r="D1515" s="446">
        <v>0</v>
      </c>
      <c r="E1515" s="323"/>
    </row>
    <row r="1516" spans="1:5" ht="51">
      <c r="A1516" s="447">
        <v>103944</v>
      </c>
      <c r="B1516" s="332" t="s">
        <v>8259</v>
      </c>
      <c r="C1516" s="447" t="s">
        <v>22</v>
      </c>
      <c r="D1516" s="446">
        <v>0</v>
      </c>
      <c r="E1516" s="323"/>
    </row>
    <row r="1517" spans="1:5" ht="51">
      <c r="A1517" s="447">
        <v>91285</v>
      </c>
      <c r="B1517" s="332" t="s">
        <v>203</v>
      </c>
      <c r="C1517" s="447" t="s">
        <v>135</v>
      </c>
      <c r="D1517" s="446">
        <v>1.1000000000000001</v>
      </c>
      <c r="E1517" s="323"/>
    </row>
    <row r="1518" spans="1:5" ht="51">
      <c r="A1518" s="447">
        <v>91283</v>
      </c>
      <c r="B1518" s="332" t="s">
        <v>93</v>
      </c>
      <c r="C1518" s="447" t="s">
        <v>22</v>
      </c>
      <c r="D1518" s="446">
        <v>11.59</v>
      </c>
      <c r="E1518" s="323"/>
    </row>
    <row r="1519" spans="1:5" ht="25.5">
      <c r="A1519" s="447">
        <v>95283</v>
      </c>
      <c r="B1519" s="332" t="s">
        <v>5770</v>
      </c>
      <c r="C1519" s="447" t="s">
        <v>135</v>
      </c>
      <c r="D1519" s="446">
        <v>0.8</v>
      </c>
      <c r="E1519" s="323"/>
    </row>
    <row r="1520" spans="1:5" ht="25.5">
      <c r="A1520" s="447">
        <v>95282</v>
      </c>
      <c r="B1520" s="332" t="s">
        <v>5743</v>
      </c>
      <c r="C1520" s="447" t="s">
        <v>22</v>
      </c>
      <c r="D1520" s="446">
        <v>10.75</v>
      </c>
      <c r="E1520" s="323"/>
    </row>
    <row r="1521" spans="1:5" ht="25.5">
      <c r="A1521" s="447">
        <v>95128</v>
      </c>
      <c r="B1521" s="332" t="s">
        <v>226</v>
      </c>
      <c r="C1521" s="447" t="s">
        <v>135</v>
      </c>
      <c r="D1521" s="446">
        <v>47.72</v>
      </c>
      <c r="E1521" s="323"/>
    </row>
    <row r="1522" spans="1:5" ht="25.5">
      <c r="A1522" s="447">
        <v>95127</v>
      </c>
      <c r="B1522" s="332" t="s">
        <v>114</v>
      </c>
      <c r="C1522" s="447" t="s">
        <v>22</v>
      </c>
      <c r="D1522" s="446">
        <v>227.73</v>
      </c>
      <c r="E1522" s="323"/>
    </row>
    <row r="1523" spans="1:5" ht="25.5">
      <c r="A1523" s="447">
        <v>92044</v>
      </c>
      <c r="B1523" s="332" t="s">
        <v>210</v>
      </c>
      <c r="C1523" s="447" t="s">
        <v>135</v>
      </c>
      <c r="D1523" s="446">
        <v>7.8</v>
      </c>
      <c r="E1523" s="323"/>
    </row>
    <row r="1524" spans="1:5" ht="25.5">
      <c r="A1524" s="447">
        <v>92043</v>
      </c>
      <c r="B1524" s="332" t="s">
        <v>99</v>
      </c>
      <c r="C1524" s="447" t="s">
        <v>22</v>
      </c>
      <c r="D1524" s="446">
        <v>13.19</v>
      </c>
      <c r="E1524" s="323"/>
    </row>
    <row r="1525" spans="1:5" ht="13.5">
      <c r="A1525" s="447">
        <v>102834</v>
      </c>
      <c r="B1525" s="332" t="s">
        <v>8260</v>
      </c>
      <c r="C1525" s="447" t="s">
        <v>135</v>
      </c>
      <c r="D1525" s="446">
        <v>0</v>
      </c>
      <c r="E1525" s="323"/>
    </row>
    <row r="1526" spans="1:5" ht="13.5">
      <c r="A1526" s="447">
        <v>102833</v>
      </c>
      <c r="B1526" s="332" t="s">
        <v>8261</v>
      </c>
      <c r="C1526" s="447" t="s">
        <v>22</v>
      </c>
      <c r="D1526" s="446">
        <v>0</v>
      </c>
      <c r="E1526" s="323"/>
    </row>
    <row r="1527" spans="1:5" ht="25.5">
      <c r="A1527" s="447">
        <v>92119</v>
      </c>
      <c r="B1527" s="332" t="s">
        <v>5762</v>
      </c>
      <c r="C1527" s="447" t="s">
        <v>135</v>
      </c>
      <c r="D1527" s="446">
        <v>0.31</v>
      </c>
      <c r="E1527" s="323"/>
    </row>
    <row r="1528" spans="1:5" ht="25.5">
      <c r="A1528" s="447">
        <v>92118</v>
      </c>
      <c r="B1528" s="332" t="s">
        <v>5735</v>
      </c>
      <c r="C1528" s="447" t="s">
        <v>22</v>
      </c>
      <c r="D1528" s="446">
        <v>0.49</v>
      </c>
      <c r="E1528" s="323"/>
    </row>
    <row r="1529" spans="1:5" ht="25.5">
      <c r="A1529" s="447">
        <v>102917</v>
      </c>
      <c r="B1529" s="332" t="s">
        <v>8262</v>
      </c>
      <c r="C1529" s="447" t="s">
        <v>135</v>
      </c>
      <c r="D1529" s="446">
        <v>0</v>
      </c>
      <c r="E1529" s="323"/>
    </row>
    <row r="1530" spans="1:5" ht="25.5">
      <c r="A1530" s="447">
        <v>102916</v>
      </c>
      <c r="B1530" s="332" t="s">
        <v>8263</v>
      </c>
      <c r="C1530" s="447" t="s">
        <v>22</v>
      </c>
      <c r="D1530" s="446">
        <v>0</v>
      </c>
      <c r="E1530" s="323"/>
    </row>
    <row r="1531" spans="1:5" ht="51">
      <c r="A1531" s="447">
        <v>95721</v>
      </c>
      <c r="B1531" s="332" t="s">
        <v>234</v>
      </c>
      <c r="C1531" s="447" t="s">
        <v>135</v>
      </c>
      <c r="D1531" s="446">
        <v>114.19</v>
      </c>
      <c r="E1531" s="323"/>
    </row>
    <row r="1532" spans="1:5" ht="51">
      <c r="A1532" s="447">
        <v>95720</v>
      </c>
      <c r="B1532" s="332" t="s">
        <v>123</v>
      </c>
      <c r="C1532" s="447" t="s">
        <v>22</v>
      </c>
      <c r="D1532" s="446">
        <v>298.44</v>
      </c>
      <c r="E1532" s="323"/>
    </row>
    <row r="1533" spans="1:5" ht="38.25">
      <c r="A1533" s="447">
        <v>104716</v>
      </c>
      <c r="B1533" s="332" t="s">
        <v>7367</v>
      </c>
      <c r="C1533" s="447" t="s">
        <v>22</v>
      </c>
      <c r="D1533" s="446">
        <v>288.02</v>
      </c>
      <c r="E1533" s="323"/>
    </row>
    <row r="1534" spans="1:5" ht="38.25">
      <c r="A1534" s="447">
        <v>104717</v>
      </c>
      <c r="B1534" s="332" t="s">
        <v>7378</v>
      </c>
      <c r="C1534" s="447" t="s">
        <v>135</v>
      </c>
      <c r="D1534" s="446">
        <v>108.95</v>
      </c>
      <c r="E1534" s="323"/>
    </row>
    <row r="1535" spans="1:5" ht="38.25">
      <c r="A1535" s="447">
        <v>102899</v>
      </c>
      <c r="B1535" s="332" t="s">
        <v>8264</v>
      </c>
      <c r="C1535" s="447" t="s">
        <v>135</v>
      </c>
      <c r="D1535" s="446">
        <v>0</v>
      </c>
      <c r="E1535" s="323"/>
    </row>
    <row r="1536" spans="1:5" ht="38.25">
      <c r="A1536" s="447">
        <v>102898</v>
      </c>
      <c r="B1536" s="332" t="s">
        <v>8265</v>
      </c>
      <c r="C1536" s="447" t="s">
        <v>22</v>
      </c>
      <c r="D1536" s="446">
        <v>0</v>
      </c>
      <c r="E1536" s="323"/>
    </row>
    <row r="1537" spans="1:5" ht="38.25">
      <c r="A1537" s="447">
        <v>5632</v>
      </c>
      <c r="B1537" s="332" t="s">
        <v>134</v>
      </c>
      <c r="C1537" s="447" t="s">
        <v>135</v>
      </c>
      <c r="D1537" s="446">
        <v>89.96</v>
      </c>
      <c r="E1537" s="323"/>
    </row>
    <row r="1538" spans="1:5" ht="38.25">
      <c r="A1538" s="447">
        <v>5631</v>
      </c>
      <c r="B1538" s="332" t="s">
        <v>21</v>
      </c>
      <c r="C1538" s="447" t="s">
        <v>22</v>
      </c>
      <c r="D1538" s="446">
        <v>222.48</v>
      </c>
      <c r="E1538" s="323"/>
    </row>
    <row r="1539" spans="1:5" ht="38.25">
      <c r="A1539" s="447">
        <v>88908</v>
      </c>
      <c r="B1539" s="332" t="s">
        <v>175</v>
      </c>
      <c r="C1539" s="447" t="s">
        <v>135</v>
      </c>
      <c r="D1539" s="446">
        <v>98.24</v>
      </c>
      <c r="E1539" s="323"/>
    </row>
    <row r="1540" spans="1:5" ht="38.25">
      <c r="A1540" s="447">
        <v>88907</v>
      </c>
      <c r="B1540" s="332" t="s">
        <v>65</v>
      </c>
      <c r="C1540" s="447" t="s">
        <v>22</v>
      </c>
      <c r="D1540" s="446">
        <v>266.72000000000003</v>
      </c>
      <c r="E1540" s="323"/>
    </row>
    <row r="1541" spans="1:5" ht="38.25">
      <c r="A1541" s="447">
        <v>5911</v>
      </c>
      <c r="B1541" s="332" t="s">
        <v>156</v>
      </c>
      <c r="C1541" s="447" t="s">
        <v>135</v>
      </c>
      <c r="D1541" s="446">
        <v>27.94</v>
      </c>
      <c r="E1541" s="323"/>
    </row>
    <row r="1542" spans="1:5" ht="38.25">
      <c r="A1542" s="447">
        <v>5909</v>
      </c>
      <c r="B1542" s="332" t="s">
        <v>45</v>
      </c>
      <c r="C1542" s="447" t="s">
        <v>22</v>
      </c>
      <c r="D1542" s="446">
        <v>35.68</v>
      </c>
      <c r="E1542" s="323"/>
    </row>
    <row r="1543" spans="1:5" ht="51">
      <c r="A1543" s="447">
        <v>91486</v>
      </c>
      <c r="B1543" s="332" t="s">
        <v>5759</v>
      </c>
      <c r="C1543" s="447" t="s">
        <v>135</v>
      </c>
      <c r="D1543" s="446">
        <v>67.02</v>
      </c>
      <c r="E1543" s="323"/>
    </row>
    <row r="1544" spans="1:5" ht="51">
      <c r="A1544" s="447">
        <v>83362</v>
      </c>
      <c r="B1544" s="332" t="s">
        <v>5721</v>
      </c>
      <c r="C1544" s="447" t="s">
        <v>22</v>
      </c>
      <c r="D1544" s="446">
        <v>279.38</v>
      </c>
      <c r="E1544" s="323"/>
    </row>
    <row r="1545" spans="1:5" ht="38.25">
      <c r="A1545" s="447">
        <v>102839</v>
      </c>
      <c r="B1545" s="332" t="s">
        <v>8266</v>
      </c>
      <c r="C1545" s="447" t="s">
        <v>135</v>
      </c>
      <c r="D1545" s="446">
        <v>0</v>
      </c>
      <c r="E1545" s="323"/>
    </row>
    <row r="1546" spans="1:5" ht="38.25">
      <c r="A1546" s="447">
        <v>102838</v>
      </c>
      <c r="B1546" s="332" t="s">
        <v>8267</v>
      </c>
      <c r="C1546" s="447" t="s">
        <v>22</v>
      </c>
      <c r="D1546" s="446">
        <v>0</v>
      </c>
      <c r="E1546" s="323"/>
    </row>
    <row r="1547" spans="1:5" ht="25.5">
      <c r="A1547" s="447">
        <v>89235</v>
      </c>
      <c r="B1547" s="332" t="s">
        <v>179</v>
      </c>
      <c r="C1547" s="447" t="s">
        <v>135</v>
      </c>
      <c r="D1547" s="446">
        <v>174.55</v>
      </c>
      <c r="E1547" s="323"/>
    </row>
    <row r="1548" spans="1:5" ht="25.5">
      <c r="A1548" s="447">
        <v>89234</v>
      </c>
      <c r="B1548" s="332" t="s">
        <v>68</v>
      </c>
      <c r="C1548" s="447" t="s">
        <v>22</v>
      </c>
      <c r="D1548" s="446">
        <v>560.58000000000004</v>
      </c>
      <c r="E1548" s="323"/>
    </row>
    <row r="1549" spans="1:5" ht="25.5">
      <c r="A1549" s="447">
        <v>89243</v>
      </c>
      <c r="B1549" s="332" t="s">
        <v>180</v>
      </c>
      <c r="C1549" s="447" t="s">
        <v>135</v>
      </c>
      <c r="D1549" s="446">
        <v>374.06</v>
      </c>
      <c r="E1549" s="323"/>
    </row>
    <row r="1550" spans="1:5" ht="25.5">
      <c r="A1550" s="447">
        <v>89242</v>
      </c>
      <c r="B1550" s="332" t="s">
        <v>69</v>
      </c>
      <c r="C1550" s="447" t="s">
        <v>22</v>
      </c>
      <c r="D1550" s="446">
        <v>1331.99</v>
      </c>
      <c r="E1550" s="323"/>
    </row>
    <row r="1551" spans="1:5" ht="63.75">
      <c r="A1551" s="447">
        <v>102935</v>
      </c>
      <c r="B1551" s="332" t="s">
        <v>8268</v>
      </c>
      <c r="C1551" s="447" t="s">
        <v>135</v>
      </c>
      <c r="D1551" s="446">
        <v>0</v>
      </c>
      <c r="E1551" s="323"/>
    </row>
    <row r="1552" spans="1:5" ht="63.75">
      <c r="A1552" s="447">
        <v>102934</v>
      </c>
      <c r="B1552" s="332" t="s">
        <v>8269</v>
      </c>
      <c r="C1552" s="447" t="s">
        <v>22</v>
      </c>
      <c r="D1552" s="446">
        <v>0</v>
      </c>
      <c r="E1552" s="323"/>
    </row>
    <row r="1553" spans="1:5" ht="25.5">
      <c r="A1553" s="447">
        <v>93416</v>
      </c>
      <c r="B1553" s="332" t="s">
        <v>222</v>
      </c>
      <c r="C1553" s="447" t="s">
        <v>135</v>
      </c>
      <c r="D1553" s="446">
        <v>0.46</v>
      </c>
      <c r="E1553" s="323"/>
    </row>
    <row r="1554" spans="1:5" ht="25.5">
      <c r="A1554" s="447">
        <v>93415</v>
      </c>
      <c r="B1554" s="332" t="s">
        <v>110</v>
      </c>
      <c r="C1554" s="447" t="s">
        <v>22</v>
      </c>
      <c r="D1554" s="446">
        <v>12.52</v>
      </c>
      <c r="E1554" s="323"/>
    </row>
    <row r="1555" spans="1:5" ht="25.5">
      <c r="A1555" s="447">
        <v>5689</v>
      </c>
      <c r="B1555" s="332" t="s">
        <v>26</v>
      </c>
      <c r="C1555" s="447" t="s">
        <v>22</v>
      </c>
      <c r="D1555" s="446">
        <v>6.52</v>
      </c>
      <c r="E1555" s="323"/>
    </row>
    <row r="1556" spans="1:5" ht="25.5">
      <c r="A1556" s="447">
        <v>5690</v>
      </c>
      <c r="B1556" s="332" t="s">
        <v>5746</v>
      </c>
      <c r="C1556" s="447" t="s">
        <v>135</v>
      </c>
      <c r="D1556" s="446">
        <v>4.22</v>
      </c>
      <c r="E1556" s="323"/>
    </row>
    <row r="1557" spans="1:5" ht="25.5">
      <c r="A1557" s="447">
        <v>5923</v>
      </c>
      <c r="B1557" s="332" t="s">
        <v>157</v>
      </c>
      <c r="C1557" s="447" t="s">
        <v>135</v>
      </c>
      <c r="D1557" s="446">
        <v>3.31</v>
      </c>
      <c r="E1557" s="323"/>
    </row>
    <row r="1558" spans="1:5" ht="25.5">
      <c r="A1558" s="447">
        <v>5921</v>
      </c>
      <c r="B1558" s="332" t="s">
        <v>46</v>
      </c>
      <c r="C1558" s="447" t="s">
        <v>22</v>
      </c>
      <c r="D1558" s="446">
        <v>5.1100000000000003</v>
      </c>
      <c r="E1558" s="323"/>
    </row>
    <row r="1559" spans="1:5" ht="25.5">
      <c r="A1559" s="447">
        <v>95212</v>
      </c>
      <c r="B1559" s="332" t="s">
        <v>5741</v>
      </c>
      <c r="C1559" s="447" t="s">
        <v>22</v>
      </c>
      <c r="D1559" s="446">
        <v>165</v>
      </c>
      <c r="E1559" s="323"/>
    </row>
    <row r="1560" spans="1:5" ht="25.5">
      <c r="A1560" s="447">
        <v>95213</v>
      </c>
      <c r="B1560" s="332" t="s">
        <v>5768</v>
      </c>
      <c r="C1560" s="447" t="s">
        <v>135</v>
      </c>
      <c r="D1560" s="446">
        <v>97.2</v>
      </c>
      <c r="E1560" s="323"/>
    </row>
    <row r="1561" spans="1:5" ht="25.5">
      <c r="A1561" s="447">
        <v>93272</v>
      </c>
      <c r="B1561" s="332" t="s">
        <v>5737</v>
      </c>
      <c r="C1561" s="447" t="s">
        <v>22</v>
      </c>
      <c r="D1561" s="446">
        <v>102.71</v>
      </c>
      <c r="E1561" s="323"/>
    </row>
    <row r="1562" spans="1:5" ht="25.5">
      <c r="A1562" s="447">
        <v>93274</v>
      </c>
      <c r="B1562" s="332" t="s">
        <v>5764</v>
      </c>
      <c r="C1562" s="447" t="s">
        <v>135</v>
      </c>
      <c r="D1562" s="446">
        <v>67.73</v>
      </c>
      <c r="E1562" s="323"/>
    </row>
    <row r="1563" spans="1:5" ht="38.25">
      <c r="A1563" s="447">
        <v>83766</v>
      </c>
      <c r="B1563" s="332" t="s">
        <v>171</v>
      </c>
      <c r="C1563" s="447" t="s">
        <v>135</v>
      </c>
      <c r="D1563" s="446">
        <v>42.09</v>
      </c>
      <c r="E1563" s="323"/>
    </row>
    <row r="1564" spans="1:5" ht="38.25">
      <c r="A1564" s="447">
        <v>83765</v>
      </c>
      <c r="B1564" s="332" t="s">
        <v>61</v>
      </c>
      <c r="C1564" s="447" t="s">
        <v>22</v>
      </c>
      <c r="D1564" s="446">
        <v>105.38</v>
      </c>
      <c r="E1564" s="323"/>
    </row>
    <row r="1565" spans="1:5" ht="25.5">
      <c r="A1565" s="447">
        <v>95873</v>
      </c>
      <c r="B1565" s="332" t="s">
        <v>235</v>
      </c>
      <c r="C1565" s="447" t="s">
        <v>135</v>
      </c>
      <c r="D1565" s="446">
        <v>13.9</v>
      </c>
      <c r="E1565" s="323"/>
    </row>
    <row r="1566" spans="1:5" ht="25.5">
      <c r="A1566" s="447">
        <v>95872</v>
      </c>
      <c r="B1566" s="332" t="s">
        <v>124</v>
      </c>
      <c r="C1566" s="447" t="s">
        <v>22</v>
      </c>
      <c r="D1566" s="446">
        <v>320.64</v>
      </c>
      <c r="E1566" s="323"/>
    </row>
    <row r="1567" spans="1:5" ht="38.25">
      <c r="A1567" s="447">
        <v>104689</v>
      </c>
      <c r="B1567" s="332" t="s">
        <v>8270</v>
      </c>
      <c r="C1567" s="447" t="s">
        <v>135</v>
      </c>
      <c r="D1567" s="446">
        <v>0</v>
      </c>
      <c r="E1567" s="323"/>
    </row>
    <row r="1568" spans="1:5" ht="38.25">
      <c r="A1568" s="447">
        <v>104688</v>
      </c>
      <c r="B1568" s="332" t="s">
        <v>8271</v>
      </c>
      <c r="C1568" s="447" t="s">
        <v>22</v>
      </c>
      <c r="D1568" s="446">
        <v>0</v>
      </c>
      <c r="E1568" s="323"/>
    </row>
    <row r="1569" spans="1:5" ht="25.5">
      <c r="A1569" s="447">
        <v>73395</v>
      </c>
      <c r="B1569" s="332" t="s">
        <v>170</v>
      </c>
      <c r="C1569" s="447" t="s">
        <v>135</v>
      </c>
      <c r="D1569" s="446">
        <v>9.76</v>
      </c>
      <c r="E1569" s="323"/>
    </row>
    <row r="1570" spans="1:5" ht="25.5">
      <c r="A1570" s="447">
        <v>73417</v>
      </c>
      <c r="B1570" s="332" t="s">
        <v>57</v>
      </c>
      <c r="C1570" s="447" t="s">
        <v>22</v>
      </c>
      <c r="D1570" s="446">
        <v>207.77</v>
      </c>
      <c r="E1570" s="323"/>
    </row>
    <row r="1571" spans="1:5" ht="25.5">
      <c r="A1571" s="447">
        <v>93428</v>
      </c>
      <c r="B1571" s="332" t="s">
        <v>224</v>
      </c>
      <c r="C1571" s="447" t="s">
        <v>135</v>
      </c>
      <c r="D1571" s="446">
        <v>8.69</v>
      </c>
      <c r="E1571" s="323"/>
    </row>
    <row r="1572" spans="1:5" ht="25.5">
      <c r="A1572" s="447">
        <v>93427</v>
      </c>
      <c r="B1572" s="332" t="s">
        <v>112</v>
      </c>
      <c r="C1572" s="447" t="s">
        <v>22</v>
      </c>
      <c r="D1572" s="446">
        <v>189.1</v>
      </c>
      <c r="E1572" s="323"/>
    </row>
    <row r="1573" spans="1:5" ht="25.5">
      <c r="A1573" s="447">
        <v>93422</v>
      </c>
      <c r="B1573" s="332" t="s">
        <v>223</v>
      </c>
      <c r="C1573" s="447" t="s">
        <v>135</v>
      </c>
      <c r="D1573" s="446">
        <v>6.14</v>
      </c>
      <c r="E1573" s="323"/>
    </row>
    <row r="1574" spans="1:5" ht="25.5">
      <c r="A1574" s="447">
        <v>93421</v>
      </c>
      <c r="B1574" s="332" t="s">
        <v>111</v>
      </c>
      <c r="C1574" s="447" t="s">
        <v>22</v>
      </c>
      <c r="D1574" s="446">
        <v>83.27</v>
      </c>
      <c r="E1574" s="323"/>
    </row>
    <row r="1575" spans="1:5" ht="25.5">
      <c r="A1575" s="447">
        <v>93282</v>
      </c>
      <c r="B1575" s="332" t="s">
        <v>219</v>
      </c>
      <c r="C1575" s="447" t="s">
        <v>135</v>
      </c>
      <c r="D1575" s="446">
        <v>22.04</v>
      </c>
      <c r="E1575" s="323"/>
    </row>
    <row r="1576" spans="1:5" ht="25.5">
      <c r="A1576" s="447">
        <v>93281</v>
      </c>
      <c r="B1576" s="332" t="s">
        <v>107</v>
      </c>
      <c r="C1576" s="447" t="s">
        <v>22</v>
      </c>
      <c r="D1576" s="446">
        <v>23.11</v>
      </c>
      <c r="E1576" s="323"/>
    </row>
    <row r="1577" spans="1:5" ht="25.5">
      <c r="A1577" s="447">
        <v>104914</v>
      </c>
      <c r="B1577" s="332" t="s">
        <v>8272</v>
      </c>
      <c r="C1577" s="447" t="s">
        <v>135</v>
      </c>
      <c r="D1577" s="446">
        <v>0</v>
      </c>
      <c r="E1577" s="323"/>
    </row>
    <row r="1578" spans="1:5" ht="25.5">
      <c r="A1578" s="447">
        <v>104913</v>
      </c>
      <c r="B1578" s="332" t="s">
        <v>8273</v>
      </c>
      <c r="C1578" s="447" t="s">
        <v>22</v>
      </c>
      <c r="D1578" s="446">
        <v>0</v>
      </c>
      <c r="E1578" s="323"/>
    </row>
    <row r="1579" spans="1:5" ht="38.25">
      <c r="A1579" s="447">
        <v>102845</v>
      </c>
      <c r="B1579" s="332" t="s">
        <v>8274</v>
      </c>
      <c r="C1579" s="447" t="s">
        <v>135</v>
      </c>
      <c r="D1579" s="446">
        <v>0</v>
      </c>
      <c r="E1579" s="323"/>
    </row>
    <row r="1580" spans="1:5" ht="38.25">
      <c r="A1580" s="447">
        <v>102844</v>
      </c>
      <c r="B1580" s="332" t="s">
        <v>8275</v>
      </c>
      <c r="C1580" s="447" t="s">
        <v>22</v>
      </c>
      <c r="D1580" s="446">
        <v>0</v>
      </c>
      <c r="E1580" s="323"/>
    </row>
    <row r="1581" spans="1:5" ht="38.25">
      <c r="A1581" s="447">
        <v>89273</v>
      </c>
      <c r="B1581" s="332" t="s">
        <v>183</v>
      </c>
      <c r="C1581" s="447" t="s">
        <v>135</v>
      </c>
      <c r="D1581" s="446">
        <v>108.52</v>
      </c>
      <c r="E1581" s="323"/>
    </row>
    <row r="1582" spans="1:5" ht="38.25">
      <c r="A1582" s="447">
        <v>89272</v>
      </c>
      <c r="B1582" s="332" t="s">
        <v>72</v>
      </c>
      <c r="C1582" s="447" t="s">
        <v>22</v>
      </c>
      <c r="D1582" s="446">
        <v>223.43</v>
      </c>
      <c r="E1582" s="323"/>
    </row>
    <row r="1583" spans="1:5" ht="38.25">
      <c r="A1583" s="447">
        <v>93288</v>
      </c>
      <c r="B1583" s="332" t="s">
        <v>220</v>
      </c>
      <c r="C1583" s="447" t="s">
        <v>135</v>
      </c>
      <c r="D1583" s="446">
        <v>180.02</v>
      </c>
      <c r="E1583" s="323"/>
    </row>
    <row r="1584" spans="1:5" ht="38.25">
      <c r="A1584" s="447">
        <v>93287</v>
      </c>
      <c r="B1584" s="332" t="s">
        <v>108</v>
      </c>
      <c r="C1584" s="447" t="s">
        <v>22</v>
      </c>
      <c r="D1584" s="446">
        <v>352.8</v>
      </c>
      <c r="E1584" s="323"/>
    </row>
    <row r="1585" spans="1:5" ht="51">
      <c r="A1585" s="447">
        <v>104711</v>
      </c>
      <c r="B1585" s="332" t="s">
        <v>8276</v>
      </c>
      <c r="C1585" s="447" t="s">
        <v>135</v>
      </c>
      <c r="D1585" s="446">
        <v>0</v>
      </c>
      <c r="E1585" s="323"/>
    </row>
    <row r="1586" spans="1:5" ht="51">
      <c r="A1586" s="447">
        <v>104710</v>
      </c>
      <c r="B1586" s="332" t="s">
        <v>8277</v>
      </c>
      <c r="C1586" s="447" t="s">
        <v>22</v>
      </c>
      <c r="D1586" s="446">
        <v>0</v>
      </c>
      <c r="E1586" s="323"/>
    </row>
    <row r="1587" spans="1:5" ht="38.25">
      <c r="A1587" s="447">
        <v>104908</v>
      </c>
      <c r="B1587" s="332" t="s">
        <v>8278</v>
      </c>
      <c r="C1587" s="447" t="s">
        <v>135</v>
      </c>
      <c r="D1587" s="446">
        <v>0</v>
      </c>
      <c r="E1587" s="323"/>
    </row>
    <row r="1588" spans="1:5" ht="38.25">
      <c r="A1588" s="447">
        <v>104907</v>
      </c>
      <c r="B1588" s="332" t="s">
        <v>8279</v>
      </c>
      <c r="C1588" s="447" t="s">
        <v>22</v>
      </c>
      <c r="D1588" s="446">
        <v>0</v>
      </c>
      <c r="E1588" s="323"/>
    </row>
    <row r="1589" spans="1:5" ht="25.5">
      <c r="A1589" s="447">
        <v>102851</v>
      </c>
      <c r="B1589" s="332" t="s">
        <v>8280</v>
      </c>
      <c r="C1589" s="447" t="s">
        <v>135</v>
      </c>
      <c r="D1589" s="446">
        <v>0</v>
      </c>
      <c r="E1589" s="323"/>
    </row>
    <row r="1590" spans="1:5" ht="25.5">
      <c r="A1590" s="447">
        <v>102850</v>
      </c>
      <c r="B1590" s="332" t="s">
        <v>8281</v>
      </c>
      <c r="C1590" s="447" t="s">
        <v>22</v>
      </c>
      <c r="D1590" s="446">
        <v>0</v>
      </c>
      <c r="E1590" s="323"/>
    </row>
    <row r="1591" spans="1:5" ht="38.25">
      <c r="A1591" s="447">
        <v>102857</v>
      </c>
      <c r="B1591" s="332" t="s">
        <v>8282</v>
      </c>
      <c r="C1591" s="447" t="s">
        <v>135</v>
      </c>
      <c r="D1591" s="446">
        <v>0</v>
      </c>
      <c r="E1591" s="323"/>
    </row>
    <row r="1592" spans="1:5" ht="38.25">
      <c r="A1592" s="447">
        <v>102856</v>
      </c>
      <c r="B1592" s="332" t="s">
        <v>8283</v>
      </c>
      <c r="C1592" s="447" t="s">
        <v>22</v>
      </c>
      <c r="D1592" s="446">
        <v>0</v>
      </c>
      <c r="E1592" s="323"/>
    </row>
    <row r="1593" spans="1:5" ht="51">
      <c r="A1593" s="447">
        <v>93403</v>
      </c>
      <c r="B1593" s="332" t="s">
        <v>221</v>
      </c>
      <c r="C1593" s="447" t="s">
        <v>135</v>
      </c>
      <c r="D1593" s="446">
        <v>68.63</v>
      </c>
      <c r="E1593" s="323"/>
    </row>
    <row r="1594" spans="1:5" ht="51">
      <c r="A1594" s="447">
        <v>93402</v>
      </c>
      <c r="B1594" s="332" t="s">
        <v>109</v>
      </c>
      <c r="C1594" s="447" t="s">
        <v>22</v>
      </c>
      <c r="D1594" s="446">
        <v>285.20999999999998</v>
      </c>
      <c r="E1594" s="323"/>
    </row>
    <row r="1595" spans="1:5" ht="51">
      <c r="A1595" s="447">
        <v>5930</v>
      </c>
      <c r="B1595" s="332" t="s">
        <v>158</v>
      </c>
      <c r="C1595" s="447" t="s">
        <v>135</v>
      </c>
      <c r="D1595" s="446">
        <v>71.760000000000005</v>
      </c>
      <c r="E1595" s="323"/>
    </row>
    <row r="1596" spans="1:5" ht="51">
      <c r="A1596" s="447">
        <v>5928</v>
      </c>
      <c r="B1596" s="332" t="s">
        <v>47</v>
      </c>
      <c r="C1596" s="447" t="s">
        <v>22</v>
      </c>
      <c r="D1596" s="446">
        <v>291.2</v>
      </c>
      <c r="E1596" s="323"/>
    </row>
    <row r="1597" spans="1:5" ht="63.75">
      <c r="A1597" s="447">
        <v>105845</v>
      </c>
      <c r="B1597" s="332" t="s">
        <v>8284</v>
      </c>
      <c r="C1597" s="447" t="s">
        <v>135</v>
      </c>
      <c r="D1597" s="446">
        <v>0</v>
      </c>
      <c r="E1597" s="323"/>
    </row>
    <row r="1598" spans="1:5" ht="63.75">
      <c r="A1598" s="447">
        <v>105844</v>
      </c>
      <c r="B1598" s="332" t="s">
        <v>8285</v>
      </c>
      <c r="C1598" s="447" t="s">
        <v>22</v>
      </c>
      <c r="D1598" s="446">
        <v>0</v>
      </c>
      <c r="E1598" s="323"/>
    </row>
    <row r="1599" spans="1:5" ht="51">
      <c r="A1599" s="447">
        <v>91635</v>
      </c>
      <c r="B1599" s="332" t="s">
        <v>207</v>
      </c>
      <c r="C1599" s="447" t="s">
        <v>135</v>
      </c>
      <c r="D1599" s="446">
        <v>63.16</v>
      </c>
      <c r="E1599" s="323"/>
    </row>
    <row r="1600" spans="1:5" ht="51">
      <c r="A1600" s="447">
        <v>91634</v>
      </c>
      <c r="B1600" s="332" t="s">
        <v>96</v>
      </c>
      <c r="C1600" s="447" t="s">
        <v>22</v>
      </c>
      <c r="D1600" s="446">
        <v>246.77</v>
      </c>
      <c r="E1600" s="323"/>
    </row>
    <row r="1601" spans="1:5" ht="38.25">
      <c r="A1601" s="447">
        <v>98765</v>
      </c>
      <c r="B1601" s="332" t="s">
        <v>243</v>
      </c>
      <c r="C1601" s="447" t="s">
        <v>135</v>
      </c>
      <c r="D1601" s="446">
        <v>0.06</v>
      </c>
      <c r="E1601" s="323"/>
    </row>
    <row r="1602" spans="1:5" ht="38.25">
      <c r="A1602" s="447">
        <v>98764</v>
      </c>
      <c r="B1602" s="332" t="s">
        <v>131</v>
      </c>
      <c r="C1602" s="447" t="s">
        <v>22</v>
      </c>
      <c r="D1602" s="446">
        <v>4.57</v>
      </c>
      <c r="E1602" s="323"/>
    </row>
    <row r="1603" spans="1:5" ht="38.25">
      <c r="A1603" s="447">
        <v>99834</v>
      </c>
      <c r="B1603" s="332" t="s">
        <v>5772</v>
      </c>
      <c r="C1603" s="447" t="s">
        <v>135</v>
      </c>
      <c r="D1603" s="446">
        <v>0.14000000000000001</v>
      </c>
      <c r="E1603" s="323"/>
    </row>
    <row r="1604" spans="1:5" ht="38.25">
      <c r="A1604" s="447">
        <v>99833</v>
      </c>
      <c r="B1604" s="332" t="s">
        <v>5745</v>
      </c>
      <c r="C1604" s="447" t="s">
        <v>22</v>
      </c>
      <c r="D1604" s="446">
        <v>4.5</v>
      </c>
      <c r="E1604" s="323"/>
    </row>
    <row r="1605" spans="1:5" ht="38.25">
      <c r="A1605" s="447">
        <v>104521</v>
      </c>
      <c r="B1605" s="332" t="s">
        <v>8286</v>
      </c>
      <c r="C1605" s="447" t="s">
        <v>135</v>
      </c>
      <c r="D1605" s="446">
        <v>0</v>
      </c>
      <c r="E1605" s="323"/>
    </row>
    <row r="1606" spans="1:5" ht="38.25">
      <c r="A1606" s="447">
        <v>104520</v>
      </c>
      <c r="B1606" s="332" t="s">
        <v>8287</v>
      </c>
      <c r="C1606" s="447" t="s">
        <v>22</v>
      </c>
      <c r="D1606" s="446">
        <v>0</v>
      </c>
      <c r="E1606" s="323"/>
    </row>
    <row r="1607" spans="1:5" ht="38.25">
      <c r="A1607" s="447">
        <v>90687</v>
      </c>
      <c r="B1607" s="332" t="s">
        <v>5758</v>
      </c>
      <c r="C1607" s="447" t="s">
        <v>135</v>
      </c>
      <c r="D1607" s="446">
        <v>72.58</v>
      </c>
      <c r="E1607" s="323"/>
    </row>
    <row r="1608" spans="1:5" ht="38.25">
      <c r="A1608" s="447">
        <v>90686</v>
      </c>
      <c r="B1608" s="332" t="s">
        <v>5732</v>
      </c>
      <c r="C1608" s="447" t="s">
        <v>22</v>
      </c>
      <c r="D1608" s="446">
        <v>176.65</v>
      </c>
      <c r="E1608" s="323"/>
    </row>
    <row r="1609" spans="1:5" ht="25.5">
      <c r="A1609" s="447">
        <v>5952</v>
      </c>
      <c r="B1609" s="332" t="s">
        <v>162</v>
      </c>
      <c r="C1609" s="447" t="s">
        <v>135</v>
      </c>
      <c r="D1609" s="446">
        <v>23.42</v>
      </c>
      <c r="E1609" s="323"/>
    </row>
    <row r="1610" spans="1:5" ht="25.5">
      <c r="A1610" s="447">
        <v>5795</v>
      </c>
      <c r="B1610" s="332" t="s">
        <v>27</v>
      </c>
      <c r="C1610" s="447" t="s">
        <v>22</v>
      </c>
      <c r="D1610" s="446">
        <v>25.39</v>
      </c>
      <c r="E1610" s="323"/>
    </row>
    <row r="1611" spans="1:5" ht="25.5">
      <c r="A1611" s="447">
        <v>104657</v>
      </c>
      <c r="B1611" s="332" t="s">
        <v>8288</v>
      </c>
      <c r="C1611" s="447" t="s">
        <v>135</v>
      </c>
      <c r="D1611" s="446">
        <v>0</v>
      </c>
      <c r="E1611" s="323"/>
    </row>
    <row r="1612" spans="1:5" ht="25.5">
      <c r="A1612" s="447">
        <v>104656</v>
      </c>
      <c r="B1612" s="332" t="s">
        <v>8289</v>
      </c>
      <c r="C1612" s="447" t="s">
        <v>22</v>
      </c>
      <c r="D1612" s="446">
        <v>0</v>
      </c>
      <c r="E1612" s="323"/>
    </row>
    <row r="1613" spans="1:5" ht="25.5">
      <c r="A1613" s="447">
        <v>102274</v>
      </c>
      <c r="B1613" s="332" t="s">
        <v>2190</v>
      </c>
      <c r="C1613" s="447" t="s">
        <v>135</v>
      </c>
      <c r="D1613" s="446">
        <v>22.33</v>
      </c>
      <c r="E1613" s="323"/>
    </row>
    <row r="1614" spans="1:5" ht="25.5">
      <c r="A1614" s="447">
        <v>102275</v>
      </c>
      <c r="B1614" s="332" t="s">
        <v>2189</v>
      </c>
      <c r="C1614" s="447" t="s">
        <v>22</v>
      </c>
      <c r="D1614" s="446">
        <v>24.83</v>
      </c>
      <c r="E1614" s="323"/>
    </row>
    <row r="1615" spans="1:5" ht="25.5">
      <c r="A1615" s="447">
        <v>95259</v>
      </c>
      <c r="B1615" s="332" t="s">
        <v>228</v>
      </c>
      <c r="C1615" s="447" t="s">
        <v>135</v>
      </c>
      <c r="D1615" s="446">
        <v>23.21</v>
      </c>
      <c r="E1615" s="323"/>
    </row>
    <row r="1616" spans="1:5" ht="25.5">
      <c r="A1616" s="447">
        <v>95258</v>
      </c>
      <c r="B1616" s="332" t="s">
        <v>117</v>
      </c>
      <c r="C1616" s="447" t="s">
        <v>22</v>
      </c>
      <c r="D1616" s="446">
        <v>24.96</v>
      </c>
      <c r="E1616" s="323"/>
    </row>
    <row r="1617" spans="1:5" ht="25.5">
      <c r="A1617" s="447">
        <v>105917</v>
      </c>
      <c r="B1617" s="332" t="s">
        <v>8290</v>
      </c>
      <c r="C1617" s="447" t="s">
        <v>135</v>
      </c>
      <c r="D1617" s="446">
        <v>0</v>
      </c>
      <c r="E1617" s="323"/>
    </row>
    <row r="1618" spans="1:5" ht="25.5">
      <c r="A1618" s="447">
        <v>105916</v>
      </c>
      <c r="B1618" s="332" t="s">
        <v>8291</v>
      </c>
      <c r="C1618" s="447" t="s">
        <v>22</v>
      </c>
      <c r="D1618" s="446">
        <v>0</v>
      </c>
      <c r="E1618" s="323"/>
    </row>
    <row r="1619" spans="1:5" ht="25.5">
      <c r="A1619" s="447">
        <v>92967</v>
      </c>
      <c r="B1619" s="332" t="s">
        <v>215</v>
      </c>
      <c r="C1619" s="447" t="s">
        <v>135</v>
      </c>
      <c r="D1619" s="446">
        <v>23.48</v>
      </c>
      <c r="E1619" s="323"/>
    </row>
    <row r="1620" spans="1:5" ht="25.5">
      <c r="A1620" s="447">
        <v>92966</v>
      </c>
      <c r="B1620" s="332" t="s">
        <v>104</v>
      </c>
      <c r="C1620" s="447" t="s">
        <v>22</v>
      </c>
      <c r="D1620" s="446">
        <v>25.5</v>
      </c>
      <c r="E1620" s="323"/>
    </row>
    <row r="1621" spans="1:5" ht="63.75">
      <c r="A1621" s="447">
        <v>103794</v>
      </c>
      <c r="B1621" s="332" t="s">
        <v>8292</v>
      </c>
      <c r="C1621" s="447" t="s">
        <v>135</v>
      </c>
      <c r="D1621" s="446">
        <v>0</v>
      </c>
      <c r="E1621" s="323"/>
    </row>
    <row r="1622" spans="1:5" ht="63.75">
      <c r="A1622" s="447">
        <v>103793</v>
      </c>
      <c r="B1622" s="332" t="s">
        <v>8293</v>
      </c>
      <c r="C1622" s="447" t="s">
        <v>22</v>
      </c>
      <c r="D1622" s="446">
        <v>0</v>
      </c>
      <c r="E1622" s="323"/>
    </row>
    <row r="1623" spans="1:5" ht="38.25">
      <c r="A1623" s="447">
        <v>96156</v>
      </c>
      <c r="B1623" s="332" t="s">
        <v>241</v>
      </c>
      <c r="C1623" s="447" t="s">
        <v>135</v>
      </c>
      <c r="D1623" s="446">
        <v>61.92</v>
      </c>
      <c r="E1623" s="323"/>
    </row>
    <row r="1624" spans="1:5" ht="38.25">
      <c r="A1624" s="447">
        <v>96158</v>
      </c>
      <c r="B1624" s="332" t="s">
        <v>130</v>
      </c>
      <c r="C1624" s="447" t="s">
        <v>22</v>
      </c>
      <c r="D1624" s="446">
        <v>143.37</v>
      </c>
      <c r="E1624" s="323"/>
    </row>
    <row r="1625" spans="1:5" ht="38.25">
      <c r="A1625" s="447">
        <v>90693</v>
      </c>
      <c r="B1625" s="332" t="s">
        <v>196</v>
      </c>
      <c r="C1625" s="447" t="s">
        <v>135</v>
      </c>
      <c r="D1625" s="446">
        <v>57.08</v>
      </c>
      <c r="E1625" s="323"/>
    </row>
    <row r="1626" spans="1:5" ht="38.25">
      <c r="A1626" s="447">
        <v>90692</v>
      </c>
      <c r="B1626" s="332" t="s">
        <v>86</v>
      </c>
      <c r="C1626" s="447" t="s">
        <v>22</v>
      </c>
      <c r="D1626" s="446">
        <v>133.75</v>
      </c>
      <c r="E1626" s="323"/>
    </row>
    <row r="1627" spans="1:5" ht="25.5">
      <c r="A1627" s="447">
        <v>96246</v>
      </c>
      <c r="B1627" s="332" t="s">
        <v>7368</v>
      </c>
      <c r="C1627" s="447" t="s">
        <v>135</v>
      </c>
      <c r="D1627" s="446">
        <v>62.68</v>
      </c>
      <c r="E1627" s="323"/>
    </row>
    <row r="1628" spans="1:5" ht="25.5">
      <c r="A1628" s="447">
        <v>96245</v>
      </c>
      <c r="B1628" s="332" t="s">
        <v>7357</v>
      </c>
      <c r="C1628" s="447" t="s">
        <v>22</v>
      </c>
      <c r="D1628" s="446">
        <v>116.98</v>
      </c>
      <c r="E1628" s="323"/>
    </row>
    <row r="1629" spans="1:5" ht="38.25">
      <c r="A1629" s="447">
        <v>88404</v>
      </c>
      <c r="B1629" s="332" t="s">
        <v>5751</v>
      </c>
      <c r="C1629" s="447" t="s">
        <v>135</v>
      </c>
      <c r="D1629" s="446">
        <v>1.07</v>
      </c>
      <c r="E1629" s="323"/>
    </row>
    <row r="1630" spans="1:5" ht="38.25">
      <c r="A1630" s="447">
        <v>88399</v>
      </c>
      <c r="B1630" s="332" t="s">
        <v>5725</v>
      </c>
      <c r="C1630" s="447" t="s">
        <v>22</v>
      </c>
      <c r="D1630" s="446">
        <v>3.84</v>
      </c>
      <c r="E1630" s="323"/>
    </row>
    <row r="1631" spans="1:5" ht="38.25">
      <c r="A1631" s="447">
        <v>88392</v>
      </c>
      <c r="B1631" s="332" t="s">
        <v>5749</v>
      </c>
      <c r="C1631" s="447" t="s">
        <v>135</v>
      </c>
      <c r="D1631" s="446">
        <v>1.1299999999999999</v>
      </c>
      <c r="E1631" s="323"/>
    </row>
    <row r="1632" spans="1:5" ht="38.25">
      <c r="A1632" s="447">
        <v>88386</v>
      </c>
      <c r="B1632" s="332" t="s">
        <v>5723</v>
      </c>
      <c r="C1632" s="447" t="s">
        <v>22</v>
      </c>
      <c r="D1632" s="446">
        <v>5.17</v>
      </c>
      <c r="E1632" s="323"/>
    </row>
    <row r="1633" spans="1:5" ht="38.25">
      <c r="A1633" s="447">
        <v>88398</v>
      </c>
      <c r="B1633" s="332" t="s">
        <v>5750</v>
      </c>
      <c r="C1633" s="447" t="s">
        <v>135</v>
      </c>
      <c r="D1633" s="446">
        <v>1.35</v>
      </c>
      <c r="E1633" s="323"/>
    </row>
    <row r="1634" spans="1:5" ht="38.25">
      <c r="A1634" s="447">
        <v>88393</v>
      </c>
      <c r="B1634" s="332" t="s">
        <v>5724</v>
      </c>
      <c r="C1634" s="447" t="s">
        <v>22</v>
      </c>
      <c r="D1634" s="446">
        <v>7.09</v>
      </c>
      <c r="E1634" s="323"/>
    </row>
    <row r="1635" spans="1:5" ht="51">
      <c r="A1635" s="447">
        <v>90638</v>
      </c>
      <c r="B1635" s="332" t="s">
        <v>189</v>
      </c>
      <c r="C1635" s="447" t="s">
        <v>135</v>
      </c>
      <c r="D1635" s="446">
        <v>5.38</v>
      </c>
      <c r="E1635" s="323"/>
    </row>
    <row r="1636" spans="1:5" ht="51">
      <c r="A1636" s="447">
        <v>90637</v>
      </c>
      <c r="B1636" s="332" t="s">
        <v>79</v>
      </c>
      <c r="C1636" s="447" t="s">
        <v>22</v>
      </c>
      <c r="D1636" s="446">
        <v>16.23</v>
      </c>
      <c r="E1636" s="323"/>
    </row>
    <row r="1637" spans="1:5" ht="38.25">
      <c r="A1637" s="447">
        <v>103243</v>
      </c>
      <c r="B1637" s="332" t="s">
        <v>8294</v>
      </c>
      <c r="C1637" s="447" t="s">
        <v>135</v>
      </c>
      <c r="D1637" s="446">
        <v>0</v>
      </c>
      <c r="E1637" s="323"/>
    </row>
    <row r="1638" spans="1:5" ht="38.25">
      <c r="A1638" s="447">
        <v>103242</v>
      </c>
      <c r="B1638" s="332" t="s">
        <v>8295</v>
      </c>
      <c r="C1638" s="447" t="s">
        <v>22</v>
      </c>
      <c r="D1638" s="446">
        <v>0</v>
      </c>
      <c r="E1638" s="323"/>
    </row>
    <row r="1639" spans="1:5" ht="38.25">
      <c r="A1639" s="447">
        <v>5806</v>
      </c>
      <c r="B1639" s="332" t="s">
        <v>139</v>
      </c>
      <c r="C1639" s="447" t="s">
        <v>135</v>
      </c>
      <c r="D1639" s="446">
        <v>0.18</v>
      </c>
      <c r="E1639" s="323"/>
    </row>
    <row r="1640" spans="1:5" ht="38.25">
      <c r="A1640" s="447">
        <v>73536</v>
      </c>
      <c r="B1640" s="332" t="s">
        <v>60</v>
      </c>
      <c r="C1640" s="447" t="s">
        <v>22</v>
      </c>
      <c r="D1640" s="446">
        <v>22.56</v>
      </c>
      <c r="E1640" s="323"/>
    </row>
    <row r="1641" spans="1:5" ht="38.25">
      <c r="A1641" s="447">
        <v>7043</v>
      </c>
      <c r="B1641" s="332" t="s">
        <v>167</v>
      </c>
      <c r="C1641" s="447" t="s">
        <v>135</v>
      </c>
      <c r="D1641" s="446">
        <v>0.22</v>
      </c>
      <c r="E1641" s="323"/>
    </row>
    <row r="1642" spans="1:5" ht="38.25">
      <c r="A1642" s="447">
        <v>7042</v>
      </c>
      <c r="B1642" s="332" t="s">
        <v>54</v>
      </c>
      <c r="C1642" s="447" t="s">
        <v>22</v>
      </c>
      <c r="D1642" s="446">
        <v>26.64</v>
      </c>
      <c r="E1642" s="323"/>
    </row>
    <row r="1643" spans="1:5" ht="38.25">
      <c r="A1643" s="447">
        <v>5934</v>
      </c>
      <c r="B1643" s="332" t="s">
        <v>159</v>
      </c>
      <c r="C1643" s="447" t="s">
        <v>135</v>
      </c>
      <c r="D1643" s="446">
        <v>91.83</v>
      </c>
      <c r="E1643" s="323"/>
    </row>
    <row r="1644" spans="1:5" ht="38.25">
      <c r="A1644" s="447">
        <v>5932</v>
      </c>
      <c r="B1644" s="332" t="s">
        <v>48</v>
      </c>
      <c r="C1644" s="447" t="s">
        <v>22</v>
      </c>
      <c r="D1644" s="446">
        <v>257.62</v>
      </c>
      <c r="E1644" s="323"/>
    </row>
    <row r="1645" spans="1:5" ht="25.5">
      <c r="A1645" s="447">
        <v>96159</v>
      </c>
      <c r="B1645" s="332" t="s">
        <v>242</v>
      </c>
      <c r="C1645" s="447" t="s">
        <v>135</v>
      </c>
      <c r="D1645" s="446">
        <v>90.49</v>
      </c>
      <c r="E1645" s="323"/>
    </row>
    <row r="1646" spans="1:5" ht="25.5">
      <c r="A1646" s="447">
        <v>95133</v>
      </c>
      <c r="B1646" s="332" t="s">
        <v>115</v>
      </c>
      <c r="C1646" s="447" t="s">
        <v>22</v>
      </c>
      <c r="D1646" s="446">
        <v>182.01</v>
      </c>
      <c r="E1646" s="323"/>
    </row>
    <row r="1647" spans="1:5" ht="38.25">
      <c r="A1647" s="447">
        <v>102986</v>
      </c>
      <c r="B1647" s="332" t="s">
        <v>8296</v>
      </c>
      <c r="C1647" s="447" t="s">
        <v>135</v>
      </c>
      <c r="D1647" s="446">
        <v>0</v>
      </c>
      <c r="E1647" s="323"/>
    </row>
    <row r="1648" spans="1:5" ht="38.25">
      <c r="A1648" s="447">
        <v>102987</v>
      </c>
      <c r="B1648" s="332" t="s">
        <v>8297</v>
      </c>
      <c r="C1648" s="447" t="s">
        <v>22</v>
      </c>
      <c r="D1648" s="446">
        <v>0</v>
      </c>
      <c r="E1648" s="323"/>
    </row>
    <row r="1649" spans="1:5" ht="25.5">
      <c r="A1649" s="447">
        <v>92961</v>
      </c>
      <c r="B1649" s="332" t="s">
        <v>214</v>
      </c>
      <c r="C1649" s="447" t="s">
        <v>135</v>
      </c>
      <c r="D1649" s="446">
        <v>5.43</v>
      </c>
      <c r="E1649" s="323"/>
    </row>
    <row r="1650" spans="1:5" ht="25.5">
      <c r="A1650" s="447">
        <v>92960</v>
      </c>
      <c r="B1650" s="332" t="s">
        <v>103</v>
      </c>
      <c r="C1650" s="447" t="s">
        <v>22</v>
      </c>
      <c r="D1650" s="446">
        <v>20.36</v>
      </c>
      <c r="E1650" s="323"/>
    </row>
    <row r="1651" spans="1:5" ht="38.25">
      <c r="A1651" s="447">
        <v>102863</v>
      </c>
      <c r="B1651" s="332" t="s">
        <v>8298</v>
      </c>
      <c r="C1651" s="447" t="s">
        <v>135</v>
      </c>
      <c r="D1651" s="446">
        <v>0</v>
      </c>
      <c r="E1651" s="323"/>
    </row>
    <row r="1652" spans="1:5" ht="38.25">
      <c r="A1652" s="447">
        <v>102862</v>
      </c>
      <c r="B1652" s="332" t="s">
        <v>8299</v>
      </c>
      <c r="C1652" s="447" t="s">
        <v>22</v>
      </c>
      <c r="D1652" s="446">
        <v>0</v>
      </c>
      <c r="E1652" s="323"/>
    </row>
    <row r="1653" spans="1:5" ht="63.75">
      <c r="A1653" s="447">
        <v>93409</v>
      </c>
      <c r="B1653" s="332" t="s">
        <v>5765</v>
      </c>
      <c r="C1653" s="447" t="s">
        <v>135</v>
      </c>
      <c r="D1653" s="446">
        <v>32.08</v>
      </c>
      <c r="E1653" s="323"/>
    </row>
    <row r="1654" spans="1:5" ht="63.75">
      <c r="A1654" s="447">
        <v>93408</v>
      </c>
      <c r="B1654" s="332" t="s">
        <v>5738</v>
      </c>
      <c r="C1654" s="447" t="s">
        <v>22</v>
      </c>
      <c r="D1654" s="446">
        <v>92.25</v>
      </c>
      <c r="E1654" s="323"/>
    </row>
    <row r="1655" spans="1:5" ht="25.5">
      <c r="A1655" s="447">
        <v>102941</v>
      </c>
      <c r="B1655" s="332" t="s">
        <v>8300</v>
      </c>
      <c r="C1655" s="447" t="s">
        <v>135</v>
      </c>
      <c r="D1655" s="446">
        <v>0</v>
      </c>
      <c r="E1655" s="323"/>
    </row>
    <row r="1656" spans="1:5" ht="25.5">
      <c r="A1656" s="447">
        <v>102940</v>
      </c>
      <c r="B1656" s="332" t="s">
        <v>8301</v>
      </c>
      <c r="C1656" s="447" t="s">
        <v>22</v>
      </c>
      <c r="D1656" s="446">
        <v>0</v>
      </c>
      <c r="E1656" s="323"/>
    </row>
    <row r="1657" spans="1:5" ht="38.25">
      <c r="A1657" s="447">
        <v>103164</v>
      </c>
      <c r="B1657" s="332" t="s">
        <v>8302</v>
      </c>
      <c r="C1657" s="447" t="s">
        <v>135</v>
      </c>
      <c r="D1657" s="446">
        <v>0</v>
      </c>
      <c r="E1657" s="323"/>
    </row>
    <row r="1658" spans="1:5" ht="38.25">
      <c r="A1658" s="447">
        <v>103163</v>
      </c>
      <c r="B1658" s="332" t="s">
        <v>8303</v>
      </c>
      <c r="C1658" s="447" t="s">
        <v>22</v>
      </c>
      <c r="D1658" s="446">
        <v>0</v>
      </c>
      <c r="E1658" s="323"/>
    </row>
    <row r="1659" spans="1:5" ht="51">
      <c r="A1659" s="447">
        <v>103158</v>
      </c>
      <c r="B1659" s="332" t="s">
        <v>8304</v>
      </c>
      <c r="C1659" s="447" t="s">
        <v>135</v>
      </c>
      <c r="D1659" s="446">
        <v>0</v>
      </c>
      <c r="E1659" s="323"/>
    </row>
    <row r="1660" spans="1:5" ht="51">
      <c r="A1660" s="447">
        <v>103157</v>
      </c>
      <c r="B1660" s="332" t="s">
        <v>8305</v>
      </c>
      <c r="C1660" s="447" t="s">
        <v>22</v>
      </c>
      <c r="D1660" s="446">
        <v>0</v>
      </c>
      <c r="E1660" s="323"/>
    </row>
    <row r="1661" spans="1:5" ht="51">
      <c r="A1661" s="447">
        <v>103176</v>
      </c>
      <c r="B1661" s="332" t="s">
        <v>8306</v>
      </c>
      <c r="C1661" s="447" t="s">
        <v>135</v>
      </c>
      <c r="D1661" s="446">
        <v>0</v>
      </c>
      <c r="E1661" s="323"/>
    </row>
    <row r="1662" spans="1:5" ht="51">
      <c r="A1662" s="447">
        <v>103175</v>
      </c>
      <c r="B1662" s="332" t="s">
        <v>8307</v>
      </c>
      <c r="C1662" s="447" t="s">
        <v>22</v>
      </c>
      <c r="D1662" s="446">
        <v>0</v>
      </c>
      <c r="E1662" s="323"/>
    </row>
    <row r="1663" spans="1:5" ht="51">
      <c r="A1663" s="447">
        <v>103182</v>
      </c>
      <c r="B1663" s="332" t="s">
        <v>8308</v>
      </c>
      <c r="C1663" s="447" t="s">
        <v>135</v>
      </c>
      <c r="D1663" s="446">
        <v>0</v>
      </c>
      <c r="E1663" s="323"/>
    </row>
    <row r="1664" spans="1:5" ht="51">
      <c r="A1664" s="447">
        <v>103181</v>
      </c>
      <c r="B1664" s="332" t="s">
        <v>8309</v>
      </c>
      <c r="C1664" s="447" t="s">
        <v>22</v>
      </c>
      <c r="D1664" s="446">
        <v>0</v>
      </c>
      <c r="E1664" s="323"/>
    </row>
    <row r="1665" spans="1:5" ht="51">
      <c r="A1665" s="447">
        <v>103170</v>
      </c>
      <c r="B1665" s="332" t="s">
        <v>8310</v>
      </c>
      <c r="C1665" s="447" t="s">
        <v>135</v>
      </c>
      <c r="D1665" s="446">
        <v>0</v>
      </c>
      <c r="E1665" s="323"/>
    </row>
    <row r="1666" spans="1:5" ht="51">
      <c r="A1666" s="447">
        <v>103169</v>
      </c>
      <c r="B1666" s="332" t="s">
        <v>8311</v>
      </c>
      <c r="C1666" s="447" t="s">
        <v>22</v>
      </c>
      <c r="D1666" s="446">
        <v>0</v>
      </c>
      <c r="E1666" s="323"/>
    </row>
    <row r="1667" spans="1:5" ht="25.5">
      <c r="A1667" s="447">
        <v>102869</v>
      </c>
      <c r="B1667" s="332" t="s">
        <v>8312</v>
      </c>
      <c r="C1667" s="447" t="s">
        <v>135</v>
      </c>
      <c r="D1667" s="446">
        <v>0</v>
      </c>
      <c r="E1667" s="323"/>
    </row>
    <row r="1668" spans="1:5" ht="25.5">
      <c r="A1668" s="447">
        <v>102868</v>
      </c>
      <c r="B1668" s="332" t="s">
        <v>8313</v>
      </c>
      <c r="C1668" s="447" t="s">
        <v>22</v>
      </c>
      <c r="D1668" s="446">
        <v>0</v>
      </c>
      <c r="E1668" s="323"/>
    </row>
    <row r="1669" spans="1:5" ht="38.25">
      <c r="A1669" s="447">
        <v>92113</v>
      </c>
      <c r="B1669" s="332" t="s">
        <v>5761</v>
      </c>
      <c r="C1669" s="447" t="s">
        <v>135</v>
      </c>
      <c r="D1669" s="446">
        <v>1.25</v>
      </c>
      <c r="E1669" s="323"/>
    </row>
    <row r="1670" spans="1:5" ht="38.25">
      <c r="A1670" s="447">
        <v>92112</v>
      </c>
      <c r="B1670" s="332" t="s">
        <v>5734</v>
      </c>
      <c r="C1670" s="447" t="s">
        <v>22</v>
      </c>
      <c r="D1670" s="446">
        <v>3.73</v>
      </c>
      <c r="E1670" s="323"/>
    </row>
    <row r="1671" spans="1:5" ht="63.75">
      <c r="A1671" s="447">
        <v>90675</v>
      </c>
      <c r="B1671" s="332" t="s">
        <v>194</v>
      </c>
      <c r="C1671" s="447" t="s">
        <v>135</v>
      </c>
      <c r="D1671" s="446">
        <v>349.54</v>
      </c>
      <c r="E1671" s="323"/>
    </row>
    <row r="1672" spans="1:5" ht="63.75">
      <c r="A1672" s="447">
        <v>90674</v>
      </c>
      <c r="B1672" s="332" t="s">
        <v>84</v>
      </c>
      <c r="C1672" s="447" t="s">
        <v>22</v>
      </c>
      <c r="D1672" s="446">
        <v>800.75</v>
      </c>
      <c r="E1672" s="323"/>
    </row>
    <row r="1673" spans="1:5" ht="63.75">
      <c r="A1673" s="447">
        <v>93225</v>
      </c>
      <c r="B1673" s="332" t="s">
        <v>216</v>
      </c>
      <c r="C1673" s="447" t="s">
        <v>135</v>
      </c>
      <c r="D1673" s="446">
        <v>522.99</v>
      </c>
      <c r="E1673" s="323"/>
    </row>
    <row r="1674" spans="1:5" ht="63.75">
      <c r="A1674" s="447">
        <v>93224</v>
      </c>
      <c r="B1674" s="332" t="s">
        <v>105</v>
      </c>
      <c r="C1674" s="447" t="s">
        <v>22</v>
      </c>
      <c r="D1674" s="446">
        <v>1185.23</v>
      </c>
      <c r="E1674" s="323"/>
    </row>
    <row r="1675" spans="1:5" ht="38.25">
      <c r="A1675" s="447">
        <v>104696</v>
      </c>
      <c r="B1675" s="332" t="s">
        <v>7377</v>
      </c>
      <c r="C1675" s="447" t="s">
        <v>135</v>
      </c>
      <c r="D1675" s="446">
        <v>25.59</v>
      </c>
      <c r="E1675" s="323"/>
    </row>
    <row r="1676" spans="1:5" ht="38.25">
      <c r="A1676" s="447">
        <v>104695</v>
      </c>
      <c r="B1676" s="332" t="s">
        <v>7366</v>
      </c>
      <c r="C1676" s="447" t="s">
        <v>22</v>
      </c>
      <c r="D1676" s="446">
        <v>28.92</v>
      </c>
      <c r="E1676" s="323"/>
    </row>
    <row r="1677" spans="1:5" ht="51">
      <c r="A1677" s="447">
        <v>90681</v>
      </c>
      <c r="B1677" s="332" t="s">
        <v>195</v>
      </c>
      <c r="C1677" s="447" t="s">
        <v>135</v>
      </c>
      <c r="D1677" s="446">
        <v>171.92</v>
      </c>
      <c r="E1677" s="323"/>
    </row>
    <row r="1678" spans="1:5" ht="51">
      <c r="A1678" s="447">
        <v>90680</v>
      </c>
      <c r="B1678" s="332" t="s">
        <v>85</v>
      </c>
      <c r="C1678" s="447" t="s">
        <v>22</v>
      </c>
      <c r="D1678" s="446">
        <v>416.47</v>
      </c>
      <c r="E1678" s="323"/>
    </row>
    <row r="1679" spans="1:5" ht="38.25">
      <c r="A1679" s="447">
        <v>102875</v>
      </c>
      <c r="B1679" s="332" t="s">
        <v>7370</v>
      </c>
      <c r="C1679" s="447" t="s">
        <v>135</v>
      </c>
      <c r="D1679" s="446">
        <v>499.32</v>
      </c>
      <c r="E1679" s="323"/>
    </row>
    <row r="1680" spans="1:5" ht="38.25">
      <c r="A1680" s="447">
        <v>102874</v>
      </c>
      <c r="B1680" s="332" t="s">
        <v>7359</v>
      </c>
      <c r="C1680" s="447" t="s">
        <v>22</v>
      </c>
      <c r="D1680" s="446">
        <v>1097.6099999999999</v>
      </c>
      <c r="E1680" s="323"/>
    </row>
    <row r="1681" spans="1:5" ht="38.25">
      <c r="A1681" s="447">
        <v>102965</v>
      </c>
      <c r="B1681" s="332" t="s">
        <v>7372</v>
      </c>
      <c r="C1681" s="447" t="s">
        <v>135</v>
      </c>
      <c r="D1681" s="446">
        <v>254.85</v>
      </c>
      <c r="E1681" s="323"/>
    </row>
    <row r="1682" spans="1:5" ht="38.25">
      <c r="A1682" s="447">
        <v>102964</v>
      </c>
      <c r="B1682" s="332" t="s">
        <v>7361</v>
      </c>
      <c r="C1682" s="447" t="s">
        <v>22</v>
      </c>
      <c r="D1682" s="446">
        <v>517.47</v>
      </c>
      <c r="E1682" s="323"/>
    </row>
    <row r="1683" spans="1:5" ht="25.5">
      <c r="A1683" s="447">
        <v>95703</v>
      </c>
      <c r="B1683" s="332" t="s">
        <v>233</v>
      </c>
      <c r="C1683" s="447" t="s">
        <v>135</v>
      </c>
      <c r="D1683" s="446">
        <v>30.06</v>
      </c>
      <c r="E1683" s="323"/>
    </row>
    <row r="1684" spans="1:5" ht="25.5">
      <c r="A1684" s="447">
        <v>95702</v>
      </c>
      <c r="B1684" s="332" t="s">
        <v>122</v>
      </c>
      <c r="C1684" s="447" t="s">
        <v>22</v>
      </c>
      <c r="D1684" s="446">
        <v>38.909999999999997</v>
      </c>
      <c r="E1684" s="323"/>
    </row>
    <row r="1685" spans="1:5" ht="25.5">
      <c r="A1685" s="447">
        <v>90626</v>
      </c>
      <c r="B1685" s="332" t="s">
        <v>187</v>
      </c>
      <c r="C1685" s="447" t="s">
        <v>135</v>
      </c>
      <c r="D1685" s="446">
        <v>2.58</v>
      </c>
      <c r="E1685" s="323"/>
    </row>
    <row r="1686" spans="1:5" ht="25.5">
      <c r="A1686" s="447">
        <v>90625</v>
      </c>
      <c r="B1686" s="332" t="s">
        <v>77</v>
      </c>
      <c r="C1686" s="447" t="s">
        <v>22</v>
      </c>
      <c r="D1686" s="446">
        <v>8.23</v>
      </c>
      <c r="E1686" s="323"/>
    </row>
    <row r="1687" spans="1:5" ht="38.25">
      <c r="A1687" s="447">
        <v>102881</v>
      </c>
      <c r="B1687" s="332" t="s">
        <v>7371</v>
      </c>
      <c r="C1687" s="447" t="s">
        <v>135</v>
      </c>
      <c r="D1687" s="446">
        <v>684.4</v>
      </c>
      <c r="E1687" s="323"/>
    </row>
    <row r="1688" spans="1:5" ht="38.25">
      <c r="A1688" s="447">
        <v>102880</v>
      </c>
      <c r="B1688" s="332" t="s">
        <v>7360</v>
      </c>
      <c r="C1688" s="447" t="s">
        <v>22</v>
      </c>
      <c r="D1688" s="446">
        <v>1530.31</v>
      </c>
      <c r="E1688" s="323"/>
    </row>
    <row r="1689" spans="1:5" ht="38.25">
      <c r="A1689" s="447">
        <v>103225</v>
      </c>
      <c r="B1689" s="332" t="s">
        <v>7374</v>
      </c>
      <c r="C1689" s="447" t="s">
        <v>135</v>
      </c>
      <c r="D1689" s="446">
        <v>226.19</v>
      </c>
      <c r="E1689" s="323"/>
    </row>
    <row r="1690" spans="1:5" ht="38.25">
      <c r="A1690" s="447">
        <v>103224</v>
      </c>
      <c r="B1690" s="332" t="s">
        <v>7363</v>
      </c>
      <c r="C1690" s="447" t="s">
        <v>22</v>
      </c>
      <c r="D1690" s="446">
        <v>463.27</v>
      </c>
      <c r="E1690" s="323"/>
    </row>
    <row r="1691" spans="1:5" ht="38.25">
      <c r="A1691" s="447">
        <v>103237</v>
      </c>
      <c r="B1691" s="332" t="s">
        <v>7376</v>
      </c>
      <c r="C1691" s="447" t="s">
        <v>135</v>
      </c>
      <c r="D1691" s="446">
        <v>657.64</v>
      </c>
      <c r="E1691" s="323"/>
    </row>
    <row r="1692" spans="1:5" ht="38.25">
      <c r="A1692" s="447">
        <v>103236</v>
      </c>
      <c r="B1692" s="332" t="s">
        <v>7365</v>
      </c>
      <c r="C1692" s="447" t="s">
        <v>22</v>
      </c>
      <c r="D1692" s="446">
        <v>1424.34</v>
      </c>
      <c r="E1692" s="323"/>
    </row>
    <row r="1693" spans="1:5" ht="38.25">
      <c r="A1693" s="447">
        <v>103231</v>
      </c>
      <c r="B1693" s="332" t="s">
        <v>7375</v>
      </c>
      <c r="C1693" s="447" t="s">
        <v>135</v>
      </c>
      <c r="D1693" s="446">
        <v>487.44</v>
      </c>
      <c r="E1693" s="323"/>
    </row>
    <row r="1694" spans="1:5" ht="38.25">
      <c r="A1694" s="447">
        <v>103230</v>
      </c>
      <c r="B1694" s="332" t="s">
        <v>7364</v>
      </c>
      <c r="C1694" s="447" t="s">
        <v>22</v>
      </c>
      <c r="D1694" s="446">
        <v>1038.57</v>
      </c>
      <c r="E1694" s="323"/>
    </row>
    <row r="1695" spans="1:5" ht="38.25">
      <c r="A1695" s="447">
        <v>95621</v>
      </c>
      <c r="B1695" s="332" t="s">
        <v>231</v>
      </c>
      <c r="C1695" s="447" t="s">
        <v>135</v>
      </c>
      <c r="D1695" s="446">
        <v>22.89</v>
      </c>
      <c r="E1695" s="323"/>
    </row>
    <row r="1696" spans="1:5" ht="38.25">
      <c r="A1696" s="447">
        <v>95620</v>
      </c>
      <c r="B1696" s="332" t="s">
        <v>120</v>
      </c>
      <c r="C1696" s="447" t="s">
        <v>22</v>
      </c>
      <c r="D1696" s="446">
        <v>24.32</v>
      </c>
      <c r="E1696" s="323"/>
    </row>
    <row r="1697" spans="1:5" ht="25.5">
      <c r="A1697" s="447">
        <v>102975</v>
      </c>
      <c r="B1697" s="332" t="s">
        <v>7373</v>
      </c>
      <c r="C1697" s="447" t="s">
        <v>135</v>
      </c>
      <c r="D1697" s="446">
        <v>148.09</v>
      </c>
      <c r="E1697" s="323"/>
    </row>
    <row r="1698" spans="1:5" ht="25.5">
      <c r="A1698" s="447">
        <v>102976</v>
      </c>
      <c r="B1698" s="332" t="s">
        <v>7362</v>
      </c>
      <c r="C1698" s="447" t="s">
        <v>22</v>
      </c>
      <c r="D1698" s="446">
        <v>292.48</v>
      </c>
      <c r="E1698" s="323"/>
    </row>
    <row r="1699" spans="1:5" ht="38.25">
      <c r="A1699" s="447">
        <v>90632</v>
      </c>
      <c r="B1699" s="332" t="s">
        <v>188</v>
      </c>
      <c r="C1699" s="447" t="s">
        <v>135</v>
      </c>
      <c r="D1699" s="446">
        <v>96.41</v>
      </c>
      <c r="E1699" s="323"/>
    </row>
    <row r="1700" spans="1:5" ht="38.25">
      <c r="A1700" s="447">
        <v>90631</v>
      </c>
      <c r="B1700" s="332" t="s">
        <v>78</v>
      </c>
      <c r="C1700" s="447" t="s">
        <v>22</v>
      </c>
      <c r="D1700" s="446">
        <v>168.97</v>
      </c>
      <c r="E1700" s="323"/>
    </row>
    <row r="1701" spans="1:5" ht="25.5">
      <c r="A1701" s="447">
        <v>95709</v>
      </c>
      <c r="B1701" s="332" t="s">
        <v>5771</v>
      </c>
      <c r="C1701" s="447" t="s">
        <v>135</v>
      </c>
      <c r="D1701" s="446">
        <v>97.12</v>
      </c>
      <c r="E1701" s="323"/>
    </row>
    <row r="1702" spans="1:5" ht="25.5">
      <c r="A1702" s="447">
        <v>95708</v>
      </c>
      <c r="B1702" s="332" t="s">
        <v>5744</v>
      </c>
      <c r="C1702" s="447" t="s">
        <v>22</v>
      </c>
      <c r="D1702" s="446">
        <v>172.91</v>
      </c>
      <c r="E1702" s="323"/>
    </row>
    <row r="1703" spans="1:5" ht="38.25">
      <c r="A1703" s="447">
        <v>91278</v>
      </c>
      <c r="B1703" s="332" t="s">
        <v>202</v>
      </c>
      <c r="C1703" s="447" t="s">
        <v>135</v>
      </c>
      <c r="D1703" s="446">
        <v>0.72</v>
      </c>
      <c r="E1703" s="323"/>
    </row>
    <row r="1704" spans="1:5" ht="38.25">
      <c r="A1704" s="447">
        <v>91277</v>
      </c>
      <c r="B1704" s="332" t="s">
        <v>92</v>
      </c>
      <c r="C1704" s="447" t="s">
        <v>22</v>
      </c>
      <c r="D1704" s="446">
        <v>10.73</v>
      </c>
      <c r="E1704" s="323"/>
    </row>
    <row r="1705" spans="1:5" ht="13.5">
      <c r="A1705" s="447">
        <v>102887</v>
      </c>
      <c r="B1705" s="332" t="s">
        <v>8314</v>
      </c>
      <c r="C1705" s="447" t="s">
        <v>135</v>
      </c>
      <c r="D1705" s="446">
        <v>0</v>
      </c>
      <c r="E1705" s="323"/>
    </row>
    <row r="1706" spans="1:5" ht="13.5">
      <c r="A1706" s="447">
        <v>102886</v>
      </c>
      <c r="B1706" s="332" t="s">
        <v>8315</v>
      </c>
      <c r="C1706" s="447" t="s">
        <v>22</v>
      </c>
      <c r="D1706" s="446">
        <v>0</v>
      </c>
      <c r="E1706" s="323"/>
    </row>
    <row r="1707" spans="1:5" ht="25.5">
      <c r="A1707" s="447">
        <v>95277</v>
      </c>
      <c r="B1707" s="332" t="s">
        <v>5769</v>
      </c>
      <c r="C1707" s="447" t="s">
        <v>135</v>
      </c>
      <c r="D1707" s="446">
        <v>0.67</v>
      </c>
      <c r="E1707" s="323"/>
    </row>
    <row r="1708" spans="1:5" ht="25.5">
      <c r="A1708" s="447">
        <v>95276</v>
      </c>
      <c r="B1708" s="332" t="s">
        <v>5742</v>
      </c>
      <c r="C1708" s="447" t="s">
        <v>22</v>
      </c>
      <c r="D1708" s="446">
        <v>3.56</v>
      </c>
      <c r="E1708" s="323"/>
    </row>
    <row r="1709" spans="1:5" ht="38.25">
      <c r="A1709" s="447">
        <v>88430</v>
      </c>
      <c r="B1709" s="332" t="s">
        <v>172</v>
      </c>
      <c r="C1709" s="447" t="s">
        <v>135</v>
      </c>
      <c r="D1709" s="446">
        <v>6.99</v>
      </c>
      <c r="E1709" s="323"/>
    </row>
    <row r="1710" spans="1:5" ht="38.25">
      <c r="A1710" s="447">
        <v>88418</v>
      </c>
      <c r="B1710" s="332" t="s">
        <v>62</v>
      </c>
      <c r="C1710" s="447" t="s">
        <v>22</v>
      </c>
      <c r="D1710" s="446">
        <v>15.11</v>
      </c>
      <c r="E1710" s="323"/>
    </row>
    <row r="1711" spans="1:5" ht="38.25">
      <c r="A1711" s="447">
        <v>88438</v>
      </c>
      <c r="B1711" s="332" t="s">
        <v>173</v>
      </c>
      <c r="C1711" s="447" t="s">
        <v>135</v>
      </c>
      <c r="D1711" s="446">
        <v>9.27</v>
      </c>
      <c r="E1711" s="323"/>
    </row>
    <row r="1712" spans="1:5" ht="38.25">
      <c r="A1712" s="447">
        <v>88433</v>
      </c>
      <c r="B1712" s="332" t="s">
        <v>63</v>
      </c>
      <c r="C1712" s="447" t="s">
        <v>22</v>
      </c>
      <c r="D1712" s="446">
        <v>19.71</v>
      </c>
      <c r="E1712" s="323"/>
    </row>
    <row r="1713" spans="1:5" ht="51">
      <c r="A1713" s="447">
        <v>90669</v>
      </c>
      <c r="B1713" s="332" t="s">
        <v>5757</v>
      </c>
      <c r="C1713" s="447" t="s">
        <v>135</v>
      </c>
      <c r="D1713" s="446">
        <v>8.4600000000000009</v>
      </c>
      <c r="E1713" s="323"/>
    </row>
    <row r="1714" spans="1:5" ht="51">
      <c r="A1714" s="447">
        <v>90668</v>
      </c>
      <c r="B1714" s="332" t="s">
        <v>5731</v>
      </c>
      <c r="C1714" s="447" t="s">
        <v>22</v>
      </c>
      <c r="D1714" s="446">
        <v>33.119999999999997</v>
      </c>
      <c r="E1714" s="323"/>
    </row>
    <row r="1715" spans="1:5" ht="25.5">
      <c r="A1715" s="447">
        <v>102980</v>
      </c>
      <c r="B1715" s="332" t="s">
        <v>8316</v>
      </c>
      <c r="C1715" s="447" t="s">
        <v>135</v>
      </c>
      <c r="D1715" s="446">
        <v>0</v>
      </c>
      <c r="E1715" s="323"/>
    </row>
    <row r="1716" spans="1:5" ht="25.5">
      <c r="A1716" s="447">
        <v>102981</v>
      </c>
      <c r="B1716" s="332" t="s">
        <v>8317</v>
      </c>
      <c r="C1716" s="447" t="s">
        <v>22</v>
      </c>
      <c r="D1716" s="446">
        <v>0</v>
      </c>
      <c r="E1716" s="323"/>
    </row>
    <row r="1717" spans="1:5" ht="38.25">
      <c r="A1717" s="447">
        <v>5946</v>
      </c>
      <c r="B1717" s="332" t="s">
        <v>161</v>
      </c>
      <c r="C1717" s="447" t="s">
        <v>135</v>
      </c>
      <c r="D1717" s="446">
        <v>90.5</v>
      </c>
      <c r="E1717" s="323"/>
    </row>
    <row r="1718" spans="1:5" ht="38.25">
      <c r="A1718" s="447">
        <v>5944</v>
      </c>
      <c r="B1718" s="332" t="s">
        <v>50</v>
      </c>
      <c r="C1718" s="447" t="s">
        <v>22</v>
      </c>
      <c r="D1718" s="446">
        <v>231.71</v>
      </c>
      <c r="E1718" s="323"/>
    </row>
    <row r="1719" spans="1:5" ht="38.25">
      <c r="A1719" s="447">
        <v>5942</v>
      </c>
      <c r="B1719" s="332" t="s">
        <v>160</v>
      </c>
      <c r="C1719" s="447" t="s">
        <v>135</v>
      </c>
      <c r="D1719" s="446">
        <v>72.31</v>
      </c>
      <c r="E1719" s="323"/>
    </row>
    <row r="1720" spans="1:5" ht="38.25">
      <c r="A1720" s="447">
        <v>5940</v>
      </c>
      <c r="B1720" s="332" t="s">
        <v>49</v>
      </c>
      <c r="C1720" s="447" t="s">
        <v>22</v>
      </c>
      <c r="D1720" s="446">
        <v>168.67</v>
      </c>
      <c r="E1720" s="323"/>
    </row>
    <row r="1721" spans="1:5" ht="25.5">
      <c r="A1721" s="447">
        <v>102893</v>
      </c>
      <c r="B1721" s="332" t="s">
        <v>8318</v>
      </c>
      <c r="C1721" s="447" t="s">
        <v>135</v>
      </c>
      <c r="D1721" s="446">
        <v>0</v>
      </c>
      <c r="E1721" s="323"/>
    </row>
    <row r="1722" spans="1:5" ht="25.5">
      <c r="A1722" s="447">
        <v>102892</v>
      </c>
      <c r="B1722" s="332" t="s">
        <v>8319</v>
      </c>
      <c r="C1722" s="447" t="s">
        <v>22</v>
      </c>
      <c r="D1722" s="446">
        <v>0</v>
      </c>
      <c r="E1722" s="323"/>
    </row>
    <row r="1723" spans="1:5" ht="25.5">
      <c r="A1723" s="447">
        <v>89251</v>
      </c>
      <c r="B1723" s="332" t="s">
        <v>181</v>
      </c>
      <c r="C1723" s="447" t="s">
        <v>135</v>
      </c>
      <c r="D1723" s="446">
        <v>328.35</v>
      </c>
      <c r="E1723" s="323"/>
    </row>
    <row r="1724" spans="1:5" ht="25.5">
      <c r="A1724" s="447">
        <v>89250</v>
      </c>
      <c r="B1724" s="332" t="s">
        <v>70</v>
      </c>
      <c r="C1724" s="447" t="s">
        <v>22</v>
      </c>
      <c r="D1724" s="446">
        <v>1152.78</v>
      </c>
      <c r="E1724" s="323"/>
    </row>
    <row r="1725" spans="1:5" ht="51">
      <c r="A1725" s="447">
        <v>102959</v>
      </c>
      <c r="B1725" s="332" t="s">
        <v>8320</v>
      </c>
      <c r="C1725" s="447" t="s">
        <v>135</v>
      </c>
      <c r="D1725" s="446">
        <v>0</v>
      </c>
      <c r="E1725" s="323"/>
    </row>
    <row r="1726" spans="1:5" ht="51">
      <c r="A1726" s="447">
        <v>102958</v>
      </c>
      <c r="B1726" s="332" t="s">
        <v>8321</v>
      </c>
      <c r="C1726" s="447" t="s">
        <v>22</v>
      </c>
      <c r="D1726" s="446">
        <v>0</v>
      </c>
      <c r="E1726" s="323"/>
    </row>
    <row r="1727" spans="1:5" ht="51">
      <c r="A1727" s="447">
        <v>5681</v>
      </c>
      <c r="B1727" s="332" t="s">
        <v>137</v>
      </c>
      <c r="C1727" s="447" t="s">
        <v>135</v>
      </c>
      <c r="D1727" s="446">
        <v>56.32</v>
      </c>
      <c r="E1727" s="323"/>
    </row>
    <row r="1728" spans="1:5" ht="51">
      <c r="A1728" s="447">
        <v>5680</v>
      </c>
      <c r="B1728" s="332" t="s">
        <v>24</v>
      </c>
      <c r="C1728" s="447" t="s">
        <v>22</v>
      </c>
      <c r="D1728" s="446">
        <v>135.30000000000001</v>
      </c>
      <c r="E1728" s="323"/>
    </row>
    <row r="1729" spans="1:5" ht="51">
      <c r="A1729" s="447">
        <v>5877</v>
      </c>
      <c r="B1729" s="332" t="s">
        <v>150</v>
      </c>
      <c r="C1729" s="447" t="s">
        <v>135</v>
      </c>
      <c r="D1729" s="446">
        <v>58.81</v>
      </c>
      <c r="E1729" s="323"/>
    </row>
    <row r="1730" spans="1:5" ht="51">
      <c r="A1730" s="447">
        <v>5875</v>
      </c>
      <c r="B1730" s="332" t="s">
        <v>39</v>
      </c>
      <c r="C1730" s="447" t="s">
        <v>22</v>
      </c>
      <c r="D1730" s="446">
        <v>135.81</v>
      </c>
      <c r="E1730" s="323"/>
    </row>
    <row r="1731" spans="1:5" ht="51">
      <c r="A1731" s="447">
        <v>5679</v>
      </c>
      <c r="B1731" s="332" t="s">
        <v>136</v>
      </c>
      <c r="C1731" s="447" t="s">
        <v>135</v>
      </c>
      <c r="D1731" s="446">
        <v>59.97</v>
      </c>
      <c r="E1731" s="323"/>
    </row>
    <row r="1732" spans="1:5" ht="51">
      <c r="A1732" s="447">
        <v>5678</v>
      </c>
      <c r="B1732" s="332" t="s">
        <v>23</v>
      </c>
      <c r="C1732" s="447" t="s">
        <v>22</v>
      </c>
      <c r="D1732" s="446">
        <v>148.22999999999999</v>
      </c>
      <c r="E1732" s="323"/>
    </row>
    <row r="1733" spans="1:5" ht="38.25">
      <c r="A1733" s="447">
        <v>6880</v>
      </c>
      <c r="B1733" s="332" t="s">
        <v>166</v>
      </c>
      <c r="C1733" s="447" t="s">
        <v>135</v>
      </c>
      <c r="D1733" s="446">
        <v>77.23</v>
      </c>
      <c r="E1733" s="323"/>
    </row>
    <row r="1734" spans="1:5" ht="38.25">
      <c r="A1734" s="447">
        <v>6879</v>
      </c>
      <c r="B1734" s="332" t="s">
        <v>53</v>
      </c>
      <c r="C1734" s="447" t="s">
        <v>22</v>
      </c>
      <c r="D1734" s="446">
        <v>199.47</v>
      </c>
      <c r="E1734" s="323"/>
    </row>
    <row r="1735" spans="1:5" ht="38.25">
      <c r="A1735" s="447">
        <v>96464</v>
      </c>
      <c r="B1735" s="332" t="s">
        <v>7369</v>
      </c>
      <c r="C1735" s="447" t="s">
        <v>135</v>
      </c>
      <c r="D1735" s="446">
        <v>80.48</v>
      </c>
      <c r="E1735" s="323"/>
    </row>
    <row r="1736" spans="1:5" ht="38.25">
      <c r="A1736" s="447">
        <v>96463</v>
      </c>
      <c r="B1736" s="332" t="s">
        <v>7358</v>
      </c>
      <c r="C1736" s="447" t="s">
        <v>22</v>
      </c>
      <c r="D1736" s="446">
        <v>205.26</v>
      </c>
      <c r="E1736" s="323"/>
    </row>
    <row r="1737" spans="1:5" ht="51">
      <c r="A1737" s="447">
        <v>7050</v>
      </c>
      <c r="B1737" s="332" t="s">
        <v>168</v>
      </c>
      <c r="C1737" s="447" t="s">
        <v>135</v>
      </c>
      <c r="D1737" s="446">
        <v>71.34</v>
      </c>
      <c r="E1737" s="323"/>
    </row>
    <row r="1738" spans="1:5" ht="51">
      <c r="A1738" s="447">
        <v>7049</v>
      </c>
      <c r="B1738" s="332" t="s">
        <v>55</v>
      </c>
      <c r="C1738" s="447" t="s">
        <v>22</v>
      </c>
      <c r="D1738" s="446">
        <v>214.75</v>
      </c>
      <c r="E1738" s="323"/>
    </row>
    <row r="1739" spans="1:5" ht="38.25">
      <c r="A1739" s="447">
        <v>95632</v>
      </c>
      <c r="B1739" s="332" t="s">
        <v>232</v>
      </c>
      <c r="C1739" s="447" t="s">
        <v>135</v>
      </c>
      <c r="D1739" s="446">
        <v>74.97</v>
      </c>
      <c r="E1739" s="323"/>
    </row>
    <row r="1740" spans="1:5" ht="38.25">
      <c r="A1740" s="447">
        <v>95631</v>
      </c>
      <c r="B1740" s="332" t="s">
        <v>121</v>
      </c>
      <c r="C1740" s="447" t="s">
        <v>22</v>
      </c>
      <c r="D1740" s="446">
        <v>222.03</v>
      </c>
      <c r="E1740" s="323"/>
    </row>
    <row r="1741" spans="1:5" ht="51">
      <c r="A1741" s="447">
        <v>5685</v>
      </c>
      <c r="B1741" s="332" t="s">
        <v>138</v>
      </c>
      <c r="C1741" s="447" t="s">
        <v>135</v>
      </c>
      <c r="D1741" s="446">
        <v>58.24</v>
      </c>
      <c r="E1741" s="323"/>
    </row>
    <row r="1742" spans="1:5" ht="51">
      <c r="A1742" s="447">
        <v>5684</v>
      </c>
      <c r="B1742" s="332" t="s">
        <v>25</v>
      </c>
      <c r="C1742" s="447" t="s">
        <v>22</v>
      </c>
      <c r="D1742" s="446">
        <v>153.78</v>
      </c>
      <c r="E1742" s="323"/>
    </row>
    <row r="1743" spans="1:5" ht="38.25">
      <c r="A1743" s="447">
        <v>93244</v>
      </c>
      <c r="B1743" s="332" t="s">
        <v>218</v>
      </c>
      <c r="C1743" s="447" t="s">
        <v>135</v>
      </c>
      <c r="D1743" s="446">
        <v>59.63</v>
      </c>
      <c r="E1743" s="323"/>
    </row>
    <row r="1744" spans="1:5" ht="38.25">
      <c r="A1744" s="447">
        <v>73436</v>
      </c>
      <c r="B1744" s="332" t="s">
        <v>58</v>
      </c>
      <c r="C1744" s="447" t="s">
        <v>22</v>
      </c>
      <c r="D1744" s="446">
        <v>156.5</v>
      </c>
      <c r="E1744" s="323"/>
    </row>
    <row r="1745" spans="1:5" ht="38.25">
      <c r="A1745" s="447">
        <v>5881</v>
      </c>
      <c r="B1745" s="332" t="s">
        <v>151</v>
      </c>
      <c r="C1745" s="447" t="s">
        <v>135</v>
      </c>
      <c r="D1745" s="446">
        <v>70.599999999999994</v>
      </c>
      <c r="E1745" s="323"/>
    </row>
    <row r="1746" spans="1:5" ht="38.25">
      <c r="A1746" s="447">
        <v>5879</v>
      </c>
      <c r="B1746" s="332" t="s">
        <v>40</v>
      </c>
      <c r="C1746" s="447" t="s">
        <v>22</v>
      </c>
      <c r="D1746" s="446">
        <v>129.12</v>
      </c>
      <c r="E1746" s="323"/>
    </row>
    <row r="1747" spans="1:5" ht="51">
      <c r="A1747" s="447">
        <v>5865</v>
      </c>
      <c r="B1747" s="332" t="s">
        <v>148</v>
      </c>
      <c r="C1747" s="447" t="s">
        <v>135</v>
      </c>
      <c r="D1747" s="446">
        <v>10.17</v>
      </c>
      <c r="E1747" s="323"/>
    </row>
    <row r="1748" spans="1:5" ht="51">
      <c r="A1748" s="447">
        <v>5863</v>
      </c>
      <c r="B1748" s="332" t="s">
        <v>37</v>
      </c>
      <c r="C1748" s="447" t="s">
        <v>22</v>
      </c>
      <c r="D1748" s="446">
        <v>20.21</v>
      </c>
      <c r="E1748" s="323"/>
    </row>
    <row r="1749" spans="1:5" ht="38.25">
      <c r="A1749" s="447">
        <v>5869</v>
      </c>
      <c r="B1749" s="332" t="s">
        <v>149</v>
      </c>
      <c r="C1749" s="447" t="s">
        <v>135</v>
      </c>
      <c r="D1749" s="446">
        <v>65.930000000000007</v>
      </c>
      <c r="E1749" s="323"/>
    </row>
    <row r="1750" spans="1:5" ht="38.25">
      <c r="A1750" s="447">
        <v>5867</v>
      </c>
      <c r="B1750" s="332" t="s">
        <v>38</v>
      </c>
      <c r="C1750" s="447" t="s">
        <v>22</v>
      </c>
      <c r="D1750" s="446">
        <v>151.33000000000001</v>
      </c>
      <c r="E1750" s="323"/>
    </row>
    <row r="1751" spans="1:5" ht="38.25">
      <c r="A1751" s="447">
        <v>95271</v>
      </c>
      <c r="B1751" s="332" t="s">
        <v>230</v>
      </c>
      <c r="C1751" s="447" t="s">
        <v>135</v>
      </c>
      <c r="D1751" s="446">
        <v>0.67</v>
      </c>
      <c r="E1751" s="323"/>
    </row>
    <row r="1752" spans="1:5" ht="38.25">
      <c r="A1752" s="447">
        <v>95270</v>
      </c>
      <c r="B1752" s="332" t="s">
        <v>119</v>
      </c>
      <c r="C1752" s="447" t="s">
        <v>22</v>
      </c>
      <c r="D1752" s="446">
        <v>10.52</v>
      </c>
      <c r="E1752" s="323"/>
    </row>
    <row r="1753" spans="1:5" ht="25.5">
      <c r="A1753" s="447">
        <v>91693</v>
      </c>
      <c r="B1753" s="332" t="s">
        <v>209</v>
      </c>
      <c r="C1753" s="447" t="s">
        <v>135</v>
      </c>
      <c r="D1753" s="446">
        <v>24.46</v>
      </c>
      <c r="E1753" s="323"/>
    </row>
    <row r="1754" spans="1:5" ht="25.5">
      <c r="A1754" s="447">
        <v>91692</v>
      </c>
      <c r="B1754" s="332" t="s">
        <v>98</v>
      </c>
      <c r="C1754" s="447" t="s">
        <v>22</v>
      </c>
      <c r="D1754" s="446">
        <v>25.84</v>
      </c>
      <c r="E1754" s="323"/>
    </row>
    <row r="1755" spans="1:5" ht="38.25">
      <c r="A1755" s="447">
        <v>102929</v>
      </c>
      <c r="B1755" s="332" t="s">
        <v>8322</v>
      </c>
      <c r="C1755" s="447" t="s">
        <v>135</v>
      </c>
      <c r="D1755" s="446">
        <v>0</v>
      </c>
      <c r="E1755" s="323"/>
    </row>
    <row r="1756" spans="1:5" ht="38.25">
      <c r="A1756" s="447">
        <v>102928</v>
      </c>
      <c r="B1756" s="332" t="s">
        <v>8323</v>
      </c>
      <c r="C1756" s="447" t="s">
        <v>22</v>
      </c>
      <c r="D1756" s="446">
        <v>0</v>
      </c>
      <c r="E1756" s="323"/>
    </row>
    <row r="1757" spans="1:5" ht="25.5">
      <c r="A1757" s="447">
        <v>95140</v>
      </c>
      <c r="B1757" s="332" t="s">
        <v>227</v>
      </c>
      <c r="C1757" s="447" t="s">
        <v>135</v>
      </c>
      <c r="D1757" s="446">
        <v>0.05</v>
      </c>
      <c r="E1757" s="323"/>
    </row>
    <row r="1758" spans="1:5" ht="25.5">
      <c r="A1758" s="447">
        <v>95139</v>
      </c>
      <c r="B1758" s="332" t="s">
        <v>116</v>
      </c>
      <c r="C1758" s="447" t="s">
        <v>22</v>
      </c>
      <c r="D1758" s="446">
        <v>0.08</v>
      </c>
      <c r="E1758" s="323"/>
    </row>
    <row r="1759" spans="1:5" ht="25.5">
      <c r="A1759" s="447">
        <v>89027</v>
      </c>
      <c r="B1759" s="332" t="s">
        <v>5754</v>
      </c>
      <c r="C1759" s="447" t="s">
        <v>135</v>
      </c>
      <c r="D1759" s="446">
        <v>5.14</v>
      </c>
      <c r="E1759" s="323"/>
    </row>
    <row r="1760" spans="1:5" ht="25.5">
      <c r="A1760" s="447">
        <v>89028</v>
      </c>
      <c r="B1760" s="332" t="s">
        <v>5728</v>
      </c>
      <c r="C1760" s="447" t="s">
        <v>22</v>
      </c>
      <c r="D1760" s="446">
        <v>196.22</v>
      </c>
      <c r="E1760" s="323"/>
    </row>
    <row r="1761" spans="1:5" ht="25.5">
      <c r="A1761" s="447">
        <v>7031</v>
      </c>
      <c r="B1761" s="332" t="s">
        <v>5747</v>
      </c>
      <c r="C1761" s="447" t="s">
        <v>135</v>
      </c>
      <c r="D1761" s="446">
        <v>6.33</v>
      </c>
      <c r="E1761" s="323"/>
    </row>
    <row r="1762" spans="1:5" ht="25.5">
      <c r="A1762" s="447">
        <v>7030</v>
      </c>
      <c r="B1762" s="332" t="s">
        <v>5720</v>
      </c>
      <c r="C1762" s="447" t="s">
        <v>22</v>
      </c>
      <c r="D1762" s="446">
        <v>291.67</v>
      </c>
      <c r="E1762" s="323"/>
    </row>
    <row r="1763" spans="1:5" ht="38.25">
      <c r="A1763" s="447">
        <v>102947</v>
      </c>
      <c r="B1763" s="332" t="s">
        <v>8324</v>
      </c>
      <c r="C1763" s="447" t="s">
        <v>135</v>
      </c>
      <c r="D1763" s="446">
        <v>0</v>
      </c>
      <c r="E1763" s="323"/>
    </row>
    <row r="1764" spans="1:5" ht="38.25">
      <c r="A1764" s="447">
        <v>102946</v>
      </c>
      <c r="B1764" s="332" t="s">
        <v>8325</v>
      </c>
      <c r="C1764" s="447" t="s">
        <v>22</v>
      </c>
      <c r="D1764" s="446">
        <v>0</v>
      </c>
      <c r="E1764" s="323"/>
    </row>
    <row r="1765" spans="1:5" ht="38.25">
      <c r="A1765" s="447">
        <v>104092</v>
      </c>
      <c r="B1765" s="332" t="s">
        <v>3689</v>
      </c>
      <c r="C1765" s="447" t="s">
        <v>135</v>
      </c>
      <c r="D1765" s="446">
        <v>0.08</v>
      </c>
      <c r="E1765" s="323"/>
    </row>
    <row r="1766" spans="1:5" ht="38.25">
      <c r="A1766" s="447">
        <v>104091</v>
      </c>
      <c r="B1766" s="332" t="s">
        <v>3687</v>
      </c>
      <c r="C1766" s="447" t="s">
        <v>22</v>
      </c>
      <c r="D1766" s="446">
        <v>0.81</v>
      </c>
      <c r="E1766" s="323"/>
    </row>
    <row r="1767" spans="1:5" ht="38.25">
      <c r="A1767" s="447">
        <v>104098</v>
      </c>
      <c r="B1767" s="332" t="s">
        <v>3690</v>
      </c>
      <c r="C1767" s="447" t="s">
        <v>135</v>
      </c>
      <c r="D1767" s="446">
        <v>0.11</v>
      </c>
      <c r="E1767" s="323"/>
    </row>
    <row r="1768" spans="1:5" ht="38.25">
      <c r="A1768" s="447">
        <v>104097</v>
      </c>
      <c r="B1768" s="332" t="s">
        <v>3688</v>
      </c>
      <c r="C1768" s="447" t="s">
        <v>22</v>
      </c>
      <c r="D1768" s="446">
        <v>1.1399999999999999</v>
      </c>
      <c r="E1768" s="323"/>
    </row>
    <row r="1769" spans="1:5" ht="25.5">
      <c r="A1769" s="447">
        <v>102905</v>
      </c>
      <c r="B1769" s="332" t="s">
        <v>8326</v>
      </c>
      <c r="C1769" s="447" t="s">
        <v>135</v>
      </c>
      <c r="D1769" s="446">
        <v>0</v>
      </c>
      <c r="E1769" s="323"/>
    </row>
    <row r="1770" spans="1:5" ht="25.5">
      <c r="A1770" s="447">
        <v>102904</v>
      </c>
      <c r="B1770" s="332" t="s">
        <v>8327</v>
      </c>
      <c r="C1770" s="447" t="s">
        <v>22</v>
      </c>
      <c r="D1770" s="446">
        <v>0</v>
      </c>
      <c r="E1770" s="323"/>
    </row>
    <row r="1771" spans="1:5" ht="25.5">
      <c r="A1771" s="447">
        <v>89031</v>
      </c>
      <c r="B1771" s="332" t="s">
        <v>176</v>
      </c>
      <c r="C1771" s="447" t="s">
        <v>135</v>
      </c>
      <c r="D1771" s="446">
        <v>72.709999999999994</v>
      </c>
      <c r="E1771" s="323"/>
    </row>
    <row r="1772" spans="1:5" ht="25.5">
      <c r="A1772" s="447">
        <v>89032</v>
      </c>
      <c r="B1772" s="332" t="s">
        <v>66</v>
      </c>
      <c r="C1772" s="447" t="s">
        <v>22</v>
      </c>
      <c r="D1772" s="446">
        <v>200.81</v>
      </c>
      <c r="E1772" s="323"/>
    </row>
    <row r="1773" spans="1:5" ht="25.5">
      <c r="A1773" s="447">
        <v>88844</v>
      </c>
      <c r="B1773" s="332" t="s">
        <v>174</v>
      </c>
      <c r="C1773" s="447" t="s">
        <v>135</v>
      </c>
      <c r="D1773" s="446">
        <v>74.97</v>
      </c>
      <c r="E1773" s="323"/>
    </row>
    <row r="1774" spans="1:5" ht="25.5">
      <c r="A1774" s="447">
        <v>88843</v>
      </c>
      <c r="B1774" s="332" t="s">
        <v>64</v>
      </c>
      <c r="C1774" s="447" t="s">
        <v>22</v>
      </c>
      <c r="D1774" s="446">
        <v>222.96</v>
      </c>
      <c r="E1774" s="323"/>
    </row>
    <row r="1775" spans="1:5" ht="38.25">
      <c r="A1775" s="447">
        <v>5853</v>
      </c>
      <c r="B1775" s="332" t="s">
        <v>146</v>
      </c>
      <c r="C1775" s="447" t="s">
        <v>135</v>
      </c>
      <c r="D1775" s="446">
        <v>87.06</v>
      </c>
      <c r="E1775" s="323"/>
    </row>
    <row r="1776" spans="1:5" ht="38.25">
      <c r="A1776" s="447">
        <v>5851</v>
      </c>
      <c r="B1776" s="332" t="s">
        <v>35</v>
      </c>
      <c r="C1776" s="447" t="s">
        <v>22</v>
      </c>
      <c r="D1776" s="446">
        <v>267.06</v>
      </c>
      <c r="E1776" s="323"/>
    </row>
    <row r="1777" spans="1:5" ht="25.5">
      <c r="A1777" s="447">
        <v>5849</v>
      </c>
      <c r="B1777" s="332" t="s">
        <v>145</v>
      </c>
      <c r="C1777" s="447" t="s">
        <v>135</v>
      </c>
      <c r="D1777" s="446">
        <v>86.67</v>
      </c>
      <c r="E1777" s="323"/>
    </row>
    <row r="1778" spans="1:5" ht="25.5">
      <c r="A1778" s="447">
        <v>5847</v>
      </c>
      <c r="B1778" s="332" t="s">
        <v>34</v>
      </c>
      <c r="C1778" s="447" t="s">
        <v>22</v>
      </c>
      <c r="D1778" s="446">
        <v>279.82</v>
      </c>
      <c r="E1778" s="323"/>
    </row>
    <row r="1779" spans="1:5" ht="25.5">
      <c r="A1779" s="447">
        <v>5857</v>
      </c>
      <c r="B1779" s="332" t="s">
        <v>147</v>
      </c>
      <c r="C1779" s="447" t="s">
        <v>135</v>
      </c>
      <c r="D1779" s="446">
        <v>229.77</v>
      </c>
      <c r="E1779" s="323"/>
    </row>
    <row r="1780" spans="1:5" ht="25.5">
      <c r="A1780" s="447">
        <v>5855</v>
      </c>
      <c r="B1780" s="332" t="s">
        <v>36</v>
      </c>
      <c r="C1780" s="447" t="s">
        <v>22</v>
      </c>
      <c r="D1780" s="446">
        <v>721.01</v>
      </c>
      <c r="E1780" s="323"/>
    </row>
    <row r="1781" spans="1:5" ht="25.5">
      <c r="A1781" s="447">
        <v>96021</v>
      </c>
      <c r="B1781" s="332" t="s">
        <v>237</v>
      </c>
      <c r="C1781" s="447" t="s">
        <v>135</v>
      </c>
      <c r="D1781" s="446">
        <v>53.14</v>
      </c>
      <c r="E1781" s="323"/>
    </row>
    <row r="1782" spans="1:5" ht="25.5">
      <c r="A1782" s="447">
        <v>96020</v>
      </c>
      <c r="B1782" s="332" t="s">
        <v>126</v>
      </c>
      <c r="C1782" s="447" t="s">
        <v>22</v>
      </c>
      <c r="D1782" s="446">
        <v>183.34</v>
      </c>
      <c r="E1782" s="323"/>
    </row>
    <row r="1783" spans="1:5" ht="25.5">
      <c r="A1783" s="447">
        <v>96014</v>
      </c>
      <c r="B1783" s="332" t="s">
        <v>236</v>
      </c>
      <c r="C1783" s="447" t="s">
        <v>135</v>
      </c>
      <c r="D1783" s="446">
        <v>53.39</v>
      </c>
      <c r="E1783" s="323"/>
    </row>
    <row r="1784" spans="1:5" ht="25.5">
      <c r="A1784" s="447">
        <v>96013</v>
      </c>
      <c r="B1784" s="332" t="s">
        <v>125</v>
      </c>
      <c r="C1784" s="447" t="s">
        <v>22</v>
      </c>
      <c r="D1784" s="446">
        <v>183.81</v>
      </c>
      <c r="E1784" s="323"/>
    </row>
    <row r="1785" spans="1:5" ht="25.5">
      <c r="A1785" s="447">
        <v>96029</v>
      </c>
      <c r="B1785" s="332" t="s">
        <v>238</v>
      </c>
      <c r="C1785" s="447" t="s">
        <v>135</v>
      </c>
      <c r="D1785" s="446">
        <v>46.6</v>
      </c>
      <c r="E1785" s="323"/>
    </row>
    <row r="1786" spans="1:5" ht="25.5">
      <c r="A1786" s="447">
        <v>96028</v>
      </c>
      <c r="B1786" s="332" t="s">
        <v>127</v>
      </c>
      <c r="C1786" s="447" t="s">
        <v>22</v>
      </c>
      <c r="D1786" s="446">
        <v>139.21</v>
      </c>
      <c r="E1786" s="323"/>
    </row>
    <row r="1787" spans="1:5" ht="25.5">
      <c r="A1787" s="447">
        <v>96155</v>
      </c>
      <c r="B1787" s="332" t="s">
        <v>240</v>
      </c>
      <c r="C1787" s="447" t="s">
        <v>135</v>
      </c>
      <c r="D1787" s="446">
        <v>46.85</v>
      </c>
      <c r="E1787" s="323"/>
    </row>
    <row r="1788" spans="1:5" ht="25.5">
      <c r="A1788" s="447">
        <v>96157</v>
      </c>
      <c r="B1788" s="332" t="s">
        <v>129</v>
      </c>
      <c r="C1788" s="447" t="s">
        <v>22</v>
      </c>
      <c r="D1788" s="446">
        <v>139.68</v>
      </c>
      <c r="E1788" s="323"/>
    </row>
    <row r="1789" spans="1:5" ht="25.5">
      <c r="A1789" s="447">
        <v>5845</v>
      </c>
      <c r="B1789" s="332" t="s">
        <v>144</v>
      </c>
      <c r="C1789" s="447" t="s">
        <v>135</v>
      </c>
      <c r="D1789" s="446">
        <v>48.81</v>
      </c>
      <c r="E1789" s="323"/>
    </row>
    <row r="1790" spans="1:5" ht="25.5">
      <c r="A1790" s="447">
        <v>5843</v>
      </c>
      <c r="B1790" s="332" t="s">
        <v>33</v>
      </c>
      <c r="C1790" s="447" t="s">
        <v>22</v>
      </c>
      <c r="D1790" s="446">
        <v>175.25</v>
      </c>
      <c r="E1790" s="323"/>
    </row>
    <row r="1791" spans="1:5" ht="25.5">
      <c r="A1791" s="447">
        <v>89036</v>
      </c>
      <c r="B1791" s="332" t="s">
        <v>177</v>
      </c>
      <c r="C1791" s="447" t="s">
        <v>135</v>
      </c>
      <c r="D1791" s="446">
        <v>42.24</v>
      </c>
      <c r="E1791" s="323"/>
    </row>
    <row r="1792" spans="1:5" ht="25.5">
      <c r="A1792" s="447">
        <v>89035</v>
      </c>
      <c r="B1792" s="332" t="s">
        <v>67</v>
      </c>
      <c r="C1792" s="447" t="s">
        <v>22</v>
      </c>
      <c r="D1792" s="446">
        <v>131.09</v>
      </c>
      <c r="E1792" s="323"/>
    </row>
    <row r="1793" spans="1:5" ht="25.5">
      <c r="A1793" s="447">
        <v>102911</v>
      </c>
      <c r="B1793" s="332" t="s">
        <v>8328</v>
      </c>
      <c r="C1793" s="447" t="s">
        <v>135</v>
      </c>
      <c r="D1793" s="446">
        <v>0</v>
      </c>
      <c r="E1793" s="323"/>
    </row>
    <row r="1794" spans="1:5" ht="25.5">
      <c r="A1794" s="447">
        <v>102910</v>
      </c>
      <c r="B1794" s="332" t="s">
        <v>8329</v>
      </c>
      <c r="C1794" s="447" t="s">
        <v>22</v>
      </c>
      <c r="D1794" s="446">
        <v>0</v>
      </c>
      <c r="E1794" s="323"/>
    </row>
    <row r="1795" spans="1:5" ht="25.5">
      <c r="A1795" s="447">
        <v>93440</v>
      </c>
      <c r="B1795" s="332" t="s">
        <v>5767</v>
      </c>
      <c r="C1795" s="447" t="s">
        <v>135</v>
      </c>
      <c r="D1795" s="446">
        <v>132.82</v>
      </c>
      <c r="E1795" s="323"/>
    </row>
    <row r="1796" spans="1:5" ht="25.5">
      <c r="A1796" s="447">
        <v>93439</v>
      </c>
      <c r="B1796" s="332" t="s">
        <v>5740</v>
      </c>
      <c r="C1796" s="447" t="s">
        <v>22</v>
      </c>
      <c r="D1796" s="446">
        <v>265.19</v>
      </c>
      <c r="E1796" s="323"/>
    </row>
    <row r="1797" spans="1:5" ht="25.5">
      <c r="A1797" s="447">
        <v>100648</v>
      </c>
      <c r="B1797" s="332" t="s">
        <v>245</v>
      </c>
      <c r="C1797" s="447" t="s">
        <v>135</v>
      </c>
      <c r="D1797" s="446">
        <v>583.14</v>
      </c>
      <c r="E1797" s="323"/>
    </row>
    <row r="1798" spans="1:5" ht="25.5">
      <c r="A1798" s="447">
        <v>100647</v>
      </c>
      <c r="B1798" s="332" t="s">
        <v>133</v>
      </c>
      <c r="C1798" s="447" t="s">
        <v>22</v>
      </c>
      <c r="D1798" s="446">
        <v>7109.67</v>
      </c>
      <c r="E1798" s="323"/>
    </row>
    <row r="1799" spans="1:5" ht="25.5">
      <c r="A1799" s="447">
        <v>5829</v>
      </c>
      <c r="B1799" s="332" t="s">
        <v>141</v>
      </c>
      <c r="C1799" s="447" t="s">
        <v>135</v>
      </c>
      <c r="D1799" s="446">
        <v>163.47</v>
      </c>
      <c r="E1799" s="323"/>
    </row>
    <row r="1800" spans="1:5" ht="25.5">
      <c r="A1800" s="447">
        <v>5823</v>
      </c>
      <c r="B1800" s="332" t="s">
        <v>29</v>
      </c>
      <c r="C1800" s="447" t="s">
        <v>22</v>
      </c>
      <c r="D1800" s="446">
        <v>222.17</v>
      </c>
      <c r="E1800" s="323"/>
    </row>
    <row r="1801" spans="1:5" ht="51">
      <c r="A1801" s="447">
        <v>5884</v>
      </c>
      <c r="B1801" s="332" t="s">
        <v>152</v>
      </c>
      <c r="C1801" s="447" t="s">
        <v>135</v>
      </c>
      <c r="D1801" s="446">
        <v>55.15</v>
      </c>
      <c r="E1801" s="323"/>
    </row>
    <row r="1802" spans="1:5" ht="51">
      <c r="A1802" s="447">
        <v>5882</v>
      </c>
      <c r="B1802" s="332" t="s">
        <v>41</v>
      </c>
      <c r="C1802" s="447" t="s">
        <v>22</v>
      </c>
      <c r="D1802" s="446">
        <v>127.98</v>
      </c>
      <c r="E1802" s="323"/>
    </row>
    <row r="1803" spans="1:5" ht="25.5">
      <c r="A1803" s="447">
        <v>100642</v>
      </c>
      <c r="B1803" s="332" t="s">
        <v>244</v>
      </c>
      <c r="C1803" s="447" t="s">
        <v>135</v>
      </c>
      <c r="D1803" s="446">
        <v>290.45999999999998</v>
      </c>
      <c r="E1803" s="323"/>
    </row>
    <row r="1804" spans="1:5" ht="25.5">
      <c r="A1804" s="447">
        <v>100641</v>
      </c>
      <c r="B1804" s="332" t="s">
        <v>132</v>
      </c>
      <c r="C1804" s="447" t="s">
        <v>22</v>
      </c>
      <c r="D1804" s="446">
        <v>5234.97</v>
      </c>
      <c r="E1804" s="323"/>
    </row>
    <row r="1805" spans="1:5" ht="25.5">
      <c r="A1805" s="447">
        <v>93434</v>
      </c>
      <c r="B1805" s="332" t="s">
        <v>5766</v>
      </c>
      <c r="C1805" s="447" t="s">
        <v>135</v>
      </c>
      <c r="D1805" s="446">
        <v>333.67</v>
      </c>
      <c r="E1805" s="323"/>
    </row>
    <row r="1806" spans="1:5" ht="25.5">
      <c r="A1806" s="447">
        <v>93433</v>
      </c>
      <c r="B1806" s="332" t="s">
        <v>5739</v>
      </c>
      <c r="C1806" s="447" t="s">
        <v>22</v>
      </c>
      <c r="D1806" s="446">
        <v>2884.48</v>
      </c>
      <c r="E1806" s="323"/>
    </row>
    <row r="1807" spans="1:5" ht="25.5">
      <c r="A1807" s="447">
        <v>95122</v>
      </c>
      <c r="B1807" s="332" t="s">
        <v>225</v>
      </c>
      <c r="C1807" s="447" t="s">
        <v>135</v>
      </c>
      <c r="D1807" s="446">
        <v>218.56</v>
      </c>
      <c r="E1807" s="323"/>
    </row>
    <row r="1808" spans="1:5" ht="25.5">
      <c r="A1808" s="447">
        <v>95121</v>
      </c>
      <c r="B1808" s="332" t="s">
        <v>113</v>
      </c>
      <c r="C1808" s="447" t="s">
        <v>22</v>
      </c>
      <c r="D1808" s="446">
        <v>362.06</v>
      </c>
      <c r="E1808" s="323"/>
    </row>
    <row r="1809" spans="1:5" ht="25.5">
      <c r="A1809" s="447">
        <v>103662</v>
      </c>
      <c r="B1809" s="332" t="s">
        <v>8330</v>
      </c>
      <c r="C1809" s="447" t="s">
        <v>135</v>
      </c>
      <c r="D1809" s="446">
        <v>0</v>
      </c>
      <c r="E1809" s="323"/>
    </row>
    <row r="1810" spans="1:5" ht="25.5">
      <c r="A1810" s="447">
        <v>103661</v>
      </c>
      <c r="B1810" s="332" t="s">
        <v>8331</v>
      </c>
      <c r="C1810" s="447" t="s">
        <v>22</v>
      </c>
      <c r="D1810" s="446">
        <v>0</v>
      </c>
      <c r="E1810" s="323"/>
    </row>
    <row r="1811" spans="1:5" ht="25.5">
      <c r="A1811" s="447">
        <v>5841</v>
      </c>
      <c r="B1811" s="332" t="s">
        <v>143</v>
      </c>
      <c r="C1811" s="447" t="s">
        <v>135</v>
      </c>
      <c r="D1811" s="446">
        <v>4.84</v>
      </c>
      <c r="E1811" s="323"/>
    </row>
    <row r="1812" spans="1:5" ht="25.5">
      <c r="A1812" s="447">
        <v>5839</v>
      </c>
      <c r="B1812" s="332" t="s">
        <v>32</v>
      </c>
      <c r="C1812" s="447" t="s">
        <v>22</v>
      </c>
      <c r="D1812" s="446">
        <v>9.6199999999999992</v>
      </c>
      <c r="E1812" s="323"/>
    </row>
    <row r="1813" spans="1:5" ht="25.5">
      <c r="A1813" s="447">
        <v>90587</v>
      </c>
      <c r="B1813" s="332" t="s">
        <v>186</v>
      </c>
      <c r="C1813" s="447" t="s">
        <v>135</v>
      </c>
      <c r="D1813" s="446">
        <v>0.53</v>
      </c>
      <c r="E1813" s="323"/>
    </row>
    <row r="1814" spans="1:5" ht="25.5">
      <c r="A1814" s="447">
        <v>90586</v>
      </c>
      <c r="B1814" s="332" t="s">
        <v>76</v>
      </c>
      <c r="C1814" s="447" t="s">
        <v>22</v>
      </c>
      <c r="D1814" s="446">
        <v>1.36</v>
      </c>
      <c r="E1814" s="323"/>
    </row>
    <row r="1815" spans="1:5" ht="38.25">
      <c r="A1815" s="447">
        <v>5837</v>
      </c>
      <c r="B1815" s="332" t="s">
        <v>142</v>
      </c>
      <c r="C1815" s="447" t="s">
        <v>135</v>
      </c>
      <c r="D1815" s="446">
        <v>136.08000000000001</v>
      </c>
      <c r="E1815" s="323"/>
    </row>
    <row r="1816" spans="1:5" ht="38.25">
      <c r="A1816" s="447">
        <v>5835</v>
      </c>
      <c r="B1816" s="332" t="s">
        <v>31</v>
      </c>
      <c r="C1816" s="447" t="s">
        <v>22</v>
      </c>
      <c r="D1816" s="446">
        <v>364.84</v>
      </c>
      <c r="E1816" s="323"/>
    </row>
    <row r="1817" spans="1:5" ht="38.25">
      <c r="A1817" s="447">
        <v>89257</v>
      </c>
      <c r="B1817" s="332" t="s">
        <v>71</v>
      </c>
      <c r="C1817" s="447" t="s">
        <v>22</v>
      </c>
      <c r="D1817" s="446">
        <v>316.39999999999998</v>
      </c>
      <c r="E1817" s="323"/>
    </row>
    <row r="1818" spans="1:5" ht="38.25">
      <c r="A1818" s="447">
        <v>89258</v>
      </c>
      <c r="B1818" s="332" t="s">
        <v>182</v>
      </c>
      <c r="C1818" s="447" t="s">
        <v>135</v>
      </c>
      <c r="D1818" s="446">
        <v>116.06</v>
      </c>
      <c r="E1818" s="323"/>
    </row>
    <row r="1819" spans="1:5" ht="25.5">
      <c r="A1819" s="447">
        <v>97621</v>
      </c>
      <c r="B1819" s="332" t="s">
        <v>6888</v>
      </c>
      <c r="C1819" s="447" t="s">
        <v>827</v>
      </c>
      <c r="D1819" s="446">
        <v>123.97</v>
      </c>
      <c r="E1819" s="323"/>
    </row>
    <row r="1820" spans="1:5" ht="25.5">
      <c r="A1820" s="447">
        <v>97622</v>
      </c>
      <c r="B1820" s="332" t="s">
        <v>6889</v>
      </c>
      <c r="C1820" s="447" t="s">
        <v>827</v>
      </c>
      <c r="D1820" s="446">
        <v>60.42</v>
      </c>
      <c r="E1820" s="323"/>
    </row>
    <row r="1821" spans="1:5" ht="25.5">
      <c r="A1821" s="447">
        <v>97623</v>
      </c>
      <c r="B1821" s="332" t="s">
        <v>6890</v>
      </c>
      <c r="C1821" s="447" t="s">
        <v>827</v>
      </c>
      <c r="D1821" s="446">
        <v>185.08</v>
      </c>
      <c r="E1821" s="323"/>
    </row>
    <row r="1822" spans="1:5" ht="25.5">
      <c r="A1822" s="447">
        <v>97624</v>
      </c>
      <c r="B1822" s="332" t="s">
        <v>6891</v>
      </c>
      <c r="C1822" s="447" t="s">
        <v>827</v>
      </c>
      <c r="D1822" s="446">
        <v>113.59</v>
      </c>
      <c r="E1822" s="323"/>
    </row>
    <row r="1823" spans="1:5" ht="25.5">
      <c r="A1823" s="447">
        <v>97625</v>
      </c>
      <c r="B1823" s="332" t="s">
        <v>6892</v>
      </c>
      <c r="C1823" s="447" t="s">
        <v>827</v>
      </c>
      <c r="D1823" s="446">
        <v>50.56</v>
      </c>
      <c r="E1823" s="323"/>
    </row>
    <row r="1824" spans="1:5" ht="25.5">
      <c r="A1824" s="447">
        <v>104791</v>
      </c>
      <c r="B1824" s="332" t="s">
        <v>6934</v>
      </c>
      <c r="C1824" s="447" t="s">
        <v>16</v>
      </c>
      <c r="D1824" s="446">
        <v>5.87</v>
      </c>
      <c r="E1824" s="323"/>
    </row>
    <row r="1825" spans="1:5" ht="25.5">
      <c r="A1825" s="447">
        <v>97631</v>
      </c>
      <c r="B1825" s="332" t="s">
        <v>6897</v>
      </c>
      <c r="C1825" s="447" t="s">
        <v>16</v>
      </c>
      <c r="D1825" s="446">
        <v>12.14</v>
      </c>
      <c r="E1825" s="323"/>
    </row>
    <row r="1826" spans="1:5" ht="38.25">
      <c r="A1826" s="447">
        <v>97630</v>
      </c>
      <c r="B1826" s="332" t="s">
        <v>8332</v>
      </c>
      <c r="C1826" s="447" t="s">
        <v>827</v>
      </c>
      <c r="D1826" s="446">
        <v>0</v>
      </c>
      <c r="E1826" s="323"/>
    </row>
    <row r="1827" spans="1:5" ht="25.5">
      <c r="A1827" s="447">
        <v>104796</v>
      </c>
      <c r="B1827" s="332" t="s">
        <v>6939</v>
      </c>
      <c r="C1827" s="447" t="s">
        <v>5</v>
      </c>
      <c r="D1827" s="446">
        <v>14</v>
      </c>
      <c r="E1827" s="323"/>
    </row>
    <row r="1828" spans="1:5" ht="25.5">
      <c r="A1828" s="447">
        <v>97628</v>
      </c>
      <c r="B1828" s="332" t="s">
        <v>6895</v>
      </c>
      <c r="C1828" s="447" t="s">
        <v>827</v>
      </c>
      <c r="D1828" s="446">
        <v>282.8</v>
      </c>
      <c r="E1828" s="323"/>
    </row>
    <row r="1829" spans="1:5" ht="38.25">
      <c r="A1829" s="447">
        <v>97629</v>
      </c>
      <c r="B1829" s="332" t="s">
        <v>6896</v>
      </c>
      <c r="C1829" s="447" t="s">
        <v>827</v>
      </c>
      <c r="D1829" s="446">
        <v>79.73</v>
      </c>
      <c r="E1829" s="323"/>
    </row>
    <row r="1830" spans="1:5" ht="25.5">
      <c r="A1830" s="447">
        <v>97626</v>
      </c>
      <c r="B1830" s="332" t="s">
        <v>6893</v>
      </c>
      <c r="C1830" s="447" t="s">
        <v>827</v>
      </c>
      <c r="D1830" s="446">
        <v>607.20000000000005</v>
      </c>
      <c r="E1830" s="323"/>
    </row>
    <row r="1831" spans="1:5" ht="38.25">
      <c r="A1831" s="447">
        <v>97627</v>
      </c>
      <c r="B1831" s="332" t="s">
        <v>6894</v>
      </c>
      <c r="C1831" s="447" t="s">
        <v>827</v>
      </c>
      <c r="D1831" s="446">
        <v>171.21</v>
      </c>
      <c r="E1831" s="323"/>
    </row>
    <row r="1832" spans="1:5" ht="25.5">
      <c r="A1832" s="447">
        <v>104789</v>
      </c>
      <c r="B1832" s="332" t="s">
        <v>6932</v>
      </c>
      <c r="C1832" s="447" t="s">
        <v>827</v>
      </c>
      <c r="D1832" s="446">
        <v>212.63</v>
      </c>
      <c r="E1832" s="323"/>
    </row>
    <row r="1833" spans="1:5" ht="38.25">
      <c r="A1833" s="447">
        <v>104790</v>
      </c>
      <c r="B1833" s="332" t="s">
        <v>6933</v>
      </c>
      <c r="C1833" s="447" t="s">
        <v>827</v>
      </c>
      <c r="D1833" s="446">
        <v>106.4</v>
      </c>
      <c r="E1833" s="323"/>
    </row>
    <row r="1834" spans="1:5" ht="25.5">
      <c r="A1834" s="447">
        <v>97633</v>
      </c>
      <c r="B1834" s="332" t="s">
        <v>6899</v>
      </c>
      <c r="C1834" s="447" t="s">
        <v>16</v>
      </c>
      <c r="D1834" s="446">
        <v>24.24</v>
      </c>
      <c r="E1834" s="323"/>
    </row>
    <row r="1835" spans="1:5" ht="25.5">
      <c r="A1835" s="447">
        <v>97634</v>
      </c>
      <c r="B1835" s="332" t="s">
        <v>6900</v>
      </c>
      <c r="C1835" s="447" t="s">
        <v>16</v>
      </c>
      <c r="D1835" s="446">
        <v>6.69</v>
      </c>
      <c r="E1835" s="323"/>
    </row>
    <row r="1836" spans="1:5" ht="25.5">
      <c r="A1836" s="447">
        <v>97632</v>
      </c>
      <c r="B1836" s="332" t="s">
        <v>6898</v>
      </c>
      <c r="C1836" s="447" t="s">
        <v>5</v>
      </c>
      <c r="D1836" s="446">
        <v>2.77</v>
      </c>
      <c r="E1836" s="323"/>
    </row>
    <row r="1837" spans="1:5" ht="25.5">
      <c r="A1837" s="447">
        <v>97636</v>
      </c>
      <c r="B1837" s="332" t="s">
        <v>6902</v>
      </c>
      <c r="C1837" s="447" t="s">
        <v>16</v>
      </c>
      <c r="D1837" s="446">
        <v>22.89</v>
      </c>
      <c r="E1837" s="323"/>
    </row>
    <row r="1838" spans="1:5" ht="25.5">
      <c r="A1838" s="447">
        <v>104797</v>
      </c>
      <c r="B1838" s="332" t="s">
        <v>6940</v>
      </c>
      <c r="C1838" s="447" t="s">
        <v>5</v>
      </c>
      <c r="D1838" s="446">
        <v>17.5</v>
      </c>
      <c r="E1838" s="323"/>
    </row>
    <row r="1839" spans="1:5" ht="25.5">
      <c r="A1839" s="447">
        <v>104803</v>
      </c>
      <c r="B1839" s="332" t="s">
        <v>6946</v>
      </c>
      <c r="C1839" s="447" t="s">
        <v>5</v>
      </c>
      <c r="D1839" s="446">
        <v>4.83</v>
      </c>
      <c r="E1839" s="323"/>
    </row>
    <row r="1840" spans="1:5" ht="25.5">
      <c r="A1840" s="447">
        <v>97664</v>
      </c>
      <c r="B1840" s="332" t="s">
        <v>6929</v>
      </c>
      <c r="C1840" s="447" t="s">
        <v>2010</v>
      </c>
      <c r="D1840" s="446">
        <v>1.66</v>
      </c>
      <c r="E1840" s="323"/>
    </row>
    <row r="1841" spans="1:5" ht="51">
      <c r="A1841" s="447">
        <v>104801</v>
      </c>
      <c r="B1841" s="332" t="s">
        <v>6944</v>
      </c>
      <c r="C1841" s="447" t="s">
        <v>16</v>
      </c>
      <c r="D1841" s="446">
        <v>14.92</v>
      </c>
      <c r="E1841" s="323"/>
    </row>
    <row r="1842" spans="1:5" ht="25.5">
      <c r="A1842" s="447">
        <v>97661</v>
      </c>
      <c r="B1842" s="332" t="s">
        <v>6926</v>
      </c>
      <c r="C1842" s="447" t="s">
        <v>5</v>
      </c>
      <c r="D1842" s="446">
        <v>0.75</v>
      </c>
      <c r="E1842" s="323"/>
    </row>
    <row r="1843" spans="1:5" ht="25.5">
      <c r="A1843" s="447">
        <v>104794</v>
      </c>
      <c r="B1843" s="332" t="s">
        <v>6937</v>
      </c>
      <c r="C1843" s="447" t="s">
        <v>5</v>
      </c>
      <c r="D1843" s="446">
        <v>1.02</v>
      </c>
      <c r="E1843" s="323"/>
    </row>
    <row r="1844" spans="1:5" ht="25.5">
      <c r="A1844" s="447">
        <v>104795</v>
      </c>
      <c r="B1844" s="332" t="s">
        <v>6938</v>
      </c>
      <c r="C1844" s="447" t="s">
        <v>5</v>
      </c>
      <c r="D1844" s="446">
        <v>1.43</v>
      </c>
      <c r="E1844" s="323"/>
    </row>
    <row r="1845" spans="1:5" ht="25.5">
      <c r="A1845" s="447">
        <v>104792</v>
      </c>
      <c r="B1845" s="332" t="s">
        <v>6935</v>
      </c>
      <c r="C1845" s="447" t="s">
        <v>5</v>
      </c>
      <c r="D1845" s="446">
        <v>0.41</v>
      </c>
      <c r="E1845" s="323"/>
    </row>
    <row r="1846" spans="1:5" ht="38.25">
      <c r="A1846" s="447">
        <v>104793</v>
      </c>
      <c r="B1846" s="332" t="s">
        <v>6936</v>
      </c>
      <c r="C1846" s="447" t="s">
        <v>5</v>
      </c>
      <c r="D1846" s="446">
        <v>0.56999999999999995</v>
      </c>
      <c r="E1846" s="323"/>
    </row>
    <row r="1847" spans="1:5" ht="25.5">
      <c r="A1847" s="447">
        <v>104800</v>
      </c>
      <c r="B1847" s="332" t="s">
        <v>6943</v>
      </c>
      <c r="C1847" s="447" t="s">
        <v>5</v>
      </c>
      <c r="D1847" s="446">
        <v>9.82</v>
      </c>
      <c r="E1847" s="323"/>
    </row>
    <row r="1848" spans="1:5" ht="25.5">
      <c r="A1848" s="447">
        <v>97638</v>
      </c>
      <c r="B1848" s="332" t="s">
        <v>6904</v>
      </c>
      <c r="C1848" s="447" t="s">
        <v>16</v>
      </c>
      <c r="D1848" s="446">
        <v>8.43</v>
      </c>
      <c r="E1848" s="323"/>
    </row>
    <row r="1849" spans="1:5" ht="25.5">
      <c r="A1849" s="447">
        <v>97641</v>
      </c>
      <c r="B1849" s="332" t="s">
        <v>6907</v>
      </c>
      <c r="C1849" s="447" t="s">
        <v>16</v>
      </c>
      <c r="D1849" s="446">
        <v>3.12</v>
      </c>
      <c r="E1849" s="323"/>
    </row>
    <row r="1850" spans="1:5" ht="25.5">
      <c r="A1850" s="447">
        <v>97640</v>
      </c>
      <c r="B1850" s="332" t="s">
        <v>6906</v>
      </c>
      <c r="C1850" s="447" t="s">
        <v>16</v>
      </c>
      <c r="D1850" s="446">
        <v>1.96</v>
      </c>
      <c r="E1850" s="323"/>
    </row>
    <row r="1851" spans="1:5" ht="25.5">
      <c r="A1851" s="447">
        <v>97660</v>
      </c>
      <c r="B1851" s="332" t="s">
        <v>6925</v>
      </c>
      <c r="C1851" s="447" t="s">
        <v>2010</v>
      </c>
      <c r="D1851" s="446">
        <v>0.7</v>
      </c>
      <c r="E1851" s="323"/>
    </row>
    <row r="1852" spans="1:5" ht="25.5">
      <c r="A1852" s="447">
        <v>97645</v>
      </c>
      <c r="B1852" s="332" t="s">
        <v>6911</v>
      </c>
      <c r="C1852" s="447" t="s">
        <v>16</v>
      </c>
      <c r="D1852" s="446">
        <v>26.16</v>
      </c>
      <c r="E1852" s="323"/>
    </row>
    <row r="1853" spans="1:5" ht="25.5">
      <c r="A1853" s="447">
        <v>97663</v>
      </c>
      <c r="B1853" s="332" t="s">
        <v>6928</v>
      </c>
      <c r="C1853" s="447" t="s">
        <v>2010</v>
      </c>
      <c r="D1853" s="446">
        <v>13.39</v>
      </c>
      <c r="E1853" s="323"/>
    </row>
    <row r="1854" spans="1:5" ht="25.5">
      <c r="A1854" s="447">
        <v>97665</v>
      </c>
      <c r="B1854" s="332" t="s">
        <v>6930</v>
      </c>
      <c r="C1854" s="447" t="s">
        <v>2010</v>
      </c>
      <c r="D1854" s="446">
        <v>1.91</v>
      </c>
      <c r="E1854" s="323"/>
    </row>
    <row r="1855" spans="1:5" ht="25.5">
      <c r="A1855" s="447">
        <v>97666</v>
      </c>
      <c r="B1855" s="332" t="s">
        <v>6931</v>
      </c>
      <c r="C1855" s="447" t="s">
        <v>2010</v>
      </c>
      <c r="D1855" s="446">
        <v>9.76</v>
      </c>
      <c r="E1855" s="323"/>
    </row>
    <row r="1856" spans="1:5" ht="38.25">
      <c r="A1856" s="447">
        <v>97635</v>
      </c>
      <c r="B1856" s="332" t="s">
        <v>6901</v>
      </c>
      <c r="C1856" s="447" t="s">
        <v>16</v>
      </c>
      <c r="D1856" s="446">
        <v>18.38</v>
      </c>
      <c r="E1856" s="323"/>
    </row>
    <row r="1857" spans="1:5" ht="25.5">
      <c r="A1857" s="447">
        <v>97643</v>
      </c>
      <c r="B1857" s="332" t="s">
        <v>6909</v>
      </c>
      <c r="C1857" s="447" t="s">
        <v>16</v>
      </c>
      <c r="D1857" s="446">
        <v>26.81</v>
      </c>
      <c r="E1857" s="323"/>
    </row>
    <row r="1858" spans="1:5" ht="25.5">
      <c r="A1858" s="447">
        <v>104799</v>
      </c>
      <c r="B1858" s="332" t="s">
        <v>6942</v>
      </c>
      <c r="C1858" s="447" t="s">
        <v>16</v>
      </c>
      <c r="D1858" s="446">
        <v>10.9</v>
      </c>
      <c r="E1858" s="323"/>
    </row>
    <row r="1859" spans="1:5" ht="25.5">
      <c r="A1859" s="447">
        <v>97639</v>
      </c>
      <c r="B1859" s="332" t="s">
        <v>6905</v>
      </c>
      <c r="C1859" s="447" t="s">
        <v>16</v>
      </c>
      <c r="D1859" s="446">
        <v>21.87</v>
      </c>
      <c r="E1859" s="323"/>
    </row>
    <row r="1860" spans="1:5" ht="25.5">
      <c r="A1860" s="447">
        <v>97644</v>
      </c>
      <c r="B1860" s="332" t="s">
        <v>6910</v>
      </c>
      <c r="C1860" s="447" t="s">
        <v>16</v>
      </c>
      <c r="D1860" s="446">
        <v>10.130000000000001</v>
      </c>
      <c r="E1860" s="323"/>
    </row>
    <row r="1861" spans="1:5" ht="25.5">
      <c r="A1861" s="447">
        <v>97648</v>
      </c>
      <c r="B1861" s="332" t="s">
        <v>6913</v>
      </c>
      <c r="C1861" s="447" t="s">
        <v>16</v>
      </c>
      <c r="D1861" s="446">
        <v>2.17</v>
      </c>
      <c r="E1861" s="323"/>
    </row>
    <row r="1862" spans="1:5" ht="38.25">
      <c r="A1862" s="447">
        <v>104798</v>
      </c>
      <c r="B1862" s="332" t="s">
        <v>6941</v>
      </c>
      <c r="C1862" s="447" t="s">
        <v>2010</v>
      </c>
      <c r="D1862" s="446">
        <v>13.88</v>
      </c>
      <c r="E1862" s="323"/>
    </row>
    <row r="1863" spans="1:5" ht="25.5">
      <c r="A1863" s="447">
        <v>97637</v>
      </c>
      <c r="B1863" s="332" t="s">
        <v>6903</v>
      </c>
      <c r="C1863" s="447" t="s">
        <v>16</v>
      </c>
      <c r="D1863" s="446">
        <v>2.89</v>
      </c>
      <c r="E1863" s="323"/>
    </row>
    <row r="1864" spans="1:5" ht="51">
      <c r="A1864" s="447">
        <v>104802</v>
      </c>
      <c r="B1864" s="332" t="s">
        <v>6945</v>
      </c>
      <c r="C1864" s="447" t="s">
        <v>16</v>
      </c>
      <c r="D1864" s="446">
        <v>9.93</v>
      </c>
      <c r="E1864" s="323"/>
    </row>
    <row r="1865" spans="1:5" ht="25.5">
      <c r="A1865" s="447">
        <v>97647</v>
      </c>
      <c r="B1865" s="332" t="s">
        <v>6912</v>
      </c>
      <c r="C1865" s="447" t="s">
        <v>16</v>
      </c>
      <c r="D1865" s="446">
        <v>3.76</v>
      </c>
      <c r="E1865" s="323"/>
    </row>
    <row r="1866" spans="1:5" ht="38.25">
      <c r="A1866" s="447">
        <v>97649</v>
      </c>
      <c r="B1866" s="332" t="s">
        <v>6914</v>
      </c>
      <c r="C1866" s="447" t="s">
        <v>16</v>
      </c>
      <c r="D1866" s="446">
        <v>4.75</v>
      </c>
      <c r="E1866" s="323"/>
    </row>
    <row r="1867" spans="1:5" ht="25.5">
      <c r="A1867" s="447">
        <v>97652</v>
      </c>
      <c r="B1867" s="332" t="s">
        <v>6917</v>
      </c>
      <c r="C1867" s="447" t="s">
        <v>2010</v>
      </c>
      <c r="D1867" s="446">
        <v>200.82</v>
      </c>
      <c r="E1867" s="323"/>
    </row>
    <row r="1868" spans="1:5" ht="25.5">
      <c r="A1868" s="447">
        <v>97654</v>
      </c>
      <c r="B1868" s="332" t="s">
        <v>6919</v>
      </c>
      <c r="C1868" s="447" t="s">
        <v>2010</v>
      </c>
      <c r="D1868" s="446">
        <v>181.7</v>
      </c>
      <c r="E1868" s="323"/>
    </row>
    <row r="1869" spans="1:5" ht="25.5">
      <c r="A1869" s="447">
        <v>97651</v>
      </c>
      <c r="B1869" s="332" t="s">
        <v>6916</v>
      </c>
      <c r="C1869" s="447" t="s">
        <v>2010</v>
      </c>
      <c r="D1869" s="446">
        <v>88.58</v>
      </c>
      <c r="E1869" s="323"/>
    </row>
    <row r="1870" spans="1:5" ht="25.5">
      <c r="A1870" s="447">
        <v>97653</v>
      </c>
      <c r="B1870" s="332" t="s">
        <v>6918</v>
      </c>
      <c r="C1870" s="447" t="s">
        <v>2010</v>
      </c>
      <c r="D1870" s="446">
        <v>144.96</v>
      </c>
      <c r="E1870" s="323"/>
    </row>
    <row r="1871" spans="1:5" ht="25.5">
      <c r="A1871" s="447">
        <v>97657</v>
      </c>
      <c r="B1871" s="332" t="s">
        <v>6922</v>
      </c>
      <c r="C1871" s="447" t="s">
        <v>2010</v>
      </c>
      <c r="D1871" s="446">
        <v>698.89</v>
      </c>
      <c r="E1871" s="323"/>
    </row>
    <row r="1872" spans="1:5" ht="25.5">
      <c r="A1872" s="447">
        <v>97659</v>
      </c>
      <c r="B1872" s="332" t="s">
        <v>6924</v>
      </c>
      <c r="C1872" s="447" t="s">
        <v>2010</v>
      </c>
      <c r="D1872" s="446">
        <v>317.98</v>
      </c>
      <c r="E1872" s="323"/>
    </row>
    <row r="1873" spans="1:5" ht="25.5">
      <c r="A1873" s="447">
        <v>97656</v>
      </c>
      <c r="B1873" s="332" t="s">
        <v>6921</v>
      </c>
      <c r="C1873" s="447" t="s">
        <v>2010</v>
      </c>
      <c r="D1873" s="446">
        <v>352.61</v>
      </c>
      <c r="E1873" s="323"/>
    </row>
    <row r="1874" spans="1:5" ht="25.5">
      <c r="A1874" s="447">
        <v>97658</v>
      </c>
      <c r="B1874" s="332" t="s">
        <v>6923</v>
      </c>
      <c r="C1874" s="447" t="s">
        <v>2010</v>
      </c>
      <c r="D1874" s="446">
        <v>227.81</v>
      </c>
      <c r="E1874" s="323"/>
    </row>
    <row r="1875" spans="1:5" ht="25.5">
      <c r="A1875" s="447">
        <v>97650</v>
      </c>
      <c r="B1875" s="332" t="s">
        <v>6915</v>
      </c>
      <c r="C1875" s="447" t="s">
        <v>16</v>
      </c>
      <c r="D1875" s="446">
        <v>8.1300000000000008</v>
      </c>
      <c r="E1875" s="323"/>
    </row>
    <row r="1876" spans="1:5" ht="25.5">
      <c r="A1876" s="447">
        <v>97642</v>
      </c>
      <c r="B1876" s="332" t="s">
        <v>6908</v>
      </c>
      <c r="C1876" s="447" t="s">
        <v>16</v>
      </c>
      <c r="D1876" s="446">
        <v>2.81</v>
      </c>
      <c r="E1876" s="323"/>
    </row>
    <row r="1877" spans="1:5" ht="25.5">
      <c r="A1877" s="447">
        <v>97655</v>
      </c>
      <c r="B1877" s="332" t="s">
        <v>6920</v>
      </c>
      <c r="C1877" s="447" t="s">
        <v>16</v>
      </c>
      <c r="D1877" s="446">
        <v>38.67</v>
      </c>
      <c r="E1877" s="323"/>
    </row>
    <row r="1878" spans="1:5" ht="25.5">
      <c r="A1878" s="447">
        <v>97662</v>
      </c>
      <c r="B1878" s="332" t="s">
        <v>6927</v>
      </c>
      <c r="C1878" s="447" t="s">
        <v>5</v>
      </c>
      <c r="D1878" s="446">
        <v>0.54</v>
      </c>
      <c r="E1878" s="323"/>
    </row>
    <row r="1879" spans="1:5" ht="38.25">
      <c r="A1879" s="447">
        <v>97646</v>
      </c>
      <c r="B1879" s="332" t="s">
        <v>8333</v>
      </c>
      <c r="C1879" s="447" t="s">
        <v>16</v>
      </c>
      <c r="D1879" s="446">
        <v>0</v>
      </c>
      <c r="E1879" s="323"/>
    </row>
    <row r="1880" spans="1:5" ht="25.5">
      <c r="A1880" s="447">
        <v>92712</v>
      </c>
      <c r="B1880" s="332" t="s">
        <v>5840</v>
      </c>
      <c r="C1880" s="447" t="s">
        <v>17</v>
      </c>
      <c r="D1880" s="446">
        <v>0.13</v>
      </c>
      <c r="E1880" s="323"/>
    </row>
    <row r="1881" spans="1:5" ht="25.5">
      <c r="A1881" s="447">
        <v>92713</v>
      </c>
      <c r="B1881" s="332" t="s">
        <v>5841</v>
      </c>
      <c r="C1881" s="447" t="s">
        <v>17</v>
      </c>
      <c r="D1881" s="446">
        <v>0.03</v>
      </c>
      <c r="E1881" s="323"/>
    </row>
    <row r="1882" spans="1:5" ht="25.5">
      <c r="A1882" s="447">
        <v>92714</v>
      </c>
      <c r="B1882" s="332" t="s">
        <v>5842</v>
      </c>
      <c r="C1882" s="447" t="s">
        <v>17</v>
      </c>
      <c r="D1882" s="446">
        <v>0.17</v>
      </c>
      <c r="E1882" s="323"/>
    </row>
    <row r="1883" spans="1:5" ht="38.25">
      <c r="A1883" s="447">
        <v>92715</v>
      </c>
      <c r="B1883" s="332" t="s">
        <v>5843</v>
      </c>
      <c r="C1883" s="447" t="s">
        <v>17</v>
      </c>
      <c r="D1883" s="446">
        <v>109</v>
      </c>
      <c r="E1883" s="323"/>
    </row>
    <row r="1884" spans="1:5" ht="38.25">
      <c r="A1884" s="447">
        <v>103663</v>
      </c>
      <c r="B1884" s="332" t="s">
        <v>8334</v>
      </c>
      <c r="C1884" s="447" t="s">
        <v>17</v>
      </c>
      <c r="D1884" s="446">
        <v>0</v>
      </c>
      <c r="E1884" s="323"/>
    </row>
    <row r="1885" spans="1:5" ht="38.25">
      <c r="A1885" s="447">
        <v>104390</v>
      </c>
      <c r="B1885" s="332" t="s">
        <v>8335</v>
      </c>
      <c r="C1885" s="447" t="s">
        <v>17</v>
      </c>
      <c r="D1885" s="446">
        <v>0</v>
      </c>
      <c r="E1885" s="323"/>
    </row>
    <row r="1886" spans="1:5" ht="38.25">
      <c r="A1886" s="447">
        <v>103664</v>
      </c>
      <c r="B1886" s="332" t="s">
        <v>8336</v>
      </c>
      <c r="C1886" s="447" t="s">
        <v>17</v>
      </c>
      <c r="D1886" s="446">
        <v>0</v>
      </c>
      <c r="E1886" s="323"/>
    </row>
    <row r="1887" spans="1:5" ht="38.25">
      <c r="A1887" s="447">
        <v>104451</v>
      </c>
      <c r="B1887" s="332" t="s">
        <v>8337</v>
      </c>
      <c r="C1887" s="447" t="s">
        <v>17</v>
      </c>
      <c r="D1887" s="446">
        <v>0</v>
      </c>
      <c r="E1887" s="323"/>
    </row>
    <row r="1888" spans="1:5" ht="38.25">
      <c r="A1888" s="447">
        <v>103666</v>
      </c>
      <c r="B1888" s="332" t="s">
        <v>5908</v>
      </c>
      <c r="C1888" s="447" t="s">
        <v>17</v>
      </c>
      <c r="D1888" s="446">
        <v>147.87</v>
      </c>
      <c r="E1888" s="323"/>
    </row>
    <row r="1889" spans="1:5" ht="25.5">
      <c r="A1889" s="447">
        <v>89212</v>
      </c>
      <c r="B1889" s="332" t="s">
        <v>390</v>
      </c>
      <c r="C1889" s="447" t="s">
        <v>17</v>
      </c>
      <c r="D1889" s="446">
        <v>29.76</v>
      </c>
      <c r="E1889" s="323"/>
    </row>
    <row r="1890" spans="1:5" ht="25.5">
      <c r="A1890" s="447">
        <v>89213</v>
      </c>
      <c r="B1890" s="332" t="s">
        <v>391</v>
      </c>
      <c r="C1890" s="447" t="s">
        <v>17</v>
      </c>
      <c r="D1890" s="446">
        <v>9.18</v>
      </c>
      <c r="E1890" s="323"/>
    </row>
    <row r="1891" spans="1:5" ht="25.5">
      <c r="A1891" s="447">
        <v>89214</v>
      </c>
      <c r="B1891" s="332" t="s">
        <v>392</v>
      </c>
      <c r="C1891" s="447" t="s">
        <v>17</v>
      </c>
      <c r="D1891" s="446">
        <v>27.94</v>
      </c>
      <c r="E1891" s="323"/>
    </row>
    <row r="1892" spans="1:5" ht="25.5">
      <c r="A1892" s="447">
        <v>89215</v>
      </c>
      <c r="B1892" s="332" t="s">
        <v>393</v>
      </c>
      <c r="C1892" s="447" t="s">
        <v>17</v>
      </c>
      <c r="D1892" s="446">
        <v>101.19</v>
      </c>
      <c r="E1892" s="323"/>
    </row>
    <row r="1893" spans="1:5" ht="38.25">
      <c r="A1893" s="447">
        <v>87441</v>
      </c>
      <c r="B1893" s="332" t="s">
        <v>5780</v>
      </c>
      <c r="C1893" s="447" t="s">
        <v>17</v>
      </c>
      <c r="D1893" s="446">
        <v>0.47</v>
      </c>
      <c r="E1893" s="323"/>
    </row>
    <row r="1894" spans="1:5" ht="38.25">
      <c r="A1894" s="447">
        <v>87442</v>
      </c>
      <c r="B1894" s="332" t="s">
        <v>5781</v>
      </c>
      <c r="C1894" s="447" t="s">
        <v>17</v>
      </c>
      <c r="D1894" s="446">
        <v>0.1</v>
      </c>
      <c r="E1894" s="323"/>
    </row>
    <row r="1895" spans="1:5" ht="38.25">
      <c r="A1895" s="447">
        <v>87443</v>
      </c>
      <c r="B1895" s="332" t="s">
        <v>5782</v>
      </c>
      <c r="C1895" s="447" t="s">
        <v>17</v>
      </c>
      <c r="D1895" s="446">
        <v>0.59</v>
      </c>
      <c r="E1895" s="323"/>
    </row>
    <row r="1896" spans="1:5" ht="38.25">
      <c r="A1896" s="447">
        <v>87444</v>
      </c>
      <c r="B1896" s="332" t="s">
        <v>5783</v>
      </c>
      <c r="C1896" s="447" t="s">
        <v>17</v>
      </c>
      <c r="D1896" s="446">
        <v>4.5599999999999996</v>
      </c>
      <c r="E1896" s="323"/>
    </row>
    <row r="1897" spans="1:5" ht="38.25">
      <c r="A1897" s="447">
        <v>93229</v>
      </c>
      <c r="B1897" s="332" t="s">
        <v>2191</v>
      </c>
      <c r="C1897" s="447" t="s">
        <v>17</v>
      </c>
      <c r="D1897" s="446">
        <v>0.43</v>
      </c>
      <c r="E1897" s="323"/>
    </row>
    <row r="1898" spans="1:5" ht="38.25">
      <c r="A1898" s="447">
        <v>93230</v>
      </c>
      <c r="B1898" s="332" t="s">
        <v>2192</v>
      </c>
      <c r="C1898" s="447" t="s">
        <v>17</v>
      </c>
      <c r="D1898" s="446">
        <v>0.1</v>
      </c>
      <c r="E1898" s="323"/>
    </row>
    <row r="1899" spans="1:5" ht="38.25">
      <c r="A1899" s="447">
        <v>93231</v>
      </c>
      <c r="B1899" s="332" t="s">
        <v>2193</v>
      </c>
      <c r="C1899" s="447" t="s">
        <v>17</v>
      </c>
      <c r="D1899" s="446">
        <v>0.54</v>
      </c>
      <c r="E1899" s="323"/>
    </row>
    <row r="1900" spans="1:5" ht="38.25">
      <c r="A1900" s="447">
        <v>93232</v>
      </c>
      <c r="B1900" s="332" t="s">
        <v>2194</v>
      </c>
      <c r="C1900" s="447" t="s">
        <v>17</v>
      </c>
      <c r="D1900" s="446">
        <v>4.97</v>
      </c>
      <c r="E1900" s="323"/>
    </row>
    <row r="1901" spans="1:5" ht="38.25">
      <c r="A1901" s="447">
        <v>102948</v>
      </c>
      <c r="B1901" s="332" t="s">
        <v>8338</v>
      </c>
      <c r="C1901" s="447" t="s">
        <v>17</v>
      </c>
      <c r="D1901" s="446">
        <v>0</v>
      </c>
      <c r="E1901" s="323"/>
    </row>
    <row r="1902" spans="1:5" ht="38.25">
      <c r="A1902" s="447">
        <v>102949</v>
      </c>
      <c r="B1902" s="332" t="s">
        <v>8339</v>
      </c>
      <c r="C1902" s="447" t="s">
        <v>17</v>
      </c>
      <c r="D1902" s="446">
        <v>0</v>
      </c>
      <c r="E1902" s="323"/>
    </row>
    <row r="1903" spans="1:5" ht="38.25">
      <c r="A1903" s="447">
        <v>102950</v>
      </c>
      <c r="B1903" s="332" t="s">
        <v>8340</v>
      </c>
      <c r="C1903" s="447" t="s">
        <v>17</v>
      </c>
      <c r="D1903" s="446">
        <v>0</v>
      </c>
      <c r="E1903" s="323"/>
    </row>
    <row r="1904" spans="1:5" ht="38.25">
      <c r="A1904" s="447">
        <v>102951</v>
      </c>
      <c r="B1904" s="332" t="s">
        <v>5896</v>
      </c>
      <c r="C1904" s="447" t="s">
        <v>17</v>
      </c>
      <c r="D1904" s="446">
        <v>0.61</v>
      </c>
      <c r="E1904" s="323"/>
    </row>
    <row r="1905" spans="1:5" ht="38.25">
      <c r="A1905" s="447">
        <v>88826</v>
      </c>
      <c r="B1905" s="332" t="s">
        <v>5796</v>
      </c>
      <c r="C1905" s="447" t="s">
        <v>17</v>
      </c>
      <c r="D1905" s="446">
        <v>0.34</v>
      </c>
      <c r="E1905" s="323"/>
    </row>
    <row r="1906" spans="1:5" ht="38.25">
      <c r="A1906" s="447">
        <v>88827</v>
      </c>
      <c r="B1906" s="332" t="s">
        <v>5797</v>
      </c>
      <c r="C1906" s="447" t="s">
        <v>17</v>
      </c>
      <c r="D1906" s="446">
        <v>0.08</v>
      </c>
      <c r="E1906" s="323"/>
    </row>
    <row r="1907" spans="1:5" ht="38.25">
      <c r="A1907" s="447">
        <v>88828</v>
      </c>
      <c r="B1907" s="332" t="s">
        <v>5798</v>
      </c>
      <c r="C1907" s="447" t="s">
        <v>17</v>
      </c>
      <c r="D1907" s="446">
        <v>0.38</v>
      </c>
      <c r="E1907" s="323"/>
    </row>
    <row r="1908" spans="1:5" ht="38.25">
      <c r="A1908" s="447">
        <v>88829</v>
      </c>
      <c r="B1908" s="332" t="s">
        <v>5799</v>
      </c>
      <c r="C1908" s="447" t="s">
        <v>17</v>
      </c>
      <c r="D1908" s="446">
        <v>1.21</v>
      </c>
      <c r="E1908" s="323"/>
    </row>
    <row r="1909" spans="1:5" ht="38.25">
      <c r="A1909" s="447">
        <v>89221</v>
      </c>
      <c r="B1909" s="332" t="s">
        <v>5808</v>
      </c>
      <c r="C1909" s="447" t="s">
        <v>17</v>
      </c>
      <c r="D1909" s="446">
        <v>1.41</v>
      </c>
      <c r="E1909" s="323"/>
    </row>
    <row r="1910" spans="1:5" ht="38.25">
      <c r="A1910" s="447">
        <v>89222</v>
      </c>
      <c r="B1910" s="332" t="s">
        <v>5809</v>
      </c>
      <c r="C1910" s="447" t="s">
        <v>17</v>
      </c>
      <c r="D1910" s="446">
        <v>0.32</v>
      </c>
      <c r="E1910" s="323"/>
    </row>
    <row r="1911" spans="1:5" ht="38.25">
      <c r="A1911" s="447">
        <v>89223</v>
      </c>
      <c r="B1911" s="332" t="s">
        <v>5810</v>
      </c>
      <c r="C1911" s="447" t="s">
        <v>17</v>
      </c>
      <c r="D1911" s="446">
        <v>1.55</v>
      </c>
      <c r="E1911" s="323"/>
    </row>
    <row r="1912" spans="1:5" ht="38.25">
      <c r="A1912" s="447">
        <v>89224</v>
      </c>
      <c r="B1912" s="332" t="s">
        <v>5811</v>
      </c>
      <c r="C1912" s="447" t="s">
        <v>17</v>
      </c>
      <c r="D1912" s="446">
        <v>2.42</v>
      </c>
      <c r="E1912" s="323"/>
    </row>
    <row r="1913" spans="1:5" ht="38.25">
      <c r="A1913" s="447">
        <v>89274</v>
      </c>
      <c r="B1913" s="332" t="s">
        <v>5812</v>
      </c>
      <c r="C1913" s="447" t="s">
        <v>17</v>
      </c>
      <c r="D1913" s="446">
        <v>1.72</v>
      </c>
      <c r="E1913" s="323"/>
    </row>
    <row r="1914" spans="1:5" ht="38.25">
      <c r="A1914" s="447">
        <v>89275</v>
      </c>
      <c r="B1914" s="332" t="s">
        <v>5813</v>
      </c>
      <c r="C1914" s="447" t="s">
        <v>17</v>
      </c>
      <c r="D1914" s="446">
        <v>0.39</v>
      </c>
      <c r="E1914" s="323"/>
    </row>
    <row r="1915" spans="1:5" ht="38.25">
      <c r="A1915" s="447">
        <v>89276</v>
      </c>
      <c r="B1915" s="332" t="s">
        <v>5814</v>
      </c>
      <c r="C1915" s="447" t="s">
        <v>17</v>
      </c>
      <c r="D1915" s="446">
        <v>2.15</v>
      </c>
      <c r="E1915" s="323"/>
    </row>
    <row r="1916" spans="1:5" ht="38.25">
      <c r="A1916" s="447">
        <v>89277</v>
      </c>
      <c r="B1916" s="332" t="s">
        <v>5815</v>
      </c>
      <c r="C1916" s="447" t="s">
        <v>17</v>
      </c>
      <c r="D1916" s="446">
        <v>9.1199999999999992</v>
      </c>
      <c r="E1916" s="323"/>
    </row>
    <row r="1917" spans="1:5" ht="38.25">
      <c r="A1917" s="447">
        <v>90646</v>
      </c>
      <c r="B1917" s="332" t="s">
        <v>457</v>
      </c>
      <c r="C1917" s="447" t="s">
        <v>17</v>
      </c>
      <c r="D1917" s="446">
        <v>0.53</v>
      </c>
      <c r="E1917" s="323"/>
    </row>
    <row r="1918" spans="1:5" ht="38.25">
      <c r="A1918" s="447">
        <v>90647</v>
      </c>
      <c r="B1918" s="332" t="s">
        <v>458</v>
      </c>
      <c r="C1918" s="447" t="s">
        <v>17</v>
      </c>
      <c r="D1918" s="446">
        <v>0.12</v>
      </c>
      <c r="E1918" s="323"/>
    </row>
    <row r="1919" spans="1:5" ht="38.25">
      <c r="A1919" s="447">
        <v>90648</v>
      </c>
      <c r="B1919" s="332" t="s">
        <v>459</v>
      </c>
      <c r="C1919" s="447" t="s">
        <v>17</v>
      </c>
      <c r="D1919" s="446">
        <v>0.57999999999999996</v>
      </c>
      <c r="E1919" s="323"/>
    </row>
    <row r="1920" spans="1:5" ht="51">
      <c r="A1920" s="447">
        <v>90649</v>
      </c>
      <c r="B1920" s="332" t="s">
        <v>460</v>
      </c>
      <c r="C1920" s="447" t="s">
        <v>17</v>
      </c>
      <c r="D1920" s="446">
        <v>9.41</v>
      </c>
      <c r="E1920" s="323"/>
    </row>
    <row r="1921" spans="1:5" ht="25.5">
      <c r="A1921" s="447">
        <v>90652</v>
      </c>
      <c r="B1921" s="332" t="s">
        <v>461</v>
      </c>
      <c r="C1921" s="447" t="s">
        <v>17</v>
      </c>
      <c r="D1921" s="446">
        <v>4.25</v>
      </c>
      <c r="E1921" s="323"/>
    </row>
    <row r="1922" spans="1:5" ht="25.5">
      <c r="A1922" s="447">
        <v>90653</v>
      </c>
      <c r="B1922" s="332" t="s">
        <v>462</v>
      </c>
      <c r="C1922" s="447" t="s">
        <v>17</v>
      </c>
      <c r="D1922" s="446">
        <v>0.98</v>
      </c>
      <c r="E1922" s="323"/>
    </row>
    <row r="1923" spans="1:5" ht="25.5">
      <c r="A1923" s="447">
        <v>90654</v>
      </c>
      <c r="B1923" s="332" t="s">
        <v>463</v>
      </c>
      <c r="C1923" s="447" t="s">
        <v>17</v>
      </c>
      <c r="D1923" s="446">
        <v>4.6500000000000004</v>
      </c>
      <c r="E1923" s="323"/>
    </row>
    <row r="1924" spans="1:5" ht="25.5">
      <c r="A1924" s="447">
        <v>90655</v>
      </c>
      <c r="B1924" s="332" t="s">
        <v>464</v>
      </c>
      <c r="C1924" s="447" t="s">
        <v>17</v>
      </c>
      <c r="D1924" s="446">
        <v>6.19</v>
      </c>
      <c r="E1924" s="323"/>
    </row>
    <row r="1925" spans="1:5" ht="25.5">
      <c r="A1925" s="447">
        <v>90658</v>
      </c>
      <c r="B1925" s="332" t="s">
        <v>465</v>
      </c>
      <c r="C1925" s="447" t="s">
        <v>17</v>
      </c>
      <c r="D1925" s="446">
        <v>4.55</v>
      </c>
      <c r="E1925" s="323"/>
    </row>
    <row r="1926" spans="1:5" ht="25.5">
      <c r="A1926" s="447">
        <v>90659</v>
      </c>
      <c r="B1926" s="332" t="s">
        <v>466</v>
      </c>
      <c r="C1926" s="447" t="s">
        <v>17</v>
      </c>
      <c r="D1926" s="446">
        <v>1.05</v>
      </c>
      <c r="E1926" s="323"/>
    </row>
    <row r="1927" spans="1:5" ht="25.5">
      <c r="A1927" s="447">
        <v>90660</v>
      </c>
      <c r="B1927" s="332" t="s">
        <v>467</v>
      </c>
      <c r="C1927" s="447" t="s">
        <v>17</v>
      </c>
      <c r="D1927" s="446">
        <v>4.9800000000000004</v>
      </c>
      <c r="E1927" s="323"/>
    </row>
    <row r="1928" spans="1:5" ht="25.5">
      <c r="A1928" s="447">
        <v>90661</v>
      </c>
      <c r="B1928" s="332" t="s">
        <v>468</v>
      </c>
      <c r="C1928" s="447" t="s">
        <v>17</v>
      </c>
      <c r="D1928" s="446">
        <v>6.19</v>
      </c>
      <c r="E1928" s="323"/>
    </row>
    <row r="1929" spans="1:5" ht="38.25">
      <c r="A1929" s="447">
        <v>89019</v>
      </c>
      <c r="B1929" s="332" t="s">
        <v>5802</v>
      </c>
      <c r="C1929" s="447" t="s">
        <v>17</v>
      </c>
      <c r="D1929" s="446">
        <v>0.26</v>
      </c>
      <c r="E1929" s="323"/>
    </row>
    <row r="1930" spans="1:5" ht="38.25">
      <c r="A1930" s="447">
        <v>89020</v>
      </c>
      <c r="B1930" s="332" t="s">
        <v>5803</v>
      </c>
      <c r="C1930" s="447" t="s">
        <v>17</v>
      </c>
      <c r="D1930" s="446">
        <v>0.06</v>
      </c>
      <c r="E1930" s="323"/>
    </row>
    <row r="1931" spans="1:5" ht="38.25">
      <c r="A1931" s="447">
        <v>5800</v>
      </c>
      <c r="B1931" s="332" t="s">
        <v>5774</v>
      </c>
      <c r="C1931" s="447" t="s">
        <v>17</v>
      </c>
      <c r="D1931" s="446">
        <v>0.28999999999999998</v>
      </c>
      <c r="E1931" s="323"/>
    </row>
    <row r="1932" spans="1:5" ht="38.25">
      <c r="A1932" s="447">
        <v>53866</v>
      </c>
      <c r="B1932" s="332" t="s">
        <v>5779</v>
      </c>
      <c r="C1932" s="447" t="s">
        <v>17</v>
      </c>
      <c r="D1932" s="446">
        <v>1.86</v>
      </c>
      <c r="E1932" s="323"/>
    </row>
    <row r="1933" spans="1:5" ht="38.25">
      <c r="A1933" s="447">
        <v>90639</v>
      </c>
      <c r="B1933" s="332" t="s">
        <v>453</v>
      </c>
      <c r="C1933" s="447" t="s">
        <v>17</v>
      </c>
      <c r="D1933" s="446">
        <v>6.53</v>
      </c>
      <c r="E1933" s="323"/>
    </row>
    <row r="1934" spans="1:5" ht="38.25">
      <c r="A1934" s="447">
        <v>90640</v>
      </c>
      <c r="B1934" s="332" t="s">
        <v>454</v>
      </c>
      <c r="C1934" s="447" t="s">
        <v>17</v>
      </c>
      <c r="D1934" s="446">
        <v>1.51</v>
      </c>
      <c r="E1934" s="323"/>
    </row>
    <row r="1935" spans="1:5" ht="38.25">
      <c r="A1935" s="447">
        <v>90641</v>
      </c>
      <c r="B1935" s="332" t="s">
        <v>455</v>
      </c>
      <c r="C1935" s="447" t="s">
        <v>17</v>
      </c>
      <c r="D1935" s="446">
        <v>7.14</v>
      </c>
      <c r="E1935" s="323"/>
    </row>
    <row r="1936" spans="1:5" ht="38.25">
      <c r="A1936" s="447">
        <v>90642</v>
      </c>
      <c r="B1936" s="332" t="s">
        <v>456</v>
      </c>
      <c r="C1936" s="447" t="s">
        <v>17</v>
      </c>
      <c r="D1936" s="446">
        <v>13.69</v>
      </c>
      <c r="E1936" s="323"/>
    </row>
    <row r="1937" spans="1:5" ht="25.5">
      <c r="A1937" s="447">
        <v>102806</v>
      </c>
      <c r="B1937" s="332" t="s">
        <v>8341</v>
      </c>
      <c r="C1937" s="447" t="s">
        <v>17</v>
      </c>
      <c r="D1937" s="446">
        <v>0</v>
      </c>
      <c r="E1937" s="323"/>
    </row>
    <row r="1938" spans="1:5" ht="25.5">
      <c r="A1938" s="447">
        <v>102807</v>
      </c>
      <c r="B1938" s="332" t="s">
        <v>8342</v>
      </c>
      <c r="C1938" s="447" t="s">
        <v>17</v>
      </c>
      <c r="D1938" s="446">
        <v>0</v>
      </c>
      <c r="E1938" s="323"/>
    </row>
    <row r="1939" spans="1:5" ht="25.5">
      <c r="A1939" s="447">
        <v>102808</v>
      </c>
      <c r="B1939" s="332" t="s">
        <v>8343</v>
      </c>
      <c r="C1939" s="447" t="s">
        <v>17</v>
      </c>
      <c r="D1939" s="446">
        <v>0</v>
      </c>
      <c r="E1939" s="323"/>
    </row>
    <row r="1940" spans="1:5" ht="25.5">
      <c r="A1940" s="447">
        <v>102809</v>
      </c>
      <c r="B1940" s="332" t="s">
        <v>5885</v>
      </c>
      <c r="C1940" s="447" t="s">
        <v>17</v>
      </c>
      <c r="D1940" s="446">
        <v>15.51</v>
      </c>
      <c r="E1940" s="323"/>
    </row>
    <row r="1941" spans="1:5" ht="38.25">
      <c r="A1941" s="447">
        <v>92140</v>
      </c>
      <c r="B1941" s="332" t="s">
        <v>565</v>
      </c>
      <c r="C1941" s="447" t="s">
        <v>17</v>
      </c>
      <c r="D1941" s="446">
        <v>4.72</v>
      </c>
      <c r="E1941" s="323"/>
    </row>
    <row r="1942" spans="1:5" ht="38.25">
      <c r="A1942" s="447">
        <v>92142</v>
      </c>
      <c r="B1942" s="332" t="s">
        <v>567</v>
      </c>
      <c r="C1942" s="447" t="s">
        <v>17</v>
      </c>
      <c r="D1942" s="446">
        <v>0.59</v>
      </c>
      <c r="E1942" s="323"/>
    </row>
    <row r="1943" spans="1:5" ht="25.5">
      <c r="A1943" s="447">
        <v>92141</v>
      </c>
      <c r="B1943" s="332" t="s">
        <v>566</v>
      </c>
      <c r="C1943" s="447" t="s">
        <v>17</v>
      </c>
      <c r="D1943" s="446">
        <v>1.45</v>
      </c>
      <c r="E1943" s="323"/>
    </row>
    <row r="1944" spans="1:5" ht="38.25">
      <c r="A1944" s="447">
        <v>92143</v>
      </c>
      <c r="B1944" s="332" t="s">
        <v>568</v>
      </c>
      <c r="C1944" s="447" t="s">
        <v>17</v>
      </c>
      <c r="D1944" s="446">
        <v>5.9</v>
      </c>
      <c r="E1944" s="323"/>
    </row>
    <row r="1945" spans="1:5" ht="38.25">
      <c r="A1945" s="447">
        <v>92144</v>
      </c>
      <c r="B1945" s="332" t="s">
        <v>569</v>
      </c>
      <c r="C1945" s="447" t="s">
        <v>17</v>
      </c>
      <c r="D1945" s="446">
        <v>43.21</v>
      </c>
      <c r="E1945" s="323"/>
    </row>
    <row r="1946" spans="1:5" ht="25.5">
      <c r="A1946" s="447">
        <v>92133</v>
      </c>
      <c r="B1946" s="332" t="s">
        <v>560</v>
      </c>
      <c r="C1946" s="447" t="s">
        <v>17</v>
      </c>
      <c r="D1946" s="446">
        <v>12.9</v>
      </c>
      <c r="E1946" s="323"/>
    </row>
    <row r="1947" spans="1:5" ht="25.5">
      <c r="A1947" s="447">
        <v>92135</v>
      </c>
      <c r="B1947" s="332" t="s">
        <v>562</v>
      </c>
      <c r="C1947" s="447" t="s">
        <v>17</v>
      </c>
      <c r="D1947" s="446">
        <v>1.61</v>
      </c>
      <c r="E1947" s="323"/>
    </row>
    <row r="1948" spans="1:5" ht="25.5">
      <c r="A1948" s="447">
        <v>92134</v>
      </c>
      <c r="B1948" s="332" t="s">
        <v>561</v>
      </c>
      <c r="C1948" s="447" t="s">
        <v>17</v>
      </c>
      <c r="D1948" s="446">
        <v>3.97</v>
      </c>
      <c r="E1948" s="323"/>
    </row>
    <row r="1949" spans="1:5" ht="25.5">
      <c r="A1949" s="447">
        <v>92136</v>
      </c>
      <c r="B1949" s="332" t="s">
        <v>563</v>
      </c>
      <c r="C1949" s="447" t="s">
        <v>17</v>
      </c>
      <c r="D1949" s="446">
        <v>16.12</v>
      </c>
      <c r="E1949" s="323"/>
    </row>
    <row r="1950" spans="1:5" ht="25.5">
      <c r="A1950" s="447">
        <v>92137</v>
      </c>
      <c r="B1950" s="332" t="s">
        <v>564</v>
      </c>
      <c r="C1950" s="447" t="s">
        <v>17</v>
      </c>
      <c r="D1950" s="446">
        <v>38.4</v>
      </c>
      <c r="E1950" s="323"/>
    </row>
    <row r="1951" spans="1:5" ht="51">
      <c r="A1951" s="447">
        <v>91380</v>
      </c>
      <c r="B1951" s="332" t="s">
        <v>525</v>
      </c>
      <c r="C1951" s="447" t="s">
        <v>17</v>
      </c>
      <c r="D1951" s="446">
        <v>29.87</v>
      </c>
      <c r="E1951" s="323"/>
    </row>
    <row r="1952" spans="1:5" ht="51">
      <c r="A1952" s="447">
        <v>91382</v>
      </c>
      <c r="B1952" s="332" t="s">
        <v>527</v>
      </c>
      <c r="C1952" s="447" t="s">
        <v>17</v>
      </c>
      <c r="D1952" s="446">
        <v>4.63</v>
      </c>
      <c r="E1952" s="323"/>
    </row>
    <row r="1953" spans="1:5" ht="51">
      <c r="A1953" s="447">
        <v>91381</v>
      </c>
      <c r="B1953" s="332" t="s">
        <v>526</v>
      </c>
      <c r="C1953" s="447" t="s">
        <v>17</v>
      </c>
      <c r="D1953" s="446">
        <v>11.47</v>
      </c>
      <c r="E1953" s="323"/>
    </row>
    <row r="1954" spans="1:5" ht="51">
      <c r="A1954" s="447">
        <v>91383</v>
      </c>
      <c r="B1954" s="332" t="s">
        <v>528</v>
      </c>
      <c r="C1954" s="447" t="s">
        <v>17</v>
      </c>
      <c r="D1954" s="446">
        <v>53.77</v>
      </c>
      <c r="E1954" s="323"/>
    </row>
    <row r="1955" spans="1:5" ht="51">
      <c r="A1955" s="447">
        <v>91384</v>
      </c>
      <c r="B1955" s="332" t="s">
        <v>529</v>
      </c>
      <c r="C1955" s="447" t="s">
        <v>17</v>
      </c>
      <c r="D1955" s="446">
        <v>154.52000000000001</v>
      </c>
      <c r="E1955" s="323"/>
    </row>
    <row r="1956" spans="1:5" ht="38.25">
      <c r="A1956" s="447">
        <v>96030</v>
      </c>
      <c r="B1956" s="332" t="s">
        <v>672</v>
      </c>
      <c r="C1956" s="447" t="s">
        <v>17</v>
      </c>
      <c r="D1956" s="446">
        <v>36.340000000000003</v>
      </c>
      <c r="E1956" s="323"/>
    </row>
    <row r="1957" spans="1:5" ht="38.25">
      <c r="A1957" s="447">
        <v>96032</v>
      </c>
      <c r="B1957" s="332" t="s">
        <v>674</v>
      </c>
      <c r="C1957" s="447" t="s">
        <v>17</v>
      </c>
      <c r="D1957" s="446">
        <v>5.14</v>
      </c>
      <c r="E1957" s="323"/>
    </row>
    <row r="1958" spans="1:5" ht="38.25">
      <c r="A1958" s="447">
        <v>96031</v>
      </c>
      <c r="B1958" s="332" t="s">
        <v>673</v>
      </c>
      <c r="C1958" s="447" t="s">
        <v>17</v>
      </c>
      <c r="D1958" s="446">
        <v>12.8</v>
      </c>
      <c r="E1958" s="323"/>
    </row>
    <row r="1959" spans="1:5" ht="38.25">
      <c r="A1959" s="447">
        <v>96033</v>
      </c>
      <c r="B1959" s="332" t="s">
        <v>675</v>
      </c>
      <c r="C1959" s="447" t="s">
        <v>17</v>
      </c>
      <c r="D1959" s="446">
        <v>59.16</v>
      </c>
      <c r="E1959" s="323"/>
    </row>
    <row r="1960" spans="1:5" ht="38.25">
      <c r="A1960" s="447">
        <v>96034</v>
      </c>
      <c r="B1960" s="332" t="s">
        <v>676</v>
      </c>
      <c r="C1960" s="447" t="s">
        <v>17</v>
      </c>
      <c r="D1960" s="446">
        <v>154.52000000000001</v>
      </c>
      <c r="E1960" s="323"/>
    </row>
    <row r="1961" spans="1:5" ht="51">
      <c r="A1961" s="447">
        <v>89870</v>
      </c>
      <c r="B1961" s="332" t="s">
        <v>427</v>
      </c>
      <c r="C1961" s="447" t="s">
        <v>17</v>
      </c>
      <c r="D1961" s="446">
        <v>35.14</v>
      </c>
      <c r="E1961" s="323"/>
    </row>
    <row r="1962" spans="1:5" ht="51">
      <c r="A1962" s="447">
        <v>89872</v>
      </c>
      <c r="B1962" s="332" t="s">
        <v>429</v>
      </c>
      <c r="C1962" s="447" t="s">
        <v>17</v>
      </c>
      <c r="D1962" s="446">
        <v>4.8600000000000003</v>
      </c>
      <c r="E1962" s="323"/>
    </row>
    <row r="1963" spans="1:5" ht="51">
      <c r="A1963" s="447">
        <v>89871</v>
      </c>
      <c r="B1963" s="332" t="s">
        <v>428</v>
      </c>
      <c r="C1963" s="447" t="s">
        <v>17</v>
      </c>
      <c r="D1963" s="446">
        <v>12.04</v>
      </c>
      <c r="E1963" s="323"/>
    </row>
    <row r="1964" spans="1:5" ht="51">
      <c r="A1964" s="447">
        <v>89873</v>
      </c>
      <c r="B1964" s="332" t="s">
        <v>430</v>
      </c>
      <c r="C1964" s="447" t="s">
        <v>17</v>
      </c>
      <c r="D1964" s="446">
        <v>59.24</v>
      </c>
      <c r="E1964" s="323"/>
    </row>
    <row r="1965" spans="1:5" ht="51">
      <c r="A1965" s="447">
        <v>89874</v>
      </c>
      <c r="B1965" s="332" t="s">
        <v>431</v>
      </c>
      <c r="C1965" s="447" t="s">
        <v>17</v>
      </c>
      <c r="D1965" s="446">
        <v>192.14</v>
      </c>
      <c r="E1965" s="323"/>
    </row>
    <row r="1966" spans="1:5" ht="51">
      <c r="A1966" s="447">
        <v>89878</v>
      </c>
      <c r="B1966" s="332" t="s">
        <v>432</v>
      </c>
      <c r="C1966" s="447" t="s">
        <v>17</v>
      </c>
      <c r="D1966" s="446">
        <v>37.909999999999997</v>
      </c>
      <c r="E1966" s="323"/>
    </row>
    <row r="1967" spans="1:5" ht="51">
      <c r="A1967" s="447">
        <v>89880</v>
      </c>
      <c r="B1967" s="332" t="s">
        <v>434</v>
      </c>
      <c r="C1967" s="447" t="s">
        <v>17</v>
      </c>
      <c r="D1967" s="446">
        <v>5.14</v>
      </c>
      <c r="E1967" s="323"/>
    </row>
    <row r="1968" spans="1:5" ht="51">
      <c r="A1968" s="447">
        <v>89879</v>
      </c>
      <c r="B1968" s="332" t="s">
        <v>433</v>
      </c>
      <c r="C1968" s="447" t="s">
        <v>17</v>
      </c>
      <c r="D1968" s="446">
        <v>12.76</v>
      </c>
      <c r="E1968" s="323"/>
    </row>
    <row r="1969" spans="1:5" ht="51">
      <c r="A1969" s="447">
        <v>89881</v>
      </c>
      <c r="B1969" s="332" t="s">
        <v>435</v>
      </c>
      <c r="C1969" s="447" t="s">
        <v>17</v>
      </c>
      <c r="D1969" s="446">
        <v>63.27</v>
      </c>
      <c r="E1969" s="323"/>
    </row>
    <row r="1970" spans="1:5" ht="51">
      <c r="A1970" s="447">
        <v>89882</v>
      </c>
      <c r="B1970" s="332" t="s">
        <v>436</v>
      </c>
      <c r="C1970" s="447" t="s">
        <v>17</v>
      </c>
      <c r="D1970" s="446">
        <v>221.68</v>
      </c>
      <c r="E1970" s="323"/>
    </row>
    <row r="1971" spans="1:5" ht="51">
      <c r="A1971" s="447">
        <v>7058</v>
      </c>
      <c r="B1971" s="332" t="s">
        <v>298</v>
      </c>
      <c r="C1971" s="447" t="s">
        <v>17</v>
      </c>
      <c r="D1971" s="446">
        <v>23.48</v>
      </c>
      <c r="E1971" s="323"/>
    </row>
    <row r="1972" spans="1:5" ht="51">
      <c r="A1972" s="447">
        <v>91402</v>
      </c>
      <c r="B1972" s="332" t="s">
        <v>536</v>
      </c>
      <c r="C1972" s="447" t="s">
        <v>17</v>
      </c>
      <c r="D1972" s="446">
        <v>3.65</v>
      </c>
      <c r="E1972" s="323"/>
    </row>
    <row r="1973" spans="1:5" ht="51">
      <c r="A1973" s="447">
        <v>7059</v>
      </c>
      <c r="B1973" s="332" t="s">
        <v>299</v>
      </c>
      <c r="C1973" s="447" t="s">
        <v>17</v>
      </c>
      <c r="D1973" s="446">
        <v>9.0500000000000007</v>
      </c>
      <c r="E1973" s="323"/>
    </row>
    <row r="1974" spans="1:5" ht="51">
      <c r="A1974" s="447">
        <v>7060</v>
      </c>
      <c r="B1974" s="332" t="s">
        <v>300</v>
      </c>
      <c r="C1974" s="447" t="s">
        <v>17</v>
      </c>
      <c r="D1974" s="446">
        <v>42.36</v>
      </c>
      <c r="E1974" s="323"/>
    </row>
    <row r="1975" spans="1:5" ht="51">
      <c r="A1975" s="447">
        <v>7061</v>
      </c>
      <c r="B1975" s="332" t="s">
        <v>301</v>
      </c>
      <c r="C1975" s="447" t="s">
        <v>17</v>
      </c>
      <c r="D1975" s="446">
        <v>88.8</v>
      </c>
      <c r="E1975" s="323"/>
    </row>
    <row r="1976" spans="1:5" ht="51">
      <c r="A1976" s="447">
        <v>91367</v>
      </c>
      <c r="B1976" s="332" t="s">
        <v>519</v>
      </c>
      <c r="C1976" s="447" t="s">
        <v>17</v>
      </c>
      <c r="D1976" s="446">
        <v>22.7</v>
      </c>
      <c r="E1976" s="323"/>
    </row>
    <row r="1977" spans="1:5" ht="51">
      <c r="A1977" s="447">
        <v>91369</v>
      </c>
      <c r="B1977" s="332" t="s">
        <v>521</v>
      </c>
      <c r="C1977" s="447" t="s">
        <v>17</v>
      </c>
      <c r="D1977" s="446">
        <v>3.52</v>
      </c>
      <c r="E1977" s="323"/>
    </row>
    <row r="1978" spans="1:5" ht="51">
      <c r="A1978" s="447">
        <v>91368</v>
      </c>
      <c r="B1978" s="332" t="s">
        <v>520</v>
      </c>
      <c r="C1978" s="447" t="s">
        <v>17</v>
      </c>
      <c r="D1978" s="446">
        <v>8.7200000000000006</v>
      </c>
      <c r="E1978" s="323"/>
    </row>
    <row r="1979" spans="1:5" ht="51">
      <c r="A1979" s="447">
        <v>5695</v>
      </c>
      <c r="B1979" s="332" t="s">
        <v>257</v>
      </c>
      <c r="C1979" s="447" t="s">
        <v>17</v>
      </c>
      <c r="D1979" s="446">
        <v>40.94</v>
      </c>
      <c r="E1979" s="323"/>
    </row>
    <row r="1980" spans="1:5" ht="51">
      <c r="A1980" s="447">
        <v>53792</v>
      </c>
      <c r="B1980" s="332" t="s">
        <v>308</v>
      </c>
      <c r="C1980" s="447" t="s">
        <v>17</v>
      </c>
      <c r="D1980" s="446">
        <v>110.38</v>
      </c>
      <c r="E1980" s="323"/>
    </row>
    <row r="1981" spans="1:5" ht="51">
      <c r="A1981" s="447">
        <v>92237</v>
      </c>
      <c r="B1981" s="332" t="s">
        <v>570</v>
      </c>
      <c r="C1981" s="447" t="s">
        <v>17</v>
      </c>
      <c r="D1981" s="446">
        <v>24.94</v>
      </c>
      <c r="E1981" s="323"/>
    </row>
    <row r="1982" spans="1:5" ht="51">
      <c r="A1982" s="447">
        <v>92239</v>
      </c>
      <c r="B1982" s="332" t="s">
        <v>572</v>
      </c>
      <c r="C1982" s="447" t="s">
        <v>17</v>
      </c>
      <c r="D1982" s="446">
        <v>4.03</v>
      </c>
      <c r="E1982" s="323"/>
    </row>
    <row r="1983" spans="1:5" ht="51">
      <c r="A1983" s="447">
        <v>92238</v>
      </c>
      <c r="B1983" s="332" t="s">
        <v>571</v>
      </c>
      <c r="C1983" s="447" t="s">
        <v>17</v>
      </c>
      <c r="D1983" s="446">
        <v>10</v>
      </c>
      <c r="E1983" s="323"/>
    </row>
    <row r="1984" spans="1:5" ht="51">
      <c r="A1984" s="447">
        <v>92240</v>
      </c>
      <c r="B1984" s="332" t="s">
        <v>573</v>
      </c>
      <c r="C1984" s="447" t="s">
        <v>17</v>
      </c>
      <c r="D1984" s="446">
        <v>44.37</v>
      </c>
      <c r="E1984" s="323"/>
    </row>
    <row r="1985" spans="1:5" ht="51">
      <c r="A1985" s="447">
        <v>92241</v>
      </c>
      <c r="B1985" s="332" t="s">
        <v>574</v>
      </c>
      <c r="C1985" s="447" t="s">
        <v>17</v>
      </c>
      <c r="D1985" s="446">
        <v>300.89</v>
      </c>
      <c r="E1985" s="323"/>
    </row>
    <row r="1986" spans="1:5" ht="51">
      <c r="A1986" s="447">
        <v>91640</v>
      </c>
      <c r="B1986" s="332" t="s">
        <v>548</v>
      </c>
      <c r="C1986" s="447" t="s">
        <v>17</v>
      </c>
      <c r="D1986" s="446">
        <v>34.14</v>
      </c>
      <c r="E1986" s="323"/>
    </row>
    <row r="1987" spans="1:5" ht="51">
      <c r="A1987" s="447">
        <v>91642</v>
      </c>
      <c r="B1987" s="332" t="s">
        <v>550</v>
      </c>
      <c r="C1987" s="447" t="s">
        <v>17</v>
      </c>
      <c r="D1987" s="446">
        <v>5.55</v>
      </c>
      <c r="E1987" s="323"/>
    </row>
    <row r="1988" spans="1:5" ht="51">
      <c r="A1988" s="447">
        <v>91641</v>
      </c>
      <c r="B1988" s="332" t="s">
        <v>549</v>
      </c>
      <c r="C1988" s="447" t="s">
        <v>17</v>
      </c>
      <c r="D1988" s="446">
        <v>13.73</v>
      </c>
      <c r="E1988" s="323"/>
    </row>
    <row r="1989" spans="1:5" ht="51">
      <c r="A1989" s="447">
        <v>91643</v>
      </c>
      <c r="B1989" s="332" t="s">
        <v>551</v>
      </c>
      <c r="C1989" s="447" t="s">
        <v>17</v>
      </c>
      <c r="D1989" s="446">
        <v>61.07</v>
      </c>
      <c r="E1989" s="323"/>
    </row>
    <row r="1990" spans="1:5" ht="51">
      <c r="A1990" s="447">
        <v>91644</v>
      </c>
      <c r="B1990" s="332" t="s">
        <v>552</v>
      </c>
      <c r="C1990" s="447" t="s">
        <v>17</v>
      </c>
      <c r="D1990" s="446">
        <v>328.21</v>
      </c>
      <c r="E1990" s="323"/>
    </row>
    <row r="1991" spans="1:5" ht="63.75">
      <c r="A1991" s="447">
        <v>92105</v>
      </c>
      <c r="B1991" s="332" t="s">
        <v>5832</v>
      </c>
      <c r="C1991" s="447" t="s">
        <v>17</v>
      </c>
      <c r="D1991" s="446">
        <v>209.68</v>
      </c>
      <c r="E1991" s="323"/>
    </row>
    <row r="1992" spans="1:5" ht="63.75">
      <c r="A1992" s="447">
        <v>92101</v>
      </c>
      <c r="B1992" s="332" t="s">
        <v>5828</v>
      </c>
      <c r="C1992" s="447" t="s">
        <v>17</v>
      </c>
      <c r="D1992" s="446">
        <v>47.67</v>
      </c>
      <c r="E1992" s="323"/>
    </row>
    <row r="1993" spans="1:5" ht="63.75">
      <c r="A1993" s="447">
        <v>92103</v>
      </c>
      <c r="B1993" s="332" t="s">
        <v>5830</v>
      </c>
      <c r="C1993" s="447" t="s">
        <v>17</v>
      </c>
      <c r="D1993" s="446">
        <v>5.97</v>
      </c>
      <c r="E1993" s="323"/>
    </row>
    <row r="1994" spans="1:5" ht="63.75">
      <c r="A1994" s="447">
        <v>92102</v>
      </c>
      <c r="B1994" s="332" t="s">
        <v>5829</v>
      </c>
      <c r="C1994" s="447" t="s">
        <v>17</v>
      </c>
      <c r="D1994" s="446">
        <v>14.77</v>
      </c>
      <c r="E1994" s="323"/>
    </row>
    <row r="1995" spans="1:5" ht="63.75">
      <c r="A1995" s="447">
        <v>92104</v>
      </c>
      <c r="B1995" s="332" t="s">
        <v>5831</v>
      </c>
      <c r="C1995" s="447" t="s">
        <v>17</v>
      </c>
      <c r="D1995" s="446">
        <v>74.709999999999994</v>
      </c>
      <c r="E1995" s="323"/>
    </row>
    <row r="1996" spans="1:5" ht="51">
      <c r="A1996" s="447">
        <v>91396</v>
      </c>
      <c r="B1996" s="332" t="s">
        <v>533</v>
      </c>
      <c r="C1996" s="447" t="s">
        <v>17</v>
      </c>
      <c r="D1996" s="446">
        <v>29.75</v>
      </c>
      <c r="E1996" s="323"/>
    </row>
    <row r="1997" spans="1:5" ht="51">
      <c r="A1997" s="447">
        <v>91398</v>
      </c>
      <c r="B1997" s="332" t="s">
        <v>535</v>
      </c>
      <c r="C1997" s="447" t="s">
        <v>17</v>
      </c>
      <c r="D1997" s="446">
        <v>4.6399999999999997</v>
      </c>
      <c r="E1997" s="323"/>
    </row>
    <row r="1998" spans="1:5" ht="51">
      <c r="A1998" s="447">
        <v>91397</v>
      </c>
      <c r="B1998" s="332" t="s">
        <v>534</v>
      </c>
      <c r="C1998" s="447" t="s">
        <v>17</v>
      </c>
      <c r="D1998" s="446">
        <v>11.51</v>
      </c>
      <c r="E1998" s="323"/>
    </row>
    <row r="1999" spans="1:5" ht="51">
      <c r="A1999" s="447">
        <v>5763</v>
      </c>
      <c r="B1999" s="332" t="s">
        <v>281</v>
      </c>
      <c r="C1999" s="447" t="s">
        <v>17</v>
      </c>
      <c r="D1999" s="446">
        <v>52.83</v>
      </c>
      <c r="E1999" s="323"/>
    </row>
    <row r="2000" spans="1:5" ht="51">
      <c r="A2000" s="447">
        <v>53831</v>
      </c>
      <c r="B2000" s="332" t="s">
        <v>319</v>
      </c>
      <c r="C2000" s="447" t="s">
        <v>17</v>
      </c>
      <c r="D2000" s="446">
        <v>209.68</v>
      </c>
      <c r="E2000" s="323"/>
    </row>
    <row r="2001" spans="1:5" ht="51">
      <c r="A2001" s="447">
        <v>91359</v>
      </c>
      <c r="B2001" s="332" t="s">
        <v>516</v>
      </c>
      <c r="C2001" s="447" t="s">
        <v>17</v>
      </c>
      <c r="D2001" s="446">
        <v>21.44</v>
      </c>
      <c r="E2001" s="323"/>
    </row>
    <row r="2002" spans="1:5" ht="51">
      <c r="A2002" s="447">
        <v>91361</v>
      </c>
      <c r="B2002" s="332" t="s">
        <v>518</v>
      </c>
      <c r="C2002" s="447" t="s">
        <v>17</v>
      </c>
      <c r="D2002" s="446">
        <v>3.31</v>
      </c>
      <c r="E2002" s="323"/>
    </row>
    <row r="2003" spans="1:5" ht="38.25">
      <c r="A2003" s="447">
        <v>91360</v>
      </c>
      <c r="B2003" s="332" t="s">
        <v>517</v>
      </c>
      <c r="C2003" s="447" t="s">
        <v>17</v>
      </c>
      <c r="D2003" s="446">
        <v>8.2200000000000006</v>
      </c>
      <c r="E2003" s="323"/>
    </row>
    <row r="2004" spans="1:5" ht="51">
      <c r="A2004" s="447">
        <v>53882</v>
      </c>
      <c r="B2004" s="332" t="s">
        <v>328</v>
      </c>
      <c r="C2004" s="447" t="s">
        <v>17</v>
      </c>
      <c r="D2004" s="446">
        <v>37.729999999999997</v>
      </c>
      <c r="E2004" s="323"/>
    </row>
    <row r="2005" spans="1:5" ht="51">
      <c r="A2005" s="447">
        <v>5747</v>
      </c>
      <c r="B2005" s="332" t="s">
        <v>278</v>
      </c>
      <c r="C2005" s="447" t="s">
        <v>17</v>
      </c>
      <c r="D2005" s="446">
        <v>172.32</v>
      </c>
      <c r="E2005" s="323"/>
    </row>
    <row r="2006" spans="1:5" ht="51">
      <c r="A2006" s="447">
        <v>104699</v>
      </c>
      <c r="B2006" s="332" t="s">
        <v>8344</v>
      </c>
      <c r="C2006" s="447" t="s">
        <v>17</v>
      </c>
      <c r="D2006" s="446">
        <v>0</v>
      </c>
      <c r="E2006" s="323"/>
    </row>
    <row r="2007" spans="1:5" ht="51">
      <c r="A2007" s="447">
        <v>104702</v>
      </c>
      <c r="B2007" s="332" t="s">
        <v>8345</v>
      </c>
      <c r="C2007" s="447" t="s">
        <v>17</v>
      </c>
      <c r="D2007" s="446">
        <v>0</v>
      </c>
      <c r="E2007" s="323"/>
    </row>
    <row r="2008" spans="1:5" ht="38.25">
      <c r="A2008" s="447">
        <v>104700</v>
      </c>
      <c r="B2008" s="332" t="s">
        <v>8346</v>
      </c>
      <c r="C2008" s="447" t="s">
        <v>17</v>
      </c>
      <c r="D2008" s="446">
        <v>0</v>
      </c>
      <c r="E2008" s="323"/>
    </row>
    <row r="2009" spans="1:5" ht="51">
      <c r="A2009" s="447">
        <v>104701</v>
      </c>
      <c r="B2009" s="332" t="s">
        <v>8347</v>
      </c>
      <c r="C2009" s="447" t="s">
        <v>17</v>
      </c>
      <c r="D2009" s="446">
        <v>0</v>
      </c>
      <c r="E2009" s="323"/>
    </row>
    <row r="2010" spans="1:5" ht="51">
      <c r="A2010" s="447">
        <v>104703</v>
      </c>
      <c r="B2010" s="332" t="s">
        <v>5913</v>
      </c>
      <c r="C2010" s="447" t="s">
        <v>17</v>
      </c>
      <c r="D2010" s="446">
        <v>100.79</v>
      </c>
      <c r="E2010" s="323"/>
    </row>
    <row r="2011" spans="1:5" ht="51">
      <c r="A2011" s="447">
        <v>91390</v>
      </c>
      <c r="B2011" s="332" t="s">
        <v>530</v>
      </c>
      <c r="C2011" s="447" t="s">
        <v>17</v>
      </c>
      <c r="D2011" s="446">
        <v>19.73</v>
      </c>
      <c r="E2011" s="323"/>
    </row>
    <row r="2012" spans="1:5" ht="63.75">
      <c r="A2012" s="447">
        <v>91392</v>
      </c>
      <c r="B2012" s="332" t="s">
        <v>532</v>
      </c>
      <c r="C2012" s="447" t="s">
        <v>17</v>
      </c>
      <c r="D2012" s="446">
        <v>3.17</v>
      </c>
      <c r="E2012" s="323"/>
    </row>
    <row r="2013" spans="1:5" ht="51">
      <c r="A2013" s="447">
        <v>91391</v>
      </c>
      <c r="B2013" s="332" t="s">
        <v>531</v>
      </c>
      <c r="C2013" s="447" t="s">
        <v>17</v>
      </c>
      <c r="D2013" s="446">
        <v>7.86</v>
      </c>
      <c r="E2013" s="323"/>
    </row>
    <row r="2014" spans="1:5" ht="51">
      <c r="A2014" s="447">
        <v>73335</v>
      </c>
      <c r="B2014" s="332" t="s">
        <v>336</v>
      </c>
      <c r="C2014" s="447" t="s">
        <v>17</v>
      </c>
      <c r="D2014" s="446">
        <v>35.97</v>
      </c>
      <c r="E2014" s="323"/>
    </row>
    <row r="2015" spans="1:5" ht="63.75">
      <c r="A2015" s="447">
        <v>73340</v>
      </c>
      <c r="B2015" s="332" t="s">
        <v>337</v>
      </c>
      <c r="C2015" s="447" t="s">
        <v>17</v>
      </c>
      <c r="D2015" s="446">
        <v>168.67</v>
      </c>
      <c r="E2015" s="323"/>
    </row>
    <row r="2016" spans="1:5" ht="51">
      <c r="A2016" s="447">
        <v>89264</v>
      </c>
      <c r="B2016" s="332" t="s">
        <v>417</v>
      </c>
      <c r="C2016" s="447" t="s">
        <v>17</v>
      </c>
      <c r="D2016" s="446">
        <v>21.62</v>
      </c>
      <c r="E2016" s="323"/>
    </row>
    <row r="2017" spans="1:5" ht="63.75">
      <c r="A2017" s="447">
        <v>89266</v>
      </c>
      <c r="B2017" s="332" t="s">
        <v>419</v>
      </c>
      <c r="C2017" s="447" t="s">
        <v>17</v>
      </c>
      <c r="D2017" s="446">
        <v>3.47</v>
      </c>
      <c r="E2017" s="323"/>
    </row>
    <row r="2018" spans="1:5" ht="51">
      <c r="A2018" s="447">
        <v>89265</v>
      </c>
      <c r="B2018" s="332" t="s">
        <v>418</v>
      </c>
      <c r="C2018" s="447" t="s">
        <v>17</v>
      </c>
      <c r="D2018" s="446">
        <v>8.6199999999999992</v>
      </c>
      <c r="E2018" s="323"/>
    </row>
    <row r="2019" spans="1:5" ht="51">
      <c r="A2019" s="447">
        <v>5705</v>
      </c>
      <c r="B2019" s="332" t="s">
        <v>259</v>
      </c>
      <c r="C2019" s="447" t="s">
        <v>17</v>
      </c>
      <c r="D2019" s="446">
        <v>39.44</v>
      </c>
      <c r="E2019" s="323"/>
    </row>
    <row r="2020" spans="1:5" ht="63.75">
      <c r="A2020" s="447">
        <v>53797</v>
      </c>
      <c r="B2020" s="332" t="s">
        <v>310</v>
      </c>
      <c r="C2020" s="447" t="s">
        <v>17</v>
      </c>
      <c r="D2020" s="446">
        <v>126.94</v>
      </c>
      <c r="E2020" s="323"/>
    </row>
    <row r="2021" spans="1:5" ht="38.25">
      <c r="A2021" s="447">
        <v>91354</v>
      </c>
      <c r="B2021" s="332" t="s">
        <v>513</v>
      </c>
      <c r="C2021" s="447" t="s">
        <v>17</v>
      </c>
      <c r="D2021" s="446">
        <v>18.079999999999998</v>
      </c>
      <c r="E2021" s="323"/>
    </row>
    <row r="2022" spans="1:5" ht="38.25">
      <c r="A2022" s="447">
        <v>91356</v>
      </c>
      <c r="B2022" s="332" t="s">
        <v>515</v>
      </c>
      <c r="C2022" s="447" t="s">
        <v>17</v>
      </c>
      <c r="D2022" s="446">
        <v>3</v>
      </c>
      <c r="E2022" s="323"/>
    </row>
    <row r="2023" spans="1:5" ht="38.25">
      <c r="A2023" s="447">
        <v>91355</v>
      </c>
      <c r="B2023" s="332" t="s">
        <v>514</v>
      </c>
      <c r="C2023" s="447" t="s">
        <v>17</v>
      </c>
      <c r="D2023" s="446">
        <v>7.43</v>
      </c>
      <c r="E2023" s="323"/>
    </row>
    <row r="2024" spans="1:5" ht="38.25">
      <c r="A2024" s="447">
        <v>5751</v>
      </c>
      <c r="B2024" s="332" t="s">
        <v>279</v>
      </c>
      <c r="C2024" s="447" t="s">
        <v>17</v>
      </c>
      <c r="D2024" s="446">
        <v>33.9</v>
      </c>
      <c r="E2024" s="323"/>
    </row>
    <row r="2025" spans="1:5" ht="38.25">
      <c r="A2025" s="447">
        <v>53827</v>
      </c>
      <c r="B2025" s="332" t="s">
        <v>317</v>
      </c>
      <c r="C2025" s="447" t="s">
        <v>17</v>
      </c>
      <c r="D2025" s="446">
        <v>124.27</v>
      </c>
      <c r="E2025" s="323"/>
    </row>
    <row r="2026" spans="1:5" ht="38.25">
      <c r="A2026" s="447">
        <v>91375</v>
      </c>
      <c r="B2026" s="332" t="s">
        <v>522</v>
      </c>
      <c r="C2026" s="447" t="s">
        <v>17</v>
      </c>
      <c r="D2026" s="446">
        <v>19.850000000000001</v>
      </c>
      <c r="E2026" s="323"/>
    </row>
    <row r="2027" spans="1:5" ht="38.25">
      <c r="A2027" s="447">
        <v>91377</v>
      </c>
      <c r="B2027" s="332" t="s">
        <v>524</v>
      </c>
      <c r="C2027" s="447" t="s">
        <v>17</v>
      </c>
      <c r="D2027" s="446">
        <v>3.29</v>
      </c>
      <c r="E2027" s="323"/>
    </row>
    <row r="2028" spans="1:5" ht="38.25">
      <c r="A2028" s="447">
        <v>91376</v>
      </c>
      <c r="B2028" s="332" t="s">
        <v>523</v>
      </c>
      <c r="C2028" s="447" t="s">
        <v>17</v>
      </c>
      <c r="D2028" s="446">
        <v>8.16</v>
      </c>
      <c r="E2028" s="323"/>
    </row>
    <row r="2029" spans="1:5" ht="38.25">
      <c r="A2029" s="447">
        <v>5754</v>
      </c>
      <c r="B2029" s="332" t="s">
        <v>280</v>
      </c>
      <c r="C2029" s="447" t="s">
        <v>17</v>
      </c>
      <c r="D2029" s="446">
        <v>37.22</v>
      </c>
      <c r="E2029" s="323"/>
    </row>
    <row r="2030" spans="1:5" ht="38.25">
      <c r="A2030" s="447">
        <v>53829</v>
      </c>
      <c r="B2030" s="332" t="s">
        <v>318</v>
      </c>
      <c r="C2030" s="447" t="s">
        <v>17</v>
      </c>
      <c r="D2030" s="446">
        <v>126.94</v>
      </c>
      <c r="E2030" s="323"/>
    </row>
    <row r="2031" spans="1:5" ht="38.25">
      <c r="A2031" s="447">
        <v>91026</v>
      </c>
      <c r="B2031" s="332" t="s">
        <v>500</v>
      </c>
      <c r="C2031" s="447" t="s">
        <v>17</v>
      </c>
      <c r="D2031" s="446">
        <v>25.38</v>
      </c>
      <c r="E2031" s="323"/>
    </row>
    <row r="2032" spans="1:5" ht="51">
      <c r="A2032" s="447">
        <v>91028</v>
      </c>
      <c r="B2032" s="332" t="s">
        <v>502</v>
      </c>
      <c r="C2032" s="447" t="s">
        <v>17</v>
      </c>
      <c r="D2032" s="446">
        <v>4.1100000000000003</v>
      </c>
      <c r="E2032" s="323"/>
    </row>
    <row r="2033" spans="1:5" ht="38.25">
      <c r="A2033" s="447">
        <v>91027</v>
      </c>
      <c r="B2033" s="332" t="s">
        <v>501</v>
      </c>
      <c r="C2033" s="447" t="s">
        <v>17</v>
      </c>
      <c r="D2033" s="446">
        <v>10.18</v>
      </c>
      <c r="E2033" s="323"/>
    </row>
    <row r="2034" spans="1:5" ht="38.25">
      <c r="A2034" s="447">
        <v>91029</v>
      </c>
      <c r="B2034" s="332" t="s">
        <v>503</v>
      </c>
      <c r="C2034" s="447" t="s">
        <v>17</v>
      </c>
      <c r="D2034" s="446">
        <v>46.56</v>
      </c>
      <c r="E2034" s="323"/>
    </row>
    <row r="2035" spans="1:5" ht="51">
      <c r="A2035" s="447">
        <v>91030</v>
      </c>
      <c r="B2035" s="332" t="s">
        <v>504</v>
      </c>
      <c r="C2035" s="447" t="s">
        <v>17</v>
      </c>
      <c r="D2035" s="446">
        <v>159.87</v>
      </c>
      <c r="E2035" s="323"/>
    </row>
    <row r="2036" spans="1:5" ht="51">
      <c r="A2036" s="447">
        <v>102812</v>
      </c>
      <c r="B2036" s="332" t="s">
        <v>8348</v>
      </c>
      <c r="C2036" s="447" t="s">
        <v>17</v>
      </c>
      <c r="D2036" s="446">
        <v>0</v>
      </c>
      <c r="E2036" s="323"/>
    </row>
    <row r="2037" spans="1:5" ht="51">
      <c r="A2037" s="447">
        <v>102813</v>
      </c>
      <c r="B2037" s="332" t="s">
        <v>8349</v>
      </c>
      <c r="C2037" s="447" t="s">
        <v>17</v>
      </c>
      <c r="D2037" s="446">
        <v>0</v>
      </c>
      <c r="E2037" s="323"/>
    </row>
    <row r="2038" spans="1:5" ht="51">
      <c r="A2038" s="447">
        <v>102814</v>
      </c>
      <c r="B2038" s="332" t="s">
        <v>8350</v>
      </c>
      <c r="C2038" s="447" t="s">
        <v>17</v>
      </c>
      <c r="D2038" s="446">
        <v>0</v>
      </c>
      <c r="E2038" s="323"/>
    </row>
    <row r="2039" spans="1:5" ht="51">
      <c r="A2039" s="447">
        <v>102815</v>
      </c>
      <c r="B2039" s="332" t="s">
        <v>2199</v>
      </c>
      <c r="C2039" s="447" t="s">
        <v>17</v>
      </c>
      <c r="D2039" s="446">
        <v>3.29</v>
      </c>
      <c r="E2039" s="323"/>
    </row>
    <row r="2040" spans="1:5" ht="25.5">
      <c r="A2040" s="447">
        <v>91529</v>
      </c>
      <c r="B2040" s="332" t="s">
        <v>539</v>
      </c>
      <c r="C2040" s="447" t="s">
        <v>17</v>
      </c>
      <c r="D2040" s="446">
        <v>0.84</v>
      </c>
      <c r="E2040" s="323"/>
    </row>
    <row r="2041" spans="1:5" ht="25.5">
      <c r="A2041" s="447">
        <v>91530</v>
      </c>
      <c r="B2041" s="332" t="s">
        <v>540</v>
      </c>
      <c r="C2041" s="447" t="s">
        <v>17</v>
      </c>
      <c r="D2041" s="446">
        <v>0.22</v>
      </c>
      <c r="E2041" s="323"/>
    </row>
    <row r="2042" spans="1:5" ht="25.5">
      <c r="A2042" s="447">
        <v>91531</v>
      </c>
      <c r="B2042" s="332" t="s">
        <v>541</v>
      </c>
      <c r="C2042" s="447" t="s">
        <v>17</v>
      </c>
      <c r="D2042" s="446">
        <v>1.05</v>
      </c>
      <c r="E2042" s="323"/>
    </row>
    <row r="2043" spans="1:5" ht="38.25">
      <c r="A2043" s="447">
        <v>91532</v>
      </c>
      <c r="B2043" s="332" t="s">
        <v>542</v>
      </c>
      <c r="C2043" s="447" t="s">
        <v>17</v>
      </c>
      <c r="D2043" s="446">
        <v>6.65</v>
      </c>
      <c r="E2043" s="323"/>
    </row>
    <row r="2044" spans="1:5" ht="25.5">
      <c r="A2044" s="447">
        <v>95260</v>
      </c>
      <c r="B2044" s="332" t="s">
        <v>634</v>
      </c>
      <c r="C2044" s="447" t="s">
        <v>17</v>
      </c>
      <c r="D2044" s="446">
        <v>0.68</v>
      </c>
      <c r="E2044" s="323"/>
    </row>
    <row r="2045" spans="1:5" ht="25.5">
      <c r="A2045" s="447">
        <v>95261</v>
      </c>
      <c r="B2045" s="332" t="s">
        <v>635</v>
      </c>
      <c r="C2045" s="447" t="s">
        <v>17</v>
      </c>
      <c r="D2045" s="446">
        <v>0.18</v>
      </c>
      <c r="E2045" s="323"/>
    </row>
    <row r="2046" spans="1:5" ht="25.5">
      <c r="A2046" s="447">
        <v>95262</v>
      </c>
      <c r="B2046" s="332" t="s">
        <v>636</v>
      </c>
      <c r="C2046" s="447" t="s">
        <v>17</v>
      </c>
      <c r="D2046" s="446">
        <v>0.85</v>
      </c>
      <c r="E2046" s="323"/>
    </row>
    <row r="2047" spans="1:5" ht="25.5">
      <c r="A2047" s="447">
        <v>95263</v>
      </c>
      <c r="B2047" s="332" t="s">
        <v>637</v>
      </c>
      <c r="C2047" s="447" t="s">
        <v>17</v>
      </c>
      <c r="D2047" s="446">
        <v>5.03</v>
      </c>
      <c r="E2047" s="323"/>
    </row>
    <row r="2048" spans="1:5" ht="38.25">
      <c r="A2048" s="447">
        <v>90968</v>
      </c>
      <c r="B2048" s="332" t="s">
        <v>487</v>
      </c>
      <c r="C2048" s="447" t="s">
        <v>17</v>
      </c>
      <c r="D2048" s="446">
        <v>6.66</v>
      </c>
      <c r="E2048" s="323"/>
    </row>
    <row r="2049" spans="1:5" ht="38.25">
      <c r="A2049" s="447">
        <v>90969</v>
      </c>
      <c r="B2049" s="332" t="s">
        <v>488</v>
      </c>
      <c r="C2049" s="447" t="s">
        <v>17</v>
      </c>
      <c r="D2049" s="446">
        <v>1.78</v>
      </c>
      <c r="E2049" s="323"/>
    </row>
    <row r="2050" spans="1:5" ht="38.25">
      <c r="A2050" s="447">
        <v>90970</v>
      </c>
      <c r="B2050" s="332" t="s">
        <v>489</v>
      </c>
      <c r="C2050" s="447" t="s">
        <v>17</v>
      </c>
      <c r="D2050" s="446">
        <v>8.34</v>
      </c>
      <c r="E2050" s="323"/>
    </row>
    <row r="2051" spans="1:5" ht="38.25">
      <c r="A2051" s="447">
        <v>90971</v>
      </c>
      <c r="B2051" s="332" t="s">
        <v>490</v>
      </c>
      <c r="C2051" s="447" t="s">
        <v>17</v>
      </c>
      <c r="D2051" s="446">
        <v>66.040000000000006</v>
      </c>
      <c r="E2051" s="323"/>
    </row>
    <row r="2052" spans="1:5" ht="38.25">
      <c r="A2052" s="447">
        <v>90992</v>
      </c>
      <c r="B2052" s="332" t="s">
        <v>495</v>
      </c>
      <c r="C2052" s="447" t="s">
        <v>17</v>
      </c>
      <c r="D2052" s="446">
        <v>7.9</v>
      </c>
      <c r="E2052" s="323"/>
    </row>
    <row r="2053" spans="1:5" ht="38.25">
      <c r="A2053" s="447">
        <v>90993</v>
      </c>
      <c r="B2053" s="332" t="s">
        <v>496</v>
      </c>
      <c r="C2053" s="447" t="s">
        <v>17</v>
      </c>
      <c r="D2053" s="446">
        <v>2.12</v>
      </c>
      <c r="E2053" s="323"/>
    </row>
    <row r="2054" spans="1:5" ht="38.25">
      <c r="A2054" s="447">
        <v>90994</v>
      </c>
      <c r="B2054" s="332" t="s">
        <v>497</v>
      </c>
      <c r="C2054" s="447" t="s">
        <v>17</v>
      </c>
      <c r="D2054" s="446">
        <v>9.89</v>
      </c>
      <c r="E2054" s="323"/>
    </row>
    <row r="2055" spans="1:5" ht="38.25">
      <c r="A2055" s="447">
        <v>90995</v>
      </c>
      <c r="B2055" s="332" t="s">
        <v>498</v>
      </c>
      <c r="C2055" s="447" t="s">
        <v>17</v>
      </c>
      <c r="D2055" s="446">
        <v>89.71</v>
      </c>
      <c r="E2055" s="323"/>
    </row>
    <row r="2056" spans="1:5" ht="38.25">
      <c r="A2056" s="447">
        <v>90957</v>
      </c>
      <c r="B2056" s="332" t="s">
        <v>481</v>
      </c>
      <c r="C2056" s="447" t="s">
        <v>17</v>
      </c>
      <c r="D2056" s="446">
        <v>4.97</v>
      </c>
      <c r="E2056" s="323"/>
    </row>
    <row r="2057" spans="1:5" ht="38.25">
      <c r="A2057" s="447">
        <v>90958</v>
      </c>
      <c r="B2057" s="332" t="s">
        <v>482</v>
      </c>
      <c r="C2057" s="447" t="s">
        <v>17</v>
      </c>
      <c r="D2057" s="446">
        <v>1.33</v>
      </c>
      <c r="E2057" s="323"/>
    </row>
    <row r="2058" spans="1:5" ht="38.25">
      <c r="A2058" s="447">
        <v>5797</v>
      </c>
      <c r="B2058" s="332" t="s">
        <v>286</v>
      </c>
      <c r="C2058" s="447" t="s">
        <v>17</v>
      </c>
      <c r="D2058" s="446">
        <v>6.22</v>
      </c>
      <c r="E2058" s="323"/>
    </row>
    <row r="2059" spans="1:5" ht="38.25">
      <c r="A2059" s="447">
        <v>53865</v>
      </c>
      <c r="B2059" s="332" t="s">
        <v>327</v>
      </c>
      <c r="C2059" s="447" t="s">
        <v>17</v>
      </c>
      <c r="D2059" s="446">
        <v>51.37</v>
      </c>
      <c r="E2059" s="323"/>
    </row>
    <row r="2060" spans="1:5" ht="38.25">
      <c r="A2060" s="447">
        <v>90975</v>
      </c>
      <c r="B2060" s="332" t="s">
        <v>491</v>
      </c>
      <c r="C2060" s="447" t="s">
        <v>17</v>
      </c>
      <c r="D2060" s="446">
        <v>16.920000000000002</v>
      </c>
      <c r="E2060" s="323"/>
    </row>
    <row r="2061" spans="1:5" ht="38.25">
      <c r="A2061" s="447">
        <v>90976</v>
      </c>
      <c r="B2061" s="332" t="s">
        <v>492</v>
      </c>
      <c r="C2061" s="447" t="s">
        <v>17</v>
      </c>
      <c r="D2061" s="446">
        <v>4.54</v>
      </c>
      <c r="E2061" s="323"/>
    </row>
    <row r="2062" spans="1:5" ht="38.25">
      <c r="A2062" s="447">
        <v>90977</v>
      </c>
      <c r="B2062" s="332" t="s">
        <v>493</v>
      </c>
      <c r="C2062" s="447" t="s">
        <v>17</v>
      </c>
      <c r="D2062" s="446">
        <v>21.17</v>
      </c>
      <c r="E2062" s="323"/>
    </row>
    <row r="2063" spans="1:5" ht="38.25">
      <c r="A2063" s="447">
        <v>90978</v>
      </c>
      <c r="B2063" s="332" t="s">
        <v>494</v>
      </c>
      <c r="C2063" s="447" t="s">
        <v>17</v>
      </c>
      <c r="D2063" s="446">
        <v>171.34</v>
      </c>
      <c r="E2063" s="323"/>
    </row>
    <row r="2064" spans="1:5" ht="38.25">
      <c r="A2064" s="447">
        <v>90960</v>
      </c>
      <c r="B2064" s="332" t="s">
        <v>483</v>
      </c>
      <c r="C2064" s="447" t="s">
        <v>17</v>
      </c>
      <c r="D2064" s="446">
        <v>6.64</v>
      </c>
      <c r="E2064" s="323"/>
    </row>
    <row r="2065" spans="1:5" ht="38.25">
      <c r="A2065" s="447">
        <v>90961</v>
      </c>
      <c r="B2065" s="332" t="s">
        <v>484</v>
      </c>
      <c r="C2065" s="447" t="s">
        <v>17</v>
      </c>
      <c r="D2065" s="446">
        <v>1.78</v>
      </c>
      <c r="E2065" s="323"/>
    </row>
    <row r="2066" spans="1:5" ht="38.25">
      <c r="A2066" s="447">
        <v>90962</v>
      </c>
      <c r="B2066" s="332" t="s">
        <v>485</v>
      </c>
      <c r="C2066" s="447" t="s">
        <v>17</v>
      </c>
      <c r="D2066" s="446">
        <v>8.31</v>
      </c>
      <c r="E2066" s="323"/>
    </row>
    <row r="2067" spans="1:5" ht="38.25">
      <c r="A2067" s="447">
        <v>90963</v>
      </c>
      <c r="B2067" s="332" t="s">
        <v>486</v>
      </c>
      <c r="C2067" s="447" t="s">
        <v>17</v>
      </c>
      <c r="D2067" s="446">
        <v>16.3</v>
      </c>
      <c r="E2067" s="323"/>
    </row>
    <row r="2068" spans="1:5" ht="38.25">
      <c r="A2068" s="447">
        <v>102966</v>
      </c>
      <c r="B2068" s="332" t="s">
        <v>8351</v>
      </c>
      <c r="C2068" s="447" t="s">
        <v>17</v>
      </c>
      <c r="D2068" s="446">
        <v>0</v>
      </c>
      <c r="E2068" s="323"/>
    </row>
    <row r="2069" spans="1:5" ht="38.25">
      <c r="A2069" s="447">
        <v>102967</v>
      </c>
      <c r="B2069" s="332" t="s">
        <v>8352</v>
      </c>
      <c r="C2069" s="447" t="s">
        <v>17</v>
      </c>
      <c r="D2069" s="446">
        <v>0</v>
      </c>
      <c r="E2069" s="323"/>
    </row>
    <row r="2070" spans="1:5" ht="38.25">
      <c r="A2070" s="447">
        <v>102968</v>
      </c>
      <c r="B2070" s="332" t="s">
        <v>8353</v>
      </c>
      <c r="C2070" s="447" t="s">
        <v>17</v>
      </c>
      <c r="D2070" s="446">
        <v>0</v>
      </c>
      <c r="E2070" s="323"/>
    </row>
    <row r="2071" spans="1:5" ht="38.25">
      <c r="A2071" s="447">
        <v>102969</v>
      </c>
      <c r="B2071" s="332" t="s">
        <v>5897</v>
      </c>
      <c r="C2071" s="447" t="s">
        <v>17</v>
      </c>
      <c r="D2071" s="446">
        <v>0.14000000000000001</v>
      </c>
      <c r="E2071" s="323"/>
    </row>
    <row r="2072" spans="1:5" ht="38.25">
      <c r="A2072" s="447">
        <v>102818</v>
      </c>
      <c r="B2072" s="332" t="s">
        <v>8354</v>
      </c>
      <c r="C2072" s="447" t="s">
        <v>17</v>
      </c>
      <c r="D2072" s="446">
        <v>0</v>
      </c>
      <c r="E2072" s="323"/>
    </row>
    <row r="2073" spans="1:5" ht="38.25">
      <c r="A2073" s="447">
        <v>102819</v>
      </c>
      <c r="B2073" s="332" t="s">
        <v>8355</v>
      </c>
      <c r="C2073" s="447" t="s">
        <v>17</v>
      </c>
      <c r="D2073" s="446">
        <v>0</v>
      </c>
      <c r="E2073" s="323"/>
    </row>
    <row r="2074" spans="1:5" ht="38.25">
      <c r="A2074" s="447">
        <v>102820</v>
      </c>
      <c r="B2074" s="332" t="s">
        <v>8356</v>
      </c>
      <c r="C2074" s="447" t="s">
        <v>17</v>
      </c>
      <c r="D2074" s="446">
        <v>0</v>
      </c>
      <c r="E2074" s="323"/>
    </row>
    <row r="2075" spans="1:5" ht="38.25">
      <c r="A2075" s="447">
        <v>102832</v>
      </c>
      <c r="B2075" s="332" t="s">
        <v>5887</v>
      </c>
      <c r="C2075" s="447" t="s">
        <v>17</v>
      </c>
      <c r="D2075" s="446">
        <v>8.24</v>
      </c>
      <c r="E2075" s="323"/>
    </row>
    <row r="2076" spans="1:5" ht="38.25">
      <c r="A2076" s="447">
        <v>102823</v>
      </c>
      <c r="B2076" s="332" t="s">
        <v>8357</v>
      </c>
      <c r="C2076" s="447" t="s">
        <v>17</v>
      </c>
      <c r="D2076" s="446">
        <v>0</v>
      </c>
      <c r="E2076" s="323"/>
    </row>
    <row r="2077" spans="1:5" ht="38.25">
      <c r="A2077" s="447">
        <v>102824</v>
      </c>
      <c r="B2077" s="332" t="s">
        <v>8358</v>
      </c>
      <c r="C2077" s="447" t="s">
        <v>17</v>
      </c>
      <c r="D2077" s="446">
        <v>0</v>
      </c>
      <c r="E2077" s="323"/>
    </row>
    <row r="2078" spans="1:5" ht="38.25">
      <c r="A2078" s="447">
        <v>102825</v>
      </c>
      <c r="B2078" s="332" t="s">
        <v>8359</v>
      </c>
      <c r="C2078" s="447" t="s">
        <v>17</v>
      </c>
      <c r="D2078" s="446">
        <v>0</v>
      </c>
      <c r="E2078" s="323"/>
    </row>
    <row r="2079" spans="1:5" ht="38.25">
      <c r="A2079" s="447">
        <v>102826</v>
      </c>
      <c r="B2079" s="332" t="s">
        <v>5886</v>
      </c>
      <c r="C2079" s="447" t="s">
        <v>17</v>
      </c>
      <c r="D2079" s="446">
        <v>6.18</v>
      </c>
      <c r="E2079" s="323"/>
    </row>
    <row r="2080" spans="1:5" ht="51">
      <c r="A2080" s="447">
        <v>103934</v>
      </c>
      <c r="B2080" s="332" t="s">
        <v>8360</v>
      </c>
      <c r="C2080" s="447" t="s">
        <v>17</v>
      </c>
      <c r="D2080" s="446">
        <v>0</v>
      </c>
      <c r="E2080" s="323"/>
    </row>
    <row r="2081" spans="1:5" ht="51">
      <c r="A2081" s="447">
        <v>103935</v>
      </c>
      <c r="B2081" s="332" t="s">
        <v>8361</v>
      </c>
      <c r="C2081" s="447" t="s">
        <v>17</v>
      </c>
      <c r="D2081" s="446">
        <v>0</v>
      </c>
      <c r="E2081" s="323"/>
    </row>
    <row r="2082" spans="1:5" ht="51">
      <c r="A2082" s="447">
        <v>103936</v>
      </c>
      <c r="B2082" s="332" t="s">
        <v>8362</v>
      </c>
      <c r="C2082" s="447" t="s">
        <v>17</v>
      </c>
      <c r="D2082" s="446">
        <v>0</v>
      </c>
      <c r="E2082" s="323"/>
    </row>
    <row r="2083" spans="1:5" ht="51">
      <c r="A2083" s="447">
        <v>103937</v>
      </c>
      <c r="B2083" s="332" t="s">
        <v>3691</v>
      </c>
      <c r="C2083" s="447" t="s">
        <v>17</v>
      </c>
      <c r="D2083" s="446">
        <v>1.48</v>
      </c>
      <c r="E2083" s="323"/>
    </row>
    <row r="2084" spans="1:5" ht="51">
      <c r="A2084" s="447">
        <v>103940</v>
      </c>
      <c r="B2084" s="332" t="s">
        <v>8363</v>
      </c>
      <c r="C2084" s="447" t="s">
        <v>17</v>
      </c>
      <c r="D2084" s="446">
        <v>0</v>
      </c>
      <c r="E2084" s="323"/>
    </row>
    <row r="2085" spans="1:5" ht="51">
      <c r="A2085" s="447">
        <v>103941</v>
      </c>
      <c r="B2085" s="332" t="s">
        <v>8364</v>
      </c>
      <c r="C2085" s="447" t="s">
        <v>17</v>
      </c>
      <c r="D2085" s="446">
        <v>0</v>
      </c>
      <c r="E2085" s="323"/>
    </row>
    <row r="2086" spans="1:5" ht="51">
      <c r="A2086" s="447">
        <v>103942</v>
      </c>
      <c r="B2086" s="332" t="s">
        <v>8365</v>
      </c>
      <c r="C2086" s="447" t="s">
        <v>17</v>
      </c>
      <c r="D2086" s="446">
        <v>0</v>
      </c>
      <c r="E2086" s="323"/>
    </row>
    <row r="2087" spans="1:5" ht="51">
      <c r="A2087" s="447">
        <v>103943</v>
      </c>
      <c r="B2087" s="332" t="s">
        <v>3692</v>
      </c>
      <c r="C2087" s="447" t="s">
        <v>17</v>
      </c>
      <c r="D2087" s="446">
        <v>1.48</v>
      </c>
      <c r="E2087" s="323"/>
    </row>
    <row r="2088" spans="1:5" ht="51">
      <c r="A2088" s="447">
        <v>91279</v>
      </c>
      <c r="B2088" s="332" t="s">
        <v>509</v>
      </c>
      <c r="C2088" s="447" t="s">
        <v>17</v>
      </c>
      <c r="D2088" s="446">
        <v>0.9</v>
      </c>
      <c r="E2088" s="323"/>
    </row>
    <row r="2089" spans="1:5" ht="51">
      <c r="A2089" s="447">
        <v>91280</v>
      </c>
      <c r="B2089" s="332" t="s">
        <v>510</v>
      </c>
      <c r="C2089" s="447" t="s">
        <v>17</v>
      </c>
      <c r="D2089" s="446">
        <v>0.2</v>
      </c>
      <c r="E2089" s="323"/>
    </row>
    <row r="2090" spans="1:5" ht="51">
      <c r="A2090" s="447">
        <v>91281</v>
      </c>
      <c r="B2090" s="332" t="s">
        <v>511</v>
      </c>
      <c r="C2090" s="447" t="s">
        <v>17</v>
      </c>
      <c r="D2090" s="446">
        <v>1.1299999999999999</v>
      </c>
      <c r="E2090" s="323"/>
    </row>
    <row r="2091" spans="1:5" ht="51">
      <c r="A2091" s="447">
        <v>91282</v>
      </c>
      <c r="B2091" s="332" t="s">
        <v>512</v>
      </c>
      <c r="C2091" s="447" t="s">
        <v>17</v>
      </c>
      <c r="D2091" s="446">
        <v>9.36</v>
      </c>
      <c r="E2091" s="323"/>
    </row>
    <row r="2092" spans="1:5" ht="25.5">
      <c r="A2092" s="447">
        <v>95281</v>
      </c>
      <c r="B2092" s="332" t="s">
        <v>5876</v>
      </c>
      <c r="C2092" s="447" t="s">
        <v>17</v>
      </c>
      <c r="D2092" s="446">
        <v>9.3000000000000007</v>
      </c>
      <c r="E2092" s="323"/>
    </row>
    <row r="2093" spans="1:5" ht="25.5">
      <c r="A2093" s="447">
        <v>95278</v>
      </c>
      <c r="B2093" s="332" t="s">
        <v>5873</v>
      </c>
      <c r="C2093" s="447" t="s">
        <v>17</v>
      </c>
      <c r="D2093" s="446">
        <v>0.67</v>
      </c>
      <c r="E2093" s="323"/>
    </row>
    <row r="2094" spans="1:5" ht="25.5">
      <c r="A2094" s="447">
        <v>95279</v>
      </c>
      <c r="B2094" s="332" t="s">
        <v>5874</v>
      </c>
      <c r="C2094" s="447" t="s">
        <v>17</v>
      </c>
      <c r="D2094" s="446">
        <v>0.13</v>
      </c>
      <c r="E2094" s="323"/>
    </row>
    <row r="2095" spans="1:5" ht="25.5">
      <c r="A2095" s="447">
        <v>95280</v>
      </c>
      <c r="B2095" s="332" t="s">
        <v>5875</v>
      </c>
      <c r="C2095" s="447" t="s">
        <v>17</v>
      </c>
      <c r="D2095" s="446">
        <v>0.65</v>
      </c>
      <c r="E2095" s="323"/>
    </row>
    <row r="2096" spans="1:5" ht="25.5">
      <c r="A2096" s="447">
        <v>95124</v>
      </c>
      <c r="B2096" s="332" t="s">
        <v>622</v>
      </c>
      <c r="C2096" s="447" t="s">
        <v>17</v>
      </c>
      <c r="D2096" s="446">
        <v>5.51</v>
      </c>
      <c r="E2096" s="323"/>
    </row>
    <row r="2097" spans="1:5" ht="25.5">
      <c r="A2097" s="447">
        <v>95123</v>
      </c>
      <c r="B2097" s="332" t="s">
        <v>621</v>
      </c>
      <c r="C2097" s="447" t="s">
        <v>17</v>
      </c>
      <c r="D2097" s="446">
        <v>17.87</v>
      </c>
      <c r="E2097" s="323"/>
    </row>
    <row r="2098" spans="1:5" ht="25.5">
      <c r="A2098" s="447">
        <v>95125</v>
      </c>
      <c r="B2098" s="332" t="s">
        <v>623</v>
      </c>
      <c r="C2098" s="447" t="s">
        <v>17</v>
      </c>
      <c r="D2098" s="446">
        <v>19.559999999999999</v>
      </c>
      <c r="E2098" s="323"/>
    </row>
    <row r="2099" spans="1:5" ht="25.5">
      <c r="A2099" s="447">
        <v>95126</v>
      </c>
      <c r="B2099" s="332" t="s">
        <v>5862</v>
      </c>
      <c r="C2099" s="447" t="s">
        <v>17</v>
      </c>
      <c r="D2099" s="446">
        <v>160.44999999999999</v>
      </c>
      <c r="E2099" s="323"/>
    </row>
    <row r="2100" spans="1:5" ht="25.5">
      <c r="A2100" s="447">
        <v>92040</v>
      </c>
      <c r="B2100" s="332" t="s">
        <v>557</v>
      </c>
      <c r="C2100" s="447" t="s">
        <v>17</v>
      </c>
      <c r="D2100" s="446">
        <v>6.47</v>
      </c>
      <c r="E2100" s="323"/>
    </row>
    <row r="2101" spans="1:5" ht="25.5">
      <c r="A2101" s="447">
        <v>92041</v>
      </c>
      <c r="B2101" s="332" t="s">
        <v>558</v>
      </c>
      <c r="C2101" s="447" t="s">
        <v>17</v>
      </c>
      <c r="D2101" s="446">
        <v>1.33</v>
      </c>
      <c r="E2101" s="323"/>
    </row>
    <row r="2102" spans="1:5" ht="25.5">
      <c r="A2102" s="447">
        <v>92042</v>
      </c>
      <c r="B2102" s="332" t="s">
        <v>559</v>
      </c>
      <c r="C2102" s="447" t="s">
        <v>17</v>
      </c>
      <c r="D2102" s="446">
        <v>5.39</v>
      </c>
      <c r="E2102" s="323"/>
    </row>
    <row r="2103" spans="1:5" ht="13.5">
      <c r="A2103" s="447">
        <v>102829</v>
      </c>
      <c r="B2103" s="332" t="s">
        <v>8366</v>
      </c>
      <c r="C2103" s="447" t="s">
        <v>17</v>
      </c>
      <c r="D2103" s="446">
        <v>0</v>
      </c>
      <c r="E2103" s="323"/>
    </row>
    <row r="2104" spans="1:5" ht="13.5">
      <c r="A2104" s="447">
        <v>102830</v>
      </c>
      <c r="B2104" s="332" t="s">
        <v>8367</v>
      </c>
      <c r="C2104" s="447" t="s">
        <v>17</v>
      </c>
      <c r="D2104" s="446">
        <v>0</v>
      </c>
      <c r="E2104" s="323"/>
    </row>
    <row r="2105" spans="1:5" ht="13.5">
      <c r="A2105" s="447">
        <v>102831</v>
      </c>
      <c r="B2105" s="332" t="s">
        <v>8368</v>
      </c>
      <c r="C2105" s="447" t="s">
        <v>17</v>
      </c>
      <c r="D2105" s="446">
        <v>0</v>
      </c>
      <c r="E2105" s="323"/>
    </row>
    <row r="2106" spans="1:5" ht="25.5">
      <c r="A2106" s="447">
        <v>92114</v>
      </c>
      <c r="B2106" s="332" t="s">
        <v>5837</v>
      </c>
      <c r="C2106" s="447" t="s">
        <v>17</v>
      </c>
      <c r="D2106" s="446">
        <v>0.26</v>
      </c>
      <c r="E2106" s="323"/>
    </row>
    <row r="2107" spans="1:5" ht="13.5">
      <c r="A2107" s="447">
        <v>92115</v>
      </c>
      <c r="B2107" s="332" t="s">
        <v>5838</v>
      </c>
      <c r="C2107" s="447" t="s">
        <v>17</v>
      </c>
      <c r="D2107" s="446">
        <v>0.05</v>
      </c>
      <c r="E2107" s="323"/>
    </row>
    <row r="2108" spans="1:5" ht="25.5">
      <c r="A2108" s="447">
        <v>92116</v>
      </c>
      <c r="B2108" s="332" t="s">
        <v>5839</v>
      </c>
      <c r="C2108" s="447" t="s">
        <v>17</v>
      </c>
      <c r="D2108" s="446">
        <v>0.18</v>
      </c>
      <c r="E2108" s="323"/>
    </row>
    <row r="2109" spans="1:5" ht="25.5">
      <c r="A2109" s="447">
        <v>102912</v>
      </c>
      <c r="B2109" s="332" t="s">
        <v>8369</v>
      </c>
      <c r="C2109" s="447" t="s">
        <v>17</v>
      </c>
      <c r="D2109" s="446">
        <v>0</v>
      </c>
      <c r="E2109" s="323"/>
    </row>
    <row r="2110" spans="1:5" ht="13.5">
      <c r="A2110" s="447">
        <v>102913</v>
      </c>
      <c r="B2110" s="332" t="s">
        <v>8370</v>
      </c>
      <c r="C2110" s="447" t="s">
        <v>17</v>
      </c>
      <c r="D2110" s="446">
        <v>0</v>
      </c>
      <c r="E2110" s="323"/>
    </row>
    <row r="2111" spans="1:5" ht="25.5">
      <c r="A2111" s="447">
        <v>102914</v>
      </c>
      <c r="B2111" s="332" t="s">
        <v>8371</v>
      </c>
      <c r="C2111" s="447" t="s">
        <v>17</v>
      </c>
      <c r="D2111" s="446">
        <v>0</v>
      </c>
      <c r="E2111" s="323"/>
    </row>
    <row r="2112" spans="1:5" ht="25.5">
      <c r="A2112" s="447">
        <v>102915</v>
      </c>
      <c r="B2112" s="332" t="s">
        <v>5892</v>
      </c>
      <c r="C2112" s="447" t="s">
        <v>17</v>
      </c>
      <c r="D2112" s="446">
        <v>0.61</v>
      </c>
      <c r="E2112" s="323"/>
    </row>
    <row r="2113" spans="1:5" ht="51">
      <c r="A2113" s="447">
        <v>95716</v>
      </c>
      <c r="B2113" s="332" t="s">
        <v>652</v>
      </c>
      <c r="C2113" s="447" t="s">
        <v>17</v>
      </c>
      <c r="D2113" s="446">
        <v>69.010000000000005</v>
      </c>
      <c r="E2113" s="323"/>
    </row>
    <row r="2114" spans="1:5" ht="51">
      <c r="A2114" s="447">
        <v>95717</v>
      </c>
      <c r="B2114" s="332" t="s">
        <v>653</v>
      </c>
      <c r="C2114" s="447" t="s">
        <v>17</v>
      </c>
      <c r="D2114" s="446">
        <v>18.23</v>
      </c>
      <c r="E2114" s="323"/>
    </row>
    <row r="2115" spans="1:5" ht="51">
      <c r="A2115" s="447">
        <v>95718</v>
      </c>
      <c r="B2115" s="332" t="s">
        <v>654</v>
      </c>
      <c r="C2115" s="447" t="s">
        <v>17</v>
      </c>
      <c r="D2115" s="446">
        <v>86.26</v>
      </c>
      <c r="E2115" s="323"/>
    </row>
    <row r="2116" spans="1:5" ht="51">
      <c r="A2116" s="447">
        <v>95719</v>
      </c>
      <c r="B2116" s="332" t="s">
        <v>655</v>
      </c>
      <c r="C2116" s="447" t="s">
        <v>17</v>
      </c>
      <c r="D2116" s="446">
        <v>97.99</v>
      </c>
      <c r="E2116" s="323"/>
    </row>
    <row r="2117" spans="1:5" ht="38.25">
      <c r="A2117" s="447">
        <v>104715</v>
      </c>
      <c r="B2117" s="332" t="s">
        <v>5915</v>
      </c>
      <c r="C2117" s="447" t="s">
        <v>17</v>
      </c>
      <c r="D2117" s="446">
        <v>97.99</v>
      </c>
      <c r="E2117" s="323"/>
    </row>
    <row r="2118" spans="1:5" ht="38.25">
      <c r="A2118" s="447">
        <v>104712</v>
      </c>
      <c r="B2118" s="332" t="s">
        <v>7411</v>
      </c>
      <c r="C2118" s="447" t="s">
        <v>17</v>
      </c>
      <c r="D2118" s="446">
        <v>64.86</v>
      </c>
      <c r="E2118" s="323"/>
    </row>
    <row r="2119" spans="1:5" ht="38.25">
      <c r="A2119" s="447">
        <v>104713</v>
      </c>
      <c r="B2119" s="332" t="s">
        <v>7412</v>
      </c>
      <c r="C2119" s="447" t="s">
        <v>17</v>
      </c>
      <c r="D2119" s="446">
        <v>17.14</v>
      </c>
      <c r="E2119" s="323"/>
    </row>
    <row r="2120" spans="1:5" ht="38.25">
      <c r="A2120" s="447">
        <v>104714</v>
      </c>
      <c r="B2120" s="332" t="s">
        <v>7413</v>
      </c>
      <c r="C2120" s="447" t="s">
        <v>17</v>
      </c>
      <c r="D2120" s="446">
        <v>81.08</v>
      </c>
      <c r="E2120" s="323"/>
    </row>
    <row r="2121" spans="1:5" ht="38.25">
      <c r="A2121" s="447">
        <v>102894</v>
      </c>
      <c r="B2121" s="332" t="s">
        <v>8372</v>
      </c>
      <c r="C2121" s="447" t="s">
        <v>17</v>
      </c>
      <c r="D2121" s="446">
        <v>0</v>
      </c>
      <c r="E2121" s="323"/>
    </row>
    <row r="2122" spans="1:5" ht="38.25">
      <c r="A2122" s="447">
        <v>104161</v>
      </c>
      <c r="B2122" s="332" t="s">
        <v>8373</v>
      </c>
      <c r="C2122" s="447" t="s">
        <v>17</v>
      </c>
      <c r="D2122" s="446">
        <v>0</v>
      </c>
      <c r="E2122" s="323"/>
    </row>
    <row r="2123" spans="1:5" ht="38.25">
      <c r="A2123" s="447">
        <v>102896</v>
      </c>
      <c r="B2123" s="332" t="s">
        <v>8374</v>
      </c>
      <c r="C2123" s="447" t="s">
        <v>17</v>
      </c>
      <c r="D2123" s="446">
        <v>0</v>
      </c>
      <c r="E2123" s="323"/>
    </row>
    <row r="2124" spans="1:5" ht="51">
      <c r="A2124" s="447">
        <v>102897</v>
      </c>
      <c r="B2124" s="332" t="s">
        <v>2207</v>
      </c>
      <c r="C2124" s="447" t="s">
        <v>17</v>
      </c>
      <c r="D2124" s="446">
        <v>97.99</v>
      </c>
      <c r="E2124" s="323"/>
    </row>
    <row r="2125" spans="1:5" ht="38.25">
      <c r="A2125" s="447">
        <v>5627</v>
      </c>
      <c r="B2125" s="332" t="s">
        <v>247</v>
      </c>
      <c r="C2125" s="447" t="s">
        <v>17</v>
      </c>
      <c r="D2125" s="446">
        <v>49.84</v>
      </c>
      <c r="E2125" s="323"/>
    </row>
    <row r="2126" spans="1:5" ht="38.25">
      <c r="A2126" s="447">
        <v>5628</v>
      </c>
      <c r="B2126" s="332" t="s">
        <v>248</v>
      </c>
      <c r="C2126" s="447" t="s">
        <v>17</v>
      </c>
      <c r="D2126" s="446">
        <v>13.17</v>
      </c>
      <c r="E2126" s="323"/>
    </row>
    <row r="2127" spans="1:5" ht="38.25">
      <c r="A2127" s="447">
        <v>5629</v>
      </c>
      <c r="B2127" s="332" t="s">
        <v>249</v>
      </c>
      <c r="C2127" s="447" t="s">
        <v>17</v>
      </c>
      <c r="D2127" s="446">
        <v>62.3</v>
      </c>
      <c r="E2127" s="323"/>
    </row>
    <row r="2128" spans="1:5" ht="38.25">
      <c r="A2128" s="447">
        <v>5630</v>
      </c>
      <c r="B2128" s="332" t="s">
        <v>250</v>
      </c>
      <c r="C2128" s="447" t="s">
        <v>17</v>
      </c>
      <c r="D2128" s="446">
        <v>70.22</v>
      </c>
      <c r="E2128" s="323"/>
    </row>
    <row r="2129" spans="1:5" ht="38.25">
      <c r="A2129" s="447">
        <v>88900</v>
      </c>
      <c r="B2129" s="332" t="s">
        <v>366</v>
      </c>
      <c r="C2129" s="447" t="s">
        <v>17</v>
      </c>
      <c r="D2129" s="446">
        <v>56.39</v>
      </c>
      <c r="E2129" s="323"/>
    </row>
    <row r="2130" spans="1:5" ht="38.25">
      <c r="A2130" s="447">
        <v>88902</v>
      </c>
      <c r="B2130" s="332" t="s">
        <v>367</v>
      </c>
      <c r="C2130" s="447" t="s">
        <v>17</v>
      </c>
      <c r="D2130" s="446">
        <v>14.9</v>
      </c>
      <c r="E2130" s="323"/>
    </row>
    <row r="2131" spans="1:5" ht="38.25">
      <c r="A2131" s="447">
        <v>88903</v>
      </c>
      <c r="B2131" s="332" t="s">
        <v>368</v>
      </c>
      <c r="C2131" s="447" t="s">
        <v>17</v>
      </c>
      <c r="D2131" s="446">
        <v>70.489999999999995</v>
      </c>
      <c r="E2131" s="323"/>
    </row>
    <row r="2132" spans="1:5" ht="38.25">
      <c r="A2132" s="447">
        <v>88904</v>
      </c>
      <c r="B2132" s="332" t="s">
        <v>369</v>
      </c>
      <c r="C2132" s="447" t="s">
        <v>17</v>
      </c>
      <c r="D2132" s="446">
        <v>97.99</v>
      </c>
      <c r="E2132" s="323"/>
    </row>
    <row r="2133" spans="1:5" ht="38.25">
      <c r="A2133" s="447">
        <v>88569</v>
      </c>
      <c r="B2133" s="332" t="s">
        <v>352</v>
      </c>
      <c r="C2133" s="447" t="s">
        <v>17</v>
      </c>
      <c r="D2133" s="446">
        <v>3.71</v>
      </c>
      <c r="E2133" s="323"/>
    </row>
    <row r="2134" spans="1:5" ht="38.25">
      <c r="A2134" s="447">
        <v>88570</v>
      </c>
      <c r="B2134" s="332" t="s">
        <v>353</v>
      </c>
      <c r="C2134" s="447" t="s">
        <v>17</v>
      </c>
      <c r="D2134" s="446">
        <v>1.28</v>
      </c>
      <c r="E2134" s="323"/>
    </row>
    <row r="2135" spans="1:5" ht="38.25">
      <c r="A2135" s="447">
        <v>5765</v>
      </c>
      <c r="B2135" s="332" t="s">
        <v>282</v>
      </c>
      <c r="C2135" s="447" t="s">
        <v>17</v>
      </c>
      <c r="D2135" s="446">
        <v>4.6399999999999997</v>
      </c>
      <c r="E2135" s="323"/>
    </row>
    <row r="2136" spans="1:5" ht="38.25">
      <c r="A2136" s="447">
        <v>5766</v>
      </c>
      <c r="B2136" s="332" t="s">
        <v>283</v>
      </c>
      <c r="C2136" s="447" t="s">
        <v>17</v>
      </c>
      <c r="D2136" s="446">
        <v>3.1</v>
      </c>
      <c r="E2136" s="323"/>
    </row>
    <row r="2137" spans="1:5" ht="51">
      <c r="A2137" s="447">
        <v>91468</v>
      </c>
      <c r="B2137" s="332" t="s">
        <v>5824</v>
      </c>
      <c r="C2137" s="447" t="s">
        <v>17</v>
      </c>
      <c r="D2137" s="446">
        <v>25.95</v>
      </c>
      <c r="E2137" s="323"/>
    </row>
    <row r="2138" spans="1:5" ht="51">
      <c r="A2138" s="447">
        <v>91484</v>
      </c>
      <c r="B2138" s="332" t="s">
        <v>5826</v>
      </c>
      <c r="C2138" s="447" t="s">
        <v>17</v>
      </c>
      <c r="D2138" s="446">
        <v>4.0999999999999996</v>
      </c>
      <c r="E2138" s="323"/>
    </row>
    <row r="2139" spans="1:5" ht="51">
      <c r="A2139" s="447">
        <v>91469</v>
      </c>
      <c r="B2139" s="332" t="s">
        <v>5825</v>
      </c>
      <c r="C2139" s="447" t="s">
        <v>17</v>
      </c>
      <c r="D2139" s="446">
        <v>10.16</v>
      </c>
      <c r="E2139" s="323"/>
    </row>
    <row r="2140" spans="1:5" ht="51">
      <c r="A2140" s="447">
        <v>83361</v>
      </c>
      <c r="B2140" s="332" t="s">
        <v>338</v>
      </c>
      <c r="C2140" s="447" t="s">
        <v>17</v>
      </c>
      <c r="D2140" s="446">
        <v>43.69</v>
      </c>
      <c r="E2140" s="323"/>
    </row>
    <row r="2141" spans="1:5" ht="51">
      <c r="A2141" s="447">
        <v>91485</v>
      </c>
      <c r="B2141" s="332" t="s">
        <v>5827</v>
      </c>
      <c r="C2141" s="447" t="s">
        <v>17</v>
      </c>
      <c r="D2141" s="446">
        <v>168.67</v>
      </c>
      <c r="E2141" s="323"/>
    </row>
    <row r="2142" spans="1:5" ht="38.25">
      <c r="A2142" s="447">
        <v>102835</v>
      </c>
      <c r="B2142" s="332" t="s">
        <v>8375</v>
      </c>
      <c r="C2142" s="447" t="s">
        <v>17</v>
      </c>
      <c r="D2142" s="446">
        <v>0</v>
      </c>
      <c r="E2142" s="323"/>
    </row>
    <row r="2143" spans="1:5" ht="38.25">
      <c r="A2143" s="447">
        <v>102836</v>
      </c>
      <c r="B2143" s="332" t="s">
        <v>8376</v>
      </c>
      <c r="C2143" s="447" t="s">
        <v>17</v>
      </c>
      <c r="D2143" s="446">
        <v>0</v>
      </c>
      <c r="E2143" s="323"/>
    </row>
    <row r="2144" spans="1:5" ht="38.25">
      <c r="A2144" s="447">
        <v>102837</v>
      </c>
      <c r="B2144" s="332" t="s">
        <v>8377</v>
      </c>
      <c r="C2144" s="447" t="s">
        <v>17</v>
      </c>
      <c r="D2144" s="446">
        <v>0</v>
      </c>
      <c r="E2144" s="323"/>
    </row>
    <row r="2145" spans="1:5" ht="25.5">
      <c r="A2145" s="447">
        <v>89230</v>
      </c>
      <c r="B2145" s="332" t="s">
        <v>396</v>
      </c>
      <c r="C2145" s="447" t="s">
        <v>17</v>
      </c>
      <c r="D2145" s="446">
        <v>114.32</v>
      </c>
      <c r="E2145" s="323"/>
    </row>
    <row r="2146" spans="1:5" ht="25.5">
      <c r="A2146" s="447">
        <v>89231</v>
      </c>
      <c r="B2146" s="332" t="s">
        <v>397</v>
      </c>
      <c r="C2146" s="447" t="s">
        <v>17</v>
      </c>
      <c r="D2146" s="446">
        <v>35</v>
      </c>
      <c r="E2146" s="323"/>
    </row>
    <row r="2147" spans="1:5" ht="25.5">
      <c r="A2147" s="447">
        <v>89232</v>
      </c>
      <c r="B2147" s="332" t="s">
        <v>398</v>
      </c>
      <c r="C2147" s="447" t="s">
        <v>17</v>
      </c>
      <c r="D2147" s="446">
        <v>203.93</v>
      </c>
      <c r="E2147" s="323"/>
    </row>
    <row r="2148" spans="1:5" ht="38.25">
      <c r="A2148" s="447">
        <v>89233</v>
      </c>
      <c r="B2148" s="332" t="s">
        <v>399</v>
      </c>
      <c r="C2148" s="447" t="s">
        <v>17</v>
      </c>
      <c r="D2148" s="446">
        <v>182.1</v>
      </c>
      <c r="E2148" s="323"/>
    </row>
    <row r="2149" spans="1:5" ht="25.5">
      <c r="A2149" s="447">
        <v>89236</v>
      </c>
      <c r="B2149" s="332" t="s">
        <v>400</v>
      </c>
      <c r="C2149" s="447" t="s">
        <v>17</v>
      </c>
      <c r="D2149" s="446">
        <v>267.06</v>
      </c>
      <c r="E2149" s="323"/>
    </row>
    <row r="2150" spans="1:5" ht="25.5">
      <c r="A2150" s="447">
        <v>89237</v>
      </c>
      <c r="B2150" s="332" t="s">
        <v>401</v>
      </c>
      <c r="C2150" s="447" t="s">
        <v>17</v>
      </c>
      <c r="D2150" s="446">
        <v>81.77</v>
      </c>
      <c r="E2150" s="323"/>
    </row>
    <row r="2151" spans="1:5" ht="25.5">
      <c r="A2151" s="447">
        <v>89238</v>
      </c>
      <c r="B2151" s="332" t="s">
        <v>402</v>
      </c>
      <c r="C2151" s="447" t="s">
        <v>17</v>
      </c>
      <c r="D2151" s="446">
        <v>476.37</v>
      </c>
      <c r="E2151" s="323"/>
    </row>
    <row r="2152" spans="1:5" ht="38.25">
      <c r="A2152" s="447">
        <v>89239</v>
      </c>
      <c r="B2152" s="332" t="s">
        <v>403</v>
      </c>
      <c r="C2152" s="447" t="s">
        <v>17</v>
      </c>
      <c r="D2152" s="446">
        <v>481.56</v>
      </c>
      <c r="E2152" s="323"/>
    </row>
    <row r="2153" spans="1:5" ht="63.75">
      <c r="A2153" s="447">
        <v>102930</v>
      </c>
      <c r="B2153" s="332" t="s">
        <v>8378</v>
      </c>
      <c r="C2153" s="447" t="s">
        <v>17</v>
      </c>
      <c r="D2153" s="446">
        <v>0</v>
      </c>
      <c r="E2153" s="323"/>
    </row>
    <row r="2154" spans="1:5" ht="51">
      <c r="A2154" s="447">
        <v>102931</v>
      </c>
      <c r="B2154" s="332" t="s">
        <v>8379</v>
      </c>
      <c r="C2154" s="447" t="s">
        <v>17</v>
      </c>
      <c r="D2154" s="446">
        <v>0</v>
      </c>
      <c r="E2154" s="323"/>
    </row>
    <row r="2155" spans="1:5" ht="63.75">
      <c r="A2155" s="447">
        <v>102932</v>
      </c>
      <c r="B2155" s="332" t="s">
        <v>8380</v>
      </c>
      <c r="C2155" s="447" t="s">
        <v>17</v>
      </c>
      <c r="D2155" s="446">
        <v>0</v>
      </c>
      <c r="E2155" s="323"/>
    </row>
    <row r="2156" spans="1:5" ht="63.75">
      <c r="A2156" s="447">
        <v>102933</v>
      </c>
      <c r="B2156" s="332" t="s">
        <v>2208</v>
      </c>
      <c r="C2156" s="447" t="s">
        <v>17</v>
      </c>
      <c r="D2156" s="446">
        <v>0.91</v>
      </c>
      <c r="E2156" s="323"/>
    </row>
    <row r="2157" spans="1:5" ht="25.5">
      <c r="A2157" s="447">
        <v>93411</v>
      </c>
      <c r="B2157" s="332" t="s">
        <v>602</v>
      </c>
      <c r="C2157" s="447" t="s">
        <v>17</v>
      </c>
      <c r="D2157" s="446">
        <v>0.34</v>
      </c>
      <c r="E2157" s="323"/>
    </row>
    <row r="2158" spans="1:5" ht="25.5">
      <c r="A2158" s="447">
        <v>93412</v>
      </c>
      <c r="B2158" s="332" t="s">
        <v>603</v>
      </c>
      <c r="C2158" s="447" t="s">
        <v>17</v>
      </c>
      <c r="D2158" s="446">
        <v>0.12</v>
      </c>
      <c r="E2158" s="323"/>
    </row>
    <row r="2159" spans="1:5" ht="25.5">
      <c r="A2159" s="447">
        <v>93413</v>
      </c>
      <c r="B2159" s="332" t="s">
        <v>604</v>
      </c>
      <c r="C2159" s="447" t="s">
        <v>17</v>
      </c>
      <c r="D2159" s="446">
        <v>0.31</v>
      </c>
      <c r="E2159" s="323"/>
    </row>
    <row r="2160" spans="1:5" ht="38.25">
      <c r="A2160" s="447">
        <v>93414</v>
      </c>
      <c r="B2160" s="332" t="s">
        <v>605</v>
      </c>
      <c r="C2160" s="447" t="s">
        <v>17</v>
      </c>
      <c r="D2160" s="446">
        <v>11.75</v>
      </c>
      <c r="E2160" s="323"/>
    </row>
    <row r="2161" spans="1:5" ht="38.25">
      <c r="A2161" s="447">
        <v>88855</v>
      </c>
      <c r="B2161" s="332" t="s">
        <v>5800</v>
      </c>
      <c r="C2161" s="447" t="s">
        <v>17</v>
      </c>
      <c r="D2161" s="446">
        <v>3.31</v>
      </c>
      <c r="E2161" s="323"/>
    </row>
    <row r="2162" spans="1:5" ht="25.5">
      <c r="A2162" s="447">
        <v>88856</v>
      </c>
      <c r="B2162" s="332" t="s">
        <v>5801</v>
      </c>
      <c r="C2162" s="447" t="s">
        <v>17</v>
      </c>
      <c r="D2162" s="446">
        <v>0.91</v>
      </c>
      <c r="E2162" s="323"/>
    </row>
    <row r="2163" spans="1:5" ht="38.25">
      <c r="A2163" s="447">
        <v>5658</v>
      </c>
      <c r="B2163" s="332" t="s">
        <v>5773</v>
      </c>
      <c r="C2163" s="447" t="s">
        <v>17</v>
      </c>
      <c r="D2163" s="446">
        <v>2.2999999999999998</v>
      </c>
      <c r="E2163" s="323"/>
    </row>
    <row r="2164" spans="1:5" ht="25.5">
      <c r="A2164" s="447">
        <v>53840</v>
      </c>
      <c r="B2164" s="332" t="s">
        <v>320</v>
      </c>
      <c r="C2164" s="447" t="s">
        <v>17</v>
      </c>
      <c r="D2164" s="446">
        <v>2.6</v>
      </c>
      <c r="E2164" s="323"/>
    </row>
    <row r="2165" spans="1:5" ht="25.5">
      <c r="A2165" s="447">
        <v>87026</v>
      </c>
      <c r="B2165" s="332" t="s">
        <v>343</v>
      </c>
      <c r="C2165" s="447" t="s">
        <v>17</v>
      </c>
      <c r="D2165" s="446">
        <v>0.71</v>
      </c>
      <c r="E2165" s="323"/>
    </row>
    <row r="2166" spans="1:5" ht="25.5">
      <c r="A2166" s="447">
        <v>53841</v>
      </c>
      <c r="B2166" s="332" t="s">
        <v>321</v>
      </c>
      <c r="C2166" s="447" t="s">
        <v>17</v>
      </c>
      <c r="D2166" s="446">
        <v>1.8</v>
      </c>
      <c r="E2166" s="323"/>
    </row>
    <row r="2167" spans="1:5" ht="25.5">
      <c r="A2167" s="447">
        <v>95209</v>
      </c>
      <c r="B2167" s="332" t="s">
        <v>5864</v>
      </c>
      <c r="C2167" s="447" t="s">
        <v>17</v>
      </c>
      <c r="D2167" s="446">
        <v>12.42</v>
      </c>
      <c r="E2167" s="323"/>
    </row>
    <row r="2168" spans="1:5" ht="25.5">
      <c r="A2168" s="447">
        <v>95210</v>
      </c>
      <c r="B2168" s="332" t="s">
        <v>5865</v>
      </c>
      <c r="C2168" s="447" t="s">
        <v>17</v>
      </c>
      <c r="D2168" s="446">
        <v>58.74</v>
      </c>
      <c r="E2168" s="323"/>
    </row>
    <row r="2169" spans="1:5" ht="25.5">
      <c r="A2169" s="447">
        <v>95211</v>
      </c>
      <c r="B2169" s="332" t="s">
        <v>5866</v>
      </c>
      <c r="C2169" s="447" t="s">
        <v>17</v>
      </c>
      <c r="D2169" s="446">
        <v>9.06</v>
      </c>
      <c r="E2169" s="323"/>
    </row>
    <row r="2170" spans="1:5" ht="25.5">
      <c r="A2170" s="447">
        <v>93267</v>
      </c>
      <c r="B2170" s="332" t="s">
        <v>5845</v>
      </c>
      <c r="C2170" s="447" t="s">
        <v>17</v>
      </c>
      <c r="D2170" s="446">
        <v>26.66</v>
      </c>
      <c r="E2170" s="323"/>
    </row>
    <row r="2171" spans="1:5" ht="25.5">
      <c r="A2171" s="447">
        <v>93269</v>
      </c>
      <c r="B2171" s="332" t="s">
        <v>5846</v>
      </c>
      <c r="C2171" s="447" t="s">
        <v>17</v>
      </c>
      <c r="D2171" s="446">
        <v>10</v>
      </c>
      <c r="E2171" s="323"/>
    </row>
    <row r="2172" spans="1:5" ht="25.5">
      <c r="A2172" s="447">
        <v>93270</v>
      </c>
      <c r="B2172" s="332" t="s">
        <v>5847</v>
      </c>
      <c r="C2172" s="447" t="s">
        <v>17</v>
      </c>
      <c r="D2172" s="446">
        <v>25.92</v>
      </c>
      <c r="E2172" s="323"/>
    </row>
    <row r="2173" spans="1:5" ht="25.5">
      <c r="A2173" s="447">
        <v>93271</v>
      </c>
      <c r="B2173" s="332" t="s">
        <v>5848</v>
      </c>
      <c r="C2173" s="447" t="s">
        <v>17</v>
      </c>
      <c r="D2173" s="446">
        <v>9.06</v>
      </c>
      <c r="E2173" s="323"/>
    </row>
    <row r="2174" spans="1:5" ht="25.5">
      <c r="A2174" s="447">
        <v>95208</v>
      </c>
      <c r="B2174" s="332" t="s">
        <v>5863</v>
      </c>
      <c r="C2174" s="447" t="s">
        <v>17</v>
      </c>
      <c r="D2174" s="446">
        <v>53.71</v>
      </c>
      <c r="E2174" s="323"/>
    </row>
    <row r="2175" spans="1:5" ht="38.25">
      <c r="A2175" s="447">
        <v>83761</v>
      </c>
      <c r="B2175" s="332" t="s">
        <v>339</v>
      </c>
      <c r="C2175" s="447" t="s">
        <v>17</v>
      </c>
      <c r="D2175" s="446">
        <v>9.6199999999999992</v>
      </c>
      <c r="E2175" s="323"/>
    </row>
    <row r="2176" spans="1:5" ht="38.25">
      <c r="A2176" s="447">
        <v>83764</v>
      </c>
      <c r="B2176" s="332" t="s">
        <v>342</v>
      </c>
      <c r="C2176" s="447" t="s">
        <v>17</v>
      </c>
      <c r="D2176" s="446">
        <v>3.39</v>
      </c>
      <c r="E2176" s="323"/>
    </row>
    <row r="2177" spans="1:5" ht="38.25">
      <c r="A2177" s="447">
        <v>83762</v>
      </c>
      <c r="B2177" s="332" t="s">
        <v>340</v>
      </c>
      <c r="C2177" s="447" t="s">
        <v>17</v>
      </c>
      <c r="D2177" s="446">
        <v>8.59</v>
      </c>
      <c r="E2177" s="323"/>
    </row>
    <row r="2178" spans="1:5" ht="38.25">
      <c r="A2178" s="447">
        <v>83763</v>
      </c>
      <c r="B2178" s="332" t="s">
        <v>341</v>
      </c>
      <c r="C2178" s="447" t="s">
        <v>17</v>
      </c>
      <c r="D2178" s="446">
        <v>54.7</v>
      </c>
      <c r="E2178" s="323"/>
    </row>
    <row r="2179" spans="1:5" ht="25.5">
      <c r="A2179" s="447">
        <v>95874</v>
      </c>
      <c r="B2179" s="332" t="s">
        <v>659</v>
      </c>
      <c r="C2179" s="447" t="s">
        <v>17</v>
      </c>
      <c r="D2179" s="446">
        <v>10.28</v>
      </c>
      <c r="E2179" s="323"/>
    </row>
    <row r="2180" spans="1:5" ht="25.5">
      <c r="A2180" s="447">
        <v>95869</v>
      </c>
      <c r="B2180" s="332" t="s">
        <v>656</v>
      </c>
      <c r="C2180" s="447" t="s">
        <v>17</v>
      </c>
      <c r="D2180" s="446">
        <v>3.62</v>
      </c>
      <c r="E2180" s="323"/>
    </row>
    <row r="2181" spans="1:5" ht="25.5">
      <c r="A2181" s="447">
        <v>95870</v>
      </c>
      <c r="B2181" s="332" t="s">
        <v>657</v>
      </c>
      <c r="C2181" s="447" t="s">
        <v>17</v>
      </c>
      <c r="D2181" s="446">
        <v>9.17</v>
      </c>
      <c r="E2181" s="323"/>
    </row>
    <row r="2182" spans="1:5" ht="38.25">
      <c r="A2182" s="447">
        <v>95871</v>
      </c>
      <c r="B2182" s="332" t="s">
        <v>658</v>
      </c>
      <c r="C2182" s="447" t="s">
        <v>17</v>
      </c>
      <c r="D2182" s="446">
        <v>297.57</v>
      </c>
      <c r="E2182" s="323"/>
    </row>
    <row r="2183" spans="1:5" ht="38.25">
      <c r="A2183" s="447">
        <v>104684</v>
      </c>
      <c r="B2183" s="332" t="s">
        <v>8381</v>
      </c>
      <c r="C2183" s="447" t="s">
        <v>17</v>
      </c>
      <c r="D2183" s="446">
        <v>0</v>
      </c>
      <c r="E2183" s="323"/>
    </row>
    <row r="2184" spans="1:5" ht="38.25">
      <c r="A2184" s="447">
        <v>104685</v>
      </c>
      <c r="B2184" s="332" t="s">
        <v>8382</v>
      </c>
      <c r="C2184" s="447" t="s">
        <v>17</v>
      </c>
      <c r="D2184" s="446">
        <v>0</v>
      </c>
      <c r="E2184" s="323"/>
    </row>
    <row r="2185" spans="1:5" ht="38.25">
      <c r="A2185" s="447">
        <v>104686</v>
      </c>
      <c r="B2185" s="332" t="s">
        <v>8383</v>
      </c>
      <c r="C2185" s="447" t="s">
        <v>17</v>
      </c>
      <c r="D2185" s="446">
        <v>0</v>
      </c>
      <c r="E2185" s="323"/>
    </row>
    <row r="2186" spans="1:5" ht="38.25">
      <c r="A2186" s="447">
        <v>104687</v>
      </c>
      <c r="B2186" s="332" t="s">
        <v>5911</v>
      </c>
      <c r="C2186" s="447" t="s">
        <v>17</v>
      </c>
      <c r="D2186" s="446">
        <v>489.78</v>
      </c>
      <c r="E2186" s="323"/>
    </row>
    <row r="2187" spans="1:5" ht="25.5">
      <c r="A2187" s="447">
        <v>73303</v>
      </c>
      <c r="B2187" s="332" t="s">
        <v>330</v>
      </c>
      <c r="C2187" s="447" t="s">
        <v>17</v>
      </c>
      <c r="D2187" s="446">
        <v>7.22</v>
      </c>
      <c r="E2187" s="323"/>
    </row>
    <row r="2188" spans="1:5" ht="25.5">
      <c r="A2188" s="447">
        <v>93235</v>
      </c>
      <c r="B2188" s="332" t="s">
        <v>585</v>
      </c>
      <c r="C2188" s="447" t="s">
        <v>17</v>
      </c>
      <c r="D2188" s="446">
        <v>2.54</v>
      </c>
      <c r="E2188" s="323"/>
    </row>
    <row r="2189" spans="1:5" ht="25.5">
      <c r="A2189" s="447">
        <v>73307</v>
      </c>
      <c r="B2189" s="332" t="s">
        <v>331</v>
      </c>
      <c r="C2189" s="447" t="s">
        <v>17</v>
      </c>
      <c r="D2189" s="446">
        <v>6.45</v>
      </c>
      <c r="E2189" s="323"/>
    </row>
    <row r="2190" spans="1:5" ht="25.5">
      <c r="A2190" s="447">
        <v>73311</v>
      </c>
      <c r="B2190" s="332" t="s">
        <v>333</v>
      </c>
      <c r="C2190" s="447" t="s">
        <v>17</v>
      </c>
      <c r="D2190" s="446">
        <v>194.1</v>
      </c>
      <c r="E2190" s="323"/>
    </row>
    <row r="2191" spans="1:5" ht="25.5">
      <c r="A2191" s="447">
        <v>93423</v>
      </c>
      <c r="B2191" s="332" t="s">
        <v>610</v>
      </c>
      <c r="C2191" s="447" t="s">
        <v>17</v>
      </c>
      <c r="D2191" s="446">
        <v>6.43</v>
      </c>
      <c r="E2191" s="323"/>
    </row>
    <row r="2192" spans="1:5" ht="25.5">
      <c r="A2192" s="447">
        <v>93424</v>
      </c>
      <c r="B2192" s="332" t="s">
        <v>611</v>
      </c>
      <c r="C2192" s="447" t="s">
        <v>17</v>
      </c>
      <c r="D2192" s="446">
        <v>2.2599999999999998</v>
      </c>
      <c r="E2192" s="323"/>
    </row>
    <row r="2193" spans="1:5" ht="25.5">
      <c r="A2193" s="447">
        <v>93425</v>
      </c>
      <c r="B2193" s="332" t="s">
        <v>612</v>
      </c>
      <c r="C2193" s="447" t="s">
        <v>17</v>
      </c>
      <c r="D2193" s="446">
        <v>5.74</v>
      </c>
      <c r="E2193" s="323"/>
    </row>
    <row r="2194" spans="1:5" ht="25.5">
      <c r="A2194" s="447">
        <v>93426</v>
      </c>
      <c r="B2194" s="332" t="s">
        <v>613</v>
      </c>
      <c r="C2194" s="447" t="s">
        <v>17</v>
      </c>
      <c r="D2194" s="446">
        <v>174.67</v>
      </c>
      <c r="E2194" s="323"/>
    </row>
    <row r="2195" spans="1:5" ht="25.5">
      <c r="A2195" s="447">
        <v>93417</v>
      </c>
      <c r="B2195" s="332" t="s">
        <v>606</v>
      </c>
      <c r="C2195" s="447" t="s">
        <v>17</v>
      </c>
      <c r="D2195" s="446">
        <v>4.54</v>
      </c>
      <c r="E2195" s="323"/>
    </row>
    <row r="2196" spans="1:5" ht="25.5">
      <c r="A2196" s="447">
        <v>93418</v>
      </c>
      <c r="B2196" s="332" t="s">
        <v>607</v>
      </c>
      <c r="C2196" s="447" t="s">
        <v>17</v>
      </c>
      <c r="D2196" s="446">
        <v>1.6</v>
      </c>
      <c r="E2196" s="323"/>
    </row>
    <row r="2197" spans="1:5" ht="25.5">
      <c r="A2197" s="447">
        <v>93419</v>
      </c>
      <c r="B2197" s="332" t="s">
        <v>608</v>
      </c>
      <c r="C2197" s="447" t="s">
        <v>17</v>
      </c>
      <c r="D2197" s="446">
        <v>4.05</v>
      </c>
      <c r="E2197" s="323"/>
    </row>
    <row r="2198" spans="1:5" ht="25.5">
      <c r="A2198" s="447">
        <v>93420</v>
      </c>
      <c r="B2198" s="332" t="s">
        <v>609</v>
      </c>
      <c r="C2198" s="447" t="s">
        <v>17</v>
      </c>
      <c r="D2198" s="446">
        <v>73.08</v>
      </c>
      <c r="E2198" s="323"/>
    </row>
    <row r="2199" spans="1:5" ht="25.5">
      <c r="A2199" s="447">
        <v>93277</v>
      </c>
      <c r="B2199" s="332" t="s">
        <v>589</v>
      </c>
      <c r="C2199" s="447" t="s">
        <v>17</v>
      </c>
      <c r="D2199" s="446">
        <v>0.34</v>
      </c>
      <c r="E2199" s="323"/>
    </row>
    <row r="2200" spans="1:5" ht="25.5">
      <c r="A2200" s="447">
        <v>93278</v>
      </c>
      <c r="B2200" s="332" t="s">
        <v>590</v>
      </c>
      <c r="C2200" s="447" t="s">
        <v>17</v>
      </c>
      <c r="D2200" s="446">
        <v>0.08</v>
      </c>
      <c r="E2200" s="323"/>
    </row>
    <row r="2201" spans="1:5" ht="25.5">
      <c r="A2201" s="447">
        <v>93279</v>
      </c>
      <c r="B2201" s="332" t="s">
        <v>591</v>
      </c>
      <c r="C2201" s="447" t="s">
        <v>17</v>
      </c>
      <c r="D2201" s="446">
        <v>0.32</v>
      </c>
      <c r="E2201" s="323"/>
    </row>
    <row r="2202" spans="1:5" ht="38.25">
      <c r="A2202" s="447">
        <v>93280</v>
      </c>
      <c r="B2202" s="332" t="s">
        <v>592</v>
      </c>
      <c r="C2202" s="447" t="s">
        <v>17</v>
      </c>
      <c r="D2202" s="446">
        <v>0.75</v>
      </c>
      <c r="E2202" s="323"/>
    </row>
    <row r="2203" spans="1:5" ht="25.5">
      <c r="A2203" s="447">
        <v>104909</v>
      </c>
      <c r="B2203" s="332" t="s">
        <v>8384</v>
      </c>
      <c r="C2203" s="447" t="s">
        <v>17</v>
      </c>
      <c r="D2203" s="446">
        <v>0</v>
      </c>
      <c r="E2203" s="323"/>
    </row>
    <row r="2204" spans="1:5" ht="25.5">
      <c r="A2204" s="447">
        <v>104910</v>
      </c>
      <c r="B2204" s="332" t="s">
        <v>8385</v>
      </c>
      <c r="C2204" s="447" t="s">
        <v>17</v>
      </c>
      <c r="D2204" s="446">
        <v>0</v>
      </c>
      <c r="E2204" s="323"/>
    </row>
    <row r="2205" spans="1:5" ht="25.5">
      <c r="A2205" s="447">
        <v>104911</v>
      </c>
      <c r="B2205" s="332" t="s">
        <v>8386</v>
      </c>
      <c r="C2205" s="447" t="s">
        <v>17</v>
      </c>
      <c r="D2205" s="446">
        <v>0</v>
      </c>
      <c r="E2205" s="323"/>
    </row>
    <row r="2206" spans="1:5" ht="25.5">
      <c r="A2206" s="447">
        <v>104912</v>
      </c>
      <c r="B2206" s="332" t="s">
        <v>5917</v>
      </c>
      <c r="C2206" s="447" t="s">
        <v>17</v>
      </c>
      <c r="D2206" s="446">
        <v>37.1</v>
      </c>
      <c r="E2206" s="323"/>
    </row>
    <row r="2207" spans="1:5" ht="38.25">
      <c r="A2207" s="447">
        <v>102840</v>
      </c>
      <c r="B2207" s="332" t="s">
        <v>8387</v>
      </c>
      <c r="C2207" s="447" t="s">
        <v>17</v>
      </c>
      <c r="D2207" s="446">
        <v>0</v>
      </c>
      <c r="E2207" s="323"/>
    </row>
    <row r="2208" spans="1:5" ht="38.25">
      <c r="A2208" s="447">
        <v>102841</v>
      </c>
      <c r="B2208" s="332" t="s">
        <v>8388</v>
      </c>
      <c r="C2208" s="447" t="s">
        <v>17</v>
      </c>
      <c r="D2208" s="446">
        <v>0</v>
      </c>
      <c r="E2208" s="323"/>
    </row>
    <row r="2209" spans="1:5" ht="38.25">
      <c r="A2209" s="447">
        <v>102842</v>
      </c>
      <c r="B2209" s="332" t="s">
        <v>8389</v>
      </c>
      <c r="C2209" s="447" t="s">
        <v>17</v>
      </c>
      <c r="D2209" s="446">
        <v>0</v>
      </c>
      <c r="E2209" s="323"/>
    </row>
    <row r="2210" spans="1:5" ht="38.25">
      <c r="A2210" s="447">
        <v>102843</v>
      </c>
      <c r="B2210" s="332" t="s">
        <v>2200</v>
      </c>
      <c r="C2210" s="447" t="s">
        <v>17</v>
      </c>
      <c r="D2210" s="446">
        <v>146.69999999999999</v>
      </c>
      <c r="E2210" s="323"/>
    </row>
    <row r="2211" spans="1:5" ht="38.25">
      <c r="A2211" s="447">
        <v>89267</v>
      </c>
      <c r="B2211" s="332" t="s">
        <v>420</v>
      </c>
      <c r="C2211" s="447" t="s">
        <v>17</v>
      </c>
      <c r="D2211" s="446">
        <v>51.81</v>
      </c>
      <c r="E2211" s="323"/>
    </row>
    <row r="2212" spans="1:5" ht="38.25">
      <c r="A2212" s="447">
        <v>89269</v>
      </c>
      <c r="B2212" s="332" t="s">
        <v>422</v>
      </c>
      <c r="C2212" s="447" t="s">
        <v>17</v>
      </c>
      <c r="D2212" s="446">
        <v>7.38</v>
      </c>
      <c r="E2212" s="323"/>
    </row>
    <row r="2213" spans="1:5" ht="38.25">
      <c r="A2213" s="447">
        <v>89268</v>
      </c>
      <c r="B2213" s="332" t="s">
        <v>421</v>
      </c>
      <c r="C2213" s="447" t="s">
        <v>17</v>
      </c>
      <c r="D2213" s="446">
        <v>18.260000000000002</v>
      </c>
      <c r="E2213" s="323"/>
    </row>
    <row r="2214" spans="1:5" ht="38.25">
      <c r="A2214" s="447">
        <v>89270</v>
      </c>
      <c r="B2214" s="332" t="s">
        <v>423</v>
      </c>
      <c r="C2214" s="447" t="s">
        <v>17</v>
      </c>
      <c r="D2214" s="446">
        <v>83.29</v>
      </c>
      <c r="E2214" s="323"/>
    </row>
    <row r="2215" spans="1:5" ht="38.25">
      <c r="A2215" s="447">
        <v>89271</v>
      </c>
      <c r="B2215" s="332" t="s">
        <v>424</v>
      </c>
      <c r="C2215" s="447" t="s">
        <v>17</v>
      </c>
      <c r="D2215" s="446">
        <v>31.62</v>
      </c>
      <c r="E2215" s="323"/>
    </row>
    <row r="2216" spans="1:5" ht="38.25">
      <c r="A2216" s="447">
        <v>93283</v>
      </c>
      <c r="B2216" s="332" t="s">
        <v>593</v>
      </c>
      <c r="C2216" s="447" t="s">
        <v>17</v>
      </c>
      <c r="D2216" s="446">
        <v>99.64</v>
      </c>
      <c r="E2216" s="323"/>
    </row>
    <row r="2217" spans="1:5" ht="38.25">
      <c r="A2217" s="447">
        <v>93296</v>
      </c>
      <c r="B2217" s="332" t="s">
        <v>597</v>
      </c>
      <c r="C2217" s="447" t="s">
        <v>17</v>
      </c>
      <c r="D2217" s="446">
        <v>14.19</v>
      </c>
      <c r="E2217" s="323"/>
    </row>
    <row r="2218" spans="1:5" ht="38.25">
      <c r="A2218" s="447">
        <v>93284</v>
      </c>
      <c r="B2218" s="332" t="s">
        <v>594</v>
      </c>
      <c r="C2218" s="447" t="s">
        <v>17</v>
      </c>
      <c r="D2218" s="446">
        <v>35.119999999999997</v>
      </c>
      <c r="E2218" s="323"/>
    </row>
    <row r="2219" spans="1:5" ht="38.25">
      <c r="A2219" s="447">
        <v>93285</v>
      </c>
      <c r="B2219" s="332" t="s">
        <v>595</v>
      </c>
      <c r="C2219" s="447" t="s">
        <v>17</v>
      </c>
      <c r="D2219" s="446">
        <v>160.16999999999999</v>
      </c>
      <c r="E2219" s="323"/>
    </row>
    <row r="2220" spans="1:5" ht="38.25">
      <c r="A2220" s="447">
        <v>93286</v>
      </c>
      <c r="B2220" s="332" t="s">
        <v>596</v>
      </c>
      <c r="C2220" s="447" t="s">
        <v>17</v>
      </c>
      <c r="D2220" s="446">
        <v>12.61</v>
      </c>
      <c r="E2220" s="323"/>
    </row>
    <row r="2221" spans="1:5" ht="51">
      <c r="A2221" s="447">
        <v>104706</v>
      </c>
      <c r="B2221" s="332" t="s">
        <v>8390</v>
      </c>
      <c r="C2221" s="447" t="s">
        <v>17</v>
      </c>
      <c r="D2221" s="446">
        <v>0</v>
      </c>
      <c r="E2221" s="323"/>
    </row>
    <row r="2222" spans="1:5" ht="51">
      <c r="A2222" s="447">
        <v>104707</v>
      </c>
      <c r="B2222" s="332" t="s">
        <v>8391</v>
      </c>
      <c r="C2222" s="447" t="s">
        <v>17</v>
      </c>
      <c r="D2222" s="446">
        <v>0</v>
      </c>
      <c r="E2222" s="323"/>
    </row>
    <row r="2223" spans="1:5" ht="51">
      <c r="A2223" s="447">
        <v>104708</v>
      </c>
      <c r="B2223" s="332" t="s">
        <v>8392</v>
      </c>
      <c r="C2223" s="447" t="s">
        <v>17</v>
      </c>
      <c r="D2223" s="446">
        <v>0</v>
      </c>
      <c r="E2223" s="323"/>
    </row>
    <row r="2224" spans="1:5" ht="51">
      <c r="A2224" s="447">
        <v>104709</v>
      </c>
      <c r="B2224" s="332" t="s">
        <v>5914</v>
      </c>
      <c r="C2224" s="447" t="s">
        <v>17</v>
      </c>
      <c r="D2224" s="446">
        <v>1274.6600000000001</v>
      </c>
      <c r="E2224" s="323"/>
    </row>
    <row r="2225" spans="1:5" ht="38.25">
      <c r="A2225" s="447">
        <v>104903</v>
      </c>
      <c r="B2225" s="332" t="s">
        <v>8393</v>
      </c>
      <c r="C2225" s="447" t="s">
        <v>17</v>
      </c>
      <c r="D2225" s="446">
        <v>0</v>
      </c>
      <c r="E2225" s="323"/>
    </row>
    <row r="2226" spans="1:5" ht="38.25">
      <c r="A2226" s="447">
        <v>104904</v>
      </c>
      <c r="B2226" s="332" t="s">
        <v>8394</v>
      </c>
      <c r="C2226" s="447" t="s">
        <v>17</v>
      </c>
      <c r="D2226" s="446">
        <v>0</v>
      </c>
      <c r="E2226" s="323"/>
    </row>
    <row r="2227" spans="1:5" ht="38.25">
      <c r="A2227" s="447">
        <v>104905</v>
      </c>
      <c r="B2227" s="332" t="s">
        <v>8395</v>
      </c>
      <c r="C2227" s="447" t="s">
        <v>17</v>
      </c>
      <c r="D2227" s="446">
        <v>0</v>
      </c>
      <c r="E2227" s="323"/>
    </row>
    <row r="2228" spans="1:5" ht="38.25">
      <c r="A2228" s="447">
        <v>104906</v>
      </c>
      <c r="B2228" s="332" t="s">
        <v>5916</v>
      </c>
      <c r="C2228" s="447" t="s">
        <v>17</v>
      </c>
      <c r="D2228" s="446">
        <v>107.58</v>
      </c>
      <c r="E2228" s="323"/>
    </row>
    <row r="2229" spans="1:5" ht="25.5">
      <c r="A2229" s="447">
        <v>102846</v>
      </c>
      <c r="B2229" s="332" t="s">
        <v>8396</v>
      </c>
      <c r="C2229" s="447" t="s">
        <v>17</v>
      </c>
      <c r="D2229" s="446">
        <v>0</v>
      </c>
      <c r="E2229" s="323"/>
    </row>
    <row r="2230" spans="1:5" ht="25.5">
      <c r="A2230" s="447">
        <v>102847</v>
      </c>
      <c r="B2230" s="332" t="s">
        <v>8397</v>
      </c>
      <c r="C2230" s="447" t="s">
        <v>17</v>
      </c>
      <c r="D2230" s="446">
        <v>0</v>
      </c>
      <c r="E2230" s="323"/>
    </row>
    <row r="2231" spans="1:5" ht="25.5">
      <c r="A2231" s="447">
        <v>102848</v>
      </c>
      <c r="B2231" s="332" t="s">
        <v>8398</v>
      </c>
      <c r="C2231" s="447" t="s">
        <v>17</v>
      </c>
      <c r="D2231" s="446">
        <v>0</v>
      </c>
      <c r="E2231" s="323"/>
    </row>
    <row r="2232" spans="1:5" ht="25.5">
      <c r="A2232" s="447">
        <v>102849</v>
      </c>
      <c r="B2232" s="332" t="s">
        <v>2201</v>
      </c>
      <c r="C2232" s="447" t="s">
        <v>17</v>
      </c>
      <c r="D2232" s="446">
        <v>71.72</v>
      </c>
      <c r="E2232" s="323"/>
    </row>
    <row r="2233" spans="1:5" ht="38.25">
      <c r="A2233" s="447">
        <v>102852</v>
      </c>
      <c r="B2233" s="332" t="s">
        <v>8399</v>
      </c>
      <c r="C2233" s="447" t="s">
        <v>17</v>
      </c>
      <c r="D2233" s="446">
        <v>0</v>
      </c>
      <c r="E2233" s="323"/>
    </row>
    <row r="2234" spans="1:5" ht="38.25">
      <c r="A2234" s="447">
        <v>102853</v>
      </c>
      <c r="B2234" s="332" t="s">
        <v>8400</v>
      </c>
      <c r="C2234" s="447" t="s">
        <v>17</v>
      </c>
      <c r="D2234" s="446">
        <v>0</v>
      </c>
      <c r="E2234" s="323"/>
    </row>
    <row r="2235" spans="1:5" ht="38.25">
      <c r="A2235" s="447">
        <v>102854</v>
      </c>
      <c r="B2235" s="332" t="s">
        <v>8401</v>
      </c>
      <c r="C2235" s="447" t="s">
        <v>17</v>
      </c>
      <c r="D2235" s="446">
        <v>0</v>
      </c>
      <c r="E2235" s="323"/>
    </row>
    <row r="2236" spans="1:5" ht="38.25">
      <c r="A2236" s="447">
        <v>102855</v>
      </c>
      <c r="B2236" s="332" t="s">
        <v>2202</v>
      </c>
      <c r="C2236" s="447" t="s">
        <v>17</v>
      </c>
      <c r="D2236" s="446">
        <v>71.72</v>
      </c>
      <c r="E2236" s="323"/>
    </row>
    <row r="2237" spans="1:5" ht="51">
      <c r="A2237" s="447">
        <v>93397</v>
      </c>
      <c r="B2237" s="332" t="s">
        <v>598</v>
      </c>
      <c r="C2237" s="447" t="s">
        <v>17</v>
      </c>
      <c r="D2237" s="446">
        <v>25.48</v>
      </c>
      <c r="E2237" s="323"/>
    </row>
    <row r="2238" spans="1:5" ht="51">
      <c r="A2238" s="447">
        <v>93399</v>
      </c>
      <c r="B2238" s="332" t="s">
        <v>5849</v>
      </c>
      <c r="C2238" s="447" t="s">
        <v>17</v>
      </c>
      <c r="D2238" s="446">
        <v>3.88</v>
      </c>
      <c r="E2238" s="323"/>
    </row>
    <row r="2239" spans="1:5" ht="51">
      <c r="A2239" s="447">
        <v>93398</v>
      </c>
      <c r="B2239" s="332" t="s">
        <v>599</v>
      </c>
      <c r="C2239" s="447" t="s">
        <v>17</v>
      </c>
      <c r="D2239" s="446">
        <v>9.6300000000000008</v>
      </c>
      <c r="E2239" s="323"/>
    </row>
    <row r="2240" spans="1:5" ht="51">
      <c r="A2240" s="447">
        <v>93400</v>
      </c>
      <c r="B2240" s="332" t="s">
        <v>600</v>
      </c>
      <c r="C2240" s="447" t="s">
        <v>17</v>
      </c>
      <c r="D2240" s="446">
        <v>44.26</v>
      </c>
      <c r="E2240" s="323"/>
    </row>
    <row r="2241" spans="1:5" ht="51">
      <c r="A2241" s="447">
        <v>93401</v>
      </c>
      <c r="B2241" s="332" t="s">
        <v>601</v>
      </c>
      <c r="C2241" s="447" t="s">
        <v>17</v>
      </c>
      <c r="D2241" s="446">
        <v>172.32</v>
      </c>
      <c r="E2241" s="323"/>
    </row>
    <row r="2242" spans="1:5" ht="51">
      <c r="A2242" s="447">
        <v>89259</v>
      </c>
      <c r="B2242" s="332" t="s">
        <v>414</v>
      </c>
      <c r="C2242" s="447" t="s">
        <v>17</v>
      </c>
      <c r="D2242" s="446">
        <v>27.77</v>
      </c>
      <c r="E2242" s="323"/>
    </row>
    <row r="2243" spans="1:5" ht="51">
      <c r="A2243" s="447">
        <v>91466</v>
      </c>
      <c r="B2243" s="332" t="s">
        <v>537</v>
      </c>
      <c r="C2243" s="447" t="s">
        <v>17</v>
      </c>
      <c r="D2243" s="446">
        <v>4.12</v>
      </c>
      <c r="E2243" s="323"/>
    </row>
    <row r="2244" spans="1:5" ht="51">
      <c r="A2244" s="447">
        <v>89260</v>
      </c>
      <c r="B2244" s="332" t="s">
        <v>415</v>
      </c>
      <c r="C2244" s="447" t="s">
        <v>17</v>
      </c>
      <c r="D2244" s="446">
        <v>10.23</v>
      </c>
      <c r="E2244" s="323"/>
    </row>
    <row r="2245" spans="1:5" ht="51">
      <c r="A2245" s="447">
        <v>89262</v>
      </c>
      <c r="B2245" s="332" t="s">
        <v>416</v>
      </c>
      <c r="C2245" s="447" t="s">
        <v>17</v>
      </c>
      <c r="D2245" s="446">
        <v>47.12</v>
      </c>
      <c r="E2245" s="323"/>
    </row>
    <row r="2246" spans="1:5" ht="51">
      <c r="A2246" s="447">
        <v>91467</v>
      </c>
      <c r="B2246" s="332" t="s">
        <v>538</v>
      </c>
      <c r="C2246" s="447" t="s">
        <v>17</v>
      </c>
      <c r="D2246" s="446">
        <v>172.32</v>
      </c>
      <c r="E2246" s="323"/>
    </row>
    <row r="2247" spans="1:5" ht="63.75">
      <c r="A2247" s="447">
        <v>105839</v>
      </c>
      <c r="B2247" s="332" t="s">
        <v>8402</v>
      </c>
      <c r="C2247" s="447" t="s">
        <v>17</v>
      </c>
      <c r="D2247" s="446">
        <v>0</v>
      </c>
      <c r="E2247" s="323"/>
    </row>
    <row r="2248" spans="1:5" ht="63.75">
      <c r="A2248" s="447">
        <v>105842</v>
      </c>
      <c r="B2248" s="332" t="s">
        <v>8403</v>
      </c>
      <c r="C2248" s="447" t="s">
        <v>17</v>
      </c>
      <c r="D2248" s="446">
        <v>0</v>
      </c>
      <c r="E2248" s="323"/>
    </row>
    <row r="2249" spans="1:5" ht="63.75">
      <c r="A2249" s="447">
        <v>105840</v>
      </c>
      <c r="B2249" s="332" t="s">
        <v>8404</v>
      </c>
      <c r="C2249" s="447" t="s">
        <v>17</v>
      </c>
      <c r="D2249" s="446">
        <v>0</v>
      </c>
      <c r="E2249" s="323"/>
    </row>
    <row r="2250" spans="1:5" ht="63.75">
      <c r="A2250" s="447">
        <v>105841</v>
      </c>
      <c r="B2250" s="332" t="s">
        <v>8405</v>
      </c>
      <c r="C2250" s="447" t="s">
        <v>17</v>
      </c>
      <c r="D2250" s="446">
        <v>0</v>
      </c>
      <c r="E2250" s="323"/>
    </row>
    <row r="2251" spans="1:5" ht="63.75">
      <c r="A2251" s="447">
        <v>105843</v>
      </c>
      <c r="B2251" s="332" t="s">
        <v>8406</v>
      </c>
      <c r="C2251" s="447" t="s">
        <v>17</v>
      </c>
      <c r="D2251" s="446">
        <v>90.69</v>
      </c>
      <c r="E2251" s="323"/>
    </row>
    <row r="2252" spans="1:5" ht="51">
      <c r="A2252" s="447">
        <v>91629</v>
      </c>
      <c r="B2252" s="332" t="s">
        <v>543</v>
      </c>
      <c r="C2252" s="447" t="s">
        <v>17</v>
      </c>
      <c r="D2252" s="446">
        <v>22.01</v>
      </c>
      <c r="E2252" s="323"/>
    </row>
    <row r="2253" spans="1:5" ht="51">
      <c r="A2253" s="447">
        <v>91631</v>
      </c>
      <c r="B2253" s="332" t="s">
        <v>545</v>
      </c>
      <c r="C2253" s="447" t="s">
        <v>17</v>
      </c>
      <c r="D2253" s="446">
        <v>3.31</v>
      </c>
      <c r="E2253" s="323"/>
    </row>
    <row r="2254" spans="1:5" ht="51">
      <c r="A2254" s="447">
        <v>91630</v>
      </c>
      <c r="B2254" s="332" t="s">
        <v>544</v>
      </c>
      <c r="C2254" s="447" t="s">
        <v>17</v>
      </c>
      <c r="D2254" s="446">
        <v>8.1999999999999993</v>
      </c>
      <c r="E2254" s="323"/>
    </row>
    <row r="2255" spans="1:5" ht="51">
      <c r="A2255" s="447">
        <v>91632</v>
      </c>
      <c r="B2255" s="332" t="s">
        <v>546</v>
      </c>
      <c r="C2255" s="447" t="s">
        <v>17</v>
      </c>
      <c r="D2255" s="446">
        <v>37.76</v>
      </c>
      <c r="E2255" s="323"/>
    </row>
    <row r="2256" spans="1:5" ht="51">
      <c r="A2256" s="447">
        <v>91633</v>
      </c>
      <c r="B2256" s="332" t="s">
        <v>547</v>
      </c>
      <c r="C2256" s="447" t="s">
        <v>17</v>
      </c>
      <c r="D2256" s="446">
        <v>145.85</v>
      </c>
      <c r="E2256" s="323"/>
    </row>
    <row r="2257" spans="1:5" ht="38.25">
      <c r="A2257" s="447">
        <v>98760</v>
      </c>
      <c r="B2257" s="332" t="s">
        <v>686</v>
      </c>
      <c r="C2257" s="447" t="s">
        <v>17</v>
      </c>
      <c r="D2257" s="446">
        <v>0.05</v>
      </c>
      <c r="E2257" s="323"/>
    </row>
    <row r="2258" spans="1:5" ht="38.25">
      <c r="A2258" s="447">
        <v>98761</v>
      </c>
      <c r="B2258" s="332" t="s">
        <v>687</v>
      </c>
      <c r="C2258" s="447" t="s">
        <v>17</v>
      </c>
      <c r="D2258" s="446">
        <v>0.01</v>
      </c>
      <c r="E2258" s="323"/>
    </row>
    <row r="2259" spans="1:5" ht="38.25">
      <c r="A2259" s="447">
        <v>98762</v>
      </c>
      <c r="B2259" s="332" t="s">
        <v>688</v>
      </c>
      <c r="C2259" s="447" t="s">
        <v>17</v>
      </c>
      <c r="D2259" s="446">
        <v>0.06</v>
      </c>
      <c r="E2259" s="323"/>
    </row>
    <row r="2260" spans="1:5" ht="38.25">
      <c r="A2260" s="447">
        <v>98763</v>
      </c>
      <c r="B2260" s="332" t="s">
        <v>689</v>
      </c>
      <c r="C2260" s="447" t="s">
        <v>17</v>
      </c>
      <c r="D2260" s="446">
        <v>4.45</v>
      </c>
      <c r="E2260" s="323"/>
    </row>
    <row r="2261" spans="1:5" ht="38.25">
      <c r="A2261" s="447">
        <v>99829</v>
      </c>
      <c r="B2261" s="332" t="s">
        <v>5881</v>
      </c>
      <c r="C2261" s="447" t="s">
        <v>17</v>
      </c>
      <c r="D2261" s="446">
        <v>0.12</v>
      </c>
      <c r="E2261" s="323"/>
    </row>
    <row r="2262" spans="1:5" ht="38.25">
      <c r="A2262" s="447">
        <v>99830</v>
      </c>
      <c r="B2262" s="332" t="s">
        <v>5882</v>
      </c>
      <c r="C2262" s="447" t="s">
        <v>17</v>
      </c>
      <c r="D2262" s="446">
        <v>0.02</v>
      </c>
      <c r="E2262" s="323"/>
    </row>
    <row r="2263" spans="1:5" ht="38.25">
      <c r="A2263" s="447">
        <v>99831</v>
      </c>
      <c r="B2263" s="332" t="s">
        <v>5883</v>
      </c>
      <c r="C2263" s="447" t="s">
        <v>17</v>
      </c>
      <c r="D2263" s="446">
        <v>0.08</v>
      </c>
      <c r="E2263" s="323"/>
    </row>
    <row r="2264" spans="1:5" ht="38.25">
      <c r="A2264" s="447">
        <v>99832</v>
      </c>
      <c r="B2264" s="332" t="s">
        <v>5884</v>
      </c>
      <c r="C2264" s="447" t="s">
        <v>17</v>
      </c>
      <c r="D2264" s="446">
        <v>4.28</v>
      </c>
      <c r="E2264" s="323"/>
    </row>
    <row r="2265" spans="1:5" ht="38.25">
      <c r="A2265" s="447">
        <v>104516</v>
      </c>
      <c r="B2265" s="332" t="s">
        <v>8407</v>
      </c>
      <c r="C2265" s="447" t="s">
        <v>17</v>
      </c>
      <c r="D2265" s="446">
        <v>0</v>
      </c>
      <c r="E2265" s="323"/>
    </row>
    <row r="2266" spans="1:5" ht="38.25">
      <c r="A2266" s="447">
        <v>104517</v>
      </c>
      <c r="B2266" s="332" t="s">
        <v>8408</v>
      </c>
      <c r="C2266" s="447" t="s">
        <v>17</v>
      </c>
      <c r="D2266" s="446">
        <v>0</v>
      </c>
      <c r="E2266" s="323"/>
    </row>
    <row r="2267" spans="1:5" ht="38.25">
      <c r="A2267" s="447">
        <v>104518</v>
      </c>
      <c r="B2267" s="332" t="s">
        <v>8409</v>
      </c>
      <c r="C2267" s="447" t="s">
        <v>17</v>
      </c>
      <c r="D2267" s="446">
        <v>0</v>
      </c>
      <c r="E2267" s="323"/>
    </row>
    <row r="2268" spans="1:5" ht="38.25">
      <c r="A2268" s="447">
        <v>104519</v>
      </c>
      <c r="B2268" s="332" t="s">
        <v>5140</v>
      </c>
      <c r="C2268" s="447" t="s">
        <v>17</v>
      </c>
      <c r="D2268" s="446">
        <v>0.62</v>
      </c>
      <c r="E2268" s="323"/>
    </row>
    <row r="2269" spans="1:5" ht="38.25">
      <c r="A2269" s="447">
        <v>90682</v>
      </c>
      <c r="B2269" s="332" t="s">
        <v>5820</v>
      </c>
      <c r="C2269" s="447" t="s">
        <v>17</v>
      </c>
      <c r="D2269" s="446">
        <v>38.46</v>
      </c>
      <c r="E2269" s="323"/>
    </row>
    <row r="2270" spans="1:5" ht="38.25">
      <c r="A2270" s="447">
        <v>90683</v>
      </c>
      <c r="B2270" s="332" t="s">
        <v>5821</v>
      </c>
      <c r="C2270" s="447" t="s">
        <v>17</v>
      </c>
      <c r="D2270" s="446">
        <v>8.89</v>
      </c>
      <c r="E2270" s="323"/>
    </row>
    <row r="2271" spans="1:5" ht="38.25">
      <c r="A2271" s="447">
        <v>90684</v>
      </c>
      <c r="B2271" s="332" t="s">
        <v>5822</v>
      </c>
      <c r="C2271" s="447" t="s">
        <v>17</v>
      </c>
      <c r="D2271" s="446">
        <v>42.07</v>
      </c>
      <c r="E2271" s="323"/>
    </row>
    <row r="2272" spans="1:5" ht="38.25">
      <c r="A2272" s="447">
        <v>90685</v>
      </c>
      <c r="B2272" s="332" t="s">
        <v>5823</v>
      </c>
      <c r="C2272" s="447" t="s">
        <v>17</v>
      </c>
      <c r="D2272" s="446">
        <v>62</v>
      </c>
      <c r="E2272" s="323"/>
    </row>
    <row r="2273" spans="1:5" ht="25.5">
      <c r="A2273" s="447">
        <v>95114</v>
      </c>
      <c r="B2273" s="332" t="s">
        <v>614</v>
      </c>
      <c r="C2273" s="447" t="s">
        <v>17</v>
      </c>
      <c r="D2273" s="446">
        <v>1.57</v>
      </c>
      <c r="E2273" s="323"/>
    </row>
    <row r="2274" spans="1:5" ht="25.5">
      <c r="A2274" s="447">
        <v>95115</v>
      </c>
      <c r="B2274" s="332" t="s">
        <v>615</v>
      </c>
      <c r="C2274" s="447" t="s">
        <v>17</v>
      </c>
      <c r="D2274" s="446">
        <v>0.36</v>
      </c>
      <c r="E2274" s="323"/>
    </row>
    <row r="2275" spans="1:5" ht="25.5">
      <c r="A2275" s="447">
        <v>53863</v>
      </c>
      <c r="B2275" s="332" t="s">
        <v>326</v>
      </c>
      <c r="C2275" s="447" t="s">
        <v>17</v>
      </c>
      <c r="D2275" s="446">
        <v>1.97</v>
      </c>
      <c r="E2275" s="323"/>
    </row>
    <row r="2276" spans="1:5" ht="25.5">
      <c r="A2276" s="447">
        <v>104652</v>
      </c>
      <c r="B2276" s="332" t="s">
        <v>8410</v>
      </c>
      <c r="C2276" s="447" t="s">
        <v>17</v>
      </c>
      <c r="D2276" s="446">
        <v>0</v>
      </c>
      <c r="E2276" s="323"/>
    </row>
    <row r="2277" spans="1:5" ht="25.5">
      <c r="A2277" s="447">
        <v>104653</v>
      </c>
      <c r="B2277" s="332" t="s">
        <v>8411</v>
      </c>
      <c r="C2277" s="447" t="s">
        <v>17</v>
      </c>
      <c r="D2277" s="446">
        <v>0</v>
      </c>
      <c r="E2277" s="323"/>
    </row>
    <row r="2278" spans="1:5" ht="25.5">
      <c r="A2278" s="447">
        <v>104654</v>
      </c>
      <c r="B2278" s="332" t="s">
        <v>8412</v>
      </c>
      <c r="C2278" s="447" t="s">
        <v>17</v>
      </c>
      <c r="D2278" s="446">
        <v>0</v>
      </c>
      <c r="E2278" s="323"/>
    </row>
    <row r="2279" spans="1:5" ht="25.5">
      <c r="A2279" s="447">
        <v>104655</v>
      </c>
      <c r="B2279" s="332" t="s">
        <v>5910</v>
      </c>
      <c r="C2279" s="447" t="s">
        <v>17</v>
      </c>
      <c r="D2279" s="446">
        <v>0.65</v>
      </c>
      <c r="E2279" s="323"/>
    </row>
    <row r="2280" spans="1:5" ht="25.5">
      <c r="A2280" s="447">
        <v>102270</v>
      </c>
      <c r="B2280" s="332" t="s">
        <v>2195</v>
      </c>
      <c r="C2280" s="447" t="s">
        <v>17</v>
      </c>
      <c r="D2280" s="446">
        <v>0.69</v>
      </c>
      <c r="E2280" s="323"/>
    </row>
    <row r="2281" spans="1:5" ht="25.5">
      <c r="A2281" s="447">
        <v>102271</v>
      </c>
      <c r="B2281" s="332" t="s">
        <v>2196</v>
      </c>
      <c r="C2281" s="447" t="s">
        <v>17</v>
      </c>
      <c r="D2281" s="446">
        <v>0.15</v>
      </c>
      <c r="E2281" s="323"/>
    </row>
    <row r="2282" spans="1:5" ht="25.5">
      <c r="A2282" s="447">
        <v>102272</v>
      </c>
      <c r="B2282" s="332" t="s">
        <v>2197</v>
      </c>
      <c r="C2282" s="447" t="s">
        <v>17</v>
      </c>
      <c r="D2282" s="446">
        <v>0.86</v>
      </c>
      <c r="E2282" s="323"/>
    </row>
    <row r="2283" spans="1:5" ht="38.25">
      <c r="A2283" s="447">
        <v>102273</v>
      </c>
      <c r="B2283" s="332" t="s">
        <v>2198</v>
      </c>
      <c r="C2283" s="447" t="s">
        <v>17</v>
      </c>
      <c r="D2283" s="446">
        <v>1.64</v>
      </c>
      <c r="E2283" s="323"/>
    </row>
    <row r="2284" spans="1:5" ht="25.5">
      <c r="A2284" s="447">
        <v>95255</v>
      </c>
      <c r="B2284" s="332" t="s">
        <v>631</v>
      </c>
      <c r="C2284" s="447" t="s">
        <v>17</v>
      </c>
      <c r="D2284" s="446">
        <v>1.4</v>
      </c>
      <c r="E2284" s="323"/>
    </row>
    <row r="2285" spans="1:5" ht="25.5">
      <c r="A2285" s="447">
        <v>95256</v>
      </c>
      <c r="B2285" s="332" t="s">
        <v>632</v>
      </c>
      <c r="C2285" s="447" t="s">
        <v>17</v>
      </c>
      <c r="D2285" s="446">
        <v>0.32</v>
      </c>
      <c r="E2285" s="323"/>
    </row>
    <row r="2286" spans="1:5" ht="25.5">
      <c r="A2286" s="447">
        <v>95257</v>
      </c>
      <c r="B2286" s="332" t="s">
        <v>633</v>
      </c>
      <c r="C2286" s="447" t="s">
        <v>17</v>
      </c>
      <c r="D2286" s="446">
        <v>1.75</v>
      </c>
      <c r="E2286" s="323"/>
    </row>
    <row r="2287" spans="1:5" ht="25.5">
      <c r="A2287" s="447">
        <v>105913</v>
      </c>
      <c r="B2287" s="332" t="s">
        <v>8413</v>
      </c>
      <c r="C2287" s="447" t="s">
        <v>17</v>
      </c>
      <c r="D2287" s="446">
        <v>0</v>
      </c>
      <c r="E2287" s="323"/>
    </row>
    <row r="2288" spans="1:5" ht="25.5">
      <c r="A2288" s="447">
        <v>105914</v>
      </c>
      <c r="B2288" s="332" t="s">
        <v>8414</v>
      </c>
      <c r="C2288" s="447" t="s">
        <v>17</v>
      </c>
      <c r="D2288" s="446">
        <v>0</v>
      </c>
      <c r="E2288" s="323"/>
    </row>
    <row r="2289" spans="1:5" ht="25.5">
      <c r="A2289" s="447">
        <v>105915</v>
      </c>
      <c r="B2289" s="332" t="s">
        <v>8415</v>
      </c>
      <c r="C2289" s="447" t="s">
        <v>17</v>
      </c>
      <c r="D2289" s="446">
        <v>0</v>
      </c>
      <c r="E2289" s="323"/>
    </row>
    <row r="2290" spans="1:5" ht="25.5">
      <c r="A2290" s="447">
        <v>92963</v>
      </c>
      <c r="B2290" s="332" t="s">
        <v>579</v>
      </c>
      <c r="C2290" s="447" t="s">
        <v>17</v>
      </c>
      <c r="D2290" s="446">
        <v>1.62</v>
      </c>
      <c r="E2290" s="323"/>
    </row>
    <row r="2291" spans="1:5" ht="25.5">
      <c r="A2291" s="447">
        <v>92964</v>
      </c>
      <c r="B2291" s="332" t="s">
        <v>580</v>
      </c>
      <c r="C2291" s="447" t="s">
        <v>17</v>
      </c>
      <c r="D2291" s="446">
        <v>0.37</v>
      </c>
      <c r="E2291" s="323"/>
    </row>
    <row r="2292" spans="1:5" ht="25.5">
      <c r="A2292" s="447">
        <v>92965</v>
      </c>
      <c r="B2292" s="332" t="s">
        <v>581</v>
      </c>
      <c r="C2292" s="447" t="s">
        <v>17</v>
      </c>
      <c r="D2292" s="446">
        <v>2.02</v>
      </c>
      <c r="E2292" s="323"/>
    </row>
    <row r="2293" spans="1:5" ht="63.75">
      <c r="A2293" s="447">
        <v>103792</v>
      </c>
      <c r="B2293" s="332" t="s">
        <v>5909</v>
      </c>
      <c r="C2293" s="447" t="s">
        <v>17</v>
      </c>
      <c r="D2293" s="446">
        <v>4.53</v>
      </c>
      <c r="E2293" s="323"/>
    </row>
    <row r="2294" spans="1:5" ht="63.75">
      <c r="A2294" s="447">
        <v>103789</v>
      </c>
      <c r="B2294" s="332" t="s">
        <v>8416</v>
      </c>
      <c r="C2294" s="447" t="s">
        <v>17</v>
      </c>
      <c r="D2294" s="446">
        <v>0</v>
      </c>
      <c r="E2294" s="323"/>
    </row>
    <row r="2295" spans="1:5" ht="63.75">
      <c r="A2295" s="447">
        <v>103790</v>
      </c>
      <c r="B2295" s="332" t="s">
        <v>8417</v>
      </c>
      <c r="C2295" s="447" t="s">
        <v>17</v>
      </c>
      <c r="D2295" s="446">
        <v>0</v>
      </c>
      <c r="E2295" s="323"/>
    </row>
    <row r="2296" spans="1:5" ht="63.75">
      <c r="A2296" s="447">
        <v>103791</v>
      </c>
      <c r="B2296" s="332" t="s">
        <v>8418</v>
      </c>
      <c r="C2296" s="447" t="s">
        <v>17</v>
      </c>
      <c r="D2296" s="446">
        <v>0</v>
      </c>
      <c r="E2296" s="323"/>
    </row>
    <row r="2297" spans="1:5" ht="38.25">
      <c r="A2297" s="447">
        <v>96054</v>
      </c>
      <c r="B2297" s="332" t="s">
        <v>678</v>
      </c>
      <c r="C2297" s="447" t="s">
        <v>17</v>
      </c>
      <c r="D2297" s="446">
        <v>30.43</v>
      </c>
      <c r="E2297" s="323"/>
    </row>
    <row r="2298" spans="1:5" ht="38.25">
      <c r="A2298" s="447">
        <v>96060</v>
      </c>
      <c r="B2298" s="332" t="s">
        <v>682</v>
      </c>
      <c r="C2298" s="447" t="s">
        <v>17</v>
      </c>
      <c r="D2298" s="446">
        <v>6.26</v>
      </c>
      <c r="E2298" s="323"/>
    </row>
    <row r="2299" spans="1:5" ht="38.25">
      <c r="A2299" s="447">
        <v>96061</v>
      </c>
      <c r="B2299" s="332" t="s">
        <v>683</v>
      </c>
      <c r="C2299" s="447" t="s">
        <v>17</v>
      </c>
      <c r="D2299" s="446">
        <v>38.03</v>
      </c>
      <c r="E2299" s="323"/>
    </row>
    <row r="2300" spans="1:5" ht="38.25">
      <c r="A2300" s="447">
        <v>96062</v>
      </c>
      <c r="B2300" s="332" t="s">
        <v>684</v>
      </c>
      <c r="C2300" s="447" t="s">
        <v>17</v>
      </c>
      <c r="D2300" s="446">
        <v>43.42</v>
      </c>
      <c r="E2300" s="323"/>
    </row>
    <row r="2301" spans="1:5" ht="38.25">
      <c r="A2301" s="447">
        <v>90688</v>
      </c>
      <c r="B2301" s="332" t="s">
        <v>477</v>
      </c>
      <c r="C2301" s="447" t="s">
        <v>17</v>
      </c>
      <c r="D2301" s="446">
        <v>26.6</v>
      </c>
      <c r="E2301" s="323"/>
    </row>
    <row r="2302" spans="1:5" ht="38.25">
      <c r="A2302" s="447">
        <v>90689</v>
      </c>
      <c r="B2302" s="332" t="s">
        <v>478</v>
      </c>
      <c r="C2302" s="447" t="s">
        <v>17</v>
      </c>
      <c r="D2302" s="446">
        <v>5.25</v>
      </c>
      <c r="E2302" s="323"/>
    </row>
    <row r="2303" spans="1:5" ht="38.25">
      <c r="A2303" s="447">
        <v>90690</v>
      </c>
      <c r="B2303" s="332" t="s">
        <v>479</v>
      </c>
      <c r="C2303" s="447" t="s">
        <v>17</v>
      </c>
      <c r="D2303" s="446">
        <v>33.25</v>
      </c>
      <c r="E2303" s="323"/>
    </row>
    <row r="2304" spans="1:5" ht="38.25">
      <c r="A2304" s="447">
        <v>90691</v>
      </c>
      <c r="B2304" s="332" t="s">
        <v>480</v>
      </c>
      <c r="C2304" s="447" t="s">
        <v>17</v>
      </c>
      <c r="D2304" s="446">
        <v>43.42</v>
      </c>
      <c r="E2304" s="323"/>
    </row>
    <row r="2305" spans="1:5" ht="25.5">
      <c r="A2305" s="447">
        <v>96241</v>
      </c>
      <c r="B2305" s="332" t="s">
        <v>7379</v>
      </c>
      <c r="C2305" s="447" t="s">
        <v>17</v>
      </c>
      <c r="D2305" s="446">
        <v>28.26</v>
      </c>
      <c r="E2305" s="323"/>
    </row>
    <row r="2306" spans="1:5" ht="25.5">
      <c r="A2306" s="447">
        <v>96242</v>
      </c>
      <c r="B2306" s="332" t="s">
        <v>7380</v>
      </c>
      <c r="C2306" s="447" t="s">
        <v>17</v>
      </c>
      <c r="D2306" s="446">
        <v>7.47</v>
      </c>
      <c r="E2306" s="323"/>
    </row>
    <row r="2307" spans="1:5" ht="25.5">
      <c r="A2307" s="447">
        <v>96243</v>
      </c>
      <c r="B2307" s="332" t="s">
        <v>7381</v>
      </c>
      <c r="C2307" s="447" t="s">
        <v>17</v>
      </c>
      <c r="D2307" s="446">
        <v>35.33</v>
      </c>
      <c r="E2307" s="323"/>
    </row>
    <row r="2308" spans="1:5" ht="38.25">
      <c r="A2308" s="447">
        <v>96244</v>
      </c>
      <c r="B2308" s="332" t="s">
        <v>7382</v>
      </c>
      <c r="C2308" s="447" t="s">
        <v>17</v>
      </c>
      <c r="D2308" s="446">
        <v>18.97</v>
      </c>
      <c r="E2308" s="323"/>
    </row>
    <row r="2309" spans="1:5" ht="38.25">
      <c r="A2309" s="447">
        <v>88400</v>
      </c>
      <c r="B2309" s="332" t="s">
        <v>5792</v>
      </c>
      <c r="C2309" s="447" t="s">
        <v>17</v>
      </c>
      <c r="D2309" s="446">
        <v>0.87</v>
      </c>
      <c r="E2309" s="323"/>
    </row>
    <row r="2310" spans="1:5" ht="38.25">
      <c r="A2310" s="447">
        <v>88401</v>
      </c>
      <c r="B2310" s="332" t="s">
        <v>5793</v>
      </c>
      <c r="C2310" s="447" t="s">
        <v>17</v>
      </c>
      <c r="D2310" s="446">
        <v>0.2</v>
      </c>
      <c r="E2310" s="323"/>
    </row>
    <row r="2311" spans="1:5" ht="38.25">
      <c r="A2311" s="447">
        <v>88402</v>
      </c>
      <c r="B2311" s="332" t="s">
        <v>5794</v>
      </c>
      <c r="C2311" s="447" t="s">
        <v>17</v>
      </c>
      <c r="D2311" s="446">
        <v>0.95</v>
      </c>
      <c r="E2311" s="323"/>
    </row>
    <row r="2312" spans="1:5" ht="38.25">
      <c r="A2312" s="447">
        <v>88403</v>
      </c>
      <c r="B2312" s="332" t="s">
        <v>5795</v>
      </c>
      <c r="C2312" s="447" t="s">
        <v>17</v>
      </c>
      <c r="D2312" s="446">
        <v>1.82</v>
      </c>
      <c r="E2312" s="323"/>
    </row>
    <row r="2313" spans="1:5" ht="38.25">
      <c r="A2313" s="447">
        <v>88387</v>
      </c>
      <c r="B2313" s="332" t="s">
        <v>5784</v>
      </c>
      <c r="C2313" s="447" t="s">
        <v>17</v>
      </c>
      <c r="D2313" s="446">
        <v>0.92</v>
      </c>
      <c r="E2313" s="323"/>
    </row>
    <row r="2314" spans="1:5" ht="38.25">
      <c r="A2314" s="447">
        <v>88389</v>
      </c>
      <c r="B2314" s="332" t="s">
        <v>5785</v>
      </c>
      <c r="C2314" s="447" t="s">
        <v>17</v>
      </c>
      <c r="D2314" s="446">
        <v>0.21</v>
      </c>
      <c r="E2314" s="323"/>
    </row>
    <row r="2315" spans="1:5" ht="38.25">
      <c r="A2315" s="447">
        <v>88390</v>
      </c>
      <c r="B2315" s="332" t="s">
        <v>5786</v>
      </c>
      <c r="C2315" s="447" t="s">
        <v>17</v>
      </c>
      <c r="D2315" s="446">
        <v>1.01</v>
      </c>
      <c r="E2315" s="323"/>
    </row>
    <row r="2316" spans="1:5" ht="38.25">
      <c r="A2316" s="447">
        <v>88391</v>
      </c>
      <c r="B2316" s="332" t="s">
        <v>5787</v>
      </c>
      <c r="C2316" s="447" t="s">
        <v>17</v>
      </c>
      <c r="D2316" s="446">
        <v>3.03</v>
      </c>
      <c r="E2316" s="323"/>
    </row>
    <row r="2317" spans="1:5" ht="38.25">
      <c r="A2317" s="447">
        <v>88394</v>
      </c>
      <c r="B2317" s="332" t="s">
        <v>5788</v>
      </c>
      <c r="C2317" s="447" t="s">
        <v>17</v>
      </c>
      <c r="D2317" s="446">
        <v>1.1000000000000001</v>
      </c>
      <c r="E2317" s="323"/>
    </row>
    <row r="2318" spans="1:5" ht="38.25">
      <c r="A2318" s="447">
        <v>88395</v>
      </c>
      <c r="B2318" s="332" t="s">
        <v>5789</v>
      </c>
      <c r="C2318" s="447" t="s">
        <v>17</v>
      </c>
      <c r="D2318" s="446">
        <v>0.25</v>
      </c>
      <c r="E2318" s="323"/>
    </row>
    <row r="2319" spans="1:5" ht="38.25">
      <c r="A2319" s="447">
        <v>88396</v>
      </c>
      <c r="B2319" s="332" t="s">
        <v>5790</v>
      </c>
      <c r="C2319" s="447" t="s">
        <v>17</v>
      </c>
      <c r="D2319" s="446">
        <v>1.2</v>
      </c>
      <c r="E2319" s="323"/>
    </row>
    <row r="2320" spans="1:5" ht="38.25">
      <c r="A2320" s="447">
        <v>88397</v>
      </c>
      <c r="B2320" s="332" t="s">
        <v>5791</v>
      </c>
      <c r="C2320" s="447" t="s">
        <v>17</v>
      </c>
      <c r="D2320" s="446">
        <v>4.54</v>
      </c>
      <c r="E2320" s="323"/>
    </row>
    <row r="2321" spans="1:5" ht="51">
      <c r="A2321" s="447">
        <v>90633</v>
      </c>
      <c r="B2321" s="332" t="s">
        <v>449</v>
      </c>
      <c r="C2321" s="447" t="s">
        <v>17</v>
      </c>
      <c r="D2321" s="446">
        <v>4.37</v>
      </c>
      <c r="E2321" s="323"/>
    </row>
    <row r="2322" spans="1:5" ht="51">
      <c r="A2322" s="447">
        <v>90634</v>
      </c>
      <c r="B2322" s="332" t="s">
        <v>450</v>
      </c>
      <c r="C2322" s="447" t="s">
        <v>17</v>
      </c>
      <c r="D2322" s="446">
        <v>1.01</v>
      </c>
      <c r="E2322" s="323"/>
    </row>
    <row r="2323" spans="1:5" ht="51">
      <c r="A2323" s="447">
        <v>90635</v>
      </c>
      <c r="B2323" s="332" t="s">
        <v>451</v>
      </c>
      <c r="C2323" s="447" t="s">
        <v>17</v>
      </c>
      <c r="D2323" s="446">
        <v>4.78</v>
      </c>
      <c r="E2323" s="323"/>
    </row>
    <row r="2324" spans="1:5" ht="51">
      <c r="A2324" s="447">
        <v>90636</v>
      </c>
      <c r="B2324" s="332" t="s">
        <v>452</v>
      </c>
      <c r="C2324" s="447" t="s">
        <v>17</v>
      </c>
      <c r="D2324" s="446">
        <v>6.07</v>
      </c>
      <c r="E2324" s="323"/>
    </row>
    <row r="2325" spans="1:5" ht="51">
      <c r="A2325" s="447">
        <v>103238</v>
      </c>
      <c r="B2325" s="332" t="s">
        <v>8419</v>
      </c>
      <c r="C2325" s="447" t="s">
        <v>17</v>
      </c>
      <c r="D2325" s="446">
        <v>0</v>
      </c>
      <c r="E2325" s="323"/>
    </row>
    <row r="2326" spans="1:5" ht="38.25">
      <c r="A2326" s="447">
        <v>103239</v>
      </c>
      <c r="B2326" s="332" t="s">
        <v>8420</v>
      </c>
      <c r="C2326" s="447" t="s">
        <v>17</v>
      </c>
      <c r="D2326" s="446">
        <v>0</v>
      </c>
      <c r="E2326" s="323"/>
    </row>
    <row r="2327" spans="1:5" ht="38.25">
      <c r="A2327" s="447">
        <v>103240</v>
      </c>
      <c r="B2327" s="332" t="s">
        <v>8421</v>
      </c>
      <c r="C2327" s="447" t="s">
        <v>17</v>
      </c>
      <c r="D2327" s="446">
        <v>0</v>
      </c>
      <c r="E2327" s="323"/>
    </row>
    <row r="2328" spans="1:5" ht="51">
      <c r="A2328" s="447">
        <v>103241</v>
      </c>
      <c r="B2328" s="332" t="s">
        <v>5906</v>
      </c>
      <c r="C2328" s="447" t="s">
        <v>17</v>
      </c>
      <c r="D2328" s="446">
        <v>11.37</v>
      </c>
      <c r="E2328" s="323"/>
    </row>
    <row r="2329" spans="1:5" ht="38.25">
      <c r="A2329" s="447">
        <v>88853</v>
      </c>
      <c r="B2329" s="332" t="s">
        <v>360</v>
      </c>
      <c r="C2329" s="447" t="s">
        <v>17</v>
      </c>
      <c r="D2329" s="446">
        <v>0.15</v>
      </c>
      <c r="E2329" s="323"/>
    </row>
    <row r="2330" spans="1:5" ht="38.25">
      <c r="A2330" s="447">
        <v>88854</v>
      </c>
      <c r="B2330" s="332" t="s">
        <v>361</v>
      </c>
      <c r="C2330" s="447" t="s">
        <v>17</v>
      </c>
      <c r="D2330" s="446">
        <v>0.03</v>
      </c>
      <c r="E2330" s="323"/>
    </row>
    <row r="2331" spans="1:5" ht="38.25">
      <c r="A2331" s="447">
        <v>5692</v>
      </c>
      <c r="B2331" s="332" t="s">
        <v>255</v>
      </c>
      <c r="C2331" s="447" t="s">
        <v>17</v>
      </c>
      <c r="D2331" s="446">
        <v>0.16</v>
      </c>
      <c r="E2331" s="323"/>
    </row>
    <row r="2332" spans="1:5" ht="38.25">
      <c r="A2332" s="447">
        <v>5693</v>
      </c>
      <c r="B2332" s="332" t="s">
        <v>256</v>
      </c>
      <c r="C2332" s="447" t="s">
        <v>17</v>
      </c>
      <c r="D2332" s="446">
        <v>22.22</v>
      </c>
      <c r="E2332" s="323"/>
    </row>
    <row r="2333" spans="1:5" ht="51">
      <c r="A2333" s="447">
        <v>7044</v>
      </c>
      <c r="B2333" s="332" t="s">
        <v>290</v>
      </c>
      <c r="C2333" s="447" t="s">
        <v>17</v>
      </c>
      <c r="D2333" s="446">
        <v>0.18</v>
      </c>
      <c r="E2333" s="323"/>
    </row>
    <row r="2334" spans="1:5" ht="38.25">
      <c r="A2334" s="447">
        <v>7045</v>
      </c>
      <c r="B2334" s="332" t="s">
        <v>291</v>
      </c>
      <c r="C2334" s="447" t="s">
        <v>17</v>
      </c>
      <c r="D2334" s="446">
        <v>0.04</v>
      </c>
      <c r="E2334" s="323"/>
    </row>
    <row r="2335" spans="1:5" ht="51">
      <c r="A2335" s="447">
        <v>7046</v>
      </c>
      <c r="B2335" s="332" t="s">
        <v>292</v>
      </c>
      <c r="C2335" s="447" t="s">
        <v>17</v>
      </c>
      <c r="D2335" s="446">
        <v>0.2</v>
      </c>
      <c r="E2335" s="323"/>
    </row>
    <row r="2336" spans="1:5" ht="51">
      <c r="A2336" s="447">
        <v>7047</v>
      </c>
      <c r="B2336" s="332" t="s">
        <v>293</v>
      </c>
      <c r="C2336" s="447" t="s">
        <v>17</v>
      </c>
      <c r="D2336" s="446">
        <v>26.22</v>
      </c>
      <c r="E2336" s="323"/>
    </row>
    <row r="2337" spans="1:5" ht="38.25">
      <c r="A2337" s="447">
        <v>89228</v>
      </c>
      <c r="B2337" s="332" t="s">
        <v>394</v>
      </c>
      <c r="C2337" s="447" t="s">
        <v>17</v>
      </c>
      <c r="D2337" s="446">
        <v>46.4</v>
      </c>
      <c r="E2337" s="323"/>
    </row>
    <row r="2338" spans="1:5" ht="38.25">
      <c r="A2338" s="447">
        <v>89229</v>
      </c>
      <c r="B2338" s="332" t="s">
        <v>395</v>
      </c>
      <c r="C2338" s="447" t="s">
        <v>17</v>
      </c>
      <c r="D2338" s="446">
        <v>16.350000000000001</v>
      </c>
      <c r="E2338" s="323"/>
    </row>
    <row r="2339" spans="1:5" ht="38.25">
      <c r="A2339" s="447">
        <v>5779</v>
      </c>
      <c r="B2339" s="332" t="s">
        <v>284</v>
      </c>
      <c r="C2339" s="447" t="s">
        <v>17</v>
      </c>
      <c r="D2339" s="446">
        <v>74.58</v>
      </c>
      <c r="E2339" s="323"/>
    </row>
    <row r="2340" spans="1:5" ht="38.25">
      <c r="A2340" s="447">
        <v>53849</v>
      </c>
      <c r="B2340" s="332" t="s">
        <v>322</v>
      </c>
      <c r="C2340" s="447" t="s">
        <v>17</v>
      </c>
      <c r="D2340" s="446">
        <v>91.21</v>
      </c>
      <c r="E2340" s="323"/>
    </row>
    <row r="2341" spans="1:5" ht="25.5">
      <c r="A2341" s="447">
        <v>95129</v>
      </c>
      <c r="B2341" s="332" t="s">
        <v>624</v>
      </c>
      <c r="C2341" s="447" t="s">
        <v>17</v>
      </c>
      <c r="D2341" s="446">
        <v>47.9</v>
      </c>
      <c r="E2341" s="323"/>
    </row>
    <row r="2342" spans="1:5" ht="25.5">
      <c r="A2342" s="447">
        <v>95130</v>
      </c>
      <c r="B2342" s="332" t="s">
        <v>625</v>
      </c>
      <c r="C2342" s="447" t="s">
        <v>17</v>
      </c>
      <c r="D2342" s="446">
        <v>17.36</v>
      </c>
      <c r="E2342" s="323"/>
    </row>
    <row r="2343" spans="1:5" ht="25.5">
      <c r="A2343" s="447">
        <v>95131</v>
      </c>
      <c r="B2343" s="332" t="s">
        <v>626</v>
      </c>
      <c r="C2343" s="447" t="s">
        <v>17</v>
      </c>
      <c r="D2343" s="446">
        <v>56.38</v>
      </c>
      <c r="E2343" s="323"/>
    </row>
    <row r="2344" spans="1:5" ht="38.25">
      <c r="A2344" s="447">
        <v>95132</v>
      </c>
      <c r="B2344" s="332" t="s">
        <v>627</v>
      </c>
      <c r="C2344" s="447" t="s">
        <v>17</v>
      </c>
      <c r="D2344" s="446">
        <v>35.14</v>
      </c>
      <c r="E2344" s="323"/>
    </row>
    <row r="2345" spans="1:5" ht="38.25">
      <c r="A2345" s="447">
        <v>102982</v>
      </c>
      <c r="B2345" s="332" t="s">
        <v>8422</v>
      </c>
      <c r="C2345" s="447" t="s">
        <v>17</v>
      </c>
      <c r="D2345" s="446">
        <v>0</v>
      </c>
      <c r="E2345" s="323"/>
    </row>
    <row r="2346" spans="1:5" ht="38.25">
      <c r="A2346" s="447">
        <v>102983</v>
      </c>
      <c r="B2346" s="332" t="s">
        <v>8423</v>
      </c>
      <c r="C2346" s="447" t="s">
        <v>17</v>
      </c>
      <c r="D2346" s="446">
        <v>0</v>
      </c>
      <c r="E2346" s="323"/>
    </row>
    <row r="2347" spans="1:5" ht="38.25">
      <c r="A2347" s="447">
        <v>102984</v>
      </c>
      <c r="B2347" s="332" t="s">
        <v>8424</v>
      </c>
      <c r="C2347" s="447" t="s">
        <v>17</v>
      </c>
      <c r="D2347" s="446">
        <v>0</v>
      </c>
      <c r="E2347" s="323"/>
    </row>
    <row r="2348" spans="1:5" ht="38.25">
      <c r="A2348" s="447">
        <v>102985</v>
      </c>
      <c r="B2348" s="332" t="s">
        <v>2211</v>
      </c>
      <c r="C2348" s="447" t="s">
        <v>17</v>
      </c>
      <c r="D2348" s="446">
        <v>16.3</v>
      </c>
      <c r="E2348" s="323"/>
    </row>
    <row r="2349" spans="1:5" ht="25.5">
      <c r="A2349" s="447">
        <v>92956</v>
      </c>
      <c r="B2349" s="332" t="s">
        <v>575</v>
      </c>
      <c r="C2349" s="447" t="s">
        <v>17</v>
      </c>
      <c r="D2349" s="446">
        <v>4.41</v>
      </c>
      <c r="E2349" s="323"/>
    </row>
    <row r="2350" spans="1:5" ht="25.5">
      <c r="A2350" s="447">
        <v>92957</v>
      </c>
      <c r="B2350" s="332" t="s">
        <v>576</v>
      </c>
      <c r="C2350" s="447" t="s">
        <v>17</v>
      </c>
      <c r="D2350" s="446">
        <v>1.02</v>
      </c>
      <c r="E2350" s="323"/>
    </row>
    <row r="2351" spans="1:5" ht="25.5">
      <c r="A2351" s="447">
        <v>92958</v>
      </c>
      <c r="B2351" s="332" t="s">
        <v>577</v>
      </c>
      <c r="C2351" s="447" t="s">
        <v>17</v>
      </c>
      <c r="D2351" s="446">
        <v>4.83</v>
      </c>
      <c r="E2351" s="323"/>
    </row>
    <row r="2352" spans="1:5" ht="38.25">
      <c r="A2352" s="447">
        <v>92959</v>
      </c>
      <c r="B2352" s="332" t="s">
        <v>578</v>
      </c>
      <c r="C2352" s="447" t="s">
        <v>17</v>
      </c>
      <c r="D2352" s="446">
        <v>10.1</v>
      </c>
      <c r="E2352" s="323"/>
    </row>
    <row r="2353" spans="1:5" ht="38.25">
      <c r="A2353" s="447">
        <v>102858</v>
      </c>
      <c r="B2353" s="332" t="s">
        <v>8425</v>
      </c>
      <c r="C2353" s="447" t="s">
        <v>17</v>
      </c>
      <c r="D2353" s="446">
        <v>0</v>
      </c>
      <c r="E2353" s="323"/>
    </row>
    <row r="2354" spans="1:5" ht="38.25">
      <c r="A2354" s="447">
        <v>102859</v>
      </c>
      <c r="B2354" s="332" t="s">
        <v>8426</v>
      </c>
      <c r="C2354" s="447" t="s">
        <v>17</v>
      </c>
      <c r="D2354" s="446">
        <v>0</v>
      </c>
      <c r="E2354" s="323"/>
    </row>
    <row r="2355" spans="1:5" ht="38.25">
      <c r="A2355" s="447">
        <v>102860</v>
      </c>
      <c r="B2355" s="332" t="s">
        <v>8427</v>
      </c>
      <c r="C2355" s="447" t="s">
        <v>17</v>
      </c>
      <c r="D2355" s="446">
        <v>0</v>
      </c>
      <c r="E2355" s="323"/>
    </row>
    <row r="2356" spans="1:5" ht="38.25">
      <c r="A2356" s="447">
        <v>102861</v>
      </c>
      <c r="B2356" s="332" t="s">
        <v>5888</v>
      </c>
      <c r="C2356" s="447" t="s">
        <v>17</v>
      </c>
      <c r="D2356" s="446">
        <v>1.21</v>
      </c>
      <c r="E2356" s="323"/>
    </row>
    <row r="2357" spans="1:5" ht="63.75">
      <c r="A2357" s="447">
        <v>93404</v>
      </c>
      <c r="B2357" s="332" t="s">
        <v>5850</v>
      </c>
      <c r="C2357" s="447" t="s">
        <v>17</v>
      </c>
      <c r="D2357" s="446">
        <v>7.33</v>
      </c>
      <c r="E2357" s="323"/>
    </row>
    <row r="2358" spans="1:5" ht="51">
      <c r="A2358" s="447">
        <v>93405</v>
      </c>
      <c r="B2358" s="332" t="s">
        <v>5851</v>
      </c>
      <c r="C2358" s="447" t="s">
        <v>17</v>
      </c>
      <c r="D2358" s="446">
        <v>1.87</v>
      </c>
      <c r="E2358" s="323"/>
    </row>
    <row r="2359" spans="1:5" ht="63.75">
      <c r="A2359" s="447">
        <v>93406</v>
      </c>
      <c r="B2359" s="332" t="s">
        <v>5852</v>
      </c>
      <c r="C2359" s="447" t="s">
        <v>17</v>
      </c>
      <c r="D2359" s="446">
        <v>8.8000000000000007</v>
      </c>
      <c r="E2359" s="323"/>
    </row>
    <row r="2360" spans="1:5" ht="63.75">
      <c r="A2360" s="447">
        <v>93407</v>
      </c>
      <c r="B2360" s="332" t="s">
        <v>5853</v>
      </c>
      <c r="C2360" s="447" t="s">
        <v>17</v>
      </c>
      <c r="D2360" s="446">
        <v>51.37</v>
      </c>
      <c r="E2360" s="323"/>
    </row>
    <row r="2361" spans="1:5" ht="25.5">
      <c r="A2361" s="447">
        <v>102936</v>
      </c>
      <c r="B2361" s="332" t="s">
        <v>8428</v>
      </c>
      <c r="C2361" s="447" t="s">
        <v>17</v>
      </c>
      <c r="D2361" s="446">
        <v>0</v>
      </c>
      <c r="E2361" s="323"/>
    </row>
    <row r="2362" spans="1:5" ht="25.5">
      <c r="A2362" s="447">
        <v>102937</v>
      </c>
      <c r="B2362" s="332" t="s">
        <v>8429</v>
      </c>
      <c r="C2362" s="447" t="s">
        <v>17</v>
      </c>
      <c r="D2362" s="446">
        <v>0</v>
      </c>
      <c r="E2362" s="323"/>
    </row>
    <row r="2363" spans="1:5" ht="25.5">
      <c r="A2363" s="447">
        <v>102938</v>
      </c>
      <c r="B2363" s="332" t="s">
        <v>8430</v>
      </c>
      <c r="C2363" s="447" t="s">
        <v>17</v>
      </c>
      <c r="D2363" s="446">
        <v>0</v>
      </c>
      <c r="E2363" s="323"/>
    </row>
    <row r="2364" spans="1:5" ht="25.5">
      <c r="A2364" s="447">
        <v>102939</v>
      </c>
      <c r="B2364" s="332" t="s">
        <v>5894</v>
      </c>
      <c r="C2364" s="447" t="s">
        <v>17</v>
      </c>
      <c r="D2364" s="446">
        <v>9.06</v>
      </c>
      <c r="E2364" s="323"/>
    </row>
    <row r="2365" spans="1:5" ht="38.25">
      <c r="A2365" s="447">
        <v>103159</v>
      </c>
      <c r="B2365" s="332" t="s">
        <v>8431</v>
      </c>
      <c r="C2365" s="447" t="s">
        <v>17</v>
      </c>
      <c r="D2365" s="446">
        <v>0</v>
      </c>
      <c r="E2365" s="323"/>
    </row>
    <row r="2366" spans="1:5" ht="38.25">
      <c r="A2366" s="447">
        <v>103160</v>
      </c>
      <c r="B2366" s="332" t="s">
        <v>8432</v>
      </c>
      <c r="C2366" s="447" t="s">
        <v>17</v>
      </c>
      <c r="D2366" s="446">
        <v>0</v>
      </c>
      <c r="E2366" s="323"/>
    </row>
    <row r="2367" spans="1:5" ht="38.25">
      <c r="A2367" s="447">
        <v>103161</v>
      </c>
      <c r="B2367" s="332" t="s">
        <v>8433</v>
      </c>
      <c r="C2367" s="447" t="s">
        <v>17</v>
      </c>
      <c r="D2367" s="446">
        <v>0</v>
      </c>
      <c r="E2367" s="323"/>
    </row>
    <row r="2368" spans="1:5" ht="51">
      <c r="A2368" s="447">
        <v>103162</v>
      </c>
      <c r="B2368" s="332" t="s">
        <v>5899</v>
      </c>
      <c r="C2368" s="447" t="s">
        <v>17</v>
      </c>
      <c r="D2368" s="446">
        <v>0.64</v>
      </c>
      <c r="E2368" s="323"/>
    </row>
    <row r="2369" spans="1:5" ht="51">
      <c r="A2369" s="447">
        <v>103153</v>
      </c>
      <c r="B2369" s="332" t="s">
        <v>8434</v>
      </c>
      <c r="C2369" s="447" t="s">
        <v>17</v>
      </c>
      <c r="D2369" s="446">
        <v>0</v>
      </c>
      <c r="E2369" s="323"/>
    </row>
    <row r="2370" spans="1:5" ht="38.25">
      <c r="A2370" s="447">
        <v>103154</v>
      </c>
      <c r="B2370" s="332" t="s">
        <v>8435</v>
      </c>
      <c r="C2370" s="447" t="s">
        <v>17</v>
      </c>
      <c r="D2370" s="446">
        <v>0</v>
      </c>
      <c r="E2370" s="323"/>
    </row>
    <row r="2371" spans="1:5" ht="51">
      <c r="A2371" s="447">
        <v>103155</v>
      </c>
      <c r="B2371" s="332" t="s">
        <v>8436</v>
      </c>
      <c r="C2371" s="447" t="s">
        <v>17</v>
      </c>
      <c r="D2371" s="446">
        <v>0</v>
      </c>
      <c r="E2371" s="323"/>
    </row>
    <row r="2372" spans="1:5" ht="51">
      <c r="A2372" s="447">
        <v>103156</v>
      </c>
      <c r="B2372" s="332" t="s">
        <v>5898</v>
      </c>
      <c r="C2372" s="447" t="s">
        <v>17</v>
      </c>
      <c r="D2372" s="446">
        <v>2.2999999999999998</v>
      </c>
      <c r="E2372" s="323"/>
    </row>
    <row r="2373" spans="1:5" ht="51">
      <c r="A2373" s="447">
        <v>103171</v>
      </c>
      <c r="B2373" s="332" t="s">
        <v>8437</v>
      </c>
      <c r="C2373" s="447" t="s">
        <v>17</v>
      </c>
      <c r="D2373" s="446">
        <v>0</v>
      </c>
      <c r="E2373" s="323"/>
    </row>
    <row r="2374" spans="1:5" ht="51">
      <c r="A2374" s="447">
        <v>103172</v>
      </c>
      <c r="B2374" s="332" t="s">
        <v>8438</v>
      </c>
      <c r="C2374" s="447" t="s">
        <v>17</v>
      </c>
      <c r="D2374" s="446">
        <v>0</v>
      </c>
      <c r="E2374" s="323"/>
    </row>
    <row r="2375" spans="1:5" ht="51">
      <c r="A2375" s="447">
        <v>103173</v>
      </c>
      <c r="B2375" s="332" t="s">
        <v>8439</v>
      </c>
      <c r="C2375" s="447" t="s">
        <v>17</v>
      </c>
      <c r="D2375" s="446">
        <v>0</v>
      </c>
      <c r="E2375" s="323"/>
    </row>
    <row r="2376" spans="1:5" ht="51">
      <c r="A2376" s="447">
        <v>103174</v>
      </c>
      <c r="B2376" s="332" t="s">
        <v>5901</v>
      </c>
      <c r="C2376" s="447" t="s">
        <v>17</v>
      </c>
      <c r="D2376" s="446">
        <v>1.84</v>
      </c>
      <c r="E2376" s="323"/>
    </row>
    <row r="2377" spans="1:5" ht="51">
      <c r="A2377" s="447">
        <v>103177</v>
      </c>
      <c r="B2377" s="332" t="s">
        <v>8440</v>
      </c>
      <c r="C2377" s="447" t="s">
        <v>17</v>
      </c>
      <c r="D2377" s="446">
        <v>0</v>
      </c>
      <c r="E2377" s="323"/>
    </row>
    <row r="2378" spans="1:5" ht="51">
      <c r="A2378" s="447">
        <v>103178</v>
      </c>
      <c r="B2378" s="332" t="s">
        <v>8441</v>
      </c>
      <c r="C2378" s="447" t="s">
        <v>17</v>
      </c>
      <c r="D2378" s="446">
        <v>0</v>
      </c>
      <c r="E2378" s="323"/>
    </row>
    <row r="2379" spans="1:5" ht="51">
      <c r="A2379" s="447">
        <v>103179</v>
      </c>
      <c r="B2379" s="332" t="s">
        <v>8442</v>
      </c>
      <c r="C2379" s="447" t="s">
        <v>17</v>
      </c>
      <c r="D2379" s="446">
        <v>0</v>
      </c>
      <c r="E2379" s="323"/>
    </row>
    <row r="2380" spans="1:5" ht="51">
      <c r="A2380" s="447">
        <v>103180</v>
      </c>
      <c r="B2380" s="332" t="s">
        <v>5902</v>
      </c>
      <c r="C2380" s="447" t="s">
        <v>17</v>
      </c>
      <c r="D2380" s="446">
        <v>4.2300000000000004</v>
      </c>
      <c r="E2380" s="323"/>
    </row>
    <row r="2381" spans="1:5" ht="51">
      <c r="A2381" s="447">
        <v>103165</v>
      </c>
      <c r="B2381" s="332" t="s">
        <v>8443</v>
      </c>
      <c r="C2381" s="447" t="s">
        <v>17</v>
      </c>
      <c r="D2381" s="446">
        <v>0</v>
      </c>
      <c r="E2381" s="323"/>
    </row>
    <row r="2382" spans="1:5" ht="38.25">
      <c r="A2382" s="447">
        <v>103166</v>
      </c>
      <c r="B2382" s="332" t="s">
        <v>8444</v>
      </c>
      <c r="C2382" s="447" t="s">
        <v>17</v>
      </c>
      <c r="D2382" s="446">
        <v>0</v>
      </c>
      <c r="E2382" s="323"/>
    </row>
    <row r="2383" spans="1:5" ht="51">
      <c r="A2383" s="447">
        <v>103167</v>
      </c>
      <c r="B2383" s="332" t="s">
        <v>8445</v>
      </c>
      <c r="C2383" s="447" t="s">
        <v>17</v>
      </c>
      <c r="D2383" s="446">
        <v>0</v>
      </c>
      <c r="E2383" s="323"/>
    </row>
    <row r="2384" spans="1:5" ht="51">
      <c r="A2384" s="447">
        <v>103168</v>
      </c>
      <c r="B2384" s="332" t="s">
        <v>5900</v>
      </c>
      <c r="C2384" s="447" t="s">
        <v>17</v>
      </c>
      <c r="D2384" s="446">
        <v>0.73</v>
      </c>
      <c r="E2384" s="323"/>
    </row>
    <row r="2385" spans="1:5" ht="25.5">
      <c r="A2385" s="447">
        <v>102864</v>
      </c>
      <c r="B2385" s="332" t="s">
        <v>8446</v>
      </c>
      <c r="C2385" s="447" t="s">
        <v>17</v>
      </c>
      <c r="D2385" s="446">
        <v>0</v>
      </c>
      <c r="E2385" s="323"/>
    </row>
    <row r="2386" spans="1:5" ht="25.5">
      <c r="A2386" s="447">
        <v>102865</v>
      </c>
      <c r="B2386" s="332" t="s">
        <v>8447</v>
      </c>
      <c r="C2386" s="447" t="s">
        <v>17</v>
      </c>
      <c r="D2386" s="446">
        <v>0</v>
      </c>
      <c r="E2386" s="323"/>
    </row>
    <row r="2387" spans="1:5" ht="25.5">
      <c r="A2387" s="447">
        <v>102866</v>
      </c>
      <c r="B2387" s="332" t="s">
        <v>8448</v>
      </c>
      <c r="C2387" s="447" t="s">
        <v>17</v>
      </c>
      <c r="D2387" s="446">
        <v>0</v>
      </c>
      <c r="E2387" s="323"/>
    </row>
    <row r="2388" spans="1:5" ht="25.5">
      <c r="A2388" s="447">
        <v>102867</v>
      </c>
      <c r="B2388" s="332" t="s">
        <v>5889</v>
      </c>
      <c r="C2388" s="447" t="s">
        <v>17</v>
      </c>
      <c r="D2388" s="446">
        <v>0.65</v>
      </c>
      <c r="E2388" s="323"/>
    </row>
    <row r="2389" spans="1:5" ht="38.25">
      <c r="A2389" s="447">
        <v>92108</v>
      </c>
      <c r="B2389" s="332" t="s">
        <v>5833</v>
      </c>
      <c r="C2389" s="447" t="s">
        <v>17</v>
      </c>
      <c r="D2389" s="446">
        <v>1.02</v>
      </c>
      <c r="E2389" s="323"/>
    </row>
    <row r="2390" spans="1:5" ht="38.25">
      <c r="A2390" s="447">
        <v>92109</v>
      </c>
      <c r="B2390" s="332" t="s">
        <v>5834</v>
      </c>
      <c r="C2390" s="447" t="s">
        <v>17</v>
      </c>
      <c r="D2390" s="446">
        <v>0.23</v>
      </c>
      <c r="E2390" s="323"/>
    </row>
    <row r="2391" spans="1:5" ht="38.25">
      <c r="A2391" s="447">
        <v>92110</v>
      </c>
      <c r="B2391" s="332" t="s">
        <v>5835</v>
      </c>
      <c r="C2391" s="447" t="s">
        <v>17</v>
      </c>
      <c r="D2391" s="446">
        <v>1.27</v>
      </c>
      <c r="E2391" s="323"/>
    </row>
    <row r="2392" spans="1:5" ht="38.25">
      <c r="A2392" s="447">
        <v>92111</v>
      </c>
      <c r="B2392" s="332" t="s">
        <v>5836</v>
      </c>
      <c r="C2392" s="447" t="s">
        <v>17</v>
      </c>
      <c r="D2392" s="446">
        <v>1.21</v>
      </c>
      <c r="E2392" s="323"/>
    </row>
    <row r="2393" spans="1:5" ht="63.75">
      <c r="A2393" s="447">
        <v>90670</v>
      </c>
      <c r="B2393" s="332" t="s">
        <v>469</v>
      </c>
      <c r="C2393" s="447" t="s">
        <v>17</v>
      </c>
      <c r="D2393" s="446">
        <v>256.41000000000003</v>
      </c>
      <c r="E2393" s="323"/>
    </row>
    <row r="2394" spans="1:5" ht="51">
      <c r="A2394" s="447">
        <v>90671</v>
      </c>
      <c r="B2394" s="332" t="s">
        <v>470</v>
      </c>
      <c r="C2394" s="447" t="s">
        <v>17</v>
      </c>
      <c r="D2394" s="446">
        <v>68.790000000000006</v>
      </c>
      <c r="E2394" s="323"/>
    </row>
    <row r="2395" spans="1:5" ht="63.75">
      <c r="A2395" s="447">
        <v>90672</v>
      </c>
      <c r="B2395" s="332" t="s">
        <v>471</v>
      </c>
      <c r="C2395" s="447" t="s">
        <v>17</v>
      </c>
      <c r="D2395" s="446">
        <v>320.88</v>
      </c>
      <c r="E2395" s="323"/>
    </row>
    <row r="2396" spans="1:5" ht="63.75">
      <c r="A2396" s="447">
        <v>90673</v>
      </c>
      <c r="B2396" s="332" t="s">
        <v>472</v>
      </c>
      <c r="C2396" s="447" t="s">
        <v>17</v>
      </c>
      <c r="D2396" s="446">
        <v>130.33000000000001</v>
      </c>
      <c r="E2396" s="323"/>
    </row>
    <row r="2397" spans="1:5" ht="63.75">
      <c r="A2397" s="447">
        <v>93220</v>
      </c>
      <c r="B2397" s="332" t="s">
        <v>582</v>
      </c>
      <c r="C2397" s="447" t="s">
        <v>17</v>
      </c>
      <c r="D2397" s="446">
        <v>393.17</v>
      </c>
      <c r="E2397" s="323"/>
    </row>
    <row r="2398" spans="1:5" ht="51">
      <c r="A2398" s="447">
        <v>93221</v>
      </c>
      <c r="B2398" s="332" t="s">
        <v>583</v>
      </c>
      <c r="C2398" s="447" t="s">
        <v>17</v>
      </c>
      <c r="D2398" s="446">
        <v>105.48</v>
      </c>
      <c r="E2398" s="323"/>
    </row>
    <row r="2399" spans="1:5" ht="63.75">
      <c r="A2399" s="447">
        <v>93222</v>
      </c>
      <c r="B2399" s="332" t="s">
        <v>584</v>
      </c>
      <c r="C2399" s="447" t="s">
        <v>17</v>
      </c>
      <c r="D2399" s="446">
        <v>492.01</v>
      </c>
      <c r="E2399" s="323"/>
    </row>
    <row r="2400" spans="1:5" ht="63.75">
      <c r="A2400" s="447">
        <v>93223</v>
      </c>
      <c r="B2400" s="332" t="s">
        <v>5844</v>
      </c>
      <c r="C2400" s="447" t="s">
        <v>17</v>
      </c>
      <c r="D2400" s="446">
        <v>170.23</v>
      </c>
      <c r="E2400" s="323"/>
    </row>
    <row r="2401" spans="1:5" ht="38.25">
      <c r="A2401" s="447">
        <v>104691</v>
      </c>
      <c r="B2401" s="332" t="s">
        <v>7408</v>
      </c>
      <c r="C2401" s="447" t="s">
        <v>17</v>
      </c>
      <c r="D2401" s="446">
        <v>1.02</v>
      </c>
      <c r="E2401" s="323"/>
    </row>
    <row r="2402" spans="1:5" ht="38.25">
      <c r="A2402" s="447">
        <v>104692</v>
      </c>
      <c r="B2402" s="332" t="s">
        <v>7409</v>
      </c>
      <c r="C2402" s="447" t="s">
        <v>17</v>
      </c>
      <c r="D2402" s="446">
        <v>0.23</v>
      </c>
      <c r="E2402" s="323"/>
    </row>
    <row r="2403" spans="1:5" ht="38.25">
      <c r="A2403" s="447">
        <v>104693</v>
      </c>
      <c r="B2403" s="332" t="s">
        <v>7410</v>
      </c>
      <c r="C2403" s="447" t="s">
        <v>17</v>
      </c>
      <c r="D2403" s="446">
        <v>1.27</v>
      </c>
      <c r="E2403" s="323"/>
    </row>
    <row r="2404" spans="1:5" ht="38.25">
      <c r="A2404" s="447">
        <v>104694</v>
      </c>
      <c r="B2404" s="332" t="s">
        <v>5912</v>
      </c>
      <c r="C2404" s="447" t="s">
        <v>17</v>
      </c>
      <c r="D2404" s="446">
        <v>2.06</v>
      </c>
      <c r="E2404" s="323"/>
    </row>
    <row r="2405" spans="1:5" ht="51">
      <c r="A2405" s="447">
        <v>90676</v>
      </c>
      <c r="B2405" s="332" t="s">
        <v>473</v>
      </c>
      <c r="C2405" s="447" t="s">
        <v>17</v>
      </c>
      <c r="D2405" s="446">
        <v>103.71</v>
      </c>
      <c r="E2405" s="323"/>
    </row>
    <row r="2406" spans="1:5" ht="51">
      <c r="A2406" s="447">
        <v>91021</v>
      </c>
      <c r="B2406" s="332" t="s">
        <v>499</v>
      </c>
      <c r="C2406" s="447" t="s">
        <v>17</v>
      </c>
      <c r="D2406" s="446">
        <v>12.65</v>
      </c>
      <c r="E2406" s="323"/>
    </row>
    <row r="2407" spans="1:5" ht="51">
      <c r="A2407" s="447">
        <v>90677</v>
      </c>
      <c r="B2407" s="332" t="s">
        <v>474</v>
      </c>
      <c r="C2407" s="447" t="s">
        <v>17</v>
      </c>
      <c r="D2407" s="446">
        <v>31.22</v>
      </c>
      <c r="E2407" s="323"/>
    </row>
    <row r="2408" spans="1:5" ht="51">
      <c r="A2408" s="447">
        <v>90678</v>
      </c>
      <c r="B2408" s="332" t="s">
        <v>475</v>
      </c>
      <c r="C2408" s="447" t="s">
        <v>17</v>
      </c>
      <c r="D2408" s="446">
        <v>144.6</v>
      </c>
      <c r="E2408" s="323"/>
    </row>
    <row r="2409" spans="1:5" ht="51">
      <c r="A2409" s="447">
        <v>90679</v>
      </c>
      <c r="B2409" s="332" t="s">
        <v>476</v>
      </c>
      <c r="C2409" s="447" t="s">
        <v>17</v>
      </c>
      <c r="D2409" s="446">
        <v>99.95</v>
      </c>
      <c r="E2409" s="323"/>
    </row>
    <row r="2410" spans="1:5" ht="38.25">
      <c r="A2410" s="447">
        <v>102870</v>
      </c>
      <c r="B2410" s="332" t="s">
        <v>7387</v>
      </c>
      <c r="C2410" s="447" t="s">
        <v>17</v>
      </c>
      <c r="D2410" s="446">
        <v>373.95</v>
      </c>
      <c r="E2410" s="323"/>
    </row>
    <row r="2411" spans="1:5" ht="38.25">
      <c r="A2411" s="447">
        <v>102871</v>
      </c>
      <c r="B2411" s="332" t="s">
        <v>7388</v>
      </c>
      <c r="C2411" s="447" t="s">
        <v>17</v>
      </c>
      <c r="D2411" s="446">
        <v>101.03</v>
      </c>
      <c r="E2411" s="323"/>
    </row>
    <row r="2412" spans="1:5" ht="38.25">
      <c r="A2412" s="447">
        <v>102872</v>
      </c>
      <c r="B2412" s="332" t="s">
        <v>7389</v>
      </c>
      <c r="C2412" s="447" t="s">
        <v>17</v>
      </c>
      <c r="D2412" s="446">
        <v>467.96</v>
      </c>
      <c r="E2412" s="323"/>
    </row>
    <row r="2413" spans="1:5" ht="38.25">
      <c r="A2413" s="447">
        <v>102873</v>
      </c>
      <c r="B2413" s="332" t="s">
        <v>2203</v>
      </c>
      <c r="C2413" s="447" t="s">
        <v>17</v>
      </c>
      <c r="D2413" s="446">
        <v>130.33000000000001</v>
      </c>
      <c r="E2413" s="323"/>
    </row>
    <row r="2414" spans="1:5" ht="38.25">
      <c r="A2414" s="447">
        <v>102960</v>
      </c>
      <c r="B2414" s="332" t="s">
        <v>7393</v>
      </c>
      <c r="C2414" s="447" t="s">
        <v>17</v>
      </c>
      <c r="D2414" s="446">
        <v>181.48</v>
      </c>
      <c r="E2414" s="323"/>
    </row>
    <row r="2415" spans="1:5" ht="38.25">
      <c r="A2415" s="447">
        <v>102961</v>
      </c>
      <c r="B2415" s="332" t="s">
        <v>7394</v>
      </c>
      <c r="C2415" s="447" t="s">
        <v>17</v>
      </c>
      <c r="D2415" s="446">
        <v>49.03</v>
      </c>
      <c r="E2415" s="323"/>
    </row>
    <row r="2416" spans="1:5" ht="38.25">
      <c r="A2416" s="447">
        <v>102962</v>
      </c>
      <c r="B2416" s="332" t="s">
        <v>7395</v>
      </c>
      <c r="C2416" s="447" t="s">
        <v>17</v>
      </c>
      <c r="D2416" s="446">
        <v>170.24</v>
      </c>
      <c r="E2416" s="323"/>
    </row>
    <row r="2417" spans="1:5" ht="38.25">
      <c r="A2417" s="447">
        <v>102963</v>
      </c>
      <c r="B2417" s="332" t="s">
        <v>2210</v>
      </c>
      <c r="C2417" s="447" t="s">
        <v>17</v>
      </c>
      <c r="D2417" s="446">
        <v>92.38</v>
      </c>
      <c r="E2417" s="323"/>
    </row>
    <row r="2418" spans="1:5" ht="25.5">
      <c r="A2418" s="447">
        <v>95698</v>
      </c>
      <c r="B2418" s="332" t="s">
        <v>648</v>
      </c>
      <c r="C2418" s="447" t="s">
        <v>17</v>
      </c>
      <c r="D2418" s="446">
        <v>4.6500000000000004</v>
      </c>
      <c r="E2418" s="323"/>
    </row>
    <row r="2419" spans="1:5" ht="25.5">
      <c r="A2419" s="447">
        <v>95699</v>
      </c>
      <c r="B2419" s="332" t="s">
        <v>649</v>
      </c>
      <c r="C2419" s="447" t="s">
        <v>17</v>
      </c>
      <c r="D2419" s="446">
        <v>1.07</v>
      </c>
      <c r="E2419" s="323"/>
    </row>
    <row r="2420" spans="1:5" ht="25.5">
      <c r="A2420" s="447">
        <v>95700</v>
      </c>
      <c r="B2420" s="332" t="s">
        <v>650</v>
      </c>
      <c r="C2420" s="447" t="s">
        <v>17</v>
      </c>
      <c r="D2420" s="446">
        <v>5.82</v>
      </c>
      <c r="E2420" s="323"/>
    </row>
    <row r="2421" spans="1:5" ht="38.25">
      <c r="A2421" s="447">
        <v>95701</v>
      </c>
      <c r="B2421" s="332" t="s">
        <v>651</v>
      </c>
      <c r="C2421" s="447" t="s">
        <v>17</v>
      </c>
      <c r="D2421" s="446">
        <v>3.03</v>
      </c>
      <c r="E2421" s="323"/>
    </row>
    <row r="2422" spans="1:5" ht="25.5">
      <c r="A2422" s="447">
        <v>90621</v>
      </c>
      <c r="B2422" s="332" t="s">
        <v>441</v>
      </c>
      <c r="C2422" s="447" t="s">
        <v>17</v>
      </c>
      <c r="D2422" s="446">
        <v>2.1</v>
      </c>
      <c r="E2422" s="323"/>
    </row>
    <row r="2423" spans="1:5" ht="25.5">
      <c r="A2423" s="447">
        <v>90622</v>
      </c>
      <c r="B2423" s="332" t="s">
        <v>442</v>
      </c>
      <c r="C2423" s="447" t="s">
        <v>17</v>
      </c>
      <c r="D2423" s="446">
        <v>0.48</v>
      </c>
      <c r="E2423" s="323"/>
    </row>
    <row r="2424" spans="1:5" ht="25.5">
      <c r="A2424" s="447">
        <v>90623</v>
      </c>
      <c r="B2424" s="332" t="s">
        <v>443</v>
      </c>
      <c r="C2424" s="447" t="s">
        <v>17</v>
      </c>
      <c r="D2424" s="446">
        <v>2.62</v>
      </c>
      <c r="E2424" s="323"/>
    </row>
    <row r="2425" spans="1:5" ht="25.5">
      <c r="A2425" s="447">
        <v>90624</v>
      </c>
      <c r="B2425" s="332" t="s">
        <v>444</v>
      </c>
      <c r="C2425" s="447" t="s">
        <v>17</v>
      </c>
      <c r="D2425" s="446">
        <v>3.03</v>
      </c>
      <c r="E2425" s="323"/>
    </row>
    <row r="2426" spans="1:5" ht="38.25">
      <c r="A2426" s="447">
        <v>102876</v>
      </c>
      <c r="B2426" s="332" t="s">
        <v>7390</v>
      </c>
      <c r="C2426" s="447" t="s">
        <v>17</v>
      </c>
      <c r="D2426" s="446">
        <v>519.66999999999996</v>
      </c>
      <c r="E2426" s="323"/>
    </row>
    <row r="2427" spans="1:5" ht="38.25">
      <c r="A2427" s="447">
        <v>102877</v>
      </c>
      <c r="B2427" s="332" t="s">
        <v>7391</v>
      </c>
      <c r="C2427" s="447" t="s">
        <v>17</v>
      </c>
      <c r="D2427" s="446">
        <v>140.38999999999999</v>
      </c>
      <c r="E2427" s="323"/>
    </row>
    <row r="2428" spans="1:5" ht="38.25">
      <c r="A2428" s="447">
        <v>102878</v>
      </c>
      <c r="B2428" s="332" t="s">
        <v>7392</v>
      </c>
      <c r="C2428" s="447" t="s">
        <v>17</v>
      </c>
      <c r="D2428" s="446">
        <v>650.30999999999995</v>
      </c>
      <c r="E2428" s="323"/>
    </row>
    <row r="2429" spans="1:5" ht="38.25">
      <c r="A2429" s="447">
        <v>102879</v>
      </c>
      <c r="B2429" s="332" t="s">
        <v>2204</v>
      </c>
      <c r="C2429" s="447" t="s">
        <v>17</v>
      </c>
      <c r="D2429" s="446">
        <v>195.6</v>
      </c>
      <c r="E2429" s="323"/>
    </row>
    <row r="2430" spans="1:5" ht="38.25">
      <c r="A2430" s="447">
        <v>103220</v>
      </c>
      <c r="B2430" s="332" t="s">
        <v>7399</v>
      </c>
      <c r="C2430" s="447" t="s">
        <v>17</v>
      </c>
      <c r="D2430" s="446">
        <v>158.91999999999999</v>
      </c>
      <c r="E2430" s="323"/>
    </row>
    <row r="2431" spans="1:5" ht="38.25">
      <c r="A2431" s="447">
        <v>103221</v>
      </c>
      <c r="B2431" s="332" t="s">
        <v>7400</v>
      </c>
      <c r="C2431" s="447" t="s">
        <v>17</v>
      </c>
      <c r="D2431" s="446">
        <v>42.93</v>
      </c>
      <c r="E2431" s="323"/>
    </row>
    <row r="2432" spans="1:5" ht="38.25">
      <c r="A2432" s="447">
        <v>103222</v>
      </c>
      <c r="B2432" s="332" t="s">
        <v>7401</v>
      </c>
      <c r="C2432" s="447" t="s">
        <v>17</v>
      </c>
      <c r="D2432" s="446">
        <v>198.88</v>
      </c>
      <c r="E2432" s="323"/>
    </row>
    <row r="2433" spans="1:5" ht="51">
      <c r="A2433" s="447">
        <v>103223</v>
      </c>
      <c r="B2433" s="332" t="s">
        <v>5903</v>
      </c>
      <c r="C2433" s="447" t="s">
        <v>17</v>
      </c>
      <c r="D2433" s="446">
        <v>38.200000000000003</v>
      </c>
      <c r="E2433" s="323"/>
    </row>
    <row r="2434" spans="1:5" ht="51">
      <c r="A2434" s="447">
        <v>103232</v>
      </c>
      <c r="B2434" s="332" t="s">
        <v>7405</v>
      </c>
      <c r="C2434" s="447" t="s">
        <v>17</v>
      </c>
      <c r="D2434" s="446">
        <v>498.6</v>
      </c>
      <c r="E2434" s="323"/>
    </row>
    <row r="2435" spans="1:5" ht="38.25">
      <c r="A2435" s="447">
        <v>103233</v>
      </c>
      <c r="B2435" s="332" t="s">
        <v>7406</v>
      </c>
      <c r="C2435" s="447" t="s">
        <v>17</v>
      </c>
      <c r="D2435" s="446">
        <v>134.69999999999999</v>
      </c>
      <c r="E2435" s="323"/>
    </row>
    <row r="2436" spans="1:5" ht="51">
      <c r="A2436" s="447">
        <v>103234</v>
      </c>
      <c r="B2436" s="332" t="s">
        <v>7407</v>
      </c>
      <c r="C2436" s="447" t="s">
        <v>17</v>
      </c>
      <c r="D2436" s="446">
        <v>654.83000000000004</v>
      </c>
      <c r="E2436" s="323"/>
    </row>
    <row r="2437" spans="1:5" ht="51">
      <c r="A2437" s="447">
        <v>103235</v>
      </c>
      <c r="B2437" s="332" t="s">
        <v>5905</v>
      </c>
      <c r="C2437" s="447" t="s">
        <v>17</v>
      </c>
      <c r="D2437" s="446">
        <v>111.87</v>
      </c>
      <c r="E2437" s="323"/>
    </row>
    <row r="2438" spans="1:5" ht="51">
      <c r="A2438" s="447">
        <v>103228</v>
      </c>
      <c r="B2438" s="332" t="s">
        <v>7404</v>
      </c>
      <c r="C2438" s="447" t="s">
        <v>17</v>
      </c>
      <c r="D2438" s="446">
        <v>456.27</v>
      </c>
      <c r="E2438" s="323"/>
    </row>
    <row r="2439" spans="1:5" ht="51">
      <c r="A2439" s="447">
        <v>103226</v>
      </c>
      <c r="B2439" s="332" t="s">
        <v>7402</v>
      </c>
      <c r="C2439" s="447" t="s">
        <v>17</v>
      </c>
      <c r="D2439" s="446">
        <v>364.6</v>
      </c>
      <c r="E2439" s="323"/>
    </row>
    <row r="2440" spans="1:5" ht="38.25">
      <c r="A2440" s="447">
        <v>103227</v>
      </c>
      <c r="B2440" s="332" t="s">
        <v>7403</v>
      </c>
      <c r="C2440" s="447" t="s">
        <v>17</v>
      </c>
      <c r="D2440" s="446">
        <v>98.5</v>
      </c>
      <c r="E2440" s="323"/>
    </row>
    <row r="2441" spans="1:5" ht="51">
      <c r="A2441" s="447">
        <v>103229</v>
      </c>
      <c r="B2441" s="332" t="s">
        <v>5904</v>
      </c>
      <c r="C2441" s="447" t="s">
        <v>17</v>
      </c>
      <c r="D2441" s="446">
        <v>94.86</v>
      </c>
      <c r="E2441" s="323"/>
    </row>
    <row r="2442" spans="1:5" ht="38.25">
      <c r="A2442" s="447">
        <v>95617</v>
      </c>
      <c r="B2442" s="332" t="s">
        <v>641</v>
      </c>
      <c r="C2442" s="447" t="s">
        <v>17</v>
      </c>
      <c r="D2442" s="446">
        <v>1.1399999999999999</v>
      </c>
      <c r="E2442" s="323"/>
    </row>
    <row r="2443" spans="1:5" ht="38.25">
      <c r="A2443" s="447">
        <v>95618</v>
      </c>
      <c r="B2443" s="332" t="s">
        <v>642</v>
      </c>
      <c r="C2443" s="447" t="s">
        <v>17</v>
      </c>
      <c r="D2443" s="446">
        <v>0.26</v>
      </c>
      <c r="E2443" s="323"/>
    </row>
    <row r="2444" spans="1:5" ht="38.25">
      <c r="A2444" s="447">
        <v>95619</v>
      </c>
      <c r="B2444" s="332" t="s">
        <v>643</v>
      </c>
      <c r="C2444" s="447" t="s">
        <v>17</v>
      </c>
      <c r="D2444" s="446">
        <v>1.43</v>
      </c>
      <c r="E2444" s="323"/>
    </row>
    <row r="2445" spans="1:5" ht="25.5">
      <c r="A2445" s="447">
        <v>102972</v>
      </c>
      <c r="B2445" s="332" t="s">
        <v>7396</v>
      </c>
      <c r="C2445" s="447" t="s">
        <v>17</v>
      </c>
      <c r="D2445" s="446">
        <v>96.86</v>
      </c>
      <c r="E2445" s="323"/>
    </row>
    <row r="2446" spans="1:5" ht="25.5">
      <c r="A2446" s="447">
        <v>102973</v>
      </c>
      <c r="B2446" s="332" t="s">
        <v>7397</v>
      </c>
      <c r="C2446" s="447" t="s">
        <v>17</v>
      </c>
      <c r="D2446" s="446">
        <v>26.89</v>
      </c>
      <c r="E2446" s="323"/>
    </row>
    <row r="2447" spans="1:5" ht="25.5">
      <c r="A2447" s="447">
        <v>102974</v>
      </c>
      <c r="B2447" s="332" t="s">
        <v>7398</v>
      </c>
      <c r="C2447" s="447" t="s">
        <v>17</v>
      </c>
      <c r="D2447" s="446">
        <v>90.87</v>
      </c>
      <c r="E2447" s="323"/>
    </row>
    <row r="2448" spans="1:5" ht="38.25">
      <c r="A2448" s="447">
        <v>96301</v>
      </c>
      <c r="B2448" s="332" t="s">
        <v>685</v>
      </c>
      <c r="C2448" s="447" t="s">
        <v>17</v>
      </c>
      <c r="D2448" s="446">
        <v>53.52</v>
      </c>
      <c r="E2448" s="323"/>
    </row>
    <row r="2449" spans="1:5" ht="38.25">
      <c r="A2449" s="447">
        <v>90627</v>
      </c>
      <c r="B2449" s="332" t="s">
        <v>445</v>
      </c>
      <c r="C2449" s="447" t="s">
        <v>17</v>
      </c>
      <c r="D2449" s="446">
        <v>56.83</v>
      </c>
      <c r="E2449" s="323"/>
    </row>
    <row r="2450" spans="1:5" ht="38.25">
      <c r="A2450" s="447">
        <v>90628</v>
      </c>
      <c r="B2450" s="332" t="s">
        <v>446</v>
      </c>
      <c r="C2450" s="447" t="s">
        <v>17</v>
      </c>
      <c r="D2450" s="446">
        <v>15.24</v>
      </c>
      <c r="E2450" s="323"/>
    </row>
    <row r="2451" spans="1:5" ht="38.25">
      <c r="A2451" s="447">
        <v>90629</v>
      </c>
      <c r="B2451" s="332" t="s">
        <v>447</v>
      </c>
      <c r="C2451" s="447" t="s">
        <v>17</v>
      </c>
      <c r="D2451" s="446">
        <v>71.12</v>
      </c>
      <c r="E2451" s="323"/>
    </row>
    <row r="2452" spans="1:5" ht="38.25">
      <c r="A2452" s="447">
        <v>90630</v>
      </c>
      <c r="B2452" s="332" t="s">
        <v>448</v>
      </c>
      <c r="C2452" s="447" t="s">
        <v>17</v>
      </c>
      <c r="D2452" s="446">
        <v>1.44</v>
      </c>
      <c r="E2452" s="323"/>
    </row>
    <row r="2453" spans="1:5" ht="38.25">
      <c r="A2453" s="447">
        <v>95704</v>
      </c>
      <c r="B2453" s="332" t="s">
        <v>5877</v>
      </c>
      <c r="C2453" s="447" t="s">
        <v>17</v>
      </c>
      <c r="D2453" s="446">
        <v>57.39</v>
      </c>
      <c r="E2453" s="323"/>
    </row>
    <row r="2454" spans="1:5" ht="25.5">
      <c r="A2454" s="447">
        <v>95705</v>
      </c>
      <c r="B2454" s="332" t="s">
        <v>5878</v>
      </c>
      <c r="C2454" s="447" t="s">
        <v>17</v>
      </c>
      <c r="D2454" s="446">
        <v>15.39</v>
      </c>
      <c r="E2454" s="323"/>
    </row>
    <row r="2455" spans="1:5" ht="25.5">
      <c r="A2455" s="447">
        <v>95706</v>
      </c>
      <c r="B2455" s="332" t="s">
        <v>5879</v>
      </c>
      <c r="C2455" s="447" t="s">
        <v>17</v>
      </c>
      <c r="D2455" s="446">
        <v>71.819999999999993</v>
      </c>
      <c r="E2455" s="323"/>
    </row>
    <row r="2456" spans="1:5" ht="38.25">
      <c r="A2456" s="447">
        <v>95707</v>
      </c>
      <c r="B2456" s="332" t="s">
        <v>5880</v>
      </c>
      <c r="C2456" s="447" t="s">
        <v>17</v>
      </c>
      <c r="D2456" s="446">
        <v>3.97</v>
      </c>
      <c r="E2456" s="323"/>
    </row>
    <row r="2457" spans="1:5" ht="38.25">
      <c r="A2457" s="447">
        <v>91273</v>
      </c>
      <c r="B2457" s="332" t="s">
        <v>505</v>
      </c>
      <c r="C2457" s="447" t="s">
        <v>17</v>
      </c>
      <c r="D2457" s="446">
        <v>0.56999999999999995</v>
      </c>
      <c r="E2457" s="323"/>
    </row>
    <row r="2458" spans="1:5" ht="38.25">
      <c r="A2458" s="447">
        <v>91274</v>
      </c>
      <c r="B2458" s="332" t="s">
        <v>506</v>
      </c>
      <c r="C2458" s="447" t="s">
        <v>17</v>
      </c>
      <c r="D2458" s="446">
        <v>0.15</v>
      </c>
      <c r="E2458" s="323"/>
    </row>
    <row r="2459" spans="1:5" ht="38.25">
      <c r="A2459" s="447">
        <v>91275</v>
      </c>
      <c r="B2459" s="332" t="s">
        <v>507</v>
      </c>
      <c r="C2459" s="447" t="s">
        <v>17</v>
      </c>
      <c r="D2459" s="446">
        <v>0.71</v>
      </c>
      <c r="E2459" s="323"/>
    </row>
    <row r="2460" spans="1:5" ht="38.25">
      <c r="A2460" s="447">
        <v>91276</v>
      </c>
      <c r="B2460" s="332" t="s">
        <v>508</v>
      </c>
      <c r="C2460" s="447" t="s">
        <v>17</v>
      </c>
      <c r="D2460" s="446">
        <v>9.3000000000000007</v>
      </c>
      <c r="E2460" s="323"/>
    </row>
    <row r="2461" spans="1:5" ht="13.5">
      <c r="A2461" s="447">
        <v>102882</v>
      </c>
      <c r="B2461" s="332" t="s">
        <v>8449</v>
      </c>
      <c r="C2461" s="447" t="s">
        <v>17</v>
      </c>
      <c r="D2461" s="446">
        <v>0</v>
      </c>
      <c r="E2461" s="323"/>
    </row>
    <row r="2462" spans="1:5" ht="13.5">
      <c r="A2462" s="447">
        <v>102883</v>
      </c>
      <c r="B2462" s="332" t="s">
        <v>8450</v>
      </c>
      <c r="C2462" s="447" t="s">
        <v>17</v>
      </c>
      <c r="D2462" s="446">
        <v>0</v>
      </c>
      <c r="E2462" s="323"/>
    </row>
    <row r="2463" spans="1:5" ht="13.5">
      <c r="A2463" s="447">
        <v>102884</v>
      </c>
      <c r="B2463" s="332" t="s">
        <v>8451</v>
      </c>
      <c r="C2463" s="447" t="s">
        <v>17</v>
      </c>
      <c r="D2463" s="446">
        <v>0</v>
      </c>
      <c r="E2463" s="323"/>
    </row>
    <row r="2464" spans="1:5" ht="13.5">
      <c r="A2464" s="447">
        <v>102885</v>
      </c>
      <c r="B2464" s="332" t="s">
        <v>2205</v>
      </c>
      <c r="C2464" s="447" t="s">
        <v>17</v>
      </c>
      <c r="D2464" s="446">
        <v>1.24</v>
      </c>
      <c r="E2464" s="323"/>
    </row>
    <row r="2465" spans="1:5" ht="25.5">
      <c r="A2465" s="447">
        <v>95272</v>
      </c>
      <c r="B2465" s="332" t="s">
        <v>5869</v>
      </c>
      <c r="C2465" s="447" t="s">
        <v>17</v>
      </c>
      <c r="D2465" s="446">
        <v>0.55000000000000004</v>
      </c>
      <c r="E2465" s="323"/>
    </row>
    <row r="2466" spans="1:5" ht="25.5">
      <c r="A2466" s="447">
        <v>95273</v>
      </c>
      <c r="B2466" s="332" t="s">
        <v>5870</v>
      </c>
      <c r="C2466" s="447" t="s">
        <v>17</v>
      </c>
      <c r="D2466" s="446">
        <v>0.12</v>
      </c>
      <c r="E2466" s="323"/>
    </row>
    <row r="2467" spans="1:5" ht="25.5">
      <c r="A2467" s="447">
        <v>95274</v>
      </c>
      <c r="B2467" s="332" t="s">
        <v>5871</v>
      </c>
      <c r="C2467" s="447" t="s">
        <v>17</v>
      </c>
      <c r="D2467" s="446">
        <v>0.43</v>
      </c>
      <c r="E2467" s="323"/>
    </row>
    <row r="2468" spans="1:5" ht="38.25">
      <c r="A2468" s="447">
        <v>95275</v>
      </c>
      <c r="B2468" s="332" t="s">
        <v>5872</v>
      </c>
      <c r="C2468" s="447" t="s">
        <v>17</v>
      </c>
      <c r="D2468" s="446">
        <v>2.46</v>
      </c>
      <c r="E2468" s="323"/>
    </row>
    <row r="2469" spans="1:5" ht="38.25">
      <c r="A2469" s="447">
        <v>88419</v>
      </c>
      <c r="B2469" s="332" t="s">
        <v>344</v>
      </c>
      <c r="C2469" s="447" t="s">
        <v>17</v>
      </c>
      <c r="D2469" s="446">
        <v>5.68</v>
      </c>
      <c r="E2469" s="323"/>
    </row>
    <row r="2470" spans="1:5" ht="38.25">
      <c r="A2470" s="447">
        <v>88422</v>
      </c>
      <c r="B2470" s="332" t="s">
        <v>345</v>
      </c>
      <c r="C2470" s="447" t="s">
        <v>17</v>
      </c>
      <c r="D2470" s="446">
        <v>1.31</v>
      </c>
      <c r="E2470" s="323"/>
    </row>
    <row r="2471" spans="1:5" ht="38.25">
      <c r="A2471" s="447">
        <v>88425</v>
      </c>
      <c r="B2471" s="332" t="s">
        <v>346</v>
      </c>
      <c r="C2471" s="447" t="s">
        <v>17</v>
      </c>
      <c r="D2471" s="446">
        <v>7.1</v>
      </c>
      <c r="E2471" s="323"/>
    </row>
    <row r="2472" spans="1:5" ht="38.25">
      <c r="A2472" s="447">
        <v>88427</v>
      </c>
      <c r="B2472" s="332" t="s">
        <v>347</v>
      </c>
      <c r="C2472" s="447" t="s">
        <v>17</v>
      </c>
      <c r="D2472" s="446">
        <v>1.02</v>
      </c>
      <c r="E2472" s="323"/>
    </row>
    <row r="2473" spans="1:5" ht="38.25">
      <c r="A2473" s="447">
        <v>88434</v>
      </c>
      <c r="B2473" s="332" t="s">
        <v>348</v>
      </c>
      <c r="C2473" s="447" t="s">
        <v>17</v>
      </c>
      <c r="D2473" s="446">
        <v>7.53</v>
      </c>
      <c r="E2473" s="323"/>
    </row>
    <row r="2474" spans="1:5" ht="38.25">
      <c r="A2474" s="447">
        <v>88435</v>
      </c>
      <c r="B2474" s="332" t="s">
        <v>349</v>
      </c>
      <c r="C2474" s="447" t="s">
        <v>17</v>
      </c>
      <c r="D2474" s="446">
        <v>1.74</v>
      </c>
      <c r="E2474" s="323"/>
    </row>
    <row r="2475" spans="1:5" ht="38.25">
      <c r="A2475" s="447">
        <v>88436</v>
      </c>
      <c r="B2475" s="332" t="s">
        <v>350</v>
      </c>
      <c r="C2475" s="447" t="s">
        <v>17</v>
      </c>
      <c r="D2475" s="446">
        <v>9.42</v>
      </c>
      <c r="E2475" s="323"/>
    </row>
    <row r="2476" spans="1:5" ht="38.25">
      <c r="A2476" s="447">
        <v>88437</v>
      </c>
      <c r="B2476" s="332" t="s">
        <v>351</v>
      </c>
      <c r="C2476" s="447" t="s">
        <v>17</v>
      </c>
      <c r="D2476" s="446">
        <v>1.02</v>
      </c>
      <c r="E2476" s="323"/>
    </row>
    <row r="2477" spans="1:5" ht="51">
      <c r="A2477" s="447">
        <v>90664</v>
      </c>
      <c r="B2477" s="332" t="s">
        <v>5816</v>
      </c>
      <c r="C2477" s="447" t="s">
        <v>17</v>
      </c>
      <c r="D2477" s="446">
        <v>6.68</v>
      </c>
      <c r="E2477" s="323"/>
    </row>
    <row r="2478" spans="1:5" ht="51">
      <c r="A2478" s="447">
        <v>90665</v>
      </c>
      <c r="B2478" s="332" t="s">
        <v>5817</v>
      </c>
      <c r="C2478" s="447" t="s">
        <v>17</v>
      </c>
      <c r="D2478" s="446">
        <v>1.78</v>
      </c>
      <c r="E2478" s="323"/>
    </row>
    <row r="2479" spans="1:5" ht="51">
      <c r="A2479" s="447">
        <v>90666</v>
      </c>
      <c r="B2479" s="332" t="s">
        <v>5818</v>
      </c>
      <c r="C2479" s="447" t="s">
        <v>17</v>
      </c>
      <c r="D2479" s="446">
        <v>8.36</v>
      </c>
      <c r="E2479" s="323"/>
    </row>
    <row r="2480" spans="1:5" ht="51">
      <c r="A2480" s="447">
        <v>90667</v>
      </c>
      <c r="B2480" s="332" t="s">
        <v>5819</v>
      </c>
      <c r="C2480" s="447" t="s">
        <v>17</v>
      </c>
      <c r="D2480" s="446">
        <v>16.3</v>
      </c>
      <c r="E2480" s="323"/>
    </row>
    <row r="2481" spans="1:5" ht="25.5">
      <c r="A2481" s="447">
        <v>102977</v>
      </c>
      <c r="B2481" s="332" t="s">
        <v>8452</v>
      </c>
      <c r="C2481" s="447" t="s">
        <v>17</v>
      </c>
      <c r="D2481" s="446">
        <v>0</v>
      </c>
      <c r="E2481" s="323"/>
    </row>
    <row r="2482" spans="1:5" ht="25.5">
      <c r="A2482" s="447">
        <v>102978</v>
      </c>
      <c r="B2482" s="332" t="s">
        <v>8453</v>
      </c>
      <c r="C2482" s="447" t="s">
        <v>17</v>
      </c>
      <c r="D2482" s="446">
        <v>0</v>
      </c>
      <c r="E2482" s="323"/>
    </row>
    <row r="2483" spans="1:5" ht="25.5">
      <c r="A2483" s="447">
        <v>102979</v>
      </c>
      <c r="B2483" s="332" t="s">
        <v>8454</v>
      </c>
      <c r="C2483" s="447" t="s">
        <v>17</v>
      </c>
      <c r="D2483" s="446">
        <v>0</v>
      </c>
      <c r="E2483" s="323"/>
    </row>
    <row r="2484" spans="1:5" ht="25.5">
      <c r="A2484" s="447">
        <v>95217</v>
      </c>
      <c r="B2484" s="332" t="s">
        <v>5867</v>
      </c>
      <c r="C2484" s="447" t="s">
        <v>17</v>
      </c>
      <c r="D2484" s="446">
        <v>0.61</v>
      </c>
      <c r="E2484" s="323"/>
    </row>
    <row r="2485" spans="1:5" ht="38.25">
      <c r="A2485" s="447">
        <v>89130</v>
      </c>
      <c r="B2485" s="332" t="s">
        <v>386</v>
      </c>
      <c r="C2485" s="447" t="s">
        <v>17</v>
      </c>
      <c r="D2485" s="446">
        <v>51.63</v>
      </c>
      <c r="E2485" s="323"/>
    </row>
    <row r="2486" spans="1:5" ht="38.25">
      <c r="A2486" s="447">
        <v>89131</v>
      </c>
      <c r="B2486" s="332" t="s">
        <v>387</v>
      </c>
      <c r="C2486" s="447" t="s">
        <v>17</v>
      </c>
      <c r="D2486" s="446">
        <v>13.64</v>
      </c>
      <c r="E2486" s="323"/>
    </row>
    <row r="2487" spans="1:5" ht="38.25">
      <c r="A2487" s="447">
        <v>53861</v>
      </c>
      <c r="B2487" s="332" t="s">
        <v>325</v>
      </c>
      <c r="C2487" s="447" t="s">
        <v>17</v>
      </c>
      <c r="D2487" s="446">
        <v>64.540000000000006</v>
      </c>
      <c r="E2487" s="323"/>
    </row>
    <row r="2488" spans="1:5" ht="38.25">
      <c r="A2488" s="447">
        <v>5787</v>
      </c>
      <c r="B2488" s="332" t="s">
        <v>285</v>
      </c>
      <c r="C2488" s="447" t="s">
        <v>17</v>
      </c>
      <c r="D2488" s="446">
        <v>76.67</v>
      </c>
      <c r="E2488" s="323"/>
    </row>
    <row r="2489" spans="1:5" ht="38.25">
      <c r="A2489" s="447">
        <v>89128</v>
      </c>
      <c r="B2489" s="332" t="s">
        <v>384</v>
      </c>
      <c r="C2489" s="447" t="s">
        <v>17</v>
      </c>
      <c r="D2489" s="446">
        <v>37.24</v>
      </c>
      <c r="E2489" s="323"/>
    </row>
    <row r="2490" spans="1:5" ht="38.25">
      <c r="A2490" s="447">
        <v>89129</v>
      </c>
      <c r="B2490" s="332" t="s">
        <v>385</v>
      </c>
      <c r="C2490" s="447" t="s">
        <v>17</v>
      </c>
      <c r="D2490" s="446">
        <v>9.84</v>
      </c>
      <c r="E2490" s="323"/>
    </row>
    <row r="2491" spans="1:5" ht="38.25">
      <c r="A2491" s="447">
        <v>53857</v>
      </c>
      <c r="B2491" s="332" t="s">
        <v>323</v>
      </c>
      <c r="C2491" s="447" t="s">
        <v>17</v>
      </c>
      <c r="D2491" s="446">
        <v>46.55</v>
      </c>
      <c r="E2491" s="323"/>
    </row>
    <row r="2492" spans="1:5" ht="38.25">
      <c r="A2492" s="447">
        <v>53858</v>
      </c>
      <c r="B2492" s="332" t="s">
        <v>324</v>
      </c>
      <c r="C2492" s="447" t="s">
        <v>17</v>
      </c>
      <c r="D2492" s="446">
        <v>49.81</v>
      </c>
      <c r="E2492" s="323"/>
    </row>
    <row r="2493" spans="1:5" ht="25.5">
      <c r="A2493" s="447">
        <v>102888</v>
      </c>
      <c r="B2493" s="332" t="s">
        <v>8455</v>
      </c>
      <c r="C2493" s="447" t="s">
        <v>17</v>
      </c>
      <c r="D2493" s="446">
        <v>0</v>
      </c>
      <c r="E2493" s="323"/>
    </row>
    <row r="2494" spans="1:5" ht="25.5">
      <c r="A2494" s="447">
        <v>102889</v>
      </c>
      <c r="B2494" s="332" t="s">
        <v>8456</v>
      </c>
      <c r="C2494" s="447" t="s">
        <v>17</v>
      </c>
      <c r="D2494" s="446">
        <v>0</v>
      </c>
      <c r="E2494" s="323"/>
    </row>
    <row r="2495" spans="1:5" ht="25.5">
      <c r="A2495" s="447">
        <v>102890</v>
      </c>
      <c r="B2495" s="332" t="s">
        <v>8457</v>
      </c>
      <c r="C2495" s="447" t="s">
        <v>17</v>
      </c>
      <c r="D2495" s="446">
        <v>0</v>
      </c>
      <c r="E2495" s="323"/>
    </row>
    <row r="2496" spans="1:5" ht="25.5">
      <c r="A2496" s="447">
        <v>102891</v>
      </c>
      <c r="B2496" s="332" t="s">
        <v>2206</v>
      </c>
      <c r="C2496" s="447" t="s">
        <v>17</v>
      </c>
      <c r="D2496" s="446">
        <v>1.24</v>
      </c>
      <c r="E2496" s="323"/>
    </row>
    <row r="2497" spans="1:5" ht="25.5">
      <c r="A2497" s="447">
        <v>89246</v>
      </c>
      <c r="B2497" s="332" t="s">
        <v>406</v>
      </c>
      <c r="C2497" s="447" t="s">
        <v>17</v>
      </c>
      <c r="D2497" s="446">
        <v>232.06</v>
      </c>
      <c r="E2497" s="323"/>
    </row>
    <row r="2498" spans="1:5" ht="25.5">
      <c r="A2498" s="447">
        <v>89247</v>
      </c>
      <c r="B2498" s="332" t="s">
        <v>407</v>
      </c>
      <c r="C2498" s="447" t="s">
        <v>17</v>
      </c>
      <c r="D2498" s="446">
        <v>71.06</v>
      </c>
      <c r="E2498" s="323"/>
    </row>
    <row r="2499" spans="1:5" ht="25.5">
      <c r="A2499" s="447">
        <v>89248</v>
      </c>
      <c r="B2499" s="332" t="s">
        <v>408</v>
      </c>
      <c r="C2499" s="447" t="s">
        <v>17</v>
      </c>
      <c r="D2499" s="446">
        <v>413.94</v>
      </c>
      <c r="E2499" s="323"/>
    </row>
    <row r="2500" spans="1:5" ht="38.25">
      <c r="A2500" s="447">
        <v>89249</v>
      </c>
      <c r="B2500" s="332" t="s">
        <v>409</v>
      </c>
      <c r="C2500" s="447" t="s">
        <v>17</v>
      </c>
      <c r="D2500" s="446">
        <v>410.49</v>
      </c>
      <c r="E2500" s="323"/>
    </row>
    <row r="2501" spans="1:5" ht="51">
      <c r="A2501" s="447">
        <v>102954</v>
      </c>
      <c r="B2501" s="332" t="s">
        <v>8458</v>
      </c>
      <c r="C2501" s="447" t="s">
        <v>17</v>
      </c>
      <c r="D2501" s="446">
        <v>0</v>
      </c>
      <c r="E2501" s="323"/>
    </row>
    <row r="2502" spans="1:5" ht="51">
      <c r="A2502" s="447">
        <v>102956</v>
      </c>
      <c r="B2502" s="332" t="s">
        <v>8459</v>
      </c>
      <c r="C2502" s="447" t="s">
        <v>17</v>
      </c>
      <c r="D2502" s="446">
        <v>0</v>
      </c>
      <c r="E2502" s="323"/>
    </row>
    <row r="2503" spans="1:5" ht="51">
      <c r="A2503" s="447">
        <v>102957</v>
      </c>
      <c r="B2503" s="332" t="s">
        <v>2209</v>
      </c>
      <c r="C2503" s="447" t="s">
        <v>17</v>
      </c>
      <c r="D2503" s="446">
        <v>42.83</v>
      </c>
      <c r="E2503" s="323"/>
    </row>
    <row r="2504" spans="1:5" ht="38.25">
      <c r="A2504" s="447">
        <v>104727</v>
      </c>
      <c r="B2504" s="332" t="s">
        <v>8460</v>
      </c>
      <c r="C2504" s="447" t="s">
        <v>17</v>
      </c>
      <c r="D2504" s="446">
        <v>0</v>
      </c>
      <c r="E2504" s="323"/>
    </row>
    <row r="2505" spans="1:5" ht="63.75">
      <c r="A2505" s="447">
        <v>88859</v>
      </c>
      <c r="B2505" s="332" t="s">
        <v>364</v>
      </c>
      <c r="C2505" s="447" t="s">
        <v>17</v>
      </c>
      <c r="D2505" s="446">
        <v>23.23</v>
      </c>
      <c r="E2505" s="323"/>
    </row>
    <row r="2506" spans="1:5" ht="51">
      <c r="A2506" s="447">
        <v>88860</v>
      </c>
      <c r="B2506" s="332" t="s">
        <v>365</v>
      </c>
      <c r="C2506" s="447" t="s">
        <v>17</v>
      </c>
      <c r="D2506" s="446">
        <v>6.14</v>
      </c>
      <c r="E2506" s="323"/>
    </row>
    <row r="2507" spans="1:5" ht="51">
      <c r="A2507" s="447">
        <v>5667</v>
      </c>
      <c r="B2507" s="332" t="s">
        <v>252</v>
      </c>
      <c r="C2507" s="447" t="s">
        <v>17</v>
      </c>
      <c r="D2507" s="446">
        <v>29.04</v>
      </c>
      <c r="E2507" s="323"/>
    </row>
    <row r="2508" spans="1:5" ht="63.75">
      <c r="A2508" s="447">
        <v>5668</v>
      </c>
      <c r="B2508" s="332" t="s">
        <v>253</v>
      </c>
      <c r="C2508" s="447" t="s">
        <v>17</v>
      </c>
      <c r="D2508" s="446">
        <v>49.94</v>
      </c>
      <c r="E2508" s="323"/>
    </row>
    <row r="2509" spans="1:5" ht="63.75">
      <c r="A2509" s="447">
        <v>89011</v>
      </c>
      <c r="B2509" s="332" t="s">
        <v>372</v>
      </c>
      <c r="C2509" s="447" t="s">
        <v>17</v>
      </c>
      <c r="D2509" s="446">
        <v>25.2</v>
      </c>
      <c r="E2509" s="323"/>
    </row>
    <row r="2510" spans="1:5" ht="51">
      <c r="A2510" s="447">
        <v>89012</v>
      </c>
      <c r="B2510" s="332" t="s">
        <v>373</v>
      </c>
      <c r="C2510" s="447" t="s">
        <v>17</v>
      </c>
      <c r="D2510" s="446">
        <v>6.66</v>
      </c>
      <c r="E2510" s="323"/>
    </row>
    <row r="2511" spans="1:5" ht="51">
      <c r="A2511" s="447">
        <v>5735</v>
      </c>
      <c r="B2511" s="332" t="s">
        <v>272</v>
      </c>
      <c r="C2511" s="447" t="s">
        <v>17</v>
      </c>
      <c r="D2511" s="446">
        <v>31.5</v>
      </c>
      <c r="E2511" s="323"/>
    </row>
    <row r="2512" spans="1:5" ht="63.75">
      <c r="A2512" s="447">
        <v>5736</v>
      </c>
      <c r="B2512" s="332" t="s">
        <v>273</v>
      </c>
      <c r="C2512" s="447" t="s">
        <v>17</v>
      </c>
      <c r="D2512" s="446">
        <v>45.5</v>
      </c>
      <c r="E2512" s="323"/>
    </row>
    <row r="2513" spans="1:5" ht="63.75">
      <c r="A2513" s="447">
        <v>88857</v>
      </c>
      <c r="B2513" s="332" t="s">
        <v>362</v>
      </c>
      <c r="C2513" s="447" t="s">
        <v>17</v>
      </c>
      <c r="D2513" s="446">
        <v>26.12</v>
      </c>
      <c r="E2513" s="323"/>
    </row>
    <row r="2514" spans="1:5" ht="51">
      <c r="A2514" s="447">
        <v>88858</v>
      </c>
      <c r="B2514" s="332" t="s">
        <v>363</v>
      </c>
      <c r="C2514" s="447" t="s">
        <v>17</v>
      </c>
      <c r="D2514" s="446">
        <v>6.9</v>
      </c>
      <c r="E2514" s="323"/>
    </row>
    <row r="2515" spans="1:5" ht="51">
      <c r="A2515" s="447">
        <v>5664</v>
      </c>
      <c r="B2515" s="332" t="s">
        <v>251</v>
      </c>
      <c r="C2515" s="447" t="s">
        <v>17</v>
      </c>
      <c r="D2515" s="446">
        <v>32.65</v>
      </c>
      <c r="E2515" s="323"/>
    </row>
    <row r="2516" spans="1:5" ht="63.75">
      <c r="A2516" s="447">
        <v>53786</v>
      </c>
      <c r="B2516" s="332" t="s">
        <v>306</v>
      </c>
      <c r="C2516" s="447" t="s">
        <v>17</v>
      </c>
      <c r="D2516" s="446">
        <v>55.61</v>
      </c>
      <c r="E2516" s="323"/>
    </row>
    <row r="2517" spans="1:5" ht="38.25">
      <c r="A2517" s="447">
        <v>7038</v>
      </c>
      <c r="B2517" s="332" t="s">
        <v>287</v>
      </c>
      <c r="C2517" s="447" t="s">
        <v>17</v>
      </c>
      <c r="D2517" s="446">
        <v>41.57</v>
      </c>
      <c r="E2517" s="323"/>
    </row>
    <row r="2518" spans="1:5" ht="38.25">
      <c r="A2518" s="447">
        <v>7039</v>
      </c>
      <c r="B2518" s="332" t="s">
        <v>288</v>
      </c>
      <c r="C2518" s="447" t="s">
        <v>17</v>
      </c>
      <c r="D2518" s="446">
        <v>11.15</v>
      </c>
      <c r="E2518" s="323"/>
    </row>
    <row r="2519" spans="1:5" ht="38.25">
      <c r="A2519" s="447">
        <v>7040</v>
      </c>
      <c r="B2519" s="332" t="s">
        <v>289</v>
      </c>
      <c r="C2519" s="447" t="s">
        <v>17</v>
      </c>
      <c r="D2519" s="446">
        <v>52.02</v>
      </c>
      <c r="E2519" s="323"/>
    </row>
    <row r="2520" spans="1:5" ht="38.25">
      <c r="A2520" s="447">
        <v>55263</v>
      </c>
      <c r="B2520" s="332" t="s">
        <v>329</v>
      </c>
      <c r="C2520" s="447" t="s">
        <v>17</v>
      </c>
      <c r="D2520" s="446">
        <v>70.22</v>
      </c>
      <c r="E2520" s="323"/>
    </row>
    <row r="2521" spans="1:5" ht="38.25">
      <c r="A2521" s="447">
        <v>96460</v>
      </c>
      <c r="B2521" s="332" t="s">
        <v>7386</v>
      </c>
      <c r="C2521" s="447" t="s">
        <v>17</v>
      </c>
      <c r="D2521" s="446">
        <v>44.13</v>
      </c>
      <c r="E2521" s="323"/>
    </row>
    <row r="2522" spans="1:5" ht="38.25">
      <c r="A2522" s="447">
        <v>96459</v>
      </c>
      <c r="B2522" s="332" t="s">
        <v>7385</v>
      </c>
      <c r="C2522" s="447" t="s">
        <v>17</v>
      </c>
      <c r="D2522" s="446">
        <v>11.84</v>
      </c>
      <c r="E2522" s="323"/>
    </row>
    <row r="2523" spans="1:5" ht="38.25">
      <c r="A2523" s="447">
        <v>96458</v>
      </c>
      <c r="B2523" s="332" t="s">
        <v>7384</v>
      </c>
      <c r="C2523" s="447" t="s">
        <v>17</v>
      </c>
      <c r="D2523" s="446">
        <v>55.22</v>
      </c>
      <c r="E2523" s="323"/>
    </row>
    <row r="2524" spans="1:5" ht="38.25">
      <c r="A2524" s="447">
        <v>96457</v>
      </c>
      <c r="B2524" s="332" t="s">
        <v>7383</v>
      </c>
      <c r="C2524" s="447" t="s">
        <v>17</v>
      </c>
      <c r="D2524" s="446">
        <v>69.56</v>
      </c>
      <c r="E2524" s="323"/>
    </row>
    <row r="2525" spans="1:5" ht="51">
      <c r="A2525" s="447">
        <v>7051</v>
      </c>
      <c r="B2525" s="332" t="s">
        <v>294</v>
      </c>
      <c r="C2525" s="447" t="s">
        <v>17</v>
      </c>
      <c r="D2525" s="446">
        <v>36.869999999999997</v>
      </c>
      <c r="E2525" s="323"/>
    </row>
    <row r="2526" spans="1:5" ht="51">
      <c r="A2526" s="447">
        <v>7052</v>
      </c>
      <c r="B2526" s="332" t="s">
        <v>295</v>
      </c>
      <c r="C2526" s="447" t="s">
        <v>17</v>
      </c>
      <c r="D2526" s="446">
        <v>9.9600000000000009</v>
      </c>
      <c r="E2526" s="323"/>
    </row>
    <row r="2527" spans="1:5" ht="51">
      <c r="A2527" s="447">
        <v>7053</v>
      </c>
      <c r="B2527" s="332" t="s">
        <v>296</v>
      </c>
      <c r="C2527" s="447" t="s">
        <v>17</v>
      </c>
      <c r="D2527" s="446">
        <v>46.14</v>
      </c>
      <c r="E2527" s="323"/>
    </row>
    <row r="2528" spans="1:5" ht="51">
      <c r="A2528" s="447">
        <v>7054</v>
      </c>
      <c r="B2528" s="332" t="s">
        <v>297</v>
      </c>
      <c r="C2528" s="447" t="s">
        <v>17</v>
      </c>
      <c r="D2528" s="446">
        <v>97.27</v>
      </c>
      <c r="E2528" s="323"/>
    </row>
    <row r="2529" spans="1:5" ht="38.25">
      <c r="A2529" s="447">
        <v>95627</v>
      </c>
      <c r="B2529" s="332" t="s">
        <v>644</v>
      </c>
      <c r="C2529" s="447" t="s">
        <v>17</v>
      </c>
      <c r="D2529" s="446">
        <v>39.79</v>
      </c>
      <c r="E2529" s="323"/>
    </row>
    <row r="2530" spans="1:5" ht="38.25">
      <c r="A2530" s="447">
        <v>95628</v>
      </c>
      <c r="B2530" s="332" t="s">
        <v>645</v>
      </c>
      <c r="C2530" s="447" t="s">
        <v>17</v>
      </c>
      <c r="D2530" s="446">
        <v>10.67</v>
      </c>
      <c r="E2530" s="323"/>
    </row>
    <row r="2531" spans="1:5" ht="38.25">
      <c r="A2531" s="447">
        <v>95629</v>
      </c>
      <c r="B2531" s="332" t="s">
        <v>646</v>
      </c>
      <c r="C2531" s="447" t="s">
        <v>17</v>
      </c>
      <c r="D2531" s="446">
        <v>49.79</v>
      </c>
      <c r="E2531" s="323"/>
    </row>
    <row r="2532" spans="1:5" ht="38.25">
      <c r="A2532" s="447">
        <v>95630</v>
      </c>
      <c r="B2532" s="332" t="s">
        <v>647</v>
      </c>
      <c r="C2532" s="447" t="s">
        <v>17</v>
      </c>
      <c r="D2532" s="446">
        <v>97.27</v>
      </c>
      <c r="E2532" s="323"/>
    </row>
    <row r="2533" spans="1:5" ht="51">
      <c r="A2533" s="447">
        <v>89210</v>
      </c>
      <c r="B2533" s="332" t="s">
        <v>388</v>
      </c>
      <c r="C2533" s="447" t="s">
        <v>17</v>
      </c>
      <c r="D2533" s="446">
        <v>26.6</v>
      </c>
      <c r="E2533" s="323"/>
    </row>
    <row r="2534" spans="1:5" ht="51">
      <c r="A2534" s="447">
        <v>89211</v>
      </c>
      <c r="B2534" s="332" t="s">
        <v>389</v>
      </c>
      <c r="C2534" s="447" t="s">
        <v>17</v>
      </c>
      <c r="D2534" s="446">
        <v>7.13</v>
      </c>
      <c r="E2534" s="323"/>
    </row>
    <row r="2535" spans="1:5" ht="51">
      <c r="A2535" s="447">
        <v>5674</v>
      </c>
      <c r="B2535" s="332" t="s">
        <v>254</v>
      </c>
      <c r="C2535" s="447" t="s">
        <v>17</v>
      </c>
      <c r="D2535" s="446">
        <v>33.28</v>
      </c>
      <c r="E2535" s="323"/>
    </row>
    <row r="2536" spans="1:5" ht="51">
      <c r="A2536" s="447">
        <v>53788</v>
      </c>
      <c r="B2536" s="332" t="s">
        <v>307</v>
      </c>
      <c r="C2536" s="447" t="s">
        <v>17</v>
      </c>
      <c r="D2536" s="446">
        <v>62.26</v>
      </c>
      <c r="E2536" s="323"/>
    </row>
    <row r="2537" spans="1:5" ht="38.25">
      <c r="A2537" s="447">
        <v>73309</v>
      </c>
      <c r="B2537" s="332" t="s">
        <v>332</v>
      </c>
      <c r="C2537" s="447" t="s">
        <v>17</v>
      </c>
      <c r="D2537" s="446">
        <v>27.65</v>
      </c>
      <c r="E2537" s="323"/>
    </row>
    <row r="2538" spans="1:5" ht="38.25">
      <c r="A2538" s="447">
        <v>73313</v>
      </c>
      <c r="B2538" s="332" t="s">
        <v>334</v>
      </c>
      <c r="C2538" s="447" t="s">
        <v>17</v>
      </c>
      <c r="D2538" s="446">
        <v>7.47</v>
      </c>
      <c r="E2538" s="323"/>
    </row>
    <row r="2539" spans="1:5" ht="38.25">
      <c r="A2539" s="447">
        <v>5089</v>
      </c>
      <c r="B2539" s="332" t="s">
        <v>246</v>
      </c>
      <c r="C2539" s="447" t="s">
        <v>17</v>
      </c>
      <c r="D2539" s="446">
        <v>34.61</v>
      </c>
      <c r="E2539" s="323"/>
    </row>
    <row r="2540" spans="1:5" ht="51">
      <c r="A2540" s="447">
        <v>73315</v>
      </c>
      <c r="B2540" s="332" t="s">
        <v>335</v>
      </c>
      <c r="C2540" s="447" t="s">
        <v>17</v>
      </c>
      <c r="D2540" s="446">
        <v>62.26</v>
      </c>
      <c r="E2540" s="323"/>
    </row>
    <row r="2541" spans="1:5" ht="38.25">
      <c r="A2541" s="447">
        <v>5738</v>
      </c>
      <c r="B2541" s="332" t="s">
        <v>274</v>
      </c>
      <c r="C2541" s="447" t="s">
        <v>17</v>
      </c>
      <c r="D2541" s="446">
        <v>36.340000000000003</v>
      </c>
      <c r="E2541" s="323"/>
    </row>
    <row r="2542" spans="1:5" ht="38.25">
      <c r="A2542" s="447">
        <v>93239</v>
      </c>
      <c r="B2542" s="332" t="s">
        <v>587</v>
      </c>
      <c r="C2542" s="447" t="s">
        <v>17</v>
      </c>
      <c r="D2542" s="446">
        <v>9.75</v>
      </c>
      <c r="E2542" s="323"/>
    </row>
    <row r="2543" spans="1:5" ht="38.25">
      <c r="A2543" s="447">
        <v>5739</v>
      </c>
      <c r="B2543" s="332" t="s">
        <v>275</v>
      </c>
      <c r="C2543" s="447" t="s">
        <v>17</v>
      </c>
      <c r="D2543" s="446">
        <v>45.48</v>
      </c>
      <c r="E2543" s="323"/>
    </row>
    <row r="2544" spans="1:5" ht="51">
      <c r="A2544" s="447">
        <v>93240</v>
      </c>
      <c r="B2544" s="332" t="s">
        <v>588</v>
      </c>
      <c r="C2544" s="447" t="s">
        <v>17</v>
      </c>
      <c r="D2544" s="446">
        <v>13.04</v>
      </c>
      <c r="E2544" s="323"/>
    </row>
    <row r="2545" spans="1:5" ht="51">
      <c r="A2545" s="447">
        <v>53818</v>
      </c>
      <c r="B2545" s="332" t="s">
        <v>316</v>
      </c>
      <c r="C2545" s="447" t="s">
        <v>17</v>
      </c>
      <c r="D2545" s="446">
        <v>8.02</v>
      </c>
      <c r="E2545" s="323"/>
    </row>
    <row r="2546" spans="1:5" ht="38.25">
      <c r="A2546" s="447">
        <v>93238</v>
      </c>
      <c r="B2546" s="332" t="s">
        <v>586</v>
      </c>
      <c r="C2546" s="447" t="s">
        <v>17</v>
      </c>
      <c r="D2546" s="446">
        <v>2.15</v>
      </c>
      <c r="E2546" s="323"/>
    </row>
    <row r="2547" spans="1:5" ht="51">
      <c r="A2547" s="447">
        <v>5727</v>
      </c>
      <c r="B2547" s="332" t="s">
        <v>269</v>
      </c>
      <c r="C2547" s="447" t="s">
        <v>17</v>
      </c>
      <c r="D2547" s="446">
        <v>10.039999999999999</v>
      </c>
      <c r="E2547" s="323"/>
    </row>
    <row r="2548" spans="1:5" ht="38.25">
      <c r="A2548" s="447">
        <v>89280</v>
      </c>
      <c r="B2548" s="332" t="s">
        <v>425</v>
      </c>
      <c r="C2548" s="447" t="s">
        <v>17</v>
      </c>
      <c r="D2548" s="446">
        <v>32.659999999999997</v>
      </c>
      <c r="E2548" s="323"/>
    </row>
    <row r="2549" spans="1:5" ht="38.25">
      <c r="A2549" s="447">
        <v>89281</v>
      </c>
      <c r="B2549" s="332" t="s">
        <v>426</v>
      </c>
      <c r="C2549" s="447" t="s">
        <v>17</v>
      </c>
      <c r="D2549" s="446">
        <v>8.76</v>
      </c>
      <c r="E2549" s="323"/>
    </row>
    <row r="2550" spans="1:5" ht="38.25">
      <c r="A2550" s="447">
        <v>5729</v>
      </c>
      <c r="B2550" s="332" t="s">
        <v>270</v>
      </c>
      <c r="C2550" s="447" t="s">
        <v>17</v>
      </c>
      <c r="D2550" s="446">
        <v>40.869999999999997</v>
      </c>
      <c r="E2550" s="323"/>
    </row>
    <row r="2551" spans="1:5" ht="38.25">
      <c r="A2551" s="447">
        <v>5730</v>
      </c>
      <c r="B2551" s="332" t="s">
        <v>271</v>
      </c>
      <c r="C2551" s="447" t="s">
        <v>17</v>
      </c>
      <c r="D2551" s="446">
        <v>44.53</v>
      </c>
      <c r="E2551" s="323"/>
    </row>
    <row r="2552" spans="1:5" ht="38.25">
      <c r="A2552" s="447">
        <v>95266</v>
      </c>
      <c r="B2552" s="332" t="s">
        <v>638</v>
      </c>
      <c r="C2552" s="447" t="s">
        <v>17</v>
      </c>
      <c r="D2552" s="446">
        <v>0.56000000000000005</v>
      </c>
      <c r="E2552" s="323"/>
    </row>
    <row r="2553" spans="1:5" ht="38.25">
      <c r="A2553" s="447">
        <v>95267</v>
      </c>
      <c r="B2553" s="332" t="s">
        <v>639</v>
      </c>
      <c r="C2553" s="447" t="s">
        <v>17</v>
      </c>
      <c r="D2553" s="446">
        <v>0.11</v>
      </c>
      <c r="E2553" s="323"/>
    </row>
    <row r="2554" spans="1:5" ht="38.25">
      <c r="A2554" s="447">
        <v>95268</v>
      </c>
      <c r="B2554" s="332" t="s">
        <v>640</v>
      </c>
      <c r="C2554" s="447" t="s">
        <v>17</v>
      </c>
      <c r="D2554" s="446">
        <v>0.55000000000000004</v>
      </c>
      <c r="E2554" s="323"/>
    </row>
    <row r="2555" spans="1:5" ht="38.25">
      <c r="A2555" s="447">
        <v>95269</v>
      </c>
      <c r="B2555" s="332" t="s">
        <v>5868</v>
      </c>
      <c r="C2555" s="447" t="s">
        <v>17</v>
      </c>
      <c r="D2555" s="446">
        <v>9.3000000000000007</v>
      </c>
      <c r="E2555" s="323"/>
    </row>
    <row r="2556" spans="1:5" ht="25.5">
      <c r="A2556" s="447">
        <v>91688</v>
      </c>
      <c r="B2556" s="332" t="s">
        <v>553</v>
      </c>
      <c r="C2556" s="447" t="s">
        <v>17</v>
      </c>
      <c r="D2556" s="446">
        <v>0.1</v>
      </c>
      <c r="E2556" s="323"/>
    </row>
    <row r="2557" spans="1:5" ht="25.5">
      <c r="A2557" s="447">
        <v>91689</v>
      </c>
      <c r="B2557" s="332" t="s">
        <v>554</v>
      </c>
      <c r="C2557" s="447" t="s">
        <v>17</v>
      </c>
      <c r="D2557" s="446">
        <v>0.02</v>
      </c>
      <c r="E2557" s="323"/>
    </row>
    <row r="2558" spans="1:5" ht="25.5">
      <c r="A2558" s="447">
        <v>91690</v>
      </c>
      <c r="B2558" s="332" t="s">
        <v>555</v>
      </c>
      <c r="C2558" s="447" t="s">
        <v>17</v>
      </c>
      <c r="D2558" s="446">
        <v>7.0000000000000007E-2</v>
      </c>
      <c r="E2558" s="323"/>
    </row>
    <row r="2559" spans="1:5" ht="38.25">
      <c r="A2559" s="447">
        <v>91691</v>
      </c>
      <c r="B2559" s="332" t="s">
        <v>556</v>
      </c>
      <c r="C2559" s="447" t="s">
        <v>17</v>
      </c>
      <c r="D2559" s="446">
        <v>1.31</v>
      </c>
      <c r="E2559" s="323"/>
    </row>
    <row r="2560" spans="1:5" ht="38.25">
      <c r="A2560" s="447">
        <v>102924</v>
      </c>
      <c r="B2560" s="332" t="s">
        <v>8461</v>
      </c>
      <c r="C2560" s="447" t="s">
        <v>17</v>
      </c>
      <c r="D2560" s="446">
        <v>0</v>
      </c>
      <c r="E2560" s="323"/>
    </row>
    <row r="2561" spans="1:5" ht="38.25">
      <c r="A2561" s="447">
        <v>102925</v>
      </c>
      <c r="B2561" s="332" t="s">
        <v>8462</v>
      </c>
      <c r="C2561" s="447" t="s">
        <v>17</v>
      </c>
      <c r="D2561" s="446">
        <v>0</v>
      </c>
      <c r="E2561" s="323"/>
    </row>
    <row r="2562" spans="1:5" ht="38.25">
      <c r="A2562" s="447">
        <v>102926</v>
      </c>
      <c r="B2562" s="332" t="s">
        <v>8463</v>
      </c>
      <c r="C2562" s="447" t="s">
        <v>17</v>
      </c>
      <c r="D2562" s="446">
        <v>0</v>
      </c>
      <c r="E2562" s="323"/>
    </row>
    <row r="2563" spans="1:5" ht="51">
      <c r="A2563" s="447">
        <v>102927</v>
      </c>
      <c r="B2563" s="332" t="s">
        <v>5893</v>
      </c>
      <c r="C2563" s="447" t="s">
        <v>17</v>
      </c>
      <c r="D2563" s="446">
        <v>0.91</v>
      </c>
      <c r="E2563" s="323"/>
    </row>
    <row r="2564" spans="1:5" ht="25.5">
      <c r="A2564" s="447">
        <v>95136</v>
      </c>
      <c r="B2564" s="332" t="s">
        <v>628</v>
      </c>
      <c r="C2564" s="447" t="s">
        <v>17</v>
      </c>
      <c r="D2564" s="446">
        <v>0.04</v>
      </c>
      <c r="E2564" s="323"/>
    </row>
    <row r="2565" spans="1:5" ht="25.5">
      <c r="A2565" s="447">
        <v>95137</v>
      </c>
      <c r="B2565" s="332" t="s">
        <v>629</v>
      </c>
      <c r="C2565" s="447" t="s">
        <v>17</v>
      </c>
      <c r="D2565" s="446">
        <v>0.01</v>
      </c>
      <c r="E2565" s="323"/>
    </row>
    <row r="2566" spans="1:5" ht="25.5">
      <c r="A2566" s="447">
        <v>95138</v>
      </c>
      <c r="B2566" s="332" t="s">
        <v>630</v>
      </c>
      <c r="C2566" s="447" t="s">
        <v>17</v>
      </c>
      <c r="D2566" s="446">
        <v>0.03</v>
      </c>
      <c r="E2566" s="323"/>
    </row>
    <row r="2567" spans="1:5" ht="25.5">
      <c r="A2567" s="447">
        <v>89023</v>
      </c>
      <c r="B2567" s="332" t="s">
        <v>5804</v>
      </c>
      <c r="C2567" s="447" t="s">
        <v>17</v>
      </c>
      <c r="D2567" s="446">
        <v>3.82</v>
      </c>
      <c r="E2567" s="323"/>
    </row>
    <row r="2568" spans="1:5" ht="25.5">
      <c r="A2568" s="447">
        <v>89024</v>
      </c>
      <c r="B2568" s="332" t="s">
        <v>5805</v>
      </c>
      <c r="C2568" s="447" t="s">
        <v>17</v>
      </c>
      <c r="D2568" s="446">
        <v>1.32</v>
      </c>
      <c r="E2568" s="323"/>
    </row>
    <row r="2569" spans="1:5" ht="25.5">
      <c r="A2569" s="447">
        <v>89025</v>
      </c>
      <c r="B2569" s="332" t="s">
        <v>5806</v>
      </c>
      <c r="C2569" s="447" t="s">
        <v>17</v>
      </c>
      <c r="D2569" s="446">
        <v>4.78</v>
      </c>
      <c r="E2569" s="323"/>
    </row>
    <row r="2570" spans="1:5" ht="25.5">
      <c r="A2570" s="447">
        <v>89026</v>
      </c>
      <c r="B2570" s="332" t="s">
        <v>5807</v>
      </c>
      <c r="C2570" s="447" t="s">
        <v>17</v>
      </c>
      <c r="D2570" s="446">
        <v>186.3</v>
      </c>
      <c r="E2570" s="323"/>
    </row>
    <row r="2571" spans="1:5" ht="25.5">
      <c r="A2571" s="447">
        <v>7032</v>
      </c>
      <c r="B2571" s="332" t="s">
        <v>5775</v>
      </c>
      <c r="C2571" s="447" t="s">
        <v>17</v>
      </c>
      <c r="D2571" s="446">
        <v>4.7</v>
      </c>
      <c r="E2571" s="323"/>
    </row>
    <row r="2572" spans="1:5" ht="25.5">
      <c r="A2572" s="447">
        <v>7033</v>
      </c>
      <c r="B2572" s="332" t="s">
        <v>5776</v>
      </c>
      <c r="C2572" s="447" t="s">
        <v>17</v>
      </c>
      <c r="D2572" s="446">
        <v>1.63</v>
      </c>
      <c r="E2572" s="323"/>
    </row>
    <row r="2573" spans="1:5" ht="25.5">
      <c r="A2573" s="447">
        <v>7034</v>
      </c>
      <c r="B2573" s="332" t="s">
        <v>5777</v>
      </c>
      <c r="C2573" s="447" t="s">
        <v>17</v>
      </c>
      <c r="D2573" s="446">
        <v>5.88</v>
      </c>
      <c r="E2573" s="323"/>
    </row>
    <row r="2574" spans="1:5" ht="25.5">
      <c r="A2574" s="447">
        <v>7035</v>
      </c>
      <c r="B2574" s="332" t="s">
        <v>5778</v>
      </c>
      <c r="C2574" s="447" t="s">
        <v>17</v>
      </c>
      <c r="D2574" s="446">
        <v>279.45999999999998</v>
      </c>
      <c r="E2574" s="323"/>
    </row>
    <row r="2575" spans="1:5" ht="38.25">
      <c r="A2575" s="447">
        <v>102942</v>
      </c>
      <c r="B2575" s="332" t="s">
        <v>8464</v>
      </c>
      <c r="C2575" s="447" t="s">
        <v>17</v>
      </c>
      <c r="D2575" s="446">
        <v>0</v>
      </c>
      <c r="E2575" s="323"/>
    </row>
    <row r="2576" spans="1:5" ht="38.25">
      <c r="A2576" s="447">
        <v>102943</v>
      </c>
      <c r="B2576" s="332" t="s">
        <v>8465</v>
      </c>
      <c r="C2576" s="447" t="s">
        <v>17</v>
      </c>
      <c r="D2576" s="446">
        <v>0</v>
      </c>
      <c r="E2576" s="323"/>
    </row>
    <row r="2577" spans="1:5" ht="38.25">
      <c r="A2577" s="447">
        <v>102944</v>
      </c>
      <c r="B2577" s="332" t="s">
        <v>8466</v>
      </c>
      <c r="C2577" s="447" t="s">
        <v>17</v>
      </c>
      <c r="D2577" s="446">
        <v>0</v>
      </c>
      <c r="E2577" s="323"/>
    </row>
    <row r="2578" spans="1:5" ht="38.25">
      <c r="A2578" s="447">
        <v>102945</v>
      </c>
      <c r="B2578" s="332" t="s">
        <v>5895</v>
      </c>
      <c r="C2578" s="447" t="s">
        <v>17</v>
      </c>
      <c r="D2578" s="446">
        <v>0.01</v>
      </c>
      <c r="E2578" s="323"/>
    </row>
    <row r="2579" spans="1:5" ht="38.25">
      <c r="A2579" s="447">
        <v>104087</v>
      </c>
      <c r="B2579" s="332" t="s">
        <v>3693</v>
      </c>
      <c r="C2579" s="447" t="s">
        <v>17</v>
      </c>
      <c r="D2579" s="446">
        <v>7.0000000000000007E-2</v>
      </c>
      <c r="E2579" s="323"/>
    </row>
    <row r="2580" spans="1:5" ht="38.25">
      <c r="A2580" s="447">
        <v>104088</v>
      </c>
      <c r="B2580" s="332" t="s">
        <v>3694</v>
      </c>
      <c r="C2580" s="447" t="s">
        <v>17</v>
      </c>
      <c r="D2580" s="446">
        <v>0.01</v>
      </c>
      <c r="E2580" s="323"/>
    </row>
    <row r="2581" spans="1:5" ht="38.25">
      <c r="A2581" s="447">
        <v>104089</v>
      </c>
      <c r="B2581" s="332" t="s">
        <v>3695</v>
      </c>
      <c r="C2581" s="447" t="s">
        <v>17</v>
      </c>
      <c r="D2581" s="446">
        <v>0.08</v>
      </c>
      <c r="E2581" s="323"/>
    </row>
    <row r="2582" spans="1:5" ht="38.25">
      <c r="A2582" s="447">
        <v>104090</v>
      </c>
      <c r="B2582" s="332" t="s">
        <v>3696</v>
      </c>
      <c r="C2582" s="447" t="s">
        <v>17</v>
      </c>
      <c r="D2582" s="446">
        <v>0.65</v>
      </c>
      <c r="E2582" s="323"/>
    </row>
    <row r="2583" spans="1:5" ht="38.25">
      <c r="A2583" s="447">
        <v>104093</v>
      </c>
      <c r="B2583" s="332" t="s">
        <v>3697</v>
      </c>
      <c r="C2583" s="447" t="s">
        <v>17</v>
      </c>
      <c r="D2583" s="446">
        <v>0.09</v>
      </c>
      <c r="E2583" s="323"/>
    </row>
    <row r="2584" spans="1:5" ht="38.25">
      <c r="A2584" s="447">
        <v>104094</v>
      </c>
      <c r="B2584" s="332" t="s">
        <v>3698</v>
      </c>
      <c r="C2584" s="447" t="s">
        <v>17</v>
      </c>
      <c r="D2584" s="446">
        <v>0.02</v>
      </c>
      <c r="E2584" s="323"/>
    </row>
    <row r="2585" spans="1:5" ht="38.25">
      <c r="A2585" s="447">
        <v>104095</v>
      </c>
      <c r="B2585" s="332" t="s">
        <v>3699</v>
      </c>
      <c r="C2585" s="447" t="s">
        <v>17</v>
      </c>
      <c r="D2585" s="446">
        <v>0.12</v>
      </c>
      <c r="E2585" s="323"/>
    </row>
    <row r="2586" spans="1:5" ht="38.25">
      <c r="A2586" s="447">
        <v>104096</v>
      </c>
      <c r="B2586" s="332" t="s">
        <v>3700</v>
      </c>
      <c r="C2586" s="447" t="s">
        <v>17</v>
      </c>
      <c r="D2586" s="446">
        <v>0.91</v>
      </c>
      <c r="E2586" s="323"/>
    </row>
    <row r="2587" spans="1:5" ht="25.5">
      <c r="A2587" s="447">
        <v>102900</v>
      </c>
      <c r="B2587" s="332" t="s">
        <v>8467</v>
      </c>
      <c r="C2587" s="447" t="s">
        <v>17</v>
      </c>
      <c r="D2587" s="446">
        <v>0</v>
      </c>
      <c r="E2587" s="323"/>
    </row>
    <row r="2588" spans="1:5" ht="25.5">
      <c r="A2588" s="447">
        <v>102901</v>
      </c>
      <c r="B2588" s="332" t="s">
        <v>8468</v>
      </c>
      <c r="C2588" s="447" t="s">
        <v>17</v>
      </c>
      <c r="D2588" s="446">
        <v>0</v>
      </c>
      <c r="E2588" s="323"/>
    </row>
    <row r="2589" spans="1:5" ht="25.5">
      <c r="A2589" s="447">
        <v>102902</v>
      </c>
      <c r="B2589" s="332" t="s">
        <v>8469</v>
      </c>
      <c r="C2589" s="447" t="s">
        <v>17</v>
      </c>
      <c r="D2589" s="446">
        <v>0</v>
      </c>
      <c r="E2589" s="323"/>
    </row>
    <row r="2590" spans="1:5" ht="38.25">
      <c r="A2590" s="447">
        <v>102903</v>
      </c>
      <c r="B2590" s="332" t="s">
        <v>5890</v>
      </c>
      <c r="C2590" s="447" t="s">
        <v>17</v>
      </c>
      <c r="D2590" s="446">
        <v>12.71</v>
      </c>
      <c r="E2590" s="323"/>
    </row>
    <row r="2591" spans="1:5" ht="25.5">
      <c r="A2591" s="447">
        <v>89029</v>
      </c>
      <c r="B2591" s="332" t="s">
        <v>380</v>
      </c>
      <c r="C2591" s="447" t="s">
        <v>17</v>
      </c>
      <c r="D2591" s="446">
        <v>33.58</v>
      </c>
      <c r="E2591" s="323"/>
    </row>
    <row r="2592" spans="1:5" ht="25.5">
      <c r="A2592" s="447">
        <v>89030</v>
      </c>
      <c r="B2592" s="332" t="s">
        <v>381</v>
      </c>
      <c r="C2592" s="447" t="s">
        <v>17</v>
      </c>
      <c r="D2592" s="446">
        <v>14.79</v>
      </c>
      <c r="E2592" s="323"/>
    </row>
    <row r="2593" spans="1:5" ht="25.5">
      <c r="A2593" s="447">
        <v>5724</v>
      </c>
      <c r="B2593" s="332" t="s">
        <v>268</v>
      </c>
      <c r="C2593" s="447" t="s">
        <v>17</v>
      </c>
      <c r="D2593" s="446">
        <v>60.04</v>
      </c>
      <c r="E2593" s="323"/>
    </row>
    <row r="2594" spans="1:5" ht="25.5">
      <c r="A2594" s="447">
        <v>53817</v>
      </c>
      <c r="B2594" s="332" t="s">
        <v>315</v>
      </c>
      <c r="C2594" s="447" t="s">
        <v>17</v>
      </c>
      <c r="D2594" s="446">
        <v>68.06</v>
      </c>
      <c r="E2594" s="323"/>
    </row>
    <row r="2595" spans="1:5" ht="25.5">
      <c r="A2595" s="447">
        <v>88839</v>
      </c>
      <c r="B2595" s="332" t="s">
        <v>354</v>
      </c>
      <c r="C2595" s="447" t="s">
        <v>17</v>
      </c>
      <c r="D2595" s="446">
        <v>35.15</v>
      </c>
      <c r="E2595" s="323"/>
    </row>
    <row r="2596" spans="1:5" ht="25.5">
      <c r="A2596" s="447">
        <v>88840</v>
      </c>
      <c r="B2596" s="332" t="s">
        <v>355</v>
      </c>
      <c r="C2596" s="447" t="s">
        <v>17</v>
      </c>
      <c r="D2596" s="446">
        <v>15.48</v>
      </c>
      <c r="E2596" s="323"/>
    </row>
    <row r="2597" spans="1:5" ht="25.5">
      <c r="A2597" s="447">
        <v>88841</v>
      </c>
      <c r="B2597" s="332" t="s">
        <v>356</v>
      </c>
      <c r="C2597" s="447" t="s">
        <v>17</v>
      </c>
      <c r="D2597" s="446">
        <v>62.84</v>
      </c>
      <c r="E2597" s="323"/>
    </row>
    <row r="2598" spans="1:5" ht="25.5">
      <c r="A2598" s="447">
        <v>88842</v>
      </c>
      <c r="B2598" s="332" t="s">
        <v>357</v>
      </c>
      <c r="C2598" s="447" t="s">
        <v>17</v>
      </c>
      <c r="D2598" s="446">
        <v>85.15</v>
      </c>
      <c r="E2598" s="323"/>
    </row>
    <row r="2599" spans="1:5" ht="38.25">
      <c r="A2599" s="447">
        <v>89009</v>
      </c>
      <c r="B2599" s="332" t="s">
        <v>370</v>
      </c>
      <c r="C2599" s="447" t="s">
        <v>17</v>
      </c>
      <c r="D2599" s="446">
        <v>43.54</v>
      </c>
      <c r="E2599" s="323"/>
    </row>
    <row r="2600" spans="1:5" ht="25.5">
      <c r="A2600" s="447">
        <v>89010</v>
      </c>
      <c r="B2600" s="332" t="s">
        <v>371</v>
      </c>
      <c r="C2600" s="447" t="s">
        <v>17</v>
      </c>
      <c r="D2600" s="446">
        <v>19.18</v>
      </c>
      <c r="E2600" s="323"/>
    </row>
    <row r="2601" spans="1:5" ht="38.25">
      <c r="A2601" s="447">
        <v>53810</v>
      </c>
      <c r="B2601" s="332" t="s">
        <v>313</v>
      </c>
      <c r="C2601" s="447" t="s">
        <v>17</v>
      </c>
      <c r="D2601" s="446">
        <v>77.84</v>
      </c>
      <c r="E2601" s="323"/>
    </row>
    <row r="2602" spans="1:5" ht="38.25">
      <c r="A2602" s="447">
        <v>5721</v>
      </c>
      <c r="B2602" s="332" t="s">
        <v>266</v>
      </c>
      <c r="C2602" s="447" t="s">
        <v>17</v>
      </c>
      <c r="D2602" s="446">
        <v>102.16</v>
      </c>
      <c r="E2602" s="323"/>
    </row>
    <row r="2603" spans="1:5" ht="25.5">
      <c r="A2603" s="447">
        <v>89017</v>
      </c>
      <c r="B2603" s="332" t="s">
        <v>378</v>
      </c>
      <c r="C2603" s="447" t="s">
        <v>17</v>
      </c>
      <c r="D2603" s="446">
        <v>43.27</v>
      </c>
      <c r="E2603" s="323"/>
    </row>
    <row r="2604" spans="1:5" ht="25.5">
      <c r="A2604" s="447">
        <v>89018</v>
      </c>
      <c r="B2604" s="332" t="s">
        <v>379</v>
      </c>
      <c r="C2604" s="447" t="s">
        <v>17</v>
      </c>
      <c r="D2604" s="446">
        <v>19.059999999999999</v>
      </c>
      <c r="E2604" s="323"/>
    </row>
    <row r="2605" spans="1:5" ht="25.5">
      <c r="A2605" s="447">
        <v>53806</v>
      </c>
      <c r="B2605" s="332" t="s">
        <v>312</v>
      </c>
      <c r="C2605" s="447" t="s">
        <v>17</v>
      </c>
      <c r="D2605" s="446">
        <v>77.36</v>
      </c>
      <c r="E2605" s="323"/>
    </row>
    <row r="2606" spans="1:5" ht="25.5">
      <c r="A2606" s="447">
        <v>5718</v>
      </c>
      <c r="B2606" s="332" t="s">
        <v>265</v>
      </c>
      <c r="C2606" s="447" t="s">
        <v>17</v>
      </c>
      <c r="D2606" s="446">
        <v>115.79</v>
      </c>
      <c r="E2606" s="323"/>
    </row>
    <row r="2607" spans="1:5" ht="25.5">
      <c r="A2607" s="447">
        <v>89013</v>
      </c>
      <c r="B2607" s="332" t="s">
        <v>374</v>
      </c>
      <c r="C2607" s="447" t="s">
        <v>17</v>
      </c>
      <c r="D2607" s="446">
        <v>142.61000000000001</v>
      </c>
      <c r="E2607" s="323"/>
    </row>
    <row r="2608" spans="1:5" ht="25.5">
      <c r="A2608" s="447">
        <v>89014</v>
      </c>
      <c r="B2608" s="332" t="s">
        <v>375</v>
      </c>
      <c r="C2608" s="447" t="s">
        <v>17</v>
      </c>
      <c r="D2608" s="446">
        <v>62.82</v>
      </c>
      <c r="E2608" s="323"/>
    </row>
    <row r="2609" spans="1:5" ht="25.5">
      <c r="A2609" s="447">
        <v>53814</v>
      </c>
      <c r="B2609" s="332" t="s">
        <v>314</v>
      </c>
      <c r="C2609" s="447" t="s">
        <v>17</v>
      </c>
      <c r="D2609" s="446">
        <v>254.96</v>
      </c>
      <c r="E2609" s="323"/>
    </row>
    <row r="2610" spans="1:5" ht="25.5">
      <c r="A2610" s="447">
        <v>5722</v>
      </c>
      <c r="B2610" s="332" t="s">
        <v>267</v>
      </c>
      <c r="C2610" s="447" t="s">
        <v>17</v>
      </c>
      <c r="D2610" s="446">
        <v>236.28</v>
      </c>
      <c r="E2610" s="323"/>
    </row>
    <row r="2611" spans="1:5" ht="25.5">
      <c r="A2611" s="447">
        <v>96015</v>
      </c>
      <c r="B2611" s="332" t="s">
        <v>664</v>
      </c>
      <c r="C2611" s="447" t="s">
        <v>17</v>
      </c>
      <c r="D2611" s="446">
        <v>22.71</v>
      </c>
      <c r="E2611" s="323"/>
    </row>
    <row r="2612" spans="1:5" ht="25.5">
      <c r="A2612" s="447">
        <v>96016</v>
      </c>
      <c r="B2612" s="332" t="s">
        <v>665</v>
      </c>
      <c r="C2612" s="447" t="s">
        <v>17</v>
      </c>
      <c r="D2612" s="446">
        <v>6.09</v>
      </c>
      <c r="E2612" s="323"/>
    </row>
    <row r="2613" spans="1:5" ht="25.5">
      <c r="A2613" s="447">
        <v>96018</v>
      </c>
      <c r="B2613" s="332" t="s">
        <v>666</v>
      </c>
      <c r="C2613" s="447" t="s">
        <v>17</v>
      </c>
      <c r="D2613" s="446">
        <v>24.84</v>
      </c>
      <c r="E2613" s="323"/>
    </row>
    <row r="2614" spans="1:5" ht="38.25">
      <c r="A2614" s="447">
        <v>96019</v>
      </c>
      <c r="B2614" s="332" t="s">
        <v>667</v>
      </c>
      <c r="C2614" s="447" t="s">
        <v>17</v>
      </c>
      <c r="D2614" s="446">
        <v>105.36</v>
      </c>
      <c r="E2614" s="323"/>
    </row>
    <row r="2615" spans="1:5" ht="25.5">
      <c r="A2615" s="447">
        <v>96008</v>
      </c>
      <c r="B2615" s="332" t="s">
        <v>660</v>
      </c>
      <c r="C2615" s="447" t="s">
        <v>17</v>
      </c>
      <c r="D2615" s="446">
        <v>22.91</v>
      </c>
      <c r="E2615" s="323"/>
    </row>
    <row r="2616" spans="1:5" ht="25.5">
      <c r="A2616" s="447">
        <v>96009</v>
      </c>
      <c r="B2616" s="332" t="s">
        <v>661</v>
      </c>
      <c r="C2616" s="447" t="s">
        <v>17</v>
      </c>
      <c r="D2616" s="446">
        <v>6.14</v>
      </c>
      <c r="E2616" s="323"/>
    </row>
    <row r="2617" spans="1:5" ht="25.5">
      <c r="A2617" s="447">
        <v>96011</v>
      </c>
      <c r="B2617" s="332" t="s">
        <v>662</v>
      </c>
      <c r="C2617" s="447" t="s">
        <v>17</v>
      </c>
      <c r="D2617" s="446">
        <v>25.06</v>
      </c>
      <c r="E2617" s="323"/>
    </row>
    <row r="2618" spans="1:5" ht="38.25">
      <c r="A2618" s="447">
        <v>96012</v>
      </c>
      <c r="B2618" s="332" t="s">
        <v>663</v>
      </c>
      <c r="C2618" s="447" t="s">
        <v>17</v>
      </c>
      <c r="D2618" s="446">
        <v>105.36</v>
      </c>
      <c r="E2618" s="323"/>
    </row>
    <row r="2619" spans="1:5" ht="25.5">
      <c r="A2619" s="447">
        <v>96023</v>
      </c>
      <c r="B2619" s="332" t="s">
        <v>668</v>
      </c>
      <c r="C2619" s="447" t="s">
        <v>17</v>
      </c>
      <c r="D2619" s="446">
        <v>17.559999999999999</v>
      </c>
      <c r="E2619" s="323"/>
    </row>
    <row r="2620" spans="1:5" ht="25.5">
      <c r="A2620" s="447">
        <v>96024</v>
      </c>
      <c r="B2620" s="332" t="s">
        <v>669</v>
      </c>
      <c r="C2620" s="447" t="s">
        <v>17</v>
      </c>
      <c r="D2620" s="446">
        <v>4.7</v>
      </c>
      <c r="E2620" s="323"/>
    </row>
    <row r="2621" spans="1:5" ht="25.5">
      <c r="A2621" s="447">
        <v>96026</v>
      </c>
      <c r="B2621" s="332" t="s">
        <v>670</v>
      </c>
      <c r="C2621" s="447" t="s">
        <v>17</v>
      </c>
      <c r="D2621" s="446">
        <v>19.2</v>
      </c>
      <c r="E2621" s="323"/>
    </row>
    <row r="2622" spans="1:5" ht="38.25">
      <c r="A2622" s="447">
        <v>96027</v>
      </c>
      <c r="B2622" s="332" t="s">
        <v>671</v>
      </c>
      <c r="C2622" s="447" t="s">
        <v>17</v>
      </c>
      <c r="D2622" s="446">
        <v>73.41</v>
      </c>
      <c r="E2622" s="323"/>
    </row>
    <row r="2623" spans="1:5" ht="25.5">
      <c r="A2623" s="447">
        <v>96053</v>
      </c>
      <c r="B2623" s="332" t="s">
        <v>677</v>
      </c>
      <c r="C2623" s="447" t="s">
        <v>17</v>
      </c>
      <c r="D2623" s="446">
        <v>17.760000000000002</v>
      </c>
      <c r="E2623" s="323"/>
    </row>
    <row r="2624" spans="1:5" ht="25.5">
      <c r="A2624" s="447">
        <v>96055</v>
      </c>
      <c r="B2624" s="332" t="s">
        <v>679</v>
      </c>
      <c r="C2624" s="447" t="s">
        <v>17</v>
      </c>
      <c r="D2624" s="446">
        <v>4.75</v>
      </c>
      <c r="E2624" s="323"/>
    </row>
    <row r="2625" spans="1:5" ht="25.5">
      <c r="A2625" s="447">
        <v>96056</v>
      </c>
      <c r="B2625" s="332" t="s">
        <v>680</v>
      </c>
      <c r="C2625" s="447" t="s">
        <v>17</v>
      </c>
      <c r="D2625" s="446">
        <v>19.420000000000002</v>
      </c>
      <c r="E2625" s="323"/>
    </row>
    <row r="2626" spans="1:5" ht="38.25">
      <c r="A2626" s="447">
        <v>96057</v>
      </c>
      <c r="B2626" s="332" t="s">
        <v>681</v>
      </c>
      <c r="C2626" s="447" t="s">
        <v>17</v>
      </c>
      <c r="D2626" s="446">
        <v>73.41</v>
      </c>
      <c r="E2626" s="323"/>
    </row>
    <row r="2627" spans="1:5" ht="25.5">
      <c r="A2627" s="447">
        <v>7063</v>
      </c>
      <c r="B2627" s="332" t="s">
        <v>302</v>
      </c>
      <c r="C2627" s="447" t="s">
        <v>17</v>
      </c>
      <c r="D2627" s="446">
        <v>19.27</v>
      </c>
      <c r="E2627" s="323"/>
    </row>
    <row r="2628" spans="1:5" ht="25.5">
      <c r="A2628" s="447">
        <v>7064</v>
      </c>
      <c r="B2628" s="332" t="s">
        <v>303</v>
      </c>
      <c r="C2628" s="447" t="s">
        <v>17</v>
      </c>
      <c r="D2628" s="446">
        <v>5.2</v>
      </c>
      <c r="E2628" s="323"/>
    </row>
    <row r="2629" spans="1:5" ht="25.5">
      <c r="A2629" s="447">
        <v>7065</v>
      </c>
      <c r="B2629" s="332" t="s">
        <v>304</v>
      </c>
      <c r="C2629" s="447" t="s">
        <v>17</v>
      </c>
      <c r="D2629" s="446">
        <v>21.08</v>
      </c>
      <c r="E2629" s="323"/>
    </row>
    <row r="2630" spans="1:5" ht="25.5">
      <c r="A2630" s="447">
        <v>7066</v>
      </c>
      <c r="B2630" s="332" t="s">
        <v>305</v>
      </c>
      <c r="C2630" s="447" t="s">
        <v>17</v>
      </c>
      <c r="D2630" s="446">
        <v>105.36</v>
      </c>
      <c r="E2630" s="323"/>
    </row>
    <row r="2631" spans="1:5" ht="25.5">
      <c r="A2631" s="447">
        <v>89033</v>
      </c>
      <c r="B2631" s="332" t="s">
        <v>382</v>
      </c>
      <c r="C2631" s="447" t="s">
        <v>17</v>
      </c>
      <c r="D2631" s="446">
        <v>14.12</v>
      </c>
      <c r="E2631" s="323"/>
    </row>
    <row r="2632" spans="1:5" ht="25.5">
      <c r="A2632" s="447">
        <v>89034</v>
      </c>
      <c r="B2632" s="332" t="s">
        <v>383</v>
      </c>
      <c r="C2632" s="447" t="s">
        <v>17</v>
      </c>
      <c r="D2632" s="446">
        <v>3.78</v>
      </c>
      <c r="E2632" s="323"/>
    </row>
    <row r="2633" spans="1:5" ht="25.5">
      <c r="A2633" s="447">
        <v>5714</v>
      </c>
      <c r="B2633" s="332" t="s">
        <v>263</v>
      </c>
      <c r="C2633" s="447" t="s">
        <v>17</v>
      </c>
      <c r="D2633" s="446">
        <v>15.44</v>
      </c>
      <c r="E2633" s="323"/>
    </row>
    <row r="2634" spans="1:5" ht="25.5">
      <c r="A2634" s="447">
        <v>5715</v>
      </c>
      <c r="B2634" s="332" t="s">
        <v>264</v>
      </c>
      <c r="C2634" s="447" t="s">
        <v>17</v>
      </c>
      <c r="D2634" s="446">
        <v>73.41</v>
      </c>
      <c r="E2634" s="323"/>
    </row>
    <row r="2635" spans="1:5" ht="25.5">
      <c r="A2635" s="447">
        <v>102906</v>
      </c>
      <c r="B2635" s="332" t="s">
        <v>8470</v>
      </c>
      <c r="C2635" s="447" t="s">
        <v>17</v>
      </c>
      <c r="D2635" s="446">
        <v>0</v>
      </c>
      <c r="E2635" s="323"/>
    </row>
    <row r="2636" spans="1:5" ht="13.5">
      <c r="A2636" s="447">
        <v>102907</v>
      </c>
      <c r="B2636" s="332" t="s">
        <v>8471</v>
      </c>
      <c r="C2636" s="447" t="s">
        <v>17</v>
      </c>
      <c r="D2636" s="446">
        <v>0</v>
      </c>
      <c r="E2636" s="323"/>
    </row>
    <row r="2637" spans="1:5" ht="25.5">
      <c r="A2637" s="447">
        <v>102908</v>
      </c>
      <c r="B2637" s="332" t="s">
        <v>8472</v>
      </c>
      <c r="C2637" s="447" t="s">
        <v>17</v>
      </c>
      <c r="D2637" s="446">
        <v>0</v>
      </c>
      <c r="E2637" s="323"/>
    </row>
    <row r="2638" spans="1:5" ht="25.5">
      <c r="A2638" s="447">
        <v>102909</v>
      </c>
      <c r="B2638" s="332" t="s">
        <v>5891</v>
      </c>
      <c r="C2638" s="447" t="s">
        <v>17</v>
      </c>
      <c r="D2638" s="446">
        <v>3.95</v>
      </c>
      <c r="E2638" s="323"/>
    </row>
    <row r="2639" spans="1:5" ht="25.5">
      <c r="A2639" s="447">
        <v>93435</v>
      </c>
      <c r="B2639" s="332" t="s">
        <v>5858</v>
      </c>
      <c r="C2639" s="447" t="s">
        <v>17</v>
      </c>
      <c r="D2639" s="446">
        <v>9.1300000000000008</v>
      </c>
      <c r="E2639" s="323"/>
    </row>
    <row r="2640" spans="1:5" ht="25.5">
      <c r="A2640" s="447">
        <v>93436</v>
      </c>
      <c r="B2640" s="332" t="s">
        <v>5859</v>
      </c>
      <c r="C2640" s="447" t="s">
        <v>17</v>
      </c>
      <c r="D2640" s="446">
        <v>2.81</v>
      </c>
      <c r="E2640" s="323"/>
    </row>
    <row r="2641" spans="1:5" ht="25.5">
      <c r="A2641" s="447">
        <v>93437</v>
      </c>
      <c r="B2641" s="332" t="s">
        <v>5860</v>
      </c>
      <c r="C2641" s="447" t="s">
        <v>17</v>
      </c>
      <c r="D2641" s="446">
        <v>9.99</v>
      </c>
      <c r="E2641" s="323"/>
    </row>
    <row r="2642" spans="1:5" ht="25.5">
      <c r="A2642" s="447">
        <v>93438</v>
      </c>
      <c r="B2642" s="332" t="s">
        <v>5861</v>
      </c>
      <c r="C2642" s="447" t="s">
        <v>17</v>
      </c>
      <c r="D2642" s="446">
        <v>122.38</v>
      </c>
      <c r="E2642" s="323"/>
    </row>
    <row r="2643" spans="1:5" ht="25.5">
      <c r="A2643" s="447">
        <v>100643</v>
      </c>
      <c r="B2643" s="332" t="s">
        <v>694</v>
      </c>
      <c r="C2643" s="447" t="s">
        <v>17</v>
      </c>
      <c r="D2643" s="446">
        <v>409.66</v>
      </c>
      <c r="E2643" s="323"/>
    </row>
    <row r="2644" spans="1:5" ht="25.5">
      <c r="A2644" s="447">
        <v>100644</v>
      </c>
      <c r="B2644" s="332" t="s">
        <v>695</v>
      </c>
      <c r="C2644" s="447" t="s">
        <v>17</v>
      </c>
      <c r="D2644" s="446">
        <v>144.4</v>
      </c>
      <c r="E2644" s="323"/>
    </row>
    <row r="2645" spans="1:5" ht="25.5">
      <c r="A2645" s="447">
        <v>100645</v>
      </c>
      <c r="B2645" s="332" t="s">
        <v>696</v>
      </c>
      <c r="C2645" s="447" t="s">
        <v>17</v>
      </c>
      <c r="D2645" s="446">
        <v>658.53</v>
      </c>
      <c r="E2645" s="323"/>
    </row>
    <row r="2646" spans="1:5" ht="25.5">
      <c r="A2646" s="447">
        <v>100646</v>
      </c>
      <c r="B2646" s="332" t="s">
        <v>697</v>
      </c>
      <c r="C2646" s="447" t="s">
        <v>17</v>
      </c>
      <c r="D2646" s="446">
        <v>5868</v>
      </c>
      <c r="E2646" s="323"/>
    </row>
    <row r="2647" spans="1:5" ht="25.5">
      <c r="A2647" s="447">
        <v>95116</v>
      </c>
      <c r="B2647" s="332" t="s">
        <v>616</v>
      </c>
      <c r="C2647" s="447" t="s">
        <v>17</v>
      </c>
      <c r="D2647" s="446">
        <v>32.549999999999997</v>
      </c>
      <c r="E2647" s="323"/>
    </row>
    <row r="2648" spans="1:5" ht="25.5">
      <c r="A2648" s="447">
        <v>95117</v>
      </c>
      <c r="B2648" s="332" t="s">
        <v>617</v>
      </c>
      <c r="C2648" s="447" t="s">
        <v>17</v>
      </c>
      <c r="D2648" s="446">
        <v>10.039999999999999</v>
      </c>
      <c r="E2648" s="323"/>
    </row>
    <row r="2649" spans="1:5" ht="25.5">
      <c r="A2649" s="447">
        <v>53794</v>
      </c>
      <c r="B2649" s="332" t="s">
        <v>309</v>
      </c>
      <c r="C2649" s="447" t="s">
        <v>17</v>
      </c>
      <c r="D2649" s="446">
        <v>35.619999999999997</v>
      </c>
      <c r="E2649" s="323"/>
    </row>
    <row r="2650" spans="1:5" ht="25.5">
      <c r="A2650" s="447">
        <v>5703</v>
      </c>
      <c r="B2650" s="332" t="s">
        <v>258</v>
      </c>
      <c r="C2650" s="447" t="s">
        <v>17</v>
      </c>
      <c r="D2650" s="446">
        <v>23.08</v>
      </c>
      <c r="E2650" s="323"/>
    </row>
    <row r="2651" spans="1:5" ht="51">
      <c r="A2651" s="447">
        <v>88847</v>
      </c>
      <c r="B2651" s="332" t="s">
        <v>358</v>
      </c>
      <c r="C2651" s="447" t="s">
        <v>17</v>
      </c>
      <c r="D2651" s="446">
        <v>22.82</v>
      </c>
      <c r="E2651" s="323"/>
    </row>
    <row r="2652" spans="1:5" ht="51">
      <c r="A2652" s="447">
        <v>88848</v>
      </c>
      <c r="B2652" s="332" t="s">
        <v>359</v>
      </c>
      <c r="C2652" s="447" t="s">
        <v>17</v>
      </c>
      <c r="D2652" s="446">
        <v>9.3800000000000008</v>
      </c>
      <c r="E2652" s="323"/>
    </row>
    <row r="2653" spans="1:5" ht="51">
      <c r="A2653" s="447">
        <v>5741</v>
      </c>
      <c r="B2653" s="332" t="s">
        <v>276</v>
      </c>
      <c r="C2653" s="447" t="s">
        <v>17</v>
      </c>
      <c r="D2653" s="446">
        <v>42.78</v>
      </c>
      <c r="E2653" s="323"/>
    </row>
    <row r="2654" spans="1:5" ht="51">
      <c r="A2654" s="447">
        <v>5742</v>
      </c>
      <c r="B2654" s="332" t="s">
        <v>277</v>
      </c>
      <c r="C2654" s="447" t="s">
        <v>17</v>
      </c>
      <c r="D2654" s="446">
        <v>30.05</v>
      </c>
      <c r="E2654" s="323"/>
    </row>
    <row r="2655" spans="1:5" ht="25.5">
      <c r="A2655" s="447">
        <v>100637</v>
      </c>
      <c r="B2655" s="332" t="s">
        <v>690</v>
      </c>
      <c r="C2655" s="447" t="s">
        <v>17</v>
      </c>
      <c r="D2655" s="446">
        <v>199.93</v>
      </c>
      <c r="E2655" s="323"/>
    </row>
    <row r="2656" spans="1:5" ht="25.5">
      <c r="A2656" s="447">
        <v>100638</v>
      </c>
      <c r="B2656" s="332" t="s">
        <v>691</v>
      </c>
      <c r="C2656" s="447" t="s">
        <v>17</v>
      </c>
      <c r="D2656" s="446">
        <v>61.45</v>
      </c>
      <c r="E2656" s="323"/>
    </row>
    <row r="2657" spans="1:5" ht="25.5">
      <c r="A2657" s="447">
        <v>100639</v>
      </c>
      <c r="B2657" s="332" t="s">
        <v>692</v>
      </c>
      <c r="C2657" s="447" t="s">
        <v>17</v>
      </c>
      <c r="D2657" s="446">
        <v>250.11</v>
      </c>
      <c r="E2657" s="323"/>
    </row>
    <row r="2658" spans="1:5" ht="25.5">
      <c r="A2658" s="447">
        <v>100640</v>
      </c>
      <c r="B2658" s="332" t="s">
        <v>693</v>
      </c>
      <c r="C2658" s="447" t="s">
        <v>17</v>
      </c>
      <c r="D2658" s="446">
        <v>4694.3999999999996</v>
      </c>
      <c r="E2658" s="323"/>
    </row>
    <row r="2659" spans="1:5" ht="25.5">
      <c r="A2659" s="447">
        <v>93429</v>
      </c>
      <c r="B2659" s="332" t="s">
        <v>5854</v>
      </c>
      <c r="C2659" s="447" t="s">
        <v>17</v>
      </c>
      <c r="D2659" s="446">
        <v>162.76</v>
      </c>
      <c r="E2659" s="323"/>
    </row>
    <row r="2660" spans="1:5" ht="25.5">
      <c r="A2660" s="447">
        <v>93430</v>
      </c>
      <c r="B2660" s="332" t="s">
        <v>5855</v>
      </c>
      <c r="C2660" s="447" t="s">
        <v>17</v>
      </c>
      <c r="D2660" s="446">
        <v>50.03</v>
      </c>
      <c r="E2660" s="323"/>
    </row>
    <row r="2661" spans="1:5" ht="25.5">
      <c r="A2661" s="447">
        <v>93431</v>
      </c>
      <c r="B2661" s="332" t="s">
        <v>5856</v>
      </c>
      <c r="C2661" s="447" t="s">
        <v>17</v>
      </c>
      <c r="D2661" s="446">
        <v>203.61</v>
      </c>
      <c r="E2661" s="323"/>
    </row>
    <row r="2662" spans="1:5" ht="25.5">
      <c r="A2662" s="447">
        <v>93432</v>
      </c>
      <c r="B2662" s="332" t="s">
        <v>5857</v>
      </c>
      <c r="C2662" s="447" t="s">
        <v>17</v>
      </c>
      <c r="D2662" s="446">
        <v>2347.1999999999998</v>
      </c>
      <c r="E2662" s="323"/>
    </row>
    <row r="2663" spans="1:5" ht="25.5">
      <c r="A2663" s="447">
        <v>95118</v>
      </c>
      <c r="B2663" s="332" t="s">
        <v>618</v>
      </c>
      <c r="C2663" s="447" t="s">
        <v>17</v>
      </c>
      <c r="D2663" s="446">
        <v>74.650000000000006</v>
      </c>
      <c r="E2663" s="323"/>
    </row>
    <row r="2664" spans="1:5" ht="25.5">
      <c r="A2664" s="447">
        <v>95119</v>
      </c>
      <c r="B2664" s="332" t="s">
        <v>619</v>
      </c>
      <c r="C2664" s="447" t="s">
        <v>17</v>
      </c>
      <c r="D2664" s="446">
        <v>23.03</v>
      </c>
      <c r="E2664" s="323"/>
    </row>
    <row r="2665" spans="1:5" ht="25.5">
      <c r="A2665" s="447">
        <v>5707</v>
      </c>
      <c r="B2665" s="332" t="s">
        <v>260</v>
      </c>
      <c r="C2665" s="447" t="s">
        <v>17</v>
      </c>
      <c r="D2665" s="446">
        <v>81.67</v>
      </c>
      <c r="E2665" s="323"/>
    </row>
    <row r="2666" spans="1:5" ht="25.5">
      <c r="A2666" s="447">
        <v>95120</v>
      </c>
      <c r="B2666" s="332" t="s">
        <v>620</v>
      </c>
      <c r="C2666" s="447" t="s">
        <v>17</v>
      </c>
      <c r="D2666" s="446">
        <v>61.83</v>
      </c>
      <c r="E2666" s="323"/>
    </row>
    <row r="2667" spans="1:5" ht="25.5">
      <c r="A2667" s="447">
        <v>103657</v>
      </c>
      <c r="B2667" s="332" t="s">
        <v>8473</v>
      </c>
      <c r="C2667" s="447" t="s">
        <v>17</v>
      </c>
      <c r="D2667" s="446">
        <v>0</v>
      </c>
      <c r="E2667" s="323"/>
    </row>
    <row r="2668" spans="1:5" ht="25.5">
      <c r="A2668" s="447">
        <v>103658</v>
      </c>
      <c r="B2668" s="332" t="s">
        <v>8474</v>
      </c>
      <c r="C2668" s="447" t="s">
        <v>17</v>
      </c>
      <c r="D2668" s="446">
        <v>0</v>
      </c>
      <c r="E2668" s="323"/>
    </row>
    <row r="2669" spans="1:5" ht="25.5">
      <c r="A2669" s="447">
        <v>103659</v>
      </c>
      <c r="B2669" s="332" t="s">
        <v>8475</v>
      </c>
      <c r="C2669" s="447" t="s">
        <v>17</v>
      </c>
      <c r="D2669" s="446">
        <v>0</v>
      </c>
      <c r="E2669" s="323"/>
    </row>
    <row r="2670" spans="1:5" ht="25.5">
      <c r="A2670" s="447">
        <v>103660</v>
      </c>
      <c r="B2670" s="332" t="s">
        <v>5907</v>
      </c>
      <c r="C2670" s="447" t="s">
        <v>17</v>
      </c>
      <c r="D2670" s="446">
        <v>12.53</v>
      </c>
      <c r="E2670" s="323"/>
    </row>
    <row r="2671" spans="1:5" ht="38.25">
      <c r="A2671" s="447">
        <v>89015</v>
      </c>
      <c r="B2671" s="332" t="s">
        <v>376</v>
      </c>
      <c r="C2671" s="447" t="s">
        <v>17</v>
      </c>
      <c r="D2671" s="446">
        <v>3.83</v>
      </c>
      <c r="E2671" s="323"/>
    </row>
    <row r="2672" spans="1:5" ht="25.5">
      <c r="A2672" s="447">
        <v>89016</v>
      </c>
      <c r="B2672" s="332" t="s">
        <v>377</v>
      </c>
      <c r="C2672" s="447" t="s">
        <v>17</v>
      </c>
      <c r="D2672" s="446">
        <v>1.01</v>
      </c>
      <c r="E2672" s="323"/>
    </row>
    <row r="2673" spans="1:5" ht="38.25">
      <c r="A2673" s="447">
        <v>53804</v>
      </c>
      <c r="B2673" s="332" t="s">
        <v>311</v>
      </c>
      <c r="C2673" s="447" t="s">
        <v>17</v>
      </c>
      <c r="D2673" s="446">
        <v>4.78</v>
      </c>
      <c r="E2673" s="323"/>
    </row>
    <row r="2674" spans="1:5" ht="25.5">
      <c r="A2674" s="447">
        <v>90582</v>
      </c>
      <c r="B2674" s="332" t="s">
        <v>437</v>
      </c>
      <c r="C2674" s="447" t="s">
        <v>17</v>
      </c>
      <c r="D2674" s="446">
        <v>0.43</v>
      </c>
      <c r="E2674" s="323"/>
    </row>
    <row r="2675" spans="1:5" ht="25.5">
      <c r="A2675" s="447">
        <v>90583</v>
      </c>
      <c r="B2675" s="332" t="s">
        <v>438</v>
      </c>
      <c r="C2675" s="447" t="s">
        <v>17</v>
      </c>
      <c r="D2675" s="446">
        <v>0.1</v>
      </c>
      <c r="E2675" s="323"/>
    </row>
    <row r="2676" spans="1:5" ht="25.5">
      <c r="A2676" s="447">
        <v>90584</v>
      </c>
      <c r="B2676" s="332" t="s">
        <v>439</v>
      </c>
      <c r="C2676" s="447" t="s">
        <v>17</v>
      </c>
      <c r="D2676" s="446">
        <v>0.33</v>
      </c>
      <c r="E2676" s="323"/>
    </row>
    <row r="2677" spans="1:5" ht="38.25">
      <c r="A2677" s="447">
        <v>90585</v>
      </c>
      <c r="B2677" s="332" t="s">
        <v>440</v>
      </c>
      <c r="C2677" s="447" t="s">
        <v>17</v>
      </c>
      <c r="D2677" s="446">
        <v>0.5</v>
      </c>
      <c r="E2677" s="323"/>
    </row>
    <row r="2678" spans="1:5" ht="38.25">
      <c r="A2678" s="447">
        <v>89240</v>
      </c>
      <c r="B2678" s="332" t="s">
        <v>404</v>
      </c>
      <c r="C2678" s="447" t="s">
        <v>17</v>
      </c>
      <c r="D2678" s="446">
        <v>81.96</v>
      </c>
      <c r="E2678" s="323"/>
    </row>
    <row r="2679" spans="1:5" ht="38.25">
      <c r="A2679" s="447">
        <v>89241</v>
      </c>
      <c r="B2679" s="332" t="s">
        <v>405</v>
      </c>
      <c r="C2679" s="447" t="s">
        <v>17</v>
      </c>
      <c r="D2679" s="446">
        <v>28.89</v>
      </c>
      <c r="E2679" s="323"/>
    </row>
    <row r="2680" spans="1:5" ht="38.25">
      <c r="A2680" s="447">
        <v>5710</v>
      </c>
      <c r="B2680" s="332" t="s">
        <v>261</v>
      </c>
      <c r="C2680" s="447" t="s">
        <v>17</v>
      </c>
      <c r="D2680" s="446">
        <v>131.75</v>
      </c>
      <c r="E2680" s="323"/>
    </row>
    <row r="2681" spans="1:5" ht="38.25">
      <c r="A2681" s="447">
        <v>5711</v>
      </c>
      <c r="B2681" s="332" t="s">
        <v>262</v>
      </c>
      <c r="C2681" s="447" t="s">
        <v>17</v>
      </c>
      <c r="D2681" s="446">
        <v>97.01</v>
      </c>
      <c r="E2681" s="323"/>
    </row>
    <row r="2682" spans="1:5" ht="38.25">
      <c r="A2682" s="447">
        <v>89253</v>
      </c>
      <c r="B2682" s="332" t="s">
        <v>410</v>
      </c>
      <c r="C2682" s="447" t="s">
        <v>17</v>
      </c>
      <c r="D2682" s="446">
        <v>67.16</v>
      </c>
      <c r="E2682" s="323"/>
    </row>
    <row r="2683" spans="1:5" ht="38.25">
      <c r="A2683" s="447">
        <v>89254</v>
      </c>
      <c r="B2683" s="332" t="s">
        <v>411</v>
      </c>
      <c r="C2683" s="447" t="s">
        <v>17</v>
      </c>
      <c r="D2683" s="446">
        <v>23.67</v>
      </c>
      <c r="E2683" s="323"/>
    </row>
    <row r="2684" spans="1:5" ht="38.25">
      <c r="A2684" s="447">
        <v>89255</v>
      </c>
      <c r="B2684" s="332" t="s">
        <v>412</v>
      </c>
      <c r="C2684" s="447" t="s">
        <v>17</v>
      </c>
      <c r="D2684" s="446">
        <v>107.96</v>
      </c>
      <c r="E2684" s="323"/>
    </row>
    <row r="2685" spans="1:5" ht="38.25">
      <c r="A2685" s="447">
        <v>89256</v>
      </c>
      <c r="B2685" s="332" t="s">
        <v>413</v>
      </c>
      <c r="C2685" s="447" t="s">
        <v>17</v>
      </c>
      <c r="D2685" s="446">
        <v>92.38</v>
      </c>
      <c r="E2685" s="323"/>
    </row>
    <row r="2686" spans="1:5" ht="25.5">
      <c r="A2686" s="447">
        <v>103797</v>
      </c>
      <c r="B2686" s="332" t="s">
        <v>6097</v>
      </c>
      <c r="C2686" s="447" t="s">
        <v>802</v>
      </c>
      <c r="D2686" s="446">
        <v>16.54</v>
      </c>
      <c r="E2686" s="323"/>
    </row>
    <row r="2687" spans="1:5" ht="51">
      <c r="A2687" s="447">
        <v>103930</v>
      </c>
      <c r="B2687" s="332" t="s">
        <v>4550</v>
      </c>
      <c r="C2687" s="447" t="s">
        <v>827</v>
      </c>
      <c r="D2687" s="446">
        <v>812.73</v>
      </c>
      <c r="E2687" s="323"/>
    </row>
    <row r="2688" spans="1:5" ht="51">
      <c r="A2688" s="447">
        <v>103931</v>
      </c>
      <c r="B2688" s="332" t="s">
        <v>4551</v>
      </c>
      <c r="C2688" s="447" t="s">
        <v>827</v>
      </c>
      <c r="D2688" s="446">
        <v>582.73</v>
      </c>
      <c r="E2688" s="323"/>
    </row>
    <row r="2689" spans="1:5" ht="63.75">
      <c r="A2689" s="447">
        <v>103932</v>
      </c>
      <c r="B2689" s="332" t="s">
        <v>4552</v>
      </c>
      <c r="C2689" s="447" t="s">
        <v>827</v>
      </c>
      <c r="D2689" s="446">
        <v>549.04</v>
      </c>
      <c r="E2689" s="323"/>
    </row>
    <row r="2690" spans="1:5" ht="38.25">
      <c r="A2690" s="447">
        <v>103929</v>
      </c>
      <c r="B2690" s="332" t="s">
        <v>4549</v>
      </c>
      <c r="C2690" s="447" t="s">
        <v>827</v>
      </c>
      <c r="D2690" s="446">
        <v>1338.74</v>
      </c>
      <c r="E2690" s="323"/>
    </row>
    <row r="2691" spans="1:5" ht="38.25">
      <c r="A2691" s="447">
        <v>103928</v>
      </c>
      <c r="B2691" s="332" t="s">
        <v>4548</v>
      </c>
      <c r="C2691" s="447" t="s">
        <v>827</v>
      </c>
      <c r="D2691" s="446">
        <v>517.19000000000005</v>
      </c>
      <c r="E2691" s="323"/>
    </row>
    <row r="2692" spans="1:5" ht="38.25">
      <c r="A2692" s="447">
        <v>103798</v>
      </c>
      <c r="B2692" s="332" t="s">
        <v>4544</v>
      </c>
      <c r="C2692" s="447" t="s">
        <v>827</v>
      </c>
      <c r="D2692" s="446">
        <v>614.26</v>
      </c>
      <c r="E2692" s="323"/>
    </row>
    <row r="2693" spans="1:5" ht="51">
      <c r="A2693" s="447">
        <v>103801</v>
      </c>
      <c r="B2693" s="332" t="s">
        <v>4547</v>
      </c>
      <c r="C2693" s="447" t="s">
        <v>827</v>
      </c>
      <c r="D2693" s="446">
        <v>650.37</v>
      </c>
      <c r="E2693" s="323"/>
    </row>
    <row r="2694" spans="1:5" ht="38.25">
      <c r="A2694" s="447">
        <v>103933</v>
      </c>
      <c r="B2694" s="332" t="s">
        <v>4553</v>
      </c>
      <c r="C2694" s="447" t="s">
        <v>827</v>
      </c>
      <c r="D2694" s="446">
        <v>1581.91</v>
      </c>
      <c r="E2694" s="323"/>
    </row>
    <row r="2695" spans="1:5" ht="63.75">
      <c r="A2695" s="447">
        <v>103925</v>
      </c>
      <c r="B2695" s="332" t="s">
        <v>6098</v>
      </c>
      <c r="C2695" s="447" t="s">
        <v>827</v>
      </c>
      <c r="D2695" s="446">
        <v>1671.02</v>
      </c>
      <c r="E2695" s="323"/>
    </row>
    <row r="2696" spans="1:5" ht="63.75">
      <c r="A2696" s="447">
        <v>103926</v>
      </c>
      <c r="B2696" s="332" t="s">
        <v>6099</v>
      </c>
      <c r="C2696" s="447" t="s">
        <v>827</v>
      </c>
      <c r="D2696" s="446">
        <v>1342.85</v>
      </c>
      <c r="E2696" s="323"/>
    </row>
    <row r="2697" spans="1:5" ht="38.25">
      <c r="A2697" s="447">
        <v>103796</v>
      </c>
      <c r="B2697" s="332" t="s">
        <v>4543</v>
      </c>
      <c r="C2697" s="447" t="s">
        <v>16</v>
      </c>
      <c r="D2697" s="446">
        <v>68.83</v>
      </c>
      <c r="E2697" s="323"/>
    </row>
    <row r="2698" spans="1:5" ht="38.25">
      <c r="A2698" s="447">
        <v>103795</v>
      </c>
      <c r="B2698" s="332" t="s">
        <v>4542</v>
      </c>
      <c r="C2698" s="447" t="s">
        <v>16</v>
      </c>
      <c r="D2698" s="446">
        <v>85.77</v>
      </c>
      <c r="E2698" s="323"/>
    </row>
    <row r="2699" spans="1:5" ht="38.25">
      <c r="A2699" s="447">
        <v>103800</v>
      </c>
      <c r="B2699" s="332" t="s">
        <v>4546</v>
      </c>
      <c r="C2699" s="447" t="s">
        <v>827</v>
      </c>
      <c r="D2699" s="446">
        <v>517.19000000000005</v>
      </c>
      <c r="E2699" s="323"/>
    </row>
    <row r="2700" spans="1:5" ht="63.75">
      <c r="A2700" s="447">
        <v>103799</v>
      </c>
      <c r="B2700" s="332" t="s">
        <v>4545</v>
      </c>
      <c r="C2700" s="447" t="s">
        <v>827</v>
      </c>
      <c r="D2700" s="446">
        <v>424.93</v>
      </c>
      <c r="E2700" s="323"/>
    </row>
    <row r="2701" spans="1:5" ht="38.25">
      <c r="A2701" s="447">
        <v>104950</v>
      </c>
      <c r="B2701" s="332" t="s">
        <v>8476</v>
      </c>
      <c r="C2701" s="447" t="s">
        <v>827</v>
      </c>
      <c r="D2701" s="446">
        <v>0</v>
      </c>
      <c r="E2701" s="323"/>
    </row>
    <row r="2702" spans="1:5" ht="38.25">
      <c r="A2702" s="447">
        <v>104948</v>
      </c>
      <c r="B2702" s="332" t="s">
        <v>6664</v>
      </c>
      <c r="C2702" s="447" t="s">
        <v>827</v>
      </c>
      <c r="D2702" s="446">
        <v>5.32</v>
      </c>
      <c r="E2702" s="323"/>
    </row>
    <row r="2703" spans="1:5" ht="38.25">
      <c r="A2703" s="447">
        <v>104949</v>
      </c>
      <c r="B2703" s="332" t="s">
        <v>7532</v>
      </c>
      <c r="C2703" s="447" t="s">
        <v>827</v>
      </c>
      <c r="D2703" s="446">
        <v>10.050000000000001</v>
      </c>
      <c r="E2703" s="323"/>
    </row>
    <row r="2704" spans="1:5" ht="38.25">
      <c r="A2704" s="447">
        <v>104947</v>
      </c>
      <c r="B2704" s="332" t="s">
        <v>6663</v>
      </c>
      <c r="C2704" s="447" t="s">
        <v>827</v>
      </c>
      <c r="D2704" s="446">
        <v>11.7</v>
      </c>
      <c r="E2704" s="323"/>
    </row>
    <row r="2705" spans="1:5" ht="25.5">
      <c r="A2705" s="447">
        <v>104325</v>
      </c>
      <c r="B2705" s="332" t="s">
        <v>8477</v>
      </c>
      <c r="C2705" s="447" t="s">
        <v>2010</v>
      </c>
      <c r="D2705" s="446">
        <v>0</v>
      </c>
      <c r="E2705" s="323"/>
    </row>
    <row r="2706" spans="1:5" ht="38.25">
      <c r="A2706" s="447">
        <v>104318</v>
      </c>
      <c r="B2706" s="332" t="s">
        <v>4848</v>
      </c>
      <c r="C2706" s="447" t="s">
        <v>2010</v>
      </c>
      <c r="D2706" s="446">
        <v>7.28</v>
      </c>
      <c r="E2706" s="323"/>
    </row>
    <row r="2707" spans="1:5" ht="38.25">
      <c r="A2707" s="447">
        <v>89867</v>
      </c>
      <c r="B2707" s="332" t="s">
        <v>4778</v>
      </c>
      <c r="C2707" s="447" t="s">
        <v>2010</v>
      </c>
      <c r="D2707" s="446">
        <v>8.14</v>
      </c>
      <c r="E2707" s="323"/>
    </row>
    <row r="2708" spans="1:5" ht="38.25">
      <c r="A2708" s="447">
        <v>104320</v>
      </c>
      <c r="B2708" s="332" t="s">
        <v>4850</v>
      </c>
      <c r="C2708" s="447" t="s">
        <v>2010</v>
      </c>
      <c r="D2708" s="446">
        <v>11.5</v>
      </c>
      <c r="E2708" s="323"/>
    </row>
    <row r="2709" spans="1:5" ht="38.25">
      <c r="A2709" s="447">
        <v>104317</v>
      </c>
      <c r="B2709" s="332" t="s">
        <v>4847</v>
      </c>
      <c r="C2709" s="447" t="s">
        <v>2010</v>
      </c>
      <c r="D2709" s="446">
        <v>6.75</v>
      </c>
      <c r="E2709" s="323"/>
    </row>
    <row r="2710" spans="1:5" ht="38.25">
      <c r="A2710" s="447">
        <v>89866</v>
      </c>
      <c r="B2710" s="332" t="s">
        <v>4777</v>
      </c>
      <c r="C2710" s="447" t="s">
        <v>2010</v>
      </c>
      <c r="D2710" s="446">
        <v>7.38</v>
      </c>
      <c r="E2710" s="323"/>
    </row>
    <row r="2711" spans="1:5" ht="38.25">
      <c r="A2711" s="447">
        <v>104319</v>
      </c>
      <c r="B2711" s="332" t="s">
        <v>4849</v>
      </c>
      <c r="C2711" s="447" t="s">
        <v>2010</v>
      </c>
      <c r="D2711" s="446">
        <v>9.81</v>
      </c>
      <c r="E2711" s="323"/>
    </row>
    <row r="2712" spans="1:5" ht="25.5">
      <c r="A2712" s="447">
        <v>104321</v>
      </c>
      <c r="B2712" s="332" t="s">
        <v>4851</v>
      </c>
      <c r="C2712" s="447" t="s">
        <v>2010</v>
      </c>
      <c r="D2712" s="446">
        <v>5.14</v>
      </c>
      <c r="E2712" s="323"/>
    </row>
    <row r="2713" spans="1:5" ht="25.5">
      <c r="A2713" s="447">
        <v>89868</v>
      </c>
      <c r="B2713" s="332" t="s">
        <v>4779</v>
      </c>
      <c r="C2713" s="447" t="s">
        <v>2010</v>
      </c>
      <c r="D2713" s="446">
        <v>5.59</v>
      </c>
      <c r="E2713" s="323"/>
    </row>
    <row r="2714" spans="1:5" ht="25.5">
      <c r="A2714" s="447">
        <v>104322</v>
      </c>
      <c r="B2714" s="332" t="s">
        <v>4852</v>
      </c>
      <c r="C2714" s="447" t="s">
        <v>2010</v>
      </c>
      <c r="D2714" s="446">
        <v>7.38</v>
      </c>
      <c r="E2714" s="323"/>
    </row>
    <row r="2715" spans="1:5" ht="25.5">
      <c r="A2715" s="447">
        <v>104323</v>
      </c>
      <c r="B2715" s="332" t="s">
        <v>4853</v>
      </c>
      <c r="C2715" s="447" t="s">
        <v>2010</v>
      </c>
      <c r="D2715" s="446">
        <v>9.39</v>
      </c>
      <c r="E2715" s="323"/>
    </row>
    <row r="2716" spans="1:5" ht="25.5">
      <c r="A2716" s="447">
        <v>89869</v>
      </c>
      <c r="B2716" s="332" t="s">
        <v>4780</v>
      </c>
      <c r="C2716" s="447" t="s">
        <v>2010</v>
      </c>
      <c r="D2716" s="446">
        <v>10.25</v>
      </c>
      <c r="E2716" s="323"/>
    </row>
    <row r="2717" spans="1:5" ht="25.5">
      <c r="A2717" s="447">
        <v>104324</v>
      </c>
      <c r="B2717" s="332" t="s">
        <v>4854</v>
      </c>
      <c r="C2717" s="447" t="s">
        <v>2010</v>
      </c>
      <c r="D2717" s="446">
        <v>13.86</v>
      </c>
      <c r="E2717" s="323"/>
    </row>
    <row r="2718" spans="1:5" ht="25.5">
      <c r="A2718" s="447">
        <v>104315</v>
      </c>
      <c r="B2718" s="332" t="s">
        <v>7520</v>
      </c>
      <c r="C2718" s="447" t="s">
        <v>5</v>
      </c>
      <c r="D2718" s="446">
        <v>16.18</v>
      </c>
      <c r="E2718" s="323"/>
    </row>
    <row r="2719" spans="1:5" ht="25.5">
      <c r="A2719" s="447">
        <v>89865</v>
      </c>
      <c r="B2719" s="332" t="s">
        <v>7509</v>
      </c>
      <c r="C2719" s="447" t="s">
        <v>5</v>
      </c>
      <c r="D2719" s="446">
        <v>17.329999999999998</v>
      </c>
      <c r="E2719" s="323"/>
    </row>
    <row r="2720" spans="1:5" ht="25.5">
      <c r="A2720" s="447">
        <v>104316</v>
      </c>
      <c r="B2720" s="332" t="s">
        <v>7521</v>
      </c>
      <c r="C2720" s="447" t="s">
        <v>5</v>
      </c>
      <c r="D2720" s="446">
        <v>23.23</v>
      </c>
      <c r="E2720" s="323"/>
    </row>
    <row r="2721" spans="1:5" ht="13.5">
      <c r="A2721" s="447">
        <v>102724</v>
      </c>
      <c r="B2721" s="332" t="s">
        <v>2242</v>
      </c>
      <c r="C2721" s="447" t="s">
        <v>2010</v>
      </c>
      <c r="D2721" s="446">
        <v>30.08</v>
      </c>
      <c r="E2721" s="323"/>
    </row>
    <row r="2722" spans="1:5" ht="13.5">
      <c r="A2722" s="447">
        <v>102726</v>
      </c>
      <c r="B2722" s="332" t="s">
        <v>2244</v>
      </c>
      <c r="C2722" s="447" t="s">
        <v>2010</v>
      </c>
      <c r="D2722" s="446">
        <v>27.76</v>
      </c>
      <c r="E2722" s="323"/>
    </row>
    <row r="2723" spans="1:5" ht="13.5">
      <c r="A2723" s="447">
        <v>102725</v>
      </c>
      <c r="B2723" s="332" t="s">
        <v>2243</v>
      </c>
      <c r="C2723" s="447" t="s">
        <v>2010</v>
      </c>
      <c r="D2723" s="446">
        <v>29.51</v>
      </c>
      <c r="E2723" s="323"/>
    </row>
    <row r="2724" spans="1:5" ht="51">
      <c r="A2724" s="447">
        <v>102722</v>
      </c>
      <c r="B2724" s="332" t="s">
        <v>2241</v>
      </c>
      <c r="C2724" s="447" t="s">
        <v>5</v>
      </c>
      <c r="D2724" s="446">
        <v>57.51</v>
      </c>
      <c r="E2724" s="323"/>
    </row>
    <row r="2725" spans="1:5" ht="38.25">
      <c r="A2725" s="447">
        <v>102721</v>
      </c>
      <c r="B2725" s="332" t="s">
        <v>8478</v>
      </c>
      <c r="C2725" s="447" t="s">
        <v>5</v>
      </c>
      <c r="D2725" s="446">
        <v>0</v>
      </c>
      <c r="E2725" s="323"/>
    </row>
    <row r="2726" spans="1:5" ht="38.25">
      <c r="A2726" s="447">
        <v>102723</v>
      </c>
      <c r="B2726" s="332" t="s">
        <v>5925</v>
      </c>
      <c r="C2726" s="447" t="s">
        <v>5</v>
      </c>
      <c r="D2726" s="446">
        <v>101.05</v>
      </c>
      <c r="E2726" s="323"/>
    </row>
    <row r="2727" spans="1:5" ht="51">
      <c r="A2727" s="447">
        <v>102690</v>
      </c>
      <c r="B2727" s="332" t="s">
        <v>2228</v>
      </c>
      <c r="C2727" s="447" t="s">
        <v>5</v>
      </c>
      <c r="D2727" s="446">
        <v>68.099999999999994</v>
      </c>
      <c r="E2727" s="323"/>
    </row>
    <row r="2728" spans="1:5" ht="38.25">
      <c r="A2728" s="447">
        <v>102688</v>
      </c>
      <c r="B2728" s="332" t="s">
        <v>5918</v>
      </c>
      <c r="C2728" s="447" t="s">
        <v>5</v>
      </c>
      <c r="D2728" s="446">
        <v>47.76</v>
      </c>
      <c r="E2728" s="323"/>
    </row>
    <row r="2729" spans="1:5" ht="38.25">
      <c r="A2729" s="447">
        <v>102689</v>
      </c>
      <c r="B2729" s="332" t="s">
        <v>5919</v>
      </c>
      <c r="C2729" s="447" t="s">
        <v>5</v>
      </c>
      <c r="D2729" s="446">
        <v>92.46</v>
      </c>
      <c r="E2729" s="323"/>
    </row>
    <row r="2730" spans="1:5" ht="51">
      <c r="A2730" s="447">
        <v>102693</v>
      </c>
      <c r="B2730" s="332" t="s">
        <v>5920</v>
      </c>
      <c r="C2730" s="447" t="s">
        <v>5</v>
      </c>
      <c r="D2730" s="446">
        <v>112.8</v>
      </c>
      <c r="E2730" s="323"/>
    </row>
    <row r="2731" spans="1:5" ht="38.25">
      <c r="A2731" s="447">
        <v>102694</v>
      </c>
      <c r="B2731" s="332" t="s">
        <v>5921</v>
      </c>
      <c r="C2731" s="447" t="s">
        <v>5</v>
      </c>
      <c r="D2731" s="446">
        <v>91.85</v>
      </c>
      <c r="E2731" s="323"/>
    </row>
    <row r="2732" spans="1:5" ht="51">
      <c r="A2732" s="447">
        <v>102697</v>
      </c>
      <c r="B2732" s="332" t="s">
        <v>5923</v>
      </c>
      <c r="C2732" s="447" t="s">
        <v>5</v>
      </c>
      <c r="D2732" s="446">
        <v>113.52</v>
      </c>
      <c r="E2732" s="323"/>
    </row>
    <row r="2733" spans="1:5" ht="38.25">
      <c r="A2733" s="447">
        <v>102696</v>
      </c>
      <c r="B2733" s="332" t="s">
        <v>5922</v>
      </c>
      <c r="C2733" s="447" t="s">
        <v>5</v>
      </c>
      <c r="D2733" s="446">
        <v>136.58000000000001</v>
      </c>
      <c r="E2733" s="323"/>
    </row>
    <row r="2734" spans="1:5" ht="51">
      <c r="A2734" s="447">
        <v>102703</v>
      </c>
      <c r="B2734" s="332" t="s">
        <v>5924</v>
      </c>
      <c r="C2734" s="447" t="s">
        <v>5</v>
      </c>
      <c r="D2734" s="446">
        <v>158.24</v>
      </c>
      <c r="E2734" s="323"/>
    </row>
    <row r="2735" spans="1:5" ht="38.25">
      <c r="A2735" s="447">
        <v>102678</v>
      </c>
      <c r="B2735" s="332" t="s">
        <v>2222</v>
      </c>
      <c r="C2735" s="447" t="s">
        <v>5</v>
      </c>
      <c r="D2735" s="446">
        <v>141.61000000000001</v>
      </c>
      <c r="E2735" s="323"/>
    </row>
    <row r="2736" spans="1:5" ht="25.5">
      <c r="A2736" s="447">
        <v>102679</v>
      </c>
      <c r="B2736" s="332" t="s">
        <v>2223</v>
      </c>
      <c r="C2736" s="447" t="s">
        <v>5</v>
      </c>
      <c r="D2736" s="446">
        <v>154.58000000000001</v>
      </c>
      <c r="E2736" s="323"/>
    </row>
    <row r="2737" spans="1:5" ht="38.25">
      <c r="A2737" s="447">
        <v>102673</v>
      </c>
      <c r="B2737" s="332" t="s">
        <v>2219</v>
      </c>
      <c r="C2737" s="447" t="s">
        <v>5</v>
      </c>
      <c r="D2737" s="446">
        <v>186.63</v>
      </c>
      <c r="E2737" s="323"/>
    </row>
    <row r="2738" spans="1:5" ht="25.5">
      <c r="A2738" s="447">
        <v>102677</v>
      </c>
      <c r="B2738" s="332" t="s">
        <v>2221</v>
      </c>
      <c r="C2738" s="447" t="s">
        <v>5</v>
      </c>
      <c r="D2738" s="446">
        <v>179.43</v>
      </c>
      <c r="E2738" s="323"/>
    </row>
    <row r="2739" spans="1:5" ht="38.25">
      <c r="A2739" s="447">
        <v>102683</v>
      </c>
      <c r="B2739" s="332" t="s">
        <v>2225</v>
      </c>
      <c r="C2739" s="447" t="s">
        <v>5</v>
      </c>
      <c r="D2739" s="446">
        <v>198.21</v>
      </c>
      <c r="E2739" s="323"/>
    </row>
    <row r="2740" spans="1:5" ht="38.25">
      <c r="A2740" s="447">
        <v>102687</v>
      </c>
      <c r="B2740" s="332" t="s">
        <v>2227</v>
      </c>
      <c r="C2740" s="447" t="s">
        <v>5</v>
      </c>
      <c r="D2740" s="446">
        <v>206.31</v>
      </c>
      <c r="E2740" s="323"/>
    </row>
    <row r="2741" spans="1:5" ht="38.25">
      <c r="A2741" s="447">
        <v>102670</v>
      </c>
      <c r="B2741" s="332" t="s">
        <v>2218</v>
      </c>
      <c r="C2741" s="447" t="s">
        <v>5</v>
      </c>
      <c r="D2741" s="446">
        <v>127.81</v>
      </c>
      <c r="E2741" s="323"/>
    </row>
    <row r="2742" spans="1:5" ht="38.25">
      <c r="A2742" s="447">
        <v>102674</v>
      </c>
      <c r="B2742" s="332" t="s">
        <v>2220</v>
      </c>
      <c r="C2742" s="447" t="s">
        <v>5</v>
      </c>
      <c r="D2742" s="446">
        <v>141.56</v>
      </c>
      <c r="E2742" s="323"/>
    </row>
    <row r="2743" spans="1:5" ht="51">
      <c r="A2743" s="447">
        <v>102680</v>
      </c>
      <c r="B2743" s="332" t="s">
        <v>2224</v>
      </c>
      <c r="C2743" s="447" t="s">
        <v>5</v>
      </c>
      <c r="D2743" s="446">
        <v>154.66999999999999</v>
      </c>
      <c r="E2743" s="323"/>
    </row>
    <row r="2744" spans="1:5" ht="38.25">
      <c r="A2744" s="447">
        <v>102684</v>
      </c>
      <c r="B2744" s="332" t="s">
        <v>2226</v>
      </c>
      <c r="C2744" s="447" t="s">
        <v>5</v>
      </c>
      <c r="D2744" s="446">
        <v>167.64</v>
      </c>
      <c r="E2744" s="323"/>
    </row>
    <row r="2745" spans="1:5" ht="38.25">
      <c r="A2745" s="447">
        <v>102672</v>
      </c>
      <c r="B2745" s="332" t="s">
        <v>4504</v>
      </c>
      <c r="C2745" s="447" t="s">
        <v>5</v>
      </c>
      <c r="D2745" s="446">
        <v>189.06</v>
      </c>
      <c r="E2745" s="323"/>
    </row>
    <row r="2746" spans="1:5" ht="38.25">
      <c r="A2746" s="447">
        <v>102676</v>
      </c>
      <c r="B2746" s="332" t="s">
        <v>4505</v>
      </c>
      <c r="C2746" s="447" t="s">
        <v>5</v>
      </c>
      <c r="D2746" s="446">
        <v>192.17</v>
      </c>
      <c r="E2746" s="323"/>
    </row>
    <row r="2747" spans="1:5" ht="51">
      <c r="A2747" s="447">
        <v>102681</v>
      </c>
      <c r="B2747" s="332" t="s">
        <v>4506</v>
      </c>
      <c r="C2747" s="447" t="s">
        <v>5</v>
      </c>
      <c r="D2747" s="446">
        <v>205.29</v>
      </c>
      <c r="E2747" s="323"/>
    </row>
    <row r="2748" spans="1:5" ht="38.25">
      <c r="A2748" s="447">
        <v>102685</v>
      </c>
      <c r="B2748" s="332" t="s">
        <v>4507</v>
      </c>
      <c r="C2748" s="447" t="s">
        <v>5</v>
      </c>
      <c r="D2748" s="446">
        <v>218.25</v>
      </c>
      <c r="E2748" s="323"/>
    </row>
    <row r="2749" spans="1:5" ht="25.5">
      <c r="A2749" s="447">
        <v>102664</v>
      </c>
      <c r="B2749" s="332" t="s">
        <v>2214</v>
      </c>
      <c r="C2749" s="447" t="s">
        <v>5</v>
      </c>
      <c r="D2749" s="446">
        <v>50.3</v>
      </c>
      <c r="E2749" s="323"/>
    </row>
    <row r="2750" spans="1:5" ht="25.5">
      <c r="A2750" s="447">
        <v>102665</v>
      </c>
      <c r="B2750" s="332" t="s">
        <v>2215</v>
      </c>
      <c r="C2750" s="447" t="s">
        <v>5</v>
      </c>
      <c r="D2750" s="446">
        <v>24.85</v>
      </c>
      <c r="E2750" s="323"/>
    </row>
    <row r="2751" spans="1:5" ht="38.25">
      <c r="A2751" s="447">
        <v>102663</v>
      </c>
      <c r="B2751" s="332" t="s">
        <v>2213</v>
      </c>
      <c r="C2751" s="447" t="s">
        <v>5</v>
      </c>
      <c r="D2751" s="446">
        <v>73.86</v>
      </c>
      <c r="E2751" s="323"/>
    </row>
    <row r="2752" spans="1:5" ht="38.25">
      <c r="A2752" s="447">
        <v>102669</v>
      </c>
      <c r="B2752" s="332" t="s">
        <v>2217</v>
      </c>
      <c r="C2752" s="447" t="s">
        <v>5</v>
      </c>
      <c r="D2752" s="446">
        <v>94.99</v>
      </c>
      <c r="E2752" s="323"/>
    </row>
    <row r="2753" spans="1:5" ht="38.25">
      <c r="A2753" s="447">
        <v>102661</v>
      </c>
      <c r="B2753" s="332" t="s">
        <v>2212</v>
      </c>
      <c r="C2753" s="447" t="s">
        <v>5</v>
      </c>
      <c r="D2753" s="446">
        <v>41.82</v>
      </c>
      <c r="E2753" s="323"/>
    </row>
    <row r="2754" spans="1:5" ht="38.25">
      <c r="A2754" s="447">
        <v>102666</v>
      </c>
      <c r="B2754" s="332" t="s">
        <v>2216</v>
      </c>
      <c r="C2754" s="447" t="s">
        <v>5</v>
      </c>
      <c r="D2754" s="446">
        <v>62.16</v>
      </c>
      <c r="E2754" s="323"/>
    </row>
    <row r="2755" spans="1:5" ht="38.25">
      <c r="A2755" s="447">
        <v>102662</v>
      </c>
      <c r="B2755" s="332" t="s">
        <v>4502</v>
      </c>
      <c r="C2755" s="447" t="s">
        <v>5</v>
      </c>
      <c r="D2755" s="446">
        <v>89.08</v>
      </c>
      <c r="E2755" s="323"/>
    </row>
    <row r="2756" spans="1:5" ht="38.25">
      <c r="A2756" s="447">
        <v>102668</v>
      </c>
      <c r="B2756" s="332" t="s">
        <v>4503</v>
      </c>
      <c r="C2756" s="447" t="s">
        <v>5</v>
      </c>
      <c r="D2756" s="446">
        <v>109.42</v>
      </c>
      <c r="E2756" s="323"/>
    </row>
    <row r="2757" spans="1:5" ht="25.5">
      <c r="A2757" s="447">
        <v>102718</v>
      </c>
      <c r="B2757" s="332" t="s">
        <v>2239</v>
      </c>
      <c r="C2757" s="447" t="s">
        <v>827</v>
      </c>
      <c r="D2757" s="446">
        <v>180.91</v>
      </c>
      <c r="E2757" s="323"/>
    </row>
    <row r="2758" spans="1:5" ht="25.5">
      <c r="A2758" s="447">
        <v>102716</v>
      </c>
      <c r="B2758" s="332" t="s">
        <v>2237</v>
      </c>
      <c r="C2758" s="447" t="s">
        <v>827</v>
      </c>
      <c r="D2758" s="446">
        <v>169.39</v>
      </c>
      <c r="E2758" s="323"/>
    </row>
    <row r="2759" spans="1:5" ht="25.5">
      <c r="A2759" s="447">
        <v>102719</v>
      </c>
      <c r="B2759" s="332" t="s">
        <v>2240</v>
      </c>
      <c r="C2759" s="447" t="s">
        <v>827</v>
      </c>
      <c r="D2759" s="446">
        <v>147.31</v>
      </c>
      <c r="E2759" s="323"/>
    </row>
    <row r="2760" spans="1:5" ht="25.5">
      <c r="A2760" s="447">
        <v>102717</v>
      </c>
      <c r="B2760" s="332" t="s">
        <v>2238</v>
      </c>
      <c r="C2760" s="447" t="s">
        <v>827</v>
      </c>
      <c r="D2760" s="446">
        <v>135.79</v>
      </c>
      <c r="E2760" s="323"/>
    </row>
    <row r="2761" spans="1:5" ht="25.5">
      <c r="A2761" s="447">
        <v>102720</v>
      </c>
      <c r="B2761" s="332" t="s">
        <v>8479</v>
      </c>
      <c r="C2761" s="447" t="s">
        <v>16</v>
      </c>
      <c r="D2761" s="446">
        <v>0</v>
      </c>
      <c r="E2761" s="323"/>
    </row>
    <row r="2762" spans="1:5" ht="38.25">
      <c r="A2762" s="447">
        <v>102713</v>
      </c>
      <c r="B2762" s="332" t="s">
        <v>2235</v>
      </c>
      <c r="C2762" s="447" t="s">
        <v>16</v>
      </c>
      <c r="D2762" s="446">
        <v>13.6</v>
      </c>
      <c r="E2762" s="323"/>
    </row>
    <row r="2763" spans="1:5" ht="38.25">
      <c r="A2763" s="447">
        <v>102715</v>
      </c>
      <c r="B2763" s="332" t="s">
        <v>2236</v>
      </c>
      <c r="C2763" s="447" t="s">
        <v>16</v>
      </c>
      <c r="D2763" s="446">
        <v>26.93</v>
      </c>
      <c r="E2763" s="323"/>
    </row>
    <row r="2764" spans="1:5" ht="38.25">
      <c r="A2764" s="447">
        <v>103653</v>
      </c>
      <c r="B2764" s="332" t="s">
        <v>2245</v>
      </c>
      <c r="C2764" s="447" t="s">
        <v>16</v>
      </c>
      <c r="D2764" s="446">
        <v>32.17</v>
      </c>
      <c r="E2764" s="323"/>
    </row>
    <row r="2765" spans="1:5" ht="38.25">
      <c r="A2765" s="447">
        <v>102712</v>
      </c>
      <c r="B2765" s="332" t="s">
        <v>2234</v>
      </c>
      <c r="C2765" s="447" t="s">
        <v>16</v>
      </c>
      <c r="D2765" s="446">
        <v>9.8800000000000008</v>
      </c>
      <c r="E2765" s="323"/>
    </row>
    <row r="2766" spans="1:5" ht="38.25">
      <c r="A2766" s="447">
        <v>102711</v>
      </c>
      <c r="B2766" s="332" t="s">
        <v>2233</v>
      </c>
      <c r="C2766" s="447" t="s">
        <v>2010</v>
      </c>
      <c r="D2766" s="446">
        <v>75.22</v>
      </c>
      <c r="E2766" s="323"/>
    </row>
    <row r="2767" spans="1:5" ht="38.25">
      <c r="A2767" s="447">
        <v>102710</v>
      </c>
      <c r="B2767" s="332" t="s">
        <v>2232</v>
      </c>
      <c r="C2767" s="447" t="s">
        <v>2010</v>
      </c>
      <c r="D2767" s="446">
        <v>58.98</v>
      </c>
      <c r="E2767" s="323"/>
    </row>
    <row r="2768" spans="1:5" ht="25.5">
      <c r="A2768" s="447">
        <v>102709</v>
      </c>
      <c r="B2768" s="332" t="s">
        <v>8480</v>
      </c>
      <c r="C2768" s="447" t="s">
        <v>2010</v>
      </c>
      <c r="D2768" s="446">
        <v>0</v>
      </c>
      <c r="E2768" s="323"/>
    </row>
    <row r="2769" spans="1:5" ht="25.5">
      <c r="A2769" s="447">
        <v>102708</v>
      </c>
      <c r="B2769" s="332" t="s">
        <v>2231</v>
      </c>
      <c r="C2769" s="447" t="s">
        <v>2010</v>
      </c>
      <c r="D2769" s="446">
        <v>24.52</v>
      </c>
      <c r="E2769" s="323"/>
    </row>
    <row r="2770" spans="1:5" ht="25.5">
      <c r="A2770" s="447">
        <v>102707</v>
      </c>
      <c r="B2770" s="332" t="s">
        <v>2230</v>
      </c>
      <c r="C2770" s="447" t="s">
        <v>5</v>
      </c>
      <c r="D2770" s="446">
        <v>49.31</v>
      </c>
      <c r="E2770" s="323"/>
    </row>
    <row r="2771" spans="1:5" ht="25.5">
      <c r="A2771" s="447">
        <v>102704</v>
      </c>
      <c r="B2771" s="332" t="s">
        <v>2229</v>
      </c>
      <c r="C2771" s="447" t="s">
        <v>5</v>
      </c>
      <c r="D2771" s="446">
        <v>12.62</v>
      </c>
      <c r="E2771" s="323"/>
    </row>
    <row r="2772" spans="1:5" ht="25.5">
      <c r="A2772" s="447">
        <v>102705</v>
      </c>
      <c r="B2772" s="332" t="s">
        <v>4508</v>
      </c>
      <c r="C2772" s="447" t="s">
        <v>5</v>
      </c>
      <c r="D2772" s="446">
        <v>56.16</v>
      </c>
      <c r="E2772" s="323"/>
    </row>
    <row r="2773" spans="1:5" ht="25.5">
      <c r="A2773" s="447">
        <v>98333</v>
      </c>
      <c r="B2773" s="332" t="s">
        <v>8481</v>
      </c>
      <c r="C2773" s="447" t="s">
        <v>16</v>
      </c>
      <c r="D2773" s="446">
        <v>0</v>
      </c>
      <c r="E2773" s="323"/>
    </row>
    <row r="2774" spans="1:5" ht="25.5">
      <c r="A2774" s="447">
        <v>98332</v>
      </c>
      <c r="B2774" s="332" t="s">
        <v>8482</v>
      </c>
      <c r="C2774" s="447" t="s">
        <v>16</v>
      </c>
      <c r="D2774" s="446">
        <v>0</v>
      </c>
      <c r="E2774" s="323"/>
    </row>
    <row r="2775" spans="1:5" ht="25.5">
      <c r="A2775" s="447">
        <v>98331</v>
      </c>
      <c r="B2775" s="332" t="s">
        <v>8483</v>
      </c>
      <c r="C2775" s="447" t="s">
        <v>16</v>
      </c>
      <c r="D2775" s="446">
        <v>0</v>
      </c>
      <c r="E2775" s="323"/>
    </row>
    <row r="2776" spans="1:5" ht="25.5">
      <c r="A2776" s="447">
        <v>98327</v>
      </c>
      <c r="B2776" s="332" t="s">
        <v>8484</v>
      </c>
      <c r="C2776" s="447" t="s">
        <v>16</v>
      </c>
      <c r="D2776" s="446">
        <v>0</v>
      </c>
      <c r="E2776" s="323"/>
    </row>
    <row r="2777" spans="1:5" ht="25.5">
      <c r="A2777" s="447">
        <v>98326</v>
      </c>
      <c r="B2777" s="332" t="s">
        <v>8485</v>
      </c>
      <c r="C2777" s="447" t="s">
        <v>16</v>
      </c>
      <c r="D2777" s="446">
        <v>0</v>
      </c>
      <c r="E2777" s="323"/>
    </row>
    <row r="2778" spans="1:5" ht="25.5">
      <c r="A2778" s="447">
        <v>98325</v>
      </c>
      <c r="B2778" s="332" t="s">
        <v>8486</v>
      </c>
      <c r="C2778" s="447" t="s">
        <v>16</v>
      </c>
      <c r="D2778" s="446">
        <v>0</v>
      </c>
      <c r="E2778" s="323"/>
    </row>
    <row r="2779" spans="1:5" ht="25.5">
      <c r="A2779" s="447">
        <v>98370</v>
      </c>
      <c r="B2779" s="332" t="s">
        <v>8487</v>
      </c>
      <c r="C2779" s="447" t="s">
        <v>16</v>
      </c>
      <c r="D2779" s="446">
        <v>0</v>
      </c>
      <c r="E2779" s="323"/>
    </row>
    <row r="2780" spans="1:5" ht="38.25">
      <c r="A2780" s="447">
        <v>98389</v>
      </c>
      <c r="B2780" s="332" t="s">
        <v>8488</v>
      </c>
      <c r="C2780" s="447" t="s">
        <v>2010</v>
      </c>
      <c r="D2780" s="446">
        <v>0</v>
      </c>
      <c r="E2780" s="323"/>
    </row>
    <row r="2781" spans="1:5" ht="38.25">
      <c r="A2781" s="447">
        <v>98390</v>
      </c>
      <c r="B2781" s="332" t="s">
        <v>8489</v>
      </c>
      <c r="C2781" s="447" t="s">
        <v>2010</v>
      </c>
      <c r="D2781" s="446">
        <v>0</v>
      </c>
      <c r="E2781" s="323"/>
    </row>
    <row r="2782" spans="1:5" ht="38.25">
      <c r="A2782" s="447">
        <v>98391</v>
      </c>
      <c r="B2782" s="332" t="s">
        <v>8490</v>
      </c>
      <c r="C2782" s="447" t="s">
        <v>2010</v>
      </c>
      <c r="D2782" s="446">
        <v>0</v>
      </c>
      <c r="E2782" s="323"/>
    </row>
    <row r="2783" spans="1:5" ht="38.25">
      <c r="A2783" s="447">
        <v>98392</v>
      </c>
      <c r="B2783" s="332" t="s">
        <v>8491</v>
      </c>
      <c r="C2783" s="447" t="s">
        <v>2010</v>
      </c>
      <c r="D2783" s="446">
        <v>0</v>
      </c>
      <c r="E2783" s="323"/>
    </row>
    <row r="2784" spans="1:5" ht="38.25">
      <c r="A2784" s="447">
        <v>98393</v>
      </c>
      <c r="B2784" s="332" t="s">
        <v>8492</v>
      </c>
      <c r="C2784" s="447" t="s">
        <v>2010</v>
      </c>
      <c r="D2784" s="446">
        <v>0</v>
      </c>
      <c r="E2784" s="323"/>
    </row>
    <row r="2785" spans="1:5" ht="38.25">
      <c r="A2785" s="447">
        <v>98394</v>
      </c>
      <c r="B2785" s="332" t="s">
        <v>8493</v>
      </c>
      <c r="C2785" s="447" t="s">
        <v>2010</v>
      </c>
      <c r="D2785" s="446">
        <v>0</v>
      </c>
      <c r="E2785" s="323"/>
    </row>
    <row r="2786" spans="1:5" ht="38.25">
      <c r="A2786" s="447">
        <v>98395</v>
      </c>
      <c r="B2786" s="332" t="s">
        <v>8494</v>
      </c>
      <c r="C2786" s="447" t="s">
        <v>2010</v>
      </c>
      <c r="D2786" s="446">
        <v>0</v>
      </c>
      <c r="E2786" s="323"/>
    </row>
    <row r="2787" spans="1:5" ht="38.25">
      <c r="A2787" s="447">
        <v>98396</v>
      </c>
      <c r="B2787" s="332" t="s">
        <v>8495</v>
      </c>
      <c r="C2787" s="447" t="s">
        <v>2010</v>
      </c>
      <c r="D2787" s="446">
        <v>0</v>
      </c>
      <c r="E2787" s="323"/>
    </row>
    <row r="2788" spans="1:5" ht="51">
      <c r="A2788" s="447">
        <v>98369</v>
      </c>
      <c r="B2788" s="332" t="s">
        <v>8496</v>
      </c>
      <c r="C2788" s="447" t="s">
        <v>16</v>
      </c>
      <c r="D2788" s="446">
        <v>0</v>
      </c>
      <c r="E2788" s="323"/>
    </row>
    <row r="2789" spans="1:5" ht="51">
      <c r="A2789" s="447">
        <v>98360</v>
      </c>
      <c r="B2789" s="332" t="s">
        <v>8497</v>
      </c>
      <c r="C2789" s="447" t="s">
        <v>16</v>
      </c>
      <c r="D2789" s="446">
        <v>0</v>
      </c>
      <c r="E2789" s="323"/>
    </row>
    <row r="2790" spans="1:5" ht="51">
      <c r="A2790" s="447">
        <v>98368</v>
      </c>
      <c r="B2790" s="332" t="s">
        <v>8498</v>
      </c>
      <c r="C2790" s="447" t="s">
        <v>16</v>
      </c>
      <c r="D2790" s="446">
        <v>0</v>
      </c>
      <c r="E2790" s="323"/>
    </row>
    <row r="2791" spans="1:5" ht="51">
      <c r="A2791" s="447">
        <v>98359</v>
      </c>
      <c r="B2791" s="332" t="s">
        <v>8499</v>
      </c>
      <c r="C2791" s="447" t="s">
        <v>16</v>
      </c>
      <c r="D2791" s="446">
        <v>0</v>
      </c>
      <c r="E2791" s="323"/>
    </row>
    <row r="2792" spans="1:5" ht="51">
      <c r="A2792" s="447">
        <v>98367</v>
      </c>
      <c r="B2792" s="332" t="s">
        <v>8500</v>
      </c>
      <c r="C2792" s="447" t="s">
        <v>16</v>
      </c>
      <c r="D2792" s="446">
        <v>0</v>
      </c>
      <c r="E2792" s="323"/>
    </row>
    <row r="2793" spans="1:5" ht="51">
      <c r="A2793" s="447">
        <v>98358</v>
      </c>
      <c r="B2793" s="332" t="s">
        <v>8501</v>
      </c>
      <c r="C2793" s="447" t="s">
        <v>16</v>
      </c>
      <c r="D2793" s="446">
        <v>0</v>
      </c>
      <c r="E2793" s="323"/>
    </row>
    <row r="2794" spans="1:5" ht="51">
      <c r="A2794" s="447">
        <v>98352</v>
      </c>
      <c r="B2794" s="332" t="s">
        <v>8502</v>
      </c>
      <c r="C2794" s="447" t="s">
        <v>16</v>
      </c>
      <c r="D2794" s="446">
        <v>0</v>
      </c>
      <c r="E2794" s="323"/>
    </row>
    <row r="2795" spans="1:5" ht="38.25">
      <c r="A2795" s="447">
        <v>98343</v>
      </c>
      <c r="B2795" s="332" t="s">
        <v>8503</v>
      </c>
      <c r="C2795" s="447" t="s">
        <v>16</v>
      </c>
      <c r="D2795" s="446">
        <v>0</v>
      </c>
      <c r="E2795" s="323"/>
    </row>
    <row r="2796" spans="1:5" ht="51">
      <c r="A2796" s="447">
        <v>98351</v>
      </c>
      <c r="B2796" s="332" t="s">
        <v>8504</v>
      </c>
      <c r="C2796" s="447" t="s">
        <v>16</v>
      </c>
      <c r="D2796" s="446">
        <v>0</v>
      </c>
      <c r="E2796" s="323"/>
    </row>
    <row r="2797" spans="1:5" ht="38.25">
      <c r="A2797" s="447">
        <v>98342</v>
      </c>
      <c r="B2797" s="332" t="s">
        <v>8505</v>
      </c>
      <c r="C2797" s="447" t="s">
        <v>16</v>
      </c>
      <c r="D2797" s="446">
        <v>0</v>
      </c>
      <c r="E2797" s="323"/>
    </row>
    <row r="2798" spans="1:5" ht="51">
      <c r="A2798" s="447">
        <v>98350</v>
      </c>
      <c r="B2798" s="332" t="s">
        <v>8506</v>
      </c>
      <c r="C2798" s="447" t="s">
        <v>16</v>
      </c>
      <c r="D2798" s="446">
        <v>0</v>
      </c>
      <c r="E2798" s="323"/>
    </row>
    <row r="2799" spans="1:5" ht="38.25">
      <c r="A2799" s="447">
        <v>98341</v>
      </c>
      <c r="B2799" s="332" t="s">
        <v>8507</v>
      </c>
      <c r="C2799" s="447" t="s">
        <v>16</v>
      </c>
      <c r="D2799" s="446">
        <v>0</v>
      </c>
      <c r="E2799" s="323"/>
    </row>
    <row r="2800" spans="1:5" ht="25.5">
      <c r="A2800" s="447">
        <v>98381</v>
      </c>
      <c r="B2800" s="332" t="s">
        <v>8508</v>
      </c>
      <c r="C2800" s="447" t="s">
        <v>5</v>
      </c>
      <c r="D2800" s="446">
        <v>0</v>
      </c>
      <c r="E2800" s="323"/>
    </row>
    <row r="2801" spans="1:5" ht="25.5">
      <c r="A2801" s="447">
        <v>98382</v>
      </c>
      <c r="B2801" s="332" t="s">
        <v>8509</v>
      </c>
      <c r="C2801" s="447" t="s">
        <v>5</v>
      </c>
      <c r="D2801" s="446">
        <v>0</v>
      </c>
      <c r="E2801" s="323"/>
    </row>
    <row r="2802" spans="1:5" ht="25.5">
      <c r="A2802" s="447">
        <v>98383</v>
      </c>
      <c r="B2802" s="332" t="s">
        <v>8510</v>
      </c>
      <c r="C2802" s="447" t="s">
        <v>5</v>
      </c>
      <c r="D2802" s="446">
        <v>0</v>
      </c>
      <c r="E2802" s="323"/>
    </row>
    <row r="2803" spans="1:5" ht="25.5">
      <c r="A2803" s="447">
        <v>98384</v>
      </c>
      <c r="B2803" s="332" t="s">
        <v>8511</v>
      </c>
      <c r="C2803" s="447" t="s">
        <v>5</v>
      </c>
      <c r="D2803" s="446">
        <v>0</v>
      </c>
      <c r="E2803" s="323"/>
    </row>
    <row r="2804" spans="1:5" ht="25.5">
      <c r="A2804" s="447">
        <v>98385</v>
      </c>
      <c r="B2804" s="332" t="s">
        <v>8512</v>
      </c>
      <c r="C2804" s="447" t="s">
        <v>5</v>
      </c>
      <c r="D2804" s="446">
        <v>0</v>
      </c>
      <c r="E2804" s="323"/>
    </row>
    <row r="2805" spans="1:5" ht="25.5">
      <c r="A2805" s="447">
        <v>98386</v>
      </c>
      <c r="B2805" s="332" t="s">
        <v>8513</v>
      </c>
      <c r="C2805" s="447" t="s">
        <v>5</v>
      </c>
      <c r="D2805" s="446">
        <v>0</v>
      </c>
      <c r="E2805" s="323"/>
    </row>
    <row r="2806" spans="1:5" ht="25.5">
      <c r="A2806" s="447">
        <v>98387</v>
      </c>
      <c r="B2806" s="332" t="s">
        <v>8514</v>
      </c>
      <c r="C2806" s="447" t="s">
        <v>5</v>
      </c>
      <c r="D2806" s="446">
        <v>0</v>
      </c>
      <c r="E2806" s="323"/>
    </row>
    <row r="2807" spans="1:5" ht="25.5">
      <c r="A2807" s="447">
        <v>98388</v>
      </c>
      <c r="B2807" s="332" t="s">
        <v>8515</v>
      </c>
      <c r="C2807" s="447" t="s">
        <v>5</v>
      </c>
      <c r="D2807" s="446">
        <v>0</v>
      </c>
      <c r="E2807" s="323"/>
    </row>
    <row r="2808" spans="1:5" ht="51">
      <c r="A2808" s="447">
        <v>98346</v>
      </c>
      <c r="B2808" s="332" t="s">
        <v>8516</v>
      </c>
      <c r="C2808" s="447" t="s">
        <v>16</v>
      </c>
      <c r="D2808" s="446">
        <v>0</v>
      </c>
      <c r="E2808" s="323"/>
    </row>
    <row r="2809" spans="1:5" ht="51">
      <c r="A2809" s="447">
        <v>98363</v>
      </c>
      <c r="B2809" s="332" t="s">
        <v>8517</v>
      </c>
      <c r="C2809" s="447" t="s">
        <v>16</v>
      </c>
      <c r="D2809" s="446">
        <v>0</v>
      </c>
      <c r="E2809" s="323"/>
    </row>
    <row r="2810" spans="1:5" ht="51">
      <c r="A2810" s="447">
        <v>98354</v>
      </c>
      <c r="B2810" s="332" t="s">
        <v>8518</v>
      </c>
      <c r="C2810" s="447" t="s">
        <v>16</v>
      </c>
      <c r="D2810" s="446">
        <v>0</v>
      </c>
      <c r="E2810" s="323"/>
    </row>
    <row r="2811" spans="1:5" ht="38.25">
      <c r="A2811" s="447">
        <v>98337</v>
      </c>
      <c r="B2811" s="332" t="s">
        <v>8519</v>
      </c>
      <c r="C2811" s="447" t="s">
        <v>16</v>
      </c>
      <c r="D2811" s="446">
        <v>0</v>
      </c>
      <c r="E2811" s="323"/>
    </row>
    <row r="2812" spans="1:5" ht="51">
      <c r="A2812" s="447">
        <v>98345</v>
      </c>
      <c r="B2812" s="332" t="s">
        <v>8520</v>
      </c>
      <c r="C2812" s="447" t="s">
        <v>16</v>
      </c>
      <c r="D2812" s="446">
        <v>0</v>
      </c>
      <c r="E2812" s="323"/>
    </row>
    <row r="2813" spans="1:5" ht="51">
      <c r="A2813" s="447">
        <v>98362</v>
      </c>
      <c r="B2813" s="332" t="s">
        <v>8521</v>
      </c>
      <c r="C2813" s="447" t="s">
        <v>16</v>
      </c>
      <c r="D2813" s="446">
        <v>0</v>
      </c>
      <c r="E2813" s="323"/>
    </row>
    <row r="2814" spans="1:5" ht="51">
      <c r="A2814" s="447">
        <v>98403</v>
      </c>
      <c r="B2814" s="332" t="s">
        <v>8522</v>
      </c>
      <c r="C2814" s="447" t="s">
        <v>16</v>
      </c>
      <c r="D2814" s="446">
        <v>0</v>
      </c>
      <c r="E2814" s="323"/>
    </row>
    <row r="2815" spans="1:5" ht="38.25">
      <c r="A2815" s="447">
        <v>98335</v>
      </c>
      <c r="B2815" s="332" t="s">
        <v>8523</v>
      </c>
      <c r="C2815" s="447" t="s">
        <v>16</v>
      </c>
      <c r="D2815" s="446">
        <v>0</v>
      </c>
      <c r="E2815" s="323"/>
    </row>
    <row r="2816" spans="1:5" ht="51">
      <c r="A2816" s="447">
        <v>98344</v>
      </c>
      <c r="B2816" s="332" t="s">
        <v>8524</v>
      </c>
      <c r="C2816" s="447" t="s">
        <v>16</v>
      </c>
      <c r="D2816" s="446">
        <v>0</v>
      </c>
      <c r="E2816" s="323"/>
    </row>
    <row r="2817" spans="1:5" ht="51">
      <c r="A2817" s="447">
        <v>98361</v>
      </c>
      <c r="B2817" s="332" t="s">
        <v>8525</v>
      </c>
      <c r="C2817" s="447" t="s">
        <v>16</v>
      </c>
      <c r="D2817" s="446">
        <v>0</v>
      </c>
      <c r="E2817" s="323"/>
    </row>
    <row r="2818" spans="1:5" ht="51">
      <c r="A2818" s="447">
        <v>98353</v>
      </c>
      <c r="B2818" s="332" t="s">
        <v>8526</v>
      </c>
      <c r="C2818" s="447" t="s">
        <v>16</v>
      </c>
      <c r="D2818" s="446">
        <v>0</v>
      </c>
      <c r="E2818" s="323"/>
    </row>
    <row r="2819" spans="1:5" ht="38.25">
      <c r="A2819" s="447">
        <v>98334</v>
      </c>
      <c r="B2819" s="332" t="s">
        <v>8527</v>
      </c>
      <c r="C2819" s="447" t="s">
        <v>16</v>
      </c>
      <c r="D2819" s="446">
        <v>0</v>
      </c>
      <c r="E2819" s="323"/>
    </row>
    <row r="2820" spans="1:5" ht="25.5">
      <c r="A2820" s="447">
        <v>98371</v>
      </c>
      <c r="B2820" s="332" t="s">
        <v>8528</v>
      </c>
      <c r="C2820" s="447" t="s">
        <v>16</v>
      </c>
      <c r="D2820" s="446">
        <v>0</v>
      </c>
      <c r="E2820" s="323"/>
    </row>
    <row r="2821" spans="1:5" ht="13.5">
      <c r="A2821" s="447">
        <v>98397</v>
      </c>
      <c r="B2821" s="332" t="s">
        <v>6198</v>
      </c>
      <c r="C2821" s="447" t="s">
        <v>16</v>
      </c>
      <c r="D2821" s="446">
        <v>12.09</v>
      </c>
      <c r="E2821" s="323"/>
    </row>
    <row r="2822" spans="1:5" ht="38.25">
      <c r="A2822" s="447">
        <v>97280</v>
      </c>
      <c r="B2822" s="332" t="s">
        <v>8529</v>
      </c>
      <c r="C2822" s="447" t="s">
        <v>2010</v>
      </c>
      <c r="D2822" s="446">
        <v>0</v>
      </c>
      <c r="E2822" s="323"/>
    </row>
    <row r="2823" spans="1:5" ht="38.25">
      <c r="A2823" s="447">
        <v>97275</v>
      </c>
      <c r="B2823" s="332" t="s">
        <v>8530</v>
      </c>
      <c r="C2823" s="447" t="s">
        <v>2010</v>
      </c>
      <c r="D2823" s="446">
        <v>0</v>
      </c>
      <c r="E2823" s="323"/>
    </row>
    <row r="2824" spans="1:5" ht="38.25">
      <c r="A2824" s="447">
        <v>97279</v>
      </c>
      <c r="B2824" s="332" t="s">
        <v>8531</v>
      </c>
      <c r="C2824" s="447" t="s">
        <v>2010</v>
      </c>
      <c r="D2824" s="446">
        <v>0</v>
      </c>
      <c r="E2824" s="323"/>
    </row>
    <row r="2825" spans="1:5" ht="38.25">
      <c r="A2825" s="447">
        <v>97285</v>
      </c>
      <c r="B2825" s="332" t="s">
        <v>8532</v>
      </c>
      <c r="C2825" s="447" t="s">
        <v>2010</v>
      </c>
      <c r="D2825" s="446">
        <v>0</v>
      </c>
      <c r="E2825" s="323"/>
    </row>
    <row r="2826" spans="1:5" ht="38.25">
      <c r="A2826" s="447">
        <v>97286</v>
      </c>
      <c r="B2826" s="332" t="s">
        <v>8533</v>
      </c>
      <c r="C2826" s="447" t="s">
        <v>2010</v>
      </c>
      <c r="D2826" s="446">
        <v>0</v>
      </c>
      <c r="E2826" s="323"/>
    </row>
    <row r="2827" spans="1:5" ht="38.25">
      <c r="A2827" s="447">
        <v>97291</v>
      </c>
      <c r="B2827" s="332" t="s">
        <v>8534</v>
      </c>
      <c r="C2827" s="447" t="s">
        <v>2010</v>
      </c>
      <c r="D2827" s="446">
        <v>0</v>
      </c>
      <c r="E2827" s="323"/>
    </row>
    <row r="2828" spans="1:5" ht="38.25">
      <c r="A2828" s="447">
        <v>97292</v>
      </c>
      <c r="B2828" s="332" t="s">
        <v>8535</v>
      </c>
      <c r="C2828" s="447" t="s">
        <v>2010</v>
      </c>
      <c r="D2828" s="446">
        <v>0</v>
      </c>
      <c r="E2828" s="323"/>
    </row>
    <row r="2829" spans="1:5" ht="38.25">
      <c r="A2829" s="447">
        <v>97297</v>
      </c>
      <c r="B2829" s="332" t="s">
        <v>8536</v>
      </c>
      <c r="C2829" s="447" t="s">
        <v>2010</v>
      </c>
      <c r="D2829" s="446">
        <v>0</v>
      </c>
      <c r="E2829" s="323"/>
    </row>
    <row r="2830" spans="1:5" ht="38.25">
      <c r="A2830" s="447">
        <v>97298</v>
      </c>
      <c r="B2830" s="332" t="s">
        <v>8537</v>
      </c>
      <c r="C2830" s="447" t="s">
        <v>2010</v>
      </c>
      <c r="D2830" s="446">
        <v>0</v>
      </c>
      <c r="E2830" s="323"/>
    </row>
    <row r="2831" spans="1:5" ht="38.25">
      <c r="A2831" s="447">
        <v>97303</v>
      </c>
      <c r="B2831" s="332" t="s">
        <v>8538</v>
      </c>
      <c r="C2831" s="447" t="s">
        <v>2010</v>
      </c>
      <c r="D2831" s="446">
        <v>0</v>
      </c>
      <c r="E2831" s="323"/>
    </row>
    <row r="2832" spans="1:5" ht="38.25">
      <c r="A2832" s="447">
        <v>97304</v>
      </c>
      <c r="B2832" s="332" t="s">
        <v>8539</v>
      </c>
      <c r="C2832" s="447" t="s">
        <v>2010</v>
      </c>
      <c r="D2832" s="446">
        <v>0</v>
      </c>
      <c r="E2832" s="323"/>
    </row>
    <row r="2833" spans="1:5" ht="38.25">
      <c r="A2833" s="447">
        <v>97309</v>
      </c>
      <c r="B2833" s="332" t="s">
        <v>8540</v>
      </c>
      <c r="C2833" s="447" t="s">
        <v>2010</v>
      </c>
      <c r="D2833" s="446">
        <v>0</v>
      </c>
      <c r="E2833" s="323"/>
    </row>
    <row r="2834" spans="1:5" ht="38.25">
      <c r="A2834" s="447">
        <v>97310</v>
      </c>
      <c r="B2834" s="332" t="s">
        <v>8541</v>
      </c>
      <c r="C2834" s="447" t="s">
        <v>2010</v>
      </c>
      <c r="D2834" s="446">
        <v>0</v>
      </c>
      <c r="E2834" s="323"/>
    </row>
    <row r="2835" spans="1:5" ht="38.25">
      <c r="A2835" s="447">
        <v>97282</v>
      </c>
      <c r="B2835" s="332" t="s">
        <v>8542</v>
      </c>
      <c r="C2835" s="447" t="s">
        <v>2010</v>
      </c>
      <c r="D2835" s="446">
        <v>0</v>
      </c>
      <c r="E2835" s="323"/>
    </row>
    <row r="2836" spans="1:5" ht="38.25">
      <c r="A2836" s="447">
        <v>97276</v>
      </c>
      <c r="B2836" s="332" t="s">
        <v>8543</v>
      </c>
      <c r="C2836" s="447" t="s">
        <v>2010</v>
      </c>
      <c r="D2836" s="446">
        <v>0</v>
      </c>
      <c r="E2836" s="323"/>
    </row>
    <row r="2837" spans="1:5" ht="38.25">
      <c r="A2837" s="447">
        <v>97281</v>
      </c>
      <c r="B2837" s="332" t="s">
        <v>8544</v>
      </c>
      <c r="C2837" s="447" t="s">
        <v>2010</v>
      </c>
      <c r="D2837" s="446">
        <v>0</v>
      </c>
      <c r="E2837" s="323"/>
    </row>
    <row r="2838" spans="1:5" ht="38.25">
      <c r="A2838" s="447">
        <v>97287</v>
      </c>
      <c r="B2838" s="332" t="s">
        <v>8545</v>
      </c>
      <c r="C2838" s="447" t="s">
        <v>2010</v>
      </c>
      <c r="D2838" s="446">
        <v>0</v>
      </c>
      <c r="E2838" s="323"/>
    </row>
    <row r="2839" spans="1:5" ht="38.25">
      <c r="A2839" s="447">
        <v>97288</v>
      </c>
      <c r="B2839" s="332" t="s">
        <v>8546</v>
      </c>
      <c r="C2839" s="447" t="s">
        <v>2010</v>
      </c>
      <c r="D2839" s="446">
        <v>0</v>
      </c>
      <c r="E2839" s="323"/>
    </row>
    <row r="2840" spans="1:5" ht="38.25">
      <c r="A2840" s="447">
        <v>97293</v>
      </c>
      <c r="B2840" s="332" t="s">
        <v>8547</v>
      </c>
      <c r="C2840" s="447" t="s">
        <v>2010</v>
      </c>
      <c r="D2840" s="446">
        <v>0</v>
      </c>
      <c r="E2840" s="323"/>
    </row>
    <row r="2841" spans="1:5" ht="38.25">
      <c r="A2841" s="447">
        <v>97294</v>
      </c>
      <c r="B2841" s="332" t="s">
        <v>8548</v>
      </c>
      <c r="C2841" s="447" t="s">
        <v>2010</v>
      </c>
      <c r="D2841" s="446">
        <v>0</v>
      </c>
      <c r="E2841" s="323"/>
    </row>
    <row r="2842" spans="1:5" ht="38.25">
      <c r="A2842" s="447">
        <v>97299</v>
      </c>
      <c r="B2842" s="332" t="s">
        <v>8549</v>
      </c>
      <c r="C2842" s="447" t="s">
        <v>2010</v>
      </c>
      <c r="D2842" s="446">
        <v>0</v>
      </c>
      <c r="E2842" s="323"/>
    </row>
    <row r="2843" spans="1:5" ht="38.25">
      <c r="A2843" s="447">
        <v>97300</v>
      </c>
      <c r="B2843" s="332" t="s">
        <v>8550</v>
      </c>
      <c r="C2843" s="447" t="s">
        <v>2010</v>
      </c>
      <c r="D2843" s="446">
        <v>0</v>
      </c>
      <c r="E2843" s="323"/>
    </row>
    <row r="2844" spans="1:5" ht="38.25">
      <c r="A2844" s="447">
        <v>97305</v>
      </c>
      <c r="B2844" s="332" t="s">
        <v>8551</v>
      </c>
      <c r="C2844" s="447" t="s">
        <v>2010</v>
      </c>
      <c r="D2844" s="446">
        <v>0</v>
      </c>
      <c r="E2844" s="323"/>
    </row>
    <row r="2845" spans="1:5" ht="38.25">
      <c r="A2845" s="447">
        <v>97306</v>
      </c>
      <c r="B2845" s="332" t="s">
        <v>8552</v>
      </c>
      <c r="C2845" s="447" t="s">
        <v>2010</v>
      </c>
      <c r="D2845" s="446">
        <v>0</v>
      </c>
      <c r="E2845" s="323"/>
    </row>
    <row r="2846" spans="1:5" ht="38.25">
      <c r="A2846" s="447">
        <v>97311</v>
      </c>
      <c r="B2846" s="332" t="s">
        <v>8553</v>
      </c>
      <c r="C2846" s="447" t="s">
        <v>2010</v>
      </c>
      <c r="D2846" s="446">
        <v>0</v>
      </c>
      <c r="E2846" s="323"/>
    </row>
    <row r="2847" spans="1:5" ht="38.25">
      <c r="A2847" s="447">
        <v>97312</v>
      </c>
      <c r="B2847" s="332" t="s">
        <v>8554</v>
      </c>
      <c r="C2847" s="447" t="s">
        <v>2010</v>
      </c>
      <c r="D2847" s="446">
        <v>0</v>
      </c>
      <c r="E2847" s="323"/>
    </row>
    <row r="2848" spans="1:5" ht="38.25">
      <c r="A2848" s="447">
        <v>97278</v>
      </c>
      <c r="B2848" s="332" t="s">
        <v>8555</v>
      </c>
      <c r="C2848" s="447" t="s">
        <v>2010</v>
      </c>
      <c r="D2848" s="446">
        <v>0</v>
      </c>
      <c r="E2848" s="323"/>
    </row>
    <row r="2849" spans="1:5" ht="38.25">
      <c r="A2849" s="447">
        <v>97274</v>
      </c>
      <c r="B2849" s="332" t="s">
        <v>8556</v>
      </c>
      <c r="C2849" s="447" t="s">
        <v>2010</v>
      </c>
      <c r="D2849" s="446">
        <v>0</v>
      </c>
      <c r="E2849" s="323"/>
    </row>
    <row r="2850" spans="1:5" ht="38.25">
      <c r="A2850" s="447">
        <v>97283</v>
      </c>
      <c r="B2850" s="332" t="s">
        <v>8557</v>
      </c>
      <c r="C2850" s="447" t="s">
        <v>2010</v>
      </c>
      <c r="D2850" s="446">
        <v>0</v>
      </c>
      <c r="E2850" s="323"/>
    </row>
    <row r="2851" spans="1:5" ht="38.25">
      <c r="A2851" s="447">
        <v>97284</v>
      </c>
      <c r="B2851" s="332" t="s">
        <v>8558</v>
      </c>
      <c r="C2851" s="447" t="s">
        <v>2010</v>
      </c>
      <c r="D2851" s="446">
        <v>0</v>
      </c>
      <c r="E2851" s="323"/>
    </row>
    <row r="2852" spans="1:5" ht="38.25">
      <c r="A2852" s="447">
        <v>97289</v>
      </c>
      <c r="B2852" s="332" t="s">
        <v>8559</v>
      </c>
      <c r="C2852" s="447" t="s">
        <v>2010</v>
      </c>
      <c r="D2852" s="446">
        <v>0</v>
      </c>
      <c r="E2852" s="323"/>
    </row>
    <row r="2853" spans="1:5" ht="38.25">
      <c r="A2853" s="447">
        <v>97290</v>
      </c>
      <c r="B2853" s="332" t="s">
        <v>8560</v>
      </c>
      <c r="C2853" s="447" t="s">
        <v>2010</v>
      </c>
      <c r="D2853" s="446">
        <v>0</v>
      </c>
      <c r="E2853" s="323"/>
    </row>
    <row r="2854" spans="1:5" ht="38.25">
      <c r="A2854" s="447">
        <v>97295</v>
      </c>
      <c r="B2854" s="332" t="s">
        <v>8561</v>
      </c>
      <c r="C2854" s="447" t="s">
        <v>2010</v>
      </c>
      <c r="D2854" s="446">
        <v>0</v>
      </c>
      <c r="E2854" s="323"/>
    </row>
    <row r="2855" spans="1:5" ht="38.25">
      <c r="A2855" s="447">
        <v>97296</v>
      </c>
      <c r="B2855" s="332" t="s">
        <v>8562</v>
      </c>
      <c r="C2855" s="447" t="s">
        <v>2010</v>
      </c>
      <c r="D2855" s="446">
        <v>0</v>
      </c>
      <c r="E2855" s="323"/>
    </row>
    <row r="2856" spans="1:5" ht="38.25">
      <c r="A2856" s="447">
        <v>97301</v>
      </c>
      <c r="B2856" s="332" t="s">
        <v>8563</v>
      </c>
      <c r="C2856" s="447" t="s">
        <v>2010</v>
      </c>
      <c r="D2856" s="446">
        <v>0</v>
      </c>
      <c r="E2856" s="323"/>
    </row>
    <row r="2857" spans="1:5" ht="38.25">
      <c r="A2857" s="447">
        <v>97302</v>
      </c>
      <c r="B2857" s="332" t="s">
        <v>8564</v>
      </c>
      <c r="C2857" s="447" t="s">
        <v>2010</v>
      </c>
      <c r="D2857" s="446">
        <v>0</v>
      </c>
      <c r="E2857" s="323"/>
    </row>
    <row r="2858" spans="1:5" ht="38.25">
      <c r="A2858" s="447">
        <v>97307</v>
      </c>
      <c r="B2858" s="332" t="s">
        <v>8565</v>
      </c>
      <c r="C2858" s="447" t="s">
        <v>2010</v>
      </c>
      <c r="D2858" s="446">
        <v>0</v>
      </c>
      <c r="E2858" s="323"/>
    </row>
    <row r="2859" spans="1:5" ht="38.25">
      <c r="A2859" s="447">
        <v>97277</v>
      </c>
      <c r="B2859" s="332" t="s">
        <v>8566</v>
      </c>
      <c r="C2859" s="447" t="s">
        <v>2010</v>
      </c>
      <c r="D2859" s="446">
        <v>0</v>
      </c>
      <c r="E2859" s="323"/>
    </row>
    <row r="2860" spans="1:5" ht="38.25">
      <c r="A2860" s="447">
        <v>97308</v>
      </c>
      <c r="B2860" s="332" t="s">
        <v>8567</v>
      </c>
      <c r="C2860" s="447" t="s">
        <v>2010</v>
      </c>
      <c r="D2860" s="446">
        <v>0</v>
      </c>
      <c r="E2860" s="323"/>
    </row>
    <row r="2861" spans="1:5" ht="38.25">
      <c r="A2861" s="447">
        <v>97238</v>
      </c>
      <c r="B2861" s="332" t="s">
        <v>8568</v>
      </c>
      <c r="C2861" s="447" t="s">
        <v>5</v>
      </c>
      <c r="D2861" s="446">
        <v>0</v>
      </c>
      <c r="E2861" s="323"/>
    </row>
    <row r="2862" spans="1:5" ht="38.25">
      <c r="A2862" s="447">
        <v>97239</v>
      </c>
      <c r="B2862" s="332" t="s">
        <v>8569</v>
      </c>
      <c r="C2862" s="447" t="s">
        <v>5</v>
      </c>
      <c r="D2862" s="446">
        <v>0</v>
      </c>
      <c r="E2862" s="323"/>
    </row>
    <row r="2863" spans="1:5" ht="38.25">
      <c r="A2863" s="447">
        <v>97240</v>
      </c>
      <c r="B2863" s="332" t="s">
        <v>8570</v>
      </c>
      <c r="C2863" s="447" t="s">
        <v>5</v>
      </c>
      <c r="D2863" s="446">
        <v>0</v>
      </c>
      <c r="E2863" s="323"/>
    </row>
    <row r="2864" spans="1:5" ht="38.25">
      <c r="A2864" s="447">
        <v>97241</v>
      </c>
      <c r="B2864" s="332" t="s">
        <v>8571</v>
      </c>
      <c r="C2864" s="447" t="s">
        <v>5</v>
      </c>
      <c r="D2864" s="446">
        <v>0</v>
      </c>
      <c r="E2864" s="323"/>
    </row>
    <row r="2865" spans="1:5" ht="38.25">
      <c r="A2865" s="447">
        <v>97242</v>
      </c>
      <c r="B2865" s="332" t="s">
        <v>8572</v>
      </c>
      <c r="C2865" s="447" t="s">
        <v>5</v>
      </c>
      <c r="D2865" s="446">
        <v>0</v>
      </c>
      <c r="E2865" s="323"/>
    </row>
    <row r="2866" spans="1:5" ht="38.25">
      <c r="A2866" s="447">
        <v>97243</v>
      </c>
      <c r="B2866" s="332" t="s">
        <v>8573</v>
      </c>
      <c r="C2866" s="447" t="s">
        <v>5</v>
      </c>
      <c r="D2866" s="446">
        <v>0</v>
      </c>
      <c r="E2866" s="323"/>
    </row>
    <row r="2867" spans="1:5" ht="38.25">
      <c r="A2867" s="447">
        <v>97244</v>
      </c>
      <c r="B2867" s="332" t="s">
        <v>8574</v>
      </c>
      <c r="C2867" s="447" t="s">
        <v>5</v>
      </c>
      <c r="D2867" s="446">
        <v>0</v>
      </c>
      <c r="E2867" s="323"/>
    </row>
    <row r="2868" spans="1:5" ht="38.25">
      <c r="A2868" s="447">
        <v>97245</v>
      </c>
      <c r="B2868" s="332" t="s">
        <v>8575</v>
      </c>
      <c r="C2868" s="447" t="s">
        <v>5</v>
      </c>
      <c r="D2868" s="446">
        <v>0</v>
      </c>
      <c r="E2868" s="323"/>
    </row>
    <row r="2869" spans="1:5" ht="38.25">
      <c r="A2869" s="447">
        <v>97236</v>
      </c>
      <c r="B2869" s="332" t="s">
        <v>8576</v>
      </c>
      <c r="C2869" s="447" t="s">
        <v>5</v>
      </c>
      <c r="D2869" s="446">
        <v>0</v>
      </c>
      <c r="E2869" s="323"/>
    </row>
    <row r="2870" spans="1:5" ht="38.25">
      <c r="A2870" s="447">
        <v>97246</v>
      </c>
      <c r="B2870" s="332" t="s">
        <v>8577</v>
      </c>
      <c r="C2870" s="447" t="s">
        <v>5</v>
      </c>
      <c r="D2870" s="446">
        <v>0</v>
      </c>
      <c r="E2870" s="323"/>
    </row>
    <row r="2871" spans="1:5" ht="38.25">
      <c r="A2871" s="447">
        <v>97247</v>
      </c>
      <c r="B2871" s="332" t="s">
        <v>8578</v>
      </c>
      <c r="C2871" s="447" t="s">
        <v>5</v>
      </c>
      <c r="D2871" s="446">
        <v>0</v>
      </c>
      <c r="E2871" s="323"/>
    </row>
    <row r="2872" spans="1:5" ht="38.25">
      <c r="A2872" s="447">
        <v>97237</v>
      </c>
      <c r="B2872" s="332" t="s">
        <v>8579</v>
      </c>
      <c r="C2872" s="447" t="s">
        <v>5</v>
      </c>
      <c r="D2872" s="446">
        <v>0</v>
      </c>
      <c r="E2872" s="323"/>
    </row>
    <row r="2873" spans="1:5" ht="38.25">
      <c r="A2873" s="447">
        <v>97248</v>
      </c>
      <c r="B2873" s="332" t="s">
        <v>8580</v>
      </c>
      <c r="C2873" s="447" t="s">
        <v>5</v>
      </c>
      <c r="D2873" s="446">
        <v>0</v>
      </c>
      <c r="E2873" s="323"/>
    </row>
    <row r="2874" spans="1:5" ht="38.25">
      <c r="A2874" s="447">
        <v>97251</v>
      </c>
      <c r="B2874" s="332" t="s">
        <v>8581</v>
      </c>
      <c r="C2874" s="447" t="s">
        <v>2010</v>
      </c>
      <c r="D2874" s="446">
        <v>0</v>
      </c>
      <c r="E2874" s="323"/>
    </row>
    <row r="2875" spans="1:5" ht="38.25">
      <c r="A2875" s="447">
        <v>97254</v>
      </c>
      <c r="B2875" s="332" t="s">
        <v>8582</v>
      </c>
      <c r="C2875" s="447" t="s">
        <v>2010</v>
      </c>
      <c r="D2875" s="446">
        <v>0</v>
      </c>
      <c r="E2875" s="323"/>
    </row>
    <row r="2876" spans="1:5" ht="38.25">
      <c r="A2876" s="447">
        <v>97255</v>
      </c>
      <c r="B2876" s="332" t="s">
        <v>8583</v>
      </c>
      <c r="C2876" s="447" t="s">
        <v>2010</v>
      </c>
      <c r="D2876" s="446">
        <v>0</v>
      </c>
      <c r="E2876" s="323"/>
    </row>
    <row r="2877" spans="1:5" ht="38.25">
      <c r="A2877" s="447">
        <v>97249</v>
      </c>
      <c r="B2877" s="332" t="s">
        <v>8584</v>
      </c>
      <c r="C2877" s="447" t="s">
        <v>2010</v>
      </c>
      <c r="D2877" s="446">
        <v>0</v>
      </c>
      <c r="E2877" s="323"/>
    </row>
    <row r="2878" spans="1:5" ht="38.25">
      <c r="A2878" s="447">
        <v>97250</v>
      </c>
      <c r="B2878" s="332" t="s">
        <v>8585</v>
      </c>
      <c r="C2878" s="447" t="s">
        <v>2010</v>
      </c>
      <c r="D2878" s="446">
        <v>0</v>
      </c>
      <c r="E2878" s="323"/>
    </row>
    <row r="2879" spans="1:5" ht="38.25">
      <c r="A2879" s="447">
        <v>97258</v>
      </c>
      <c r="B2879" s="332" t="s">
        <v>8586</v>
      </c>
      <c r="C2879" s="447" t="s">
        <v>2010</v>
      </c>
      <c r="D2879" s="446">
        <v>0</v>
      </c>
      <c r="E2879" s="323"/>
    </row>
    <row r="2880" spans="1:5" ht="38.25">
      <c r="A2880" s="447">
        <v>97259</v>
      </c>
      <c r="B2880" s="332" t="s">
        <v>8587</v>
      </c>
      <c r="C2880" s="447" t="s">
        <v>2010</v>
      </c>
      <c r="D2880" s="446">
        <v>0</v>
      </c>
      <c r="E2880" s="323"/>
    </row>
    <row r="2881" spans="1:5" ht="38.25">
      <c r="A2881" s="447">
        <v>97262</v>
      </c>
      <c r="B2881" s="332" t="s">
        <v>8588</v>
      </c>
      <c r="C2881" s="447" t="s">
        <v>2010</v>
      </c>
      <c r="D2881" s="446">
        <v>0</v>
      </c>
      <c r="E2881" s="323"/>
    </row>
    <row r="2882" spans="1:5" ht="38.25">
      <c r="A2882" s="447">
        <v>97263</v>
      </c>
      <c r="B2882" s="332" t="s">
        <v>8589</v>
      </c>
      <c r="C2882" s="447" t="s">
        <v>2010</v>
      </c>
      <c r="D2882" s="446">
        <v>0</v>
      </c>
      <c r="E2882" s="323"/>
    </row>
    <row r="2883" spans="1:5" ht="38.25">
      <c r="A2883" s="447">
        <v>97266</v>
      </c>
      <c r="B2883" s="332" t="s">
        <v>8590</v>
      </c>
      <c r="C2883" s="447" t="s">
        <v>2010</v>
      </c>
      <c r="D2883" s="446">
        <v>0</v>
      </c>
      <c r="E2883" s="323"/>
    </row>
    <row r="2884" spans="1:5" ht="38.25">
      <c r="A2884" s="447">
        <v>97267</v>
      </c>
      <c r="B2884" s="332" t="s">
        <v>8591</v>
      </c>
      <c r="C2884" s="447" t="s">
        <v>2010</v>
      </c>
      <c r="D2884" s="446">
        <v>0</v>
      </c>
      <c r="E2884" s="323"/>
    </row>
    <row r="2885" spans="1:5" ht="38.25">
      <c r="A2885" s="447">
        <v>97270</v>
      </c>
      <c r="B2885" s="332" t="s">
        <v>8592</v>
      </c>
      <c r="C2885" s="447" t="s">
        <v>2010</v>
      </c>
      <c r="D2885" s="446">
        <v>0</v>
      </c>
      <c r="E2885" s="323"/>
    </row>
    <row r="2886" spans="1:5" ht="38.25">
      <c r="A2886" s="447">
        <v>97271</v>
      </c>
      <c r="B2886" s="332" t="s">
        <v>8593</v>
      </c>
      <c r="C2886" s="447" t="s">
        <v>2010</v>
      </c>
      <c r="D2886" s="446">
        <v>0</v>
      </c>
      <c r="E2886" s="323"/>
    </row>
    <row r="2887" spans="1:5" ht="38.25">
      <c r="A2887" s="447">
        <v>97252</v>
      </c>
      <c r="B2887" s="332" t="s">
        <v>8594</v>
      </c>
      <c r="C2887" s="447" t="s">
        <v>2010</v>
      </c>
      <c r="D2887" s="446">
        <v>0</v>
      </c>
      <c r="E2887" s="323"/>
    </row>
    <row r="2888" spans="1:5" ht="38.25">
      <c r="A2888" s="447">
        <v>97257</v>
      </c>
      <c r="B2888" s="332" t="s">
        <v>8595</v>
      </c>
      <c r="C2888" s="447" t="s">
        <v>2010</v>
      </c>
      <c r="D2888" s="446">
        <v>0</v>
      </c>
      <c r="E2888" s="323"/>
    </row>
    <row r="2889" spans="1:5" ht="38.25">
      <c r="A2889" s="447">
        <v>97256</v>
      </c>
      <c r="B2889" s="332" t="s">
        <v>8596</v>
      </c>
      <c r="C2889" s="447" t="s">
        <v>2010</v>
      </c>
      <c r="D2889" s="446">
        <v>0</v>
      </c>
      <c r="E2889" s="323"/>
    </row>
    <row r="2890" spans="1:5" ht="38.25">
      <c r="A2890" s="447">
        <v>97253</v>
      </c>
      <c r="B2890" s="332" t="s">
        <v>8597</v>
      </c>
      <c r="C2890" s="447" t="s">
        <v>2010</v>
      </c>
      <c r="D2890" s="446">
        <v>0</v>
      </c>
      <c r="E2890" s="323"/>
    </row>
    <row r="2891" spans="1:5" ht="38.25">
      <c r="A2891" s="447">
        <v>97261</v>
      </c>
      <c r="B2891" s="332" t="s">
        <v>8598</v>
      </c>
      <c r="C2891" s="447" t="s">
        <v>2010</v>
      </c>
      <c r="D2891" s="446">
        <v>0</v>
      </c>
      <c r="E2891" s="323"/>
    </row>
    <row r="2892" spans="1:5" ht="38.25">
      <c r="A2892" s="447">
        <v>97260</v>
      </c>
      <c r="B2892" s="332" t="s">
        <v>8599</v>
      </c>
      <c r="C2892" s="447" t="s">
        <v>2010</v>
      </c>
      <c r="D2892" s="446">
        <v>0</v>
      </c>
      <c r="E2892" s="323"/>
    </row>
    <row r="2893" spans="1:5" ht="38.25">
      <c r="A2893" s="447">
        <v>97265</v>
      </c>
      <c r="B2893" s="332" t="s">
        <v>8600</v>
      </c>
      <c r="C2893" s="447" t="s">
        <v>2010</v>
      </c>
      <c r="D2893" s="446">
        <v>0</v>
      </c>
      <c r="E2893" s="323"/>
    </row>
    <row r="2894" spans="1:5" ht="38.25">
      <c r="A2894" s="447">
        <v>97264</v>
      </c>
      <c r="B2894" s="332" t="s">
        <v>8601</v>
      </c>
      <c r="C2894" s="447" t="s">
        <v>2010</v>
      </c>
      <c r="D2894" s="446">
        <v>0</v>
      </c>
      <c r="E2894" s="323"/>
    </row>
    <row r="2895" spans="1:5" ht="38.25">
      <c r="A2895" s="447">
        <v>97269</v>
      </c>
      <c r="B2895" s="332" t="s">
        <v>8602</v>
      </c>
      <c r="C2895" s="447" t="s">
        <v>2010</v>
      </c>
      <c r="D2895" s="446">
        <v>0</v>
      </c>
      <c r="E2895" s="323"/>
    </row>
    <row r="2896" spans="1:5" ht="38.25">
      <c r="A2896" s="447">
        <v>97268</v>
      </c>
      <c r="B2896" s="332" t="s">
        <v>8603</v>
      </c>
      <c r="C2896" s="447" t="s">
        <v>2010</v>
      </c>
      <c r="D2896" s="446">
        <v>0</v>
      </c>
      <c r="E2896" s="323"/>
    </row>
    <row r="2897" spans="1:5" ht="38.25">
      <c r="A2897" s="447">
        <v>97273</v>
      </c>
      <c r="B2897" s="332" t="s">
        <v>8604</v>
      </c>
      <c r="C2897" s="447" t="s">
        <v>2010</v>
      </c>
      <c r="D2897" s="446">
        <v>0</v>
      </c>
      <c r="E2897" s="323"/>
    </row>
    <row r="2898" spans="1:5" ht="38.25">
      <c r="A2898" s="447">
        <v>97272</v>
      </c>
      <c r="B2898" s="332" t="s">
        <v>8605</v>
      </c>
      <c r="C2898" s="447" t="s">
        <v>2010</v>
      </c>
      <c r="D2898" s="446">
        <v>0</v>
      </c>
      <c r="E2898" s="323"/>
    </row>
    <row r="2899" spans="1:5" ht="38.25">
      <c r="A2899" s="447">
        <v>97315</v>
      </c>
      <c r="B2899" s="332" t="s">
        <v>8606</v>
      </c>
      <c r="C2899" s="447" t="s">
        <v>2010</v>
      </c>
      <c r="D2899" s="446">
        <v>0</v>
      </c>
      <c r="E2899" s="323"/>
    </row>
    <row r="2900" spans="1:5" ht="38.25">
      <c r="A2900" s="447">
        <v>97316</v>
      </c>
      <c r="B2900" s="332" t="s">
        <v>8607</v>
      </c>
      <c r="C2900" s="447" t="s">
        <v>2010</v>
      </c>
      <c r="D2900" s="446">
        <v>0</v>
      </c>
      <c r="E2900" s="323"/>
    </row>
    <row r="2901" spans="1:5" ht="38.25">
      <c r="A2901" s="447">
        <v>97317</v>
      </c>
      <c r="B2901" s="332" t="s">
        <v>8608</v>
      </c>
      <c r="C2901" s="447" t="s">
        <v>2010</v>
      </c>
      <c r="D2901" s="446">
        <v>0</v>
      </c>
      <c r="E2901" s="323"/>
    </row>
    <row r="2902" spans="1:5" ht="38.25">
      <c r="A2902" s="447">
        <v>97318</v>
      </c>
      <c r="B2902" s="332" t="s">
        <v>8609</v>
      </c>
      <c r="C2902" s="447" t="s">
        <v>2010</v>
      </c>
      <c r="D2902" s="446">
        <v>0</v>
      </c>
      <c r="E2902" s="323"/>
    </row>
    <row r="2903" spans="1:5" ht="38.25">
      <c r="A2903" s="447">
        <v>97319</v>
      </c>
      <c r="B2903" s="332" t="s">
        <v>8610</v>
      </c>
      <c r="C2903" s="447" t="s">
        <v>2010</v>
      </c>
      <c r="D2903" s="446">
        <v>0</v>
      </c>
      <c r="E2903" s="323"/>
    </row>
    <row r="2904" spans="1:5" ht="38.25">
      <c r="A2904" s="447">
        <v>97320</v>
      </c>
      <c r="B2904" s="332" t="s">
        <v>8611</v>
      </c>
      <c r="C2904" s="447" t="s">
        <v>2010</v>
      </c>
      <c r="D2904" s="446">
        <v>0</v>
      </c>
      <c r="E2904" s="323"/>
    </row>
    <row r="2905" spans="1:5" ht="38.25">
      <c r="A2905" s="447">
        <v>97321</v>
      </c>
      <c r="B2905" s="332" t="s">
        <v>8612</v>
      </c>
      <c r="C2905" s="447" t="s">
        <v>2010</v>
      </c>
      <c r="D2905" s="446">
        <v>0</v>
      </c>
      <c r="E2905" s="323"/>
    </row>
    <row r="2906" spans="1:5" ht="38.25">
      <c r="A2906" s="447">
        <v>97322</v>
      </c>
      <c r="B2906" s="332" t="s">
        <v>8613</v>
      </c>
      <c r="C2906" s="447" t="s">
        <v>2010</v>
      </c>
      <c r="D2906" s="446">
        <v>0</v>
      </c>
      <c r="E2906" s="323"/>
    </row>
    <row r="2907" spans="1:5" ht="38.25">
      <c r="A2907" s="447">
        <v>97313</v>
      </c>
      <c r="B2907" s="332" t="s">
        <v>8614</v>
      </c>
      <c r="C2907" s="447" t="s">
        <v>2010</v>
      </c>
      <c r="D2907" s="446">
        <v>0</v>
      </c>
      <c r="E2907" s="323"/>
    </row>
    <row r="2908" spans="1:5" ht="38.25">
      <c r="A2908" s="447">
        <v>97323</v>
      </c>
      <c r="B2908" s="332" t="s">
        <v>8615</v>
      </c>
      <c r="C2908" s="447" t="s">
        <v>2010</v>
      </c>
      <c r="D2908" s="446">
        <v>0</v>
      </c>
      <c r="E2908" s="323"/>
    </row>
    <row r="2909" spans="1:5" ht="38.25">
      <c r="A2909" s="447">
        <v>97324</v>
      </c>
      <c r="B2909" s="332" t="s">
        <v>8616</v>
      </c>
      <c r="C2909" s="447" t="s">
        <v>2010</v>
      </c>
      <c r="D2909" s="446">
        <v>0</v>
      </c>
      <c r="E2909" s="323"/>
    </row>
    <row r="2910" spans="1:5" ht="38.25">
      <c r="A2910" s="447">
        <v>97314</v>
      </c>
      <c r="B2910" s="332" t="s">
        <v>8617</v>
      </c>
      <c r="C2910" s="447" t="s">
        <v>2010</v>
      </c>
      <c r="D2910" s="446">
        <v>0</v>
      </c>
      <c r="E2910" s="323"/>
    </row>
    <row r="2911" spans="1:5" ht="38.25">
      <c r="A2911" s="447">
        <v>97325</v>
      </c>
      <c r="B2911" s="332" t="s">
        <v>8618</v>
      </c>
      <c r="C2911" s="447" t="s">
        <v>2010</v>
      </c>
      <c r="D2911" s="446">
        <v>0</v>
      </c>
      <c r="E2911" s="323"/>
    </row>
    <row r="2912" spans="1:5" ht="51">
      <c r="A2912" s="447">
        <v>103517</v>
      </c>
      <c r="B2912" s="332" t="s">
        <v>3377</v>
      </c>
      <c r="C2912" s="447" t="s">
        <v>2010</v>
      </c>
      <c r="D2912" s="446">
        <v>3594.99</v>
      </c>
      <c r="E2912" s="323"/>
    </row>
    <row r="2913" spans="1:5" ht="38.25">
      <c r="A2913" s="447">
        <v>103518</v>
      </c>
      <c r="B2913" s="332" t="s">
        <v>8619</v>
      </c>
      <c r="C2913" s="447" t="s">
        <v>2010</v>
      </c>
      <c r="D2913" s="446">
        <v>0</v>
      </c>
      <c r="E2913" s="323"/>
    </row>
    <row r="2914" spans="1:5" ht="38.25">
      <c r="A2914" s="447">
        <v>103519</v>
      </c>
      <c r="B2914" s="332" t="s">
        <v>3378</v>
      </c>
      <c r="C2914" s="447" t="s">
        <v>2010</v>
      </c>
      <c r="D2914" s="446">
        <v>11.18</v>
      </c>
      <c r="E2914" s="323"/>
    </row>
    <row r="2915" spans="1:5" ht="25.5">
      <c r="A2915" s="447">
        <v>103515</v>
      </c>
      <c r="B2915" s="332" t="s">
        <v>8620</v>
      </c>
      <c r="C2915" s="447" t="s">
        <v>2010</v>
      </c>
      <c r="D2915" s="446">
        <v>0</v>
      </c>
      <c r="E2915" s="323"/>
    </row>
    <row r="2916" spans="1:5" ht="25.5">
      <c r="A2916" s="447">
        <v>103502</v>
      </c>
      <c r="B2916" s="332" t="s">
        <v>8621</v>
      </c>
      <c r="C2916" s="447" t="s">
        <v>5</v>
      </c>
      <c r="D2916" s="446">
        <v>0</v>
      </c>
      <c r="E2916" s="323"/>
    </row>
    <row r="2917" spans="1:5" ht="25.5">
      <c r="A2917" s="447">
        <v>103504</v>
      </c>
      <c r="B2917" s="332" t="s">
        <v>8622</v>
      </c>
      <c r="C2917" s="447" t="s">
        <v>5</v>
      </c>
      <c r="D2917" s="446">
        <v>0</v>
      </c>
      <c r="E2917" s="323"/>
    </row>
    <row r="2918" spans="1:5" ht="25.5">
      <c r="A2918" s="447">
        <v>103503</v>
      </c>
      <c r="B2918" s="332" t="s">
        <v>8623</v>
      </c>
      <c r="C2918" s="447" t="s">
        <v>5</v>
      </c>
      <c r="D2918" s="446">
        <v>0</v>
      </c>
      <c r="E2918" s="323"/>
    </row>
    <row r="2919" spans="1:5" ht="25.5">
      <c r="A2919" s="447">
        <v>103505</v>
      </c>
      <c r="B2919" s="332" t="s">
        <v>8624</v>
      </c>
      <c r="C2919" s="447" t="s">
        <v>5</v>
      </c>
      <c r="D2919" s="446">
        <v>0</v>
      </c>
      <c r="E2919" s="323"/>
    </row>
    <row r="2920" spans="1:5" ht="38.25">
      <c r="A2920" s="447">
        <v>103499</v>
      </c>
      <c r="B2920" s="332" t="s">
        <v>8625</v>
      </c>
      <c r="C2920" s="447" t="s">
        <v>2010</v>
      </c>
      <c r="D2920" s="446">
        <v>0</v>
      </c>
      <c r="E2920" s="323"/>
    </row>
    <row r="2921" spans="1:5" ht="25.5">
      <c r="A2921" s="447">
        <v>103501</v>
      </c>
      <c r="B2921" s="332" t="s">
        <v>8626</v>
      </c>
      <c r="C2921" s="447" t="s">
        <v>2010</v>
      </c>
      <c r="D2921" s="446">
        <v>0</v>
      </c>
      <c r="E2921" s="323"/>
    </row>
    <row r="2922" spans="1:5" ht="25.5">
      <c r="A2922" s="447">
        <v>103500</v>
      </c>
      <c r="B2922" s="332" t="s">
        <v>8627</v>
      </c>
      <c r="C2922" s="447" t="s">
        <v>2010</v>
      </c>
      <c r="D2922" s="446">
        <v>0</v>
      </c>
      <c r="E2922" s="323"/>
    </row>
    <row r="2923" spans="1:5" ht="38.25">
      <c r="A2923" s="447">
        <v>103496</v>
      </c>
      <c r="B2923" s="332" t="s">
        <v>8628</v>
      </c>
      <c r="C2923" s="447" t="s">
        <v>2010</v>
      </c>
      <c r="D2923" s="446">
        <v>0</v>
      </c>
      <c r="E2923" s="323"/>
    </row>
    <row r="2924" spans="1:5" ht="38.25">
      <c r="A2924" s="447">
        <v>103498</v>
      </c>
      <c r="B2924" s="332" t="s">
        <v>8629</v>
      </c>
      <c r="C2924" s="447" t="s">
        <v>2010</v>
      </c>
      <c r="D2924" s="446">
        <v>0</v>
      </c>
      <c r="E2924" s="323"/>
    </row>
    <row r="2925" spans="1:5" ht="38.25">
      <c r="A2925" s="447">
        <v>103497</v>
      </c>
      <c r="B2925" s="332" t="s">
        <v>8630</v>
      </c>
      <c r="C2925" s="447" t="s">
        <v>2010</v>
      </c>
      <c r="D2925" s="446">
        <v>0</v>
      </c>
      <c r="E2925" s="323"/>
    </row>
    <row r="2926" spans="1:5" ht="25.5">
      <c r="A2926" s="447">
        <v>103516</v>
      </c>
      <c r="B2926" s="332" t="s">
        <v>8631</v>
      </c>
      <c r="C2926" s="447" t="s">
        <v>2010</v>
      </c>
      <c r="D2926" s="446">
        <v>0</v>
      </c>
      <c r="E2926" s="323"/>
    </row>
    <row r="2927" spans="1:5" ht="25.5">
      <c r="A2927" s="447">
        <v>103506</v>
      </c>
      <c r="B2927" s="332" t="s">
        <v>8632</v>
      </c>
      <c r="C2927" s="447" t="s">
        <v>2010</v>
      </c>
      <c r="D2927" s="446">
        <v>0</v>
      </c>
      <c r="E2927" s="323"/>
    </row>
    <row r="2928" spans="1:5" ht="25.5">
      <c r="A2928" s="447">
        <v>103507</v>
      </c>
      <c r="B2928" s="332" t="s">
        <v>8633</v>
      </c>
      <c r="C2928" s="447" t="s">
        <v>2010</v>
      </c>
      <c r="D2928" s="446">
        <v>0</v>
      </c>
      <c r="E2928" s="323"/>
    </row>
    <row r="2929" spans="1:5" ht="25.5">
      <c r="A2929" s="447">
        <v>103493</v>
      </c>
      <c r="B2929" s="332" t="s">
        <v>8634</v>
      </c>
      <c r="C2929" s="447" t="s">
        <v>2010</v>
      </c>
      <c r="D2929" s="446">
        <v>0</v>
      </c>
      <c r="E2929" s="323"/>
    </row>
    <row r="2930" spans="1:5" ht="25.5">
      <c r="A2930" s="447">
        <v>103495</v>
      </c>
      <c r="B2930" s="332" t="s">
        <v>8635</v>
      </c>
      <c r="C2930" s="447" t="s">
        <v>2010</v>
      </c>
      <c r="D2930" s="446">
        <v>0</v>
      </c>
      <c r="E2930" s="323"/>
    </row>
    <row r="2931" spans="1:5" ht="25.5">
      <c r="A2931" s="447">
        <v>103494</v>
      </c>
      <c r="B2931" s="332" t="s">
        <v>8636</v>
      </c>
      <c r="C2931" s="447" t="s">
        <v>2010</v>
      </c>
      <c r="D2931" s="446">
        <v>0</v>
      </c>
      <c r="E2931" s="323"/>
    </row>
    <row r="2932" spans="1:5" ht="25.5">
      <c r="A2932" s="447">
        <v>103513</v>
      </c>
      <c r="B2932" s="332" t="s">
        <v>8637</v>
      </c>
      <c r="C2932" s="447" t="s">
        <v>2010</v>
      </c>
      <c r="D2932" s="446">
        <v>0</v>
      </c>
      <c r="E2932" s="323"/>
    </row>
    <row r="2933" spans="1:5" ht="38.25">
      <c r="A2933" s="447">
        <v>103523</v>
      </c>
      <c r="B2933" s="332" t="s">
        <v>3382</v>
      </c>
      <c r="C2933" s="447" t="s">
        <v>2010</v>
      </c>
      <c r="D2933" s="446">
        <v>11963.1</v>
      </c>
      <c r="E2933" s="323"/>
    </row>
    <row r="2934" spans="1:5" ht="25.5">
      <c r="A2934" s="447">
        <v>103509</v>
      </c>
      <c r="B2934" s="332" t="s">
        <v>8638</v>
      </c>
      <c r="C2934" s="447" t="s">
        <v>2010</v>
      </c>
      <c r="D2934" s="446">
        <v>0</v>
      </c>
      <c r="E2934" s="323"/>
    </row>
    <row r="2935" spans="1:5" ht="25.5">
      <c r="A2935" s="447">
        <v>103514</v>
      </c>
      <c r="B2935" s="332" t="s">
        <v>8639</v>
      </c>
      <c r="C2935" s="447" t="s">
        <v>2010</v>
      </c>
      <c r="D2935" s="446">
        <v>0</v>
      </c>
      <c r="E2935" s="323"/>
    </row>
    <row r="2936" spans="1:5" ht="25.5">
      <c r="A2936" s="447">
        <v>103510</v>
      </c>
      <c r="B2936" s="332" t="s">
        <v>8640</v>
      </c>
      <c r="C2936" s="447" t="s">
        <v>2010</v>
      </c>
      <c r="D2936" s="446">
        <v>0</v>
      </c>
      <c r="E2936" s="323"/>
    </row>
    <row r="2937" spans="1:5" ht="38.25">
      <c r="A2937" s="447">
        <v>103520</v>
      </c>
      <c r="B2937" s="332" t="s">
        <v>3379</v>
      </c>
      <c r="C2937" s="447" t="s">
        <v>2010</v>
      </c>
      <c r="D2937" s="446">
        <v>5930.68</v>
      </c>
      <c r="E2937" s="323"/>
    </row>
    <row r="2938" spans="1:5" ht="25.5">
      <c r="A2938" s="447">
        <v>103511</v>
      </c>
      <c r="B2938" s="332" t="s">
        <v>8641</v>
      </c>
      <c r="C2938" s="447" t="s">
        <v>2010</v>
      </c>
      <c r="D2938" s="446">
        <v>0</v>
      </c>
      <c r="E2938" s="323"/>
    </row>
    <row r="2939" spans="1:5" ht="38.25">
      <c r="A2939" s="447">
        <v>103521</v>
      </c>
      <c r="B2939" s="332" t="s">
        <v>3380</v>
      </c>
      <c r="C2939" s="447" t="s">
        <v>2010</v>
      </c>
      <c r="D2939" s="446">
        <v>7874.66</v>
      </c>
      <c r="E2939" s="323"/>
    </row>
    <row r="2940" spans="1:5" ht="25.5">
      <c r="A2940" s="447">
        <v>103512</v>
      </c>
      <c r="B2940" s="332" t="s">
        <v>8642</v>
      </c>
      <c r="C2940" s="447" t="s">
        <v>2010</v>
      </c>
      <c r="D2940" s="446">
        <v>0</v>
      </c>
      <c r="E2940" s="323"/>
    </row>
    <row r="2941" spans="1:5" ht="38.25">
      <c r="A2941" s="447">
        <v>103522</v>
      </c>
      <c r="B2941" s="332" t="s">
        <v>3381</v>
      </c>
      <c r="C2941" s="447" t="s">
        <v>2010</v>
      </c>
      <c r="D2941" s="446">
        <v>7955.55</v>
      </c>
      <c r="E2941" s="323"/>
    </row>
    <row r="2942" spans="1:5" ht="25.5">
      <c r="A2942" s="447">
        <v>103508</v>
      </c>
      <c r="B2942" s="332" t="s">
        <v>8643</v>
      </c>
      <c r="C2942" s="447" t="s">
        <v>2010</v>
      </c>
      <c r="D2942" s="446">
        <v>0</v>
      </c>
      <c r="E2942" s="323"/>
    </row>
    <row r="2943" spans="1:5" ht="25.5">
      <c r="A2943" s="447">
        <v>103524</v>
      </c>
      <c r="B2943" s="332" t="s">
        <v>8644</v>
      </c>
      <c r="C2943" s="447" t="s">
        <v>2010</v>
      </c>
      <c r="D2943" s="446">
        <v>0</v>
      </c>
      <c r="E2943" s="323"/>
    </row>
    <row r="2944" spans="1:5" ht="25.5">
      <c r="A2944" s="447">
        <v>103526</v>
      </c>
      <c r="B2944" s="332" t="s">
        <v>8645</v>
      </c>
      <c r="C2944" s="447" t="s">
        <v>2010</v>
      </c>
      <c r="D2944" s="446">
        <v>0</v>
      </c>
      <c r="E2944" s="323"/>
    </row>
    <row r="2945" spans="1:5" ht="25.5">
      <c r="A2945" s="447">
        <v>103525</v>
      </c>
      <c r="B2945" s="332" t="s">
        <v>8646</v>
      </c>
      <c r="C2945" s="447" t="s">
        <v>2010</v>
      </c>
      <c r="D2945" s="446">
        <v>0</v>
      </c>
      <c r="E2945" s="323"/>
    </row>
    <row r="2946" spans="1:5" ht="13.5">
      <c r="A2946" s="447">
        <v>97062</v>
      </c>
      <c r="B2946" s="332" t="s">
        <v>6874</v>
      </c>
      <c r="C2946" s="447" t="s">
        <v>16</v>
      </c>
      <c r="D2946" s="446">
        <v>7.45</v>
      </c>
      <c r="E2946" s="323"/>
    </row>
    <row r="2947" spans="1:5" ht="13.5">
      <c r="A2947" s="447">
        <v>97061</v>
      </c>
      <c r="B2947" s="332" t="s">
        <v>8647</v>
      </c>
      <c r="C2947" s="447" t="s">
        <v>16</v>
      </c>
      <c r="D2947" s="446">
        <v>0</v>
      </c>
      <c r="E2947" s="323"/>
    </row>
    <row r="2948" spans="1:5" ht="25.5">
      <c r="A2948" s="447">
        <v>104988</v>
      </c>
      <c r="B2948" s="332" t="s">
        <v>8648</v>
      </c>
      <c r="C2948" s="447" t="s">
        <v>16</v>
      </c>
      <c r="D2948" s="446">
        <v>0</v>
      </c>
      <c r="E2948" s="323"/>
    </row>
    <row r="2949" spans="1:5" ht="25.5">
      <c r="A2949" s="447">
        <v>104979</v>
      </c>
      <c r="B2949" s="332" t="s">
        <v>8649</v>
      </c>
      <c r="C2949" s="447" t="s">
        <v>16</v>
      </c>
      <c r="D2949" s="446">
        <v>0</v>
      </c>
      <c r="E2949" s="323"/>
    </row>
    <row r="2950" spans="1:5" ht="25.5">
      <c r="A2950" s="447">
        <v>97040</v>
      </c>
      <c r="B2950" s="332" t="s">
        <v>6869</v>
      </c>
      <c r="C2950" s="447" t="s">
        <v>16</v>
      </c>
      <c r="D2950" s="446">
        <v>19.170000000000002</v>
      </c>
      <c r="E2950" s="323"/>
    </row>
    <row r="2951" spans="1:5" ht="25.5">
      <c r="A2951" s="447">
        <v>97041</v>
      </c>
      <c r="B2951" s="332" t="s">
        <v>6870</v>
      </c>
      <c r="C2951" s="447" t="s">
        <v>16</v>
      </c>
      <c r="D2951" s="446">
        <v>175.65</v>
      </c>
      <c r="E2951" s="323"/>
    </row>
    <row r="2952" spans="1:5" ht="25.5">
      <c r="A2952" s="447">
        <v>97039</v>
      </c>
      <c r="B2952" s="332" t="s">
        <v>6868</v>
      </c>
      <c r="C2952" s="447" t="s">
        <v>16</v>
      </c>
      <c r="D2952" s="446">
        <v>77.52</v>
      </c>
      <c r="E2952" s="323"/>
    </row>
    <row r="2953" spans="1:5" ht="13.5">
      <c r="A2953" s="447">
        <v>102655</v>
      </c>
      <c r="B2953" s="332" t="s">
        <v>8650</v>
      </c>
      <c r="C2953" s="447" t="s">
        <v>5</v>
      </c>
      <c r="D2953" s="446">
        <v>0</v>
      </c>
      <c r="E2953" s="323"/>
    </row>
    <row r="2954" spans="1:5" ht="38.25">
      <c r="A2954" s="447">
        <v>104987</v>
      </c>
      <c r="B2954" s="332" t="s">
        <v>8651</v>
      </c>
      <c r="C2954" s="447" t="s">
        <v>5</v>
      </c>
      <c r="D2954" s="446">
        <v>0</v>
      </c>
      <c r="E2954" s="323"/>
    </row>
    <row r="2955" spans="1:5" ht="38.25">
      <c r="A2955" s="447">
        <v>104986</v>
      </c>
      <c r="B2955" s="332" t="s">
        <v>8652</v>
      </c>
      <c r="C2955" s="447" t="s">
        <v>5</v>
      </c>
      <c r="D2955" s="446">
        <v>0</v>
      </c>
      <c r="E2955" s="323"/>
    </row>
    <row r="2956" spans="1:5" ht="38.25">
      <c r="A2956" s="447">
        <v>104984</v>
      </c>
      <c r="B2956" s="332" t="s">
        <v>8653</v>
      </c>
      <c r="C2956" s="447" t="s">
        <v>5</v>
      </c>
      <c r="D2956" s="446">
        <v>0</v>
      </c>
      <c r="E2956" s="323"/>
    </row>
    <row r="2957" spans="1:5" ht="38.25">
      <c r="A2957" s="447">
        <v>104985</v>
      </c>
      <c r="B2957" s="332" t="s">
        <v>8654</v>
      </c>
      <c r="C2957" s="447" t="s">
        <v>5</v>
      </c>
      <c r="D2957" s="446">
        <v>0</v>
      </c>
      <c r="E2957" s="323"/>
    </row>
    <row r="2958" spans="1:5" ht="51">
      <c r="A2958" s="447">
        <v>97026</v>
      </c>
      <c r="B2958" s="332" t="s">
        <v>8655</v>
      </c>
      <c r="C2958" s="447" t="s">
        <v>5</v>
      </c>
      <c r="D2958" s="446">
        <v>0</v>
      </c>
      <c r="E2958" s="323"/>
    </row>
    <row r="2959" spans="1:5" ht="51">
      <c r="A2959" s="447">
        <v>97025</v>
      </c>
      <c r="B2959" s="332" t="s">
        <v>8656</v>
      </c>
      <c r="C2959" s="447" t="s">
        <v>5</v>
      </c>
      <c r="D2959" s="446">
        <v>0</v>
      </c>
      <c r="E2959" s="323"/>
    </row>
    <row r="2960" spans="1:5" ht="51">
      <c r="A2960" s="447">
        <v>97032</v>
      </c>
      <c r="B2960" s="332" t="s">
        <v>6865</v>
      </c>
      <c r="C2960" s="447" t="s">
        <v>5</v>
      </c>
      <c r="D2960" s="446">
        <v>62.78</v>
      </c>
      <c r="E2960" s="323"/>
    </row>
    <row r="2961" spans="1:5" ht="51">
      <c r="A2961" s="447">
        <v>97031</v>
      </c>
      <c r="B2961" s="332" t="s">
        <v>6864</v>
      </c>
      <c r="C2961" s="447" t="s">
        <v>5</v>
      </c>
      <c r="D2961" s="446">
        <v>104.45</v>
      </c>
      <c r="E2961" s="323"/>
    </row>
    <row r="2962" spans="1:5" ht="51">
      <c r="A2962" s="447">
        <v>97036</v>
      </c>
      <c r="B2962" s="332" t="s">
        <v>8657</v>
      </c>
      <c r="C2962" s="447" t="s">
        <v>5</v>
      </c>
      <c r="D2962" s="446">
        <v>0</v>
      </c>
      <c r="E2962" s="323"/>
    </row>
    <row r="2963" spans="1:5" ht="51">
      <c r="A2963" s="447">
        <v>97035</v>
      </c>
      <c r="B2963" s="332" t="s">
        <v>8658</v>
      </c>
      <c r="C2963" s="447" t="s">
        <v>5</v>
      </c>
      <c r="D2963" s="446">
        <v>0</v>
      </c>
      <c r="E2963" s="323"/>
    </row>
    <row r="2964" spans="1:5" ht="51">
      <c r="A2964" s="447">
        <v>97034</v>
      </c>
      <c r="B2964" s="332" t="s">
        <v>6867</v>
      </c>
      <c r="C2964" s="447" t="s">
        <v>5</v>
      </c>
      <c r="D2964" s="446">
        <v>59.83</v>
      </c>
      <c r="E2964" s="323"/>
    </row>
    <row r="2965" spans="1:5" ht="51">
      <c r="A2965" s="447">
        <v>97033</v>
      </c>
      <c r="B2965" s="332" t="s">
        <v>6866</v>
      </c>
      <c r="C2965" s="447" t="s">
        <v>5</v>
      </c>
      <c r="D2965" s="446">
        <v>93.26</v>
      </c>
      <c r="E2965" s="323"/>
    </row>
    <row r="2966" spans="1:5" ht="51">
      <c r="A2966" s="447">
        <v>97030</v>
      </c>
      <c r="B2966" s="332" t="s">
        <v>8659</v>
      </c>
      <c r="C2966" s="447" t="s">
        <v>5</v>
      </c>
      <c r="D2966" s="446">
        <v>0</v>
      </c>
      <c r="E2966" s="323"/>
    </row>
    <row r="2967" spans="1:5" ht="51">
      <c r="A2967" s="447">
        <v>97029</v>
      </c>
      <c r="B2967" s="332" t="s">
        <v>8660</v>
      </c>
      <c r="C2967" s="447" t="s">
        <v>5</v>
      </c>
      <c r="D2967" s="446">
        <v>0</v>
      </c>
      <c r="E2967" s="323"/>
    </row>
    <row r="2968" spans="1:5" ht="63.75">
      <c r="A2968" s="447">
        <v>97028</v>
      </c>
      <c r="B2968" s="332" t="s">
        <v>8661</v>
      </c>
      <c r="C2968" s="447" t="s">
        <v>5</v>
      </c>
      <c r="D2968" s="446">
        <v>0</v>
      </c>
      <c r="E2968" s="323"/>
    </row>
    <row r="2969" spans="1:5" ht="63.75">
      <c r="A2969" s="447">
        <v>97027</v>
      </c>
      <c r="B2969" s="332" t="s">
        <v>8662</v>
      </c>
      <c r="C2969" s="447" t="s">
        <v>5</v>
      </c>
      <c r="D2969" s="446">
        <v>0</v>
      </c>
      <c r="E2969" s="323"/>
    </row>
    <row r="2970" spans="1:5" ht="51">
      <c r="A2970" s="447">
        <v>97038</v>
      </c>
      <c r="B2970" s="332" t="s">
        <v>8663</v>
      </c>
      <c r="C2970" s="447" t="s">
        <v>5</v>
      </c>
      <c r="D2970" s="446">
        <v>0</v>
      </c>
      <c r="E2970" s="323"/>
    </row>
    <row r="2971" spans="1:5" ht="51">
      <c r="A2971" s="447">
        <v>97037</v>
      </c>
      <c r="B2971" s="332" t="s">
        <v>8664</v>
      </c>
      <c r="C2971" s="447" t="s">
        <v>5</v>
      </c>
      <c r="D2971" s="446">
        <v>0</v>
      </c>
      <c r="E2971" s="323"/>
    </row>
    <row r="2972" spans="1:5" ht="38.25">
      <c r="A2972" s="447">
        <v>97014</v>
      </c>
      <c r="B2972" s="332" t="s">
        <v>6859</v>
      </c>
      <c r="C2972" s="447" t="s">
        <v>5</v>
      </c>
      <c r="D2972" s="446">
        <v>62.81</v>
      </c>
      <c r="E2972" s="323"/>
    </row>
    <row r="2973" spans="1:5" ht="51">
      <c r="A2973" s="447">
        <v>97015</v>
      </c>
      <c r="B2973" s="332" t="s">
        <v>6860</v>
      </c>
      <c r="C2973" s="447" t="s">
        <v>5</v>
      </c>
      <c r="D2973" s="446">
        <v>52.03</v>
      </c>
      <c r="E2973" s="323"/>
    </row>
    <row r="2974" spans="1:5" ht="38.25">
      <c r="A2974" s="447">
        <v>97013</v>
      </c>
      <c r="B2974" s="332" t="s">
        <v>6858</v>
      </c>
      <c r="C2974" s="447" t="s">
        <v>5</v>
      </c>
      <c r="D2974" s="446">
        <v>84.43</v>
      </c>
      <c r="E2974" s="323"/>
    </row>
    <row r="2975" spans="1:5" ht="38.25">
      <c r="A2975" s="447">
        <v>97017</v>
      </c>
      <c r="B2975" s="332" t="s">
        <v>6862</v>
      </c>
      <c r="C2975" s="447" t="s">
        <v>5</v>
      </c>
      <c r="D2975" s="446">
        <v>49.26</v>
      </c>
      <c r="E2975" s="323"/>
    </row>
    <row r="2976" spans="1:5" ht="38.25">
      <c r="A2976" s="447">
        <v>97018</v>
      </c>
      <c r="B2976" s="332" t="s">
        <v>6863</v>
      </c>
      <c r="C2976" s="447" t="s">
        <v>5</v>
      </c>
      <c r="D2976" s="446">
        <v>40.78</v>
      </c>
      <c r="E2976" s="323"/>
    </row>
    <row r="2977" spans="1:5" ht="38.25">
      <c r="A2977" s="447">
        <v>97016</v>
      </c>
      <c r="B2977" s="332" t="s">
        <v>6861</v>
      </c>
      <c r="C2977" s="447" t="s">
        <v>5</v>
      </c>
      <c r="D2977" s="446">
        <v>66.38</v>
      </c>
      <c r="E2977" s="323"/>
    </row>
    <row r="2978" spans="1:5" ht="51">
      <c r="A2978" s="447">
        <v>97024</v>
      </c>
      <c r="B2978" s="332" t="s">
        <v>8665</v>
      </c>
      <c r="C2978" s="447" t="s">
        <v>5</v>
      </c>
      <c r="D2978" s="446">
        <v>0</v>
      </c>
      <c r="E2978" s="323"/>
    </row>
    <row r="2979" spans="1:5" ht="51">
      <c r="A2979" s="447">
        <v>97023</v>
      </c>
      <c r="B2979" s="332" t="s">
        <v>8666</v>
      </c>
      <c r="C2979" s="447" t="s">
        <v>5</v>
      </c>
      <c r="D2979" s="446">
        <v>0</v>
      </c>
      <c r="E2979" s="323"/>
    </row>
    <row r="2980" spans="1:5" ht="51">
      <c r="A2980" s="447">
        <v>105804</v>
      </c>
      <c r="B2980" s="332" t="s">
        <v>8667</v>
      </c>
      <c r="C2980" s="447" t="s">
        <v>5</v>
      </c>
      <c r="D2980" s="446">
        <v>0</v>
      </c>
      <c r="E2980" s="323"/>
    </row>
    <row r="2981" spans="1:5" ht="51">
      <c r="A2981" s="447">
        <v>104990</v>
      </c>
      <c r="B2981" s="332" t="s">
        <v>7812</v>
      </c>
      <c r="C2981" s="447" t="s">
        <v>5</v>
      </c>
      <c r="D2981" s="446">
        <v>12.87</v>
      </c>
      <c r="E2981" s="323"/>
    </row>
    <row r="2982" spans="1:5" ht="25.5">
      <c r="A2982" s="447">
        <v>97052</v>
      </c>
      <c r="B2982" s="332" t="s">
        <v>8668</v>
      </c>
      <c r="C2982" s="447" t="s">
        <v>2010</v>
      </c>
      <c r="D2982" s="446">
        <v>0</v>
      </c>
      <c r="E2982" s="323"/>
    </row>
    <row r="2983" spans="1:5" ht="13.5">
      <c r="A2983" s="447">
        <v>97054</v>
      </c>
      <c r="B2983" s="332" t="s">
        <v>6873</v>
      </c>
      <c r="C2983" s="447" t="s">
        <v>2010</v>
      </c>
      <c r="D2983" s="446">
        <v>28.62</v>
      </c>
      <c r="E2983" s="323"/>
    </row>
    <row r="2984" spans="1:5" ht="25.5">
      <c r="A2984" s="447">
        <v>104981</v>
      </c>
      <c r="B2984" s="332" t="s">
        <v>8669</v>
      </c>
      <c r="C2984" s="447" t="s">
        <v>5</v>
      </c>
      <c r="D2984" s="446">
        <v>0</v>
      </c>
      <c r="E2984" s="323"/>
    </row>
    <row r="2985" spans="1:5" ht="25.5">
      <c r="A2985" s="447">
        <v>104980</v>
      </c>
      <c r="B2985" s="332" t="s">
        <v>8670</v>
      </c>
      <c r="C2985" s="447" t="s">
        <v>5</v>
      </c>
      <c r="D2985" s="446">
        <v>0</v>
      </c>
      <c r="E2985" s="323"/>
    </row>
    <row r="2986" spans="1:5" ht="25.5">
      <c r="A2986" s="447">
        <v>97042</v>
      </c>
      <c r="B2986" s="332" t="s">
        <v>8671</v>
      </c>
      <c r="C2986" s="447" t="s">
        <v>5</v>
      </c>
      <c r="D2986" s="446">
        <v>0</v>
      </c>
      <c r="E2986" s="323"/>
    </row>
    <row r="2987" spans="1:5" ht="38.25">
      <c r="A2987" s="447">
        <v>97045</v>
      </c>
      <c r="B2987" s="332" t="s">
        <v>8672</v>
      </c>
      <c r="C2987" s="447" t="s">
        <v>5</v>
      </c>
      <c r="D2987" s="446">
        <v>0</v>
      </c>
      <c r="E2987" s="323"/>
    </row>
    <row r="2988" spans="1:5" ht="38.25">
      <c r="A2988" s="447">
        <v>97044</v>
      </c>
      <c r="B2988" s="332" t="s">
        <v>8673</v>
      </c>
      <c r="C2988" s="447" t="s">
        <v>5</v>
      </c>
      <c r="D2988" s="446">
        <v>0</v>
      </c>
      <c r="E2988" s="323"/>
    </row>
    <row r="2989" spans="1:5" ht="38.25">
      <c r="A2989" s="447">
        <v>97043</v>
      </c>
      <c r="B2989" s="332" t="s">
        <v>8674</v>
      </c>
      <c r="C2989" s="447" t="s">
        <v>5</v>
      </c>
      <c r="D2989" s="446">
        <v>0</v>
      </c>
      <c r="E2989" s="323"/>
    </row>
    <row r="2990" spans="1:5" ht="38.25">
      <c r="A2990" s="447">
        <v>97063</v>
      </c>
      <c r="B2990" s="332" t="s">
        <v>6875</v>
      </c>
      <c r="C2990" s="447" t="s">
        <v>16</v>
      </c>
      <c r="D2990" s="446">
        <v>16.57</v>
      </c>
      <c r="E2990" s="323"/>
    </row>
    <row r="2991" spans="1:5" ht="25.5">
      <c r="A2991" s="447">
        <v>97065</v>
      </c>
      <c r="B2991" s="332" t="s">
        <v>6877</v>
      </c>
      <c r="C2991" s="447" t="s">
        <v>827</v>
      </c>
      <c r="D2991" s="446">
        <v>11.38</v>
      </c>
      <c r="E2991" s="323"/>
    </row>
    <row r="2992" spans="1:5" ht="25.5">
      <c r="A2992" s="447">
        <v>97064</v>
      </c>
      <c r="B2992" s="332" t="s">
        <v>6876</v>
      </c>
      <c r="C2992" s="447" t="s">
        <v>5</v>
      </c>
      <c r="D2992" s="446">
        <v>23.55</v>
      </c>
      <c r="E2992" s="323"/>
    </row>
    <row r="2993" spans="1:5" ht="25.5">
      <c r="A2993" s="447">
        <v>97049</v>
      </c>
      <c r="B2993" s="332" t="s">
        <v>8675</v>
      </c>
      <c r="C2993" s="447" t="s">
        <v>16</v>
      </c>
      <c r="D2993" s="446">
        <v>0</v>
      </c>
      <c r="E2993" s="323"/>
    </row>
    <row r="2994" spans="1:5" ht="38.25">
      <c r="A2994" s="447">
        <v>96997</v>
      </c>
      <c r="B2994" s="332" t="s">
        <v>8676</v>
      </c>
      <c r="C2994" s="447" t="s">
        <v>5</v>
      </c>
      <c r="D2994" s="446">
        <v>0</v>
      </c>
      <c r="E2994" s="323"/>
    </row>
    <row r="2995" spans="1:5" ht="38.25">
      <c r="A2995" s="447">
        <v>96999</v>
      </c>
      <c r="B2995" s="332" t="s">
        <v>8677</v>
      </c>
      <c r="C2995" s="447" t="s">
        <v>5</v>
      </c>
      <c r="D2995" s="446">
        <v>0</v>
      </c>
      <c r="E2995" s="323"/>
    </row>
    <row r="2996" spans="1:5" ht="51">
      <c r="A2996" s="447">
        <v>96996</v>
      </c>
      <c r="B2996" s="332" t="s">
        <v>8678</v>
      </c>
      <c r="C2996" s="447" t="s">
        <v>5</v>
      </c>
      <c r="D2996" s="446">
        <v>0</v>
      </c>
      <c r="E2996" s="323"/>
    </row>
    <row r="2997" spans="1:5" ht="51">
      <c r="A2997" s="447">
        <v>96998</v>
      </c>
      <c r="B2997" s="332" t="s">
        <v>8679</v>
      </c>
      <c r="C2997" s="447" t="s">
        <v>5</v>
      </c>
      <c r="D2997" s="446">
        <v>0</v>
      </c>
      <c r="E2997" s="323"/>
    </row>
    <row r="2998" spans="1:5" ht="38.25">
      <c r="A2998" s="447">
        <v>97067</v>
      </c>
      <c r="B2998" s="332" t="s">
        <v>6879</v>
      </c>
      <c r="C2998" s="447" t="s">
        <v>5</v>
      </c>
      <c r="D2998" s="446">
        <v>672.69</v>
      </c>
      <c r="E2998" s="323"/>
    </row>
    <row r="2999" spans="1:5" ht="38.25">
      <c r="A2999" s="447">
        <v>97001</v>
      </c>
      <c r="B2999" s="332" t="s">
        <v>8680</v>
      </c>
      <c r="C2999" s="447" t="s">
        <v>5</v>
      </c>
      <c r="D2999" s="446">
        <v>0</v>
      </c>
      <c r="E2999" s="323"/>
    </row>
    <row r="3000" spans="1:5" ht="38.25">
      <c r="A3000" s="447">
        <v>97003</v>
      </c>
      <c r="B3000" s="332" t="s">
        <v>8681</v>
      </c>
      <c r="C3000" s="447" t="s">
        <v>5</v>
      </c>
      <c r="D3000" s="446">
        <v>0</v>
      </c>
      <c r="E3000" s="323"/>
    </row>
    <row r="3001" spans="1:5" ht="38.25">
      <c r="A3001" s="447">
        <v>97005</v>
      </c>
      <c r="B3001" s="332" t="s">
        <v>8682</v>
      </c>
      <c r="C3001" s="447" t="s">
        <v>5</v>
      </c>
      <c r="D3001" s="446">
        <v>0</v>
      </c>
      <c r="E3001" s="323"/>
    </row>
    <row r="3002" spans="1:5" ht="51">
      <c r="A3002" s="447">
        <v>97000</v>
      </c>
      <c r="B3002" s="332" t="s">
        <v>8683</v>
      </c>
      <c r="C3002" s="447" t="s">
        <v>5</v>
      </c>
      <c r="D3002" s="446">
        <v>0</v>
      </c>
      <c r="E3002" s="323"/>
    </row>
    <row r="3003" spans="1:5" ht="51">
      <c r="A3003" s="447">
        <v>97002</v>
      </c>
      <c r="B3003" s="332" t="s">
        <v>8684</v>
      </c>
      <c r="C3003" s="447" t="s">
        <v>5</v>
      </c>
      <c r="D3003" s="446">
        <v>0</v>
      </c>
      <c r="E3003" s="323"/>
    </row>
    <row r="3004" spans="1:5" ht="51">
      <c r="A3004" s="447">
        <v>97004</v>
      </c>
      <c r="B3004" s="332" t="s">
        <v>8685</v>
      </c>
      <c r="C3004" s="447" t="s">
        <v>5</v>
      </c>
      <c r="D3004" s="446">
        <v>0</v>
      </c>
      <c r="E3004" s="323"/>
    </row>
    <row r="3005" spans="1:5" ht="38.25">
      <c r="A3005" s="447">
        <v>97007</v>
      </c>
      <c r="B3005" s="332" t="s">
        <v>8686</v>
      </c>
      <c r="C3005" s="447" t="s">
        <v>5</v>
      </c>
      <c r="D3005" s="446">
        <v>0</v>
      </c>
      <c r="E3005" s="323"/>
    </row>
    <row r="3006" spans="1:5" ht="38.25">
      <c r="A3006" s="447">
        <v>97009</v>
      </c>
      <c r="B3006" s="332" t="s">
        <v>8687</v>
      </c>
      <c r="C3006" s="447" t="s">
        <v>5</v>
      </c>
      <c r="D3006" s="446">
        <v>0</v>
      </c>
      <c r="E3006" s="323"/>
    </row>
    <row r="3007" spans="1:5" ht="38.25">
      <c r="A3007" s="447">
        <v>97006</v>
      </c>
      <c r="B3007" s="332" t="s">
        <v>8688</v>
      </c>
      <c r="C3007" s="447" t="s">
        <v>5</v>
      </c>
      <c r="D3007" s="446">
        <v>0</v>
      </c>
      <c r="E3007" s="323"/>
    </row>
    <row r="3008" spans="1:5" ht="38.25">
      <c r="A3008" s="447">
        <v>97008</v>
      </c>
      <c r="B3008" s="332" t="s">
        <v>8689</v>
      </c>
      <c r="C3008" s="447" t="s">
        <v>5</v>
      </c>
      <c r="D3008" s="446">
        <v>0</v>
      </c>
      <c r="E3008" s="323"/>
    </row>
    <row r="3009" spans="1:5" ht="25.5">
      <c r="A3009" s="447">
        <v>97048</v>
      </c>
      <c r="B3009" s="332" t="s">
        <v>6872</v>
      </c>
      <c r="C3009" s="447" t="s">
        <v>16</v>
      </c>
      <c r="D3009" s="446">
        <v>0.09</v>
      </c>
      <c r="E3009" s="323"/>
    </row>
    <row r="3010" spans="1:5" ht="38.25">
      <c r="A3010" s="447">
        <v>97047</v>
      </c>
      <c r="B3010" s="332" t="s">
        <v>6871</v>
      </c>
      <c r="C3010" s="447" t="s">
        <v>16</v>
      </c>
      <c r="D3010" s="446">
        <v>0.13</v>
      </c>
      <c r="E3010" s="323"/>
    </row>
    <row r="3011" spans="1:5" ht="25.5">
      <c r="A3011" s="447">
        <v>97046</v>
      </c>
      <c r="B3011" s="332" t="s">
        <v>7810</v>
      </c>
      <c r="C3011" s="447" t="s">
        <v>16</v>
      </c>
      <c r="D3011" s="446">
        <v>0.34</v>
      </c>
      <c r="E3011" s="323"/>
    </row>
    <row r="3012" spans="1:5" ht="25.5">
      <c r="A3012" s="447">
        <v>104989</v>
      </c>
      <c r="B3012" s="332" t="s">
        <v>7811</v>
      </c>
      <c r="C3012" s="447" t="s">
        <v>2010</v>
      </c>
      <c r="D3012" s="446">
        <v>43.06</v>
      </c>
      <c r="E3012" s="323"/>
    </row>
    <row r="3013" spans="1:5" ht="25.5">
      <c r="A3013" s="447">
        <v>97066</v>
      </c>
      <c r="B3013" s="332" t="s">
        <v>6878</v>
      </c>
      <c r="C3013" s="447" t="s">
        <v>16</v>
      </c>
      <c r="D3013" s="446">
        <v>313.12</v>
      </c>
      <c r="E3013" s="323"/>
    </row>
    <row r="3014" spans="1:5" ht="13.5">
      <c r="A3014" s="447">
        <v>104982</v>
      </c>
      <c r="B3014" s="332" t="s">
        <v>8690</v>
      </c>
      <c r="C3014" s="447" t="s">
        <v>5</v>
      </c>
      <c r="D3014" s="446">
        <v>0</v>
      </c>
      <c r="E3014" s="323"/>
    </row>
    <row r="3015" spans="1:5" ht="25.5">
      <c r="A3015" s="447">
        <v>97060</v>
      </c>
      <c r="B3015" s="332" t="s">
        <v>8691</v>
      </c>
      <c r="C3015" s="447" t="s">
        <v>5</v>
      </c>
      <c r="D3015" s="446">
        <v>0</v>
      </c>
      <c r="E3015" s="323"/>
    </row>
    <row r="3016" spans="1:5" ht="25.5">
      <c r="A3016" s="447">
        <v>97059</v>
      </c>
      <c r="B3016" s="332" t="s">
        <v>8692</v>
      </c>
      <c r="C3016" s="447" t="s">
        <v>5</v>
      </c>
      <c r="D3016" s="446">
        <v>0</v>
      </c>
      <c r="E3016" s="323"/>
    </row>
    <row r="3017" spans="1:5" ht="25.5">
      <c r="A3017" s="447">
        <v>97058</v>
      </c>
      <c r="B3017" s="332" t="s">
        <v>8693</v>
      </c>
      <c r="C3017" s="447" t="s">
        <v>5</v>
      </c>
      <c r="D3017" s="446">
        <v>0</v>
      </c>
      <c r="E3017" s="323"/>
    </row>
    <row r="3018" spans="1:5" ht="38.25">
      <c r="A3018" s="447">
        <v>97056</v>
      </c>
      <c r="B3018" s="332" t="s">
        <v>8694</v>
      </c>
      <c r="C3018" s="447" t="s">
        <v>5</v>
      </c>
      <c r="D3018" s="446">
        <v>0</v>
      </c>
      <c r="E3018" s="323"/>
    </row>
    <row r="3019" spans="1:5" ht="38.25">
      <c r="A3019" s="447">
        <v>97057</v>
      </c>
      <c r="B3019" s="332" t="s">
        <v>8695</v>
      </c>
      <c r="C3019" s="447" t="s">
        <v>5</v>
      </c>
      <c r="D3019" s="446">
        <v>0</v>
      </c>
      <c r="E3019" s="323"/>
    </row>
    <row r="3020" spans="1:5" ht="38.25">
      <c r="A3020" s="447">
        <v>97055</v>
      </c>
      <c r="B3020" s="332" t="s">
        <v>8696</v>
      </c>
      <c r="C3020" s="447" t="s">
        <v>5</v>
      </c>
      <c r="D3020" s="446">
        <v>0</v>
      </c>
      <c r="E3020" s="323"/>
    </row>
    <row r="3021" spans="1:5" ht="25.5">
      <c r="A3021" s="447">
        <v>102656</v>
      </c>
      <c r="B3021" s="332" t="s">
        <v>8697</v>
      </c>
      <c r="C3021" s="447" t="s">
        <v>5</v>
      </c>
      <c r="D3021" s="446">
        <v>0</v>
      </c>
      <c r="E3021" s="323"/>
    </row>
    <row r="3022" spans="1:5" ht="13.5">
      <c r="A3022" s="447">
        <v>104983</v>
      </c>
      <c r="B3022" s="332" t="s">
        <v>8698</v>
      </c>
      <c r="C3022" s="447" t="s">
        <v>2010</v>
      </c>
      <c r="D3022" s="446">
        <v>0</v>
      </c>
      <c r="E3022" s="323"/>
    </row>
    <row r="3023" spans="1:5" ht="25.5">
      <c r="A3023" s="447">
        <v>97050</v>
      </c>
      <c r="B3023" s="332" t="s">
        <v>8699</v>
      </c>
      <c r="C3023" s="447" t="s">
        <v>16</v>
      </c>
      <c r="D3023" s="446">
        <v>0</v>
      </c>
      <c r="E3023" s="323"/>
    </row>
    <row r="3024" spans="1:5" ht="38.25">
      <c r="A3024" s="447">
        <v>95946</v>
      </c>
      <c r="B3024" s="332" t="s">
        <v>2711</v>
      </c>
      <c r="C3024" s="447" t="s">
        <v>802</v>
      </c>
      <c r="D3024" s="446">
        <v>12.99</v>
      </c>
      <c r="E3024" s="323"/>
    </row>
    <row r="3025" spans="1:5" ht="38.25">
      <c r="A3025" s="447">
        <v>95947</v>
      </c>
      <c r="B3025" s="332" t="s">
        <v>2712</v>
      </c>
      <c r="C3025" s="447" t="s">
        <v>802</v>
      </c>
      <c r="D3025" s="446">
        <v>9.9499999999999993</v>
      </c>
      <c r="E3025" s="323"/>
    </row>
    <row r="3026" spans="1:5" ht="38.25">
      <c r="A3026" s="447">
        <v>95948</v>
      </c>
      <c r="B3026" s="332" t="s">
        <v>2713</v>
      </c>
      <c r="C3026" s="447" t="s">
        <v>802</v>
      </c>
      <c r="D3026" s="446">
        <v>8.7200000000000006</v>
      </c>
      <c r="E3026" s="323"/>
    </row>
    <row r="3027" spans="1:5" ht="38.25">
      <c r="A3027" s="447">
        <v>95944</v>
      </c>
      <c r="B3027" s="332" t="s">
        <v>2709</v>
      </c>
      <c r="C3027" s="447" t="s">
        <v>802</v>
      </c>
      <c r="D3027" s="446">
        <v>20.440000000000001</v>
      </c>
      <c r="E3027" s="323"/>
    </row>
    <row r="3028" spans="1:5" ht="38.25">
      <c r="A3028" s="447">
        <v>95945</v>
      </c>
      <c r="B3028" s="332" t="s">
        <v>2710</v>
      </c>
      <c r="C3028" s="447" t="s">
        <v>802</v>
      </c>
      <c r="D3028" s="446">
        <v>16.43</v>
      </c>
      <c r="E3028" s="323"/>
    </row>
    <row r="3029" spans="1:5" ht="38.25">
      <c r="A3029" s="447">
        <v>95943</v>
      </c>
      <c r="B3029" s="332" t="s">
        <v>2708</v>
      </c>
      <c r="C3029" s="447" t="s">
        <v>802</v>
      </c>
      <c r="D3029" s="446">
        <v>22.58</v>
      </c>
      <c r="E3029" s="323"/>
    </row>
    <row r="3030" spans="1:5" ht="38.25">
      <c r="A3030" s="447">
        <v>102077</v>
      </c>
      <c r="B3030" s="332" t="s">
        <v>8700</v>
      </c>
      <c r="C3030" s="447" t="s">
        <v>827</v>
      </c>
      <c r="D3030" s="446">
        <v>5112.13</v>
      </c>
      <c r="E3030" s="323"/>
    </row>
    <row r="3031" spans="1:5" ht="38.25">
      <c r="A3031" s="447">
        <v>102073</v>
      </c>
      <c r="B3031" s="332" t="s">
        <v>8701</v>
      </c>
      <c r="C3031" s="447" t="s">
        <v>827</v>
      </c>
      <c r="D3031" s="446">
        <v>3767.28</v>
      </c>
      <c r="E3031" s="323"/>
    </row>
    <row r="3032" spans="1:5" ht="38.25">
      <c r="A3032" s="447">
        <v>102079</v>
      </c>
      <c r="B3032" s="332" t="s">
        <v>8702</v>
      </c>
      <c r="C3032" s="447" t="s">
        <v>827</v>
      </c>
      <c r="D3032" s="446">
        <v>5038.83</v>
      </c>
      <c r="E3032" s="323"/>
    </row>
    <row r="3033" spans="1:5" ht="38.25">
      <c r="A3033" s="447">
        <v>102075</v>
      </c>
      <c r="B3033" s="332" t="s">
        <v>8703</v>
      </c>
      <c r="C3033" s="447" t="s">
        <v>827</v>
      </c>
      <c r="D3033" s="446">
        <v>4669.18</v>
      </c>
      <c r="E3033" s="323"/>
    </row>
    <row r="3034" spans="1:5" ht="38.25">
      <c r="A3034" s="447">
        <v>102078</v>
      </c>
      <c r="B3034" s="332" t="s">
        <v>8704</v>
      </c>
      <c r="C3034" s="447" t="s">
        <v>827</v>
      </c>
      <c r="D3034" s="446">
        <v>5261.09</v>
      </c>
      <c r="E3034" s="323"/>
    </row>
    <row r="3035" spans="1:5" ht="38.25">
      <c r="A3035" s="447">
        <v>102074</v>
      </c>
      <c r="B3035" s="332" t="s">
        <v>8705</v>
      </c>
      <c r="C3035" s="447" t="s">
        <v>827</v>
      </c>
      <c r="D3035" s="446">
        <v>4505.1099999999997</v>
      </c>
      <c r="E3035" s="323"/>
    </row>
    <row r="3036" spans="1:5" ht="38.25">
      <c r="A3036" s="447">
        <v>102080</v>
      </c>
      <c r="B3036" s="332" t="s">
        <v>8706</v>
      </c>
      <c r="C3036" s="447" t="s">
        <v>827</v>
      </c>
      <c r="D3036" s="446">
        <v>4403.57</v>
      </c>
      <c r="E3036" s="323"/>
    </row>
    <row r="3037" spans="1:5" ht="38.25">
      <c r="A3037" s="447">
        <v>102076</v>
      </c>
      <c r="B3037" s="332" t="s">
        <v>8707</v>
      </c>
      <c r="C3037" s="447" t="s">
        <v>827</v>
      </c>
      <c r="D3037" s="446">
        <v>4803.82</v>
      </c>
      <c r="E3037" s="323"/>
    </row>
    <row r="3038" spans="1:5" ht="38.25">
      <c r="A3038" s="447">
        <v>102084</v>
      </c>
      <c r="B3038" s="332" t="s">
        <v>8708</v>
      </c>
      <c r="C3038" s="447" t="s">
        <v>5</v>
      </c>
      <c r="D3038" s="446">
        <v>0</v>
      </c>
      <c r="E3038" s="323"/>
    </row>
    <row r="3039" spans="1:5" ht="38.25">
      <c r="A3039" s="447">
        <v>102082</v>
      </c>
      <c r="B3039" s="332" t="s">
        <v>8709</v>
      </c>
      <c r="C3039" s="447" t="s">
        <v>5</v>
      </c>
      <c r="D3039" s="446">
        <v>0</v>
      </c>
      <c r="E3039" s="323"/>
    </row>
    <row r="3040" spans="1:5" ht="25.5">
      <c r="A3040" s="447">
        <v>102081</v>
      </c>
      <c r="B3040" s="332" t="s">
        <v>8710</v>
      </c>
      <c r="C3040" s="447" t="s">
        <v>5</v>
      </c>
      <c r="D3040" s="446">
        <v>0</v>
      </c>
      <c r="E3040" s="323"/>
    </row>
    <row r="3041" spans="1:5" ht="38.25">
      <c r="A3041" s="447">
        <v>102092</v>
      </c>
      <c r="B3041" s="332" t="s">
        <v>8711</v>
      </c>
      <c r="C3041" s="447" t="s">
        <v>5</v>
      </c>
      <c r="D3041" s="446">
        <v>0</v>
      </c>
      <c r="E3041" s="323"/>
    </row>
    <row r="3042" spans="1:5" ht="38.25">
      <c r="A3042" s="447">
        <v>102089</v>
      </c>
      <c r="B3042" s="332" t="s">
        <v>2697</v>
      </c>
      <c r="C3042" s="447" t="s">
        <v>16</v>
      </c>
      <c r="D3042" s="446">
        <v>183.57</v>
      </c>
      <c r="E3042" s="323"/>
    </row>
    <row r="3043" spans="1:5" ht="38.25">
      <c r="A3043" s="447">
        <v>102090</v>
      </c>
      <c r="B3043" s="332" t="s">
        <v>2698</v>
      </c>
      <c r="C3043" s="447" t="s">
        <v>16</v>
      </c>
      <c r="D3043" s="446">
        <v>140.85</v>
      </c>
      <c r="E3043" s="323"/>
    </row>
    <row r="3044" spans="1:5" ht="38.25">
      <c r="A3044" s="447">
        <v>102086</v>
      </c>
      <c r="B3044" s="332" t="s">
        <v>2695</v>
      </c>
      <c r="C3044" s="447" t="s">
        <v>16</v>
      </c>
      <c r="D3044" s="446">
        <v>206.11</v>
      </c>
      <c r="E3044" s="323"/>
    </row>
    <row r="3045" spans="1:5" ht="38.25">
      <c r="A3045" s="447">
        <v>102087</v>
      </c>
      <c r="B3045" s="332" t="s">
        <v>2696</v>
      </c>
      <c r="C3045" s="447" t="s">
        <v>16</v>
      </c>
      <c r="D3045" s="446">
        <v>168.45</v>
      </c>
      <c r="E3045" s="323"/>
    </row>
    <row r="3046" spans="1:5" ht="25.5">
      <c r="A3046" s="447">
        <v>102091</v>
      </c>
      <c r="B3046" s="332" t="s">
        <v>6034</v>
      </c>
      <c r="C3046" s="447" t="s">
        <v>16</v>
      </c>
      <c r="D3046" s="446">
        <v>282.22000000000003</v>
      </c>
      <c r="E3046" s="323"/>
    </row>
    <row r="3047" spans="1:5" ht="25.5">
      <c r="A3047" s="447">
        <v>102088</v>
      </c>
      <c r="B3047" s="332" t="s">
        <v>6033</v>
      </c>
      <c r="C3047" s="447" t="s">
        <v>16</v>
      </c>
      <c r="D3047" s="446">
        <v>244.81</v>
      </c>
      <c r="E3047" s="323"/>
    </row>
    <row r="3048" spans="1:5" ht="38.25">
      <c r="A3048" s="447">
        <v>101997</v>
      </c>
      <c r="B3048" s="332" t="s">
        <v>2643</v>
      </c>
      <c r="C3048" s="447" t="s">
        <v>16</v>
      </c>
      <c r="D3048" s="446">
        <v>192.73</v>
      </c>
      <c r="E3048" s="323"/>
    </row>
    <row r="3049" spans="1:5" ht="38.25">
      <c r="A3049" s="447">
        <v>101998</v>
      </c>
      <c r="B3049" s="332" t="s">
        <v>2644</v>
      </c>
      <c r="C3049" s="447" t="s">
        <v>16</v>
      </c>
      <c r="D3049" s="446">
        <v>147.58000000000001</v>
      </c>
      <c r="E3049" s="323"/>
    </row>
    <row r="3050" spans="1:5" ht="25.5">
      <c r="A3050" s="447">
        <v>101999</v>
      </c>
      <c r="B3050" s="332" t="s">
        <v>2645</v>
      </c>
      <c r="C3050" s="447" t="s">
        <v>16</v>
      </c>
      <c r="D3050" s="446">
        <v>333.03</v>
      </c>
      <c r="E3050" s="323"/>
    </row>
    <row r="3051" spans="1:5" ht="38.25">
      <c r="A3051" s="447">
        <v>101994</v>
      </c>
      <c r="B3051" s="332" t="s">
        <v>2640</v>
      </c>
      <c r="C3051" s="447" t="s">
        <v>16</v>
      </c>
      <c r="D3051" s="446">
        <v>214.13</v>
      </c>
      <c r="E3051" s="323"/>
    </row>
    <row r="3052" spans="1:5" ht="38.25">
      <c r="A3052" s="447">
        <v>101995</v>
      </c>
      <c r="B3052" s="332" t="s">
        <v>2641</v>
      </c>
      <c r="C3052" s="447" t="s">
        <v>16</v>
      </c>
      <c r="D3052" s="446">
        <v>173.87</v>
      </c>
      <c r="E3052" s="323"/>
    </row>
    <row r="3053" spans="1:5" ht="25.5">
      <c r="A3053" s="447">
        <v>101996</v>
      </c>
      <c r="B3053" s="332" t="s">
        <v>2642</v>
      </c>
      <c r="C3053" s="447" t="s">
        <v>16</v>
      </c>
      <c r="D3053" s="446">
        <v>262.75</v>
      </c>
      <c r="E3053" s="323"/>
    </row>
    <row r="3054" spans="1:5" ht="38.25">
      <c r="A3054" s="447">
        <v>101991</v>
      </c>
      <c r="B3054" s="332" t="s">
        <v>2637</v>
      </c>
      <c r="C3054" s="447" t="s">
        <v>16</v>
      </c>
      <c r="D3054" s="446">
        <v>194.19</v>
      </c>
      <c r="E3054" s="323"/>
    </row>
    <row r="3055" spans="1:5" ht="38.25">
      <c r="A3055" s="447">
        <v>101992</v>
      </c>
      <c r="B3055" s="332" t="s">
        <v>2638</v>
      </c>
      <c r="C3055" s="447" t="s">
        <v>16</v>
      </c>
      <c r="D3055" s="446">
        <v>150.05000000000001</v>
      </c>
      <c r="E3055" s="323"/>
    </row>
    <row r="3056" spans="1:5" ht="25.5">
      <c r="A3056" s="447">
        <v>101993</v>
      </c>
      <c r="B3056" s="332" t="s">
        <v>2639</v>
      </c>
      <c r="C3056" s="447" t="s">
        <v>16</v>
      </c>
      <c r="D3056" s="446">
        <v>311.01</v>
      </c>
      <c r="E3056" s="323"/>
    </row>
    <row r="3057" spans="1:5" ht="38.25">
      <c r="A3057" s="447">
        <v>101988</v>
      </c>
      <c r="B3057" s="332" t="s">
        <v>2634</v>
      </c>
      <c r="C3057" s="447" t="s">
        <v>16</v>
      </c>
      <c r="D3057" s="446">
        <v>203.14</v>
      </c>
      <c r="E3057" s="323"/>
    </row>
    <row r="3058" spans="1:5" ht="38.25">
      <c r="A3058" s="447">
        <v>101989</v>
      </c>
      <c r="B3058" s="332" t="s">
        <v>2635</v>
      </c>
      <c r="C3058" s="447" t="s">
        <v>16</v>
      </c>
      <c r="D3058" s="446">
        <v>167.27</v>
      </c>
      <c r="E3058" s="323"/>
    </row>
    <row r="3059" spans="1:5" ht="25.5">
      <c r="A3059" s="447">
        <v>101990</v>
      </c>
      <c r="B3059" s="332" t="s">
        <v>2636</v>
      </c>
      <c r="C3059" s="447" t="s">
        <v>16</v>
      </c>
      <c r="D3059" s="446">
        <v>244.58</v>
      </c>
      <c r="E3059" s="323"/>
    </row>
    <row r="3060" spans="1:5" ht="38.25">
      <c r="A3060" s="447">
        <v>101985</v>
      </c>
      <c r="B3060" s="332" t="s">
        <v>2631</v>
      </c>
      <c r="C3060" s="447" t="s">
        <v>16</v>
      </c>
      <c r="D3060" s="446">
        <v>192.8</v>
      </c>
      <c r="E3060" s="323"/>
    </row>
    <row r="3061" spans="1:5" ht="38.25">
      <c r="A3061" s="447">
        <v>101986</v>
      </c>
      <c r="B3061" s="332" t="s">
        <v>2632</v>
      </c>
      <c r="C3061" s="447" t="s">
        <v>16</v>
      </c>
      <c r="D3061" s="446">
        <v>146.63</v>
      </c>
      <c r="E3061" s="323"/>
    </row>
    <row r="3062" spans="1:5" ht="25.5">
      <c r="A3062" s="447">
        <v>101987</v>
      </c>
      <c r="B3062" s="332" t="s">
        <v>2633</v>
      </c>
      <c r="C3062" s="447" t="s">
        <v>16</v>
      </c>
      <c r="D3062" s="446">
        <v>265.37</v>
      </c>
      <c r="E3062" s="323"/>
    </row>
    <row r="3063" spans="1:5" ht="38.25">
      <c r="A3063" s="447">
        <v>101969</v>
      </c>
      <c r="B3063" s="332" t="s">
        <v>2621</v>
      </c>
      <c r="C3063" s="447" t="s">
        <v>16</v>
      </c>
      <c r="D3063" s="446">
        <v>194.66</v>
      </c>
      <c r="E3063" s="323"/>
    </row>
    <row r="3064" spans="1:5" ht="38.25">
      <c r="A3064" s="447">
        <v>101971</v>
      </c>
      <c r="B3064" s="332" t="s">
        <v>2622</v>
      </c>
      <c r="C3064" s="447" t="s">
        <v>16</v>
      </c>
      <c r="D3064" s="446">
        <v>158.33000000000001</v>
      </c>
      <c r="E3064" s="323"/>
    </row>
    <row r="3065" spans="1:5" ht="25.5">
      <c r="A3065" s="447">
        <v>101973</v>
      </c>
      <c r="B3065" s="332" t="s">
        <v>2623</v>
      </c>
      <c r="C3065" s="447" t="s">
        <v>16</v>
      </c>
      <c r="D3065" s="446">
        <v>227.42</v>
      </c>
      <c r="E3065" s="323"/>
    </row>
    <row r="3066" spans="1:5" ht="38.25">
      <c r="A3066" s="447">
        <v>102072</v>
      </c>
      <c r="B3066" s="332" t="s">
        <v>2694</v>
      </c>
      <c r="C3066" s="447" t="s">
        <v>16</v>
      </c>
      <c r="D3066" s="446">
        <v>186.07</v>
      </c>
      <c r="E3066" s="323"/>
    </row>
    <row r="3067" spans="1:5" ht="38.25">
      <c r="A3067" s="447">
        <v>102070</v>
      </c>
      <c r="B3067" s="332" t="s">
        <v>2692</v>
      </c>
      <c r="C3067" s="447" t="s">
        <v>16</v>
      </c>
      <c r="D3067" s="446">
        <v>216.25</v>
      </c>
      <c r="E3067" s="323"/>
    </row>
    <row r="3068" spans="1:5" ht="38.25">
      <c r="A3068" s="447">
        <v>102071</v>
      </c>
      <c r="B3068" s="332" t="s">
        <v>2693</v>
      </c>
      <c r="C3068" s="447" t="s">
        <v>16</v>
      </c>
      <c r="D3068" s="446">
        <v>191.37</v>
      </c>
      <c r="E3068" s="323"/>
    </row>
    <row r="3069" spans="1:5" ht="38.25">
      <c r="A3069" s="447">
        <v>102068</v>
      </c>
      <c r="B3069" s="332" t="s">
        <v>2690</v>
      </c>
      <c r="C3069" s="447" t="s">
        <v>16</v>
      </c>
      <c r="D3069" s="446">
        <v>270.81</v>
      </c>
      <c r="E3069" s="323"/>
    </row>
    <row r="3070" spans="1:5" ht="38.25">
      <c r="A3070" s="447">
        <v>102069</v>
      </c>
      <c r="B3070" s="332" t="s">
        <v>2691</v>
      </c>
      <c r="C3070" s="447" t="s">
        <v>16</v>
      </c>
      <c r="D3070" s="446">
        <v>251.05</v>
      </c>
      <c r="E3070" s="323"/>
    </row>
    <row r="3071" spans="1:5" ht="38.25">
      <c r="A3071" s="447">
        <v>102066</v>
      </c>
      <c r="B3071" s="332" t="s">
        <v>2688</v>
      </c>
      <c r="C3071" s="447" t="s">
        <v>16</v>
      </c>
      <c r="D3071" s="446">
        <v>519.63</v>
      </c>
      <c r="E3071" s="323"/>
    </row>
    <row r="3072" spans="1:5" ht="38.25">
      <c r="A3072" s="447">
        <v>102067</v>
      </c>
      <c r="B3072" s="332" t="s">
        <v>2689</v>
      </c>
      <c r="C3072" s="447" t="s">
        <v>16</v>
      </c>
      <c r="D3072" s="446">
        <v>445.69</v>
      </c>
      <c r="E3072" s="323"/>
    </row>
    <row r="3073" spans="1:5" ht="38.25">
      <c r="A3073" s="447">
        <v>102065</v>
      </c>
      <c r="B3073" s="332" t="s">
        <v>2687</v>
      </c>
      <c r="C3073" s="447" t="s">
        <v>16</v>
      </c>
      <c r="D3073" s="446">
        <v>195.61</v>
      </c>
      <c r="E3073" s="323"/>
    </row>
    <row r="3074" spans="1:5" ht="38.25">
      <c r="A3074" s="447">
        <v>102063</v>
      </c>
      <c r="B3074" s="332" t="s">
        <v>2685</v>
      </c>
      <c r="C3074" s="447" t="s">
        <v>16</v>
      </c>
      <c r="D3074" s="446">
        <v>238.15</v>
      </c>
      <c r="E3074" s="323"/>
    </row>
    <row r="3075" spans="1:5" ht="38.25">
      <c r="A3075" s="447">
        <v>102064</v>
      </c>
      <c r="B3075" s="332" t="s">
        <v>2686</v>
      </c>
      <c r="C3075" s="447" t="s">
        <v>16</v>
      </c>
      <c r="D3075" s="446">
        <v>210.79</v>
      </c>
      <c r="E3075" s="323"/>
    </row>
    <row r="3076" spans="1:5" ht="38.25">
      <c r="A3076" s="447">
        <v>102061</v>
      </c>
      <c r="B3076" s="332" t="s">
        <v>2683</v>
      </c>
      <c r="C3076" s="447" t="s">
        <v>16</v>
      </c>
      <c r="D3076" s="446">
        <v>301.88</v>
      </c>
      <c r="E3076" s="323"/>
    </row>
    <row r="3077" spans="1:5" ht="38.25">
      <c r="A3077" s="447">
        <v>102062</v>
      </c>
      <c r="B3077" s="332" t="s">
        <v>2684</v>
      </c>
      <c r="C3077" s="447" t="s">
        <v>16</v>
      </c>
      <c r="D3077" s="446">
        <v>282.83</v>
      </c>
      <c r="E3077" s="323"/>
    </row>
    <row r="3078" spans="1:5" ht="38.25">
      <c r="A3078" s="447">
        <v>102059</v>
      </c>
      <c r="B3078" s="332" t="s">
        <v>2681</v>
      </c>
      <c r="C3078" s="447" t="s">
        <v>16</v>
      </c>
      <c r="D3078" s="446">
        <v>501.26</v>
      </c>
      <c r="E3078" s="323"/>
    </row>
    <row r="3079" spans="1:5" ht="38.25">
      <c r="A3079" s="447">
        <v>102060</v>
      </c>
      <c r="B3079" s="332" t="s">
        <v>2682</v>
      </c>
      <c r="C3079" s="447" t="s">
        <v>16</v>
      </c>
      <c r="D3079" s="446">
        <v>421.91</v>
      </c>
      <c r="E3079" s="323"/>
    </row>
    <row r="3080" spans="1:5" ht="38.25">
      <c r="A3080" s="447">
        <v>102052</v>
      </c>
      <c r="B3080" s="332" t="s">
        <v>2680</v>
      </c>
      <c r="C3080" s="447" t="s">
        <v>16</v>
      </c>
      <c r="D3080" s="446">
        <v>185.25</v>
      </c>
      <c r="E3080" s="323"/>
    </row>
    <row r="3081" spans="1:5" ht="38.25">
      <c r="A3081" s="447">
        <v>102050</v>
      </c>
      <c r="B3081" s="332" t="s">
        <v>2678</v>
      </c>
      <c r="C3081" s="447" t="s">
        <v>16</v>
      </c>
      <c r="D3081" s="446">
        <v>226.97</v>
      </c>
      <c r="E3081" s="323"/>
    </row>
    <row r="3082" spans="1:5" ht="38.25">
      <c r="A3082" s="447">
        <v>102051</v>
      </c>
      <c r="B3082" s="332" t="s">
        <v>2679</v>
      </c>
      <c r="C3082" s="447" t="s">
        <v>16</v>
      </c>
      <c r="D3082" s="446">
        <v>200.18</v>
      </c>
      <c r="E3082" s="323"/>
    </row>
    <row r="3083" spans="1:5" ht="38.25">
      <c r="A3083" s="447">
        <v>102048</v>
      </c>
      <c r="B3083" s="332" t="s">
        <v>2676</v>
      </c>
      <c r="C3083" s="447" t="s">
        <v>16</v>
      </c>
      <c r="D3083" s="446">
        <v>292.95</v>
      </c>
      <c r="E3083" s="323"/>
    </row>
    <row r="3084" spans="1:5" ht="38.25">
      <c r="A3084" s="447">
        <v>102049</v>
      </c>
      <c r="B3084" s="332" t="s">
        <v>2677</v>
      </c>
      <c r="C3084" s="447" t="s">
        <v>16</v>
      </c>
      <c r="D3084" s="446">
        <v>263.57</v>
      </c>
      <c r="E3084" s="323"/>
    </row>
    <row r="3085" spans="1:5" ht="38.25">
      <c r="A3085" s="447">
        <v>102046</v>
      </c>
      <c r="B3085" s="332" t="s">
        <v>2674</v>
      </c>
      <c r="C3085" s="447" t="s">
        <v>16</v>
      </c>
      <c r="D3085" s="446">
        <v>582.36</v>
      </c>
      <c r="E3085" s="323"/>
    </row>
    <row r="3086" spans="1:5" ht="38.25">
      <c r="A3086" s="447">
        <v>102047</v>
      </c>
      <c r="B3086" s="332" t="s">
        <v>2675</v>
      </c>
      <c r="C3086" s="447" t="s">
        <v>16</v>
      </c>
      <c r="D3086" s="446">
        <v>497.03</v>
      </c>
      <c r="E3086" s="323"/>
    </row>
    <row r="3087" spans="1:5" ht="38.25">
      <c r="A3087" s="447">
        <v>102045</v>
      </c>
      <c r="B3087" s="332" t="s">
        <v>2673</v>
      </c>
      <c r="C3087" s="447" t="s">
        <v>16</v>
      </c>
      <c r="D3087" s="446">
        <v>206.75</v>
      </c>
      <c r="E3087" s="323"/>
    </row>
    <row r="3088" spans="1:5" ht="38.25">
      <c r="A3088" s="447">
        <v>102043</v>
      </c>
      <c r="B3088" s="332" t="s">
        <v>2671</v>
      </c>
      <c r="C3088" s="447" t="s">
        <v>16</v>
      </c>
      <c r="D3088" s="446">
        <v>249.96</v>
      </c>
      <c r="E3088" s="323"/>
    </row>
    <row r="3089" spans="1:5" ht="38.25">
      <c r="A3089" s="447">
        <v>102044</v>
      </c>
      <c r="B3089" s="332" t="s">
        <v>2672</v>
      </c>
      <c r="C3089" s="447" t="s">
        <v>16</v>
      </c>
      <c r="D3089" s="446">
        <v>222.96</v>
      </c>
      <c r="E3089" s="323"/>
    </row>
    <row r="3090" spans="1:5" ht="38.25">
      <c r="A3090" s="447">
        <v>102041</v>
      </c>
      <c r="B3090" s="332" t="s">
        <v>2669</v>
      </c>
      <c r="C3090" s="447" t="s">
        <v>16</v>
      </c>
      <c r="D3090" s="446">
        <v>323.68</v>
      </c>
      <c r="E3090" s="323"/>
    </row>
    <row r="3091" spans="1:5" ht="38.25">
      <c r="A3091" s="447">
        <v>102042</v>
      </c>
      <c r="B3091" s="332" t="s">
        <v>2670</v>
      </c>
      <c r="C3091" s="447" t="s">
        <v>16</v>
      </c>
      <c r="D3091" s="446">
        <v>295.93</v>
      </c>
      <c r="E3091" s="323"/>
    </row>
    <row r="3092" spans="1:5" ht="38.25">
      <c r="A3092" s="447">
        <v>102039</v>
      </c>
      <c r="B3092" s="332" t="s">
        <v>2667</v>
      </c>
      <c r="C3092" s="447" t="s">
        <v>16</v>
      </c>
      <c r="D3092" s="446">
        <v>537.16</v>
      </c>
      <c r="E3092" s="323"/>
    </row>
    <row r="3093" spans="1:5" ht="38.25">
      <c r="A3093" s="447">
        <v>102040</v>
      </c>
      <c r="B3093" s="332" t="s">
        <v>2668</v>
      </c>
      <c r="C3093" s="447" t="s">
        <v>16</v>
      </c>
      <c r="D3093" s="446">
        <v>448.13</v>
      </c>
      <c r="E3093" s="323"/>
    </row>
    <row r="3094" spans="1:5" ht="38.25">
      <c r="A3094" s="447">
        <v>102038</v>
      </c>
      <c r="B3094" s="332" t="s">
        <v>2666</v>
      </c>
      <c r="C3094" s="447" t="s">
        <v>16</v>
      </c>
      <c r="D3094" s="446">
        <v>196.41</v>
      </c>
      <c r="E3094" s="323"/>
    </row>
    <row r="3095" spans="1:5" ht="38.25">
      <c r="A3095" s="447">
        <v>102036</v>
      </c>
      <c r="B3095" s="332" t="s">
        <v>2664</v>
      </c>
      <c r="C3095" s="447" t="s">
        <v>16</v>
      </c>
      <c r="D3095" s="446">
        <v>238.37</v>
      </c>
      <c r="E3095" s="323"/>
    </row>
    <row r="3096" spans="1:5" ht="38.25">
      <c r="A3096" s="447">
        <v>102037</v>
      </c>
      <c r="B3096" s="332" t="s">
        <v>2665</v>
      </c>
      <c r="C3096" s="447" t="s">
        <v>16</v>
      </c>
      <c r="D3096" s="446">
        <v>211.42</v>
      </c>
      <c r="E3096" s="323"/>
    </row>
    <row r="3097" spans="1:5" ht="38.25">
      <c r="A3097" s="447">
        <v>102016</v>
      </c>
      <c r="B3097" s="332" t="s">
        <v>2662</v>
      </c>
      <c r="C3097" s="447" t="s">
        <v>16</v>
      </c>
      <c r="D3097" s="446">
        <v>302.66000000000003</v>
      </c>
      <c r="E3097" s="323"/>
    </row>
    <row r="3098" spans="1:5" ht="38.25">
      <c r="A3098" s="447">
        <v>102017</v>
      </c>
      <c r="B3098" s="332" t="s">
        <v>2663</v>
      </c>
      <c r="C3098" s="447" t="s">
        <v>16</v>
      </c>
      <c r="D3098" s="446">
        <v>277.43</v>
      </c>
      <c r="E3098" s="323"/>
    </row>
    <row r="3099" spans="1:5" ht="38.25">
      <c r="A3099" s="447">
        <v>102014</v>
      </c>
      <c r="B3099" s="332" t="s">
        <v>2660</v>
      </c>
      <c r="C3099" s="447" t="s">
        <v>16</v>
      </c>
      <c r="D3099" s="446">
        <v>572.54</v>
      </c>
      <c r="E3099" s="323"/>
    </row>
    <row r="3100" spans="1:5" ht="38.25">
      <c r="A3100" s="447">
        <v>102015</v>
      </c>
      <c r="B3100" s="332" t="s">
        <v>2661</v>
      </c>
      <c r="C3100" s="447" t="s">
        <v>16</v>
      </c>
      <c r="D3100" s="446">
        <v>480.3</v>
      </c>
      <c r="E3100" s="323"/>
    </row>
    <row r="3101" spans="1:5" ht="38.25">
      <c r="A3101" s="447">
        <v>102013</v>
      </c>
      <c r="B3101" s="332" t="s">
        <v>2659</v>
      </c>
      <c r="C3101" s="447" t="s">
        <v>16</v>
      </c>
      <c r="D3101" s="446">
        <v>209.22</v>
      </c>
      <c r="E3101" s="323"/>
    </row>
    <row r="3102" spans="1:5" ht="38.25">
      <c r="A3102" s="447">
        <v>102011</v>
      </c>
      <c r="B3102" s="332" t="s">
        <v>2657</v>
      </c>
      <c r="C3102" s="447" t="s">
        <v>16</v>
      </c>
      <c r="D3102" s="446">
        <v>252.7</v>
      </c>
      <c r="E3102" s="323"/>
    </row>
    <row r="3103" spans="1:5" ht="38.25">
      <c r="A3103" s="447">
        <v>102012</v>
      </c>
      <c r="B3103" s="332" t="s">
        <v>2658</v>
      </c>
      <c r="C3103" s="447" t="s">
        <v>16</v>
      </c>
      <c r="D3103" s="446">
        <v>224.77</v>
      </c>
      <c r="E3103" s="323"/>
    </row>
    <row r="3104" spans="1:5" ht="38.25">
      <c r="A3104" s="447">
        <v>102009</v>
      </c>
      <c r="B3104" s="332" t="s">
        <v>2655</v>
      </c>
      <c r="C3104" s="447" t="s">
        <v>16</v>
      </c>
      <c r="D3104" s="446">
        <v>324.29000000000002</v>
      </c>
      <c r="E3104" s="323"/>
    </row>
    <row r="3105" spans="1:5" ht="38.25">
      <c r="A3105" s="447">
        <v>102010</v>
      </c>
      <c r="B3105" s="332" t="s">
        <v>2656</v>
      </c>
      <c r="C3105" s="447" t="s">
        <v>16</v>
      </c>
      <c r="D3105" s="446">
        <v>299.79000000000002</v>
      </c>
      <c r="E3105" s="323"/>
    </row>
    <row r="3106" spans="1:5" ht="38.25">
      <c r="A3106" s="447">
        <v>102007</v>
      </c>
      <c r="B3106" s="332" t="s">
        <v>2653</v>
      </c>
      <c r="C3106" s="447" t="s">
        <v>16</v>
      </c>
      <c r="D3106" s="446">
        <v>513.24</v>
      </c>
      <c r="E3106" s="323"/>
    </row>
    <row r="3107" spans="1:5" ht="38.25">
      <c r="A3107" s="447">
        <v>102008</v>
      </c>
      <c r="B3107" s="332" t="s">
        <v>2654</v>
      </c>
      <c r="C3107" s="447" t="s">
        <v>16</v>
      </c>
      <c r="D3107" s="446">
        <v>429.51</v>
      </c>
      <c r="E3107" s="323"/>
    </row>
    <row r="3108" spans="1:5" ht="38.25">
      <c r="A3108" s="447">
        <v>101975</v>
      </c>
      <c r="B3108" s="332" t="s">
        <v>2625</v>
      </c>
      <c r="C3108" s="447" t="s">
        <v>16</v>
      </c>
      <c r="D3108" s="446">
        <v>444.09</v>
      </c>
      <c r="E3108" s="323"/>
    </row>
    <row r="3109" spans="1:5" ht="38.25">
      <c r="A3109" s="447">
        <v>102006</v>
      </c>
      <c r="B3109" s="332" t="s">
        <v>2652</v>
      </c>
      <c r="C3109" s="447" t="s">
        <v>16</v>
      </c>
      <c r="D3109" s="446">
        <v>200.32</v>
      </c>
      <c r="E3109" s="323"/>
    </row>
    <row r="3110" spans="1:5" ht="38.25">
      <c r="A3110" s="447">
        <v>102004</v>
      </c>
      <c r="B3110" s="332" t="s">
        <v>2650</v>
      </c>
      <c r="C3110" s="447" t="s">
        <v>16</v>
      </c>
      <c r="D3110" s="446">
        <v>243.97</v>
      </c>
      <c r="E3110" s="323"/>
    </row>
    <row r="3111" spans="1:5" ht="38.25">
      <c r="A3111" s="447">
        <v>102005</v>
      </c>
      <c r="B3111" s="332" t="s">
        <v>2651</v>
      </c>
      <c r="C3111" s="447" t="s">
        <v>16</v>
      </c>
      <c r="D3111" s="446">
        <v>217.17</v>
      </c>
      <c r="E3111" s="323"/>
    </row>
    <row r="3112" spans="1:5" ht="38.25">
      <c r="A3112" s="447">
        <v>102002</v>
      </c>
      <c r="B3112" s="332" t="s">
        <v>2648</v>
      </c>
      <c r="C3112" s="447" t="s">
        <v>16</v>
      </c>
      <c r="D3112" s="446">
        <v>304.2</v>
      </c>
      <c r="E3112" s="323"/>
    </row>
    <row r="3113" spans="1:5" ht="38.25">
      <c r="A3113" s="447">
        <v>102003</v>
      </c>
      <c r="B3113" s="332" t="s">
        <v>2649</v>
      </c>
      <c r="C3113" s="447" t="s">
        <v>16</v>
      </c>
      <c r="D3113" s="446">
        <v>281.24</v>
      </c>
      <c r="E3113" s="323"/>
    </row>
    <row r="3114" spans="1:5" ht="38.25">
      <c r="A3114" s="447">
        <v>102000</v>
      </c>
      <c r="B3114" s="332" t="s">
        <v>2646</v>
      </c>
      <c r="C3114" s="447" t="s">
        <v>16</v>
      </c>
      <c r="D3114" s="446">
        <v>527.17999999999995</v>
      </c>
      <c r="E3114" s="323"/>
    </row>
    <row r="3115" spans="1:5" ht="38.25">
      <c r="A3115" s="447">
        <v>102001</v>
      </c>
      <c r="B3115" s="332" t="s">
        <v>2647</v>
      </c>
      <c r="C3115" s="447" t="s">
        <v>16</v>
      </c>
      <c r="D3115" s="446">
        <v>454.67</v>
      </c>
      <c r="E3115" s="323"/>
    </row>
    <row r="3116" spans="1:5" ht="38.25">
      <c r="A3116" s="447">
        <v>101983</v>
      </c>
      <c r="B3116" s="332" t="s">
        <v>2630</v>
      </c>
      <c r="C3116" s="447" t="s">
        <v>16</v>
      </c>
      <c r="D3116" s="446">
        <v>212.66</v>
      </c>
      <c r="E3116" s="323"/>
    </row>
    <row r="3117" spans="1:5" ht="38.25">
      <c r="A3117" s="447">
        <v>101981</v>
      </c>
      <c r="B3117" s="332" t="s">
        <v>2628</v>
      </c>
      <c r="C3117" s="447" t="s">
        <v>16</v>
      </c>
      <c r="D3117" s="446">
        <v>256.64</v>
      </c>
      <c r="E3117" s="323"/>
    </row>
    <row r="3118" spans="1:5" ht="38.25">
      <c r="A3118" s="447">
        <v>101982</v>
      </c>
      <c r="B3118" s="332" t="s">
        <v>2629</v>
      </c>
      <c r="C3118" s="447" t="s">
        <v>16</v>
      </c>
      <c r="D3118" s="446">
        <v>229.64</v>
      </c>
      <c r="E3118" s="323"/>
    </row>
    <row r="3119" spans="1:5" ht="38.25">
      <c r="A3119" s="447">
        <v>101977</v>
      </c>
      <c r="B3119" s="332" t="s">
        <v>2626</v>
      </c>
      <c r="C3119" s="447" t="s">
        <v>16</v>
      </c>
      <c r="D3119" s="446">
        <v>322.68</v>
      </c>
      <c r="E3119" s="323"/>
    </row>
    <row r="3120" spans="1:5" ht="38.25">
      <c r="A3120" s="447">
        <v>101980</v>
      </c>
      <c r="B3120" s="332" t="s">
        <v>2627</v>
      </c>
      <c r="C3120" s="447" t="s">
        <v>16</v>
      </c>
      <c r="D3120" s="446">
        <v>301.39</v>
      </c>
      <c r="E3120" s="323"/>
    </row>
    <row r="3121" spans="1:5" ht="38.25">
      <c r="A3121" s="447">
        <v>101974</v>
      </c>
      <c r="B3121" s="332" t="s">
        <v>2624</v>
      </c>
      <c r="C3121" s="447" t="s">
        <v>16</v>
      </c>
      <c r="D3121" s="446">
        <v>521.1</v>
      </c>
      <c r="E3121" s="323"/>
    </row>
    <row r="3122" spans="1:5" ht="25.5">
      <c r="A3122" s="447">
        <v>101114</v>
      </c>
      <c r="B3122" s="332" t="s">
        <v>1172</v>
      </c>
      <c r="C3122" s="447" t="s">
        <v>827</v>
      </c>
      <c r="D3122" s="446">
        <v>4.42</v>
      </c>
      <c r="E3122" s="323"/>
    </row>
    <row r="3123" spans="1:5" ht="25.5">
      <c r="A3123" s="447">
        <v>101118</v>
      </c>
      <c r="B3123" s="332" t="s">
        <v>1176</v>
      </c>
      <c r="C3123" s="447" t="s">
        <v>827</v>
      </c>
      <c r="D3123" s="446">
        <v>3.82</v>
      </c>
      <c r="E3123" s="323"/>
    </row>
    <row r="3124" spans="1:5" ht="25.5">
      <c r="A3124" s="447">
        <v>101115</v>
      </c>
      <c r="B3124" s="332" t="s">
        <v>1173</v>
      </c>
      <c r="C3124" s="447" t="s">
        <v>827</v>
      </c>
      <c r="D3124" s="446">
        <v>3.74</v>
      </c>
      <c r="E3124" s="323"/>
    </row>
    <row r="3125" spans="1:5" ht="25.5">
      <c r="A3125" s="447">
        <v>101116</v>
      </c>
      <c r="B3125" s="332" t="s">
        <v>1174</v>
      </c>
      <c r="C3125" s="447" t="s">
        <v>827</v>
      </c>
      <c r="D3125" s="446">
        <v>2.35</v>
      </c>
      <c r="E3125" s="323"/>
    </row>
    <row r="3126" spans="1:5" ht="25.5">
      <c r="A3126" s="447">
        <v>101117</v>
      </c>
      <c r="B3126" s="332" t="s">
        <v>1175</v>
      </c>
      <c r="C3126" s="447" t="s">
        <v>827</v>
      </c>
      <c r="D3126" s="446">
        <v>3.38</v>
      </c>
      <c r="E3126" s="323"/>
    </row>
    <row r="3127" spans="1:5" ht="51">
      <c r="A3127" s="447">
        <v>101139</v>
      </c>
      <c r="B3127" s="332" t="s">
        <v>1197</v>
      </c>
      <c r="C3127" s="447" t="s">
        <v>827</v>
      </c>
      <c r="D3127" s="446">
        <v>20.51</v>
      </c>
      <c r="E3127" s="323"/>
    </row>
    <row r="3128" spans="1:5" ht="38.25">
      <c r="A3128" s="447">
        <v>101124</v>
      </c>
      <c r="B3128" s="332" t="s">
        <v>1182</v>
      </c>
      <c r="C3128" s="447" t="s">
        <v>827</v>
      </c>
      <c r="D3128" s="446">
        <v>15.33</v>
      </c>
      <c r="E3128" s="323"/>
    </row>
    <row r="3129" spans="1:5" ht="38.25">
      <c r="A3129" s="447">
        <v>101128</v>
      </c>
      <c r="B3129" s="332" t="s">
        <v>1186</v>
      </c>
      <c r="C3129" s="447" t="s">
        <v>827</v>
      </c>
      <c r="D3129" s="446">
        <v>14.73</v>
      </c>
      <c r="E3129" s="323"/>
    </row>
    <row r="3130" spans="1:5" ht="38.25">
      <c r="A3130" s="447">
        <v>101125</v>
      </c>
      <c r="B3130" s="332" t="s">
        <v>1183</v>
      </c>
      <c r="C3130" s="447" t="s">
        <v>827</v>
      </c>
      <c r="D3130" s="446">
        <v>14.65</v>
      </c>
      <c r="E3130" s="323"/>
    </row>
    <row r="3131" spans="1:5" ht="38.25">
      <c r="A3131" s="447">
        <v>101126</v>
      </c>
      <c r="B3131" s="332" t="s">
        <v>1184</v>
      </c>
      <c r="C3131" s="447" t="s">
        <v>827</v>
      </c>
      <c r="D3131" s="446">
        <v>13.25</v>
      </c>
      <c r="E3131" s="323"/>
    </row>
    <row r="3132" spans="1:5" ht="38.25">
      <c r="A3132" s="447">
        <v>101127</v>
      </c>
      <c r="B3132" s="332" t="s">
        <v>1185</v>
      </c>
      <c r="C3132" s="447" t="s">
        <v>827</v>
      </c>
      <c r="D3132" s="446">
        <v>14.29</v>
      </c>
      <c r="E3132" s="323"/>
    </row>
    <row r="3133" spans="1:5" ht="51">
      <c r="A3133" s="447">
        <v>101134</v>
      </c>
      <c r="B3133" s="332" t="s">
        <v>1192</v>
      </c>
      <c r="C3133" s="447" t="s">
        <v>827</v>
      </c>
      <c r="D3133" s="446">
        <v>16.03</v>
      </c>
      <c r="E3133" s="323"/>
    </row>
    <row r="3134" spans="1:5" ht="51">
      <c r="A3134" s="447">
        <v>101144</v>
      </c>
      <c r="B3134" s="332" t="s">
        <v>1202</v>
      </c>
      <c r="C3134" s="447" t="s">
        <v>827</v>
      </c>
      <c r="D3134" s="446">
        <v>15.58</v>
      </c>
      <c r="E3134" s="323"/>
    </row>
    <row r="3135" spans="1:5" ht="51">
      <c r="A3135" s="447">
        <v>101138</v>
      </c>
      <c r="B3135" s="332" t="s">
        <v>1196</v>
      </c>
      <c r="C3135" s="447" t="s">
        <v>827</v>
      </c>
      <c r="D3135" s="446">
        <v>15.43</v>
      </c>
      <c r="E3135" s="323"/>
    </row>
    <row r="3136" spans="1:5" ht="51">
      <c r="A3136" s="447">
        <v>101148</v>
      </c>
      <c r="B3136" s="332" t="s">
        <v>1206</v>
      </c>
      <c r="C3136" s="447" t="s">
        <v>827</v>
      </c>
      <c r="D3136" s="446">
        <v>14.98</v>
      </c>
      <c r="E3136" s="323"/>
    </row>
    <row r="3137" spans="1:5" ht="51">
      <c r="A3137" s="447">
        <v>101135</v>
      </c>
      <c r="B3137" s="332" t="s">
        <v>1193</v>
      </c>
      <c r="C3137" s="447" t="s">
        <v>827</v>
      </c>
      <c r="D3137" s="446">
        <v>15.35</v>
      </c>
      <c r="E3137" s="323"/>
    </row>
    <row r="3138" spans="1:5" ht="51">
      <c r="A3138" s="447">
        <v>101145</v>
      </c>
      <c r="B3138" s="332" t="s">
        <v>1203</v>
      </c>
      <c r="C3138" s="447" t="s">
        <v>827</v>
      </c>
      <c r="D3138" s="446">
        <v>14.9</v>
      </c>
      <c r="E3138" s="323"/>
    </row>
    <row r="3139" spans="1:5" ht="51">
      <c r="A3139" s="447">
        <v>101136</v>
      </c>
      <c r="B3139" s="332" t="s">
        <v>1194</v>
      </c>
      <c r="C3139" s="447" t="s">
        <v>827</v>
      </c>
      <c r="D3139" s="446">
        <v>13.96</v>
      </c>
      <c r="E3139" s="323"/>
    </row>
    <row r="3140" spans="1:5" ht="51">
      <c r="A3140" s="447">
        <v>101146</v>
      </c>
      <c r="B3140" s="332" t="s">
        <v>1204</v>
      </c>
      <c r="C3140" s="447" t="s">
        <v>827</v>
      </c>
      <c r="D3140" s="446">
        <v>13.51</v>
      </c>
      <c r="E3140" s="323"/>
    </row>
    <row r="3141" spans="1:5" ht="51">
      <c r="A3141" s="447">
        <v>101137</v>
      </c>
      <c r="B3141" s="332" t="s">
        <v>1195</v>
      </c>
      <c r="C3141" s="447" t="s">
        <v>827</v>
      </c>
      <c r="D3141" s="446">
        <v>14.99</v>
      </c>
      <c r="E3141" s="323"/>
    </row>
    <row r="3142" spans="1:5" ht="51">
      <c r="A3142" s="447">
        <v>101147</v>
      </c>
      <c r="B3142" s="332" t="s">
        <v>1205</v>
      </c>
      <c r="C3142" s="447" t="s">
        <v>827</v>
      </c>
      <c r="D3142" s="446">
        <v>14.54</v>
      </c>
      <c r="E3142" s="323"/>
    </row>
    <row r="3143" spans="1:5" ht="38.25">
      <c r="A3143" s="447">
        <v>101119</v>
      </c>
      <c r="B3143" s="332" t="s">
        <v>1177</v>
      </c>
      <c r="C3143" s="447" t="s">
        <v>827</v>
      </c>
      <c r="D3143" s="446">
        <v>8.44</v>
      </c>
      <c r="E3143" s="323"/>
    </row>
    <row r="3144" spans="1:5" ht="38.25">
      <c r="A3144" s="447">
        <v>101123</v>
      </c>
      <c r="B3144" s="332" t="s">
        <v>1181</v>
      </c>
      <c r="C3144" s="447" t="s">
        <v>827</v>
      </c>
      <c r="D3144" s="446">
        <v>7.29</v>
      </c>
      <c r="E3144" s="323"/>
    </row>
    <row r="3145" spans="1:5" ht="38.25">
      <c r="A3145" s="447">
        <v>101120</v>
      </c>
      <c r="B3145" s="332" t="s">
        <v>1178</v>
      </c>
      <c r="C3145" s="447" t="s">
        <v>827</v>
      </c>
      <c r="D3145" s="446">
        <v>7.18</v>
      </c>
      <c r="E3145" s="323"/>
    </row>
    <row r="3146" spans="1:5" ht="38.25">
      <c r="A3146" s="447">
        <v>101121</v>
      </c>
      <c r="B3146" s="332" t="s">
        <v>1179</v>
      </c>
      <c r="C3146" s="447" t="s">
        <v>827</v>
      </c>
      <c r="D3146" s="446">
        <v>4.5</v>
      </c>
      <c r="E3146" s="323"/>
    </row>
    <row r="3147" spans="1:5" ht="38.25">
      <c r="A3147" s="447">
        <v>101122</v>
      </c>
      <c r="B3147" s="332" t="s">
        <v>1180</v>
      </c>
      <c r="C3147" s="447" t="s">
        <v>827</v>
      </c>
      <c r="D3147" s="446">
        <v>6.45</v>
      </c>
      <c r="E3147" s="323"/>
    </row>
    <row r="3148" spans="1:5" ht="38.25">
      <c r="A3148" s="447">
        <v>101129</v>
      </c>
      <c r="B3148" s="332" t="s">
        <v>1187</v>
      </c>
      <c r="C3148" s="447" t="s">
        <v>827</v>
      </c>
      <c r="D3148" s="446">
        <v>19.78</v>
      </c>
      <c r="E3148" s="323"/>
    </row>
    <row r="3149" spans="1:5" ht="38.25">
      <c r="A3149" s="447">
        <v>101133</v>
      </c>
      <c r="B3149" s="332" t="s">
        <v>1191</v>
      </c>
      <c r="C3149" s="447" t="s">
        <v>827</v>
      </c>
      <c r="D3149" s="446">
        <v>18.63</v>
      </c>
      <c r="E3149" s="323"/>
    </row>
    <row r="3150" spans="1:5" ht="38.25">
      <c r="A3150" s="447">
        <v>101130</v>
      </c>
      <c r="B3150" s="332" t="s">
        <v>1188</v>
      </c>
      <c r="C3150" s="447" t="s">
        <v>827</v>
      </c>
      <c r="D3150" s="446">
        <v>18.52</v>
      </c>
      <c r="E3150" s="323"/>
    </row>
    <row r="3151" spans="1:5" ht="38.25">
      <c r="A3151" s="447">
        <v>101131</v>
      </c>
      <c r="B3151" s="332" t="s">
        <v>1189</v>
      </c>
      <c r="C3151" s="447" t="s">
        <v>827</v>
      </c>
      <c r="D3151" s="446">
        <v>15.84</v>
      </c>
      <c r="E3151" s="323"/>
    </row>
    <row r="3152" spans="1:5" ht="38.25">
      <c r="A3152" s="447">
        <v>101132</v>
      </c>
      <c r="B3152" s="332" t="s">
        <v>1190</v>
      </c>
      <c r="C3152" s="447" t="s">
        <v>827</v>
      </c>
      <c r="D3152" s="446">
        <v>17.79</v>
      </c>
      <c r="E3152" s="323"/>
    </row>
    <row r="3153" spans="1:5" ht="51">
      <c r="A3153" s="447">
        <v>101149</v>
      </c>
      <c r="B3153" s="332" t="s">
        <v>1207</v>
      </c>
      <c r="C3153" s="447" t="s">
        <v>827</v>
      </c>
      <c r="D3153" s="446">
        <v>20.04</v>
      </c>
      <c r="E3153" s="323"/>
    </row>
    <row r="3154" spans="1:5" ht="51">
      <c r="A3154" s="447">
        <v>101143</v>
      </c>
      <c r="B3154" s="332" t="s">
        <v>1201</v>
      </c>
      <c r="C3154" s="447" t="s">
        <v>827</v>
      </c>
      <c r="D3154" s="446">
        <v>19.36</v>
      </c>
      <c r="E3154" s="323"/>
    </row>
    <row r="3155" spans="1:5" ht="51">
      <c r="A3155" s="447">
        <v>101153</v>
      </c>
      <c r="B3155" s="332" t="s">
        <v>1211</v>
      </c>
      <c r="C3155" s="447" t="s">
        <v>827</v>
      </c>
      <c r="D3155" s="446">
        <v>18.89</v>
      </c>
      <c r="E3155" s="323"/>
    </row>
    <row r="3156" spans="1:5" ht="51">
      <c r="A3156" s="447">
        <v>101140</v>
      </c>
      <c r="B3156" s="332" t="s">
        <v>1198</v>
      </c>
      <c r="C3156" s="447" t="s">
        <v>827</v>
      </c>
      <c r="D3156" s="446">
        <v>19.25</v>
      </c>
      <c r="E3156" s="323"/>
    </row>
    <row r="3157" spans="1:5" ht="51">
      <c r="A3157" s="447">
        <v>101150</v>
      </c>
      <c r="B3157" s="332" t="s">
        <v>1208</v>
      </c>
      <c r="C3157" s="447" t="s">
        <v>827</v>
      </c>
      <c r="D3157" s="446">
        <v>18.78</v>
      </c>
      <c r="E3157" s="323"/>
    </row>
    <row r="3158" spans="1:5" ht="51">
      <c r="A3158" s="447">
        <v>101141</v>
      </c>
      <c r="B3158" s="332" t="s">
        <v>1199</v>
      </c>
      <c r="C3158" s="447" t="s">
        <v>827</v>
      </c>
      <c r="D3158" s="446">
        <v>16.57</v>
      </c>
      <c r="E3158" s="323"/>
    </row>
    <row r="3159" spans="1:5" ht="51">
      <c r="A3159" s="447">
        <v>101151</v>
      </c>
      <c r="B3159" s="332" t="s">
        <v>1209</v>
      </c>
      <c r="C3159" s="447" t="s">
        <v>827</v>
      </c>
      <c r="D3159" s="446">
        <v>16.100000000000001</v>
      </c>
      <c r="E3159" s="323"/>
    </row>
    <row r="3160" spans="1:5" ht="51">
      <c r="A3160" s="447">
        <v>101142</v>
      </c>
      <c r="B3160" s="332" t="s">
        <v>1200</v>
      </c>
      <c r="C3160" s="447" t="s">
        <v>827</v>
      </c>
      <c r="D3160" s="446">
        <v>18.52</v>
      </c>
      <c r="E3160" s="323"/>
    </row>
    <row r="3161" spans="1:5" ht="51">
      <c r="A3161" s="447">
        <v>101152</v>
      </c>
      <c r="B3161" s="332" t="s">
        <v>1210</v>
      </c>
      <c r="C3161" s="447" t="s">
        <v>827</v>
      </c>
      <c r="D3161" s="446">
        <v>18.05</v>
      </c>
      <c r="E3161" s="323"/>
    </row>
    <row r="3162" spans="1:5" ht="63.75">
      <c r="A3162" s="447">
        <v>101206</v>
      </c>
      <c r="B3162" s="332" t="s">
        <v>5482</v>
      </c>
      <c r="C3162" s="447" t="s">
        <v>827</v>
      </c>
      <c r="D3162" s="446">
        <v>12.7</v>
      </c>
      <c r="E3162" s="323"/>
    </row>
    <row r="3163" spans="1:5" ht="63.75">
      <c r="A3163" s="447">
        <v>101210</v>
      </c>
      <c r="B3163" s="332" t="s">
        <v>5486</v>
      </c>
      <c r="C3163" s="447" t="s">
        <v>827</v>
      </c>
      <c r="D3163" s="446">
        <v>17.79</v>
      </c>
      <c r="E3163" s="323"/>
    </row>
    <row r="3164" spans="1:5" ht="63.75">
      <c r="A3164" s="447">
        <v>101211</v>
      </c>
      <c r="B3164" s="332" t="s">
        <v>5487</v>
      </c>
      <c r="C3164" s="447" t="s">
        <v>827</v>
      </c>
      <c r="D3164" s="446">
        <v>19.09</v>
      </c>
      <c r="E3164" s="323"/>
    </row>
    <row r="3165" spans="1:5" ht="63.75">
      <c r="A3165" s="447">
        <v>101215</v>
      </c>
      <c r="B3165" s="332" t="s">
        <v>5491</v>
      </c>
      <c r="C3165" s="447" t="s">
        <v>827</v>
      </c>
      <c r="D3165" s="446">
        <v>17.12</v>
      </c>
      <c r="E3165" s="323"/>
    </row>
    <row r="3166" spans="1:5" ht="63.75">
      <c r="A3166" s="447">
        <v>101216</v>
      </c>
      <c r="B3166" s="332" t="s">
        <v>5492</v>
      </c>
      <c r="C3166" s="447" t="s">
        <v>827</v>
      </c>
      <c r="D3166" s="446">
        <v>17.98</v>
      </c>
      <c r="E3166" s="323"/>
    </row>
    <row r="3167" spans="1:5" ht="63.75">
      <c r="A3167" s="447">
        <v>101212</v>
      </c>
      <c r="B3167" s="332" t="s">
        <v>5488</v>
      </c>
      <c r="C3167" s="447" t="s">
        <v>827</v>
      </c>
      <c r="D3167" s="446">
        <v>22.23</v>
      </c>
      <c r="E3167" s="323"/>
    </row>
    <row r="3168" spans="1:5" ht="63.75">
      <c r="A3168" s="447">
        <v>101217</v>
      </c>
      <c r="B3168" s="332" t="s">
        <v>5493</v>
      </c>
      <c r="C3168" s="447" t="s">
        <v>827</v>
      </c>
      <c r="D3168" s="446">
        <v>20.89</v>
      </c>
      <c r="E3168" s="323"/>
    </row>
    <row r="3169" spans="1:5" ht="63.75">
      <c r="A3169" s="447">
        <v>101218</v>
      </c>
      <c r="B3169" s="332" t="s">
        <v>5494</v>
      </c>
      <c r="C3169" s="447" t="s">
        <v>827</v>
      </c>
      <c r="D3169" s="446">
        <v>22.14</v>
      </c>
      <c r="E3169" s="323"/>
    </row>
    <row r="3170" spans="1:5" ht="63.75">
      <c r="A3170" s="447">
        <v>101213</v>
      </c>
      <c r="B3170" s="332" t="s">
        <v>5489</v>
      </c>
      <c r="C3170" s="447" t="s">
        <v>827</v>
      </c>
      <c r="D3170" s="446">
        <v>24.8</v>
      </c>
      <c r="E3170" s="323"/>
    </row>
    <row r="3171" spans="1:5" ht="63.75">
      <c r="A3171" s="447">
        <v>101219</v>
      </c>
      <c r="B3171" s="332" t="s">
        <v>5495</v>
      </c>
      <c r="C3171" s="447" t="s">
        <v>827</v>
      </c>
      <c r="D3171" s="446">
        <v>26.85</v>
      </c>
      <c r="E3171" s="323"/>
    </row>
    <row r="3172" spans="1:5" ht="63.75">
      <c r="A3172" s="447">
        <v>101214</v>
      </c>
      <c r="B3172" s="332" t="s">
        <v>5490</v>
      </c>
      <c r="C3172" s="447" t="s">
        <v>827</v>
      </c>
      <c r="D3172" s="446">
        <v>30.01</v>
      </c>
      <c r="E3172" s="323"/>
    </row>
    <row r="3173" spans="1:5" ht="63.75">
      <c r="A3173" s="447">
        <v>101254</v>
      </c>
      <c r="B3173" s="332" t="s">
        <v>5530</v>
      </c>
      <c r="C3173" s="447" t="s">
        <v>827</v>
      </c>
      <c r="D3173" s="446">
        <v>13.43</v>
      </c>
      <c r="E3173" s="323"/>
    </row>
    <row r="3174" spans="1:5" ht="63.75">
      <c r="A3174" s="447">
        <v>101256</v>
      </c>
      <c r="B3174" s="332" t="s">
        <v>5532</v>
      </c>
      <c r="C3174" s="447" t="s">
        <v>827</v>
      </c>
      <c r="D3174" s="446">
        <v>20.75</v>
      </c>
      <c r="E3174" s="323"/>
    </row>
    <row r="3175" spans="1:5" ht="63.75">
      <c r="A3175" s="447">
        <v>101257</v>
      </c>
      <c r="B3175" s="332" t="s">
        <v>5533</v>
      </c>
      <c r="C3175" s="447" t="s">
        <v>827</v>
      </c>
      <c r="D3175" s="446">
        <v>21.9</v>
      </c>
      <c r="E3175" s="323"/>
    </row>
    <row r="3176" spans="1:5" ht="63.75">
      <c r="A3176" s="447">
        <v>101258</v>
      </c>
      <c r="B3176" s="332" t="s">
        <v>5534</v>
      </c>
      <c r="C3176" s="447" t="s">
        <v>827</v>
      </c>
      <c r="D3176" s="446">
        <v>25.4</v>
      </c>
      <c r="E3176" s="323"/>
    </row>
    <row r="3177" spans="1:5" ht="63.75">
      <c r="A3177" s="447">
        <v>101259</v>
      </c>
      <c r="B3177" s="332" t="s">
        <v>5535</v>
      </c>
      <c r="C3177" s="447" t="s">
        <v>827</v>
      </c>
      <c r="D3177" s="446">
        <v>28.2</v>
      </c>
      <c r="E3177" s="323"/>
    </row>
    <row r="3178" spans="1:5" ht="63.75">
      <c r="A3178" s="447">
        <v>101260</v>
      </c>
      <c r="B3178" s="332" t="s">
        <v>5536</v>
      </c>
      <c r="C3178" s="447" t="s">
        <v>827</v>
      </c>
      <c r="D3178" s="446">
        <v>35.270000000000003</v>
      </c>
      <c r="E3178" s="323"/>
    </row>
    <row r="3179" spans="1:5" ht="63.75">
      <c r="A3179" s="447">
        <v>101208</v>
      </c>
      <c r="B3179" s="332" t="s">
        <v>5484</v>
      </c>
      <c r="C3179" s="447" t="s">
        <v>827</v>
      </c>
      <c r="D3179" s="446">
        <v>10.78</v>
      </c>
      <c r="E3179" s="323"/>
    </row>
    <row r="3180" spans="1:5" ht="63.75">
      <c r="A3180" s="447">
        <v>101209</v>
      </c>
      <c r="B3180" s="332" t="s">
        <v>5485</v>
      </c>
      <c r="C3180" s="447" t="s">
        <v>827</v>
      </c>
      <c r="D3180" s="446">
        <v>10.050000000000001</v>
      </c>
      <c r="E3180" s="323"/>
    </row>
    <row r="3181" spans="1:5" ht="63.75">
      <c r="A3181" s="447">
        <v>101220</v>
      </c>
      <c r="B3181" s="332" t="s">
        <v>5496</v>
      </c>
      <c r="C3181" s="447" t="s">
        <v>827</v>
      </c>
      <c r="D3181" s="446">
        <v>16.77</v>
      </c>
      <c r="E3181" s="323"/>
    </row>
    <row r="3182" spans="1:5" ht="63.75">
      <c r="A3182" s="447">
        <v>101221</v>
      </c>
      <c r="B3182" s="332" t="s">
        <v>5497</v>
      </c>
      <c r="C3182" s="447" t="s">
        <v>827</v>
      </c>
      <c r="D3182" s="446">
        <v>17.75</v>
      </c>
      <c r="E3182" s="323"/>
    </row>
    <row r="3183" spans="1:5" ht="63.75">
      <c r="A3183" s="447">
        <v>101225</v>
      </c>
      <c r="B3183" s="332" t="s">
        <v>5501</v>
      </c>
      <c r="C3183" s="447" t="s">
        <v>827</v>
      </c>
      <c r="D3183" s="446">
        <v>15.46</v>
      </c>
      <c r="E3183" s="323"/>
    </row>
    <row r="3184" spans="1:5" ht="63.75">
      <c r="A3184" s="447">
        <v>101226</v>
      </c>
      <c r="B3184" s="332" t="s">
        <v>5502</v>
      </c>
      <c r="C3184" s="447" t="s">
        <v>827</v>
      </c>
      <c r="D3184" s="446">
        <v>16.309999999999999</v>
      </c>
      <c r="E3184" s="323"/>
    </row>
    <row r="3185" spans="1:5" ht="63.75">
      <c r="A3185" s="447">
        <v>101222</v>
      </c>
      <c r="B3185" s="332" t="s">
        <v>5498</v>
      </c>
      <c r="C3185" s="447" t="s">
        <v>827</v>
      </c>
      <c r="D3185" s="446">
        <v>20.61</v>
      </c>
      <c r="E3185" s="323"/>
    </row>
    <row r="3186" spans="1:5" ht="63.75">
      <c r="A3186" s="447">
        <v>101227</v>
      </c>
      <c r="B3186" s="332" t="s">
        <v>5503</v>
      </c>
      <c r="C3186" s="447" t="s">
        <v>827</v>
      </c>
      <c r="D3186" s="446">
        <v>18.89</v>
      </c>
      <c r="E3186" s="323"/>
    </row>
    <row r="3187" spans="1:5" ht="63.75">
      <c r="A3187" s="447">
        <v>101228</v>
      </c>
      <c r="B3187" s="332" t="s">
        <v>5504</v>
      </c>
      <c r="C3187" s="447" t="s">
        <v>827</v>
      </c>
      <c r="D3187" s="446">
        <v>20.170000000000002</v>
      </c>
      <c r="E3187" s="323"/>
    </row>
    <row r="3188" spans="1:5" ht="63.75">
      <c r="A3188" s="447">
        <v>101223</v>
      </c>
      <c r="B3188" s="332" t="s">
        <v>5499</v>
      </c>
      <c r="C3188" s="447" t="s">
        <v>827</v>
      </c>
      <c r="D3188" s="446">
        <v>22.91</v>
      </c>
      <c r="E3188" s="323"/>
    </row>
    <row r="3189" spans="1:5" ht="63.75">
      <c r="A3189" s="447">
        <v>101229</v>
      </c>
      <c r="B3189" s="332" t="s">
        <v>5505</v>
      </c>
      <c r="C3189" s="447" t="s">
        <v>827</v>
      </c>
      <c r="D3189" s="446">
        <v>25.39</v>
      </c>
      <c r="E3189" s="323"/>
    </row>
    <row r="3190" spans="1:5" ht="63.75">
      <c r="A3190" s="447">
        <v>101224</v>
      </c>
      <c r="B3190" s="332" t="s">
        <v>5500</v>
      </c>
      <c r="C3190" s="447" t="s">
        <v>827</v>
      </c>
      <c r="D3190" s="446">
        <v>28.69</v>
      </c>
      <c r="E3190" s="323"/>
    </row>
    <row r="3191" spans="1:5" ht="63.75">
      <c r="A3191" s="447">
        <v>101265</v>
      </c>
      <c r="B3191" s="332" t="s">
        <v>5541</v>
      </c>
      <c r="C3191" s="447" t="s">
        <v>827</v>
      </c>
      <c r="D3191" s="446">
        <v>33.229999999999997</v>
      </c>
      <c r="E3191" s="323"/>
    </row>
    <row r="3192" spans="1:5" ht="63.75">
      <c r="A3192" s="447">
        <v>101255</v>
      </c>
      <c r="B3192" s="332" t="s">
        <v>5531</v>
      </c>
      <c r="C3192" s="447" t="s">
        <v>827</v>
      </c>
      <c r="D3192" s="446">
        <v>11.92</v>
      </c>
      <c r="E3192" s="323"/>
    </row>
    <row r="3193" spans="1:5" ht="63.75">
      <c r="A3193" s="447">
        <v>101261</v>
      </c>
      <c r="B3193" s="332" t="s">
        <v>5537</v>
      </c>
      <c r="C3193" s="447" t="s">
        <v>827</v>
      </c>
      <c r="D3193" s="446">
        <v>19.68</v>
      </c>
      <c r="E3193" s="323"/>
    </row>
    <row r="3194" spans="1:5" ht="63.75">
      <c r="A3194" s="447">
        <v>101262</v>
      </c>
      <c r="B3194" s="332" t="s">
        <v>5538</v>
      </c>
      <c r="C3194" s="447" t="s">
        <v>827</v>
      </c>
      <c r="D3194" s="446">
        <v>20.8</v>
      </c>
      <c r="E3194" s="323"/>
    </row>
    <row r="3195" spans="1:5" ht="63.75">
      <c r="A3195" s="447">
        <v>101263</v>
      </c>
      <c r="B3195" s="332" t="s">
        <v>5539</v>
      </c>
      <c r="C3195" s="447" t="s">
        <v>827</v>
      </c>
      <c r="D3195" s="446">
        <v>24.06</v>
      </c>
      <c r="E3195" s="323"/>
    </row>
    <row r="3196" spans="1:5" ht="63.75">
      <c r="A3196" s="447">
        <v>101264</v>
      </c>
      <c r="B3196" s="332" t="s">
        <v>5540</v>
      </c>
      <c r="C3196" s="447" t="s">
        <v>827</v>
      </c>
      <c r="D3196" s="446">
        <v>26.66</v>
      </c>
      <c r="E3196" s="323"/>
    </row>
    <row r="3197" spans="1:5" ht="63.75">
      <c r="A3197" s="447">
        <v>101207</v>
      </c>
      <c r="B3197" s="332" t="s">
        <v>5483</v>
      </c>
      <c r="C3197" s="447" t="s">
        <v>827</v>
      </c>
      <c r="D3197" s="446">
        <v>11.09</v>
      </c>
      <c r="E3197" s="323"/>
    </row>
    <row r="3198" spans="1:5" ht="63.75">
      <c r="A3198" s="447">
        <v>101230</v>
      </c>
      <c r="B3198" s="332" t="s">
        <v>5506</v>
      </c>
      <c r="C3198" s="447" t="s">
        <v>827</v>
      </c>
      <c r="D3198" s="446">
        <v>11.2</v>
      </c>
      <c r="E3198" s="323"/>
    </row>
    <row r="3199" spans="1:5" ht="63.75">
      <c r="A3199" s="447">
        <v>101231</v>
      </c>
      <c r="B3199" s="332" t="s">
        <v>5507</v>
      </c>
      <c r="C3199" s="447" t="s">
        <v>827</v>
      </c>
      <c r="D3199" s="446">
        <v>10.69</v>
      </c>
      <c r="E3199" s="323"/>
    </row>
    <row r="3200" spans="1:5" ht="63.75">
      <c r="A3200" s="447">
        <v>101272</v>
      </c>
      <c r="B3200" s="332" t="s">
        <v>5548</v>
      </c>
      <c r="C3200" s="447" t="s">
        <v>827</v>
      </c>
      <c r="D3200" s="446">
        <v>33.71</v>
      </c>
      <c r="E3200" s="323"/>
    </row>
    <row r="3201" spans="1:5" ht="63.75">
      <c r="A3201" s="447">
        <v>101266</v>
      </c>
      <c r="B3201" s="332" t="s">
        <v>5542</v>
      </c>
      <c r="C3201" s="447" t="s">
        <v>827</v>
      </c>
      <c r="D3201" s="446">
        <v>11.96</v>
      </c>
      <c r="E3201" s="323"/>
    </row>
    <row r="3202" spans="1:5" ht="63.75">
      <c r="A3202" s="447">
        <v>101239</v>
      </c>
      <c r="B3202" s="332" t="s">
        <v>5515</v>
      </c>
      <c r="C3202" s="447" t="s">
        <v>827</v>
      </c>
      <c r="D3202" s="446">
        <v>15.37</v>
      </c>
      <c r="E3202" s="323"/>
    </row>
    <row r="3203" spans="1:5" ht="63.75">
      <c r="A3203" s="447">
        <v>101240</v>
      </c>
      <c r="B3203" s="332" t="s">
        <v>5516</v>
      </c>
      <c r="C3203" s="447" t="s">
        <v>827</v>
      </c>
      <c r="D3203" s="446">
        <v>16.239999999999998</v>
      </c>
      <c r="E3203" s="323"/>
    </row>
    <row r="3204" spans="1:5" ht="63.75">
      <c r="A3204" s="447">
        <v>101268</v>
      </c>
      <c r="B3204" s="332" t="s">
        <v>5544</v>
      </c>
      <c r="C3204" s="447" t="s">
        <v>827</v>
      </c>
      <c r="D3204" s="446">
        <v>18.89</v>
      </c>
      <c r="E3204" s="323"/>
    </row>
    <row r="3205" spans="1:5" ht="63.75">
      <c r="A3205" s="447">
        <v>101234</v>
      </c>
      <c r="B3205" s="332" t="s">
        <v>5510</v>
      </c>
      <c r="C3205" s="447" t="s">
        <v>827</v>
      </c>
      <c r="D3205" s="446">
        <v>17.38</v>
      </c>
      <c r="E3205" s="323"/>
    </row>
    <row r="3206" spans="1:5" ht="63.75">
      <c r="A3206" s="447">
        <v>101235</v>
      </c>
      <c r="B3206" s="332" t="s">
        <v>5511</v>
      </c>
      <c r="C3206" s="447" t="s">
        <v>827</v>
      </c>
      <c r="D3206" s="446">
        <v>18.329999999999998</v>
      </c>
      <c r="E3206" s="323"/>
    </row>
    <row r="3207" spans="1:5" ht="63.75">
      <c r="A3207" s="447">
        <v>101241</v>
      </c>
      <c r="B3207" s="332" t="s">
        <v>5517</v>
      </c>
      <c r="C3207" s="447" t="s">
        <v>827</v>
      </c>
      <c r="D3207" s="446">
        <v>18.96</v>
      </c>
      <c r="E3207" s="323"/>
    </row>
    <row r="3208" spans="1:5" ht="63.75">
      <c r="A3208" s="447">
        <v>101269</v>
      </c>
      <c r="B3208" s="332" t="s">
        <v>5545</v>
      </c>
      <c r="C3208" s="447" t="s">
        <v>827</v>
      </c>
      <c r="D3208" s="446">
        <v>21.02</v>
      </c>
      <c r="E3208" s="323"/>
    </row>
    <row r="3209" spans="1:5" ht="63.75">
      <c r="A3209" s="447">
        <v>101236</v>
      </c>
      <c r="B3209" s="332" t="s">
        <v>5512</v>
      </c>
      <c r="C3209" s="447" t="s">
        <v>827</v>
      </c>
      <c r="D3209" s="446">
        <v>21.32</v>
      </c>
      <c r="E3209" s="323"/>
    </row>
    <row r="3210" spans="1:5" ht="63.75">
      <c r="A3210" s="447">
        <v>101237</v>
      </c>
      <c r="B3210" s="332" t="s">
        <v>5513</v>
      </c>
      <c r="C3210" s="447" t="s">
        <v>827</v>
      </c>
      <c r="D3210" s="446">
        <v>22.76</v>
      </c>
      <c r="E3210" s="323"/>
    </row>
    <row r="3211" spans="1:5" ht="63.75">
      <c r="A3211" s="447">
        <v>101242</v>
      </c>
      <c r="B3211" s="332" t="s">
        <v>5518</v>
      </c>
      <c r="C3211" s="447" t="s">
        <v>827</v>
      </c>
      <c r="D3211" s="446">
        <v>21.15</v>
      </c>
      <c r="E3211" s="323"/>
    </row>
    <row r="3212" spans="1:5" ht="63.75">
      <c r="A3212" s="447">
        <v>101270</v>
      </c>
      <c r="B3212" s="332" t="s">
        <v>5546</v>
      </c>
      <c r="C3212" s="447" t="s">
        <v>827</v>
      </c>
      <c r="D3212" s="446">
        <v>24.34</v>
      </c>
      <c r="E3212" s="323"/>
    </row>
    <row r="3213" spans="1:5" ht="63.75">
      <c r="A3213" s="447">
        <v>101243</v>
      </c>
      <c r="B3213" s="332" t="s">
        <v>5519</v>
      </c>
      <c r="C3213" s="447" t="s">
        <v>827</v>
      </c>
      <c r="D3213" s="446">
        <v>25.66</v>
      </c>
      <c r="E3213" s="323"/>
    </row>
    <row r="3214" spans="1:5" ht="63.75">
      <c r="A3214" s="447">
        <v>101271</v>
      </c>
      <c r="B3214" s="332" t="s">
        <v>5547</v>
      </c>
      <c r="C3214" s="447" t="s">
        <v>827</v>
      </c>
      <c r="D3214" s="446">
        <v>27</v>
      </c>
      <c r="E3214" s="323"/>
    </row>
    <row r="3215" spans="1:5" ht="63.75">
      <c r="A3215" s="447">
        <v>101238</v>
      </c>
      <c r="B3215" s="332" t="s">
        <v>5514</v>
      </c>
      <c r="C3215" s="447" t="s">
        <v>827</v>
      </c>
      <c r="D3215" s="446">
        <v>28.74</v>
      </c>
      <c r="E3215" s="323"/>
    </row>
    <row r="3216" spans="1:5" ht="63.75">
      <c r="A3216" s="447">
        <v>101232</v>
      </c>
      <c r="B3216" s="332" t="s">
        <v>5508</v>
      </c>
      <c r="C3216" s="447" t="s">
        <v>827</v>
      </c>
      <c r="D3216" s="446">
        <v>9.6300000000000008</v>
      </c>
      <c r="E3216" s="323"/>
    </row>
    <row r="3217" spans="1:5" ht="63.75">
      <c r="A3217" s="447">
        <v>101233</v>
      </c>
      <c r="B3217" s="332" t="s">
        <v>5509</v>
      </c>
      <c r="C3217" s="447" t="s">
        <v>827</v>
      </c>
      <c r="D3217" s="446">
        <v>8.92</v>
      </c>
      <c r="E3217" s="323"/>
    </row>
    <row r="3218" spans="1:5" ht="63.75">
      <c r="A3218" s="447">
        <v>101248</v>
      </c>
      <c r="B3218" s="332" t="s">
        <v>5524</v>
      </c>
      <c r="C3218" s="447" t="s">
        <v>827</v>
      </c>
      <c r="D3218" s="446">
        <v>27.48</v>
      </c>
      <c r="E3218" s="323"/>
    </row>
    <row r="3219" spans="1:5" ht="63.75">
      <c r="A3219" s="447">
        <v>101277</v>
      </c>
      <c r="B3219" s="332" t="s">
        <v>5553</v>
      </c>
      <c r="C3219" s="447" t="s">
        <v>827</v>
      </c>
      <c r="D3219" s="446">
        <v>32.67</v>
      </c>
      <c r="E3219" s="323"/>
    </row>
    <row r="3220" spans="1:5" ht="63.75">
      <c r="A3220" s="447">
        <v>101267</v>
      </c>
      <c r="B3220" s="332" t="s">
        <v>5543</v>
      </c>
      <c r="C3220" s="447" t="s">
        <v>827</v>
      </c>
      <c r="D3220" s="446">
        <v>11.52</v>
      </c>
      <c r="E3220" s="323"/>
    </row>
    <row r="3221" spans="1:5" ht="63.75">
      <c r="A3221" s="447">
        <v>101249</v>
      </c>
      <c r="B3221" s="332" t="s">
        <v>5525</v>
      </c>
      <c r="C3221" s="447" t="s">
        <v>827</v>
      </c>
      <c r="D3221" s="446">
        <v>14.08</v>
      </c>
      <c r="E3221" s="323"/>
    </row>
    <row r="3222" spans="1:5" ht="63.75">
      <c r="A3222" s="447">
        <v>101273</v>
      </c>
      <c r="B3222" s="332" t="s">
        <v>5549</v>
      </c>
      <c r="C3222" s="447" t="s">
        <v>827</v>
      </c>
      <c r="D3222" s="446">
        <v>18.079999999999998</v>
      </c>
      <c r="E3222" s="323"/>
    </row>
    <row r="3223" spans="1:5" ht="63.75">
      <c r="A3223" s="447">
        <v>101245</v>
      </c>
      <c r="B3223" s="332" t="s">
        <v>5521</v>
      </c>
      <c r="C3223" s="447" t="s">
        <v>827</v>
      </c>
      <c r="D3223" s="446">
        <v>17.05</v>
      </c>
      <c r="E3223" s="323"/>
    </row>
    <row r="3224" spans="1:5" ht="63.75">
      <c r="A3224" s="447">
        <v>101250</v>
      </c>
      <c r="B3224" s="332" t="s">
        <v>5526</v>
      </c>
      <c r="C3224" s="447" t="s">
        <v>827</v>
      </c>
      <c r="D3224" s="446">
        <v>15.61</v>
      </c>
      <c r="E3224" s="323"/>
    </row>
    <row r="3225" spans="1:5" ht="63.75">
      <c r="A3225" s="447">
        <v>101251</v>
      </c>
      <c r="B3225" s="332" t="s">
        <v>5527</v>
      </c>
      <c r="C3225" s="447" t="s">
        <v>827</v>
      </c>
      <c r="D3225" s="446">
        <v>17.809999999999999</v>
      </c>
      <c r="E3225" s="323"/>
    </row>
    <row r="3226" spans="1:5" ht="63.75">
      <c r="A3226" s="447">
        <v>101274</v>
      </c>
      <c r="B3226" s="332" t="s">
        <v>5550</v>
      </c>
      <c r="C3226" s="447" t="s">
        <v>827</v>
      </c>
      <c r="D3226" s="446">
        <v>19.98</v>
      </c>
      <c r="E3226" s="323"/>
    </row>
    <row r="3227" spans="1:5" ht="63.75">
      <c r="A3227" s="447">
        <v>101246</v>
      </c>
      <c r="B3227" s="332" t="s">
        <v>5522</v>
      </c>
      <c r="C3227" s="447" t="s">
        <v>827</v>
      </c>
      <c r="D3227" s="446">
        <v>19.8</v>
      </c>
      <c r="E3227" s="323"/>
    </row>
    <row r="3228" spans="1:5" ht="63.75">
      <c r="A3228" s="447">
        <v>101252</v>
      </c>
      <c r="B3228" s="332" t="s">
        <v>5528</v>
      </c>
      <c r="C3228" s="447" t="s">
        <v>827</v>
      </c>
      <c r="D3228" s="446">
        <v>19.32</v>
      </c>
      <c r="E3228" s="323"/>
    </row>
    <row r="3229" spans="1:5" ht="63.75">
      <c r="A3229" s="447">
        <v>101275</v>
      </c>
      <c r="B3229" s="332" t="s">
        <v>5551</v>
      </c>
      <c r="C3229" s="447" t="s">
        <v>827</v>
      </c>
      <c r="D3229" s="446">
        <v>23.14</v>
      </c>
      <c r="E3229" s="323"/>
    </row>
    <row r="3230" spans="1:5" ht="63.75">
      <c r="A3230" s="447">
        <v>101247</v>
      </c>
      <c r="B3230" s="332" t="s">
        <v>5523</v>
      </c>
      <c r="C3230" s="447" t="s">
        <v>827</v>
      </c>
      <c r="D3230" s="446">
        <v>21.96</v>
      </c>
      <c r="E3230" s="323"/>
    </row>
    <row r="3231" spans="1:5" ht="63.75">
      <c r="A3231" s="447">
        <v>101276</v>
      </c>
      <c r="B3231" s="332" t="s">
        <v>5552</v>
      </c>
      <c r="C3231" s="447" t="s">
        <v>827</v>
      </c>
      <c r="D3231" s="446">
        <v>25.58</v>
      </c>
      <c r="E3231" s="323"/>
    </row>
    <row r="3232" spans="1:5" ht="63.75">
      <c r="A3232" s="447">
        <v>101253</v>
      </c>
      <c r="B3232" s="332" t="s">
        <v>5529</v>
      </c>
      <c r="C3232" s="447" t="s">
        <v>827</v>
      </c>
      <c r="D3232" s="446">
        <v>24.32</v>
      </c>
      <c r="E3232" s="323"/>
    </row>
    <row r="3233" spans="1:5" ht="63.75">
      <c r="A3233" s="447">
        <v>101244</v>
      </c>
      <c r="B3233" s="332" t="s">
        <v>5520</v>
      </c>
      <c r="C3233" s="447" t="s">
        <v>827</v>
      </c>
      <c r="D3233" s="446">
        <v>16.09</v>
      </c>
      <c r="E3233" s="323"/>
    </row>
    <row r="3234" spans="1:5" ht="13.5">
      <c r="A3234" s="447">
        <v>93358</v>
      </c>
      <c r="B3234" s="332" t="s">
        <v>7551</v>
      </c>
      <c r="C3234" s="447" t="s">
        <v>827</v>
      </c>
      <c r="D3234" s="446">
        <v>90.78</v>
      </c>
      <c r="E3234" s="323"/>
    </row>
    <row r="3235" spans="1:5" ht="63.75">
      <c r="A3235" s="447">
        <v>90082</v>
      </c>
      <c r="B3235" s="332" t="s">
        <v>7533</v>
      </c>
      <c r="C3235" s="447" t="s">
        <v>827</v>
      </c>
      <c r="D3235" s="446">
        <v>9.86</v>
      </c>
      <c r="E3235" s="323"/>
    </row>
    <row r="3236" spans="1:5" ht="63.75">
      <c r="A3236" s="447">
        <v>90091</v>
      </c>
      <c r="B3236" s="332" t="s">
        <v>7538</v>
      </c>
      <c r="C3236" s="447" t="s">
        <v>827</v>
      </c>
      <c r="D3236" s="446">
        <v>6.21</v>
      </c>
      <c r="E3236" s="323"/>
    </row>
    <row r="3237" spans="1:5" ht="63.75">
      <c r="A3237" s="447">
        <v>102307</v>
      </c>
      <c r="B3237" s="332" t="s">
        <v>7583</v>
      </c>
      <c r="C3237" s="447" t="s">
        <v>827</v>
      </c>
      <c r="D3237" s="446">
        <v>12.33</v>
      </c>
      <c r="E3237" s="323"/>
    </row>
    <row r="3238" spans="1:5" ht="63.75">
      <c r="A3238" s="447">
        <v>102315</v>
      </c>
      <c r="B3238" s="332" t="s">
        <v>7591</v>
      </c>
      <c r="C3238" s="447" t="s">
        <v>827</v>
      </c>
      <c r="D3238" s="446">
        <v>7.76</v>
      </c>
      <c r="E3238" s="323"/>
    </row>
    <row r="3239" spans="1:5" ht="51">
      <c r="A3239" s="447">
        <v>102283</v>
      </c>
      <c r="B3239" s="332" t="s">
        <v>7559</v>
      </c>
      <c r="C3239" s="447" t="s">
        <v>827</v>
      </c>
      <c r="D3239" s="446">
        <v>12.9</v>
      </c>
      <c r="E3239" s="323"/>
    </row>
    <row r="3240" spans="1:5" ht="51">
      <c r="A3240" s="447">
        <v>102291</v>
      </c>
      <c r="B3240" s="332" t="s">
        <v>7567</v>
      </c>
      <c r="C3240" s="447" t="s">
        <v>827</v>
      </c>
      <c r="D3240" s="446">
        <v>8.1199999999999992</v>
      </c>
      <c r="E3240" s="323"/>
    </row>
    <row r="3241" spans="1:5" ht="63.75">
      <c r="A3241" s="447">
        <v>102276</v>
      </c>
      <c r="B3241" s="332" t="s">
        <v>7552</v>
      </c>
      <c r="C3241" s="447" t="s">
        <v>827</v>
      </c>
      <c r="D3241" s="446">
        <v>11.1</v>
      </c>
      <c r="E3241" s="323"/>
    </row>
    <row r="3242" spans="1:5" ht="51">
      <c r="A3242" s="447">
        <v>102306</v>
      </c>
      <c r="B3242" s="332" t="s">
        <v>7582</v>
      </c>
      <c r="C3242" s="447" t="s">
        <v>827</v>
      </c>
      <c r="D3242" s="446">
        <v>13.88</v>
      </c>
      <c r="E3242" s="323"/>
    </row>
    <row r="3243" spans="1:5" ht="63.75">
      <c r="A3243" s="447">
        <v>102279</v>
      </c>
      <c r="B3243" s="332" t="s">
        <v>7555</v>
      </c>
      <c r="C3243" s="447" t="s">
        <v>827</v>
      </c>
      <c r="D3243" s="446">
        <v>6.99</v>
      </c>
      <c r="E3243" s="323"/>
    </row>
    <row r="3244" spans="1:5" ht="51">
      <c r="A3244" s="447">
        <v>102282</v>
      </c>
      <c r="B3244" s="332" t="s">
        <v>7558</v>
      </c>
      <c r="C3244" s="447" t="s">
        <v>827</v>
      </c>
      <c r="D3244" s="446">
        <v>14.53</v>
      </c>
      <c r="E3244" s="323"/>
    </row>
    <row r="3245" spans="1:5" ht="51">
      <c r="A3245" s="447">
        <v>102290</v>
      </c>
      <c r="B3245" s="332" t="s">
        <v>7566</v>
      </c>
      <c r="C3245" s="447" t="s">
        <v>827</v>
      </c>
      <c r="D3245" s="446">
        <v>9.15</v>
      </c>
      <c r="E3245" s="323"/>
    </row>
    <row r="3246" spans="1:5" ht="63.75">
      <c r="A3246" s="447">
        <v>90100</v>
      </c>
      <c r="B3246" s="332" t="s">
        <v>7544</v>
      </c>
      <c r="C3246" s="447" t="s">
        <v>827</v>
      </c>
      <c r="D3246" s="446">
        <v>12.87</v>
      </c>
      <c r="E3246" s="323"/>
    </row>
    <row r="3247" spans="1:5" ht="63.75">
      <c r="A3247" s="447">
        <v>102323</v>
      </c>
      <c r="B3247" s="332" t="s">
        <v>7599</v>
      </c>
      <c r="C3247" s="447" t="s">
        <v>827</v>
      </c>
      <c r="D3247" s="446">
        <v>16.100000000000001</v>
      </c>
      <c r="E3247" s="323"/>
    </row>
    <row r="3248" spans="1:5" ht="63.75">
      <c r="A3248" s="447">
        <v>102327</v>
      </c>
      <c r="B3248" s="332" t="s">
        <v>7603</v>
      </c>
      <c r="C3248" s="447" t="s">
        <v>827</v>
      </c>
      <c r="D3248" s="446">
        <v>10.14</v>
      </c>
      <c r="E3248" s="323"/>
    </row>
    <row r="3249" spans="1:5" ht="51">
      <c r="A3249" s="447">
        <v>102299</v>
      </c>
      <c r="B3249" s="332" t="s">
        <v>7575</v>
      </c>
      <c r="C3249" s="447" t="s">
        <v>827</v>
      </c>
      <c r="D3249" s="446">
        <v>16.850000000000001</v>
      </c>
      <c r="E3249" s="323"/>
    </row>
    <row r="3250" spans="1:5" ht="51">
      <c r="A3250" s="447">
        <v>102303</v>
      </c>
      <c r="B3250" s="332" t="s">
        <v>7579</v>
      </c>
      <c r="C3250" s="447" t="s">
        <v>827</v>
      </c>
      <c r="D3250" s="446">
        <v>10.62</v>
      </c>
      <c r="E3250" s="323"/>
    </row>
    <row r="3251" spans="1:5" ht="63.75">
      <c r="A3251" s="447">
        <v>90099</v>
      </c>
      <c r="B3251" s="332" t="s">
        <v>7543</v>
      </c>
      <c r="C3251" s="447" t="s">
        <v>827</v>
      </c>
      <c r="D3251" s="446">
        <v>15.03</v>
      </c>
      <c r="E3251" s="323"/>
    </row>
    <row r="3252" spans="1:5" ht="63.75">
      <c r="A3252" s="447">
        <v>102322</v>
      </c>
      <c r="B3252" s="332" t="s">
        <v>7598</v>
      </c>
      <c r="C3252" s="447" t="s">
        <v>827</v>
      </c>
      <c r="D3252" s="446">
        <v>18.78</v>
      </c>
      <c r="E3252" s="323"/>
    </row>
    <row r="3253" spans="1:5" ht="51">
      <c r="A3253" s="447">
        <v>102298</v>
      </c>
      <c r="B3253" s="332" t="s">
        <v>7574</v>
      </c>
      <c r="C3253" s="447" t="s">
        <v>827</v>
      </c>
      <c r="D3253" s="446">
        <v>19.66</v>
      </c>
      <c r="E3253" s="323"/>
    </row>
    <row r="3254" spans="1:5" ht="51">
      <c r="A3254" s="447">
        <v>102302</v>
      </c>
      <c r="B3254" s="332" t="s">
        <v>7578</v>
      </c>
      <c r="C3254" s="447" t="s">
        <v>827</v>
      </c>
      <c r="D3254" s="446">
        <v>12.38</v>
      </c>
      <c r="E3254" s="323"/>
    </row>
    <row r="3255" spans="1:5" ht="63.75">
      <c r="A3255" s="447">
        <v>102326</v>
      </c>
      <c r="B3255" s="332" t="s">
        <v>7602</v>
      </c>
      <c r="C3255" s="447" t="s">
        <v>827</v>
      </c>
      <c r="D3255" s="446">
        <v>11.83</v>
      </c>
      <c r="E3255" s="323"/>
    </row>
    <row r="3256" spans="1:5" ht="63.75">
      <c r="A3256" s="447">
        <v>102314</v>
      </c>
      <c r="B3256" s="332" t="s">
        <v>7590</v>
      </c>
      <c r="C3256" s="447" t="s">
        <v>827</v>
      </c>
      <c r="D3256" s="446">
        <v>8.74</v>
      </c>
      <c r="E3256" s="323"/>
    </row>
    <row r="3257" spans="1:5" ht="63.75">
      <c r="A3257" s="447">
        <v>102312</v>
      </c>
      <c r="B3257" s="332" t="s">
        <v>7588</v>
      </c>
      <c r="C3257" s="447" t="s">
        <v>827</v>
      </c>
      <c r="D3257" s="446">
        <v>11.19</v>
      </c>
      <c r="E3257" s="323"/>
    </row>
    <row r="3258" spans="1:5" ht="51">
      <c r="A3258" s="447">
        <v>102288</v>
      </c>
      <c r="B3258" s="332" t="s">
        <v>7564</v>
      </c>
      <c r="C3258" s="447" t="s">
        <v>827</v>
      </c>
      <c r="D3258" s="446">
        <v>11.7</v>
      </c>
      <c r="E3258" s="323"/>
    </row>
    <row r="3259" spans="1:5" ht="63.75">
      <c r="A3259" s="447">
        <v>90087</v>
      </c>
      <c r="B3259" s="332" t="s">
        <v>7536</v>
      </c>
      <c r="C3259" s="447" t="s">
        <v>827</v>
      </c>
      <c r="D3259" s="446">
        <v>8.9499999999999993</v>
      </c>
      <c r="E3259" s="323"/>
    </row>
    <row r="3260" spans="1:5" ht="63.75">
      <c r="A3260" s="447">
        <v>102308</v>
      </c>
      <c r="B3260" s="332" t="s">
        <v>7584</v>
      </c>
      <c r="C3260" s="447" t="s">
        <v>827</v>
      </c>
      <c r="D3260" s="446">
        <v>11.94</v>
      </c>
      <c r="E3260" s="323"/>
    </row>
    <row r="3261" spans="1:5" ht="63.75">
      <c r="A3261" s="447">
        <v>90084</v>
      </c>
      <c r="B3261" s="332" t="s">
        <v>7534</v>
      </c>
      <c r="C3261" s="447" t="s">
        <v>827</v>
      </c>
      <c r="D3261" s="446">
        <v>9.5500000000000007</v>
      </c>
      <c r="E3261" s="323"/>
    </row>
    <row r="3262" spans="1:5" ht="51">
      <c r="A3262" s="447">
        <v>102284</v>
      </c>
      <c r="B3262" s="332" t="s">
        <v>7560</v>
      </c>
      <c r="C3262" s="447" t="s">
        <v>827</v>
      </c>
      <c r="D3262" s="446">
        <v>12.5</v>
      </c>
      <c r="E3262" s="323"/>
    </row>
    <row r="3263" spans="1:5" ht="63.75">
      <c r="A3263" s="447">
        <v>102325</v>
      </c>
      <c r="B3263" s="332" t="s">
        <v>7601</v>
      </c>
      <c r="C3263" s="447" t="s">
        <v>827</v>
      </c>
      <c r="D3263" s="446">
        <v>14.56</v>
      </c>
      <c r="E3263" s="323"/>
    </row>
    <row r="3264" spans="1:5" ht="63.75">
      <c r="A3264" s="447">
        <v>102329</v>
      </c>
      <c r="B3264" s="332" t="s">
        <v>7605</v>
      </c>
      <c r="C3264" s="447" t="s">
        <v>827</v>
      </c>
      <c r="D3264" s="446">
        <v>9.17</v>
      </c>
      <c r="E3264" s="323"/>
    </row>
    <row r="3265" spans="1:5" ht="51">
      <c r="A3265" s="447">
        <v>102301</v>
      </c>
      <c r="B3265" s="332" t="s">
        <v>7577</v>
      </c>
      <c r="C3265" s="447" t="s">
        <v>827</v>
      </c>
      <c r="D3265" s="446">
        <v>15.24</v>
      </c>
      <c r="E3265" s="323"/>
    </row>
    <row r="3266" spans="1:5" ht="51">
      <c r="A3266" s="447">
        <v>102305</v>
      </c>
      <c r="B3266" s="332" t="s">
        <v>7581</v>
      </c>
      <c r="C3266" s="447" t="s">
        <v>827</v>
      </c>
      <c r="D3266" s="446">
        <v>9.6</v>
      </c>
      <c r="E3266" s="323"/>
    </row>
    <row r="3267" spans="1:5" ht="63.75">
      <c r="A3267" s="447">
        <v>90101</v>
      </c>
      <c r="B3267" s="332" t="s">
        <v>7545</v>
      </c>
      <c r="C3267" s="447" t="s">
        <v>827</v>
      </c>
      <c r="D3267" s="446">
        <v>12.72</v>
      </c>
      <c r="E3267" s="323"/>
    </row>
    <row r="3268" spans="1:5" ht="63.75">
      <c r="A3268" s="447">
        <v>102324</v>
      </c>
      <c r="B3268" s="332" t="s">
        <v>7600</v>
      </c>
      <c r="C3268" s="447" t="s">
        <v>827</v>
      </c>
      <c r="D3268" s="446">
        <v>15.9</v>
      </c>
      <c r="E3268" s="323"/>
    </row>
    <row r="3269" spans="1:5" ht="63.75">
      <c r="A3269" s="447">
        <v>102300</v>
      </c>
      <c r="B3269" s="332" t="s">
        <v>7576</v>
      </c>
      <c r="C3269" s="447" t="s">
        <v>827</v>
      </c>
      <c r="D3269" s="446">
        <v>16.649999999999999</v>
      </c>
      <c r="E3269" s="323"/>
    </row>
    <row r="3270" spans="1:5" ht="63.75">
      <c r="A3270" s="447">
        <v>90102</v>
      </c>
      <c r="B3270" s="332" t="s">
        <v>7546</v>
      </c>
      <c r="C3270" s="447" t="s">
        <v>827</v>
      </c>
      <c r="D3270" s="446">
        <v>11.64</v>
      </c>
      <c r="E3270" s="323"/>
    </row>
    <row r="3271" spans="1:5" ht="63.75">
      <c r="A3271" s="447">
        <v>102328</v>
      </c>
      <c r="B3271" s="332" t="s">
        <v>7604</v>
      </c>
      <c r="C3271" s="447" t="s">
        <v>827</v>
      </c>
      <c r="D3271" s="446">
        <v>10.02</v>
      </c>
      <c r="E3271" s="323"/>
    </row>
    <row r="3272" spans="1:5" ht="63.75">
      <c r="A3272" s="447">
        <v>102304</v>
      </c>
      <c r="B3272" s="332" t="s">
        <v>7580</v>
      </c>
      <c r="C3272" s="447" t="s">
        <v>827</v>
      </c>
      <c r="D3272" s="446">
        <v>10.49</v>
      </c>
      <c r="E3272" s="323"/>
    </row>
    <row r="3273" spans="1:5" ht="63.75">
      <c r="A3273" s="447">
        <v>102295</v>
      </c>
      <c r="B3273" s="332" t="s">
        <v>7571</v>
      </c>
      <c r="C3273" s="447" t="s">
        <v>827</v>
      </c>
      <c r="D3273" s="446">
        <v>7.67</v>
      </c>
      <c r="E3273" s="323"/>
    </row>
    <row r="3274" spans="1:5" ht="63.75">
      <c r="A3274" s="447">
        <v>102281</v>
      </c>
      <c r="B3274" s="332" t="s">
        <v>7557</v>
      </c>
      <c r="C3274" s="447" t="s">
        <v>827</v>
      </c>
      <c r="D3274" s="446">
        <v>5.86</v>
      </c>
      <c r="E3274" s="323"/>
    </row>
    <row r="3275" spans="1:5" ht="63.75">
      <c r="A3275" s="447">
        <v>102311</v>
      </c>
      <c r="B3275" s="332" t="s">
        <v>7587</v>
      </c>
      <c r="C3275" s="447" t="s">
        <v>827</v>
      </c>
      <c r="D3275" s="446">
        <v>11.64</v>
      </c>
      <c r="E3275" s="323"/>
    </row>
    <row r="3276" spans="1:5" ht="63.75">
      <c r="A3276" s="447">
        <v>102319</v>
      </c>
      <c r="B3276" s="332" t="s">
        <v>7595</v>
      </c>
      <c r="C3276" s="447" t="s">
        <v>827</v>
      </c>
      <c r="D3276" s="446">
        <v>7.33</v>
      </c>
      <c r="E3276" s="323"/>
    </row>
    <row r="3277" spans="1:5" ht="63.75">
      <c r="A3277" s="447">
        <v>102287</v>
      </c>
      <c r="B3277" s="332" t="s">
        <v>7563</v>
      </c>
      <c r="C3277" s="447" t="s">
        <v>827</v>
      </c>
      <c r="D3277" s="446">
        <v>12.17</v>
      </c>
      <c r="E3277" s="323"/>
    </row>
    <row r="3278" spans="1:5" ht="63.75">
      <c r="A3278" s="447">
        <v>102316</v>
      </c>
      <c r="B3278" s="332" t="s">
        <v>7592</v>
      </c>
      <c r="C3278" s="447" t="s">
        <v>827</v>
      </c>
      <c r="D3278" s="446">
        <v>7.52</v>
      </c>
      <c r="E3278" s="323"/>
    </row>
    <row r="3279" spans="1:5" ht="51">
      <c r="A3279" s="447">
        <v>102292</v>
      </c>
      <c r="B3279" s="332" t="s">
        <v>7568</v>
      </c>
      <c r="C3279" s="447" t="s">
        <v>827</v>
      </c>
      <c r="D3279" s="446">
        <v>7.87</v>
      </c>
      <c r="E3279" s="323"/>
    </row>
    <row r="3280" spans="1:5" ht="63.75">
      <c r="A3280" s="447">
        <v>90092</v>
      </c>
      <c r="B3280" s="332" t="s">
        <v>7539</v>
      </c>
      <c r="C3280" s="447" t="s">
        <v>827</v>
      </c>
      <c r="D3280" s="446">
        <v>6.01</v>
      </c>
      <c r="E3280" s="323"/>
    </row>
    <row r="3281" spans="1:5" ht="63.75">
      <c r="A3281" s="447">
        <v>102278</v>
      </c>
      <c r="B3281" s="332" t="s">
        <v>7554</v>
      </c>
      <c r="C3281" s="447" t="s">
        <v>827</v>
      </c>
      <c r="D3281" s="446">
        <v>9.31</v>
      </c>
      <c r="E3281" s="323"/>
    </row>
    <row r="3282" spans="1:5" ht="63.75">
      <c r="A3282" s="447">
        <v>90094</v>
      </c>
      <c r="B3282" s="332" t="s">
        <v>7540</v>
      </c>
      <c r="C3282" s="447" t="s">
        <v>827</v>
      </c>
      <c r="D3282" s="446">
        <v>5.68</v>
      </c>
      <c r="E3282" s="323"/>
    </row>
    <row r="3283" spans="1:5" ht="63.75">
      <c r="A3283" s="447">
        <v>102309</v>
      </c>
      <c r="B3283" s="332" t="s">
        <v>7585</v>
      </c>
      <c r="C3283" s="447" t="s">
        <v>827</v>
      </c>
      <c r="D3283" s="446">
        <v>11.29</v>
      </c>
      <c r="E3283" s="323"/>
    </row>
    <row r="3284" spans="1:5" ht="51">
      <c r="A3284" s="447">
        <v>102285</v>
      </c>
      <c r="B3284" s="332" t="s">
        <v>7561</v>
      </c>
      <c r="C3284" s="447" t="s">
        <v>827</v>
      </c>
      <c r="D3284" s="446">
        <v>11.82</v>
      </c>
      <c r="E3284" s="323"/>
    </row>
    <row r="3285" spans="1:5" ht="63.75">
      <c r="A3285" s="447">
        <v>90095</v>
      </c>
      <c r="B3285" s="332" t="s">
        <v>7541</v>
      </c>
      <c r="C3285" s="447" t="s">
        <v>827</v>
      </c>
      <c r="D3285" s="446">
        <v>5.64</v>
      </c>
      <c r="E3285" s="323"/>
    </row>
    <row r="3286" spans="1:5" ht="63.75">
      <c r="A3286" s="447">
        <v>102320</v>
      </c>
      <c r="B3286" s="332" t="s">
        <v>7596</v>
      </c>
      <c r="C3286" s="447" t="s">
        <v>827</v>
      </c>
      <c r="D3286" s="446">
        <v>7.04</v>
      </c>
      <c r="E3286" s="323"/>
    </row>
    <row r="3287" spans="1:5" ht="51">
      <c r="A3287" s="447">
        <v>102296</v>
      </c>
      <c r="B3287" s="332" t="s">
        <v>7572</v>
      </c>
      <c r="C3287" s="447" t="s">
        <v>827</v>
      </c>
      <c r="D3287" s="446">
        <v>7.37</v>
      </c>
      <c r="E3287" s="323"/>
    </row>
    <row r="3288" spans="1:5" ht="63.75">
      <c r="A3288" s="447">
        <v>90086</v>
      </c>
      <c r="B3288" s="332" t="s">
        <v>7535</v>
      </c>
      <c r="C3288" s="447" t="s">
        <v>827</v>
      </c>
      <c r="D3288" s="446">
        <v>9.02</v>
      </c>
      <c r="E3288" s="323"/>
    </row>
    <row r="3289" spans="1:5" ht="63.75">
      <c r="A3289" s="447">
        <v>102277</v>
      </c>
      <c r="B3289" s="332" t="s">
        <v>7553</v>
      </c>
      <c r="C3289" s="447" t="s">
        <v>827</v>
      </c>
      <c r="D3289" s="446">
        <v>8.77</v>
      </c>
      <c r="E3289" s="323"/>
    </row>
    <row r="3290" spans="1:5" ht="63.75">
      <c r="A3290" s="447">
        <v>102286</v>
      </c>
      <c r="B3290" s="332" t="s">
        <v>7562</v>
      </c>
      <c r="C3290" s="447" t="s">
        <v>827</v>
      </c>
      <c r="D3290" s="446">
        <v>11.48</v>
      </c>
      <c r="E3290" s="323"/>
    </row>
    <row r="3291" spans="1:5" ht="63.75">
      <c r="A3291" s="447">
        <v>90098</v>
      </c>
      <c r="B3291" s="332" t="s">
        <v>7542</v>
      </c>
      <c r="C3291" s="447" t="s">
        <v>827</v>
      </c>
      <c r="D3291" s="446">
        <v>5.52</v>
      </c>
      <c r="E3291" s="323"/>
    </row>
    <row r="3292" spans="1:5" ht="63.75">
      <c r="A3292" s="447">
        <v>102313</v>
      </c>
      <c r="B3292" s="332" t="s">
        <v>7589</v>
      </c>
      <c r="C3292" s="447" t="s">
        <v>827</v>
      </c>
      <c r="D3292" s="446">
        <v>10.96</v>
      </c>
      <c r="E3292" s="323"/>
    </row>
    <row r="3293" spans="1:5" ht="63.75">
      <c r="A3293" s="447">
        <v>102321</v>
      </c>
      <c r="B3293" s="332" t="s">
        <v>7597</v>
      </c>
      <c r="C3293" s="447" t="s">
        <v>827</v>
      </c>
      <c r="D3293" s="446">
        <v>6.91</v>
      </c>
      <c r="E3293" s="323"/>
    </row>
    <row r="3294" spans="1:5" ht="51">
      <c r="A3294" s="447">
        <v>102289</v>
      </c>
      <c r="B3294" s="332" t="s">
        <v>7565</v>
      </c>
      <c r="C3294" s="447" t="s">
        <v>827</v>
      </c>
      <c r="D3294" s="446">
        <v>11.47</v>
      </c>
      <c r="E3294" s="323"/>
    </row>
    <row r="3295" spans="1:5" ht="51">
      <c r="A3295" s="447">
        <v>102297</v>
      </c>
      <c r="B3295" s="332" t="s">
        <v>7573</v>
      </c>
      <c r="C3295" s="447" t="s">
        <v>827</v>
      </c>
      <c r="D3295" s="446">
        <v>7.23</v>
      </c>
      <c r="E3295" s="323"/>
    </row>
    <row r="3296" spans="1:5" ht="63.75">
      <c r="A3296" s="447">
        <v>102280</v>
      </c>
      <c r="B3296" s="332" t="s">
        <v>7556</v>
      </c>
      <c r="C3296" s="447" t="s">
        <v>827</v>
      </c>
      <c r="D3296" s="446">
        <v>5.52</v>
      </c>
      <c r="E3296" s="323"/>
    </row>
    <row r="3297" spans="1:5" ht="63.75">
      <c r="A3297" s="447">
        <v>102294</v>
      </c>
      <c r="B3297" s="332" t="s">
        <v>7570</v>
      </c>
      <c r="C3297" s="447" t="s">
        <v>827</v>
      </c>
      <c r="D3297" s="446">
        <v>7.23</v>
      </c>
      <c r="E3297" s="323"/>
    </row>
    <row r="3298" spans="1:5" ht="63.75">
      <c r="A3298" s="447">
        <v>90090</v>
      </c>
      <c r="B3298" s="332" t="s">
        <v>7537</v>
      </c>
      <c r="C3298" s="447" t="s">
        <v>827</v>
      </c>
      <c r="D3298" s="446">
        <v>8.77</v>
      </c>
      <c r="E3298" s="323"/>
    </row>
    <row r="3299" spans="1:5" ht="63.75">
      <c r="A3299" s="447">
        <v>102317</v>
      </c>
      <c r="B3299" s="332" t="s">
        <v>7593</v>
      </c>
      <c r="C3299" s="447" t="s">
        <v>827</v>
      </c>
      <c r="D3299" s="446">
        <v>7.12</v>
      </c>
      <c r="E3299" s="323"/>
    </row>
    <row r="3300" spans="1:5" ht="51">
      <c r="A3300" s="447">
        <v>102293</v>
      </c>
      <c r="B3300" s="332" t="s">
        <v>7569</v>
      </c>
      <c r="C3300" s="447" t="s">
        <v>827</v>
      </c>
      <c r="D3300" s="446">
        <v>7.45</v>
      </c>
      <c r="E3300" s="323"/>
    </row>
    <row r="3301" spans="1:5" ht="63.75">
      <c r="A3301" s="447">
        <v>102310</v>
      </c>
      <c r="B3301" s="332" t="s">
        <v>7586</v>
      </c>
      <c r="C3301" s="447" t="s">
        <v>827</v>
      </c>
      <c r="D3301" s="446">
        <v>10.96</v>
      </c>
      <c r="E3301" s="323"/>
    </row>
    <row r="3302" spans="1:5" ht="63.75">
      <c r="A3302" s="447">
        <v>102318</v>
      </c>
      <c r="B3302" s="332" t="s">
        <v>7594</v>
      </c>
      <c r="C3302" s="447" t="s">
        <v>827</v>
      </c>
      <c r="D3302" s="446">
        <v>6.9</v>
      </c>
      <c r="E3302" s="323"/>
    </row>
    <row r="3303" spans="1:5" ht="63.75">
      <c r="A3303" s="447">
        <v>90106</v>
      </c>
      <c r="B3303" s="332" t="s">
        <v>7548</v>
      </c>
      <c r="C3303" s="447" t="s">
        <v>827</v>
      </c>
      <c r="D3303" s="446">
        <v>8.1</v>
      </c>
      <c r="E3303" s="323"/>
    </row>
    <row r="3304" spans="1:5" ht="63.75">
      <c r="A3304" s="447">
        <v>90105</v>
      </c>
      <c r="B3304" s="332" t="s">
        <v>7547</v>
      </c>
      <c r="C3304" s="447" t="s">
        <v>827</v>
      </c>
      <c r="D3304" s="446">
        <v>8.9</v>
      </c>
      <c r="E3304" s="323"/>
    </row>
    <row r="3305" spans="1:5" ht="63.75">
      <c r="A3305" s="447">
        <v>90108</v>
      </c>
      <c r="B3305" s="332" t="s">
        <v>7550</v>
      </c>
      <c r="C3305" s="447" t="s">
        <v>827</v>
      </c>
      <c r="D3305" s="446">
        <v>7.33</v>
      </c>
      <c r="E3305" s="323"/>
    </row>
    <row r="3306" spans="1:5" ht="63.75">
      <c r="A3306" s="447">
        <v>90107</v>
      </c>
      <c r="B3306" s="332" t="s">
        <v>7549</v>
      </c>
      <c r="C3306" s="447" t="s">
        <v>827</v>
      </c>
      <c r="D3306" s="446">
        <v>8.02</v>
      </c>
      <c r="E3306" s="323"/>
    </row>
    <row r="3307" spans="1:5" ht="38.25">
      <c r="A3307" s="447">
        <v>102354</v>
      </c>
      <c r="B3307" s="332" t="s">
        <v>6674</v>
      </c>
      <c r="C3307" s="447" t="s">
        <v>827</v>
      </c>
      <c r="D3307" s="446">
        <v>154.57</v>
      </c>
      <c r="E3307" s="323"/>
    </row>
    <row r="3308" spans="1:5" ht="38.25">
      <c r="A3308" s="447">
        <v>102355</v>
      </c>
      <c r="B3308" s="332" t="s">
        <v>6675</v>
      </c>
      <c r="C3308" s="447" t="s">
        <v>827</v>
      </c>
      <c r="D3308" s="446">
        <v>179.57</v>
      </c>
      <c r="E3308" s="323"/>
    </row>
    <row r="3309" spans="1:5" ht="38.25">
      <c r="A3309" s="447">
        <v>102356</v>
      </c>
      <c r="B3309" s="332" t="s">
        <v>8712</v>
      </c>
      <c r="C3309" s="447" t="s">
        <v>827</v>
      </c>
      <c r="D3309" s="446">
        <v>0</v>
      </c>
      <c r="E3309" s="323"/>
    </row>
    <row r="3310" spans="1:5" ht="38.25">
      <c r="A3310" s="447">
        <v>102357</v>
      </c>
      <c r="B3310" s="332" t="s">
        <v>8713</v>
      </c>
      <c r="C3310" s="447" t="s">
        <v>827</v>
      </c>
      <c r="D3310" s="446">
        <v>0</v>
      </c>
      <c r="E3310" s="323"/>
    </row>
    <row r="3311" spans="1:5" ht="38.25">
      <c r="A3311" s="447">
        <v>102358</v>
      </c>
      <c r="B3311" s="332" t="s">
        <v>8714</v>
      </c>
      <c r="C3311" s="447" t="s">
        <v>827</v>
      </c>
      <c r="D3311" s="446">
        <v>0</v>
      </c>
      <c r="E3311" s="323"/>
    </row>
    <row r="3312" spans="1:5" ht="38.25">
      <c r="A3312" s="447">
        <v>102359</v>
      </c>
      <c r="B3312" s="332" t="s">
        <v>8715</v>
      </c>
      <c r="C3312" s="447" t="s">
        <v>827</v>
      </c>
      <c r="D3312" s="446">
        <v>0</v>
      </c>
      <c r="E3312" s="323"/>
    </row>
    <row r="3313" spans="1:5" ht="51">
      <c r="A3313" s="447">
        <v>102348</v>
      </c>
      <c r="B3313" s="332" t="s">
        <v>8716</v>
      </c>
      <c r="C3313" s="447" t="s">
        <v>827</v>
      </c>
      <c r="D3313" s="446">
        <v>0</v>
      </c>
      <c r="E3313" s="323"/>
    </row>
    <row r="3314" spans="1:5" ht="51">
      <c r="A3314" s="447">
        <v>102346</v>
      </c>
      <c r="B3314" s="332" t="s">
        <v>8717</v>
      </c>
      <c r="C3314" s="447" t="s">
        <v>827</v>
      </c>
      <c r="D3314" s="446">
        <v>0</v>
      </c>
      <c r="E3314" s="323"/>
    </row>
    <row r="3315" spans="1:5" ht="51">
      <c r="A3315" s="447">
        <v>102347</v>
      </c>
      <c r="B3315" s="332" t="s">
        <v>8718</v>
      </c>
      <c r="C3315" s="447" t="s">
        <v>827</v>
      </c>
      <c r="D3315" s="446">
        <v>0</v>
      </c>
      <c r="E3315" s="323"/>
    </row>
    <row r="3316" spans="1:5" ht="51">
      <c r="A3316" s="447">
        <v>102350</v>
      </c>
      <c r="B3316" s="332" t="s">
        <v>8719</v>
      </c>
      <c r="C3316" s="447" t="s">
        <v>827</v>
      </c>
      <c r="D3316" s="446">
        <v>0</v>
      </c>
      <c r="E3316" s="323"/>
    </row>
    <row r="3317" spans="1:5" ht="51">
      <c r="A3317" s="447">
        <v>102351</v>
      </c>
      <c r="B3317" s="332" t="s">
        <v>8720</v>
      </c>
      <c r="C3317" s="447" t="s">
        <v>827</v>
      </c>
      <c r="D3317" s="446">
        <v>0</v>
      </c>
      <c r="E3317" s="323"/>
    </row>
    <row r="3318" spans="1:5" ht="51">
      <c r="A3318" s="447">
        <v>102352</v>
      </c>
      <c r="B3318" s="332" t="s">
        <v>8721</v>
      </c>
      <c r="C3318" s="447" t="s">
        <v>827</v>
      </c>
      <c r="D3318" s="446">
        <v>0</v>
      </c>
      <c r="E3318" s="323"/>
    </row>
    <row r="3319" spans="1:5" ht="51">
      <c r="A3319" s="447">
        <v>102353</v>
      </c>
      <c r="B3319" s="332" t="s">
        <v>8722</v>
      </c>
      <c r="C3319" s="447" t="s">
        <v>827</v>
      </c>
      <c r="D3319" s="446">
        <v>0</v>
      </c>
      <c r="E3319" s="323"/>
    </row>
    <row r="3320" spans="1:5" ht="51">
      <c r="A3320" s="447">
        <v>102349</v>
      </c>
      <c r="B3320" s="332" t="s">
        <v>8723</v>
      </c>
      <c r="C3320" s="447" t="s">
        <v>827</v>
      </c>
      <c r="D3320" s="446">
        <v>0</v>
      </c>
      <c r="E3320" s="323"/>
    </row>
    <row r="3321" spans="1:5" ht="38.25">
      <c r="A3321" s="447">
        <v>102360</v>
      </c>
      <c r="B3321" s="332" t="s">
        <v>3383</v>
      </c>
      <c r="C3321" s="447" t="s">
        <v>827</v>
      </c>
      <c r="D3321" s="446">
        <v>24.84</v>
      </c>
      <c r="E3321" s="323"/>
    </row>
    <row r="3322" spans="1:5" ht="38.25">
      <c r="A3322" s="447">
        <v>102361</v>
      </c>
      <c r="B3322" s="332" t="s">
        <v>3384</v>
      </c>
      <c r="C3322" s="447" t="s">
        <v>827</v>
      </c>
      <c r="D3322" s="446">
        <v>35.270000000000003</v>
      </c>
      <c r="E3322" s="323"/>
    </row>
    <row r="3323" spans="1:5" ht="38.25">
      <c r="A3323" s="447">
        <v>101595</v>
      </c>
      <c r="B3323" s="332" t="s">
        <v>8724</v>
      </c>
      <c r="C3323" s="447" t="s">
        <v>16</v>
      </c>
      <c r="D3323" s="446">
        <v>0</v>
      </c>
      <c r="E3323" s="323"/>
    </row>
    <row r="3324" spans="1:5" ht="38.25">
      <c r="A3324" s="447">
        <v>101601</v>
      </c>
      <c r="B3324" s="332" t="s">
        <v>2458</v>
      </c>
      <c r="C3324" s="447" t="s">
        <v>16</v>
      </c>
      <c r="D3324" s="446">
        <v>27.06</v>
      </c>
      <c r="E3324" s="323"/>
    </row>
    <row r="3325" spans="1:5" ht="38.25">
      <c r="A3325" s="447">
        <v>101594</v>
      </c>
      <c r="B3325" s="332" t="s">
        <v>8725</v>
      </c>
      <c r="C3325" s="447" t="s">
        <v>16</v>
      </c>
      <c r="D3325" s="446">
        <v>0</v>
      </c>
      <c r="E3325" s="323"/>
    </row>
    <row r="3326" spans="1:5" ht="38.25">
      <c r="A3326" s="447">
        <v>101600</v>
      </c>
      <c r="B3326" s="332" t="s">
        <v>2457</v>
      </c>
      <c r="C3326" s="447" t="s">
        <v>16</v>
      </c>
      <c r="D3326" s="446">
        <v>18.28</v>
      </c>
      <c r="E3326" s="323"/>
    </row>
    <row r="3327" spans="1:5" ht="38.25">
      <c r="A3327" s="447">
        <v>101597</v>
      </c>
      <c r="B3327" s="332" t="s">
        <v>8726</v>
      </c>
      <c r="C3327" s="447" t="s">
        <v>16</v>
      </c>
      <c r="D3327" s="446">
        <v>0</v>
      </c>
      <c r="E3327" s="323"/>
    </row>
    <row r="3328" spans="1:5" ht="38.25">
      <c r="A3328" s="447">
        <v>101603</v>
      </c>
      <c r="B3328" s="332" t="s">
        <v>2460</v>
      </c>
      <c r="C3328" s="447" t="s">
        <v>16</v>
      </c>
      <c r="D3328" s="446">
        <v>22.33</v>
      </c>
      <c r="E3328" s="323"/>
    </row>
    <row r="3329" spans="1:5" ht="38.25">
      <c r="A3329" s="447">
        <v>101596</v>
      </c>
      <c r="B3329" s="332" t="s">
        <v>8727</v>
      </c>
      <c r="C3329" s="447" t="s">
        <v>16</v>
      </c>
      <c r="D3329" s="446">
        <v>0</v>
      </c>
      <c r="E3329" s="323"/>
    </row>
    <row r="3330" spans="1:5" ht="38.25">
      <c r="A3330" s="447">
        <v>101602</v>
      </c>
      <c r="B3330" s="332" t="s">
        <v>2459</v>
      </c>
      <c r="C3330" s="447" t="s">
        <v>16</v>
      </c>
      <c r="D3330" s="446">
        <v>13.55</v>
      </c>
      <c r="E3330" s="323"/>
    </row>
    <row r="3331" spans="1:5" ht="38.25">
      <c r="A3331" s="447">
        <v>101599</v>
      </c>
      <c r="B3331" s="332" t="s">
        <v>8728</v>
      </c>
      <c r="C3331" s="447" t="s">
        <v>16</v>
      </c>
      <c r="D3331" s="446">
        <v>0</v>
      </c>
      <c r="E3331" s="323"/>
    </row>
    <row r="3332" spans="1:5" ht="38.25">
      <c r="A3332" s="447">
        <v>101605</v>
      </c>
      <c r="B3332" s="332" t="s">
        <v>2462</v>
      </c>
      <c r="C3332" s="447" t="s">
        <v>16</v>
      </c>
      <c r="D3332" s="446">
        <v>17.649999999999999</v>
      </c>
      <c r="E3332" s="323"/>
    </row>
    <row r="3333" spans="1:5" ht="38.25">
      <c r="A3333" s="447">
        <v>101598</v>
      </c>
      <c r="B3333" s="332" t="s">
        <v>8729</v>
      </c>
      <c r="C3333" s="447" t="s">
        <v>16</v>
      </c>
      <c r="D3333" s="446">
        <v>0</v>
      </c>
      <c r="E3333" s="323"/>
    </row>
    <row r="3334" spans="1:5" ht="38.25">
      <c r="A3334" s="447">
        <v>101604</v>
      </c>
      <c r="B3334" s="332" t="s">
        <v>2461</v>
      </c>
      <c r="C3334" s="447" t="s">
        <v>16</v>
      </c>
      <c r="D3334" s="446">
        <v>8.86</v>
      </c>
      <c r="E3334" s="323"/>
    </row>
    <row r="3335" spans="1:5" ht="38.25">
      <c r="A3335" s="447">
        <v>101588</v>
      </c>
      <c r="B3335" s="332" t="s">
        <v>2451</v>
      </c>
      <c r="C3335" s="447" t="s">
        <v>16</v>
      </c>
      <c r="D3335" s="446">
        <v>97.6</v>
      </c>
      <c r="E3335" s="323"/>
    </row>
    <row r="3336" spans="1:5" ht="38.25">
      <c r="A3336" s="447">
        <v>101591</v>
      </c>
      <c r="B3336" s="332" t="s">
        <v>2454</v>
      </c>
      <c r="C3336" s="447" t="s">
        <v>16</v>
      </c>
      <c r="D3336" s="446">
        <v>118.65</v>
      </c>
      <c r="E3336" s="323"/>
    </row>
    <row r="3337" spans="1:5" ht="38.25">
      <c r="A3337" s="447">
        <v>101590</v>
      </c>
      <c r="B3337" s="332" t="s">
        <v>2453</v>
      </c>
      <c r="C3337" s="447" t="s">
        <v>16</v>
      </c>
      <c r="D3337" s="446">
        <v>73.91</v>
      </c>
      <c r="E3337" s="323"/>
    </row>
    <row r="3338" spans="1:5" ht="38.25">
      <c r="A3338" s="447">
        <v>101593</v>
      </c>
      <c r="B3338" s="332" t="s">
        <v>2456</v>
      </c>
      <c r="C3338" s="447" t="s">
        <v>16</v>
      </c>
      <c r="D3338" s="446">
        <v>96.93</v>
      </c>
      <c r="E3338" s="323"/>
    </row>
    <row r="3339" spans="1:5" ht="38.25">
      <c r="A3339" s="447">
        <v>101592</v>
      </c>
      <c r="B3339" s="332" t="s">
        <v>2455</v>
      </c>
      <c r="C3339" s="447" t="s">
        <v>16</v>
      </c>
      <c r="D3339" s="446">
        <v>52.02</v>
      </c>
      <c r="E3339" s="323"/>
    </row>
    <row r="3340" spans="1:5" ht="38.25">
      <c r="A3340" s="447">
        <v>101583</v>
      </c>
      <c r="B3340" s="332" t="s">
        <v>2446</v>
      </c>
      <c r="C3340" s="447" t="s">
        <v>16</v>
      </c>
      <c r="D3340" s="446">
        <v>89.58</v>
      </c>
      <c r="E3340" s="323"/>
    </row>
    <row r="3341" spans="1:5" ht="25.5">
      <c r="A3341" s="447">
        <v>101582</v>
      </c>
      <c r="B3341" s="332" t="s">
        <v>2445</v>
      </c>
      <c r="C3341" s="447" t="s">
        <v>16</v>
      </c>
      <c r="D3341" s="446">
        <v>71.849999999999994</v>
      </c>
      <c r="E3341" s="323"/>
    </row>
    <row r="3342" spans="1:5" ht="38.25">
      <c r="A3342" s="447">
        <v>101585</v>
      </c>
      <c r="B3342" s="332" t="s">
        <v>2448</v>
      </c>
      <c r="C3342" s="447" t="s">
        <v>16</v>
      </c>
      <c r="D3342" s="446">
        <v>76.75</v>
      </c>
      <c r="E3342" s="323"/>
    </row>
    <row r="3343" spans="1:5" ht="25.5">
      <c r="A3343" s="447">
        <v>101584</v>
      </c>
      <c r="B3343" s="332" t="s">
        <v>2447</v>
      </c>
      <c r="C3343" s="447" t="s">
        <v>16</v>
      </c>
      <c r="D3343" s="446">
        <v>59.01</v>
      </c>
      <c r="E3343" s="323"/>
    </row>
    <row r="3344" spans="1:5" ht="38.25">
      <c r="A3344" s="447">
        <v>101587</v>
      </c>
      <c r="B3344" s="332" t="s">
        <v>2450</v>
      </c>
      <c r="C3344" s="447" t="s">
        <v>16</v>
      </c>
      <c r="D3344" s="446">
        <v>68.91</v>
      </c>
      <c r="E3344" s="323"/>
    </row>
    <row r="3345" spans="1:5" ht="25.5">
      <c r="A3345" s="447">
        <v>101586</v>
      </c>
      <c r="B3345" s="332" t="s">
        <v>2449</v>
      </c>
      <c r="C3345" s="447" t="s">
        <v>16</v>
      </c>
      <c r="D3345" s="446">
        <v>50.96</v>
      </c>
      <c r="E3345" s="323"/>
    </row>
    <row r="3346" spans="1:5" ht="38.25">
      <c r="A3346" s="447">
        <v>101577</v>
      </c>
      <c r="B3346" s="332" t="s">
        <v>2440</v>
      </c>
      <c r="C3346" s="447" t="s">
        <v>16</v>
      </c>
      <c r="D3346" s="446">
        <v>55.25</v>
      </c>
      <c r="E3346" s="323"/>
    </row>
    <row r="3347" spans="1:5" ht="25.5">
      <c r="A3347" s="447">
        <v>101576</v>
      </c>
      <c r="B3347" s="332" t="s">
        <v>2439</v>
      </c>
      <c r="C3347" s="447" t="s">
        <v>16</v>
      </c>
      <c r="D3347" s="446">
        <v>43.81</v>
      </c>
      <c r="E3347" s="323"/>
    </row>
    <row r="3348" spans="1:5" ht="38.25">
      <c r="A3348" s="447">
        <v>101579</v>
      </c>
      <c r="B3348" s="332" t="s">
        <v>2442</v>
      </c>
      <c r="C3348" s="447" t="s">
        <v>16</v>
      </c>
      <c r="D3348" s="446">
        <v>47.63</v>
      </c>
      <c r="E3348" s="323"/>
    </row>
    <row r="3349" spans="1:5" ht="25.5">
      <c r="A3349" s="447">
        <v>101578</v>
      </c>
      <c r="B3349" s="332" t="s">
        <v>2441</v>
      </c>
      <c r="C3349" s="447" t="s">
        <v>16</v>
      </c>
      <c r="D3349" s="446">
        <v>36.19</v>
      </c>
      <c r="E3349" s="323"/>
    </row>
    <row r="3350" spans="1:5" ht="38.25">
      <c r="A3350" s="447">
        <v>101581</v>
      </c>
      <c r="B3350" s="332" t="s">
        <v>2444</v>
      </c>
      <c r="C3350" s="447" t="s">
        <v>16</v>
      </c>
      <c r="D3350" s="446">
        <v>43.69</v>
      </c>
      <c r="E3350" s="323"/>
    </row>
    <row r="3351" spans="1:5" ht="25.5">
      <c r="A3351" s="447">
        <v>101580</v>
      </c>
      <c r="B3351" s="332" t="s">
        <v>2443</v>
      </c>
      <c r="C3351" s="447" t="s">
        <v>16</v>
      </c>
      <c r="D3351" s="446">
        <v>32.04</v>
      </c>
      <c r="E3351" s="323"/>
    </row>
    <row r="3352" spans="1:5" ht="25.5">
      <c r="A3352" s="447">
        <v>101606</v>
      </c>
      <c r="B3352" s="332" t="s">
        <v>8730</v>
      </c>
      <c r="C3352" s="447" t="s">
        <v>16</v>
      </c>
      <c r="D3352" s="446">
        <v>0</v>
      </c>
      <c r="E3352" s="323"/>
    </row>
    <row r="3353" spans="1:5" ht="25.5">
      <c r="A3353" s="447">
        <v>101607</v>
      </c>
      <c r="B3353" s="332" t="s">
        <v>8731</v>
      </c>
      <c r="C3353" s="447" t="s">
        <v>16</v>
      </c>
      <c r="D3353" s="446">
        <v>0</v>
      </c>
      <c r="E3353" s="323"/>
    </row>
    <row r="3354" spans="1:5" ht="25.5">
      <c r="A3354" s="447">
        <v>101608</v>
      </c>
      <c r="B3354" s="332" t="s">
        <v>8732</v>
      </c>
      <c r="C3354" s="447" t="s">
        <v>16</v>
      </c>
      <c r="D3354" s="446">
        <v>0</v>
      </c>
      <c r="E3354" s="323"/>
    </row>
    <row r="3355" spans="1:5" ht="38.25">
      <c r="A3355" s="447">
        <v>101571</v>
      </c>
      <c r="B3355" s="332" t="s">
        <v>2434</v>
      </c>
      <c r="C3355" s="447" t="s">
        <v>16</v>
      </c>
      <c r="D3355" s="446">
        <v>33.6</v>
      </c>
      <c r="E3355" s="323"/>
    </row>
    <row r="3356" spans="1:5" ht="38.25">
      <c r="A3356" s="447">
        <v>101570</v>
      </c>
      <c r="B3356" s="332" t="s">
        <v>2433</v>
      </c>
      <c r="C3356" s="447" t="s">
        <v>16</v>
      </c>
      <c r="D3356" s="446">
        <v>24.63</v>
      </c>
      <c r="E3356" s="323"/>
    </row>
    <row r="3357" spans="1:5" ht="38.25">
      <c r="A3357" s="447">
        <v>101573</v>
      </c>
      <c r="B3357" s="332" t="s">
        <v>2436</v>
      </c>
      <c r="C3357" s="447" t="s">
        <v>16</v>
      </c>
      <c r="D3357" s="446">
        <v>28.33</v>
      </c>
      <c r="E3357" s="323"/>
    </row>
    <row r="3358" spans="1:5" ht="38.25">
      <c r="A3358" s="447">
        <v>101572</v>
      </c>
      <c r="B3358" s="332" t="s">
        <v>2435</v>
      </c>
      <c r="C3358" s="447" t="s">
        <v>16</v>
      </c>
      <c r="D3358" s="446">
        <v>19.36</v>
      </c>
      <c r="E3358" s="323"/>
    </row>
    <row r="3359" spans="1:5" ht="38.25">
      <c r="A3359" s="447">
        <v>101575</v>
      </c>
      <c r="B3359" s="332" t="s">
        <v>2438</v>
      </c>
      <c r="C3359" s="447" t="s">
        <v>16</v>
      </c>
      <c r="D3359" s="446">
        <v>24.07</v>
      </c>
      <c r="E3359" s="323"/>
    </row>
    <row r="3360" spans="1:5" ht="38.25">
      <c r="A3360" s="447">
        <v>101574</v>
      </c>
      <c r="B3360" s="332" t="s">
        <v>2437</v>
      </c>
      <c r="C3360" s="447" t="s">
        <v>16</v>
      </c>
      <c r="D3360" s="446">
        <v>14.9</v>
      </c>
      <c r="E3360" s="323"/>
    </row>
    <row r="3361" spans="1:5" ht="38.25">
      <c r="A3361" s="447">
        <v>101589</v>
      </c>
      <c r="B3361" s="332" t="s">
        <v>2452</v>
      </c>
      <c r="C3361" s="447" t="s">
        <v>16</v>
      </c>
      <c r="D3361" s="446">
        <v>142.34</v>
      </c>
      <c r="E3361" s="323"/>
    </row>
    <row r="3362" spans="1:5" ht="25.5">
      <c r="A3362" s="447">
        <v>101610</v>
      </c>
      <c r="B3362" s="332" t="s">
        <v>8733</v>
      </c>
      <c r="C3362" s="447" t="s">
        <v>2010</v>
      </c>
      <c r="D3362" s="446">
        <v>0</v>
      </c>
      <c r="E3362" s="323"/>
    </row>
    <row r="3363" spans="1:5" ht="25.5">
      <c r="A3363" s="447">
        <v>101615</v>
      </c>
      <c r="B3363" s="332" t="s">
        <v>8734</v>
      </c>
      <c r="C3363" s="447" t="s">
        <v>2010</v>
      </c>
      <c r="D3363" s="446">
        <v>0</v>
      </c>
      <c r="E3363" s="323"/>
    </row>
    <row r="3364" spans="1:5" ht="25.5">
      <c r="A3364" s="447">
        <v>101613</v>
      </c>
      <c r="B3364" s="332" t="s">
        <v>8735</v>
      </c>
      <c r="C3364" s="447" t="s">
        <v>2010</v>
      </c>
      <c r="D3364" s="446">
        <v>0</v>
      </c>
      <c r="E3364" s="323"/>
    </row>
    <row r="3365" spans="1:5" ht="25.5">
      <c r="A3365" s="447">
        <v>101611</v>
      </c>
      <c r="B3365" s="332" t="s">
        <v>8736</v>
      </c>
      <c r="C3365" s="447" t="s">
        <v>2010</v>
      </c>
      <c r="D3365" s="446">
        <v>0</v>
      </c>
      <c r="E3365" s="323"/>
    </row>
    <row r="3366" spans="1:5" ht="25.5">
      <c r="A3366" s="447">
        <v>101614</v>
      </c>
      <c r="B3366" s="332" t="s">
        <v>8737</v>
      </c>
      <c r="C3366" s="447" t="s">
        <v>2010</v>
      </c>
      <c r="D3366" s="446">
        <v>0</v>
      </c>
      <c r="E3366" s="323"/>
    </row>
    <row r="3367" spans="1:5" ht="25.5">
      <c r="A3367" s="447">
        <v>101612</v>
      </c>
      <c r="B3367" s="332" t="s">
        <v>8738</v>
      </c>
      <c r="C3367" s="447" t="s">
        <v>2010</v>
      </c>
      <c r="D3367" s="446">
        <v>0</v>
      </c>
      <c r="E3367" s="323"/>
    </row>
    <row r="3368" spans="1:5" ht="25.5">
      <c r="A3368" s="447">
        <v>101617</v>
      </c>
      <c r="B3368" s="332" t="s">
        <v>3386</v>
      </c>
      <c r="C3368" s="447" t="s">
        <v>16</v>
      </c>
      <c r="D3368" s="446">
        <v>3.26</v>
      </c>
      <c r="E3368" s="323"/>
    </row>
    <row r="3369" spans="1:5" ht="38.25">
      <c r="A3369" s="447">
        <v>101620</v>
      </c>
      <c r="B3369" s="332" t="s">
        <v>3389</v>
      </c>
      <c r="C3369" s="447" t="s">
        <v>827</v>
      </c>
      <c r="D3369" s="446">
        <v>247.59</v>
      </c>
      <c r="E3369" s="323"/>
    </row>
    <row r="3370" spans="1:5" ht="38.25">
      <c r="A3370" s="447">
        <v>101625</v>
      </c>
      <c r="B3370" s="332" t="s">
        <v>3394</v>
      </c>
      <c r="C3370" s="447" t="s">
        <v>827</v>
      </c>
      <c r="D3370" s="446">
        <v>200.31</v>
      </c>
      <c r="E3370" s="323"/>
    </row>
    <row r="3371" spans="1:5" ht="38.25">
      <c r="A3371" s="447">
        <v>101621</v>
      </c>
      <c r="B3371" s="332" t="s">
        <v>3390</v>
      </c>
      <c r="C3371" s="447" t="s">
        <v>827</v>
      </c>
      <c r="D3371" s="446">
        <v>261.95999999999998</v>
      </c>
      <c r="E3371" s="323"/>
    </row>
    <row r="3372" spans="1:5" ht="38.25">
      <c r="A3372" s="447">
        <v>101624</v>
      </c>
      <c r="B3372" s="332" t="s">
        <v>3393</v>
      </c>
      <c r="C3372" s="447" t="s">
        <v>827</v>
      </c>
      <c r="D3372" s="446">
        <v>201.06</v>
      </c>
      <c r="E3372" s="323"/>
    </row>
    <row r="3373" spans="1:5" ht="25.5">
      <c r="A3373" s="447">
        <v>101616</v>
      </c>
      <c r="B3373" s="332" t="s">
        <v>3385</v>
      </c>
      <c r="C3373" s="447" t="s">
        <v>16</v>
      </c>
      <c r="D3373" s="446">
        <v>6.6</v>
      </c>
      <c r="E3373" s="323"/>
    </row>
    <row r="3374" spans="1:5" ht="25.5">
      <c r="A3374" s="447">
        <v>101618</v>
      </c>
      <c r="B3374" s="332" t="s">
        <v>3387</v>
      </c>
      <c r="C3374" s="447" t="s">
        <v>827</v>
      </c>
      <c r="D3374" s="446">
        <v>273.95999999999998</v>
      </c>
      <c r="E3374" s="323"/>
    </row>
    <row r="3375" spans="1:5" ht="25.5">
      <c r="A3375" s="447">
        <v>101622</v>
      </c>
      <c r="B3375" s="332" t="s">
        <v>3391</v>
      </c>
      <c r="C3375" s="447" t="s">
        <v>827</v>
      </c>
      <c r="D3375" s="446">
        <v>240.4</v>
      </c>
      <c r="E3375" s="323"/>
    </row>
    <row r="3376" spans="1:5" ht="25.5">
      <c r="A3376" s="447">
        <v>101619</v>
      </c>
      <c r="B3376" s="332" t="s">
        <v>3388</v>
      </c>
      <c r="C3376" s="447" t="s">
        <v>827</v>
      </c>
      <c r="D3376" s="446">
        <v>288.33</v>
      </c>
      <c r="E3376" s="323"/>
    </row>
    <row r="3377" spans="1:5" ht="25.5">
      <c r="A3377" s="447">
        <v>101623</v>
      </c>
      <c r="B3377" s="332" t="s">
        <v>3392</v>
      </c>
      <c r="C3377" s="447" t="s">
        <v>827</v>
      </c>
      <c r="D3377" s="446">
        <v>246.96</v>
      </c>
      <c r="E3377" s="323"/>
    </row>
    <row r="3378" spans="1:5" ht="13.5">
      <c r="A3378" s="447">
        <v>104482</v>
      </c>
      <c r="B3378" s="332" t="s">
        <v>5141</v>
      </c>
      <c r="C3378" s="447" t="s">
        <v>17</v>
      </c>
      <c r="D3378" s="446">
        <v>29.56</v>
      </c>
      <c r="E3378" s="323"/>
    </row>
    <row r="3379" spans="1:5" ht="38.25">
      <c r="A3379" s="447">
        <v>104189</v>
      </c>
      <c r="B3379" s="332" t="s">
        <v>5144</v>
      </c>
      <c r="C3379" s="447" t="s">
        <v>827</v>
      </c>
      <c r="D3379" s="446">
        <v>185.01</v>
      </c>
      <c r="E3379" s="323"/>
    </row>
    <row r="3380" spans="1:5" ht="38.25">
      <c r="A3380" s="447">
        <v>104465</v>
      </c>
      <c r="B3380" s="332" t="s">
        <v>8739</v>
      </c>
      <c r="C3380" s="447" t="s">
        <v>5</v>
      </c>
      <c r="D3380" s="446">
        <v>0</v>
      </c>
      <c r="E3380" s="323"/>
    </row>
    <row r="3381" spans="1:5" ht="51">
      <c r="A3381" s="447">
        <v>104188</v>
      </c>
      <c r="B3381" s="332" t="s">
        <v>8740</v>
      </c>
      <c r="C3381" s="447" t="s">
        <v>5</v>
      </c>
      <c r="D3381" s="446">
        <v>0</v>
      </c>
      <c r="E3381" s="323"/>
    </row>
    <row r="3382" spans="1:5" ht="51">
      <c r="A3382" s="447">
        <v>104185</v>
      </c>
      <c r="B3382" s="332" t="s">
        <v>5143</v>
      </c>
      <c r="C3382" s="447" t="s">
        <v>2010</v>
      </c>
      <c r="D3382" s="446">
        <v>25.17</v>
      </c>
      <c r="E3382" s="323"/>
    </row>
    <row r="3383" spans="1:5" ht="38.25">
      <c r="A3383" s="447">
        <v>104182</v>
      </c>
      <c r="B3383" s="332" t="s">
        <v>8741</v>
      </c>
      <c r="C3383" s="447" t="s">
        <v>5</v>
      </c>
      <c r="D3383" s="446">
        <v>0</v>
      </c>
      <c r="E3383" s="323"/>
    </row>
    <row r="3384" spans="1:5" ht="38.25">
      <c r="A3384" s="447">
        <v>104184</v>
      </c>
      <c r="B3384" s="332" t="s">
        <v>5142</v>
      </c>
      <c r="C3384" s="447" t="s">
        <v>2010</v>
      </c>
      <c r="D3384" s="446">
        <v>32.76</v>
      </c>
      <c r="E3384" s="323"/>
    </row>
    <row r="3385" spans="1:5" ht="38.25">
      <c r="A3385" s="447">
        <v>104190</v>
      </c>
      <c r="B3385" s="332" t="s">
        <v>5145</v>
      </c>
      <c r="C3385" s="447" t="s">
        <v>2010</v>
      </c>
      <c r="D3385" s="446">
        <v>683.16</v>
      </c>
      <c r="E3385" s="323"/>
    </row>
    <row r="3386" spans="1:5" ht="51">
      <c r="A3386" s="447">
        <v>104463</v>
      </c>
      <c r="B3386" s="332" t="s">
        <v>8742</v>
      </c>
      <c r="C3386" s="447" t="s">
        <v>2010</v>
      </c>
      <c r="D3386" s="446">
        <v>0</v>
      </c>
      <c r="E3386" s="323"/>
    </row>
    <row r="3387" spans="1:5" ht="51">
      <c r="A3387" s="447">
        <v>104464</v>
      </c>
      <c r="B3387" s="332" t="s">
        <v>8743</v>
      </c>
      <c r="C3387" s="447" t="s">
        <v>2010</v>
      </c>
      <c r="D3387" s="446">
        <v>0</v>
      </c>
      <c r="E3387" s="323"/>
    </row>
    <row r="3388" spans="1:5" ht="38.25">
      <c r="A3388" s="447">
        <v>104183</v>
      </c>
      <c r="B3388" s="332" t="s">
        <v>8744</v>
      </c>
      <c r="C3388" s="447" t="s">
        <v>5</v>
      </c>
      <c r="D3388" s="446">
        <v>0</v>
      </c>
      <c r="E3388" s="323"/>
    </row>
    <row r="3389" spans="1:5" ht="51">
      <c r="A3389" s="447">
        <v>104187</v>
      </c>
      <c r="B3389" s="332" t="s">
        <v>7415</v>
      </c>
      <c r="C3389" s="447" t="s">
        <v>5</v>
      </c>
      <c r="D3389" s="446">
        <v>1830.57</v>
      </c>
      <c r="E3389" s="323"/>
    </row>
    <row r="3390" spans="1:5" ht="38.25">
      <c r="A3390" s="447">
        <v>104186</v>
      </c>
      <c r="B3390" s="332" t="s">
        <v>7414</v>
      </c>
      <c r="C3390" s="447" t="s">
        <v>5</v>
      </c>
      <c r="D3390" s="446">
        <v>286.02</v>
      </c>
      <c r="E3390" s="323"/>
    </row>
    <row r="3391" spans="1:5" ht="38.25">
      <c r="A3391" s="447">
        <v>104180</v>
      </c>
      <c r="B3391" s="332" t="s">
        <v>8745</v>
      </c>
      <c r="C3391" s="447" t="s">
        <v>5</v>
      </c>
      <c r="D3391" s="446">
        <v>0</v>
      </c>
      <c r="E3391" s="323"/>
    </row>
    <row r="3392" spans="1:5" ht="38.25">
      <c r="A3392" s="447">
        <v>104181</v>
      </c>
      <c r="B3392" s="332" t="s">
        <v>8746</v>
      </c>
      <c r="C3392" s="447" t="s">
        <v>5</v>
      </c>
      <c r="D3392" s="446">
        <v>0</v>
      </c>
      <c r="E3392" s="323"/>
    </row>
    <row r="3393" spans="1:5" ht="51">
      <c r="A3393" s="447">
        <v>100674</v>
      </c>
      <c r="B3393" s="332" t="s">
        <v>8747</v>
      </c>
      <c r="C3393" s="447" t="s">
        <v>16</v>
      </c>
      <c r="D3393" s="446">
        <v>541.24</v>
      </c>
      <c r="E3393" s="323"/>
    </row>
    <row r="3394" spans="1:5" ht="63.75">
      <c r="A3394" s="447">
        <v>100664</v>
      </c>
      <c r="B3394" s="332" t="s">
        <v>8748</v>
      </c>
      <c r="C3394" s="447" t="s">
        <v>16</v>
      </c>
      <c r="D3394" s="446">
        <v>0</v>
      </c>
      <c r="E3394" s="323"/>
    </row>
    <row r="3395" spans="1:5" ht="25.5">
      <c r="A3395" s="447">
        <v>94589</v>
      </c>
      <c r="B3395" s="332" t="s">
        <v>7466</v>
      </c>
      <c r="C3395" s="447" t="s">
        <v>5</v>
      </c>
      <c r="D3395" s="446">
        <v>18.309999999999999</v>
      </c>
      <c r="E3395" s="323"/>
    </row>
    <row r="3396" spans="1:5" ht="25.5">
      <c r="A3396" s="447">
        <v>94590</v>
      </c>
      <c r="B3396" s="332" t="s">
        <v>7467</v>
      </c>
      <c r="C3396" s="447" t="s">
        <v>5</v>
      </c>
      <c r="D3396" s="446">
        <v>26.06</v>
      </c>
      <c r="E3396" s="323"/>
    </row>
    <row r="3397" spans="1:5" ht="25.5">
      <c r="A3397" s="447">
        <v>94587</v>
      </c>
      <c r="B3397" s="332" t="s">
        <v>7464</v>
      </c>
      <c r="C3397" s="447" t="s">
        <v>5</v>
      </c>
      <c r="D3397" s="446">
        <v>65.430000000000007</v>
      </c>
      <c r="E3397" s="323"/>
    </row>
    <row r="3398" spans="1:5" ht="25.5">
      <c r="A3398" s="447">
        <v>94588</v>
      </c>
      <c r="B3398" s="332" t="s">
        <v>7465</v>
      </c>
      <c r="C3398" s="447" t="s">
        <v>5</v>
      </c>
      <c r="D3398" s="446">
        <v>77.540000000000006</v>
      </c>
      <c r="E3398" s="323"/>
    </row>
    <row r="3399" spans="1:5" ht="13.5">
      <c r="A3399" s="447">
        <v>105812</v>
      </c>
      <c r="B3399" s="332" t="s">
        <v>8749</v>
      </c>
      <c r="C3399" s="447" t="s">
        <v>5</v>
      </c>
      <c r="D3399" s="446">
        <v>21.83</v>
      </c>
      <c r="E3399" s="323"/>
    </row>
    <row r="3400" spans="1:5" ht="76.5">
      <c r="A3400" s="447">
        <v>94571</v>
      </c>
      <c r="B3400" s="332" t="s">
        <v>8750</v>
      </c>
      <c r="C3400" s="447" t="s">
        <v>16</v>
      </c>
      <c r="D3400" s="446">
        <v>0</v>
      </c>
      <c r="E3400" s="323"/>
    </row>
    <row r="3401" spans="1:5" ht="76.5">
      <c r="A3401" s="447">
        <v>94570</v>
      </c>
      <c r="B3401" s="332" t="s">
        <v>8751</v>
      </c>
      <c r="C3401" s="447" t="s">
        <v>16</v>
      </c>
      <c r="D3401" s="446">
        <v>249.73</v>
      </c>
      <c r="E3401" s="323"/>
    </row>
    <row r="3402" spans="1:5" ht="76.5">
      <c r="A3402" s="447">
        <v>105811</v>
      </c>
      <c r="B3402" s="332" t="s">
        <v>8752</v>
      </c>
      <c r="C3402" s="447" t="s">
        <v>16</v>
      </c>
      <c r="D3402" s="446">
        <v>0</v>
      </c>
      <c r="E3402" s="323"/>
    </row>
    <row r="3403" spans="1:5" ht="76.5">
      <c r="A3403" s="447">
        <v>94572</v>
      </c>
      <c r="B3403" s="332" t="s">
        <v>8753</v>
      </c>
      <c r="C3403" s="447" t="s">
        <v>16</v>
      </c>
      <c r="D3403" s="446">
        <v>354.67</v>
      </c>
      <c r="E3403" s="323"/>
    </row>
    <row r="3404" spans="1:5" ht="76.5">
      <c r="A3404" s="447">
        <v>94573</v>
      </c>
      <c r="B3404" s="332" t="s">
        <v>8754</v>
      </c>
      <c r="C3404" s="447" t="s">
        <v>16</v>
      </c>
      <c r="D3404" s="446">
        <v>276.19</v>
      </c>
      <c r="E3404" s="323"/>
    </row>
    <row r="3405" spans="1:5" ht="76.5">
      <c r="A3405" s="447">
        <v>105809</v>
      </c>
      <c r="B3405" s="332" t="s">
        <v>8755</v>
      </c>
      <c r="C3405" s="447" t="s">
        <v>16</v>
      </c>
      <c r="D3405" s="446">
        <v>0</v>
      </c>
      <c r="E3405" s="323"/>
    </row>
    <row r="3406" spans="1:5" ht="63.75">
      <c r="A3406" s="447">
        <v>94569</v>
      </c>
      <c r="B3406" s="332" t="s">
        <v>8756</v>
      </c>
      <c r="C3406" s="447" t="s">
        <v>16</v>
      </c>
      <c r="D3406" s="446">
        <v>477.48</v>
      </c>
      <c r="E3406" s="323"/>
    </row>
    <row r="3407" spans="1:5" ht="63.75">
      <c r="A3407" s="447">
        <v>105810</v>
      </c>
      <c r="B3407" s="332" t="s">
        <v>8757</v>
      </c>
      <c r="C3407" s="447" t="s">
        <v>16</v>
      </c>
      <c r="D3407" s="446">
        <v>0</v>
      </c>
      <c r="E3407" s="323"/>
    </row>
    <row r="3408" spans="1:5" ht="76.5">
      <c r="A3408" s="447">
        <v>94561</v>
      </c>
      <c r="B3408" s="332" t="s">
        <v>8758</v>
      </c>
      <c r="C3408" s="447" t="s">
        <v>16</v>
      </c>
      <c r="D3408" s="446">
        <v>0</v>
      </c>
      <c r="E3408" s="323"/>
    </row>
    <row r="3409" spans="1:5" ht="63.75">
      <c r="A3409" s="447">
        <v>94562</v>
      </c>
      <c r="B3409" s="332" t="s">
        <v>8759</v>
      </c>
      <c r="C3409" s="447" t="s">
        <v>16</v>
      </c>
      <c r="D3409" s="446">
        <v>644.77</v>
      </c>
      <c r="E3409" s="323"/>
    </row>
    <row r="3410" spans="1:5" ht="63.75">
      <c r="A3410" s="447">
        <v>105813</v>
      </c>
      <c r="B3410" s="332" t="s">
        <v>8760</v>
      </c>
      <c r="C3410" s="447" t="s">
        <v>16</v>
      </c>
      <c r="D3410" s="446">
        <v>1079.5</v>
      </c>
      <c r="E3410" s="323"/>
    </row>
    <row r="3411" spans="1:5" ht="76.5">
      <c r="A3411" s="447">
        <v>94559</v>
      </c>
      <c r="B3411" s="332" t="s">
        <v>8761</v>
      </c>
      <c r="C3411" s="447" t="s">
        <v>16</v>
      </c>
      <c r="D3411" s="446">
        <v>746.26</v>
      </c>
      <c r="E3411" s="323"/>
    </row>
    <row r="3412" spans="1:5" ht="76.5">
      <c r="A3412" s="447">
        <v>100668</v>
      </c>
      <c r="B3412" s="332" t="s">
        <v>8762</v>
      </c>
      <c r="C3412" s="447" t="s">
        <v>16</v>
      </c>
      <c r="D3412" s="446">
        <v>1282.46</v>
      </c>
      <c r="E3412" s="323"/>
    </row>
    <row r="3413" spans="1:5" ht="89.25">
      <c r="A3413" s="447">
        <v>100670</v>
      </c>
      <c r="B3413" s="332" t="s">
        <v>8763</v>
      </c>
      <c r="C3413" s="447" t="s">
        <v>16</v>
      </c>
      <c r="D3413" s="446">
        <v>977.11</v>
      </c>
      <c r="E3413" s="323"/>
    </row>
    <row r="3414" spans="1:5" ht="89.25">
      <c r="A3414" s="447">
        <v>100665</v>
      </c>
      <c r="B3414" s="332" t="s">
        <v>8764</v>
      </c>
      <c r="C3414" s="447" t="s">
        <v>16</v>
      </c>
      <c r="D3414" s="446">
        <v>814.62</v>
      </c>
      <c r="E3414" s="323"/>
    </row>
    <row r="3415" spans="1:5" ht="89.25">
      <c r="A3415" s="447">
        <v>100924</v>
      </c>
      <c r="B3415" s="332" t="s">
        <v>8765</v>
      </c>
      <c r="C3415" s="447" t="s">
        <v>16</v>
      </c>
      <c r="D3415" s="446">
        <v>0</v>
      </c>
      <c r="E3415" s="323"/>
    </row>
    <row r="3416" spans="1:5" ht="89.25">
      <c r="A3416" s="447">
        <v>100671</v>
      </c>
      <c r="B3416" s="332" t="s">
        <v>8766</v>
      </c>
      <c r="C3416" s="447" t="s">
        <v>16</v>
      </c>
      <c r="D3416" s="446">
        <v>1204.52</v>
      </c>
      <c r="E3416" s="323"/>
    </row>
    <row r="3417" spans="1:5" ht="89.25">
      <c r="A3417" s="447">
        <v>100667</v>
      </c>
      <c r="B3417" s="332" t="s">
        <v>8767</v>
      </c>
      <c r="C3417" s="447" t="s">
        <v>16</v>
      </c>
      <c r="D3417" s="446">
        <v>1038.49</v>
      </c>
      <c r="E3417" s="323"/>
    </row>
    <row r="3418" spans="1:5" ht="76.5">
      <c r="A3418" s="447">
        <v>100669</v>
      </c>
      <c r="B3418" s="332" t="s">
        <v>8768</v>
      </c>
      <c r="C3418" s="447" t="s">
        <v>16</v>
      </c>
      <c r="D3418" s="446">
        <v>941.83</v>
      </c>
      <c r="E3418" s="323"/>
    </row>
    <row r="3419" spans="1:5" ht="89.25">
      <c r="A3419" s="447">
        <v>100672</v>
      </c>
      <c r="B3419" s="332" t="s">
        <v>8769</v>
      </c>
      <c r="C3419" s="447" t="s">
        <v>16</v>
      </c>
      <c r="D3419" s="446">
        <v>789.33</v>
      </c>
      <c r="E3419" s="323"/>
    </row>
    <row r="3420" spans="1:5" ht="89.25">
      <c r="A3420" s="447">
        <v>100666</v>
      </c>
      <c r="B3420" s="332" t="s">
        <v>8770</v>
      </c>
      <c r="C3420" s="447" t="s">
        <v>16</v>
      </c>
      <c r="D3420" s="446">
        <v>656.27</v>
      </c>
      <c r="E3420" s="323"/>
    </row>
    <row r="3421" spans="1:5" ht="76.5">
      <c r="A3421" s="447">
        <v>100663</v>
      </c>
      <c r="B3421" s="332" t="s">
        <v>8771</v>
      </c>
      <c r="C3421" s="447" t="s">
        <v>16</v>
      </c>
      <c r="D3421" s="446">
        <v>0</v>
      </c>
      <c r="E3421" s="323"/>
    </row>
    <row r="3422" spans="1:5" ht="76.5">
      <c r="A3422" s="447">
        <v>100662</v>
      </c>
      <c r="B3422" s="332" t="s">
        <v>8772</v>
      </c>
      <c r="C3422" s="447" t="s">
        <v>16</v>
      </c>
      <c r="D3422" s="446">
        <v>0</v>
      </c>
      <c r="E3422" s="323"/>
    </row>
    <row r="3423" spans="1:5" ht="63.75">
      <c r="A3423" s="447">
        <v>100661</v>
      </c>
      <c r="B3423" s="332" t="s">
        <v>8773</v>
      </c>
      <c r="C3423" s="447" t="s">
        <v>16</v>
      </c>
      <c r="D3423" s="446">
        <v>0</v>
      </c>
      <c r="E3423" s="323"/>
    </row>
    <row r="3424" spans="1:5" ht="25.5">
      <c r="A3424" s="447">
        <v>100659</v>
      </c>
      <c r="B3424" s="332" t="s">
        <v>896</v>
      </c>
      <c r="C3424" s="447" t="s">
        <v>5</v>
      </c>
      <c r="D3424" s="446">
        <v>11.16</v>
      </c>
      <c r="E3424" s="323"/>
    </row>
    <row r="3425" spans="1:5" ht="25.5">
      <c r="A3425" s="447">
        <v>100660</v>
      </c>
      <c r="B3425" s="332" t="s">
        <v>897</v>
      </c>
      <c r="C3425" s="447" t="s">
        <v>5</v>
      </c>
      <c r="D3425" s="446">
        <v>7.75</v>
      </c>
      <c r="E3425" s="323"/>
    </row>
    <row r="3426" spans="1:5" ht="38.25">
      <c r="A3426" s="447">
        <v>100711</v>
      </c>
      <c r="B3426" s="332" t="s">
        <v>8774</v>
      </c>
      <c r="C3426" s="447" t="s">
        <v>5</v>
      </c>
      <c r="D3426" s="446">
        <v>0</v>
      </c>
      <c r="E3426" s="323"/>
    </row>
    <row r="3427" spans="1:5" ht="25.5">
      <c r="A3427" s="447">
        <v>100676</v>
      </c>
      <c r="B3427" s="332" t="s">
        <v>899</v>
      </c>
      <c r="C3427" s="447" t="s">
        <v>2010</v>
      </c>
      <c r="D3427" s="446">
        <v>195.44</v>
      </c>
      <c r="E3427" s="323"/>
    </row>
    <row r="3428" spans="1:5" ht="25.5">
      <c r="A3428" s="447">
        <v>90806</v>
      </c>
      <c r="B3428" s="332" t="s">
        <v>3702</v>
      </c>
      <c r="C3428" s="447" t="s">
        <v>2010</v>
      </c>
      <c r="D3428" s="446">
        <v>401.52</v>
      </c>
      <c r="E3428" s="323"/>
    </row>
    <row r="3429" spans="1:5" ht="25.5">
      <c r="A3429" s="447">
        <v>91292</v>
      </c>
      <c r="B3429" s="332" t="s">
        <v>3703</v>
      </c>
      <c r="C3429" s="447" t="s">
        <v>2010</v>
      </c>
      <c r="D3429" s="446">
        <v>325.8</v>
      </c>
      <c r="E3429" s="323"/>
    </row>
    <row r="3430" spans="1:5" ht="25.5">
      <c r="A3430" s="447">
        <v>90801</v>
      </c>
      <c r="B3430" s="332" t="s">
        <v>831</v>
      </c>
      <c r="C3430" s="447" t="s">
        <v>2010</v>
      </c>
      <c r="D3430" s="446">
        <v>305.67</v>
      </c>
      <c r="E3430" s="323"/>
    </row>
    <row r="3431" spans="1:5" ht="25.5">
      <c r="A3431" s="447">
        <v>91287</v>
      </c>
      <c r="B3431" s="332" t="s">
        <v>860</v>
      </c>
      <c r="C3431" s="447" t="s">
        <v>2010</v>
      </c>
      <c r="D3431" s="446">
        <v>229.95</v>
      </c>
      <c r="E3431" s="323"/>
    </row>
    <row r="3432" spans="1:5" ht="13.5">
      <c r="A3432" s="447">
        <v>100706</v>
      </c>
      <c r="B3432" s="332" t="s">
        <v>937</v>
      </c>
      <c r="C3432" s="447" t="s">
        <v>2010</v>
      </c>
      <c r="D3432" s="446">
        <v>76.37</v>
      </c>
      <c r="E3432" s="323"/>
    </row>
    <row r="3433" spans="1:5" ht="25.5">
      <c r="A3433" s="447">
        <v>100709</v>
      </c>
      <c r="B3433" s="332" t="s">
        <v>940</v>
      </c>
      <c r="C3433" s="447" t="s">
        <v>2010</v>
      </c>
      <c r="D3433" s="446">
        <v>57.32</v>
      </c>
      <c r="E3433" s="323"/>
    </row>
    <row r="3434" spans="1:5" ht="13.5">
      <c r="A3434" s="447">
        <v>100710</v>
      </c>
      <c r="B3434" s="332" t="s">
        <v>941</v>
      </c>
      <c r="C3434" s="447" t="s">
        <v>2010</v>
      </c>
      <c r="D3434" s="446">
        <v>164.12</v>
      </c>
      <c r="E3434" s="323"/>
    </row>
    <row r="3435" spans="1:5" ht="38.25">
      <c r="A3435" s="447">
        <v>90830</v>
      </c>
      <c r="B3435" s="332" t="s">
        <v>838</v>
      </c>
      <c r="C3435" s="447" t="s">
        <v>2010</v>
      </c>
      <c r="D3435" s="446">
        <v>177.89</v>
      </c>
      <c r="E3435" s="323"/>
    </row>
    <row r="3436" spans="1:5" ht="38.25">
      <c r="A3436" s="447">
        <v>91304</v>
      </c>
      <c r="B3436" s="332" t="s">
        <v>866</v>
      </c>
      <c r="C3436" s="447" t="s">
        <v>2010</v>
      </c>
      <c r="D3436" s="446">
        <v>108.96</v>
      </c>
      <c r="E3436" s="323"/>
    </row>
    <row r="3437" spans="1:5" ht="38.25">
      <c r="A3437" s="447">
        <v>90831</v>
      </c>
      <c r="B3437" s="332" t="s">
        <v>839</v>
      </c>
      <c r="C3437" s="447" t="s">
        <v>2010</v>
      </c>
      <c r="D3437" s="446">
        <v>155.79</v>
      </c>
      <c r="E3437" s="323"/>
    </row>
    <row r="3438" spans="1:5" ht="38.25">
      <c r="A3438" s="447">
        <v>91305</v>
      </c>
      <c r="B3438" s="332" t="s">
        <v>867</v>
      </c>
      <c r="C3438" s="447" t="s">
        <v>2010</v>
      </c>
      <c r="D3438" s="446">
        <v>108.37</v>
      </c>
      <c r="E3438" s="323"/>
    </row>
    <row r="3439" spans="1:5" ht="38.25">
      <c r="A3439" s="447">
        <v>91306</v>
      </c>
      <c r="B3439" s="332" t="s">
        <v>868</v>
      </c>
      <c r="C3439" s="447" t="s">
        <v>2010</v>
      </c>
      <c r="D3439" s="446">
        <v>155.79</v>
      </c>
      <c r="E3439" s="323"/>
    </row>
    <row r="3440" spans="1:5" ht="38.25">
      <c r="A3440" s="447">
        <v>91307</v>
      </c>
      <c r="B3440" s="332" t="s">
        <v>869</v>
      </c>
      <c r="C3440" s="447" t="s">
        <v>2010</v>
      </c>
      <c r="D3440" s="446">
        <v>92.37</v>
      </c>
      <c r="E3440" s="323"/>
    </row>
    <row r="3441" spans="1:5" ht="13.5">
      <c r="A3441" s="447">
        <v>100707</v>
      </c>
      <c r="B3441" s="332" t="s">
        <v>938</v>
      </c>
      <c r="C3441" s="447" t="s">
        <v>2010</v>
      </c>
      <c r="D3441" s="446">
        <v>159.78</v>
      </c>
      <c r="E3441" s="323"/>
    </row>
    <row r="3442" spans="1:5" ht="13.5">
      <c r="A3442" s="447">
        <v>100708</v>
      </c>
      <c r="B3442" s="332" t="s">
        <v>939</v>
      </c>
      <c r="C3442" s="447" t="s">
        <v>2010</v>
      </c>
      <c r="D3442" s="446">
        <v>200.37</v>
      </c>
      <c r="E3442" s="323"/>
    </row>
    <row r="3443" spans="1:5" ht="51">
      <c r="A3443" s="447">
        <v>91328</v>
      </c>
      <c r="B3443" s="332" t="s">
        <v>886</v>
      </c>
      <c r="C3443" s="447" t="s">
        <v>2010</v>
      </c>
      <c r="D3443" s="446">
        <v>834.15</v>
      </c>
      <c r="E3443" s="323"/>
    </row>
    <row r="3444" spans="1:5" ht="63.75">
      <c r="A3444" s="447">
        <v>100687</v>
      </c>
      <c r="B3444" s="332" t="s">
        <v>909</v>
      </c>
      <c r="C3444" s="447" t="s">
        <v>2010</v>
      </c>
      <c r="D3444" s="446">
        <v>989.94</v>
      </c>
      <c r="E3444" s="323"/>
    </row>
    <row r="3445" spans="1:5" ht="63.75">
      <c r="A3445" s="447">
        <v>100681</v>
      </c>
      <c r="B3445" s="332" t="s">
        <v>903</v>
      </c>
      <c r="C3445" s="447" t="s">
        <v>2010</v>
      </c>
      <c r="D3445" s="446">
        <v>1011.27</v>
      </c>
      <c r="E3445" s="323"/>
    </row>
    <row r="3446" spans="1:5" ht="51">
      <c r="A3446" s="447">
        <v>91330</v>
      </c>
      <c r="B3446" s="332" t="s">
        <v>888</v>
      </c>
      <c r="C3446" s="447" t="s">
        <v>2010</v>
      </c>
      <c r="D3446" s="446">
        <v>855.48</v>
      </c>
      <c r="E3446" s="323"/>
    </row>
    <row r="3447" spans="1:5" ht="63.75">
      <c r="A3447" s="447">
        <v>100689</v>
      </c>
      <c r="B3447" s="332" t="s">
        <v>911</v>
      </c>
      <c r="C3447" s="447" t="s">
        <v>2010</v>
      </c>
      <c r="D3447" s="446">
        <v>1063.3599999999999</v>
      </c>
      <c r="E3447" s="323"/>
    </row>
    <row r="3448" spans="1:5" ht="51">
      <c r="A3448" s="447">
        <v>91332</v>
      </c>
      <c r="B3448" s="332" t="s">
        <v>890</v>
      </c>
      <c r="C3448" s="447" t="s">
        <v>2010</v>
      </c>
      <c r="D3448" s="446">
        <v>885.47</v>
      </c>
      <c r="E3448" s="323"/>
    </row>
    <row r="3449" spans="1:5" ht="63.75">
      <c r="A3449" s="447">
        <v>100688</v>
      </c>
      <c r="B3449" s="332" t="s">
        <v>910</v>
      </c>
      <c r="C3449" s="447" t="s">
        <v>2010</v>
      </c>
      <c r="D3449" s="446">
        <v>834.07</v>
      </c>
      <c r="E3449" s="323"/>
    </row>
    <row r="3450" spans="1:5" ht="51">
      <c r="A3450" s="447">
        <v>91329</v>
      </c>
      <c r="B3450" s="332" t="s">
        <v>887</v>
      </c>
      <c r="C3450" s="447" t="s">
        <v>2010</v>
      </c>
      <c r="D3450" s="446">
        <v>725.7</v>
      </c>
      <c r="E3450" s="323"/>
    </row>
    <row r="3451" spans="1:5" ht="63.75">
      <c r="A3451" s="447">
        <v>100682</v>
      </c>
      <c r="B3451" s="332" t="s">
        <v>904</v>
      </c>
      <c r="C3451" s="447" t="s">
        <v>2010</v>
      </c>
      <c r="D3451" s="446">
        <v>838.72</v>
      </c>
      <c r="E3451" s="323"/>
    </row>
    <row r="3452" spans="1:5" ht="51">
      <c r="A3452" s="447">
        <v>91331</v>
      </c>
      <c r="B3452" s="332" t="s">
        <v>889</v>
      </c>
      <c r="C3452" s="447" t="s">
        <v>2010</v>
      </c>
      <c r="D3452" s="446">
        <v>746.35</v>
      </c>
      <c r="E3452" s="323"/>
    </row>
    <row r="3453" spans="1:5" ht="63.75">
      <c r="A3453" s="447">
        <v>100690</v>
      </c>
      <c r="B3453" s="332" t="s">
        <v>912</v>
      </c>
      <c r="C3453" s="447" t="s">
        <v>2010</v>
      </c>
      <c r="D3453" s="446">
        <v>884.61</v>
      </c>
      <c r="E3453" s="323"/>
    </row>
    <row r="3454" spans="1:5" ht="51">
      <c r="A3454" s="447">
        <v>91333</v>
      </c>
      <c r="B3454" s="332" t="s">
        <v>891</v>
      </c>
      <c r="C3454" s="447" t="s">
        <v>2010</v>
      </c>
      <c r="D3454" s="446">
        <v>775.65</v>
      </c>
      <c r="E3454" s="323"/>
    </row>
    <row r="3455" spans="1:5" ht="63.75">
      <c r="A3455" s="447">
        <v>90841</v>
      </c>
      <c r="B3455" s="332" t="s">
        <v>840</v>
      </c>
      <c r="C3455" s="447" t="s">
        <v>2010</v>
      </c>
      <c r="D3455" s="446">
        <v>975.11</v>
      </c>
      <c r="E3455" s="323"/>
    </row>
    <row r="3456" spans="1:5" ht="51">
      <c r="A3456" s="447">
        <v>90847</v>
      </c>
      <c r="B3456" s="332" t="s">
        <v>846</v>
      </c>
      <c r="C3456" s="447" t="s">
        <v>2010</v>
      </c>
      <c r="D3456" s="446">
        <v>819.32</v>
      </c>
      <c r="E3456" s="323"/>
    </row>
    <row r="3457" spans="1:5" ht="63.75">
      <c r="A3457" s="447">
        <v>90842</v>
      </c>
      <c r="B3457" s="332" t="s">
        <v>841</v>
      </c>
      <c r="C3457" s="447" t="s">
        <v>2010</v>
      </c>
      <c r="D3457" s="446">
        <v>983.71</v>
      </c>
      <c r="E3457" s="323"/>
    </row>
    <row r="3458" spans="1:5" ht="51">
      <c r="A3458" s="447">
        <v>90848</v>
      </c>
      <c r="B3458" s="332" t="s">
        <v>847</v>
      </c>
      <c r="C3458" s="447" t="s">
        <v>2010</v>
      </c>
      <c r="D3458" s="446">
        <v>827.92</v>
      </c>
      <c r="E3458" s="323"/>
    </row>
    <row r="3459" spans="1:5" ht="63.75">
      <c r="A3459" s="447">
        <v>90843</v>
      </c>
      <c r="B3459" s="332" t="s">
        <v>842</v>
      </c>
      <c r="C3459" s="447" t="s">
        <v>2010</v>
      </c>
      <c r="D3459" s="446">
        <v>1026.5</v>
      </c>
      <c r="E3459" s="323"/>
    </row>
    <row r="3460" spans="1:5" ht="51">
      <c r="A3460" s="447">
        <v>90849</v>
      </c>
      <c r="B3460" s="332" t="s">
        <v>848</v>
      </c>
      <c r="C3460" s="447" t="s">
        <v>2010</v>
      </c>
      <c r="D3460" s="446">
        <v>848.61</v>
      </c>
      <c r="E3460" s="323"/>
    </row>
    <row r="3461" spans="1:5" ht="63.75">
      <c r="A3461" s="447">
        <v>90844</v>
      </c>
      <c r="B3461" s="332" t="s">
        <v>843</v>
      </c>
      <c r="C3461" s="447" t="s">
        <v>2010</v>
      </c>
      <c r="D3461" s="446">
        <v>1086.8800000000001</v>
      </c>
      <c r="E3461" s="323"/>
    </row>
    <row r="3462" spans="1:5" ht="51">
      <c r="A3462" s="447">
        <v>90850</v>
      </c>
      <c r="B3462" s="332" t="s">
        <v>849</v>
      </c>
      <c r="C3462" s="447" t="s">
        <v>2010</v>
      </c>
      <c r="D3462" s="446">
        <v>908.99</v>
      </c>
      <c r="E3462" s="323"/>
    </row>
    <row r="3463" spans="1:5" ht="63.75">
      <c r="A3463" s="447">
        <v>91312</v>
      </c>
      <c r="B3463" s="332" t="s">
        <v>870</v>
      </c>
      <c r="C3463" s="447" t="s">
        <v>2010</v>
      </c>
      <c r="D3463" s="446">
        <v>819.24</v>
      </c>
      <c r="E3463" s="323"/>
    </row>
    <row r="3464" spans="1:5" ht="51">
      <c r="A3464" s="447">
        <v>91318</v>
      </c>
      <c r="B3464" s="332" t="s">
        <v>876</v>
      </c>
      <c r="C3464" s="447" t="s">
        <v>2010</v>
      </c>
      <c r="D3464" s="446">
        <v>710.87</v>
      </c>
      <c r="E3464" s="323"/>
    </row>
    <row r="3465" spans="1:5" ht="63.75">
      <c r="A3465" s="447">
        <v>91313</v>
      </c>
      <c r="B3465" s="332" t="s">
        <v>871</v>
      </c>
      <c r="C3465" s="447" t="s">
        <v>2010</v>
      </c>
      <c r="D3465" s="446">
        <v>811.16</v>
      </c>
      <c r="E3465" s="323"/>
    </row>
    <row r="3466" spans="1:5" ht="51">
      <c r="A3466" s="447">
        <v>91319</v>
      </c>
      <c r="B3466" s="332" t="s">
        <v>877</v>
      </c>
      <c r="C3466" s="447" t="s">
        <v>2010</v>
      </c>
      <c r="D3466" s="446">
        <v>718.79</v>
      </c>
      <c r="E3466" s="323"/>
    </row>
    <row r="3467" spans="1:5" ht="63.75">
      <c r="A3467" s="447">
        <v>91314</v>
      </c>
      <c r="B3467" s="332" t="s">
        <v>872</v>
      </c>
      <c r="C3467" s="447" t="s">
        <v>2010</v>
      </c>
      <c r="D3467" s="446">
        <v>847.75</v>
      </c>
      <c r="E3467" s="323"/>
    </row>
    <row r="3468" spans="1:5" ht="51">
      <c r="A3468" s="447">
        <v>91320</v>
      </c>
      <c r="B3468" s="332" t="s">
        <v>878</v>
      </c>
      <c r="C3468" s="447" t="s">
        <v>2010</v>
      </c>
      <c r="D3468" s="446">
        <v>738.79</v>
      </c>
      <c r="E3468" s="323"/>
    </row>
    <row r="3469" spans="1:5" ht="63.75">
      <c r="A3469" s="447">
        <v>91315</v>
      </c>
      <c r="B3469" s="332" t="s">
        <v>873</v>
      </c>
      <c r="C3469" s="447" t="s">
        <v>2010</v>
      </c>
      <c r="D3469" s="446">
        <v>907.45</v>
      </c>
      <c r="E3469" s="323"/>
    </row>
    <row r="3470" spans="1:5" ht="51">
      <c r="A3470" s="447">
        <v>91321</v>
      </c>
      <c r="B3470" s="332" t="s">
        <v>879</v>
      </c>
      <c r="C3470" s="447" t="s">
        <v>2010</v>
      </c>
      <c r="D3470" s="446">
        <v>798.49</v>
      </c>
      <c r="E3470" s="323"/>
    </row>
    <row r="3471" spans="1:5" ht="63.75">
      <c r="A3471" s="447">
        <v>90845</v>
      </c>
      <c r="B3471" s="332" t="s">
        <v>844</v>
      </c>
      <c r="C3471" s="447" t="s">
        <v>2010</v>
      </c>
      <c r="D3471" s="446">
        <v>1220.99</v>
      </c>
      <c r="E3471" s="323"/>
    </row>
    <row r="3472" spans="1:5" ht="63.75">
      <c r="A3472" s="447">
        <v>90851</v>
      </c>
      <c r="B3472" s="332" t="s">
        <v>850</v>
      </c>
      <c r="C3472" s="447" t="s">
        <v>2010</v>
      </c>
      <c r="D3472" s="446">
        <v>1043.0999999999999</v>
      </c>
      <c r="E3472" s="323"/>
    </row>
    <row r="3473" spans="1:5" ht="63.75">
      <c r="A3473" s="447">
        <v>90846</v>
      </c>
      <c r="B3473" s="332" t="s">
        <v>845</v>
      </c>
      <c r="C3473" s="447" t="s">
        <v>2010</v>
      </c>
      <c r="D3473" s="446">
        <v>1274.8599999999999</v>
      </c>
      <c r="E3473" s="323"/>
    </row>
    <row r="3474" spans="1:5" ht="63.75">
      <c r="A3474" s="447">
        <v>90852</v>
      </c>
      <c r="B3474" s="332" t="s">
        <v>851</v>
      </c>
      <c r="C3474" s="447" t="s">
        <v>2010</v>
      </c>
      <c r="D3474" s="446">
        <v>1096.97</v>
      </c>
      <c r="E3474" s="323"/>
    </row>
    <row r="3475" spans="1:5" ht="63.75">
      <c r="A3475" s="447">
        <v>91316</v>
      </c>
      <c r="B3475" s="332" t="s">
        <v>874</v>
      </c>
      <c r="C3475" s="447" t="s">
        <v>2010</v>
      </c>
      <c r="D3475" s="446">
        <v>1042.24</v>
      </c>
      <c r="E3475" s="323"/>
    </row>
    <row r="3476" spans="1:5" ht="63.75">
      <c r="A3476" s="447">
        <v>91322</v>
      </c>
      <c r="B3476" s="332" t="s">
        <v>880</v>
      </c>
      <c r="C3476" s="447" t="s">
        <v>2010</v>
      </c>
      <c r="D3476" s="446">
        <v>933.28</v>
      </c>
      <c r="E3476" s="323"/>
    </row>
    <row r="3477" spans="1:5" ht="63.75">
      <c r="A3477" s="447">
        <v>91317</v>
      </c>
      <c r="B3477" s="332" t="s">
        <v>875</v>
      </c>
      <c r="C3477" s="447" t="s">
        <v>2010</v>
      </c>
      <c r="D3477" s="446">
        <v>1095.43</v>
      </c>
      <c r="E3477" s="323"/>
    </row>
    <row r="3478" spans="1:5" ht="63.75">
      <c r="A3478" s="447">
        <v>91323</v>
      </c>
      <c r="B3478" s="332" t="s">
        <v>881</v>
      </c>
      <c r="C3478" s="447" t="s">
        <v>2010</v>
      </c>
      <c r="D3478" s="446">
        <v>986.47</v>
      </c>
      <c r="E3478" s="323"/>
    </row>
    <row r="3479" spans="1:5" ht="63.75">
      <c r="A3479" s="447">
        <v>100678</v>
      </c>
      <c r="B3479" s="332" t="s">
        <v>900</v>
      </c>
      <c r="C3479" s="447" t="s">
        <v>2010</v>
      </c>
      <c r="D3479" s="446">
        <v>983.06</v>
      </c>
      <c r="E3479" s="323"/>
    </row>
    <row r="3480" spans="1:5" ht="51">
      <c r="A3480" s="447">
        <v>91013</v>
      </c>
      <c r="B3480" s="332" t="s">
        <v>856</v>
      </c>
      <c r="C3480" s="447" t="s">
        <v>2010</v>
      </c>
      <c r="D3480" s="446">
        <v>827.27</v>
      </c>
      <c r="E3480" s="323"/>
    </row>
    <row r="3481" spans="1:5" ht="63.75">
      <c r="A3481" s="447">
        <v>100680</v>
      </c>
      <c r="B3481" s="332" t="s">
        <v>902</v>
      </c>
      <c r="C3481" s="447" t="s">
        <v>2010</v>
      </c>
      <c r="D3481" s="446">
        <v>992.04</v>
      </c>
      <c r="E3481" s="323"/>
    </row>
    <row r="3482" spans="1:5" ht="51">
      <c r="A3482" s="447">
        <v>91014</v>
      </c>
      <c r="B3482" s="332" t="s">
        <v>857</v>
      </c>
      <c r="C3482" s="447" t="s">
        <v>2010</v>
      </c>
      <c r="D3482" s="446">
        <v>836.25</v>
      </c>
      <c r="E3482" s="323"/>
    </row>
    <row r="3483" spans="1:5" ht="63.75">
      <c r="A3483" s="447">
        <v>100683</v>
      </c>
      <c r="B3483" s="332" t="s">
        <v>905</v>
      </c>
      <c r="C3483" s="447" t="s">
        <v>2010</v>
      </c>
      <c r="D3483" s="446">
        <v>1058.78</v>
      </c>
      <c r="E3483" s="323"/>
    </row>
    <row r="3484" spans="1:5" ht="51">
      <c r="A3484" s="447">
        <v>91015</v>
      </c>
      <c r="B3484" s="332" t="s">
        <v>858</v>
      </c>
      <c r="C3484" s="447" t="s">
        <v>2010</v>
      </c>
      <c r="D3484" s="446">
        <v>880.89</v>
      </c>
      <c r="E3484" s="323"/>
    </row>
    <row r="3485" spans="1:5" ht="63.75">
      <c r="A3485" s="447">
        <v>100685</v>
      </c>
      <c r="B3485" s="332" t="s">
        <v>907</v>
      </c>
      <c r="C3485" s="447" t="s">
        <v>2010</v>
      </c>
      <c r="D3485" s="446">
        <v>1093.93</v>
      </c>
      <c r="E3485" s="323"/>
    </row>
    <row r="3486" spans="1:5" ht="51">
      <c r="A3486" s="447">
        <v>91016</v>
      </c>
      <c r="B3486" s="332" t="s">
        <v>859</v>
      </c>
      <c r="C3486" s="447" t="s">
        <v>2010</v>
      </c>
      <c r="D3486" s="446">
        <v>916.04</v>
      </c>
      <c r="E3486" s="323"/>
    </row>
    <row r="3487" spans="1:5" ht="63.75">
      <c r="A3487" s="447">
        <v>100679</v>
      </c>
      <c r="B3487" s="332" t="s">
        <v>901</v>
      </c>
      <c r="C3487" s="447" t="s">
        <v>2010</v>
      </c>
      <c r="D3487" s="446">
        <v>827.19</v>
      </c>
      <c r="E3487" s="323"/>
    </row>
    <row r="3488" spans="1:5" ht="51">
      <c r="A3488" s="447">
        <v>91324</v>
      </c>
      <c r="B3488" s="332" t="s">
        <v>882</v>
      </c>
      <c r="C3488" s="447" t="s">
        <v>2010</v>
      </c>
      <c r="D3488" s="446">
        <v>718.82</v>
      </c>
      <c r="E3488" s="323"/>
    </row>
    <row r="3489" spans="1:5" ht="63.75">
      <c r="A3489" s="447">
        <v>100712</v>
      </c>
      <c r="B3489" s="332" t="s">
        <v>923</v>
      </c>
      <c r="C3489" s="447" t="s">
        <v>2010</v>
      </c>
      <c r="D3489" s="446">
        <v>819.49</v>
      </c>
      <c r="E3489" s="323"/>
    </row>
    <row r="3490" spans="1:5" ht="51">
      <c r="A3490" s="447">
        <v>91325</v>
      </c>
      <c r="B3490" s="332" t="s">
        <v>883</v>
      </c>
      <c r="C3490" s="447" t="s">
        <v>2010</v>
      </c>
      <c r="D3490" s="446">
        <v>727.12</v>
      </c>
      <c r="E3490" s="323"/>
    </row>
    <row r="3491" spans="1:5" ht="63.75">
      <c r="A3491" s="447">
        <v>100684</v>
      </c>
      <c r="B3491" s="332" t="s">
        <v>906</v>
      </c>
      <c r="C3491" s="447" t="s">
        <v>2010</v>
      </c>
      <c r="D3491" s="446">
        <v>880.03</v>
      </c>
      <c r="E3491" s="323"/>
    </row>
    <row r="3492" spans="1:5" ht="51">
      <c r="A3492" s="447">
        <v>91326</v>
      </c>
      <c r="B3492" s="332" t="s">
        <v>884</v>
      </c>
      <c r="C3492" s="447" t="s">
        <v>2010</v>
      </c>
      <c r="D3492" s="446">
        <v>771.07</v>
      </c>
      <c r="E3492" s="323"/>
    </row>
    <row r="3493" spans="1:5" ht="51">
      <c r="A3493" s="447">
        <v>91327</v>
      </c>
      <c r="B3493" s="332" t="s">
        <v>885</v>
      </c>
      <c r="C3493" s="447" t="s">
        <v>2010</v>
      </c>
      <c r="D3493" s="446">
        <v>805.54</v>
      </c>
      <c r="E3493" s="323"/>
    </row>
    <row r="3494" spans="1:5" ht="63.75">
      <c r="A3494" s="447">
        <v>100686</v>
      </c>
      <c r="B3494" s="332" t="s">
        <v>908</v>
      </c>
      <c r="C3494" s="447" t="s">
        <v>2010</v>
      </c>
      <c r="D3494" s="446">
        <v>914.5</v>
      </c>
      <c r="E3494" s="323"/>
    </row>
    <row r="3495" spans="1:5" ht="63.75">
      <c r="A3495" s="447">
        <v>100693</v>
      </c>
      <c r="B3495" s="332" t="s">
        <v>915</v>
      </c>
      <c r="C3495" s="447" t="s">
        <v>2010</v>
      </c>
      <c r="D3495" s="446">
        <v>2389.29</v>
      </c>
      <c r="E3495" s="323"/>
    </row>
    <row r="3496" spans="1:5" ht="63.75">
      <c r="A3496" s="447">
        <v>91336</v>
      </c>
      <c r="B3496" s="332" t="s">
        <v>894</v>
      </c>
      <c r="C3496" s="447" t="s">
        <v>2010</v>
      </c>
      <c r="D3496" s="446">
        <v>2211.4</v>
      </c>
      <c r="E3496" s="323"/>
    </row>
    <row r="3497" spans="1:5" ht="63.75">
      <c r="A3497" s="447">
        <v>100694</v>
      </c>
      <c r="B3497" s="332" t="s">
        <v>916</v>
      </c>
      <c r="C3497" s="447" t="s">
        <v>2010</v>
      </c>
      <c r="D3497" s="446">
        <v>2210.54</v>
      </c>
      <c r="E3497" s="323"/>
    </row>
    <row r="3498" spans="1:5" ht="63.75">
      <c r="A3498" s="447">
        <v>91337</v>
      </c>
      <c r="B3498" s="332" t="s">
        <v>895</v>
      </c>
      <c r="C3498" s="447" t="s">
        <v>2010</v>
      </c>
      <c r="D3498" s="446">
        <v>2101.58</v>
      </c>
      <c r="E3498" s="323"/>
    </row>
    <row r="3499" spans="1:5" ht="51">
      <c r="A3499" s="447">
        <v>100691</v>
      </c>
      <c r="B3499" s="332" t="s">
        <v>913</v>
      </c>
      <c r="C3499" s="447" t="s">
        <v>2010</v>
      </c>
      <c r="D3499" s="446">
        <v>1909.94</v>
      </c>
      <c r="E3499" s="323"/>
    </row>
    <row r="3500" spans="1:5" ht="51">
      <c r="A3500" s="447">
        <v>100692</v>
      </c>
      <c r="B3500" s="332" t="s">
        <v>914</v>
      </c>
      <c r="C3500" s="447" t="s">
        <v>2010</v>
      </c>
      <c r="D3500" s="446">
        <v>1731.19</v>
      </c>
      <c r="E3500" s="323"/>
    </row>
    <row r="3501" spans="1:5" ht="51">
      <c r="A3501" s="447">
        <v>91334</v>
      </c>
      <c r="B3501" s="332" t="s">
        <v>892</v>
      </c>
      <c r="C3501" s="447" t="s">
        <v>2010</v>
      </c>
      <c r="D3501" s="446">
        <v>1732.05</v>
      </c>
      <c r="E3501" s="323"/>
    </row>
    <row r="3502" spans="1:5" ht="51">
      <c r="A3502" s="447">
        <v>91335</v>
      </c>
      <c r="B3502" s="332" t="s">
        <v>893</v>
      </c>
      <c r="C3502" s="447" t="s">
        <v>2010</v>
      </c>
      <c r="D3502" s="446">
        <v>1622.23</v>
      </c>
      <c r="E3502" s="323"/>
    </row>
    <row r="3503" spans="1:5" ht="51">
      <c r="A3503" s="447">
        <v>90788</v>
      </c>
      <c r="B3503" s="332" t="s">
        <v>828</v>
      </c>
      <c r="C3503" s="447" t="s">
        <v>2010</v>
      </c>
      <c r="D3503" s="446">
        <v>593.07000000000005</v>
      </c>
      <c r="E3503" s="323"/>
    </row>
    <row r="3504" spans="1:5" ht="51">
      <c r="A3504" s="447">
        <v>90789</v>
      </c>
      <c r="B3504" s="332" t="s">
        <v>829</v>
      </c>
      <c r="C3504" s="447" t="s">
        <v>2010</v>
      </c>
      <c r="D3504" s="446">
        <v>594.91999999999996</v>
      </c>
      <c r="E3504" s="323"/>
    </row>
    <row r="3505" spans="1:5" ht="51">
      <c r="A3505" s="447">
        <v>90790</v>
      </c>
      <c r="B3505" s="332" t="s">
        <v>830</v>
      </c>
      <c r="C3505" s="447" t="s">
        <v>2010</v>
      </c>
      <c r="D3505" s="446">
        <v>613.92999999999995</v>
      </c>
      <c r="E3505" s="323"/>
    </row>
    <row r="3506" spans="1:5" ht="51">
      <c r="A3506" s="447">
        <v>100675</v>
      </c>
      <c r="B3506" s="332" t="s">
        <v>898</v>
      </c>
      <c r="C3506" s="447" t="s">
        <v>2010</v>
      </c>
      <c r="D3506" s="446">
        <v>684.98</v>
      </c>
      <c r="E3506" s="323"/>
    </row>
    <row r="3507" spans="1:5" ht="51">
      <c r="A3507" s="447">
        <v>90794</v>
      </c>
      <c r="B3507" s="332" t="s">
        <v>2465</v>
      </c>
      <c r="C3507" s="447" t="s">
        <v>2010</v>
      </c>
      <c r="D3507" s="446">
        <v>533.34</v>
      </c>
      <c r="E3507" s="323"/>
    </row>
    <row r="3508" spans="1:5" ht="51">
      <c r="A3508" s="447">
        <v>90795</v>
      </c>
      <c r="B3508" s="332" t="s">
        <v>2466</v>
      </c>
      <c r="C3508" s="447" t="s">
        <v>2010</v>
      </c>
      <c r="D3508" s="446">
        <v>541.16</v>
      </c>
      <c r="E3508" s="323"/>
    </row>
    <row r="3509" spans="1:5" ht="51">
      <c r="A3509" s="447">
        <v>90796</v>
      </c>
      <c r="B3509" s="332" t="s">
        <v>2467</v>
      </c>
      <c r="C3509" s="447" t="s">
        <v>2010</v>
      </c>
      <c r="D3509" s="446">
        <v>548.99</v>
      </c>
      <c r="E3509" s="323"/>
    </row>
    <row r="3510" spans="1:5" ht="51">
      <c r="A3510" s="447">
        <v>90797</v>
      </c>
      <c r="B3510" s="332" t="s">
        <v>2468</v>
      </c>
      <c r="C3510" s="447" t="s">
        <v>2010</v>
      </c>
      <c r="D3510" s="446">
        <v>556.82000000000005</v>
      </c>
      <c r="E3510" s="323"/>
    </row>
    <row r="3511" spans="1:5" ht="51">
      <c r="A3511" s="447">
        <v>90791</v>
      </c>
      <c r="B3511" s="332" t="s">
        <v>2463</v>
      </c>
      <c r="C3511" s="447" t="s">
        <v>2010</v>
      </c>
      <c r="D3511" s="446">
        <v>720.31</v>
      </c>
      <c r="E3511" s="323"/>
    </row>
    <row r="3512" spans="1:5" ht="51">
      <c r="A3512" s="447">
        <v>90793</v>
      </c>
      <c r="B3512" s="332" t="s">
        <v>2464</v>
      </c>
      <c r="C3512" s="447" t="s">
        <v>2010</v>
      </c>
      <c r="D3512" s="446">
        <v>769.64</v>
      </c>
      <c r="E3512" s="323"/>
    </row>
    <row r="3513" spans="1:5" ht="51">
      <c r="A3513" s="447">
        <v>90798</v>
      </c>
      <c r="B3513" s="332" t="s">
        <v>2469</v>
      </c>
      <c r="C3513" s="447" t="s">
        <v>2010</v>
      </c>
      <c r="D3513" s="446">
        <v>791.53</v>
      </c>
      <c r="E3513" s="323"/>
    </row>
    <row r="3514" spans="1:5" ht="51">
      <c r="A3514" s="447">
        <v>90799</v>
      </c>
      <c r="B3514" s="332" t="s">
        <v>2470</v>
      </c>
      <c r="C3514" s="447" t="s">
        <v>2010</v>
      </c>
      <c r="D3514" s="446">
        <v>818.72</v>
      </c>
      <c r="E3514" s="323"/>
    </row>
    <row r="3515" spans="1:5" ht="25.5">
      <c r="A3515" s="447">
        <v>100704</v>
      </c>
      <c r="B3515" s="332" t="s">
        <v>935</v>
      </c>
      <c r="C3515" s="447" t="s">
        <v>2010</v>
      </c>
      <c r="D3515" s="446">
        <v>75.540000000000006</v>
      </c>
      <c r="E3515" s="323"/>
    </row>
    <row r="3516" spans="1:5" ht="25.5">
      <c r="A3516" s="447">
        <v>90838</v>
      </c>
      <c r="B3516" s="332" t="s">
        <v>927</v>
      </c>
      <c r="C3516" s="447" t="s">
        <v>2010</v>
      </c>
      <c r="D3516" s="446">
        <v>1750.38</v>
      </c>
      <c r="E3516" s="323"/>
    </row>
    <row r="3517" spans="1:5" ht="38.25">
      <c r="A3517" s="447">
        <v>91338</v>
      </c>
      <c r="B3517" s="332" t="s">
        <v>928</v>
      </c>
      <c r="C3517" s="447" t="s">
        <v>16</v>
      </c>
      <c r="D3517" s="446">
        <v>619.09</v>
      </c>
      <c r="E3517" s="323"/>
    </row>
    <row r="3518" spans="1:5" ht="38.25">
      <c r="A3518" s="447">
        <v>94805</v>
      </c>
      <c r="B3518" s="332" t="s">
        <v>930</v>
      </c>
      <c r="C3518" s="447" t="s">
        <v>2010</v>
      </c>
      <c r="D3518" s="446">
        <v>631.02</v>
      </c>
      <c r="E3518" s="323"/>
    </row>
    <row r="3519" spans="1:5" ht="38.25">
      <c r="A3519" s="447">
        <v>100702</v>
      </c>
      <c r="B3519" s="332" t="s">
        <v>933</v>
      </c>
      <c r="C3519" s="447" t="s">
        <v>16</v>
      </c>
      <c r="D3519" s="446">
        <v>340.38</v>
      </c>
      <c r="E3519" s="323"/>
    </row>
    <row r="3520" spans="1:5" ht="25.5">
      <c r="A3520" s="447">
        <v>100701</v>
      </c>
      <c r="B3520" s="332" t="s">
        <v>924</v>
      </c>
      <c r="C3520" s="447" t="s">
        <v>16</v>
      </c>
      <c r="D3520" s="446">
        <v>697.76</v>
      </c>
      <c r="E3520" s="323"/>
    </row>
    <row r="3521" spans="1:5" ht="38.25">
      <c r="A3521" s="447">
        <v>100700</v>
      </c>
      <c r="B3521" s="332" t="s">
        <v>922</v>
      </c>
      <c r="C3521" s="447" t="s">
        <v>2010</v>
      </c>
      <c r="D3521" s="446">
        <v>751.94</v>
      </c>
      <c r="E3521" s="323"/>
    </row>
    <row r="3522" spans="1:5" ht="38.25">
      <c r="A3522" s="447">
        <v>91295</v>
      </c>
      <c r="B3522" s="332" t="s">
        <v>861</v>
      </c>
      <c r="C3522" s="447" t="s">
        <v>2010</v>
      </c>
      <c r="D3522" s="446">
        <v>325.5</v>
      </c>
      <c r="E3522" s="323"/>
    </row>
    <row r="3523" spans="1:5" ht="38.25">
      <c r="A3523" s="447">
        <v>91296</v>
      </c>
      <c r="B3523" s="332" t="s">
        <v>862</v>
      </c>
      <c r="C3523" s="447" t="s">
        <v>2010</v>
      </c>
      <c r="D3523" s="446">
        <v>344.6</v>
      </c>
      <c r="E3523" s="323"/>
    </row>
    <row r="3524" spans="1:5" ht="38.25">
      <c r="A3524" s="447">
        <v>91297</v>
      </c>
      <c r="B3524" s="332" t="s">
        <v>863</v>
      </c>
      <c r="C3524" s="447" t="s">
        <v>2010</v>
      </c>
      <c r="D3524" s="446">
        <v>372.35</v>
      </c>
      <c r="E3524" s="323"/>
    </row>
    <row r="3525" spans="1:5" ht="38.25">
      <c r="A3525" s="447">
        <v>90820</v>
      </c>
      <c r="B3525" s="332" t="s">
        <v>832</v>
      </c>
      <c r="C3525" s="447" t="s">
        <v>2010</v>
      </c>
      <c r="D3525" s="446">
        <v>310.67</v>
      </c>
      <c r="E3525" s="323"/>
    </row>
    <row r="3526" spans="1:5" ht="38.25">
      <c r="A3526" s="447">
        <v>90821</v>
      </c>
      <c r="B3526" s="332" t="s">
        <v>833</v>
      </c>
      <c r="C3526" s="447" t="s">
        <v>2010</v>
      </c>
      <c r="D3526" s="446">
        <v>317.04000000000002</v>
      </c>
      <c r="E3526" s="323"/>
    </row>
    <row r="3527" spans="1:5" ht="38.25">
      <c r="A3527" s="447">
        <v>90822</v>
      </c>
      <c r="B3527" s="332" t="s">
        <v>834</v>
      </c>
      <c r="C3527" s="447" t="s">
        <v>2010</v>
      </c>
      <c r="D3527" s="446">
        <v>335.49</v>
      </c>
      <c r="E3527" s="323"/>
    </row>
    <row r="3528" spans="1:5" ht="38.25">
      <c r="A3528" s="447">
        <v>90823</v>
      </c>
      <c r="B3528" s="332" t="s">
        <v>835</v>
      </c>
      <c r="C3528" s="447" t="s">
        <v>2010</v>
      </c>
      <c r="D3528" s="446">
        <v>393.64</v>
      </c>
      <c r="E3528" s="323"/>
    </row>
    <row r="3529" spans="1:5" ht="38.25">
      <c r="A3529" s="447">
        <v>90824</v>
      </c>
      <c r="B3529" s="332" t="s">
        <v>836</v>
      </c>
      <c r="C3529" s="447" t="s">
        <v>2010</v>
      </c>
      <c r="D3529" s="446">
        <v>529.98</v>
      </c>
      <c r="E3529" s="323"/>
    </row>
    <row r="3530" spans="1:5" ht="38.25">
      <c r="A3530" s="447">
        <v>91009</v>
      </c>
      <c r="B3530" s="332" t="s">
        <v>852</v>
      </c>
      <c r="C3530" s="447" t="s">
        <v>2010</v>
      </c>
      <c r="D3530" s="446">
        <v>318.62</v>
      </c>
      <c r="E3530" s="323"/>
    </row>
    <row r="3531" spans="1:5" ht="38.25">
      <c r="A3531" s="447">
        <v>91010</v>
      </c>
      <c r="B3531" s="332" t="s">
        <v>853</v>
      </c>
      <c r="C3531" s="447" t="s">
        <v>2010</v>
      </c>
      <c r="D3531" s="446">
        <v>325.37</v>
      </c>
      <c r="E3531" s="323"/>
    </row>
    <row r="3532" spans="1:5" ht="38.25">
      <c r="A3532" s="447">
        <v>91011</v>
      </c>
      <c r="B3532" s="332" t="s">
        <v>854</v>
      </c>
      <c r="C3532" s="447" t="s">
        <v>2010</v>
      </c>
      <c r="D3532" s="446">
        <v>367.77</v>
      </c>
      <c r="E3532" s="323"/>
    </row>
    <row r="3533" spans="1:5" ht="38.25">
      <c r="A3533" s="447">
        <v>91012</v>
      </c>
      <c r="B3533" s="332" t="s">
        <v>855</v>
      </c>
      <c r="C3533" s="447" t="s">
        <v>2010</v>
      </c>
      <c r="D3533" s="446">
        <v>400.69</v>
      </c>
      <c r="E3533" s="323"/>
    </row>
    <row r="3534" spans="1:5" ht="38.25">
      <c r="A3534" s="447">
        <v>91298</v>
      </c>
      <c r="B3534" s="332" t="s">
        <v>864</v>
      </c>
      <c r="C3534" s="447" t="s">
        <v>2010</v>
      </c>
      <c r="D3534" s="446">
        <v>1218.93</v>
      </c>
      <c r="E3534" s="323"/>
    </row>
    <row r="3535" spans="1:5" ht="38.25">
      <c r="A3535" s="447">
        <v>90825</v>
      </c>
      <c r="B3535" s="332" t="s">
        <v>837</v>
      </c>
      <c r="C3535" s="447" t="s">
        <v>2010</v>
      </c>
      <c r="D3535" s="446">
        <v>581.62</v>
      </c>
      <c r="E3535" s="323"/>
    </row>
    <row r="3536" spans="1:5" ht="38.25">
      <c r="A3536" s="447">
        <v>91299</v>
      </c>
      <c r="B3536" s="332" t="s">
        <v>865</v>
      </c>
      <c r="C3536" s="447" t="s">
        <v>2010</v>
      </c>
      <c r="D3536" s="446">
        <v>1698.28</v>
      </c>
      <c r="E3536" s="323"/>
    </row>
    <row r="3537" spans="1:5" ht="38.25">
      <c r="A3537" s="447">
        <v>91341</v>
      </c>
      <c r="B3537" s="332" t="s">
        <v>929</v>
      </c>
      <c r="C3537" s="447" t="s">
        <v>16</v>
      </c>
      <c r="D3537" s="446">
        <v>485.94</v>
      </c>
      <c r="E3537" s="323"/>
    </row>
    <row r="3538" spans="1:5" ht="38.25">
      <c r="A3538" s="447">
        <v>94806</v>
      </c>
      <c r="B3538" s="332" t="s">
        <v>931</v>
      </c>
      <c r="C3538" s="447" t="s">
        <v>2010</v>
      </c>
      <c r="D3538" s="446">
        <v>817.51</v>
      </c>
      <c r="E3538" s="323"/>
    </row>
    <row r="3539" spans="1:5" ht="38.25">
      <c r="A3539" s="447">
        <v>94807</v>
      </c>
      <c r="B3539" s="332" t="s">
        <v>932</v>
      </c>
      <c r="C3539" s="447" t="s">
        <v>2010</v>
      </c>
      <c r="D3539" s="446">
        <v>745.06</v>
      </c>
      <c r="E3539" s="323"/>
    </row>
    <row r="3540" spans="1:5" ht="13.5">
      <c r="A3540" s="447">
        <v>100703</v>
      </c>
      <c r="B3540" s="332" t="s">
        <v>934</v>
      </c>
      <c r="C3540" s="447" t="s">
        <v>2010</v>
      </c>
      <c r="D3540" s="446">
        <v>35.47</v>
      </c>
      <c r="E3540" s="323"/>
    </row>
    <row r="3541" spans="1:5" ht="38.25">
      <c r="A3541" s="447">
        <v>100695</v>
      </c>
      <c r="B3541" s="332" t="s">
        <v>917</v>
      </c>
      <c r="C3541" s="447" t="s">
        <v>2010</v>
      </c>
      <c r="D3541" s="446">
        <v>62.42</v>
      </c>
      <c r="E3541" s="323"/>
    </row>
    <row r="3542" spans="1:5" ht="38.25">
      <c r="A3542" s="447">
        <v>100696</v>
      </c>
      <c r="B3542" s="332" t="s">
        <v>918</v>
      </c>
      <c r="C3542" s="447" t="s">
        <v>2010</v>
      </c>
      <c r="D3542" s="446">
        <v>69.5</v>
      </c>
      <c r="E3542" s="323"/>
    </row>
    <row r="3543" spans="1:5" ht="38.25">
      <c r="A3543" s="447">
        <v>100697</v>
      </c>
      <c r="B3543" s="332" t="s">
        <v>919</v>
      </c>
      <c r="C3543" s="447" t="s">
        <v>2010</v>
      </c>
      <c r="D3543" s="446">
        <v>76.64</v>
      </c>
      <c r="E3543" s="323"/>
    </row>
    <row r="3544" spans="1:5" ht="38.25">
      <c r="A3544" s="447">
        <v>100698</v>
      </c>
      <c r="B3544" s="332" t="s">
        <v>920</v>
      </c>
      <c r="C3544" s="447" t="s">
        <v>2010</v>
      </c>
      <c r="D3544" s="446">
        <v>83.74</v>
      </c>
      <c r="E3544" s="323"/>
    </row>
    <row r="3545" spans="1:5" ht="38.25">
      <c r="A3545" s="447">
        <v>100699</v>
      </c>
      <c r="B3545" s="332" t="s">
        <v>921</v>
      </c>
      <c r="C3545" s="447" t="s">
        <v>2010</v>
      </c>
      <c r="D3545" s="446">
        <v>99.66</v>
      </c>
      <c r="E3545" s="323"/>
    </row>
    <row r="3546" spans="1:5" ht="25.5">
      <c r="A3546" s="447">
        <v>100705</v>
      </c>
      <c r="B3546" s="332" t="s">
        <v>936</v>
      </c>
      <c r="C3546" s="447" t="s">
        <v>2010</v>
      </c>
      <c r="D3546" s="446">
        <v>86.42</v>
      </c>
      <c r="E3546" s="323"/>
    </row>
    <row r="3547" spans="1:5" ht="38.25">
      <c r="A3547" s="447">
        <v>101173</v>
      </c>
      <c r="B3547" s="332" t="s">
        <v>951</v>
      </c>
      <c r="C3547" s="447" t="s">
        <v>5</v>
      </c>
      <c r="D3547" s="446">
        <v>61.94</v>
      </c>
      <c r="E3547" s="323"/>
    </row>
    <row r="3548" spans="1:5" ht="38.25">
      <c r="A3548" s="447">
        <v>101174</v>
      </c>
      <c r="B3548" s="332" t="s">
        <v>952</v>
      </c>
      <c r="C3548" s="447" t="s">
        <v>5</v>
      </c>
      <c r="D3548" s="446">
        <v>87.17</v>
      </c>
      <c r="E3548" s="323"/>
    </row>
    <row r="3549" spans="1:5" ht="38.25">
      <c r="A3549" s="447">
        <v>101175</v>
      </c>
      <c r="B3549" s="332" t="s">
        <v>953</v>
      </c>
      <c r="C3549" s="447" t="s">
        <v>5</v>
      </c>
      <c r="D3549" s="446">
        <v>119.03</v>
      </c>
      <c r="E3549" s="323"/>
    </row>
    <row r="3550" spans="1:5" ht="25.5">
      <c r="A3550" s="447">
        <v>101176</v>
      </c>
      <c r="B3550" s="332" t="s">
        <v>8775</v>
      </c>
      <c r="C3550" s="447" t="s">
        <v>5</v>
      </c>
      <c r="D3550" s="446">
        <v>147.01</v>
      </c>
      <c r="E3550" s="323"/>
    </row>
    <row r="3551" spans="1:5" ht="38.25">
      <c r="A3551" s="447">
        <v>101183</v>
      </c>
      <c r="B3551" s="332" t="s">
        <v>8776</v>
      </c>
      <c r="C3551" s="447" t="s">
        <v>5</v>
      </c>
      <c r="D3551" s="446">
        <v>0</v>
      </c>
      <c r="E3551" s="323"/>
    </row>
    <row r="3552" spans="1:5" ht="38.25">
      <c r="A3552" s="447">
        <v>101184</v>
      </c>
      <c r="B3552" s="332" t="s">
        <v>8777</v>
      </c>
      <c r="C3552" s="447" t="s">
        <v>5</v>
      </c>
      <c r="D3552" s="446">
        <v>0</v>
      </c>
      <c r="E3552" s="323"/>
    </row>
    <row r="3553" spans="1:5" ht="38.25">
      <c r="A3553" s="447">
        <v>101182</v>
      </c>
      <c r="B3553" s="332" t="s">
        <v>8778</v>
      </c>
      <c r="C3553" s="447" t="s">
        <v>5</v>
      </c>
      <c r="D3553" s="446">
        <v>0</v>
      </c>
      <c r="E3553" s="323"/>
    </row>
    <row r="3554" spans="1:5" ht="38.25">
      <c r="A3554" s="447">
        <v>101185</v>
      </c>
      <c r="B3554" s="332" t="s">
        <v>8779</v>
      </c>
      <c r="C3554" s="447" t="s">
        <v>5</v>
      </c>
      <c r="D3554" s="446">
        <v>0</v>
      </c>
      <c r="E3554" s="323"/>
    </row>
    <row r="3555" spans="1:5" ht="38.25">
      <c r="A3555" s="447">
        <v>101186</v>
      </c>
      <c r="B3555" s="332" t="s">
        <v>8780</v>
      </c>
      <c r="C3555" s="447" t="s">
        <v>5</v>
      </c>
      <c r="D3555" s="446">
        <v>0</v>
      </c>
      <c r="E3555" s="323"/>
    </row>
    <row r="3556" spans="1:5" ht="38.25">
      <c r="A3556" s="447">
        <v>101187</v>
      </c>
      <c r="B3556" s="332" t="s">
        <v>8781</v>
      </c>
      <c r="C3556" s="447" t="s">
        <v>5</v>
      </c>
      <c r="D3556" s="446">
        <v>0</v>
      </c>
      <c r="E3556" s="323"/>
    </row>
    <row r="3557" spans="1:5" ht="38.25">
      <c r="A3557" s="447">
        <v>101177</v>
      </c>
      <c r="B3557" s="332" t="s">
        <v>8782</v>
      </c>
      <c r="C3557" s="447" t="s">
        <v>5</v>
      </c>
      <c r="D3557" s="446">
        <v>0</v>
      </c>
      <c r="E3557" s="323"/>
    </row>
    <row r="3558" spans="1:5" ht="38.25">
      <c r="A3558" s="447">
        <v>101178</v>
      </c>
      <c r="B3558" s="332" t="s">
        <v>8783</v>
      </c>
      <c r="C3558" s="447" t="s">
        <v>5</v>
      </c>
      <c r="D3558" s="446">
        <v>0</v>
      </c>
      <c r="E3558" s="323"/>
    </row>
    <row r="3559" spans="1:5" ht="25.5">
      <c r="A3559" s="447">
        <v>101180</v>
      </c>
      <c r="B3559" s="332" t="s">
        <v>8784</v>
      </c>
      <c r="C3559" s="447" t="s">
        <v>5</v>
      </c>
      <c r="D3559" s="446">
        <v>0</v>
      </c>
      <c r="E3559" s="323"/>
    </row>
    <row r="3560" spans="1:5" ht="38.25">
      <c r="A3560" s="447">
        <v>101179</v>
      </c>
      <c r="B3560" s="332" t="s">
        <v>8785</v>
      </c>
      <c r="C3560" s="447" t="s">
        <v>5</v>
      </c>
      <c r="D3560" s="446">
        <v>0</v>
      </c>
      <c r="E3560" s="323"/>
    </row>
    <row r="3561" spans="1:5" ht="25.5">
      <c r="A3561" s="447">
        <v>101181</v>
      </c>
      <c r="B3561" s="332" t="s">
        <v>8786</v>
      </c>
      <c r="C3561" s="447" t="s">
        <v>5</v>
      </c>
      <c r="D3561" s="446">
        <v>0</v>
      </c>
      <c r="E3561" s="323"/>
    </row>
    <row r="3562" spans="1:5" ht="38.25">
      <c r="A3562" s="447">
        <v>100899</v>
      </c>
      <c r="B3562" s="332" t="s">
        <v>8787</v>
      </c>
      <c r="C3562" s="447" t="s">
        <v>5</v>
      </c>
      <c r="D3562" s="446">
        <v>86.45</v>
      </c>
      <c r="E3562" s="323"/>
    </row>
    <row r="3563" spans="1:5" ht="51">
      <c r="A3563" s="447">
        <v>100896</v>
      </c>
      <c r="B3563" s="332" t="s">
        <v>8788</v>
      </c>
      <c r="C3563" s="447" t="s">
        <v>5</v>
      </c>
      <c r="D3563" s="446">
        <v>60.24</v>
      </c>
      <c r="E3563" s="323"/>
    </row>
    <row r="3564" spans="1:5" ht="51">
      <c r="A3564" s="447">
        <v>100897</v>
      </c>
      <c r="B3564" s="332" t="s">
        <v>8789</v>
      </c>
      <c r="C3564" s="447" t="s">
        <v>5</v>
      </c>
      <c r="D3564" s="446">
        <v>115.84</v>
      </c>
      <c r="E3564" s="323"/>
    </row>
    <row r="3565" spans="1:5" ht="51">
      <c r="A3565" s="447">
        <v>100900</v>
      </c>
      <c r="B3565" s="332" t="s">
        <v>8790</v>
      </c>
      <c r="C3565" s="447" t="s">
        <v>5</v>
      </c>
      <c r="D3565" s="446">
        <v>254.03</v>
      </c>
      <c r="E3565" s="323"/>
    </row>
    <row r="3566" spans="1:5" ht="51">
      <c r="A3566" s="447">
        <v>100898</v>
      </c>
      <c r="B3566" s="332" t="s">
        <v>8791</v>
      </c>
      <c r="C3566" s="447" t="s">
        <v>5</v>
      </c>
      <c r="D3566" s="446">
        <v>221.16</v>
      </c>
      <c r="E3566" s="323"/>
    </row>
    <row r="3567" spans="1:5" ht="38.25">
      <c r="A3567" s="447">
        <v>100892</v>
      </c>
      <c r="B3567" s="332" t="s">
        <v>948</v>
      </c>
      <c r="C3567" s="447" t="s">
        <v>802</v>
      </c>
      <c r="D3567" s="446">
        <v>12.38</v>
      </c>
      <c r="E3567" s="323"/>
    </row>
    <row r="3568" spans="1:5" ht="38.25">
      <c r="A3568" s="447">
        <v>100893</v>
      </c>
      <c r="B3568" s="332" t="s">
        <v>949</v>
      </c>
      <c r="C3568" s="447" t="s">
        <v>802</v>
      </c>
      <c r="D3568" s="446">
        <v>12.21</v>
      </c>
      <c r="E3568" s="323"/>
    </row>
    <row r="3569" spans="1:5" ht="38.25">
      <c r="A3569" s="447">
        <v>100894</v>
      </c>
      <c r="B3569" s="332" t="s">
        <v>950</v>
      </c>
      <c r="C3569" s="447" t="s">
        <v>802</v>
      </c>
      <c r="D3569" s="446">
        <v>12.08</v>
      </c>
      <c r="E3569" s="323"/>
    </row>
    <row r="3570" spans="1:5" ht="25.5">
      <c r="A3570" s="447">
        <v>100889</v>
      </c>
      <c r="B3570" s="332" t="s">
        <v>946</v>
      </c>
      <c r="C3570" s="447" t="s">
        <v>802</v>
      </c>
      <c r="D3570" s="446">
        <v>11.95</v>
      </c>
      <c r="E3570" s="323"/>
    </row>
    <row r="3571" spans="1:5" ht="38.25">
      <c r="A3571" s="447">
        <v>100891</v>
      </c>
      <c r="B3571" s="332" t="s">
        <v>8792</v>
      </c>
      <c r="C3571" s="447" t="s">
        <v>802</v>
      </c>
      <c r="D3571" s="446">
        <v>0</v>
      </c>
      <c r="E3571" s="323"/>
    </row>
    <row r="3572" spans="1:5" ht="25.5">
      <c r="A3572" s="447">
        <v>100890</v>
      </c>
      <c r="B3572" s="332" t="s">
        <v>947</v>
      </c>
      <c r="C3572" s="447" t="s">
        <v>802</v>
      </c>
      <c r="D3572" s="446">
        <v>11.77</v>
      </c>
      <c r="E3572" s="323"/>
    </row>
    <row r="3573" spans="1:5" ht="38.25">
      <c r="A3573" s="447">
        <v>100658</v>
      </c>
      <c r="B3573" s="332" t="s">
        <v>945</v>
      </c>
      <c r="C3573" s="447" t="s">
        <v>5</v>
      </c>
      <c r="D3573" s="446">
        <v>343.66</v>
      </c>
      <c r="E3573" s="323"/>
    </row>
    <row r="3574" spans="1:5" ht="38.25">
      <c r="A3574" s="447">
        <v>100657</v>
      </c>
      <c r="B3574" s="332" t="s">
        <v>944</v>
      </c>
      <c r="C3574" s="447" t="s">
        <v>5</v>
      </c>
      <c r="D3574" s="446">
        <v>148.04</v>
      </c>
      <c r="E3574" s="323"/>
    </row>
    <row r="3575" spans="1:5" ht="38.25">
      <c r="A3575" s="447">
        <v>100656</v>
      </c>
      <c r="B3575" s="332" t="s">
        <v>943</v>
      </c>
      <c r="C3575" s="447" t="s">
        <v>5</v>
      </c>
      <c r="D3575" s="446">
        <v>114.46</v>
      </c>
      <c r="E3575" s="323"/>
    </row>
    <row r="3576" spans="1:5" ht="25.5">
      <c r="A3576" s="447">
        <v>102649</v>
      </c>
      <c r="B3576" s="332" t="s">
        <v>8793</v>
      </c>
      <c r="C3576" s="447" t="s">
        <v>5</v>
      </c>
      <c r="D3576" s="446">
        <v>0</v>
      </c>
      <c r="E3576" s="323"/>
    </row>
    <row r="3577" spans="1:5" ht="25.5">
      <c r="A3577" s="447">
        <v>102645</v>
      </c>
      <c r="B3577" s="332" t="s">
        <v>8794</v>
      </c>
      <c r="C3577" s="447" t="s">
        <v>5</v>
      </c>
      <c r="D3577" s="446">
        <v>0</v>
      </c>
      <c r="E3577" s="323"/>
    </row>
    <row r="3578" spans="1:5" ht="25.5">
      <c r="A3578" s="447">
        <v>102650</v>
      </c>
      <c r="B3578" s="332" t="s">
        <v>8795</v>
      </c>
      <c r="C3578" s="447" t="s">
        <v>5</v>
      </c>
      <c r="D3578" s="446">
        <v>0</v>
      </c>
      <c r="E3578" s="323"/>
    </row>
    <row r="3579" spans="1:5" ht="25.5">
      <c r="A3579" s="447">
        <v>102646</v>
      </c>
      <c r="B3579" s="332" t="s">
        <v>8796</v>
      </c>
      <c r="C3579" s="447" t="s">
        <v>5</v>
      </c>
      <c r="D3579" s="446">
        <v>0</v>
      </c>
      <c r="E3579" s="323"/>
    </row>
    <row r="3580" spans="1:5" ht="25.5">
      <c r="A3580" s="447">
        <v>102651</v>
      </c>
      <c r="B3580" s="332" t="s">
        <v>8797</v>
      </c>
      <c r="C3580" s="447" t="s">
        <v>5</v>
      </c>
      <c r="D3580" s="446">
        <v>0</v>
      </c>
      <c r="E3580" s="323"/>
    </row>
    <row r="3581" spans="1:5" ht="25.5">
      <c r="A3581" s="447">
        <v>102647</v>
      </c>
      <c r="B3581" s="332" t="s">
        <v>8798</v>
      </c>
      <c r="C3581" s="447" t="s">
        <v>5</v>
      </c>
      <c r="D3581" s="446">
        <v>0</v>
      </c>
      <c r="E3581" s="323"/>
    </row>
    <row r="3582" spans="1:5" ht="25.5">
      <c r="A3582" s="447">
        <v>102652</v>
      </c>
      <c r="B3582" s="332" t="s">
        <v>8799</v>
      </c>
      <c r="C3582" s="447" t="s">
        <v>5</v>
      </c>
      <c r="D3582" s="446">
        <v>0</v>
      </c>
      <c r="E3582" s="323"/>
    </row>
    <row r="3583" spans="1:5" ht="25.5">
      <c r="A3583" s="447">
        <v>102648</v>
      </c>
      <c r="B3583" s="332" t="s">
        <v>8800</v>
      </c>
      <c r="C3583" s="447" t="s">
        <v>5</v>
      </c>
      <c r="D3583" s="446">
        <v>0</v>
      </c>
      <c r="E3583" s="323"/>
    </row>
    <row r="3584" spans="1:5" ht="38.25">
      <c r="A3584" s="447">
        <v>100652</v>
      </c>
      <c r="B3584" s="332" t="s">
        <v>8801</v>
      </c>
      <c r="C3584" s="447" t="s">
        <v>5</v>
      </c>
      <c r="D3584" s="446">
        <v>260.02999999999997</v>
      </c>
      <c r="E3584" s="323"/>
    </row>
    <row r="3585" spans="1:5" ht="38.25">
      <c r="A3585" s="447">
        <v>100651</v>
      </c>
      <c r="B3585" s="332" t="s">
        <v>8802</v>
      </c>
      <c r="C3585" s="447" t="s">
        <v>5</v>
      </c>
      <c r="D3585" s="446">
        <v>139.46</v>
      </c>
      <c r="E3585" s="323"/>
    </row>
    <row r="3586" spans="1:5" ht="38.25">
      <c r="A3586" s="447">
        <v>100653</v>
      </c>
      <c r="B3586" s="332" t="s">
        <v>8803</v>
      </c>
      <c r="C3586" s="447" t="s">
        <v>5</v>
      </c>
      <c r="D3586" s="446">
        <v>426.82</v>
      </c>
      <c r="E3586" s="323"/>
    </row>
    <row r="3587" spans="1:5" ht="38.25">
      <c r="A3587" s="447">
        <v>100654</v>
      </c>
      <c r="B3587" s="332" t="s">
        <v>8804</v>
      </c>
      <c r="C3587" s="447" t="s">
        <v>5</v>
      </c>
      <c r="D3587" s="446">
        <v>571.16999999999996</v>
      </c>
      <c r="E3587" s="323"/>
    </row>
    <row r="3588" spans="1:5" ht="38.25">
      <c r="A3588" s="447">
        <v>100655</v>
      </c>
      <c r="B3588" s="332" t="s">
        <v>8805</v>
      </c>
      <c r="C3588" s="447" t="s">
        <v>5</v>
      </c>
      <c r="D3588" s="446">
        <v>661.29</v>
      </c>
      <c r="E3588" s="323"/>
    </row>
    <row r="3589" spans="1:5" ht="38.25">
      <c r="A3589" s="447">
        <v>100364</v>
      </c>
      <c r="B3589" s="332" t="s">
        <v>810</v>
      </c>
      <c r="C3589" s="447" t="s">
        <v>2010</v>
      </c>
      <c r="D3589" s="446">
        <v>3267.98</v>
      </c>
      <c r="E3589" s="323"/>
    </row>
    <row r="3590" spans="1:5" ht="51">
      <c r="A3590" s="447">
        <v>100374</v>
      </c>
      <c r="B3590" s="332" t="s">
        <v>820</v>
      </c>
      <c r="C3590" s="447" t="s">
        <v>2010</v>
      </c>
      <c r="D3590" s="446">
        <v>3040.17</v>
      </c>
      <c r="E3590" s="323"/>
    </row>
    <row r="3591" spans="1:5" ht="38.25">
      <c r="A3591" s="447">
        <v>100365</v>
      </c>
      <c r="B3591" s="332" t="s">
        <v>811</v>
      </c>
      <c r="C3591" s="447" t="s">
        <v>2010</v>
      </c>
      <c r="D3591" s="446">
        <v>3759.35</v>
      </c>
      <c r="E3591" s="323"/>
    </row>
    <row r="3592" spans="1:5" ht="51">
      <c r="A3592" s="447">
        <v>100375</v>
      </c>
      <c r="B3592" s="332" t="s">
        <v>821</v>
      </c>
      <c r="C3592" s="447" t="s">
        <v>2010</v>
      </c>
      <c r="D3592" s="446">
        <v>3419.19</v>
      </c>
      <c r="E3592" s="323"/>
    </row>
    <row r="3593" spans="1:5" ht="38.25">
      <c r="A3593" s="447">
        <v>100366</v>
      </c>
      <c r="B3593" s="332" t="s">
        <v>812</v>
      </c>
      <c r="C3593" s="447" t="s">
        <v>2010</v>
      </c>
      <c r="D3593" s="446">
        <v>4020.8</v>
      </c>
      <c r="E3593" s="323"/>
    </row>
    <row r="3594" spans="1:5" ht="51">
      <c r="A3594" s="447">
        <v>100376</v>
      </c>
      <c r="B3594" s="332" t="s">
        <v>822</v>
      </c>
      <c r="C3594" s="447" t="s">
        <v>2010</v>
      </c>
      <c r="D3594" s="446">
        <v>3343.64</v>
      </c>
      <c r="E3594" s="323"/>
    </row>
    <row r="3595" spans="1:5" ht="38.25">
      <c r="A3595" s="447">
        <v>100357</v>
      </c>
      <c r="B3595" s="332" t="s">
        <v>803</v>
      </c>
      <c r="C3595" s="447" t="s">
        <v>2010</v>
      </c>
      <c r="D3595" s="446">
        <v>1118.18</v>
      </c>
      <c r="E3595" s="323"/>
    </row>
    <row r="3596" spans="1:5" ht="51">
      <c r="A3596" s="447">
        <v>100367</v>
      </c>
      <c r="B3596" s="332" t="s">
        <v>813</v>
      </c>
      <c r="C3596" s="447" t="s">
        <v>2010</v>
      </c>
      <c r="D3596" s="446">
        <v>1087.4100000000001</v>
      </c>
      <c r="E3596" s="323"/>
    </row>
    <row r="3597" spans="1:5" ht="38.25">
      <c r="A3597" s="447">
        <v>100358</v>
      </c>
      <c r="B3597" s="332" t="s">
        <v>804</v>
      </c>
      <c r="C3597" s="447" t="s">
        <v>2010</v>
      </c>
      <c r="D3597" s="446">
        <v>1517.21</v>
      </c>
      <c r="E3597" s="323"/>
    </row>
    <row r="3598" spans="1:5" ht="51">
      <c r="A3598" s="447">
        <v>100368</v>
      </c>
      <c r="B3598" s="332" t="s">
        <v>814</v>
      </c>
      <c r="C3598" s="447" t="s">
        <v>2010</v>
      </c>
      <c r="D3598" s="446">
        <v>1479.24</v>
      </c>
      <c r="E3598" s="323"/>
    </row>
    <row r="3599" spans="1:5" ht="38.25">
      <c r="A3599" s="447">
        <v>100359</v>
      </c>
      <c r="B3599" s="332" t="s">
        <v>805</v>
      </c>
      <c r="C3599" s="447" t="s">
        <v>2010</v>
      </c>
      <c r="D3599" s="446">
        <v>1596.66</v>
      </c>
      <c r="E3599" s="323"/>
    </row>
    <row r="3600" spans="1:5" ht="51">
      <c r="A3600" s="447">
        <v>100369</v>
      </c>
      <c r="B3600" s="332" t="s">
        <v>815</v>
      </c>
      <c r="C3600" s="447" t="s">
        <v>2010</v>
      </c>
      <c r="D3600" s="446">
        <v>1558.7</v>
      </c>
      <c r="E3600" s="323"/>
    </row>
    <row r="3601" spans="1:5" ht="38.25">
      <c r="A3601" s="447">
        <v>100360</v>
      </c>
      <c r="B3601" s="332" t="s">
        <v>806</v>
      </c>
      <c r="C3601" s="447" t="s">
        <v>2010</v>
      </c>
      <c r="D3601" s="446">
        <v>1772.55</v>
      </c>
      <c r="E3601" s="323"/>
    </row>
    <row r="3602" spans="1:5" ht="51">
      <c r="A3602" s="447">
        <v>100370</v>
      </c>
      <c r="B3602" s="332" t="s">
        <v>816</v>
      </c>
      <c r="C3602" s="447" t="s">
        <v>2010</v>
      </c>
      <c r="D3602" s="446">
        <v>1852.18</v>
      </c>
      <c r="E3602" s="323"/>
    </row>
    <row r="3603" spans="1:5" ht="38.25">
      <c r="A3603" s="447">
        <v>100361</v>
      </c>
      <c r="B3603" s="332" t="s">
        <v>807</v>
      </c>
      <c r="C3603" s="447" t="s">
        <v>2010</v>
      </c>
      <c r="D3603" s="446">
        <v>2205.71</v>
      </c>
      <c r="E3603" s="323"/>
    </row>
    <row r="3604" spans="1:5" ht="51">
      <c r="A3604" s="447">
        <v>100371</v>
      </c>
      <c r="B3604" s="332" t="s">
        <v>817</v>
      </c>
      <c r="C3604" s="447" t="s">
        <v>2010</v>
      </c>
      <c r="D3604" s="446">
        <v>2104.4699999999998</v>
      </c>
      <c r="E3604" s="323"/>
    </row>
    <row r="3605" spans="1:5" ht="38.25">
      <c r="A3605" s="447">
        <v>100362</v>
      </c>
      <c r="B3605" s="332" t="s">
        <v>808</v>
      </c>
      <c r="C3605" s="447" t="s">
        <v>2010</v>
      </c>
      <c r="D3605" s="446">
        <v>2911.27</v>
      </c>
      <c r="E3605" s="323"/>
    </row>
    <row r="3606" spans="1:5" ht="51">
      <c r="A3606" s="447">
        <v>100372</v>
      </c>
      <c r="B3606" s="332" t="s">
        <v>818</v>
      </c>
      <c r="C3606" s="447" t="s">
        <v>2010</v>
      </c>
      <c r="D3606" s="446">
        <v>2737.82</v>
      </c>
      <c r="E3606" s="323"/>
    </row>
    <row r="3607" spans="1:5" ht="38.25">
      <c r="A3607" s="447">
        <v>100363</v>
      </c>
      <c r="B3607" s="332" t="s">
        <v>809</v>
      </c>
      <c r="C3607" s="447" t="s">
        <v>2010</v>
      </c>
      <c r="D3607" s="446">
        <v>3007.59</v>
      </c>
      <c r="E3607" s="323"/>
    </row>
    <row r="3608" spans="1:5" ht="51">
      <c r="A3608" s="447">
        <v>100373</v>
      </c>
      <c r="B3608" s="332" t="s">
        <v>819</v>
      </c>
      <c r="C3608" s="447" t="s">
        <v>2010</v>
      </c>
      <c r="D3608" s="446">
        <v>2834.16</v>
      </c>
      <c r="E3608" s="323"/>
    </row>
    <row r="3609" spans="1:5" ht="51">
      <c r="A3609" s="447">
        <v>100381</v>
      </c>
      <c r="B3609" s="332" t="s">
        <v>730</v>
      </c>
      <c r="C3609" s="447" t="s">
        <v>16</v>
      </c>
      <c r="D3609" s="446">
        <v>59.39</v>
      </c>
      <c r="E3609" s="323"/>
    </row>
    <row r="3610" spans="1:5" ht="63.75">
      <c r="A3610" s="447">
        <v>100380</v>
      </c>
      <c r="B3610" s="332" t="s">
        <v>729</v>
      </c>
      <c r="C3610" s="447" t="s">
        <v>16</v>
      </c>
      <c r="D3610" s="446">
        <v>52.91</v>
      </c>
      <c r="E3610" s="323"/>
    </row>
    <row r="3611" spans="1:5" ht="51">
      <c r="A3611" s="447">
        <v>100379</v>
      </c>
      <c r="B3611" s="332" t="s">
        <v>728</v>
      </c>
      <c r="C3611" s="447" t="s">
        <v>16</v>
      </c>
      <c r="D3611" s="446">
        <v>39.9</v>
      </c>
      <c r="E3611" s="323"/>
    </row>
    <row r="3612" spans="1:5" ht="63.75">
      <c r="A3612" s="447">
        <v>100384</v>
      </c>
      <c r="B3612" s="332" t="s">
        <v>732</v>
      </c>
      <c r="C3612" s="447" t="s">
        <v>16</v>
      </c>
      <c r="D3612" s="446">
        <v>28.45</v>
      </c>
      <c r="E3612" s="323"/>
    </row>
    <row r="3613" spans="1:5" ht="63.75">
      <c r="A3613" s="447">
        <v>100383</v>
      </c>
      <c r="B3613" s="332" t="s">
        <v>731</v>
      </c>
      <c r="C3613" s="447" t="s">
        <v>16</v>
      </c>
      <c r="D3613" s="446">
        <v>27.06</v>
      </c>
      <c r="E3613" s="323"/>
    </row>
    <row r="3614" spans="1:5" ht="51">
      <c r="A3614" s="447">
        <v>100382</v>
      </c>
      <c r="B3614" s="332" t="s">
        <v>825</v>
      </c>
      <c r="C3614" s="447" t="s">
        <v>16</v>
      </c>
      <c r="D3614" s="446">
        <v>24.95</v>
      </c>
      <c r="E3614" s="323"/>
    </row>
    <row r="3615" spans="1:5" ht="51">
      <c r="A3615" s="447">
        <v>100387</v>
      </c>
      <c r="B3615" s="332" t="s">
        <v>735</v>
      </c>
      <c r="C3615" s="447" t="s">
        <v>16</v>
      </c>
      <c r="D3615" s="446">
        <v>56.61</v>
      </c>
      <c r="E3615" s="323"/>
    </row>
    <row r="3616" spans="1:5" ht="51">
      <c r="A3616" s="447">
        <v>100386</v>
      </c>
      <c r="B3616" s="332" t="s">
        <v>734</v>
      </c>
      <c r="C3616" s="447" t="s">
        <v>16</v>
      </c>
      <c r="D3616" s="446">
        <v>46.06</v>
      </c>
      <c r="E3616" s="323"/>
    </row>
    <row r="3617" spans="1:5" ht="51">
      <c r="A3617" s="447">
        <v>100385</v>
      </c>
      <c r="B3617" s="332" t="s">
        <v>733</v>
      </c>
      <c r="C3617" s="447" t="s">
        <v>16</v>
      </c>
      <c r="D3617" s="446">
        <v>35.76</v>
      </c>
      <c r="E3617" s="323"/>
    </row>
    <row r="3618" spans="1:5" ht="38.25">
      <c r="A3618" s="447">
        <v>100377</v>
      </c>
      <c r="B3618" s="332" t="s">
        <v>823</v>
      </c>
      <c r="C3618" s="447" t="s">
        <v>802</v>
      </c>
      <c r="D3618" s="446">
        <v>11.44</v>
      </c>
      <c r="E3618" s="323"/>
    </row>
    <row r="3619" spans="1:5" ht="38.25">
      <c r="A3619" s="447">
        <v>100378</v>
      </c>
      <c r="B3619" s="332" t="s">
        <v>824</v>
      </c>
      <c r="C3619" s="447" t="s">
        <v>802</v>
      </c>
      <c r="D3619" s="446">
        <v>10.51</v>
      </c>
      <c r="E3619" s="323"/>
    </row>
    <row r="3620" spans="1:5" ht="38.25">
      <c r="A3620" s="447">
        <v>92596</v>
      </c>
      <c r="B3620" s="332" t="s">
        <v>7276</v>
      </c>
      <c r="C3620" s="447" t="s">
        <v>2010</v>
      </c>
      <c r="D3620" s="446">
        <v>1843.73</v>
      </c>
      <c r="E3620" s="323"/>
    </row>
    <row r="3621" spans="1:5" ht="38.25">
      <c r="A3621" s="447">
        <v>92616</v>
      </c>
      <c r="B3621" s="332" t="s">
        <v>7286</v>
      </c>
      <c r="C3621" s="447" t="s">
        <v>2010</v>
      </c>
      <c r="D3621" s="446">
        <v>1755.67</v>
      </c>
      <c r="E3621" s="323"/>
    </row>
    <row r="3622" spans="1:5" ht="38.25">
      <c r="A3622" s="447">
        <v>92598</v>
      </c>
      <c r="B3622" s="332" t="s">
        <v>7277</v>
      </c>
      <c r="C3622" s="447" t="s">
        <v>2010</v>
      </c>
      <c r="D3622" s="446">
        <v>1959.78</v>
      </c>
      <c r="E3622" s="323"/>
    </row>
    <row r="3623" spans="1:5" ht="38.25">
      <c r="A3623" s="447">
        <v>92618</v>
      </c>
      <c r="B3623" s="332" t="s">
        <v>7287</v>
      </c>
      <c r="C3623" s="447" t="s">
        <v>2010</v>
      </c>
      <c r="D3623" s="446">
        <v>1871.72</v>
      </c>
      <c r="E3623" s="323"/>
    </row>
    <row r="3624" spans="1:5" ht="38.25">
      <c r="A3624" s="447">
        <v>92600</v>
      </c>
      <c r="B3624" s="332" t="s">
        <v>7278</v>
      </c>
      <c r="C3624" s="447" t="s">
        <v>2010</v>
      </c>
      <c r="D3624" s="446">
        <v>2105.19</v>
      </c>
      <c r="E3624" s="323"/>
    </row>
    <row r="3625" spans="1:5" ht="38.25">
      <c r="A3625" s="447">
        <v>92620</v>
      </c>
      <c r="B3625" s="332" t="s">
        <v>7288</v>
      </c>
      <c r="C3625" s="447" t="s">
        <v>2010</v>
      </c>
      <c r="D3625" s="446">
        <v>1987.77</v>
      </c>
      <c r="E3625" s="323"/>
    </row>
    <row r="3626" spans="1:5" ht="38.25">
      <c r="A3626" s="447">
        <v>92582</v>
      </c>
      <c r="B3626" s="332" t="s">
        <v>7269</v>
      </c>
      <c r="C3626" s="447" t="s">
        <v>2010</v>
      </c>
      <c r="D3626" s="446">
        <v>690.81</v>
      </c>
      <c r="E3626" s="323"/>
    </row>
    <row r="3627" spans="1:5" ht="38.25">
      <c r="A3627" s="447">
        <v>92602</v>
      </c>
      <c r="B3627" s="332" t="s">
        <v>7279</v>
      </c>
      <c r="C3627" s="447" t="s">
        <v>2010</v>
      </c>
      <c r="D3627" s="446">
        <v>690.81</v>
      </c>
      <c r="E3627" s="323"/>
    </row>
    <row r="3628" spans="1:5" ht="38.25">
      <c r="A3628" s="447">
        <v>92584</v>
      </c>
      <c r="B3628" s="332" t="s">
        <v>7270</v>
      </c>
      <c r="C3628" s="447" t="s">
        <v>2010</v>
      </c>
      <c r="D3628" s="446">
        <v>806.87</v>
      </c>
      <c r="E3628" s="323"/>
    </row>
    <row r="3629" spans="1:5" ht="38.25">
      <c r="A3629" s="447">
        <v>92604</v>
      </c>
      <c r="B3629" s="332" t="s">
        <v>7280</v>
      </c>
      <c r="C3629" s="447" t="s">
        <v>2010</v>
      </c>
      <c r="D3629" s="446">
        <v>777.51</v>
      </c>
      <c r="E3629" s="323"/>
    </row>
    <row r="3630" spans="1:5" ht="38.25">
      <c r="A3630" s="447">
        <v>92586</v>
      </c>
      <c r="B3630" s="332" t="s">
        <v>7271</v>
      </c>
      <c r="C3630" s="447" t="s">
        <v>2010</v>
      </c>
      <c r="D3630" s="446">
        <v>922.92</v>
      </c>
      <c r="E3630" s="323"/>
    </row>
    <row r="3631" spans="1:5" ht="38.25">
      <c r="A3631" s="447">
        <v>92606</v>
      </c>
      <c r="B3631" s="332" t="s">
        <v>7281</v>
      </c>
      <c r="C3631" s="447" t="s">
        <v>2010</v>
      </c>
      <c r="D3631" s="446">
        <v>893.57</v>
      </c>
      <c r="E3631" s="323"/>
    </row>
    <row r="3632" spans="1:5" ht="38.25">
      <c r="A3632" s="447">
        <v>92588</v>
      </c>
      <c r="B3632" s="332" t="s">
        <v>7272</v>
      </c>
      <c r="C3632" s="447" t="s">
        <v>2010</v>
      </c>
      <c r="D3632" s="446">
        <v>1160.58</v>
      </c>
      <c r="E3632" s="323"/>
    </row>
    <row r="3633" spans="1:5" ht="38.25">
      <c r="A3633" s="447">
        <v>92608</v>
      </c>
      <c r="B3633" s="332" t="s">
        <v>7282</v>
      </c>
      <c r="C3633" s="447" t="s">
        <v>2010</v>
      </c>
      <c r="D3633" s="446">
        <v>1101.8699999999999</v>
      </c>
      <c r="E3633" s="323"/>
    </row>
    <row r="3634" spans="1:5" ht="38.25">
      <c r="A3634" s="447">
        <v>92590</v>
      </c>
      <c r="B3634" s="332" t="s">
        <v>7273</v>
      </c>
      <c r="C3634" s="447" t="s">
        <v>2010</v>
      </c>
      <c r="D3634" s="446">
        <v>1276.6300000000001</v>
      </c>
      <c r="E3634" s="323"/>
    </row>
    <row r="3635" spans="1:5" ht="38.25">
      <c r="A3635" s="447">
        <v>92610</v>
      </c>
      <c r="B3635" s="332" t="s">
        <v>7283</v>
      </c>
      <c r="C3635" s="447" t="s">
        <v>2010</v>
      </c>
      <c r="D3635" s="446">
        <v>1217.93</v>
      </c>
      <c r="E3635" s="323"/>
    </row>
    <row r="3636" spans="1:5" ht="38.25">
      <c r="A3636" s="447">
        <v>92592</v>
      </c>
      <c r="B3636" s="332" t="s">
        <v>7274</v>
      </c>
      <c r="C3636" s="447" t="s">
        <v>2010</v>
      </c>
      <c r="D3636" s="446">
        <v>1432.06</v>
      </c>
      <c r="E3636" s="323"/>
    </row>
    <row r="3637" spans="1:5" ht="51">
      <c r="A3637" s="447">
        <v>92612</v>
      </c>
      <c r="B3637" s="332" t="s">
        <v>7284</v>
      </c>
      <c r="C3637" s="447" t="s">
        <v>2010</v>
      </c>
      <c r="D3637" s="446">
        <v>1373.35</v>
      </c>
      <c r="E3637" s="323"/>
    </row>
    <row r="3638" spans="1:5" ht="38.25">
      <c r="A3638" s="447">
        <v>92594</v>
      </c>
      <c r="B3638" s="332" t="s">
        <v>7275</v>
      </c>
      <c r="C3638" s="447" t="s">
        <v>2010</v>
      </c>
      <c r="D3638" s="446">
        <v>1659.39</v>
      </c>
      <c r="E3638" s="323"/>
    </row>
    <row r="3639" spans="1:5" ht="38.25">
      <c r="A3639" s="447">
        <v>92614</v>
      </c>
      <c r="B3639" s="332" t="s">
        <v>7285</v>
      </c>
      <c r="C3639" s="447" t="s">
        <v>2010</v>
      </c>
      <c r="D3639" s="446">
        <v>1541.98</v>
      </c>
      <c r="E3639" s="323"/>
    </row>
    <row r="3640" spans="1:5" ht="38.25">
      <c r="A3640" s="447">
        <v>92552</v>
      </c>
      <c r="B3640" s="332" t="s">
        <v>715</v>
      </c>
      <c r="C3640" s="447" t="s">
        <v>2010</v>
      </c>
      <c r="D3640" s="446">
        <v>2710.59</v>
      </c>
      <c r="E3640" s="323"/>
    </row>
    <row r="3641" spans="1:5" ht="51">
      <c r="A3641" s="447">
        <v>92562</v>
      </c>
      <c r="B3641" s="332" t="s">
        <v>725</v>
      </c>
      <c r="C3641" s="447" t="s">
        <v>2010</v>
      </c>
      <c r="D3641" s="446">
        <v>2645.67</v>
      </c>
      <c r="E3641" s="323"/>
    </row>
    <row r="3642" spans="1:5" ht="38.25">
      <c r="A3642" s="447">
        <v>92553</v>
      </c>
      <c r="B3642" s="332" t="s">
        <v>716</v>
      </c>
      <c r="C3642" s="447" t="s">
        <v>2010</v>
      </c>
      <c r="D3642" s="446">
        <v>3112.98</v>
      </c>
      <c r="E3642" s="323"/>
    </row>
    <row r="3643" spans="1:5" ht="51">
      <c r="A3643" s="447">
        <v>92563</v>
      </c>
      <c r="B3643" s="332" t="s">
        <v>726</v>
      </c>
      <c r="C3643" s="447" t="s">
        <v>2010</v>
      </c>
      <c r="D3643" s="446">
        <v>3037.06</v>
      </c>
      <c r="E3643" s="323"/>
    </row>
    <row r="3644" spans="1:5" ht="38.25">
      <c r="A3644" s="447">
        <v>92554</v>
      </c>
      <c r="B3644" s="332" t="s">
        <v>717</v>
      </c>
      <c r="C3644" s="447" t="s">
        <v>2010</v>
      </c>
      <c r="D3644" s="446">
        <v>3227.59</v>
      </c>
      <c r="E3644" s="323"/>
    </row>
    <row r="3645" spans="1:5" ht="51">
      <c r="A3645" s="447">
        <v>92564</v>
      </c>
      <c r="B3645" s="332" t="s">
        <v>727</v>
      </c>
      <c r="C3645" s="447" t="s">
        <v>2010</v>
      </c>
      <c r="D3645" s="446">
        <v>3134.6</v>
      </c>
      <c r="E3645" s="323"/>
    </row>
    <row r="3646" spans="1:5" ht="38.25">
      <c r="A3646" s="447">
        <v>92545</v>
      </c>
      <c r="B3646" s="332" t="s">
        <v>708</v>
      </c>
      <c r="C3646" s="447" t="s">
        <v>2010</v>
      </c>
      <c r="D3646" s="446">
        <v>1074.27</v>
      </c>
      <c r="E3646" s="323"/>
    </row>
    <row r="3647" spans="1:5" ht="51">
      <c r="A3647" s="447">
        <v>92555</v>
      </c>
      <c r="B3647" s="332" t="s">
        <v>718</v>
      </c>
      <c r="C3647" s="447" t="s">
        <v>2010</v>
      </c>
      <c r="D3647" s="446">
        <v>1058.8900000000001</v>
      </c>
      <c r="E3647" s="323"/>
    </row>
    <row r="3648" spans="1:5" ht="38.25">
      <c r="A3648" s="447">
        <v>92546</v>
      </c>
      <c r="B3648" s="332" t="s">
        <v>709</v>
      </c>
      <c r="C3648" s="447" t="s">
        <v>2010</v>
      </c>
      <c r="D3648" s="446">
        <v>1323.17</v>
      </c>
      <c r="E3648" s="323"/>
    </row>
    <row r="3649" spans="1:5" ht="51">
      <c r="A3649" s="447">
        <v>92556</v>
      </c>
      <c r="B3649" s="332" t="s">
        <v>719</v>
      </c>
      <c r="C3649" s="447" t="s">
        <v>2010</v>
      </c>
      <c r="D3649" s="446">
        <v>1296.22</v>
      </c>
      <c r="E3649" s="323"/>
    </row>
    <row r="3650" spans="1:5" ht="38.25">
      <c r="A3650" s="447">
        <v>92547</v>
      </c>
      <c r="B3650" s="332" t="s">
        <v>710</v>
      </c>
      <c r="C3650" s="447" t="s">
        <v>2010</v>
      </c>
      <c r="D3650" s="446">
        <v>1400.68</v>
      </c>
      <c r="E3650" s="323"/>
    </row>
    <row r="3651" spans="1:5" ht="51">
      <c r="A3651" s="447">
        <v>92557</v>
      </c>
      <c r="B3651" s="332" t="s">
        <v>720</v>
      </c>
      <c r="C3651" s="447" t="s">
        <v>2010</v>
      </c>
      <c r="D3651" s="446">
        <v>1373.72</v>
      </c>
      <c r="E3651" s="323"/>
    </row>
    <row r="3652" spans="1:5" ht="38.25">
      <c r="A3652" s="447">
        <v>92548</v>
      </c>
      <c r="B3652" s="332" t="s">
        <v>711</v>
      </c>
      <c r="C3652" s="447" t="s">
        <v>2010</v>
      </c>
      <c r="D3652" s="446">
        <v>1560.29</v>
      </c>
      <c r="E3652" s="323"/>
    </row>
    <row r="3653" spans="1:5" ht="51">
      <c r="A3653" s="447">
        <v>92558</v>
      </c>
      <c r="B3653" s="332" t="s">
        <v>721</v>
      </c>
      <c r="C3653" s="447" t="s">
        <v>2010</v>
      </c>
      <c r="D3653" s="446">
        <v>1544.9</v>
      </c>
      <c r="E3653" s="323"/>
    </row>
    <row r="3654" spans="1:5" ht="38.25">
      <c r="A3654" s="447">
        <v>92549</v>
      </c>
      <c r="B3654" s="332" t="s">
        <v>712</v>
      </c>
      <c r="C3654" s="447" t="s">
        <v>2010</v>
      </c>
      <c r="D3654" s="446">
        <v>1953.55</v>
      </c>
      <c r="E3654" s="323"/>
    </row>
    <row r="3655" spans="1:5" ht="51">
      <c r="A3655" s="447">
        <v>92559</v>
      </c>
      <c r="B3655" s="332" t="s">
        <v>722</v>
      </c>
      <c r="C3655" s="447" t="s">
        <v>2010</v>
      </c>
      <c r="D3655" s="446">
        <v>1924.9</v>
      </c>
      <c r="E3655" s="323"/>
    </row>
    <row r="3656" spans="1:5" ht="38.25">
      <c r="A3656" s="447">
        <v>92550</v>
      </c>
      <c r="B3656" s="332" t="s">
        <v>713</v>
      </c>
      <c r="C3656" s="447" t="s">
        <v>2010</v>
      </c>
      <c r="D3656" s="446">
        <v>2391.2600000000002</v>
      </c>
      <c r="E3656" s="323"/>
    </row>
    <row r="3657" spans="1:5" ht="51">
      <c r="A3657" s="447">
        <v>92560</v>
      </c>
      <c r="B3657" s="332" t="s">
        <v>723</v>
      </c>
      <c r="C3657" s="447" t="s">
        <v>2010</v>
      </c>
      <c r="D3657" s="446">
        <v>2352.2399999999998</v>
      </c>
      <c r="E3657" s="323"/>
    </row>
    <row r="3658" spans="1:5" ht="38.25">
      <c r="A3658" s="447">
        <v>92551</v>
      </c>
      <c r="B3658" s="332" t="s">
        <v>714</v>
      </c>
      <c r="C3658" s="447" t="s">
        <v>2010</v>
      </c>
      <c r="D3658" s="446">
        <v>2491.15</v>
      </c>
      <c r="E3658" s="323"/>
    </row>
    <row r="3659" spans="1:5" ht="51">
      <c r="A3659" s="447">
        <v>92561</v>
      </c>
      <c r="B3659" s="332" t="s">
        <v>724</v>
      </c>
      <c r="C3659" s="447" t="s">
        <v>2010</v>
      </c>
      <c r="D3659" s="446">
        <v>2453.1799999999998</v>
      </c>
      <c r="E3659" s="323"/>
    </row>
    <row r="3660" spans="1:5" ht="38.25">
      <c r="A3660" s="447">
        <v>92262</v>
      </c>
      <c r="B3660" s="332" t="s">
        <v>701</v>
      </c>
      <c r="C3660" s="447" t="s">
        <v>2010</v>
      </c>
      <c r="D3660" s="446">
        <v>732.15</v>
      </c>
      <c r="E3660" s="323"/>
    </row>
    <row r="3661" spans="1:5" ht="38.25">
      <c r="A3661" s="447">
        <v>92259</v>
      </c>
      <c r="B3661" s="332" t="s">
        <v>698</v>
      </c>
      <c r="C3661" s="447" t="s">
        <v>2010</v>
      </c>
      <c r="D3661" s="446">
        <v>496.56</v>
      </c>
      <c r="E3661" s="323"/>
    </row>
    <row r="3662" spans="1:5" ht="38.25">
      <c r="A3662" s="447">
        <v>92260</v>
      </c>
      <c r="B3662" s="332" t="s">
        <v>699</v>
      </c>
      <c r="C3662" s="447" t="s">
        <v>2010</v>
      </c>
      <c r="D3662" s="446">
        <v>563.29</v>
      </c>
      <c r="E3662" s="323"/>
    </row>
    <row r="3663" spans="1:5" ht="38.25">
      <c r="A3663" s="447">
        <v>92261</v>
      </c>
      <c r="B3663" s="332" t="s">
        <v>700</v>
      </c>
      <c r="C3663" s="447" t="s">
        <v>2010</v>
      </c>
      <c r="D3663" s="446">
        <v>627.99</v>
      </c>
      <c r="E3663" s="323"/>
    </row>
    <row r="3664" spans="1:5" ht="38.25">
      <c r="A3664" s="447">
        <v>92258</v>
      </c>
      <c r="B3664" s="332" t="s">
        <v>787</v>
      </c>
      <c r="C3664" s="447" t="s">
        <v>2010</v>
      </c>
      <c r="D3664" s="446">
        <v>337.48</v>
      </c>
      <c r="E3664" s="323"/>
    </row>
    <row r="3665" spans="1:5" ht="38.25">
      <c r="A3665" s="447">
        <v>92255</v>
      </c>
      <c r="B3665" s="332" t="s">
        <v>784</v>
      </c>
      <c r="C3665" s="447" t="s">
        <v>2010</v>
      </c>
      <c r="D3665" s="446">
        <v>195.12</v>
      </c>
      <c r="E3665" s="323"/>
    </row>
    <row r="3666" spans="1:5" ht="38.25">
      <c r="A3666" s="447">
        <v>92256</v>
      </c>
      <c r="B3666" s="332" t="s">
        <v>785</v>
      </c>
      <c r="C3666" s="447" t="s">
        <v>2010</v>
      </c>
      <c r="D3666" s="446">
        <v>234.79</v>
      </c>
      <c r="E3666" s="323"/>
    </row>
    <row r="3667" spans="1:5" ht="38.25">
      <c r="A3667" s="447">
        <v>92257</v>
      </c>
      <c r="B3667" s="332" t="s">
        <v>786</v>
      </c>
      <c r="C3667" s="447" t="s">
        <v>2010</v>
      </c>
      <c r="D3667" s="446">
        <v>274.16000000000003</v>
      </c>
      <c r="E3667" s="323"/>
    </row>
    <row r="3668" spans="1:5" ht="38.25">
      <c r="A3668" s="447">
        <v>100393</v>
      </c>
      <c r="B3668" s="332" t="s">
        <v>741</v>
      </c>
      <c r="C3668" s="447" t="s">
        <v>16</v>
      </c>
      <c r="D3668" s="446">
        <v>20.92</v>
      </c>
      <c r="E3668" s="323"/>
    </row>
    <row r="3669" spans="1:5" ht="38.25">
      <c r="A3669" s="447">
        <v>100389</v>
      </c>
      <c r="B3669" s="332" t="s">
        <v>737</v>
      </c>
      <c r="C3669" s="447" t="s">
        <v>16</v>
      </c>
      <c r="D3669" s="446">
        <v>18.12</v>
      </c>
      <c r="E3669" s="323"/>
    </row>
    <row r="3670" spans="1:5" ht="38.25">
      <c r="A3670" s="447">
        <v>100395</v>
      </c>
      <c r="B3670" s="332" t="s">
        <v>743</v>
      </c>
      <c r="C3670" s="447" t="s">
        <v>16</v>
      </c>
      <c r="D3670" s="446">
        <v>24.88</v>
      </c>
      <c r="E3670" s="323"/>
    </row>
    <row r="3671" spans="1:5" ht="38.25">
      <c r="A3671" s="447">
        <v>100391</v>
      </c>
      <c r="B3671" s="332" t="s">
        <v>739</v>
      </c>
      <c r="C3671" s="447" t="s">
        <v>16</v>
      </c>
      <c r="D3671" s="446">
        <v>20.84</v>
      </c>
      <c r="E3671" s="323"/>
    </row>
    <row r="3672" spans="1:5" ht="38.25">
      <c r="A3672" s="447">
        <v>100392</v>
      </c>
      <c r="B3672" s="332" t="s">
        <v>740</v>
      </c>
      <c r="C3672" s="447" t="s">
        <v>16</v>
      </c>
      <c r="D3672" s="446">
        <v>16.11</v>
      </c>
      <c r="E3672" s="323"/>
    </row>
    <row r="3673" spans="1:5" ht="38.25">
      <c r="A3673" s="447">
        <v>100388</v>
      </c>
      <c r="B3673" s="332" t="s">
        <v>736</v>
      </c>
      <c r="C3673" s="447" t="s">
        <v>16</v>
      </c>
      <c r="D3673" s="446">
        <v>20.48</v>
      </c>
      <c r="E3673" s="323"/>
    </row>
    <row r="3674" spans="1:5" ht="38.25">
      <c r="A3674" s="447">
        <v>100394</v>
      </c>
      <c r="B3674" s="332" t="s">
        <v>742</v>
      </c>
      <c r="C3674" s="447" t="s">
        <v>16</v>
      </c>
      <c r="D3674" s="446">
        <v>19.2</v>
      </c>
      <c r="E3674" s="323"/>
    </row>
    <row r="3675" spans="1:5" ht="38.25">
      <c r="A3675" s="447">
        <v>100390</v>
      </c>
      <c r="B3675" s="332" t="s">
        <v>738</v>
      </c>
      <c r="C3675" s="447" t="s">
        <v>16</v>
      </c>
      <c r="D3675" s="446">
        <v>24.43</v>
      </c>
      <c r="E3675" s="323"/>
    </row>
    <row r="3676" spans="1:5" ht="38.25">
      <c r="A3676" s="447">
        <v>92575</v>
      </c>
      <c r="B3676" s="332" t="s">
        <v>795</v>
      </c>
      <c r="C3676" s="447" t="s">
        <v>16</v>
      </c>
      <c r="D3676" s="446">
        <v>63.13</v>
      </c>
      <c r="E3676" s="323"/>
    </row>
    <row r="3677" spans="1:5" ht="38.25">
      <c r="A3677" s="447">
        <v>92569</v>
      </c>
      <c r="B3677" s="332" t="s">
        <v>789</v>
      </c>
      <c r="C3677" s="447" t="s">
        <v>16</v>
      </c>
      <c r="D3677" s="446">
        <v>68.92</v>
      </c>
      <c r="E3677" s="323"/>
    </row>
    <row r="3678" spans="1:5" ht="38.25">
      <c r="A3678" s="447">
        <v>92578</v>
      </c>
      <c r="B3678" s="332" t="s">
        <v>798</v>
      </c>
      <c r="C3678" s="447" t="s">
        <v>16</v>
      </c>
      <c r="D3678" s="446">
        <v>67.69</v>
      </c>
      <c r="E3678" s="323"/>
    </row>
    <row r="3679" spans="1:5" ht="38.25">
      <c r="A3679" s="447">
        <v>92572</v>
      </c>
      <c r="B3679" s="332" t="s">
        <v>792</v>
      </c>
      <c r="C3679" s="447" t="s">
        <v>16</v>
      </c>
      <c r="D3679" s="446">
        <v>78.83</v>
      </c>
      <c r="E3679" s="323"/>
    </row>
    <row r="3680" spans="1:5" ht="38.25">
      <c r="A3680" s="447">
        <v>92576</v>
      </c>
      <c r="B3680" s="332" t="s">
        <v>796</v>
      </c>
      <c r="C3680" s="447" t="s">
        <v>16</v>
      </c>
      <c r="D3680" s="446">
        <v>34.869999999999997</v>
      </c>
      <c r="E3680" s="323"/>
    </row>
    <row r="3681" spans="1:5" ht="38.25">
      <c r="A3681" s="447">
        <v>92570</v>
      </c>
      <c r="B3681" s="332" t="s">
        <v>790</v>
      </c>
      <c r="C3681" s="447" t="s">
        <v>16</v>
      </c>
      <c r="D3681" s="446">
        <v>43.94</v>
      </c>
      <c r="E3681" s="323"/>
    </row>
    <row r="3682" spans="1:5" ht="38.25">
      <c r="A3682" s="447">
        <v>92579</v>
      </c>
      <c r="B3682" s="332" t="s">
        <v>799</v>
      </c>
      <c r="C3682" s="447" t="s">
        <v>16</v>
      </c>
      <c r="D3682" s="446">
        <v>37.51</v>
      </c>
      <c r="E3682" s="323"/>
    </row>
    <row r="3683" spans="1:5" ht="51">
      <c r="A3683" s="447">
        <v>92573</v>
      </c>
      <c r="B3683" s="332" t="s">
        <v>793</v>
      </c>
      <c r="C3683" s="447" t="s">
        <v>16</v>
      </c>
      <c r="D3683" s="446">
        <v>47.27</v>
      </c>
      <c r="E3683" s="323"/>
    </row>
    <row r="3684" spans="1:5" ht="38.25">
      <c r="A3684" s="447">
        <v>92574</v>
      </c>
      <c r="B3684" s="332" t="s">
        <v>794</v>
      </c>
      <c r="C3684" s="447" t="s">
        <v>16</v>
      </c>
      <c r="D3684" s="446">
        <v>125.15</v>
      </c>
      <c r="E3684" s="323"/>
    </row>
    <row r="3685" spans="1:5" ht="38.25">
      <c r="A3685" s="447">
        <v>92568</v>
      </c>
      <c r="B3685" s="332" t="s">
        <v>788</v>
      </c>
      <c r="C3685" s="447" t="s">
        <v>16</v>
      </c>
      <c r="D3685" s="446">
        <v>123.12</v>
      </c>
      <c r="E3685" s="323"/>
    </row>
    <row r="3686" spans="1:5" ht="38.25">
      <c r="A3686" s="447">
        <v>92577</v>
      </c>
      <c r="B3686" s="332" t="s">
        <v>797</v>
      </c>
      <c r="C3686" s="447" t="s">
        <v>16</v>
      </c>
      <c r="D3686" s="446">
        <v>133.37</v>
      </c>
      <c r="E3686" s="323"/>
    </row>
    <row r="3687" spans="1:5" ht="51">
      <c r="A3687" s="447">
        <v>92571</v>
      </c>
      <c r="B3687" s="332" t="s">
        <v>791</v>
      </c>
      <c r="C3687" s="447" t="s">
        <v>16</v>
      </c>
      <c r="D3687" s="446">
        <v>130.91</v>
      </c>
      <c r="E3687" s="323"/>
    </row>
    <row r="3688" spans="1:5" ht="38.25">
      <c r="A3688" s="447">
        <v>92581</v>
      </c>
      <c r="B3688" s="332" t="s">
        <v>801</v>
      </c>
      <c r="C3688" s="447" t="s">
        <v>16</v>
      </c>
      <c r="D3688" s="446">
        <v>48.6</v>
      </c>
      <c r="E3688" s="323"/>
    </row>
    <row r="3689" spans="1:5" ht="51">
      <c r="A3689" s="447">
        <v>104314</v>
      </c>
      <c r="B3689" s="332" t="s">
        <v>4501</v>
      </c>
      <c r="C3689" s="447" t="s">
        <v>802</v>
      </c>
      <c r="D3689" s="446">
        <v>10.73</v>
      </c>
      <c r="E3689" s="323"/>
    </row>
    <row r="3690" spans="1:5" ht="51">
      <c r="A3690" s="447">
        <v>92580</v>
      </c>
      <c r="B3690" s="332" t="s">
        <v>800</v>
      </c>
      <c r="C3690" s="447" t="s">
        <v>16</v>
      </c>
      <c r="D3690" s="446">
        <v>46.61</v>
      </c>
      <c r="E3690" s="323"/>
    </row>
    <row r="3691" spans="1:5" ht="38.25">
      <c r="A3691" s="447">
        <v>92541</v>
      </c>
      <c r="B3691" s="332" t="s">
        <v>704</v>
      </c>
      <c r="C3691" s="447" t="s">
        <v>16</v>
      </c>
      <c r="D3691" s="446">
        <v>89.09</v>
      </c>
      <c r="E3691" s="323"/>
    </row>
    <row r="3692" spans="1:5" ht="51">
      <c r="A3692" s="447">
        <v>92539</v>
      </c>
      <c r="B3692" s="332" t="s">
        <v>702</v>
      </c>
      <c r="C3692" s="447" t="s">
        <v>16</v>
      </c>
      <c r="D3692" s="446">
        <v>82.48</v>
      </c>
      <c r="E3692" s="323"/>
    </row>
    <row r="3693" spans="1:5" ht="38.25">
      <c r="A3693" s="447">
        <v>92542</v>
      </c>
      <c r="B3693" s="332" t="s">
        <v>705</v>
      </c>
      <c r="C3693" s="447" t="s">
        <v>16</v>
      </c>
      <c r="D3693" s="446">
        <v>108.19</v>
      </c>
      <c r="E3693" s="323"/>
    </row>
    <row r="3694" spans="1:5" ht="51">
      <c r="A3694" s="447">
        <v>92540</v>
      </c>
      <c r="B3694" s="332" t="s">
        <v>703</v>
      </c>
      <c r="C3694" s="447" t="s">
        <v>16</v>
      </c>
      <c r="D3694" s="446">
        <v>92.49</v>
      </c>
      <c r="E3694" s="323"/>
    </row>
    <row r="3695" spans="1:5" ht="38.25">
      <c r="A3695" s="447">
        <v>92544</v>
      </c>
      <c r="B3695" s="332" t="s">
        <v>707</v>
      </c>
      <c r="C3695" s="447" t="s">
        <v>16</v>
      </c>
      <c r="D3695" s="446">
        <v>19.96</v>
      </c>
      <c r="E3695" s="323"/>
    </row>
    <row r="3696" spans="1:5" ht="51">
      <c r="A3696" s="447">
        <v>92543</v>
      </c>
      <c r="B3696" s="332" t="s">
        <v>706</v>
      </c>
      <c r="C3696" s="447" t="s">
        <v>16</v>
      </c>
      <c r="D3696" s="446">
        <v>25.04</v>
      </c>
      <c r="E3696" s="323"/>
    </row>
    <row r="3697" spans="1:5" ht="25.5">
      <c r="A3697" s="447">
        <v>97725</v>
      </c>
      <c r="B3697" s="332" t="s">
        <v>8806</v>
      </c>
      <c r="C3697" s="447" t="s">
        <v>827</v>
      </c>
      <c r="D3697" s="446">
        <v>0</v>
      </c>
      <c r="E3697" s="323"/>
    </row>
    <row r="3698" spans="1:5" ht="25.5">
      <c r="A3698" s="447">
        <v>97721</v>
      </c>
      <c r="B3698" s="332" t="s">
        <v>8807</v>
      </c>
      <c r="C3698" s="447" t="s">
        <v>827</v>
      </c>
      <c r="D3698" s="446">
        <v>0</v>
      </c>
      <c r="E3698" s="323"/>
    </row>
    <row r="3699" spans="1:5" ht="25.5">
      <c r="A3699" s="447">
        <v>97722</v>
      </c>
      <c r="B3699" s="332" t="s">
        <v>8808</v>
      </c>
      <c r="C3699" s="447" t="s">
        <v>827</v>
      </c>
      <c r="D3699" s="446">
        <v>0</v>
      </c>
      <c r="E3699" s="323"/>
    </row>
    <row r="3700" spans="1:5" ht="25.5">
      <c r="A3700" s="447">
        <v>97724</v>
      </c>
      <c r="B3700" s="332" t="s">
        <v>8809</v>
      </c>
      <c r="C3700" s="447" t="s">
        <v>827</v>
      </c>
      <c r="D3700" s="446">
        <v>0</v>
      </c>
      <c r="E3700" s="323"/>
    </row>
    <row r="3701" spans="1:5" ht="25.5">
      <c r="A3701" s="447">
        <v>97719</v>
      </c>
      <c r="B3701" s="332" t="s">
        <v>8810</v>
      </c>
      <c r="C3701" s="447" t="s">
        <v>827</v>
      </c>
      <c r="D3701" s="446">
        <v>0</v>
      </c>
      <c r="E3701" s="323"/>
    </row>
    <row r="3702" spans="1:5" ht="25.5">
      <c r="A3702" s="447">
        <v>97723</v>
      </c>
      <c r="B3702" s="332" t="s">
        <v>8811</v>
      </c>
      <c r="C3702" s="447" t="s">
        <v>827</v>
      </c>
      <c r="D3702" s="446">
        <v>0</v>
      </c>
      <c r="E3702" s="323"/>
    </row>
    <row r="3703" spans="1:5" ht="25.5">
      <c r="A3703" s="447">
        <v>104946</v>
      </c>
      <c r="B3703" s="332" t="s">
        <v>8812</v>
      </c>
      <c r="C3703" s="447" t="s">
        <v>827</v>
      </c>
      <c r="D3703" s="446">
        <v>0</v>
      </c>
      <c r="E3703" s="323"/>
    </row>
    <row r="3704" spans="1:5" ht="25.5">
      <c r="A3704" s="447">
        <v>104944</v>
      </c>
      <c r="B3704" s="332" t="s">
        <v>8813</v>
      </c>
      <c r="C3704" s="447" t="s">
        <v>827</v>
      </c>
      <c r="D3704" s="446">
        <v>0</v>
      </c>
      <c r="E3704" s="323"/>
    </row>
    <row r="3705" spans="1:5" ht="25.5">
      <c r="A3705" s="447">
        <v>104945</v>
      </c>
      <c r="B3705" s="332" t="s">
        <v>8814</v>
      </c>
      <c r="C3705" s="447" t="s">
        <v>827</v>
      </c>
      <c r="D3705" s="446">
        <v>0</v>
      </c>
      <c r="E3705" s="323"/>
    </row>
    <row r="3706" spans="1:5" ht="25.5">
      <c r="A3706" s="447">
        <v>97720</v>
      </c>
      <c r="B3706" s="332" t="s">
        <v>8815</v>
      </c>
      <c r="C3706" s="447" t="s">
        <v>827</v>
      </c>
      <c r="D3706" s="446">
        <v>0</v>
      </c>
      <c r="E3706" s="323"/>
    </row>
    <row r="3707" spans="1:5" ht="25.5">
      <c r="A3707" s="447">
        <v>97740</v>
      </c>
      <c r="B3707" s="332" t="s">
        <v>6096</v>
      </c>
      <c r="C3707" s="447" t="s">
        <v>827</v>
      </c>
      <c r="D3707" s="446">
        <v>2001.81</v>
      </c>
      <c r="E3707" s="323"/>
    </row>
    <row r="3708" spans="1:5" ht="38.25">
      <c r="A3708" s="447">
        <v>97738</v>
      </c>
      <c r="B3708" s="332" t="s">
        <v>7294</v>
      </c>
      <c r="C3708" s="447" t="s">
        <v>827</v>
      </c>
      <c r="D3708" s="446">
        <v>3851.68</v>
      </c>
      <c r="E3708" s="323"/>
    </row>
    <row r="3709" spans="1:5" ht="25.5">
      <c r="A3709" s="447">
        <v>97739</v>
      </c>
      <c r="B3709" s="332" t="s">
        <v>6095</v>
      </c>
      <c r="C3709" s="447" t="s">
        <v>827</v>
      </c>
      <c r="D3709" s="446">
        <v>2830.5</v>
      </c>
      <c r="E3709" s="323"/>
    </row>
    <row r="3710" spans="1:5" ht="25.5">
      <c r="A3710" s="447">
        <v>97736</v>
      </c>
      <c r="B3710" s="332" t="s">
        <v>6094</v>
      </c>
      <c r="C3710" s="447" t="s">
        <v>827</v>
      </c>
      <c r="D3710" s="446">
        <v>1479.54</v>
      </c>
      <c r="E3710" s="323"/>
    </row>
    <row r="3711" spans="1:5" ht="25.5">
      <c r="A3711" s="447">
        <v>97734</v>
      </c>
      <c r="B3711" s="332" t="s">
        <v>6092</v>
      </c>
      <c r="C3711" s="447" t="s">
        <v>827</v>
      </c>
      <c r="D3711" s="446">
        <v>2984.76</v>
      </c>
      <c r="E3711" s="323"/>
    </row>
    <row r="3712" spans="1:5" ht="25.5">
      <c r="A3712" s="447">
        <v>97735</v>
      </c>
      <c r="B3712" s="332" t="s">
        <v>6093</v>
      </c>
      <c r="C3712" s="447" t="s">
        <v>827</v>
      </c>
      <c r="D3712" s="446">
        <v>2441.09</v>
      </c>
      <c r="E3712" s="323"/>
    </row>
    <row r="3713" spans="1:5" ht="25.5">
      <c r="A3713" s="447">
        <v>97737</v>
      </c>
      <c r="B3713" s="332" t="s">
        <v>7482</v>
      </c>
      <c r="C3713" s="447" t="s">
        <v>827</v>
      </c>
      <c r="D3713" s="446">
        <v>3206.9</v>
      </c>
      <c r="E3713" s="323"/>
    </row>
    <row r="3714" spans="1:5" ht="25.5">
      <c r="A3714" s="447">
        <v>97733</v>
      </c>
      <c r="B3714" s="332" t="s">
        <v>6091</v>
      </c>
      <c r="C3714" s="447" t="s">
        <v>827</v>
      </c>
      <c r="D3714" s="446">
        <v>3393.29</v>
      </c>
      <c r="E3714" s="323"/>
    </row>
    <row r="3715" spans="1:5" ht="25.5">
      <c r="A3715" s="447">
        <v>98616</v>
      </c>
      <c r="B3715" s="332" t="s">
        <v>8816</v>
      </c>
      <c r="C3715" s="447" t="s">
        <v>16</v>
      </c>
      <c r="D3715" s="446">
        <v>259.08999999999997</v>
      </c>
      <c r="E3715" s="323"/>
    </row>
    <row r="3716" spans="1:5" ht="25.5">
      <c r="A3716" s="447">
        <v>98619</v>
      </c>
      <c r="B3716" s="332" t="s">
        <v>8817</v>
      </c>
      <c r="C3716" s="447" t="s">
        <v>16</v>
      </c>
      <c r="D3716" s="446">
        <v>280.04000000000002</v>
      </c>
      <c r="E3716" s="323"/>
    </row>
    <row r="3717" spans="1:5" ht="25.5">
      <c r="A3717" s="447">
        <v>98622</v>
      </c>
      <c r="B3717" s="332" t="s">
        <v>8818</v>
      </c>
      <c r="C3717" s="447" t="s">
        <v>16</v>
      </c>
      <c r="D3717" s="446">
        <v>439.62</v>
      </c>
      <c r="E3717" s="323"/>
    </row>
    <row r="3718" spans="1:5" ht="25.5">
      <c r="A3718" s="447">
        <v>98625</v>
      </c>
      <c r="B3718" s="332" t="s">
        <v>8819</v>
      </c>
      <c r="C3718" s="447" t="s">
        <v>16</v>
      </c>
      <c r="D3718" s="446">
        <v>459.72</v>
      </c>
      <c r="E3718" s="323"/>
    </row>
    <row r="3719" spans="1:5" ht="25.5">
      <c r="A3719" s="447">
        <v>105918</v>
      </c>
      <c r="B3719" s="332" t="s">
        <v>8820</v>
      </c>
      <c r="C3719" s="447" t="s">
        <v>16</v>
      </c>
      <c r="D3719" s="446">
        <v>0</v>
      </c>
      <c r="E3719" s="323"/>
    </row>
    <row r="3720" spans="1:5" ht="25.5">
      <c r="A3720" s="447">
        <v>98631</v>
      </c>
      <c r="B3720" s="332" t="s">
        <v>8821</v>
      </c>
      <c r="C3720" s="447" t="s">
        <v>16</v>
      </c>
      <c r="D3720" s="446">
        <v>0</v>
      </c>
      <c r="E3720" s="323"/>
    </row>
    <row r="3721" spans="1:5" ht="25.5">
      <c r="A3721" s="447">
        <v>98637</v>
      </c>
      <c r="B3721" s="332" t="s">
        <v>8822</v>
      </c>
      <c r="C3721" s="447" t="s">
        <v>827</v>
      </c>
      <c r="D3721" s="446">
        <v>0</v>
      </c>
      <c r="E3721" s="323"/>
    </row>
    <row r="3722" spans="1:5" ht="25.5">
      <c r="A3722" s="447">
        <v>98641</v>
      </c>
      <c r="B3722" s="332" t="s">
        <v>8823</v>
      </c>
      <c r="C3722" s="447" t="s">
        <v>827</v>
      </c>
      <c r="D3722" s="446">
        <v>0</v>
      </c>
      <c r="E3722" s="323"/>
    </row>
    <row r="3723" spans="1:5" ht="25.5">
      <c r="A3723" s="447">
        <v>98645</v>
      </c>
      <c r="B3723" s="332" t="s">
        <v>8824</v>
      </c>
      <c r="C3723" s="447" t="s">
        <v>827</v>
      </c>
      <c r="D3723" s="446">
        <v>0</v>
      </c>
      <c r="E3723" s="323"/>
    </row>
    <row r="3724" spans="1:5" ht="25.5">
      <c r="A3724" s="447">
        <v>98649</v>
      </c>
      <c r="B3724" s="332" t="s">
        <v>8825</v>
      </c>
      <c r="C3724" s="447" t="s">
        <v>827</v>
      </c>
      <c r="D3724" s="446">
        <v>0</v>
      </c>
      <c r="E3724" s="323"/>
    </row>
    <row r="3725" spans="1:5" ht="25.5">
      <c r="A3725" s="447">
        <v>98653</v>
      </c>
      <c r="B3725" s="332" t="s">
        <v>8826</v>
      </c>
      <c r="C3725" s="447" t="s">
        <v>827</v>
      </c>
      <c r="D3725" s="446">
        <v>0</v>
      </c>
      <c r="E3725" s="323"/>
    </row>
    <row r="3726" spans="1:5" ht="25.5">
      <c r="A3726" s="447">
        <v>98657</v>
      </c>
      <c r="B3726" s="332" t="s">
        <v>8827</v>
      </c>
      <c r="C3726" s="447" t="s">
        <v>5</v>
      </c>
      <c r="D3726" s="446">
        <v>698.51</v>
      </c>
      <c r="E3726" s="323"/>
    </row>
    <row r="3727" spans="1:5" ht="25.5">
      <c r="A3727" s="447">
        <v>100344</v>
      </c>
      <c r="B3727" s="332" t="s">
        <v>7457</v>
      </c>
      <c r="C3727" s="447" t="s">
        <v>802</v>
      </c>
      <c r="D3727" s="446">
        <v>12.63</v>
      </c>
      <c r="E3727" s="323"/>
    </row>
    <row r="3728" spans="1:5" ht="25.5">
      <c r="A3728" s="447">
        <v>100345</v>
      </c>
      <c r="B3728" s="332" t="s">
        <v>7458</v>
      </c>
      <c r="C3728" s="447" t="s">
        <v>802</v>
      </c>
      <c r="D3728" s="446">
        <v>9.8800000000000008</v>
      </c>
      <c r="E3728" s="323"/>
    </row>
    <row r="3729" spans="1:5" ht="25.5">
      <c r="A3729" s="447">
        <v>100346</v>
      </c>
      <c r="B3729" s="332" t="s">
        <v>7459</v>
      </c>
      <c r="C3729" s="447" t="s">
        <v>802</v>
      </c>
      <c r="D3729" s="446">
        <v>9.4600000000000009</v>
      </c>
      <c r="E3729" s="323"/>
    </row>
    <row r="3730" spans="1:5" ht="25.5">
      <c r="A3730" s="447">
        <v>100347</v>
      </c>
      <c r="B3730" s="332" t="s">
        <v>7460</v>
      </c>
      <c r="C3730" s="447" t="s">
        <v>802</v>
      </c>
      <c r="D3730" s="446">
        <v>10.67</v>
      </c>
      <c r="E3730" s="323"/>
    </row>
    <row r="3731" spans="1:5" ht="25.5">
      <c r="A3731" s="447">
        <v>100348</v>
      </c>
      <c r="B3731" s="332" t="s">
        <v>7461</v>
      </c>
      <c r="C3731" s="447" t="s">
        <v>802</v>
      </c>
      <c r="D3731" s="446">
        <v>10.5</v>
      </c>
      <c r="E3731" s="323"/>
    </row>
    <row r="3732" spans="1:5" ht="25.5">
      <c r="A3732" s="447">
        <v>100342</v>
      </c>
      <c r="B3732" s="332" t="s">
        <v>7455</v>
      </c>
      <c r="C3732" s="447" t="s">
        <v>802</v>
      </c>
      <c r="D3732" s="446">
        <v>17.25</v>
      </c>
      <c r="E3732" s="323"/>
    </row>
    <row r="3733" spans="1:5" ht="25.5">
      <c r="A3733" s="447">
        <v>100343</v>
      </c>
      <c r="B3733" s="332" t="s">
        <v>7456</v>
      </c>
      <c r="C3733" s="447" t="s">
        <v>802</v>
      </c>
      <c r="D3733" s="446">
        <v>15.32</v>
      </c>
      <c r="E3733" s="323"/>
    </row>
    <row r="3734" spans="1:5" ht="25.5">
      <c r="A3734" s="447">
        <v>100349</v>
      </c>
      <c r="B3734" s="332" t="s">
        <v>7462</v>
      </c>
      <c r="C3734" s="447" t="s">
        <v>827</v>
      </c>
      <c r="D3734" s="446">
        <v>612.86</v>
      </c>
      <c r="E3734" s="323"/>
    </row>
    <row r="3735" spans="1:5" ht="38.25">
      <c r="A3735" s="447">
        <v>100336</v>
      </c>
      <c r="B3735" s="332" t="s">
        <v>8828</v>
      </c>
      <c r="C3735" s="447" t="s">
        <v>16</v>
      </c>
      <c r="D3735" s="446">
        <v>0</v>
      </c>
      <c r="E3735" s="323"/>
    </row>
    <row r="3736" spans="1:5" ht="38.25">
      <c r="A3736" s="447">
        <v>100337</v>
      </c>
      <c r="B3736" s="332" t="s">
        <v>8829</v>
      </c>
      <c r="C3736" s="447" t="s">
        <v>16</v>
      </c>
      <c r="D3736" s="446">
        <v>0</v>
      </c>
      <c r="E3736" s="323"/>
    </row>
    <row r="3737" spans="1:5" ht="38.25">
      <c r="A3737" s="447">
        <v>100339</v>
      </c>
      <c r="B3737" s="332" t="s">
        <v>8830</v>
      </c>
      <c r="C3737" s="447" t="s">
        <v>16</v>
      </c>
      <c r="D3737" s="446">
        <v>0</v>
      </c>
      <c r="E3737" s="323"/>
    </row>
    <row r="3738" spans="1:5" ht="38.25">
      <c r="A3738" s="447">
        <v>100340</v>
      </c>
      <c r="B3738" s="332" t="s">
        <v>8831</v>
      </c>
      <c r="C3738" s="447" t="s">
        <v>16</v>
      </c>
      <c r="D3738" s="446">
        <v>0</v>
      </c>
      <c r="E3738" s="323"/>
    </row>
    <row r="3739" spans="1:5" ht="25.5">
      <c r="A3739" s="447">
        <v>105805</v>
      </c>
      <c r="B3739" s="332" t="s">
        <v>8832</v>
      </c>
      <c r="C3739" s="447" t="s">
        <v>16</v>
      </c>
      <c r="D3739" s="446">
        <v>0</v>
      </c>
      <c r="E3739" s="323"/>
    </row>
    <row r="3740" spans="1:5" ht="25.5">
      <c r="A3740" s="447">
        <v>105806</v>
      </c>
      <c r="B3740" s="332" t="s">
        <v>8833</v>
      </c>
      <c r="C3740" s="447" t="s">
        <v>16</v>
      </c>
      <c r="D3740" s="446">
        <v>0</v>
      </c>
      <c r="E3740" s="323"/>
    </row>
    <row r="3741" spans="1:5" ht="25.5">
      <c r="A3741" s="447">
        <v>105807</v>
      </c>
      <c r="B3741" s="332" t="s">
        <v>8834</v>
      </c>
      <c r="C3741" s="447" t="s">
        <v>16</v>
      </c>
      <c r="D3741" s="446">
        <v>0</v>
      </c>
      <c r="E3741" s="323"/>
    </row>
    <row r="3742" spans="1:5" ht="25.5">
      <c r="A3742" s="447">
        <v>105808</v>
      </c>
      <c r="B3742" s="332" t="s">
        <v>8835</v>
      </c>
      <c r="C3742" s="447" t="s">
        <v>16</v>
      </c>
      <c r="D3742" s="446">
        <v>0</v>
      </c>
      <c r="E3742" s="323"/>
    </row>
    <row r="3743" spans="1:5" ht="38.25">
      <c r="A3743" s="447">
        <v>100341</v>
      </c>
      <c r="B3743" s="332" t="s">
        <v>7454</v>
      </c>
      <c r="C3743" s="447" t="s">
        <v>16</v>
      </c>
      <c r="D3743" s="446">
        <v>40.94</v>
      </c>
      <c r="E3743" s="323"/>
    </row>
    <row r="3744" spans="1:5" ht="38.25">
      <c r="A3744" s="447">
        <v>100351</v>
      </c>
      <c r="B3744" s="332" t="s">
        <v>8836</v>
      </c>
      <c r="C3744" s="447" t="s">
        <v>16</v>
      </c>
      <c r="D3744" s="446">
        <v>0</v>
      </c>
      <c r="E3744" s="323"/>
    </row>
    <row r="3745" spans="1:5" ht="38.25">
      <c r="A3745" s="447">
        <v>100353</v>
      </c>
      <c r="B3745" s="332" t="s">
        <v>8837</v>
      </c>
      <c r="C3745" s="447" t="s">
        <v>16</v>
      </c>
      <c r="D3745" s="446">
        <v>0</v>
      </c>
      <c r="E3745" s="323"/>
    </row>
    <row r="3746" spans="1:5" ht="25.5">
      <c r="A3746" s="447">
        <v>100350</v>
      </c>
      <c r="B3746" s="332" t="s">
        <v>8838</v>
      </c>
      <c r="C3746" s="447" t="s">
        <v>16</v>
      </c>
      <c r="D3746" s="446">
        <v>0</v>
      </c>
      <c r="E3746" s="323"/>
    </row>
    <row r="3747" spans="1:5" ht="38.25">
      <c r="A3747" s="447">
        <v>105043</v>
      </c>
      <c r="B3747" s="332" t="s">
        <v>8839</v>
      </c>
      <c r="C3747" s="447" t="s">
        <v>5</v>
      </c>
      <c r="D3747" s="446">
        <v>0</v>
      </c>
      <c r="E3747" s="323"/>
    </row>
    <row r="3748" spans="1:5" ht="38.25">
      <c r="A3748" s="447">
        <v>105047</v>
      </c>
      <c r="B3748" s="332" t="s">
        <v>8840</v>
      </c>
      <c r="C3748" s="447" t="s">
        <v>5</v>
      </c>
      <c r="D3748" s="446">
        <v>0</v>
      </c>
      <c r="E3748" s="323"/>
    </row>
    <row r="3749" spans="1:5" ht="38.25">
      <c r="A3749" s="447">
        <v>105044</v>
      </c>
      <c r="B3749" s="332" t="s">
        <v>8841</v>
      </c>
      <c r="C3749" s="447" t="s">
        <v>5</v>
      </c>
      <c r="D3749" s="446">
        <v>0</v>
      </c>
      <c r="E3749" s="323"/>
    </row>
    <row r="3750" spans="1:5" ht="38.25">
      <c r="A3750" s="447">
        <v>105094</v>
      </c>
      <c r="B3750" s="332" t="s">
        <v>8842</v>
      </c>
      <c r="C3750" s="447" t="s">
        <v>5</v>
      </c>
      <c r="D3750" s="446">
        <v>0</v>
      </c>
      <c r="E3750" s="323"/>
    </row>
    <row r="3751" spans="1:5" ht="38.25">
      <c r="A3751" s="447">
        <v>105096</v>
      </c>
      <c r="B3751" s="332" t="s">
        <v>8843</v>
      </c>
      <c r="C3751" s="447" t="s">
        <v>5</v>
      </c>
      <c r="D3751" s="446">
        <v>0</v>
      </c>
      <c r="E3751" s="323"/>
    </row>
    <row r="3752" spans="1:5" ht="38.25">
      <c r="A3752" s="447">
        <v>105048</v>
      </c>
      <c r="B3752" s="332" t="s">
        <v>8844</v>
      </c>
      <c r="C3752" s="447" t="s">
        <v>5</v>
      </c>
      <c r="D3752" s="446">
        <v>0</v>
      </c>
      <c r="E3752" s="323"/>
    </row>
    <row r="3753" spans="1:5" ht="38.25">
      <c r="A3753" s="447">
        <v>105097</v>
      </c>
      <c r="B3753" s="332" t="s">
        <v>8845</v>
      </c>
      <c r="C3753" s="447" t="s">
        <v>5</v>
      </c>
      <c r="D3753" s="446">
        <v>0</v>
      </c>
      <c r="E3753" s="323"/>
    </row>
    <row r="3754" spans="1:5" ht="38.25">
      <c r="A3754" s="447">
        <v>105049</v>
      </c>
      <c r="B3754" s="332" t="s">
        <v>8846</v>
      </c>
      <c r="C3754" s="447" t="s">
        <v>5</v>
      </c>
      <c r="D3754" s="446">
        <v>0</v>
      </c>
      <c r="E3754" s="323"/>
    </row>
    <row r="3755" spans="1:5" ht="38.25">
      <c r="A3755" s="447">
        <v>105051</v>
      </c>
      <c r="B3755" s="332" t="s">
        <v>8847</v>
      </c>
      <c r="C3755" s="447" t="s">
        <v>5</v>
      </c>
      <c r="D3755" s="446">
        <v>0</v>
      </c>
      <c r="E3755" s="323"/>
    </row>
    <row r="3756" spans="1:5" ht="38.25">
      <c r="A3756" s="447">
        <v>105054</v>
      </c>
      <c r="B3756" s="332" t="s">
        <v>8848</v>
      </c>
      <c r="C3756" s="447" t="s">
        <v>5</v>
      </c>
      <c r="D3756" s="446">
        <v>0</v>
      </c>
      <c r="E3756" s="323"/>
    </row>
    <row r="3757" spans="1:5" ht="38.25">
      <c r="A3757" s="447">
        <v>105052</v>
      </c>
      <c r="B3757" s="332" t="s">
        <v>8849</v>
      </c>
      <c r="C3757" s="447" t="s">
        <v>5</v>
      </c>
      <c r="D3757" s="446">
        <v>0</v>
      </c>
      <c r="E3757" s="323"/>
    </row>
    <row r="3758" spans="1:5" ht="38.25">
      <c r="A3758" s="447">
        <v>105055</v>
      </c>
      <c r="B3758" s="332" t="s">
        <v>8850</v>
      </c>
      <c r="C3758" s="447" t="s">
        <v>5</v>
      </c>
      <c r="D3758" s="446">
        <v>0</v>
      </c>
      <c r="E3758" s="323"/>
    </row>
    <row r="3759" spans="1:5" ht="38.25">
      <c r="A3759" s="447">
        <v>105065</v>
      </c>
      <c r="B3759" s="332" t="s">
        <v>8851</v>
      </c>
      <c r="C3759" s="447" t="s">
        <v>5</v>
      </c>
      <c r="D3759" s="446">
        <v>0</v>
      </c>
      <c r="E3759" s="323"/>
    </row>
    <row r="3760" spans="1:5" ht="38.25">
      <c r="A3760" s="447">
        <v>105059</v>
      </c>
      <c r="B3760" s="332" t="s">
        <v>8852</v>
      </c>
      <c r="C3760" s="447" t="s">
        <v>5</v>
      </c>
      <c r="D3760" s="446">
        <v>0</v>
      </c>
      <c r="E3760" s="323"/>
    </row>
    <row r="3761" spans="1:5" ht="38.25">
      <c r="A3761" s="447">
        <v>105057</v>
      </c>
      <c r="B3761" s="332" t="s">
        <v>8853</v>
      </c>
      <c r="C3761" s="447" t="s">
        <v>5</v>
      </c>
      <c r="D3761" s="446">
        <v>0</v>
      </c>
      <c r="E3761" s="323"/>
    </row>
    <row r="3762" spans="1:5" ht="38.25">
      <c r="A3762" s="447">
        <v>105060</v>
      </c>
      <c r="B3762" s="332" t="s">
        <v>8854</v>
      </c>
      <c r="C3762" s="447" t="s">
        <v>5</v>
      </c>
      <c r="D3762" s="446">
        <v>0</v>
      </c>
      <c r="E3762" s="323"/>
    </row>
    <row r="3763" spans="1:5" ht="38.25">
      <c r="A3763" s="447">
        <v>105042</v>
      </c>
      <c r="B3763" s="332" t="s">
        <v>6101</v>
      </c>
      <c r="C3763" s="447" t="s">
        <v>5</v>
      </c>
      <c r="D3763" s="446">
        <v>70.88</v>
      </c>
      <c r="E3763" s="323"/>
    </row>
    <row r="3764" spans="1:5" ht="38.25">
      <c r="A3764" s="447">
        <v>105046</v>
      </c>
      <c r="B3764" s="332" t="s">
        <v>6103</v>
      </c>
      <c r="C3764" s="447" t="s">
        <v>5</v>
      </c>
      <c r="D3764" s="446">
        <v>60.5</v>
      </c>
      <c r="E3764" s="323"/>
    </row>
    <row r="3765" spans="1:5" ht="38.25">
      <c r="A3765" s="447">
        <v>105095</v>
      </c>
      <c r="B3765" s="332" t="s">
        <v>6128</v>
      </c>
      <c r="C3765" s="447" t="s">
        <v>5</v>
      </c>
      <c r="D3765" s="446">
        <v>107.89</v>
      </c>
      <c r="E3765" s="323"/>
    </row>
    <row r="3766" spans="1:5" ht="38.25">
      <c r="A3766" s="447">
        <v>105098</v>
      </c>
      <c r="B3766" s="332" t="s">
        <v>6129</v>
      </c>
      <c r="C3766" s="447" t="s">
        <v>5</v>
      </c>
      <c r="D3766" s="446">
        <v>97.55</v>
      </c>
      <c r="E3766" s="323"/>
    </row>
    <row r="3767" spans="1:5" ht="38.25">
      <c r="A3767" s="447">
        <v>105050</v>
      </c>
      <c r="B3767" s="332" t="s">
        <v>6104</v>
      </c>
      <c r="C3767" s="447" t="s">
        <v>5</v>
      </c>
      <c r="D3767" s="446">
        <v>229.04</v>
      </c>
      <c r="E3767" s="323"/>
    </row>
    <row r="3768" spans="1:5" ht="38.25">
      <c r="A3768" s="447">
        <v>105053</v>
      </c>
      <c r="B3768" s="332" t="s">
        <v>6105</v>
      </c>
      <c r="C3768" s="447" t="s">
        <v>5</v>
      </c>
      <c r="D3768" s="446">
        <v>218.81</v>
      </c>
      <c r="E3768" s="323"/>
    </row>
    <row r="3769" spans="1:5" ht="38.25">
      <c r="A3769" s="447">
        <v>105056</v>
      </c>
      <c r="B3769" s="332" t="s">
        <v>6106</v>
      </c>
      <c r="C3769" s="447" t="s">
        <v>5</v>
      </c>
      <c r="D3769" s="446">
        <v>318.10000000000002</v>
      </c>
      <c r="E3769" s="323"/>
    </row>
    <row r="3770" spans="1:5" ht="38.25">
      <c r="A3770" s="447">
        <v>105058</v>
      </c>
      <c r="B3770" s="332" t="s">
        <v>6107</v>
      </c>
      <c r="C3770" s="447" t="s">
        <v>5</v>
      </c>
      <c r="D3770" s="446">
        <v>308.58</v>
      </c>
      <c r="E3770" s="323"/>
    </row>
    <row r="3771" spans="1:5" ht="51">
      <c r="A3771" s="447">
        <v>105062</v>
      </c>
      <c r="B3771" s="332" t="s">
        <v>8855</v>
      </c>
      <c r="C3771" s="447" t="s">
        <v>5</v>
      </c>
      <c r="D3771" s="446">
        <v>0</v>
      </c>
      <c r="E3771" s="323"/>
    </row>
    <row r="3772" spans="1:5" ht="51">
      <c r="A3772" s="447">
        <v>105066</v>
      </c>
      <c r="B3772" s="332" t="s">
        <v>8856</v>
      </c>
      <c r="C3772" s="447" t="s">
        <v>5</v>
      </c>
      <c r="D3772" s="446">
        <v>0</v>
      </c>
      <c r="E3772" s="323"/>
    </row>
    <row r="3773" spans="1:5" ht="51">
      <c r="A3773" s="447">
        <v>105063</v>
      </c>
      <c r="B3773" s="332" t="s">
        <v>8857</v>
      </c>
      <c r="C3773" s="447" t="s">
        <v>5</v>
      </c>
      <c r="D3773" s="446">
        <v>0</v>
      </c>
      <c r="E3773" s="323"/>
    </row>
    <row r="3774" spans="1:5" ht="51">
      <c r="A3774" s="447">
        <v>105067</v>
      </c>
      <c r="B3774" s="332" t="s">
        <v>8858</v>
      </c>
      <c r="C3774" s="447" t="s">
        <v>5</v>
      </c>
      <c r="D3774" s="446">
        <v>0</v>
      </c>
      <c r="E3774" s="323"/>
    </row>
    <row r="3775" spans="1:5" ht="51">
      <c r="A3775" s="447">
        <v>105069</v>
      </c>
      <c r="B3775" s="332" t="s">
        <v>8859</v>
      </c>
      <c r="C3775" s="447" t="s">
        <v>5</v>
      </c>
      <c r="D3775" s="446">
        <v>0</v>
      </c>
      <c r="E3775" s="323"/>
    </row>
    <row r="3776" spans="1:5" ht="51">
      <c r="A3776" s="447">
        <v>105072</v>
      </c>
      <c r="B3776" s="332" t="s">
        <v>8860</v>
      </c>
      <c r="C3776" s="447" t="s">
        <v>5</v>
      </c>
      <c r="D3776" s="446">
        <v>0</v>
      </c>
      <c r="E3776" s="323"/>
    </row>
    <row r="3777" spans="1:5" ht="51">
      <c r="A3777" s="447">
        <v>105070</v>
      </c>
      <c r="B3777" s="332" t="s">
        <v>8861</v>
      </c>
      <c r="C3777" s="447" t="s">
        <v>5</v>
      </c>
      <c r="D3777" s="446">
        <v>0</v>
      </c>
      <c r="E3777" s="323"/>
    </row>
    <row r="3778" spans="1:5" ht="51">
      <c r="A3778" s="447">
        <v>105073</v>
      </c>
      <c r="B3778" s="332" t="s">
        <v>8862</v>
      </c>
      <c r="C3778" s="447" t="s">
        <v>5</v>
      </c>
      <c r="D3778" s="446">
        <v>0</v>
      </c>
      <c r="E3778" s="323"/>
    </row>
    <row r="3779" spans="1:5" ht="51">
      <c r="A3779" s="447">
        <v>105075</v>
      </c>
      <c r="B3779" s="332" t="s">
        <v>8863</v>
      </c>
      <c r="C3779" s="447" t="s">
        <v>5</v>
      </c>
      <c r="D3779" s="446">
        <v>0</v>
      </c>
      <c r="E3779" s="323"/>
    </row>
    <row r="3780" spans="1:5" ht="51">
      <c r="A3780" s="447">
        <v>105078</v>
      </c>
      <c r="B3780" s="332" t="s">
        <v>8864</v>
      </c>
      <c r="C3780" s="447" t="s">
        <v>5</v>
      </c>
      <c r="D3780" s="446">
        <v>0</v>
      </c>
      <c r="E3780" s="323"/>
    </row>
    <row r="3781" spans="1:5" ht="51">
      <c r="A3781" s="447">
        <v>105076</v>
      </c>
      <c r="B3781" s="332" t="s">
        <v>8865</v>
      </c>
      <c r="C3781" s="447" t="s">
        <v>5</v>
      </c>
      <c r="D3781" s="446">
        <v>0</v>
      </c>
      <c r="E3781" s="323"/>
    </row>
    <row r="3782" spans="1:5" ht="51">
      <c r="A3782" s="447">
        <v>105079</v>
      </c>
      <c r="B3782" s="332" t="s">
        <v>8866</v>
      </c>
      <c r="C3782" s="447" t="s">
        <v>5</v>
      </c>
      <c r="D3782" s="446">
        <v>0</v>
      </c>
      <c r="E3782" s="323"/>
    </row>
    <row r="3783" spans="1:5" ht="51">
      <c r="A3783" s="447">
        <v>105061</v>
      </c>
      <c r="B3783" s="332" t="s">
        <v>6108</v>
      </c>
      <c r="C3783" s="447" t="s">
        <v>5</v>
      </c>
      <c r="D3783" s="446">
        <v>100.8</v>
      </c>
      <c r="E3783" s="323"/>
    </row>
    <row r="3784" spans="1:5" ht="51">
      <c r="A3784" s="447">
        <v>105064</v>
      </c>
      <c r="B3784" s="332" t="s">
        <v>6109</v>
      </c>
      <c r="C3784" s="447" t="s">
        <v>5</v>
      </c>
      <c r="D3784" s="446">
        <v>87.57</v>
      </c>
      <c r="E3784" s="323"/>
    </row>
    <row r="3785" spans="1:5" ht="51">
      <c r="A3785" s="447">
        <v>105068</v>
      </c>
      <c r="B3785" s="332" t="s">
        <v>6110</v>
      </c>
      <c r="C3785" s="447" t="s">
        <v>5</v>
      </c>
      <c r="D3785" s="446">
        <v>168.75</v>
      </c>
      <c r="E3785" s="323"/>
    </row>
    <row r="3786" spans="1:5" ht="51">
      <c r="A3786" s="447">
        <v>105071</v>
      </c>
      <c r="B3786" s="332" t="s">
        <v>6111</v>
      </c>
      <c r="C3786" s="447" t="s">
        <v>5</v>
      </c>
      <c r="D3786" s="446">
        <v>155.53</v>
      </c>
      <c r="E3786" s="323"/>
    </row>
    <row r="3787" spans="1:5" ht="51">
      <c r="A3787" s="447">
        <v>105074</v>
      </c>
      <c r="B3787" s="332" t="s">
        <v>6112</v>
      </c>
      <c r="C3787" s="447" t="s">
        <v>5</v>
      </c>
      <c r="D3787" s="446">
        <v>263.87</v>
      </c>
      <c r="E3787" s="323"/>
    </row>
    <row r="3788" spans="1:5" ht="51">
      <c r="A3788" s="447">
        <v>105077</v>
      </c>
      <c r="B3788" s="332" t="s">
        <v>6113</v>
      </c>
      <c r="C3788" s="447" t="s">
        <v>5</v>
      </c>
      <c r="D3788" s="446">
        <v>250.72</v>
      </c>
      <c r="E3788" s="323"/>
    </row>
    <row r="3789" spans="1:5" ht="25.5">
      <c r="A3789" s="447">
        <v>105090</v>
      </c>
      <c r="B3789" s="332" t="s">
        <v>6124</v>
      </c>
      <c r="C3789" s="447" t="s">
        <v>16</v>
      </c>
      <c r="D3789" s="446">
        <v>499.79</v>
      </c>
      <c r="E3789" s="323"/>
    </row>
    <row r="3790" spans="1:5" ht="25.5">
      <c r="A3790" s="447">
        <v>105099</v>
      </c>
      <c r="B3790" s="332" t="s">
        <v>6130</v>
      </c>
      <c r="C3790" s="447" t="s">
        <v>5</v>
      </c>
      <c r="D3790" s="446">
        <v>89.5</v>
      </c>
      <c r="E3790" s="323"/>
    </row>
    <row r="3791" spans="1:5" ht="25.5">
      <c r="A3791" s="447">
        <v>105100</v>
      </c>
      <c r="B3791" s="332" t="s">
        <v>6131</v>
      </c>
      <c r="C3791" s="447" t="s">
        <v>5</v>
      </c>
      <c r="D3791" s="446">
        <v>129.29</v>
      </c>
      <c r="E3791" s="323"/>
    </row>
    <row r="3792" spans="1:5" ht="25.5">
      <c r="A3792" s="447">
        <v>105101</v>
      </c>
      <c r="B3792" s="332" t="s">
        <v>6132</v>
      </c>
      <c r="C3792" s="447" t="s">
        <v>5</v>
      </c>
      <c r="D3792" s="446">
        <v>256.23</v>
      </c>
      <c r="E3792" s="323"/>
    </row>
    <row r="3793" spans="1:5" ht="25.5">
      <c r="A3793" s="447">
        <v>105102</v>
      </c>
      <c r="B3793" s="332" t="s">
        <v>6133</v>
      </c>
      <c r="C3793" s="447" t="s">
        <v>5</v>
      </c>
      <c r="D3793" s="446">
        <v>352.82</v>
      </c>
      <c r="E3793" s="323"/>
    </row>
    <row r="3794" spans="1:5" ht="25.5">
      <c r="A3794" s="447">
        <v>105080</v>
      </c>
      <c r="B3794" s="332" t="s">
        <v>6114</v>
      </c>
      <c r="C3794" s="447" t="s">
        <v>5</v>
      </c>
      <c r="D3794" s="446">
        <v>70.63</v>
      </c>
      <c r="E3794" s="323"/>
    </row>
    <row r="3795" spans="1:5" ht="25.5">
      <c r="A3795" s="447">
        <v>105081</v>
      </c>
      <c r="B3795" s="332" t="s">
        <v>6115</v>
      </c>
      <c r="C3795" s="447" t="s">
        <v>5</v>
      </c>
      <c r="D3795" s="446">
        <v>81.319999999999993</v>
      </c>
      <c r="E3795" s="323"/>
    </row>
    <row r="3796" spans="1:5" ht="25.5">
      <c r="A3796" s="447">
        <v>105091</v>
      </c>
      <c r="B3796" s="332" t="s">
        <v>6125</v>
      </c>
      <c r="C3796" s="447" t="s">
        <v>5</v>
      </c>
      <c r="D3796" s="446">
        <v>140.05000000000001</v>
      </c>
      <c r="E3796" s="323"/>
    </row>
    <row r="3797" spans="1:5" ht="25.5">
      <c r="A3797" s="447">
        <v>105089</v>
      </c>
      <c r="B3797" s="332" t="s">
        <v>6123</v>
      </c>
      <c r="C3797" s="447" t="s">
        <v>5</v>
      </c>
      <c r="D3797" s="446">
        <v>176.03</v>
      </c>
      <c r="E3797" s="323"/>
    </row>
    <row r="3798" spans="1:5" ht="38.25">
      <c r="A3798" s="447">
        <v>105082</v>
      </c>
      <c r="B3798" s="332" t="s">
        <v>6116</v>
      </c>
      <c r="C3798" s="447" t="s">
        <v>5</v>
      </c>
      <c r="D3798" s="446">
        <v>73.52</v>
      </c>
      <c r="E3798" s="323"/>
    </row>
    <row r="3799" spans="1:5" ht="38.25">
      <c r="A3799" s="447">
        <v>105083</v>
      </c>
      <c r="B3799" s="332" t="s">
        <v>6117</v>
      </c>
      <c r="C3799" s="447" t="s">
        <v>5</v>
      </c>
      <c r="D3799" s="446">
        <v>82.64</v>
      </c>
      <c r="E3799" s="323"/>
    </row>
    <row r="3800" spans="1:5" ht="38.25">
      <c r="A3800" s="447">
        <v>105084</v>
      </c>
      <c r="B3800" s="332" t="s">
        <v>6118</v>
      </c>
      <c r="C3800" s="447" t="s">
        <v>5</v>
      </c>
      <c r="D3800" s="446">
        <v>102.07</v>
      </c>
      <c r="E3800" s="323"/>
    </row>
    <row r="3801" spans="1:5" ht="38.25">
      <c r="A3801" s="447">
        <v>105086</v>
      </c>
      <c r="B3801" s="332" t="s">
        <v>6120</v>
      </c>
      <c r="C3801" s="447" t="s">
        <v>5</v>
      </c>
      <c r="D3801" s="446">
        <v>94.92</v>
      </c>
      <c r="E3801" s="323"/>
    </row>
    <row r="3802" spans="1:5" ht="38.25">
      <c r="A3802" s="447">
        <v>105087</v>
      </c>
      <c r="B3802" s="332" t="s">
        <v>6121</v>
      </c>
      <c r="C3802" s="447" t="s">
        <v>5</v>
      </c>
      <c r="D3802" s="446">
        <v>106.3</v>
      </c>
      <c r="E3802" s="323"/>
    </row>
    <row r="3803" spans="1:5" ht="38.25">
      <c r="A3803" s="447">
        <v>105088</v>
      </c>
      <c r="B3803" s="332" t="s">
        <v>6122</v>
      </c>
      <c r="C3803" s="447" t="s">
        <v>5</v>
      </c>
      <c r="D3803" s="446">
        <v>190.59</v>
      </c>
      <c r="E3803" s="323"/>
    </row>
    <row r="3804" spans="1:5" ht="38.25">
      <c r="A3804" s="447">
        <v>105092</v>
      </c>
      <c r="B3804" s="332" t="s">
        <v>6126</v>
      </c>
      <c r="C3804" s="447" t="s">
        <v>5</v>
      </c>
      <c r="D3804" s="446">
        <v>152.18</v>
      </c>
      <c r="E3804" s="323"/>
    </row>
    <row r="3805" spans="1:5" ht="38.25">
      <c r="A3805" s="447">
        <v>105085</v>
      </c>
      <c r="B3805" s="332" t="s">
        <v>6119</v>
      </c>
      <c r="C3805" s="447" t="s">
        <v>5</v>
      </c>
      <c r="D3805" s="446">
        <v>106.58</v>
      </c>
      <c r="E3805" s="323"/>
    </row>
    <row r="3806" spans="1:5" ht="38.25">
      <c r="A3806" s="447">
        <v>105093</v>
      </c>
      <c r="B3806" s="332" t="s">
        <v>6127</v>
      </c>
      <c r="C3806" s="447" t="s">
        <v>5</v>
      </c>
      <c r="D3806" s="446">
        <v>154.19</v>
      </c>
      <c r="E3806" s="323"/>
    </row>
    <row r="3807" spans="1:5" ht="25.5">
      <c r="A3807" s="447">
        <v>105041</v>
      </c>
      <c r="B3807" s="332" t="s">
        <v>6100</v>
      </c>
      <c r="C3807" s="447" t="s">
        <v>5</v>
      </c>
      <c r="D3807" s="446">
        <v>62.46</v>
      </c>
      <c r="E3807" s="323"/>
    </row>
    <row r="3808" spans="1:5" ht="25.5">
      <c r="A3808" s="447">
        <v>105045</v>
      </c>
      <c r="B3808" s="332" t="s">
        <v>6102</v>
      </c>
      <c r="C3808" s="447" t="s">
        <v>5</v>
      </c>
      <c r="D3808" s="446">
        <v>71.989999999999995</v>
      </c>
      <c r="E3808" s="323"/>
    </row>
    <row r="3809" spans="1:5" ht="51">
      <c r="A3809" s="447">
        <v>93961</v>
      </c>
      <c r="B3809" s="332" t="s">
        <v>7450</v>
      </c>
      <c r="C3809" s="447" t="s">
        <v>5</v>
      </c>
      <c r="D3809" s="446">
        <v>251.43</v>
      </c>
      <c r="E3809" s="323"/>
    </row>
    <row r="3810" spans="1:5" ht="51">
      <c r="A3810" s="447">
        <v>93971</v>
      </c>
      <c r="B3810" s="332" t="s">
        <v>7453</v>
      </c>
      <c r="C3810" s="447" t="s">
        <v>5</v>
      </c>
      <c r="D3810" s="446">
        <v>210.18</v>
      </c>
      <c r="E3810" s="323"/>
    </row>
    <row r="3811" spans="1:5" ht="51">
      <c r="A3811" s="447">
        <v>93959</v>
      </c>
      <c r="B3811" s="332" t="s">
        <v>7449</v>
      </c>
      <c r="C3811" s="447" t="s">
        <v>5</v>
      </c>
      <c r="D3811" s="446">
        <v>279.52999999999997</v>
      </c>
      <c r="E3811" s="323"/>
    </row>
    <row r="3812" spans="1:5" ht="51">
      <c r="A3812" s="447">
        <v>93969</v>
      </c>
      <c r="B3812" s="332" t="s">
        <v>7452</v>
      </c>
      <c r="C3812" s="447" t="s">
        <v>5</v>
      </c>
      <c r="D3812" s="446">
        <v>232.83</v>
      </c>
      <c r="E3812" s="323"/>
    </row>
    <row r="3813" spans="1:5" ht="51">
      <c r="A3813" s="447">
        <v>93957</v>
      </c>
      <c r="B3813" s="332" t="s">
        <v>7448</v>
      </c>
      <c r="C3813" s="447" t="s">
        <v>5</v>
      </c>
      <c r="D3813" s="446">
        <v>346.42</v>
      </c>
      <c r="E3813" s="323"/>
    </row>
    <row r="3814" spans="1:5" ht="51">
      <c r="A3814" s="447">
        <v>93967</v>
      </c>
      <c r="B3814" s="332" t="s">
        <v>7451</v>
      </c>
      <c r="C3814" s="447" t="s">
        <v>5</v>
      </c>
      <c r="D3814" s="446">
        <v>288.55</v>
      </c>
      <c r="E3814" s="323"/>
    </row>
    <row r="3815" spans="1:5" ht="25.5">
      <c r="A3815" s="447">
        <v>104878</v>
      </c>
      <c r="B3815" s="332" t="s">
        <v>5960</v>
      </c>
      <c r="C3815" s="447" t="s">
        <v>2010</v>
      </c>
      <c r="D3815" s="446">
        <v>2307.66</v>
      </c>
      <c r="E3815" s="323"/>
    </row>
    <row r="3816" spans="1:5" ht="25.5">
      <c r="A3816" s="447">
        <v>104877</v>
      </c>
      <c r="B3816" s="332" t="s">
        <v>5959</v>
      </c>
      <c r="C3816" s="447" t="s">
        <v>2010</v>
      </c>
      <c r="D3816" s="446">
        <v>605.26</v>
      </c>
      <c r="E3816" s="323"/>
    </row>
    <row r="3817" spans="1:5" ht="51">
      <c r="A3817" s="447">
        <v>104841</v>
      </c>
      <c r="B3817" s="332" t="s">
        <v>5943</v>
      </c>
      <c r="C3817" s="447" t="s">
        <v>5</v>
      </c>
      <c r="D3817" s="446">
        <v>87.67</v>
      </c>
      <c r="E3817" s="323"/>
    </row>
    <row r="3818" spans="1:5" ht="51">
      <c r="A3818" s="447">
        <v>104849</v>
      </c>
      <c r="B3818" s="332" t="s">
        <v>5951</v>
      </c>
      <c r="C3818" s="447" t="s">
        <v>5</v>
      </c>
      <c r="D3818" s="446">
        <v>60.12</v>
      </c>
      <c r="E3818" s="323"/>
    </row>
    <row r="3819" spans="1:5" ht="51">
      <c r="A3819" s="447">
        <v>104887</v>
      </c>
      <c r="B3819" s="332" t="s">
        <v>5964</v>
      </c>
      <c r="C3819" s="447" t="s">
        <v>5</v>
      </c>
      <c r="D3819" s="446">
        <v>46.54</v>
      </c>
      <c r="E3819" s="323"/>
    </row>
    <row r="3820" spans="1:5" ht="51">
      <c r="A3820" s="447">
        <v>104844</v>
      </c>
      <c r="B3820" s="332" t="s">
        <v>5946</v>
      </c>
      <c r="C3820" s="447" t="s">
        <v>5</v>
      </c>
      <c r="D3820" s="446">
        <v>96.77</v>
      </c>
      <c r="E3820" s="323"/>
    </row>
    <row r="3821" spans="1:5" ht="51">
      <c r="A3821" s="447">
        <v>104852</v>
      </c>
      <c r="B3821" s="332" t="s">
        <v>5954</v>
      </c>
      <c r="C3821" s="447" t="s">
        <v>5</v>
      </c>
      <c r="D3821" s="446">
        <v>66.209999999999994</v>
      </c>
      <c r="E3821" s="323"/>
    </row>
    <row r="3822" spans="1:5" ht="51">
      <c r="A3822" s="447">
        <v>104846</v>
      </c>
      <c r="B3822" s="332" t="s">
        <v>5948</v>
      </c>
      <c r="C3822" s="447" t="s">
        <v>5</v>
      </c>
      <c r="D3822" s="446">
        <v>110.32</v>
      </c>
      <c r="E3822" s="323"/>
    </row>
    <row r="3823" spans="1:5" ht="51">
      <c r="A3823" s="447">
        <v>104854</v>
      </c>
      <c r="B3823" s="332" t="s">
        <v>5956</v>
      </c>
      <c r="C3823" s="447" t="s">
        <v>5</v>
      </c>
      <c r="D3823" s="446">
        <v>75.28</v>
      </c>
      <c r="E3823" s="323"/>
    </row>
    <row r="3824" spans="1:5" ht="51">
      <c r="A3824" s="447">
        <v>104890</v>
      </c>
      <c r="B3824" s="332" t="s">
        <v>5967</v>
      </c>
      <c r="C3824" s="447" t="s">
        <v>5</v>
      </c>
      <c r="D3824" s="446">
        <v>53.38</v>
      </c>
      <c r="E3824" s="323"/>
    </row>
    <row r="3825" spans="1:5" ht="51">
      <c r="A3825" s="447">
        <v>104842</v>
      </c>
      <c r="B3825" s="332" t="s">
        <v>5944</v>
      </c>
      <c r="C3825" s="447" t="s">
        <v>5</v>
      </c>
      <c r="D3825" s="446">
        <v>74.88</v>
      </c>
      <c r="E3825" s="323"/>
    </row>
    <row r="3826" spans="1:5" ht="51">
      <c r="A3826" s="447">
        <v>104850</v>
      </c>
      <c r="B3826" s="332" t="s">
        <v>5952</v>
      </c>
      <c r="C3826" s="447" t="s">
        <v>5</v>
      </c>
      <c r="D3826" s="446">
        <v>53.53</v>
      </c>
      <c r="E3826" s="323"/>
    </row>
    <row r="3827" spans="1:5" ht="51">
      <c r="A3827" s="447">
        <v>104888</v>
      </c>
      <c r="B3827" s="332" t="s">
        <v>5965</v>
      </c>
      <c r="C3827" s="447" t="s">
        <v>5</v>
      </c>
      <c r="D3827" s="446">
        <v>42.22</v>
      </c>
      <c r="E3827" s="323"/>
    </row>
    <row r="3828" spans="1:5" ht="51">
      <c r="A3828" s="447">
        <v>104879</v>
      </c>
      <c r="B3828" s="332" t="s">
        <v>5961</v>
      </c>
      <c r="C3828" s="447" t="s">
        <v>5</v>
      </c>
      <c r="D3828" s="446">
        <v>82.5</v>
      </c>
      <c r="E3828" s="323"/>
    </row>
    <row r="3829" spans="1:5" ht="51">
      <c r="A3829" s="447">
        <v>104853</v>
      </c>
      <c r="B3829" s="332" t="s">
        <v>5955</v>
      </c>
      <c r="C3829" s="447" t="s">
        <v>5</v>
      </c>
      <c r="D3829" s="446">
        <v>58.64</v>
      </c>
      <c r="E3829" s="323"/>
    </row>
    <row r="3830" spans="1:5" ht="51">
      <c r="A3830" s="447">
        <v>104847</v>
      </c>
      <c r="B3830" s="332" t="s">
        <v>5949</v>
      </c>
      <c r="C3830" s="447" t="s">
        <v>5</v>
      </c>
      <c r="D3830" s="446">
        <v>93.78</v>
      </c>
      <c r="E3830" s="323"/>
    </row>
    <row r="3831" spans="1:5" ht="51">
      <c r="A3831" s="447">
        <v>104855</v>
      </c>
      <c r="B3831" s="332" t="s">
        <v>5957</v>
      </c>
      <c r="C3831" s="447" t="s">
        <v>5</v>
      </c>
      <c r="D3831" s="446">
        <v>66.17</v>
      </c>
      <c r="E3831" s="323"/>
    </row>
    <row r="3832" spans="1:5" ht="51">
      <c r="A3832" s="447">
        <v>104891</v>
      </c>
      <c r="B3832" s="332" t="s">
        <v>5968</v>
      </c>
      <c r="C3832" s="447" t="s">
        <v>5</v>
      </c>
      <c r="D3832" s="446">
        <v>48.01</v>
      </c>
      <c r="E3832" s="323"/>
    </row>
    <row r="3833" spans="1:5" ht="51">
      <c r="A3833" s="447">
        <v>104892</v>
      </c>
      <c r="B3833" s="332" t="s">
        <v>5969</v>
      </c>
      <c r="C3833" s="447" t="s">
        <v>5</v>
      </c>
      <c r="D3833" s="446">
        <v>108.98</v>
      </c>
      <c r="E3833" s="323"/>
    </row>
    <row r="3834" spans="1:5" ht="51">
      <c r="A3834" s="447">
        <v>104848</v>
      </c>
      <c r="B3834" s="332" t="s">
        <v>5950</v>
      </c>
      <c r="C3834" s="447" t="s">
        <v>5</v>
      </c>
      <c r="D3834" s="446">
        <v>69.95</v>
      </c>
      <c r="E3834" s="323"/>
    </row>
    <row r="3835" spans="1:5" ht="51">
      <c r="A3835" s="447">
        <v>104886</v>
      </c>
      <c r="B3835" s="332" t="s">
        <v>5963</v>
      </c>
      <c r="C3835" s="447" t="s">
        <v>5</v>
      </c>
      <c r="D3835" s="446">
        <v>52.9</v>
      </c>
      <c r="E3835" s="323"/>
    </row>
    <row r="3836" spans="1:5" ht="51">
      <c r="A3836" s="447">
        <v>104843</v>
      </c>
      <c r="B3836" s="332" t="s">
        <v>5945</v>
      </c>
      <c r="C3836" s="447" t="s">
        <v>5</v>
      </c>
      <c r="D3836" s="446">
        <v>120.34</v>
      </c>
      <c r="E3836" s="323"/>
    </row>
    <row r="3837" spans="1:5" ht="51">
      <c r="A3837" s="447">
        <v>104851</v>
      </c>
      <c r="B3837" s="332" t="s">
        <v>5953</v>
      </c>
      <c r="C3837" s="447" t="s">
        <v>5</v>
      </c>
      <c r="D3837" s="446">
        <v>77.56</v>
      </c>
      <c r="E3837" s="323"/>
    </row>
    <row r="3838" spans="1:5" ht="51">
      <c r="A3838" s="447">
        <v>104845</v>
      </c>
      <c r="B3838" s="332" t="s">
        <v>5947</v>
      </c>
      <c r="C3838" s="447" t="s">
        <v>5</v>
      </c>
      <c r="D3838" s="446">
        <v>137.19999999999999</v>
      </c>
      <c r="E3838" s="323"/>
    </row>
    <row r="3839" spans="1:5" ht="51">
      <c r="A3839" s="447">
        <v>104880</v>
      </c>
      <c r="B3839" s="332" t="s">
        <v>5962</v>
      </c>
      <c r="C3839" s="447" t="s">
        <v>5</v>
      </c>
      <c r="D3839" s="446">
        <v>88.84</v>
      </c>
      <c r="E3839" s="323"/>
    </row>
    <row r="3840" spans="1:5" ht="51">
      <c r="A3840" s="447">
        <v>104889</v>
      </c>
      <c r="B3840" s="332" t="s">
        <v>5966</v>
      </c>
      <c r="C3840" s="447" t="s">
        <v>5</v>
      </c>
      <c r="D3840" s="446">
        <v>61.4</v>
      </c>
      <c r="E3840" s="323"/>
    </row>
    <row r="3841" spans="1:5" ht="38.25">
      <c r="A3841" s="447">
        <v>95108</v>
      </c>
      <c r="B3841" s="332" t="s">
        <v>5942</v>
      </c>
      <c r="C3841" s="447" t="s">
        <v>2010</v>
      </c>
      <c r="D3841" s="446">
        <v>37.81</v>
      </c>
      <c r="E3841" s="323"/>
    </row>
    <row r="3842" spans="1:5" ht="51">
      <c r="A3842" s="447">
        <v>104857</v>
      </c>
      <c r="B3842" s="332" t="s">
        <v>8867</v>
      </c>
      <c r="C3842" s="447" t="s">
        <v>5</v>
      </c>
      <c r="D3842" s="446">
        <v>0</v>
      </c>
      <c r="E3842" s="323"/>
    </row>
    <row r="3843" spans="1:5" ht="51">
      <c r="A3843" s="447">
        <v>104859</v>
      </c>
      <c r="B3843" s="332" t="s">
        <v>8868</v>
      </c>
      <c r="C3843" s="447" t="s">
        <v>5</v>
      </c>
      <c r="D3843" s="446">
        <v>0</v>
      </c>
      <c r="E3843" s="323"/>
    </row>
    <row r="3844" spans="1:5" ht="51">
      <c r="A3844" s="447">
        <v>104861</v>
      </c>
      <c r="B3844" s="332" t="s">
        <v>8869</v>
      </c>
      <c r="C3844" s="447" t="s">
        <v>5</v>
      </c>
      <c r="D3844" s="446">
        <v>0</v>
      </c>
      <c r="E3844" s="323"/>
    </row>
    <row r="3845" spans="1:5" ht="51">
      <c r="A3845" s="447">
        <v>104856</v>
      </c>
      <c r="B3845" s="332" t="s">
        <v>8870</v>
      </c>
      <c r="C3845" s="447" t="s">
        <v>5</v>
      </c>
      <c r="D3845" s="446">
        <v>0</v>
      </c>
      <c r="E3845" s="323"/>
    </row>
    <row r="3846" spans="1:5" ht="51">
      <c r="A3846" s="447">
        <v>104858</v>
      </c>
      <c r="B3846" s="332" t="s">
        <v>8871</v>
      </c>
      <c r="C3846" s="447" t="s">
        <v>5</v>
      </c>
      <c r="D3846" s="446">
        <v>0</v>
      </c>
      <c r="E3846" s="323"/>
    </row>
    <row r="3847" spans="1:5" ht="51">
      <c r="A3847" s="447">
        <v>104860</v>
      </c>
      <c r="B3847" s="332" t="s">
        <v>8872</v>
      </c>
      <c r="C3847" s="447" t="s">
        <v>5</v>
      </c>
      <c r="D3847" s="446">
        <v>0</v>
      </c>
      <c r="E3847" s="323"/>
    </row>
    <row r="3848" spans="1:5" ht="38.25">
      <c r="A3848" s="447">
        <v>104871</v>
      </c>
      <c r="B3848" s="332" t="s">
        <v>8873</v>
      </c>
      <c r="C3848" s="447" t="s">
        <v>5</v>
      </c>
      <c r="D3848" s="446">
        <v>0</v>
      </c>
      <c r="E3848" s="323"/>
    </row>
    <row r="3849" spans="1:5" ht="38.25">
      <c r="A3849" s="447">
        <v>104883</v>
      </c>
      <c r="B3849" s="332" t="s">
        <v>8874</v>
      </c>
      <c r="C3849" s="447" t="s">
        <v>5</v>
      </c>
      <c r="D3849" s="446">
        <v>0</v>
      </c>
      <c r="E3849" s="323"/>
    </row>
    <row r="3850" spans="1:5" ht="38.25">
      <c r="A3850" s="447">
        <v>104865</v>
      </c>
      <c r="B3850" s="332" t="s">
        <v>8875</v>
      </c>
      <c r="C3850" s="447" t="s">
        <v>5</v>
      </c>
      <c r="D3850" s="446">
        <v>0</v>
      </c>
      <c r="E3850" s="323"/>
    </row>
    <row r="3851" spans="1:5" ht="38.25">
      <c r="A3851" s="447">
        <v>104872</v>
      </c>
      <c r="B3851" s="332" t="s">
        <v>8876</v>
      </c>
      <c r="C3851" s="447" t="s">
        <v>5</v>
      </c>
      <c r="D3851" s="446">
        <v>0</v>
      </c>
      <c r="E3851" s="323"/>
    </row>
    <row r="3852" spans="1:5" ht="38.25">
      <c r="A3852" s="447">
        <v>104884</v>
      </c>
      <c r="B3852" s="332" t="s">
        <v>8877</v>
      </c>
      <c r="C3852" s="447" t="s">
        <v>5</v>
      </c>
      <c r="D3852" s="446">
        <v>0</v>
      </c>
      <c r="E3852" s="323"/>
    </row>
    <row r="3853" spans="1:5" ht="38.25">
      <c r="A3853" s="447">
        <v>104866</v>
      </c>
      <c r="B3853" s="332" t="s">
        <v>8878</v>
      </c>
      <c r="C3853" s="447" t="s">
        <v>5</v>
      </c>
      <c r="D3853" s="446">
        <v>0</v>
      </c>
      <c r="E3853" s="323"/>
    </row>
    <row r="3854" spans="1:5" ht="38.25">
      <c r="A3854" s="447">
        <v>104873</v>
      </c>
      <c r="B3854" s="332" t="s">
        <v>8879</v>
      </c>
      <c r="C3854" s="447" t="s">
        <v>5</v>
      </c>
      <c r="D3854" s="446">
        <v>0</v>
      </c>
      <c r="E3854" s="323"/>
    </row>
    <row r="3855" spans="1:5" ht="38.25">
      <c r="A3855" s="447">
        <v>104885</v>
      </c>
      <c r="B3855" s="332" t="s">
        <v>8880</v>
      </c>
      <c r="C3855" s="447" t="s">
        <v>5</v>
      </c>
      <c r="D3855" s="446">
        <v>0</v>
      </c>
      <c r="E3855" s="323"/>
    </row>
    <row r="3856" spans="1:5" ht="38.25">
      <c r="A3856" s="447">
        <v>104867</v>
      </c>
      <c r="B3856" s="332" t="s">
        <v>8881</v>
      </c>
      <c r="C3856" s="447" t="s">
        <v>5</v>
      </c>
      <c r="D3856" s="446">
        <v>0</v>
      </c>
      <c r="E3856" s="323"/>
    </row>
    <row r="3857" spans="1:5" ht="38.25">
      <c r="A3857" s="447">
        <v>104868</v>
      </c>
      <c r="B3857" s="332" t="s">
        <v>8882</v>
      </c>
      <c r="C3857" s="447" t="s">
        <v>5</v>
      </c>
      <c r="D3857" s="446">
        <v>0</v>
      </c>
      <c r="E3857" s="323"/>
    </row>
    <row r="3858" spans="1:5" ht="38.25">
      <c r="A3858" s="447">
        <v>104874</v>
      </c>
      <c r="B3858" s="332" t="s">
        <v>8883</v>
      </c>
      <c r="C3858" s="447" t="s">
        <v>5</v>
      </c>
      <c r="D3858" s="446">
        <v>0</v>
      </c>
      <c r="E3858" s="323"/>
    </row>
    <row r="3859" spans="1:5" ht="38.25">
      <c r="A3859" s="447">
        <v>104862</v>
      </c>
      <c r="B3859" s="332" t="s">
        <v>8884</v>
      </c>
      <c r="C3859" s="447" t="s">
        <v>5</v>
      </c>
      <c r="D3859" s="446">
        <v>0</v>
      </c>
      <c r="E3859" s="323"/>
    </row>
    <row r="3860" spans="1:5" ht="38.25">
      <c r="A3860" s="447">
        <v>104869</v>
      </c>
      <c r="B3860" s="332" t="s">
        <v>8885</v>
      </c>
      <c r="C3860" s="447" t="s">
        <v>5</v>
      </c>
      <c r="D3860" s="446">
        <v>0</v>
      </c>
      <c r="E3860" s="323"/>
    </row>
    <row r="3861" spans="1:5" ht="38.25">
      <c r="A3861" s="447">
        <v>104881</v>
      </c>
      <c r="B3861" s="332" t="s">
        <v>8886</v>
      </c>
      <c r="C3861" s="447" t="s">
        <v>5</v>
      </c>
      <c r="D3861" s="446">
        <v>0</v>
      </c>
      <c r="E3861" s="323"/>
    </row>
    <row r="3862" spans="1:5" ht="38.25">
      <c r="A3862" s="447">
        <v>104863</v>
      </c>
      <c r="B3862" s="332" t="s">
        <v>8887</v>
      </c>
      <c r="C3862" s="447" t="s">
        <v>5</v>
      </c>
      <c r="D3862" s="446">
        <v>0</v>
      </c>
      <c r="E3862" s="323"/>
    </row>
    <row r="3863" spans="1:5" ht="38.25">
      <c r="A3863" s="447">
        <v>104870</v>
      </c>
      <c r="B3863" s="332" t="s">
        <v>8888</v>
      </c>
      <c r="C3863" s="447" t="s">
        <v>5</v>
      </c>
      <c r="D3863" s="446">
        <v>0</v>
      </c>
      <c r="E3863" s="323"/>
    </row>
    <row r="3864" spans="1:5" ht="38.25">
      <c r="A3864" s="447">
        <v>104882</v>
      </c>
      <c r="B3864" s="332" t="s">
        <v>8889</v>
      </c>
      <c r="C3864" s="447" t="s">
        <v>5</v>
      </c>
      <c r="D3864" s="446">
        <v>0</v>
      </c>
      <c r="E3864" s="323"/>
    </row>
    <row r="3865" spans="1:5" ht="38.25">
      <c r="A3865" s="447">
        <v>104864</v>
      </c>
      <c r="B3865" s="332" t="s">
        <v>8890</v>
      </c>
      <c r="C3865" s="447" t="s">
        <v>5</v>
      </c>
      <c r="D3865" s="446">
        <v>0</v>
      </c>
      <c r="E3865" s="323"/>
    </row>
    <row r="3866" spans="1:5" ht="25.5">
      <c r="A3866" s="447">
        <v>104876</v>
      </c>
      <c r="B3866" s="332" t="s">
        <v>5958</v>
      </c>
      <c r="C3866" s="447" t="s">
        <v>2010</v>
      </c>
      <c r="D3866" s="446">
        <v>22.99</v>
      </c>
      <c r="E3866" s="323"/>
    </row>
    <row r="3867" spans="1:5" ht="25.5">
      <c r="A3867" s="447">
        <v>104875</v>
      </c>
      <c r="B3867" s="332" t="s">
        <v>7463</v>
      </c>
      <c r="C3867" s="447" t="s">
        <v>5</v>
      </c>
      <c r="D3867" s="446">
        <v>118.6</v>
      </c>
      <c r="E3867" s="323"/>
    </row>
    <row r="3868" spans="1:5" ht="25.5">
      <c r="A3868" s="447">
        <v>105942</v>
      </c>
      <c r="B3868" s="332" t="s">
        <v>14978</v>
      </c>
      <c r="C3868" s="447" t="s">
        <v>5</v>
      </c>
      <c r="D3868" s="446">
        <v>0</v>
      </c>
      <c r="E3868" s="323"/>
    </row>
    <row r="3869" spans="1:5" ht="25.5">
      <c r="A3869" s="447">
        <v>105943</v>
      </c>
      <c r="B3869" s="332" t="s">
        <v>14979</v>
      </c>
      <c r="C3869" s="447" t="s">
        <v>5</v>
      </c>
      <c r="D3869" s="446">
        <v>0</v>
      </c>
      <c r="E3869" s="323"/>
    </row>
    <row r="3870" spans="1:5" ht="38.25">
      <c r="A3870" s="447">
        <v>105941</v>
      </c>
      <c r="B3870" s="332" t="s">
        <v>14980</v>
      </c>
      <c r="C3870" s="447" t="s">
        <v>16</v>
      </c>
      <c r="D3870" s="446">
        <v>0</v>
      </c>
      <c r="E3870" s="323"/>
    </row>
    <row r="3871" spans="1:5" ht="38.25">
      <c r="A3871" s="447">
        <v>105940</v>
      </c>
      <c r="B3871" s="332" t="s">
        <v>14981</v>
      </c>
      <c r="C3871" s="447" t="s">
        <v>16</v>
      </c>
      <c r="D3871" s="446">
        <v>0</v>
      </c>
      <c r="E3871" s="323"/>
    </row>
    <row r="3872" spans="1:5" ht="38.25">
      <c r="A3872" s="447">
        <v>105938</v>
      </c>
      <c r="B3872" s="332" t="s">
        <v>14982</v>
      </c>
      <c r="C3872" s="447" t="s">
        <v>16</v>
      </c>
      <c r="D3872" s="446">
        <v>0</v>
      </c>
      <c r="E3872" s="323"/>
    </row>
    <row r="3873" spans="1:5" ht="38.25">
      <c r="A3873" s="447">
        <v>105939</v>
      </c>
      <c r="B3873" s="332" t="s">
        <v>14983</v>
      </c>
      <c r="C3873" s="447" t="s">
        <v>16</v>
      </c>
      <c r="D3873" s="446">
        <v>0</v>
      </c>
      <c r="E3873" s="323"/>
    </row>
    <row r="3874" spans="1:5" ht="13.5">
      <c r="A3874" s="447">
        <v>96120</v>
      </c>
      <c r="B3874" s="332" t="s">
        <v>6849</v>
      </c>
      <c r="C3874" s="447" t="s">
        <v>5</v>
      </c>
      <c r="D3874" s="446">
        <v>2.92</v>
      </c>
      <c r="E3874" s="323"/>
    </row>
    <row r="3875" spans="1:5" ht="25.5">
      <c r="A3875" s="447">
        <v>96123</v>
      </c>
      <c r="B3875" s="332" t="s">
        <v>6850</v>
      </c>
      <c r="C3875" s="447" t="s">
        <v>5</v>
      </c>
      <c r="D3875" s="446">
        <v>28.37</v>
      </c>
      <c r="E3875" s="323"/>
    </row>
    <row r="3876" spans="1:5" ht="25.5">
      <c r="A3876" s="447">
        <v>96122</v>
      </c>
      <c r="B3876" s="332" t="s">
        <v>6843</v>
      </c>
      <c r="C3876" s="447" t="s">
        <v>5</v>
      </c>
      <c r="D3876" s="446">
        <v>46.17</v>
      </c>
      <c r="E3876" s="323"/>
    </row>
    <row r="3877" spans="1:5" ht="25.5">
      <c r="A3877" s="447">
        <v>96121</v>
      </c>
      <c r="B3877" s="332" t="s">
        <v>6854</v>
      </c>
      <c r="C3877" s="447" t="s">
        <v>5</v>
      </c>
      <c r="D3877" s="446">
        <v>11.36</v>
      </c>
      <c r="E3877" s="323"/>
    </row>
    <row r="3878" spans="1:5" ht="25.5">
      <c r="A3878" s="447">
        <v>99054</v>
      </c>
      <c r="B3878" s="332" t="s">
        <v>6851</v>
      </c>
      <c r="C3878" s="447" t="s">
        <v>16</v>
      </c>
      <c r="D3878" s="446">
        <v>58.96</v>
      </c>
      <c r="E3878" s="323"/>
    </row>
    <row r="3879" spans="1:5" ht="25.5">
      <c r="A3879" s="447">
        <v>96110</v>
      </c>
      <c r="B3879" s="332" t="s">
        <v>6846</v>
      </c>
      <c r="C3879" s="447" t="s">
        <v>16</v>
      </c>
      <c r="D3879" s="446">
        <v>69.900000000000006</v>
      </c>
      <c r="E3879" s="323"/>
    </row>
    <row r="3880" spans="1:5" ht="25.5">
      <c r="A3880" s="447">
        <v>96114</v>
      </c>
      <c r="B3880" s="332" t="s">
        <v>6848</v>
      </c>
      <c r="C3880" s="447" t="s">
        <v>16</v>
      </c>
      <c r="D3880" s="446">
        <v>71.36</v>
      </c>
      <c r="E3880" s="323"/>
    </row>
    <row r="3881" spans="1:5" ht="25.5">
      <c r="A3881" s="447">
        <v>104757</v>
      </c>
      <c r="B3881" s="332" t="s">
        <v>8891</v>
      </c>
      <c r="C3881" s="447" t="s">
        <v>16</v>
      </c>
      <c r="D3881" s="446">
        <v>0</v>
      </c>
      <c r="E3881" s="323"/>
    </row>
    <row r="3882" spans="1:5" ht="38.25">
      <c r="A3882" s="447">
        <v>104756</v>
      </c>
      <c r="B3882" s="332" t="s">
        <v>6844</v>
      </c>
      <c r="C3882" s="447" t="s">
        <v>16</v>
      </c>
      <c r="D3882" s="446">
        <v>193.76</v>
      </c>
      <c r="E3882" s="323"/>
    </row>
    <row r="3883" spans="1:5" ht="25.5">
      <c r="A3883" s="447">
        <v>96112</v>
      </c>
      <c r="B3883" s="332" t="s">
        <v>6842</v>
      </c>
      <c r="C3883" s="447" t="s">
        <v>16</v>
      </c>
      <c r="D3883" s="446">
        <v>141.61000000000001</v>
      </c>
      <c r="E3883" s="323"/>
    </row>
    <row r="3884" spans="1:5" ht="25.5">
      <c r="A3884" s="447">
        <v>96113</v>
      </c>
      <c r="B3884" s="332" t="s">
        <v>6847</v>
      </c>
      <c r="C3884" s="447" t="s">
        <v>16</v>
      </c>
      <c r="D3884" s="446">
        <v>46.13</v>
      </c>
      <c r="E3884" s="323"/>
    </row>
    <row r="3885" spans="1:5" ht="25.5">
      <c r="A3885" s="447">
        <v>96109</v>
      </c>
      <c r="B3885" s="332" t="s">
        <v>6845</v>
      </c>
      <c r="C3885" s="447" t="s">
        <v>16</v>
      </c>
      <c r="D3885" s="446">
        <v>51.33</v>
      </c>
      <c r="E3885" s="323"/>
    </row>
    <row r="3886" spans="1:5" ht="38.25">
      <c r="A3886" s="447">
        <v>96116</v>
      </c>
      <c r="B3886" s="332" t="s">
        <v>6853</v>
      </c>
      <c r="C3886" s="447" t="s">
        <v>16</v>
      </c>
      <c r="D3886" s="446">
        <v>63.01</v>
      </c>
      <c r="E3886" s="323"/>
    </row>
    <row r="3887" spans="1:5" ht="38.25">
      <c r="A3887" s="447">
        <v>96111</v>
      </c>
      <c r="B3887" s="332" t="s">
        <v>6852</v>
      </c>
      <c r="C3887" s="447" t="s">
        <v>16</v>
      </c>
      <c r="D3887" s="446">
        <v>59.64</v>
      </c>
      <c r="E3887" s="323"/>
    </row>
    <row r="3888" spans="1:5" ht="25.5">
      <c r="A3888" s="447">
        <v>96486</v>
      </c>
      <c r="B3888" s="332" t="s">
        <v>6856</v>
      </c>
      <c r="C3888" s="447" t="s">
        <v>16</v>
      </c>
      <c r="D3888" s="446">
        <v>72.72</v>
      </c>
      <c r="E3888" s="323"/>
    </row>
    <row r="3889" spans="1:5" ht="25.5">
      <c r="A3889" s="447">
        <v>96485</v>
      </c>
      <c r="B3889" s="332" t="s">
        <v>6855</v>
      </c>
      <c r="C3889" s="447" t="s">
        <v>16</v>
      </c>
      <c r="D3889" s="446">
        <v>69.349999999999994</v>
      </c>
      <c r="E3889" s="323"/>
    </row>
    <row r="3890" spans="1:5" ht="25.5">
      <c r="A3890" s="447">
        <v>97557</v>
      </c>
      <c r="B3890" s="332" t="s">
        <v>8892</v>
      </c>
      <c r="C3890" s="447" t="s">
        <v>16</v>
      </c>
      <c r="D3890" s="446">
        <v>0</v>
      </c>
      <c r="E3890" s="323"/>
    </row>
    <row r="3891" spans="1:5" ht="51">
      <c r="A3891" s="447">
        <v>101807</v>
      </c>
      <c r="B3891" s="332" t="s">
        <v>4510</v>
      </c>
      <c r="C3891" s="447" t="s">
        <v>2010</v>
      </c>
      <c r="D3891" s="446">
        <v>502.3</v>
      </c>
      <c r="E3891" s="323"/>
    </row>
    <row r="3892" spans="1:5" ht="38.25">
      <c r="A3892" s="447">
        <v>101806</v>
      </c>
      <c r="B3892" s="332" t="s">
        <v>4509</v>
      </c>
      <c r="C3892" s="447" t="s">
        <v>2010</v>
      </c>
      <c r="D3892" s="446">
        <v>533.12</v>
      </c>
      <c r="E3892" s="323"/>
    </row>
    <row r="3893" spans="1:5" ht="38.25">
      <c r="A3893" s="447">
        <v>101808</v>
      </c>
      <c r="B3893" s="332" t="s">
        <v>4511</v>
      </c>
      <c r="C3893" s="447" t="s">
        <v>2010</v>
      </c>
      <c r="D3893" s="446">
        <v>457.87</v>
      </c>
      <c r="E3893" s="323"/>
    </row>
    <row r="3894" spans="1:5" ht="38.25">
      <c r="A3894" s="447">
        <v>98058</v>
      </c>
      <c r="B3894" s="332" t="s">
        <v>8893</v>
      </c>
      <c r="C3894" s="447" t="s">
        <v>2010</v>
      </c>
      <c r="D3894" s="446">
        <v>1521.92</v>
      </c>
      <c r="E3894" s="323"/>
    </row>
    <row r="3895" spans="1:5" ht="38.25">
      <c r="A3895" s="447">
        <v>98059</v>
      </c>
      <c r="B3895" s="332" t="s">
        <v>8894</v>
      </c>
      <c r="C3895" s="447" t="s">
        <v>2010</v>
      </c>
      <c r="D3895" s="446">
        <v>3260.44</v>
      </c>
      <c r="E3895" s="323"/>
    </row>
    <row r="3896" spans="1:5" ht="38.25">
      <c r="A3896" s="447">
        <v>98060</v>
      </c>
      <c r="B3896" s="332" t="s">
        <v>8895</v>
      </c>
      <c r="C3896" s="447" t="s">
        <v>2010</v>
      </c>
      <c r="D3896" s="446">
        <v>4582.58</v>
      </c>
      <c r="E3896" s="323"/>
    </row>
    <row r="3897" spans="1:5" ht="38.25">
      <c r="A3897" s="447">
        <v>98061</v>
      </c>
      <c r="B3897" s="332" t="s">
        <v>8896</v>
      </c>
      <c r="C3897" s="447" t="s">
        <v>2010</v>
      </c>
      <c r="D3897" s="446">
        <v>6399.59</v>
      </c>
      <c r="E3897" s="323"/>
    </row>
    <row r="3898" spans="1:5" ht="38.25">
      <c r="A3898" s="447">
        <v>98088</v>
      </c>
      <c r="B3898" s="332" t="s">
        <v>4900</v>
      </c>
      <c r="C3898" s="447" t="s">
        <v>2010</v>
      </c>
      <c r="D3898" s="446">
        <v>3156.19</v>
      </c>
      <c r="E3898" s="323"/>
    </row>
    <row r="3899" spans="1:5" ht="38.25">
      <c r="A3899" s="447">
        <v>98089</v>
      </c>
      <c r="B3899" s="332" t="s">
        <v>4901</v>
      </c>
      <c r="C3899" s="447" t="s">
        <v>2010</v>
      </c>
      <c r="D3899" s="446">
        <v>4995.7</v>
      </c>
      <c r="E3899" s="323"/>
    </row>
    <row r="3900" spans="1:5" ht="38.25">
      <c r="A3900" s="447">
        <v>98090</v>
      </c>
      <c r="B3900" s="332" t="s">
        <v>4902</v>
      </c>
      <c r="C3900" s="447" t="s">
        <v>2010</v>
      </c>
      <c r="D3900" s="446">
        <v>7856.62</v>
      </c>
      <c r="E3900" s="323"/>
    </row>
    <row r="3901" spans="1:5" ht="38.25">
      <c r="A3901" s="447">
        <v>98091</v>
      </c>
      <c r="B3901" s="332" t="s">
        <v>4903</v>
      </c>
      <c r="C3901" s="447" t="s">
        <v>2010</v>
      </c>
      <c r="D3901" s="446">
        <v>10267.549999999999</v>
      </c>
      <c r="E3901" s="323"/>
    </row>
    <row r="3902" spans="1:5" ht="38.25">
      <c r="A3902" s="447">
        <v>98092</v>
      </c>
      <c r="B3902" s="332" t="s">
        <v>4904</v>
      </c>
      <c r="C3902" s="447" t="s">
        <v>2010</v>
      </c>
      <c r="D3902" s="446">
        <v>11931.53</v>
      </c>
      <c r="E3902" s="323"/>
    </row>
    <row r="3903" spans="1:5" ht="38.25">
      <c r="A3903" s="447">
        <v>98093</v>
      </c>
      <c r="B3903" s="332" t="s">
        <v>4905</v>
      </c>
      <c r="C3903" s="447" t="s">
        <v>2010</v>
      </c>
      <c r="D3903" s="446">
        <v>14087.51</v>
      </c>
      <c r="E3903" s="323"/>
    </row>
    <row r="3904" spans="1:5" ht="38.25">
      <c r="A3904" s="447">
        <v>98072</v>
      </c>
      <c r="B3904" s="332" t="s">
        <v>4884</v>
      </c>
      <c r="C3904" s="447" t="s">
        <v>2010</v>
      </c>
      <c r="D3904" s="446">
        <v>3721.1</v>
      </c>
      <c r="E3904" s="323"/>
    </row>
    <row r="3905" spans="1:5" ht="38.25">
      <c r="A3905" s="447">
        <v>98073</v>
      </c>
      <c r="B3905" s="332" t="s">
        <v>4885</v>
      </c>
      <c r="C3905" s="447" t="s">
        <v>2010</v>
      </c>
      <c r="D3905" s="446">
        <v>5869.69</v>
      </c>
      <c r="E3905" s="323"/>
    </row>
    <row r="3906" spans="1:5" ht="38.25">
      <c r="A3906" s="447">
        <v>98074</v>
      </c>
      <c r="B3906" s="332" t="s">
        <v>4886</v>
      </c>
      <c r="C3906" s="447" t="s">
        <v>2010</v>
      </c>
      <c r="D3906" s="446">
        <v>9179.66</v>
      </c>
      <c r="E3906" s="323"/>
    </row>
    <row r="3907" spans="1:5" ht="38.25">
      <c r="A3907" s="447">
        <v>98075</v>
      </c>
      <c r="B3907" s="332" t="s">
        <v>4887</v>
      </c>
      <c r="C3907" s="447" t="s">
        <v>2010</v>
      </c>
      <c r="D3907" s="446">
        <v>11969.86</v>
      </c>
      <c r="E3907" s="323"/>
    </row>
    <row r="3908" spans="1:5" ht="38.25">
      <c r="A3908" s="447">
        <v>98076</v>
      </c>
      <c r="B3908" s="332" t="s">
        <v>4888</v>
      </c>
      <c r="C3908" s="447" t="s">
        <v>2010</v>
      </c>
      <c r="D3908" s="446">
        <v>13836.35</v>
      </c>
      <c r="E3908" s="323"/>
    </row>
    <row r="3909" spans="1:5" ht="38.25">
      <c r="A3909" s="447">
        <v>98077</v>
      </c>
      <c r="B3909" s="332" t="s">
        <v>4889</v>
      </c>
      <c r="C3909" s="447" t="s">
        <v>2010</v>
      </c>
      <c r="D3909" s="446">
        <v>16312.7</v>
      </c>
      <c r="E3909" s="323"/>
    </row>
    <row r="3910" spans="1:5" ht="38.25">
      <c r="A3910" s="447">
        <v>98062</v>
      </c>
      <c r="B3910" s="332" t="s">
        <v>8897</v>
      </c>
      <c r="C3910" s="447" t="s">
        <v>2010</v>
      </c>
      <c r="D3910" s="446">
        <v>2549.1</v>
      </c>
      <c r="E3910" s="323"/>
    </row>
    <row r="3911" spans="1:5" ht="38.25">
      <c r="A3911" s="447">
        <v>98063</v>
      </c>
      <c r="B3911" s="332" t="s">
        <v>8898</v>
      </c>
      <c r="C3911" s="447" t="s">
        <v>2010</v>
      </c>
      <c r="D3911" s="446">
        <v>3893.01</v>
      </c>
      <c r="E3911" s="323"/>
    </row>
    <row r="3912" spans="1:5" ht="38.25">
      <c r="A3912" s="447">
        <v>98064</v>
      </c>
      <c r="B3912" s="332" t="s">
        <v>8899</v>
      </c>
      <c r="C3912" s="447" t="s">
        <v>2010</v>
      </c>
      <c r="D3912" s="446">
        <v>4482.57</v>
      </c>
      <c r="E3912" s="323"/>
    </row>
    <row r="3913" spans="1:5" ht="38.25">
      <c r="A3913" s="447">
        <v>98065</v>
      </c>
      <c r="B3913" s="332" t="s">
        <v>8900</v>
      </c>
      <c r="C3913" s="447" t="s">
        <v>2010</v>
      </c>
      <c r="D3913" s="446">
        <v>6223.05</v>
      </c>
      <c r="E3913" s="323"/>
    </row>
    <row r="3914" spans="1:5" ht="38.25">
      <c r="A3914" s="447">
        <v>98094</v>
      </c>
      <c r="B3914" s="332" t="s">
        <v>4906</v>
      </c>
      <c r="C3914" s="447" t="s">
        <v>2010</v>
      </c>
      <c r="D3914" s="446">
        <v>2623.17</v>
      </c>
      <c r="E3914" s="323"/>
    </row>
    <row r="3915" spans="1:5" ht="38.25">
      <c r="A3915" s="447">
        <v>98099</v>
      </c>
      <c r="B3915" s="332" t="s">
        <v>4907</v>
      </c>
      <c r="C3915" s="447" t="s">
        <v>2010</v>
      </c>
      <c r="D3915" s="446">
        <v>4479.8599999999997</v>
      </c>
      <c r="E3915" s="323"/>
    </row>
    <row r="3916" spans="1:5" ht="38.25">
      <c r="A3916" s="447">
        <v>98100</v>
      </c>
      <c r="B3916" s="332" t="s">
        <v>4908</v>
      </c>
      <c r="C3916" s="447" t="s">
        <v>2010</v>
      </c>
      <c r="D3916" s="446">
        <v>5872.9</v>
      </c>
      <c r="E3916" s="323"/>
    </row>
    <row r="3917" spans="1:5" ht="38.25">
      <c r="A3917" s="447">
        <v>98101</v>
      </c>
      <c r="B3917" s="332" t="s">
        <v>4909</v>
      </c>
      <c r="C3917" s="447" t="s">
        <v>2010</v>
      </c>
      <c r="D3917" s="446">
        <v>8682.2900000000009</v>
      </c>
      <c r="E3917" s="323"/>
    </row>
    <row r="3918" spans="1:5" ht="38.25">
      <c r="A3918" s="447">
        <v>98078</v>
      </c>
      <c r="B3918" s="332" t="s">
        <v>4890</v>
      </c>
      <c r="C3918" s="447" t="s">
        <v>2010</v>
      </c>
      <c r="D3918" s="446">
        <v>3911.08</v>
      </c>
      <c r="E3918" s="323"/>
    </row>
    <row r="3919" spans="1:5" ht="38.25">
      <c r="A3919" s="447">
        <v>98079</v>
      </c>
      <c r="B3919" s="332" t="s">
        <v>4891</v>
      </c>
      <c r="C3919" s="447" t="s">
        <v>2010</v>
      </c>
      <c r="D3919" s="446">
        <v>6878.14</v>
      </c>
      <c r="E3919" s="323"/>
    </row>
    <row r="3920" spans="1:5" ht="38.25">
      <c r="A3920" s="447">
        <v>98080</v>
      </c>
      <c r="B3920" s="332" t="s">
        <v>4892</v>
      </c>
      <c r="C3920" s="447" t="s">
        <v>2010</v>
      </c>
      <c r="D3920" s="446">
        <v>8888.1299999999992</v>
      </c>
      <c r="E3920" s="323"/>
    </row>
    <row r="3921" spans="1:5" ht="38.25">
      <c r="A3921" s="447">
        <v>98081</v>
      </c>
      <c r="B3921" s="332" t="s">
        <v>4893</v>
      </c>
      <c r="C3921" s="447" t="s">
        <v>2010</v>
      </c>
      <c r="D3921" s="446">
        <v>13201.29</v>
      </c>
      <c r="E3921" s="323"/>
    </row>
    <row r="3922" spans="1:5" ht="38.25">
      <c r="A3922" s="447">
        <v>98052</v>
      </c>
      <c r="B3922" s="332" t="s">
        <v>8901</v>
      </c>
      <c r="C3922" s="447" t="s">
        <v>2010</v>
      </c>
      <c r="D3922" s="446">
        <v>1722.17</v>
      </c>
      <c r="E3922" s="323"/>
    </row>
    <row r="3923" spans="1:5" ht="38.25">
      <c r="A3923" s="447">
        <v>98053</v>
      </c>
      <c r="B3923" s="332" t="s">
        <v>8902</v>
      </c>
      <c r="C3923" s="447" t="s">
        <v>2010</v>
      </c>
      <c r="D3923" s="446">
        <v>2369.02</v>
      </c>
      <c r="E3923" s="323"/>
    </row>
    <row r="3924" spans="1:5" ht="38.25">
      <c r="A3924" s="447">
        <v>98054</v>
      </c>
      <c r="B3924" s="332" t="s">
        <v>8903</v>
      </c>
      <c r="C3924" s="447" t="s">
        <v>2010</v>
      </c>
      <c r="D3924" s="446">
        <v>3807.03</v>
      </c>
      <c r="E3924" s="323"/>
    </row>
    <row r="3925" spans="1:5" ht="38.25">
      <c r="A3925" s="447">
        <v>98055</v>
      </c>
      <c r="B3925" s="332" t="s">
        <v>8904</v>
      </c>
      <c r="C3925" s="447" t="s">
        <v>2010</v>
      </c>
      <c r="D3925" s="446">
        <v>5185.41</v>
      </c>
      <c r="E3925" s="323"/>
    </row>
    <row r="3926" spans="1:5" ht="38.25">
      <c r="A3926" s="447">
        <v>98056</v>
      </c>
      <c r="B3926" s="332" t="s">
        <v>8905</v>
      </c>
      <c r="C3926" s="447" t="s">
        <v>2010</v>
      </c>
      <c r="D3926" s="446">
        <v>6032.55</v>
      </c>
      <c r="E3926" s="323"/>
    </row>
    <row r="3927" spans="1:5" ht="38.25">
      <c r="A3927" s="447">
        <v>98057</v>
      </c>
      <c r="B3927" s="332" t="s">
        <v>8906</v>
      </c>
      <c r="C3927" s="447" t="s">
        <v>2010</v>
      </c>
      <c r="D3927" s="446">
        <v>7198.91</v>
      </c>
      <c r="E3927" s="323"/>
    </row>
    <row r="3928" spans="1:5" ht="38.25">
      <c r="A3928" s="447">
        <v>98082</v>
      </c>
      <c r="B3928" s="332" t="s">
        <v>4894</v>
      </c>
      <c r="C3928" s="447" t="s">
        <v>2010</v>
      </c>
      <c r="D3928" s="446">
        <v>3648.17</v>
      </c>
      <c r="E3928" s="323"/>
    </row>
    <row r="3929" spans="1:5" ht="38.25">
      <c r="A3929" s="447">
        <v>98083</v>
      </c>
      <c r="B3929" s="332" t="s">
        <v>4895</v>
      </c>
      <c r="C3929" s="447" t="s">
        <v>2010</v>
      </c>
      <c r="D3929" s="446">
        <v>4808.3100000000004</v>
      </c>
      <c r="E3929" s="323"/>
    </row>
    <row r="3930" spans="1:5" ht="38.25">
      <c r="A3930" s="447">
        <v>98084</v>
      </c>
      <c r="B3930" s="332" t="s">
        <v>4896</v>
      </c>
      <c r="C3930" s="447" t="s">
        <v>2010</v>
      </c>
      <c r="D3930" s="446">
        <v>6739.12</v>
      </c>
      <c r="E3930" s="323"/>
    </row>
    <row r="3931" spans="1:5" ht="38.25">
      <c r="A3931" s="447">
        <v>98085</v>
      </c>
      <c r="B3931" s="332" t="s">
        <v>4897</v>
      </c>
      <c r="C3931" s="447" t="s">
        <v>2010</v>
      </c>
      <c r="D3931" s="446">
        <v>9141.31</v>
      </c>
      <c r="E3931" s="323"/>
    </row>
    <row r="3932" spans="1:5" ht="38.25">
      <c r="A3932" s="447">
        <v>98087</v>
      </c>
      <c r="B3932" s="332" t="s">
        <v>4899</v>
      </c>
      <c r="C3932" s="447" t="s">
        <v>2010</v>
      </c>
      <c r="D3932" s="446">
        <v>10992.88</v>
      </c>
      <c r="E3932" s="323"/>
    </row>
    <row r="3933" spans="1:5" ht="38.25">
      <c r="A3933" s="447">
        <v>98086</v>
      </c>
      <c r="B3933" s="332" t="s">
        <v>4898</v>
      </c>
      <c r="C3933" s="447" t="s">
        <v>2010</v>
      </c>
      <c r="D3933" s="446">
        <v>10312.08</v>
      </c>
      <c r="E3933" s="323"/>
    </row>
    <row r="3934" spans="1:5" ht="38.25">
      <c r="A3934" s="447">
        <v>98066</v>
      </c>
      <c r="B3934" s="332" t="s">
        <v>4878</v>
      </c>
      <c r="C3934" s="447" t="s">
        <v>2010</v>
      </c>
      <c r="D3934" s="446">
        <v>4396.45</v>
      </c>
      <c r="E3934" s="323"/>
    </row>
    <row r="3935" spans="1:5" ht="38.25">
      <c r="A3935" s="447">
        <v>98067</v>
      </c>
      <c r="B3935" s="332" t="s">
        <v>4879</v>
      </c>
      <c r="C3935" s="447" t="s">
        <v>2010</v>
      </c>
      <c r="D3935" s="446">
        <v>5852.11</v>
      </c>
      <c r="E3935" s="323"/>
    </row>
    <row r="3936" spans="1:5" ht="38.25">
      <c r="A3936" s="447">
        <v>98068</v>
      </c>
      <c r="B3936" s="332" t="s">
        <v>4880</v>
      </c>
      <c r="C3936" s="447" t="s">
        <v>2010</v>
      </c>
      <c r="D3936" s="446">
        <v>8263.3799999999992</v>
      </c>
      <c r="E3936" s="323"/>
    </row>
    <row r="3937" spans="1:5" ht="38.25">
      <c r="A3937" s="447">
        <v>98069</v>
      </c>
      <c r="B3937" s="332" t="s">
        <v>4881</v>
      </c>
      <c r="C3937" s="447" t="s">
        <v>2010</v>
      </c>
      <c r="D3937" s="446">
        <v>11145.76</v>
      </c>
      <c r="E3937" s="323"/>
    </row>
    <row r="3938" spans="1:5" ht="38.25">
      <c r="A3938" s="447">
        <v>98071</v>
      </c>
      <c r="B3938" s="332" t="s">
        <v>4883</v>
      </c>
      <c r="C3938" s="447" t="s">
        <v>2010</v>
      </c>
      <c r="D3938" s="446">
        <v>13786.59</v>
      </c>
      <c r="E3938" s="323"/>
    </row>
    <row r="3939" spans="1:5" ht="38.25">
      <c r="A3939" s="447">
        <v>98070</v>
      </c>
      <c r="B3939" s="332" t="s">
        <v>4882</v>
      </c>
      <c r="C3939" s="447" t="s">
        <v>2010</v>
      </c>
      <c r="D3939" s="446">
        <v>12701.8</v>
      </c>
      <c r="E3939" s="323"/>
    </row>
    <row r="3940" spans="1:5" ht="25.5">
      <c r="A3940" s="447">
        <v>104915</v>
      </c>
      <c r="B3940" s="332" t="s">
        <v>6044</v>
      </c>
      <c r="C3940" s="447" t="s">
        <v>802</v>
      </c>
      <c r="D3940" s="446">
        <v>10.36</v>
      </c>
      <c r="E3940" s="323"/>
    </row>
    <row r="3941" spans="1:5" ht="25.5">
      <c r="A3941" s="447">
        <v>96546</v>
      </c>
      <c r="B3941" s="332" t="s">
        <v>6043</v>
      </c>
      <c r="C3941" s="447" t="s">
        <v>802</v>
      </c>
      <c r="D3941" s="446">
        <v>14.31</v>
      </c>
      <c r="E3941" s="323"/>
    </row>
    <row r="3942" spans="1:5" ht="25.5">
      <c r="A3942" s="447">
        <v>96544</v>
      </c>
      <c r="B3942" s="332" t="s">
        <v>6041</v>
      </c>
      <c r="C3942" s="447" t="s">
        <v>802</v>
      </c>
      <c r="D3942" s="446">
        <v>18.260000000000002</v>
      </c>
      <c r="E3942" s="323"/>
    </row>
    <row r="3943" spans="1:5" ht="25.5">
      <c r="A3943" s="447">
        <v>96545</v>
      </c>
      <c r="B3943" s="332" t="s">
        <v>6042</v>
      </c>
      <c r="C3943" s="447" t="s">
        <v>802</v>
      </c>
      <c r="D3943" s="446">
        <v>16.43</v>
      </c>
      <c r="E3943" s="323"/>
    </row>
    <row r="3944" spans="1:5" ht="25.5">
      <c r="A3944" s="447">
        <v>96543</v>
      </c>
      <c r="B3944" s="332" t="s">
        <v>6032</v>
      </c>
      <c r="C3944" s="447" t="s">
        <v>802</v>
      </c>
      <c r="D3944" s="446">
        <v>20.34</v>
      </c>
      <c r="E3944" s="323"/>
    </row>
    <row r="3945" spans="1:5" ht="25.5">
      <c r="A3945" s="447">
        <v>104922</v>
      </c>
      <c r="B3945" s="332" t="s">
        <v>6050</v>
      </c>
      <c r="C3945" s="447" t="s">
        <v>802</v>
      </c>
      <c r="D3945" s="446">
        <v>11.39</v>
      </c>
      <c r="E3945" s="323"/>
    </row>
    <row r="3946" spans="1:5" ht="38.25">
      <c r="A3946" s="447">
        <v>104920</v>
      </c>
      <c r="B3946" s="332" t="s">
        <v>6048</v>
      </c>
      <c r="C3946" s="447" t="s">
        <v>802</v>
      </c>
      <c r="D3946" s="446">
        <v>11</v>
      </c>
      <c r="E3946" s="323"/>
    </row>
    <row r="3947" spans="1:5" ht="25.5">
      <c r="A3947" s="447">
        <v>104921</v>
      </c>
      <c r="B3947" s="332" t="s">
        <v>6049</v>
      </c>
      <c r="C3947" s="447" t="s">
        <v>802</v>
      </c>
      <c r="D3947" s="446">
        <v>10.35</v>
      </c>
      <c r="E3947" s="323"/>
    </row>
    <row r="3948" spans="1:5" ht="25.5">
      <c r="A3948" s="447">
        <v>104919</v>
      </c>
      <c r="B3948" s="332" t="s">
        <v>6047</v>
      </c>
      <c r="C3948" s="447" t="s">
        <v>802</v>
      </c>
      <c r="D3948" s="446">
        <v>12.99</v>
      </c>
      <c r="E3948" s="323"/>
    </row>
    <row r="3949" spans="1:5" ht="25.5">
      <c r="A3949" s="447">
        <v>104917</v>
      </c>
      <c r="B3949" s="332" t="s">
        <v>6045</v>
      </c>
      <c r="C3949" s="447" t="s">
        <v>802</v>
      </c>
      <c r="D3949" s="446">
        <v>15.8</v>
      </c>
      <c r="E3949" s="323"/>
    </row>
    <row r="3950" spans="1:5" ht="25.5">
      <c r="A3950" s="447">
        <v>104918</v>
      </c>
      <c r="B3950" s="332" t="s">
        <v>6046</v>
      </c>
      <c r="C3950" s="447" t="s">
        <v>802</v>
      </c>
      <c r="D3950" s="446">
        <v>14.63</v>
      </c>
      <c r="E3950" s="323"/>
    </row>
    <row r="3951" spans="1:5" ht="25.5">
      <c r="A3951" s="447">
        <v>104916</v>
      </c>
      <c r="B3951" s="332" t="s">
        <v>6055</v>
      </c>
      <c r="C3951" s="447" t="s">
        <v>802</v>
      </c>
      <c r="D3951" s="446">
        <v>17.059999999999999</v>
      </c>
      <c r="E3951" s="323"/>
    </row>
    <row r="3952" spans="1:5" ht="38.25">
      <c r="A3952" s="447">
        <v>96557</v>
      </c>
      <c r="B3952" s="332" t="s">
        <v>6053</v>
      </c>
      <c r="C3952" s="447" t="s">
        <v>827</v>
      </c>
      <c r="D3952" s="446">
        <v>670.71</v>
      </c>
      <c r="E3952" s="323"/>
    </row>
    <row r="3953" spans="1:5" ht="38.25">
      <c r="A3953" s="447">
        <v>96555</v>
      </c>
      <c r="B3953" s="332" t="s">
        <v>6051</v>
      </c>
      <c r="C3953" s="447" t="s">
        <v>827</v>
      </c>
      <c r="D3953" s="446">
        <v>718.61</v>
      </c>
      <c r="E3953" s="323"/>
    </row>
    <row r="3954" spans="1:5" ht="25.5">
      <c r="A3954" s="447">
        <v>104924</v>
      </c>
      <c r="B3954" s="332" t="s">
        <v>6057</v>
      </c>
      <c r="C3954" s="447" t="s">
        <v>827</v>
      </c>
      <c r="D3954" s="446">
        <v>693.26</v>
      </c>
      <c r="E3954" s="323"/>
    </row>
    <row r="3955" spans="1:5" ht="25.5">
      <c r="A3955" s="447">
        <v>104923</v>
      </c>
      <c r="B3955" s="332" t="s">
        <v>6056</v>
      </c>
      <c r="C3955" s="447" t="s">
        <v>827</v>
      </c>
      <c r="D3955" s="446">
        <v>774.95</v>
      </c>
      <c r="E3955" s="323"/>
    </row>
    <row r="3956" spans="1:5" ht="25.5">
      <c r="A3956" s="447">
        <v>96558</v>
      </c>
      <c r="B3956" s="332" t="s">
        <v>6054</v>
      </c>
      <c r="C3956" s="447" t="s">
        <v>827</v>
      </c>
      <c r="D3956" s="446">
        <v>702.57</v>
      </c>
      <c r="E3956" s="323"/>
    </row>
    <row r="3957" spans="1:5" ht="25.5">
      <c r="A3957" s="447">
        <v>96556</v>
      </c>
      <c r="B3957" s="332" t="s">
        <v>6052</v>
      </c>
      <c r="C3957" s="447" t="s">
        <v>827</v>
      </c>
      <c r="D3957" s="446">
        <v>874.62</v>
      </c>
      <c r="E3957" s="323"/>
    </row>
    <row r="3958" spans="1:5" ht="25.5">
      <c r="A3958" s="447">
        <v>96523</v>
      </c>
      <c r="B3958" s="332" t="s">
        <v>6668</v>
      </c>
      <c r="C3958" s="447" t="s">
        <v>827</v>
      </c>
      <c r="D3958" s="446">
        <v>99.11</v>
      </c>
      <c r="E3958" s="323"/>
    </row>
    <row r="3959" spans="1:5" ht="25.5">
      <c r="A3959" s="447">
        <v>96522</v>
      </c>
      <c r="B3959" s="332" t="s">
        <v>6667</v>
      </c>
      <c r="C3959" s="447" t="s">
        <v>827</v>
      </c>
      <c r="D3959" s="446">
        <v>149.61000000000001</v>
      </c>
      <c r="E3959" s="323"/>
    </row>
    <row r="3960" spans="1:5" ht="25.5">
      <c r="A3960" s="447">
        <v>96527</v>
      </c>
      <c r="B3960" s="332" t="s">
        <v>6672</v>
      </c>
      <c r="C3960" s="447" t="s">
        <v>827</v>
      </c>
      <c r="D3960" s="446">
        <v>109.11</v>
      </c>
      <c r="E3960" s="323"/>
    </row>
    <row r="3961" spans="1:5" ht="25.5">
      <c r="A3961" s="447">
        <v>96526</v>
      </c>
      <c r="B3961" s="332" t="s">
        <v>6671</v>
      </c>
      <c r="C3961" s="447" t="s">
        <v>827</v>
      </c>
      <c r="D3961" s="446">
        <v>213.71</v>
      </c>
      <c r="E3961" s="323"/>
    </row>
    <row r="3962" spans="1:5" ht="38.25">
      <c r="A3962" s="447">
        <v>96521</v>
      </c>
      <c r="B3962" s="332" t="s">
        <v>6666</v>
      </c>
      <c r="C3962" s="447" t="s">
        <v>827</v>
      </c>
      <c r="D3962" s="446">
        <v>40.98</v>
      </c>
      <c r="E3962" s="323"/>
    </row>
    <row r="3963" spans="1:5" ht="38.25">
      <c r="A3963" s="447">
        <v>96520</v>
      </c>
      <c r="B3963" s="332" t="s">
        <v>6665</v>
      </c>
      <c r="C3963" s="447" t="s">
        <v>827</v>
      </c>
      <c r="D3963" s="446">
        <v>92.35</v>
      </c>
      <c r="E3963" s="323"/>
    </row>
    <row r="3964" spans="1:5" ht="38.25">
      <c r="A3964" s="447">
        <v>96525</v>
      </c>
      <c r="B3964" s="332" t="s">
        <v>6670</v>
      </c>
      <c r="C3964" s="447" t="s">
        <v>827</v>
      </c>
      <c r="D3964" s="446">
        <v>54.18</v>
      </c>
      <c r="E3964" s="323"/>
    </row>
    <row r="3965" spans="1:5" ht="38.25">
      <c r="A3965" s="447">
        <v>96524</v>
      </c>
      <c r="B3965" s="332" t="s">
        <v>6669</v>
      </c>
      <c r="C3965" s="447" t="s">
        <v>827</v>
      </c>
      <c r="D3965" s="446">
        <v>154.18</v>
      </c>
      <c r="E3965" s="323"/>
    </row>
    <row r="3966" spans="1:5" ht="38.25">
      <c r="A3966" s="447">
        <v>96537</v>
      </c>
      <c r="B3966" s="332" t="s">
        <v>6026</v>
      </c>
      <c r="C3966" s="447" t="s">
        <v>16</v>
      </c>
      <c r="D3966" s="446">
        <v>191.25</v>
      </c>
      <c r="E3966" s="323"/>
    </row>
    <row r="3967" spans="1:5" ht="38.25">
      <c r="A3967" s="447">
        <v>96540</v>
      </c>
      <c r="B3967" s="332" t="s">
        <v>6029</v>
      </c>
      <c r="C3967" s="447" t="s">
        <v>16</v>
      </c>
      <c r="D3967" s="446">
        <v>133.62</v>
      </c>
      <c r="E3967" s="323"/>
    </row>
    <row r="3968" spans="1:5" ht="38.25">
      <c r="A3968" s="447">
        <v>96528</v>
      </c>
      <c r="B3968" s="332" t="s">
        <v>6673</v>
      </c>
      <c r="C3968" s="447" t="s">
        <v>16</v>
      </c>
      <c r="D3968" s="446">
        <v>181.72</v>
      </c>
      <c r="E3968" s="323"/>
    </row>
    <row r="3969" spans="1:5" ht="38.25">
      <c r="A3969" s="447">
        <v>96531</v>
      </c>
      <c r="B3969" s="332" t="s">
        <v>6020</v>
      </c>
      <c r="C3969" s="447" t="s">
        <v>16</v>
      </c>
      <c r="D3969" s="446">
        <v>117.73</v>
      </c>
      <c r="E3969" s="323"/>
    </row>
    <row r="3970" spans="1:5" ht="38.25">
      <c r="A3970" s="447">
        <v>96534</v>
      </c>
      <c r="B3970" s="332" t="s">
        <v>6023</v>
      </c>
      <c r="C3970" s="447" t="s">
        <v>16</v>
      </c>
      <c r="D3970" s="446">
        <v>84.42</v>
      </c>
      <c r="E3970" s="323"/>
    </row>
    <row r="3971" spans="1:5" ht="38.25">
      <c r="A3971" s="447">
        <v>104928</v>
      </c>
      <c r="B3971" s="332" t="s">
        <v>6038</v>
      </c>
      <c r="C3971" s="447" t="s">
        <v>16</v>
      </c>
      <c r="D3971" s="446">
        <v>150.21</v>
      </c>
      <c r="E3971" s="323"/>
    </row>
    <row r="3972" spans="1:5" ht="38.25">
      <c r="A3972" s="447">
        <v>104929</v>
      </c>
      <c r="B3972" s="332" t="s">
        <v>6039</v>
      </c>
      <c r="C3972" s="447" t="s">
        <v>16</v>
      </c>
      <c r="D3972" s="446">
        <v>91.43</v>
      </c>
      <c r="E3972" s="323"/>
    </row>
    <row r="3973" spans="1:5" ht="38.25">
      <c r="A3973" s="447">
        <v>104925</v>
      </c>
      <c r="B3973" s="332" t="s">
        <v>6035</v>
      </c>
      <c r="C3973" s="447" t="s">
        <v>16</v>
      </c>
      <c r="D3973" s="446">
        <v>186.11</v>
      </c>
      <c r="E3973" s="323"/>
    </row>
    <row r="3974" spans="1:5" ht="38.25">
      <c r="A3974" s="447">
        <v>104926</v>
      </c>
      <c r="B3974" s="332" t="s">
        <v>6036</v>
      </c>
      <c r="C3974" s="447" t="s">
        <v>16</v>
      </c>
      <c r="D3974" s="446">
        <v>115.9</v>
      </c>
      <c r="E3974" s="323"/>
    </row>
    <row r="3975" spans="1:5" ht="38.25">
      <c r="A3975" s="447">
        <v>104927</v>
      </c>
      <c r="B3975" s="332" t="s">
        <v>6037</v>
      </c>
      <c r="C3975" s="447" t="s">
        <v>16</v>
      </c>
      <c r="D3975" s="446">
        <v>79.400000000000006</v>
      </c>
      <c r="E3975" s="323"/>
    </row>
    <row r="3976" spans="1:5" ht="38.25">
      <c r="A3976" s="447">
        <v>96538</v>
      </c>
      <c r="B3976" s="332" t="s">
        <v>6027</v>
      </c>
      <c r="C3976" s="447" t="s">
        <v>16</v>
      </c>
      <c r="D3976" s="446">
        <v>247.99</v>
      </c>
      <c r="E3976" s="323"/>
    </row>
    <row r="3977" spans="1:5" ht="38.25">
      <c r="A3977" s="447">
        <v>96541</v>
      </c>
      <c r="B3977" s="332" t="s">
        <v>6030</v>
      </c>
      <c r="C3977" s="447" t="s">
        <v>16</v>
      </c>
      <c r="D3977" s="446">
        <v>181.41</v>
      </c>
      <c r="E3977" s="323"/>
    </row>
    <row r="3978" spans="1:5" ht="25.5">
      <c r="A3978" s="447">
        <v>96529</v>
      </c>
      <c r="B3978" s="332" t="s">
        <v>6018</v>
      </c>
      <c r="C3978" s="447" t="s">
        <v>16</v>
      </c>
      <c r="D3978" s="446">
        <v>281.7</v>
      </c>
      <c r="E3978" s="323"/>
    </row>
    <row r="3979" spans="1:5" ht="38.25">
      <c r="A3979" s="447">
        <v>96532</v>
      </c>
      <c r="B3979" s="332" t="s">
        <v>6021</v>
      </c>
      <c r="C3979" s="447" t="s">
        <v>16</v>
      </c>
      <c r="D3979" s="446">
        <v>187.15</v>
      </c>
      <c r="E3979" s="323"/>
    </row>
    <row r="3980" spans="1:5" ht="38.25">
      <c r="A3980" s="447">
        <v>96535</v>
      </c>
      <c r="B3980" s="332" t="s">
        <v>6024</v>
      </c>
      <c r="C3980" s="447" t="s">
        <v>16</v>
      </c>
      <c r="D3980" s="446">
        <v>137.94</v>
      </c>
      <c r="E3980" s="323"/>
    </row>
    <row r="3981" spans="1:5" ht="38.25">
      <c r="A3981" s="447">
        <v>96539</v>
      </c>
      <c r="B3981" s="332" t="s">
        <v>6028</v>
      </c>
      <c r="C3981" s="447" t="s">
        <v>16</v>
      </c>
      <c r="D3981" s="446">
        <v>131.19</v>
      </c>
      <c r="E3981" s="323"/>
    </row>
    <row r="3982" spans="1:5" ht="38.25">
      <c r="A3982" s="447">
        <v>96542</v>
      </c>
      <c r="B3982" s="332" t="s">
        <v>6031</v>
      </c>
      <c r="C3982" s="447" t="s">
        <v>16</v>
      </c>
      <c r="D3982" s="446">
        <v>97.06</v>
      </c>
      <c r="E3982" s="323"/>
    </row>
    <row r="3983" spans="1:5" ht="38.25">
      <c r="A3983" s="447">
        <v>96530</v>
      </c>
      <c r="B3983" s="332" t="s">
        <v>6019</v>
      </c>
      <c r="C3983" s="447" t="s">
        <v>16</v>
      </c>
      <c r="D3983" s="446">
        <v>165.53</v>
      </c>
      <c r="E3983" s="323"/>
    </row>
    <row r="3984" spans="1:5" ht="38.25">
      <c r="A3984" s="447">
        <v>96533</v>
      </c>
      <c r="B3984" s="332" t="s">
        <v>6022</v>
      </c>
      <c r="C3984" s="447" t="s">
        <v>16</v>
      </c>
      <c r="D3984" s="446">
        <v>104.91</v>
      </c>
      <c r="E3984" s="323"/>
    </row>
    <row r="3985" spans="1:5" ht="38.25">
      <c r="A3985" s="447">
        <v>96536</v>
      </c>
      <c r="B3985" s="332" t="s">
        <v>6025</v>
      </c>
      <c r="C3985" s="447" t="s">
        <v>16</v>
      </c>
      <c r="D3985" s="446">
        <v>73.38</v>
      </c>
      <c r="E3985" s="323"/>
    </row>
    <row r="3986" spans="1:5" ht="38.25">
      <c r="A3986" s="447">
        <v>105518</v>
      </c>
      <c r="B3986" s="332" t="s">
        <v>8907</v>
      </c>
      <c r="C3986" s="447" t="s">
        <v>16</v>
      </c>
      <c r="D3986" s="446">
        <v>0</v>
      </c>
      <c r="E3986" s="323"/>
    </row>
    <row r="3987" spans="1:5" ht="38.25">
      <c r="A3987" s="447">
        <v>105517</v>
      </c>
      <c r="B3987" s="332" t="s">
        <v>8908</v>
      </c>
      <c r="C3987" s="447" t="s">
        <v>16</v>
      </c>
      <c r="D3987" s="446">
        <v>0</v>
      </c>
      <c r="E3987" s="323"/>
    </row>
    <row r="3988" spans="1:5" ht="38.25">
      <c r="A3988" s="447">
        <v>105520</v>
      </c>
      <c r="B3988" s="332" t="s">
        <v>8909</v>
      </c>
      <c r="C3988" s="447" t="s">
        <v>16</v>
      </c>
      <c r="D3988" s="446">
        <v>0</v>
      </c>
      <c r="E3988" s="323"/>
    </row>
    <row r="3989" spans="1:5" ht="38.25">
      <c r="A3989" s="447">
        <v>105519</v>
      </c>
      <c r="B3989" s="332" t="s">
        <v>8910</v>
      </c>
      <c r="C3989" s="447" t="s">
        <v>16</v>
      </c>
      <c r="D3989" s="446">
        <v>0</v>
      </c>
      <c r="E3989" s="323"/>
    </row>
    <row r="3990" spans="1:5" ht="38.25">
      <c r="A3990" s="447">
        <v>101793</v>
      </c>
      <c r="B3990" s="332" t="s">
        <v>2620</v>
      </c>
      <c r="C3990" s="447" t="s">
        <v>827</v>
      </c>
      <c r="D3990" s="446">
        <v>29.76</v>
      </c>
      <c r="E3990" s="323"/>
    </row>
    <row r="3991" spans="1:5" ht="38.25">
      <c r="A3991" s="447">
        <v>101792</v>
      </c>
      <c r="B3991" s="332" t="s">
        <v>2619</v>
      </c>
      <c r="C3991" s="447" t="s">
        <v>827</v>
      </c>
      <c r="D3991" s="446">
        <v>18.77</v>
      </c>
      <c r="E3991" s="323"/>
    </row>
    <row r="3992" spans="1:5" ht="25.5">
      <c r="A3992" s="447">
        <v>92272</v>
      </c>
      <c r="B3992" s="332" t="s">
        <v>2534</v>
      </c>
      <c r="C3992" s="447" t="s">
        <v>5</v>
      </c>
      <c r="D3992" s="446">
        <v>40.99</v>
      </c>
      <c r="E3992" s="323"/>
    </row>
    <row r="3993" spans="1:5" ht="25.5">
      <c r="A3993" s="447">
        <v>101791</v>
      </c>
      <c r="B3993" s="332" t="s">
        <v>2618</v>
      </c>
      <c r="C3993" s="447" t="s">
        <v>5</v>
      </c>
      <c r="D3993" s="446">
        <v>32.869999999999997</v>
      </c>
      <c r="E3993" s="323"/>
    </row>
    <row r="3994" spans="1:5" ht="25.5">
      <c r="A3994" s="447">
        <v>92273</v>
      </c>
      <c r="B3994" s="332" t="s">
        <v>2535</v>
      </c>
      <c r="C3994" s="447" t="s">
        <v>5</v>
      </c>
      <c r="D3994" s="446">
        <v>18.260000000000002</v>
      </c>
      <c r="E3994" s="323"/>
    </row>
    <row r="3995" spans="1:5" ht="25.5">
      <c r="A3995" s="447">
        <v>92268</v>
      </c>
      <c r="B3995" s="332" t="s">
        <v>2530</v>
      </c>
      <c r="C3995" s="447" t="s">
        <v>16</v>
      </c>
      <c r="D3995" s="446">
        <v>78.64</v>
      </c>
      <c r="E3995" s="323"/>
    </row>
    <row r="3996" spans="1:5" ht="25.5">
      <c r="A3996" s="447">
        <v>92267</v>
      </c>
      <c r="B3996" s="332" t="s">
        <v>2529</v>
      </c>
      <c r="C3996" s="447" t="s">
        <v>16</v>
      </c>
      <c r="D3996" s="446">
        <v>46.8</v>
      </c>
      <c r="E3996" s="323"/>
    </row>
    <row r="3997" spans="1:5" ht="25.5">
      <c r="A3997" s="447">
        <v>92271</v>
      </c>
      <c r="B3997" s="332" t="s">
        <v>2533</v>
      </c>
      <c r="C3997" s="447" t="s">
        <v>16</v>
      </c>
      <c r="D3997" s="446">
        <v>116.15</v>
      </c>
      <c r="E3997" s="323"/>
    </row>
    <row r="3998" spans="1:5" ht="38.25">
      <c r="A3998" s="447">
        <v>92264</v>
      </c>
      <c r="B3998" s="332" t="s">
        <v>2526</v>
      </c>
      <c r="C3998" s="447" t="s">
        <v>16</v>
      </c>
      <c r="D3998" s="446">
        <v>208.01</v>
      </c>
      <c r="E3998" s="323"/>
    </row>
    <row r="3999" spans="1:5" ht="38.25">
      <c r="A3999" s="447">
        <v>92263</v>
      </c>
      <c r="B3999" s="332" t="s">
        <v>2525</v>
      </c>
      <c r="C3999" s="447" t="s">
        <v>16</v>
      </c>
      <c r="D3999" s="446">
        <v>167.5</v>
      </c>
      <c r="E3999" s="323"/>
    </row>
    <row r="4000" spans="1:5" ht="25.5">
      <c r="A4000" s="447">
        <v>92269</v>
      </c>
      <c r="B4000" s="332" t="s">
        <v>2531</v>
      </c>
      <c r="C4000" s="447" t="s">
        <v>16</v>
      </c>
      <c r="D4000" s="446">
        <v>159.80000000000001</v>
      </c>
      <c r="E4000" s="323"/>
    </row>
    <row r="4001" spans="1:5" ht="25.5">
      <c r="A4001" s="447">
        <v>92270</v>
      </c>
      <c r="B4001" s="332" t="s">
        <v>2532</v>
      </c>
      <c r="C4001" s="447" t="s">
        <v>16</v>
      </c>
      <c r="D4001" s="446">
        <v>184.55</v>
      </c>
      <c r="E4001" s="323"/>
    </row>
    <row r="4002" spans="1:5" ht="25.5">
      <c r="A4002" s="447">
        <v>92266</v>
      </c>
      <c r="B4002" s="332" t="s">
        <v>2528</v>
      </c>
      <c r="C4002" s="447" t="s">
        <v>16</v>
      </c>
      <c r="D4002" s="446">
        <v>152.37</v>
      </c>
      <c r="E4002" s="323"/>
    </row>
    <row r="4003" spans="1:5" ht="25.5">
      <c r="A4003" s="447">
        <v>92265</v>
      </c>
      <c r="B4003" s="332" t="s">
        <v>2527</v>
      </c>
      <c r="C4003" s="447" t="s">
        <v>16</v>
      </c>
      <c r="D4003" s="446">
        <v>117.62</v>
      </c>
      <c r="E4003" s="323"/>
    </row>
    <row r="4004" spans="1:5" ht="38.25">
      <c r="A4004" s="447">
        <v>92524</v>
      </c>
      <c r="B4004" s="332" t="s">
        <v>2610</v>
      </c>
      <c r="C4004" s="447" t="s">
        <v>16</v>
      </c>
      <c r="D4004" s="446">
        <v>78.180000000000007</v>
      </c>
      <c r="E4004" s="323"/>
    </row>
    <row r="4005" spans="1:5" ht="38.25">
      <c r="A4005" s="447">
        <v>92528</v>
      </c>
      <c r="B4005" s="332" t="s">
        <v>2612</v>
      </c>
      <c r="C4005" s="447" t="s">
        <v>16</v>
      </c>
      <c r="D4005" s="446">
        <v>74.959999999999994</v>
      </c>
      <c r="E4005" s="323"/>
    </row>
    <row r="4006" spans="1:5" ht="38.25">
      <c r="A4006" s="447">
        <v>92532</v>
      </c>
      <c r="B4006" s="332" t="s">
        <v>2614</v>
      </c>
      <c r="C4006" s="447" t="s">
        <v>16</v>
      </c>
      <c r="D4006" s="446">
        <v>72.150000000000006</v>
      </c>
      <c r="E4006" s="323"/>
    </row>
    <row r="4007" spans="1:5" ht="38.25">
      <c r="A4007" s="447">
        <v>92536</v>
      </c>
      <c r="B4007" s="332" t="s">
        <v>2616</v>
      </c>
      <c r="C4007" s="447" t="s">
        <v>16</v>
      </c>
      <c r="D4007" s="446">
        <v>66.78</v>
      </c>
      <c r="E4007" s="323"/>
    </row>
    <row r="4008" spans="1:5" ht="38.25">
      <c r="A4008" s="447">
        <v>92508</v>
      </c>
      <c r="B4008" s="332" t="s">
        <v>2602</v>
      </c>
      <c r="C4008" s="447" t="s">
        <v>16</v>
      </c>
      <c r="D4008" s="446">
        <v>104.87</v>
      </c>
      <c r="E4008" s="323"/>
    </row>
    <row r="4009" spans="1:5" ht="38.25">
      <c r="A4009" s="447">
        <v>92512</v>
      </c>
      <c r="B4009" s="332" t="s">
        <v>2604</v>
      </c>
      <c r="C4009" s="447" t="s">
        <v>16</v>
      </c>
      <c r="D4009" s="446">
        <v>90.94</v>
      </c>
      <c r="E4009" s="323"/>
    </row>
    <row r="4010" spans="1:5" ht="38.25">
      <c r="A4010" s="447">
        <v>92515</v>
      </c>
      <c r="B4010" s="332" t="s">
        <v>2606</v>
      </c>
      <c r="C4010" s="447" t="s">
        <v>16</v>
      </c>
      <c r="D4010" s="446">
        <v>83.77</v>
      </c>
      <c r="E4010" s="323"/>
    </row>
    <row r="4011" spans="1:5" ht="38.25">
      <c r="A4011" s="447">
        <v>92520</v>
      </c>
      <c r="B4011" s="332" t="s">
        <v>2608</v>
      </c>
      <c r="C4011" s="447" t="s">
        <v>16</v>
      </c>
      <c r="D4011" s="446">
        <v>78.95</v>
      </c>
      <c r="E4011" s="323"/>
    </row>
    <row r="4012" spans="1:5" ht="38.25">
      <c r="A4012" s="447">
        <v>92526</v>
      </c>
      <c r="B4012" s="332" t="s">
        <v>2611</v>
      </c>
      <c r="C4012" s="447" t="s">
        <v>16</v>
      </c>
      <c r="D4012" s="446">
        <v>41.23</v>
      </c>
      <c r="E4012" s="323"/>
    </row>
    <row r="4013" spans="1:5" ht="38.25">
      <c r="A4013" s="447">
        <v>92530</v>
      </c>
      <c r="B4013" s="332" t="s">
        <v>2613</v>
      </c>
      <c r="C4013" s="447" t="s">
        <v>16</v>
      </c>
      <c r="D4013" s="446">
        <v>38.909999999999997</v>
      </c>
      <c r="E4013" s="323"/>
    </row>
    <row r="4014" spans="1:5" ht="38.25">
      <c r="A4014" s="447">
        <v>92534</v>
      </c>
      <c r="B4014" s="332" t="s">
        <v>2615</v>
      </c>
      <c r="C4014" s="447" t="s">
        <v>16</v>
      </c>
      <c r="D4014" s="446">
        <v>36.92</v>
      </c>
      <c r="E4014" s="323"/>
    </row>
    <row r="4015" spans="1:5" ht="38.25">
      <c r="A4015" s="447">
        <v>92538</v>
      </c>
      <c r="B4015" s="332" t="s">
        <v>2617</v>
      </c>
      <c r="C4015" s="447" t="s">
        <v>16</v>
      </c>
      <c r="D4015" s="446">
        <v>32.99</v>
      </c>
      <c r="E4015" s="323"/>
    </row>
    <row r="4016" spans="1:5" ht="38.25">
      <c r="A4016" s="447">
        <v>103760</v>
      </c>
      <c r="B4016" s="332" t="s">
        <v>2699</v>
      </c>
      <c r="C4016" s="447" t="s">
        <v>16</v>
      </c>
      <c r="D4016" s="446">
        <v>119.19</v>
      </c>
      <c r="E4016" s="323"/>
    </row>
    <row r="4017" spans="1:5" ht="38.25">
      <c r="A4017" s="447">
        <v>103761</v>
      </c>
      <c r="B4017" s="332" t="s">
        <v>2700</v>
      </c>
      <c r="C4017" s="447" t="s">
        <v>16</v>
      </c>
      <c r="D4017" s="446">
        <v>81.459999999999994</v>
      </c>
      <c r="E4017" s="323"/>
    </row>
    <row r="4018" spans="1:5" ht="38.25">
      <c r="A4018" s="447">
        <v>103762</v>
      </c>
      <c r="B4018" s="332" t="s">
        <v>2701</v>
      </c>
      <c r="C4018" s="447" t="s">
        <v>16</v>
      </c>
      <c r="D4018" s="446">
        <v>69.94</v>
      </c>
      <c r="E4018" s="323"/>
    </row>
    <row r="4019" spans="1:5" ht="38.25">
      <c r="A4019" s="447">
        <v>103763</v>
      </c>
      <c r="B4019" s="332" t="s">
        <v>2702</v>
      </c>
      <c r="C4019" s="447" t="s">
        <v>16</v>
      </c>
      <c r="D4019" s="446">
        <v>61.86</v>
      </c>
      <c r="E4019" s="323"/>
    </row>
    <row r="4020" spans="1:5" ht="38.25">
      <c r="A4020" s="447">
        <v>92510</v>
      </c>
      <c r="B4020" s="332" t="s">
        <v>2603</v>
      </c>
      <c r="C4020" s="447" t="s">
        <v>16</v>
      </c>
      <c r="D4020" s="446">
        <v>63.57</v>
      </c>
      <c r="E4020" s="323"/>
    </row>
    <row r="4021" spans="1:5" ht="38.25">
      <c r="A4021" s="447">
        <v>92514</v>
      </c>
      <c r="B4021" s="332" t="s">
        <v>2605</v>
      </c>
      <c r="C4021" s="447" t="s">
        <v>16</v>
      </c>
      <c r="D4021" s="446">
        <v>50.82</v>
      </c>
      <c r="E4021" s="323"/>
    </row>
    <row r="4022" spans="1:5" ht="38.25">
      <c r="A4022" s="447">
        <v>92518</v>
      </c>
      <c r="B4022" s="332" t="s">
        <v>2607</v>
      </c>
      <c r="C4022" s="447" t="s">
        <v>16</v>
      </c>
      <c r="D4022" s="446">
        <v>44.8</v>
      </c>
      <c r="E4022" s="323"/>
    </row>
    <row r="4023" spans="1:5" ht="38.25">
      <c r="A4023" s="447">
        <v>92522</v>
      </c>
      <c r="B4023" s="332" t="s">
        <v>2609</v>
      </c>
      <c r="C4023" s="447" t="s">
        <v>16</v>
      </c>
      <c r="D4023" s="446">
        <v>41.03</v>
      </c>
      <c r="E4023" s="323"/>
    </row>
    <row r="4024" spans="1:5" ht="25.5">
      <c r="A4024" s="447">
        <v>92482</v>
      </c>
      <c r="B4024" s="332" t="s">
        <v>2589</v>
      </c>
      <c r="C4024" s="447" t="s">
        <v>16</v>
      </c>
      <c r="D4024" s="446">
        <v>351.83</v>
      </c>
      <c r="E4024" s="323"/>
    </row>
    <row r="4025" spans="1:5" ht="25.5">
      <c r="A4025" s="447">
        <v>92484</v>
      </c>
      <c r="B4025" s="332" t="s">
        <v>2590</v>
      </c>
      <c r="C4025" s="447" t="s">
        <v>16</v>
      </c>
      <c r="D4025" s="446">
        <v>242.51</v>
      </c>
      <c r="E4025" s="323"/>
    </row>
    <row r="4026" spans="1:5" ht="25.5">
      <c r="A4026" s="447">
        <v>92486</v>
      </c>
      <c r="B4026" s="332" t="s">
        <v>2591</v>
      </c>
      <c r="C4026" s="447" t="s">
        <v>16</v>
      </c>
      <c r="D4026" s="446">
        <v>172.86</v>
      </c>
      <c r="E4026" s="323"/>
    </row>
    <row r="4027" spans="1:5" ht="38.25">
      <c r="A4027" s="447">
        <v>92492</v>
      </c>
      <c r="B4027" s="332" t="s">
        <v>2594</v>
      </c>
      <c r="C4027" s="447" t="s">
        <v>16</v>
      </c>
      <c r="D4027" s="446">
        <v>106.2</v>
      </c>
      <c r="E4027" s="323"/>
    </row>
    <row r="4028" spans="1:5" ht="38.25">
      <c r="A4028" s="447">
        <v>92496</v>
      </c>
      <c r="B4028" s="332" t="s">
        <v>2596</v>
      </c>
      <c r="C4028" s="447" t="s">
        <v>16</v>
      </c>
      <c r="D4028" s="446">
        <v>101.59</v>
      </c>
      <c r="E4028" s="323"/>
    </row>
    <row r="4029" spans="1:5" ht="38.25">
      <c r="A4029" s="447">
        <v>92500</v>
      </c>
      <c r="B4029" s="332" t="s">
        <v>2598</v>
      </c>
      <c r="C4029" s="447" t="s">
        <v>16</v>
      </c>
      <c r="D4029" s="446">
        <v>97.84</v>
      </c>
      <c r="E4029" s="323"/>
    </row>
    <row r="4030" spans="1:5" ht="38.25">
      <c r="A4030" s="447">
        <v>92504</v>
      </c>
      <c r="B4030" s="332" t="s">
        <v>2600</v>
      </c>
      <c r="C4030" s="447" t="s">
        <v>16</v>
      </c>
      <c r="D4030" s="446">
        <v>91.02</v>
      </c>
      <c r="E4030" s="323"/>
    </row>
    <row r="4031" spans="1:5" ht="38.25">
      <c r="A4031" s="447">
        <v>92488</v>
      </c>
      <c r="B4031" s="332" t="s">
        <v>2592</v>
      </c>
      <c r="C4031" s="447" t="s">
        <v>16</v>
      </c>
      <c r="D4031" s="446">
        <v>111.68</v>
      </c>
      <c r="E4031" s="323"/>
    </row>
    <row r="4032" spans="1:5" ht="38.25">
      <c r="A4032" s="447">
        <v>92494</v>
      </c>
      <c r="B4032" s="332" t="s">
        <v>2595</v>
      </c>
      <c r="C4032" s="447" t="s">
        <v>16</v>
      </c>
      <c r="D4032" s="446">
        <v>67.95</v>
      </c>
      <c r="E4032" s="323"/>
    </row>
    <row r="4033" spans="1:5" ht="38.25">
      <c r="A4033" s="447">
        <v>92498</v>
      </c>
      <c r="B4033" s="332" t="s">
        <v>2597</v>
      </c>
      <c r="C4033" s="447" t="s">
        <v>16</v>
      </c>
      <c r="D4033" s="446">
        <v>64.290000000000006</v>
      </c>
      <c r="E4033" s="323"/>
    </row>
    <row r="4034" spans="1:5" ht="38.25">
      <c r="A4034" s="447">
        <v>92502</v>
      </c>
      <c r="B4034" s="332" t="s">
        <v>2599</v>
      </c>
      <c r="C4034" s="447" t="s">
        <v>16</v>
      </c>
      <c r="D4034" s="446">
        <v>61.47</v>
      </c>
      <c r="E4034" s="323"/>
    </row>
    <row r="4035" spans="1:5" ht="38.25">
      <c r="A4035" s="447">
        <v>92506</v>
      </c>
      <c r="B4035" s="332" t="s">
        <v>2601</v>
      </c>
      <c r="C4035" s="447" t="s">
        <v>16</v>
      </c>
      <c r="D4035" s="446">
        <v>56.26</v>
      </c>
      <c r="E4035" s="323"/>
    </row>
    <row r="4036" spans="1:5" ht="38.25">
      <c r="A4036" s="447">
        <v>92490</v>
      </c>
      <c r="B4036" s="332" t="s">
        <v>2593</v>
      </c>
      <c r="C4036" s="447" t="s">
        <v>16</v>
      </c>
      <c r="D4036" s="446">
        <v>72.3</v>
      </c>
      <c r="E4036" s="323"/>
    </row>
    <row r="4037" spans="1:5" ht="51">
      <c r="A4037" s="447">
        <v>92433</v>
      </c>
      <c r="B4037" s="332" t="s">
        <v>2548</v>
      </c>
      <c r="C4037" s="447" t="s">
        <v>16</v>
      </c>
      <c r="D4037" s="446">
        <v>76.78</v>
      </c>
      <c r="E4037" s="323"/>
    </row>
    <row r="4038" spans="1:5" ht="51">
      <c r="A4038" s="447">
        <v>92437</v>
      </c>
      <c r="B4038" s="332" t="s">
        <v>2550</v>
      </c>
      <c r="C4038" s="447" t="s">
        <v>16</v>
      </c>
      <c r="D4038" s="446">
        <v>73.290000000000006</v>
      </c>
      <c r="E4038" s="323"/>
    </row>
    <row r="4039" spans="1:5" ht="51">
      <c r="A4039" s="447">
        <v>92441</v>
      </c>
      <c r="B4039" s="332" t="s">
        <v>2552</v>
      </c>
      <c r="C4039" s="447" t="s">
        <v>16</v>
      </c>
      <c r="D4039" s="446">
        <v>70.78</v>
      </c>
      <c r="E4039" s="323"/>
    </row>
    <row r="4040" spans="1:5" ht="51">
      <c r="A4040" s="447">
        <v>92445</v>
      </c>
      <c r="B4040" s="332" t="s">
        <v>2554</v>
      </c>
      <c r="C4040" s="447" t="s">
        <v>16</v>
      </c>
      <c r="D4040" s="446">
        <v>65.650000000000006</v>
      </c>
      <c r="E4040" s="323"/>
    </row>
    <row r="4041" spans="1:5" ht="51">
      <c r="A4041" s="447">
        <v>92417</v>
      </c>
      <c r="B4041" s="332" t="s">
        <v>2540</v>
      </c>
      <c r="C4041" s="447" t="s">
        <v>16</v>
      </c>
      <c r="D4041" s="446">
        <v>167.59</v>
      </c>
      <c r="E4041" s="323"/>
    </row>
    <row r="4042" spans="1:5" ht="51">
      <c r="A4042" s="447">
        <v>92421</v>
      </c>
      <c r="B4042" s="332" t="s">
        <v>2542</v>
      </c>
      <c r="C4042" s="447" t="s">
        <v>16</v>
      </c>
      <c r="D4042" s="446">
        <v>109.89</v>
      </c>
      <c r="E4042" s="323"/>
    </row>
    <row r="4043" spans="1:5" ht="51">
      <c r="A4043" s="447">
        <v>92425</v>
      </c>
      <c r="B4043" s="332" t="s">
        <v>2544</v>
      </c>
      <c r="C4043" s="447" t="s">
        <v>16</v>
      </c>
      <c r="D4043" s="446">
        <v>91.3</v>
      </c>
      <c r="E4043" s="323"/>
    </row>
    <row r="4044" spans="1:5" ht="51">
      <c r="A4044" s="447">
        <v>92429</v>
      </c>
      <c r="B4044" s="332" t="s">
        <v>2546</v>
      </c>
      <c r="C4044" s="447" t="s">
        <v>16</v>
      </c>
      <c r="D4044" s="446">
        <v>81.94</v>
      </c>
      <c r="E4044" s="323"/>
    </row>
    <row r="4045" spans="1:5" ht="51">
      <c r="A4045" s="447">
        <v>92431</v>
      </c>
      <c r="B4045" s="332" t="s">
        <v>2547</v>
      </c>
      <c r="C4045" s="447" t="s">
        <v>16</v>
      </c>
      <c r="D4045" s="446">
        <v>63.01</v>
      </c>
      <c r="E4045" s="323"/>
    </row>
    <row r="4046" spans="1:5" ht="51">
      <c r="A4046" s="447">
        <v>92435</v>
      </c>
      <c r="B4046" s="332" t="s">
        <v>2549</v>
      </c>
      <c r="C4046" s="447" t="s">
        <v>16</v>
      </c>
      <c r="D4046" s="446">
        <v>59.99</v>
      </c>
      <c r="E4046" s="323"/>
    </row>
    <row r="4047" spans="1:5" ht="51">
      <c r="A4047" s="447">
        <v>92439</v>
      </c>
      <c r="B4047" s="332" t="s">
        <v>2551</v>
      </c>
      <c r="C4047" s="447" t="s">
        <v>16</v>
      </c>
      <c r="D4047" s="446">
        <v>57.8</v>
      </c>
      <c r="E4047" s="323"/>
    </row>
    <row r="4048" spans="1:5" ht="51">
      <c r="A4048" s="447">
        <v>92443</v>
      </c>
      <c r="B4048" s="332" t="s">
        <v>2553</v>
      </c>
      <c r="C4048" s="447" t="s">
        <v>16</v>
      </c>
      <c r="D4048" s="446">
        <v>53.14</v>
      </c>
      <c r="E4048" s="323"/>
    </row>
    <row r="4049" spans="1:5" ht="51">
      <c r="A4049" s="447">
        <v>92415</v>
      </c>
      <c r="B4049" s="332" t="s">
        <v>2539</v>
      </c>
      <c r="C4049" s="447" t="s">
        <v>16</v>
      </c>
      <c r="D4049" s="446">
        <v>144.13</v>
      </c>
      <c r="E4049" s="323"/>
    </row>
    <row r="4050" spans="1:5" ht="51">
      <c r="A4050" s="447">
        <v>92419</v>
      </c>
      <c r="B4050" s="332" t="s">
        <v>2541</v>
      </c>
      <c r="C4050" s="447" t="s">
        <v>16</v>
      </c>
      <c r="D4050" s="446">
        <v>91.89</v>
      </c>
      <c r="E4050" s="323"/>
    </row>
    <row r="4051" spans="1:5" ht="51">
      <c r="A4051" s="447">
        <v>92423</v>
      </c>
      <c r="B4051" s="332" t="s">
        <v>2543</v>
      </c>
      <c r="C4051" s="447" t="s">
        <v>16</v>
      </c>
      <c r="D4051" s="446">
        <v>75.650000000000006</v>
      </c>
      <c r="E4051" s="323"/>
    </row>
    <row r="4052" spans="1:5" ht="51">
      <c r="A4052" s="447">
        <v>92427</v>
      </c>
      <c r="B4052" s="332" t="s">
        <v>2545</v>
      </c>
      <c r="C4052" s="447" t="s">
        <v>16</v>
      </c>
      <c r="D4052" s="446">
        <v>67.430000000000007</v>
      </c>
      <c r="E4052" s="323"/>
    </row>
    <row r="4053" spans="1:5" ht="38.25">
      <c r="A4053" s="447">
        <v>92409</v>
      </c>
      <c r="B4053" s="332" t="s">
        <v>2536</v>
      </c>
      <c r="C4053" s="447" t="s">
        <v>16</v>
      </c>
      <c r="D4053" s="446">
        <v>261.16000000000003</v>
      </c>
      <c r="E4053" s="323"/>
    </row>
    <row r="4054" spans="1:5" ht="38.25">
      <c r="A4054" s="447">
        <v>92411</v>
      </c>
      <c r="B4054" s="332" t="s">
        <v>2537</v>
      </c>
      <c r="C4054" s="447" t="s">
        <v>16</v>
      </c>
      <c r="D4054" s="446">
        <v>171.41</v>
      </c>
      <c r="E4054" s="323"/>
    </row>
    <row r="4055" spans="1:5" ht="38.25">
      <c r="A4055" s="447">
        <v>92413</v>
      </c>
      <c r="B4055" s="332" t="s">
        <v>2538</v>
      </c>
      <c r="C4055" s="447" t="s">
        <v>16</v>
      </c>
      <c r="D4055" s="446">
        <v>110.78</v>
      </c>
      <c r="E4055" s="323"/>
    </row>
    <row r="4056" spans="1:5" ht="38.25">
      <c r="A4056" s="447">
        <v>92465</v>
      </c>
      <c r="B4056" s="332" t="s">
        <v>2573</v>
      </c>
      <c r="C4056" s="447" t="s">
        <v>16</v>
      </c>
      <c r="D4056" s="446">
        <v>160.13999999999999</v>
      </c>
      <c r="E4056" s="323"/>
    </row>
    <row r="4057" spans="1:5" ht="38.25">
      <c r="A4057" s="447">
        <v>92469</v>
      </c>
      <c r="B4057" s="332" t="s">
        <v>2577</v>
      </c>
      <c r="C4057" s="447" t="s">
        <v>16</v>
      </c>
      <c r="D4057" s="446">
        <v>145.81</v>
      </c>
      <c r="E4057" s="323"/>
    </row>
    <row r="4058" spans="1:5" ht="38.25">
      <c r="A4058" s="447">
        <v>92473</v>
      </c>
      <c r="B4058" s="332" t="s">
        <v>2581</v>
      </c>
      <c r="C4058" s="447" t="s">
        <v>16</v>
      </c>
      <c r="D4058" s="446">
        <v>134.22</v>
      </c>
      <c r="E4058" s="323"/>
    </row>
    <row r="4059" spans="1:5" ht="38.25">
      <c r="A4059" s="447">
        <v>92477</v>
      </c>
      <c r="B4059" s="332" t="s">
        <v>2585</v>
      </c>
      <c r="C4059" s="447" t="s">
        <v>16</v>
      </c>
      <c r="D4059" s="446">
        <v>109.41</v>
      </c>
      <c r="E4059" s="323"/>
    </row>
    <row r="4060" spans="1:5" ht="38.25">
      <c r="A4060" s="447">
        <v>92449</v>
      </c>
      <c r="B4060" s="332" t="s">
        <v>2558</v>
      </c>
      <c r="C4060" s="447" t="s">
        <v>16</v>
      </c>
      <c r="D4060" s="446">
        <v>291.33</v>
      </c>
      <c r="E4060" s="323"/>
    </row>
    <row r="4061" spans="1:5" ht="38.25">
      <c r="A4061" s="447">
        <v>92453</v>
      </c>
      <c r="B4061" s="332" t="s">
        <v>2562</v>
      </c>
      <c r="C4061" s="447" t="s">
        <v>16</v>
      </c>
      <c r="D4061" s="446">
        <v>250.82</v>
      </c>
      <c r="E4061" s="323"/>
    </row>
    <row r="4062" spans="1:5" ht="38.25">
      <c r="A4062" s="447">
        <v>92457</v>
      </c>
      <c r="B4062" s="332" t="s">
        <v>2566</v>
      </c>
      <c r="C4062" s="447" t="s">
        <v>16</v>
      </c>
      <c r="D4062" s="446">
        <v>218.71</v>
      </c>
      <c r="E4062" s="323"/>
    </row>
    <row r="4063" spans="1:5" ht="38.25">
      <c r="A4063" s="447">
        <v>92461</v>
      </c>
      <c r="B4063" s="332" t="s">
        <v>2569</v>
      </c>
      <c r="C4063" s="447" t="s">
        <v>16</v>
      </c>
      <c r="D4063" s="446">
        <v>202.43</v>
      </c>
      <c r="E4063" s="323"/>
    </row>
    <row r="4064" spans="1:5" ht="38.25">
      <c r="A4064" s="447">
        <v>92467</v>
      </c>
      <c r="B4064" s="332" t="s">
        <v>2575</v>
      </c>
      <c r="C4064" s="447" t="s">
        <v>16</v>
      </c>
      <c r="D4064" s="446">
        <v>101.76</v>
      </c>
      <c r="E4064" s="323"/>
    </row>
    <row r="4065" spans="1:5" ht="38.25">
      <c r="A4065" s="447">
        <v>92471</v>
      </c>
      <c r="B4065" s="332" t="s">
        <v>2579</v>
      </c>
      <c r="C4065" s="447" t="s">
        <v>16</v>
      </c>
      <c r="D4065" s="446">
        <v>92.79</v>
      </c>
      <c r="E4065" s="323"/>
    </row>
    <row r="4066" spans="1:5" ht="38.25">
      <c r="A4066" s="447">
        <v>92475</v>
      </c>
      <c r="B4066" s="332" t="s">
        <v>2583</v>
      </c>
      <c r="C4066" s="447" t="s">
        <v>16</v>
      </c>
      <c r="D4066" s="446">
        <v>85.5</v>
      </c>
      <c r="E4066" s="323"/>
    </row>
    <row r="4067" spans="1:5" ht="38.25">
      <c r="A4067" s="447">
        <v>92479</v>
      </c>
      <c r="B4067" s="332" t="s">
        <v>2587</v>
      </c>
      <c r="C4067" s="447" t="s">
        <v>16</v>
      </c>
      <c r="D4067" s="446">
        <v>69.94</v>
      </c>
      <c r="E4067" s="323"/>
    </row>
    <row r="4068" spans="1:5" ht="38.25">
      <c r="A4068" s="447">
        <v>92451</v>
      </c>
      <c r="B4068" s="332" t="s">
        <v>2560</v>
      </c>
      <c r="C4068" s="447" t="s">
        <v>16</v>
      </c>
      <c r="D4068" s="446">
        <v>194.95</v>
      </c>
      <c r="E4068" s="323"/>
    </row>
    <row r="4069" spans="1:5" ht="38.25">
      <c r="A4069" s="447">
        <v>92455</v>
      </c>
      <c r="B4069" s="332" t="s">
        <v>2564</v>
      </c>
      <c r="C4069" s="447" t="s">
        <v>16</v>
      </c>
      <c r="D4069" s="446">
        <v>160.72</v>
      </c>
      <c r="E4069" s="323"/>
    </row>
    <row r="4070" spans="1:5" ht="38.25">
      <c r="A4070" s="447">
        <v>92459</v>
      </c>
      <c r="B4070" s="332" t="s">
        <v>2567</v>
      </c>
      <c r="C4070" s="447" t="s">
        <v>16</v>
      </c>
      <c r="D4070" s="446">
        <v>137.12</v>
      </c>
      <c r="E4070" s="323"/>
    </row>
    <row r="4071" spans="1:5" ht="38.25">
      <c r="A4071" s="447">
        <v>92463</v>
      </c>
      <c r="B4071" s="332" t="s">
        <v>2571</v>
      </c>
      <c r="C4071" s="447" t="s">
        <v>16</v>
      </c>
      <c r="D4071" s="446">
        <v>124.77</v>
      </c>
      <c r="E4071" s="323"/>
    </row>
    <row r="4072" spans="1:5" ht="38.25">
      <c r="A4072" s="447">
        <v>92446</v>
      </c>
      <c r="B4072" s="332" t="s">
        <v>2555</v>
      </c>
      <c r="C4072" s="447" t="s">
        <v>16</v>
      </c>
      <c r="D4072" s="446">
        <v>319.16000000000003</v>
      </c>
      <c r="E4072" s="323"/>
    </row>
    <row r="4073" spans="1:5" ht="38.25">
      <c r="A4073" s="447">
        <v>92447</v>
      </c>
      <c r="B4073" s="332" t="s">
        <v>2556</v>
      </c>
      <c r="C4073" s="447" t="s">
        <v>16</v>
      </c>
      <c r="D4073" s="446">
        <v>221.69</v>
      </c>
      <c r="E4073" s="323"/>
    </row>
    <row r="4074" spans="1:5" ht="38.25">
      <c r="A4074" s="447">
        <v>92448</v>
      </c>
      <c r="B4074" s="332" t="s">
        <v>2557</v>
      </c>
      <c r="C4074" s="447" t="s">
        <v>16</v>
      </c>
      <c r="D4074" s="446">
        <v>174.18</v>
      </c>
      <c r="E4074" s="323"/>
    </row>
    <row r="4075" spans="1:5" ht="38.25">
      <c r="A4075" s="447">
        <v>92466</v>
      </c>
      <c r="B4075" s="332" t="s">
        <v>2574</v>
      </c>
      <c r="C4075" s="447" t="s">
        <v>16</v>
      </c>
      <c r="D4075" s="446">
        <v>262.77</v>
      </c>
      <c r="E4075" s="323"/>
    </row>
    <row r="4076" spans="1:5" ht="38.25">
      <c r="A4076" s="447">
        <v>92470</v>
      </c>
      <c r="B4076" s="332" t="s">
        <v>2578</v>
      </c>
      <c r="C4076" s="447" t="s">
        <v>16</v>
      </c>
      <c r="D4076" s="446">
        <v>255.98</v>
      </c>
      <c r="E4076" s="323"/>
    </row>
    <row r="4077" spans="1:5" ht="38.25">
      <c r="A4077" s="447">
        <v>92474</v>
      </c>
      <c r="B4077" s="332" t="s">
        <v>2582</v>
      </c>
      <c r="C4077" s="447" t="s">
        <v>16</v>
      </c>
      <c r="D4077" s="446">
        <v>250.12</v>
      </c>
      <c r="E4077" s="323"/>
    </row>
    <row r="4078" spans="1:5" ht="38.25">
      <c r="A4078" s="447">
        <v>92478</v>
      </c>
      <c r="B4078" s="332" t="s">
        <v>2586</v>
      </c>
      <c r="C4078" s="447" t="s">
        <v>16</v>
      </c>
      <c r="D4078" s="446">
        <v>238.59</v>
      </c>
      <c r="E4078" s="323"/>
    </row>
    <row r="4079" spans="1:5" ht="38.25">
      <c r="A4079" s="447">
        <v>92450</v>
      </c>
      <c r="B4079" s="332" t="s">
        <v>2559</v>
      </c>
      <c r="C4079" s="447" t="s">
        <v>16</v>
      </c>
      <c r="D4079" s="446">
        <v>331.84</v>
      </c>
      <c r="E4079" s="323"/>
    </row>
    <row r="4080" spans="1:5" ht="38.25">
      <c r="A4080" s="447">
        <v>92454</v>
      </c>
      <c r="B4080" s="332" t="s">
        <v>2563</v>
      </c>
      <c r="C4080" s="447" t="s">
        <v>16</v>
      </c>
      <c r="D4080" s="446">
        <v>301.17</v>
      </c>
      <c r="E4080" s="323"/>
    </row>
    <row r="4081" spans="1:5" ht="38.25">
      <c r="A4081" s="447">
        <v>92458</v>
      </c>
      <c r="B4081" s="332" t="s">
        <v>7289</v>
      </c>
      <c r="C4081" s="447" t="s">
        <v>16</v>
      </c>
      <c r="D4081" s="446">
        <v>282.08</v>
      </c>
      <c r="E4081" s="323"/>
    </row>
    <row r="4082" spans="1:5" ht="38.25">
      <c r="A4082" s="447">
        <v>92462</v>
      </c>
      <c r="B4082" s="332" t="s">
        <v>2570</v>
      </c>
      <c r="C4082" s="447" t="s">
        <v>16</v>
      </c>
      <c r="D4082" s="446">
        <v>269.95</v>
      </c>
      <c r="E4082" s="323"/>
    </row>
    <row r="4083" spans="1:5" ht="38.25">
      <c r="A4083" s="447">
        <v>92468</v>
      </c>
      <c r="B4083" s="332" t="s">
        <v>2576</v>
      </c>
      <c r="C4083" s="447" t="s">
        <v>16</v>
      </c>
      <c r="D4083" s="446">
        <v>119.92</v>
      </c>
      <c r="E4083" s="323"/>
    </row>
    <row r="4084" spans="1:5" ht="38.25">
      <c r="A4084" s="447">
        <v>92472</v>
      </c>
      <c r="B4084" s="332" t="s">
        <v>2580</v>
      </c>
      <c r="C4084" s="447" t="s">
        <v>16</v>
      </c>
      <c r="D4084" s="446">
        <v>113.93</v>
      </c>
      <c r="E4084" s="323"/>
    </row>
    <row r="4085" spans="1:5" ht="38.25">
      <c r="A4085" s="447">
        <v>92476</v>
      </c>
      <c r="B4085" s="332" t="s">
        <v>2584</v>
      </c>
      <c r="C4085" s="447" t="s">
        <v>16</v>
      </c>
      <c r="D4085" s="446">
        <v>108.85</v>
      </c>
      <c r="E4085" s="323"/>
    </row>
    <row r="4086" spans="1:5" ht="38.25">
      <c r="A4086" s="447">
        <v>92480</v>
      </c>
      <c r="B4086" s="332" t="s">
        <v>2588</v>
      </c>
      <c r="C4086" s="447" t="s">
        <v>16</v>
      </c>
      <c r="D4086" s="446">
        <v>98.7</v>
      </c>
      <c r="E4086" s="323"/>
    </row>
    <row r="4087" spans="1:5" ht="38.25">
      <c r="A4087" s="447">
        <v>92452</v>
      </c>
      <c r="B4087" s="332" t="s">
        <v>2561</v>
      </c>
      <c r="C4087" s="447" t="s">
        <v>16</v>
      </c>
      <c r="D4087" s="446">
        <v>189.39</v>
      </c>
      <c r="E4087" s="323"/>
    </row>
    <row r="4088" spans="1:5" ht="38.25">
      <c r="A4088" s="447">
        <v>92456</v>
      </c>
      <c r="B4088" s="332" t="s">
        <v>2565</v>
      </c>
      <c r="C4088" s="447" t="s">
        <v>16</v>
      </c>
      <c r="D4088" s="446">
        <v>157.93</v>
      </c>
      <c r="E4088" s="323"/>
    </row>
    <row r="4089" spans="1:5" ht="38.25">
      <c r="A4089" s="447">
        <v>92460</v>
      </c>
      <c r="B4089" s="332" t="s">
        <v>2568</v>
      </c>
      <c r="C4089" s="447" t="s">
        <v>16</v>
      </c>
      <c r="D4089" s="446">
        <v>132.65</v>
      </c>
      <c r="E4089" s="323"/>
    </row>
    <row r="4090" spans="1:5" ht="38.25">
      <c r="A4090" s="447">
        <v>92464</v>
      </c>
      <c r="B4090" s="332" t="s">
        <v>2572</v>
      </c>
      <c r="C4090" s="447" t="s">
        <v>16</v>
      </c>
      <c r="D4090" s="446">
        <v>126.93</v>
      </c>
      <c r="E4090" s="323"/>
    </row>
    <row r="4091" spans="1:5" ht="25.5">
      <c r="A4091" s="447">
        <v>105403</v>
      </c>
      <c r="B4091" s="332" t="s">
        <v>7292</v>
      </c>
      <c r="C4091" s="447" t="s">
        <v>16</v>
      </c>
      <c r="D4091" s="446">
        <v>191.72</v>
      </c>
      <c r="E4091" s="323"/>
    </row>
    <row r="4092" spans="1:5" ht="25.5">
      <c r="A4092" s="447">
        <v>96252</v>
      </c>
      <c r="B4092" s="332" t="s">
        <v>7290</v>
      </c>
      <c r="C4092" s="447" t="s">
        <v>16</v>
      </c>
      <c r="D4092" s="446">
        <v>160.44999999999999</v>
      </c>
      <c r="E4092" s="323"/>
    </row>
    <row r="4093" spans="1:5" ht="38.25">
      <c r="A4093" s="447">
        <v>96254</v>
      </c>
      <c r="B4093" s="332" t="s">
        <v>8911</v>
      </c>
      <c r="C4093" s="447" t="s">
        <v>5</v>
      </c>
      <c r="D4093" s="446">
        <v>0</v>
      </c>
      <c r="E4093" s="323"/>
    </row>
    <row r="4094" spans="1:5" ht="38.25">
      <c r="A4094" s="447">
        <v>96253</v>
      </c>
      <c r="B4094" s="332" t="s">
        <v>8912</v>
      </c>
      <c r="C4094" s="447" t="s">
        <v>5</v>
      </c>
      <c r="D4094" s="446">
        <v>0</v>
      </c>
      <c r="E4094" s="323"/>
    </row>
    <row r="4095" spans="1:5" ht="25.5">
      <c r="A4095" s="447">
        <v>105406</v>
      </c>
      <c r="B4095" s="332" t="s">
        <v>7293</v>
      </c>
      <c r="C4095" s="447" t="s">
        <v>16</v>
      </c>
      <c r="D4095" s="446">
        <v>201.23</v>
      </c>
      <c r="E4095" s="323"/>
    </row>
    <row r="4096" spans="1:5" ht="25.5">
      <c r="A4096" s="447">
        <v>96264</v>
      </c>
      <c r="B4096" s="332" t="s">
        <v>8913</v>
      </c>
      <c r="C4096" s="447" t="s">
        <v>16</v>
      </c>
      <c r="D4096" s="446">
        <v>0</v>
      </c>
      <c r="E4096" s="323"/>
    </row>
    <row r="4097" spans="1:5" ht="25.5">
      <c r="A4097" s="447">
        <v>105405</v>
      </c>
      <c r="B4097" s="332" t="s">
        <v>8914</v>
      </c>
      <c r="C4097" s="447" t="s">
        <v>16</v>
      </c>
      <c r="D4097" s="446">
        <v>0</v>
      </c>
      <c r="E4097" s="323"/>
    </row>
    <row r="4098" spans="1:5" ht="25.5">
      <c r="A4098" s="447">
        <v>96258</v>
      </c>
      <c r="B4098" s="332" t="s">
        <v>7291</v>
      </c>
      <c r="C4098" s="447" t="s">
        <v>16</v>
      </c>
      <c r="D4098" s="446">
        <v>146.34</v>
      </c>
      <c r="E4098" s="323"/>
    </row>
    <row r="4099" spans="1:5" ht="25.5">
      <c r="A4099" s="447">
        <v>96262</v>
      </c>
      <c r="B4099" s="332" t="s">
        <v>8915</v>
      </c>
      <c r="C4099" s="447" t="s">
        <v>16</v>
      </c>
      <c r="D4099" s="446">
        <v>0</v>
      </c>
      <c r="E4099" s="323"/>
    </row>
    <row r="4100" spans="1:5" ht="25.5">
      <c r="A4100" s="447">
        <v>105404</v>
      </c>
      <c r="B4100" s="332" t="s">
        <v>8916</v>
      </c>
      <c r="C4100" s="447" t="s">
        <v>16</v>
      </c>
      <c r="D4100" s="446">
        <v>0</v>
      </c>
      <c r="E4100" s="323"/>
    </row>
    <row r="4101" spans="1:5" ht="51">
      <c r="A4101" s="447">
        <v>92751</v>
      </c>
      <c r="B4101" s="332" t="s">
        <v>5934</v>
      </c>
      <c r="C4101" s="447" t="s">
        <v>827</v>
      </c>
      <c r="D4101" s="446">
        <v>1587.9</v>
      </c>
      <c r="E4101" s="323"/>
    </row>
    <row r="4102" spans="1:5" ht="51">
      <c r="A4102" s="447">
        <v>92752</v>
      </c>
      <c r="B4102" s="332" t="s">
        <v>5935</v>
      </c>
      <c r="C4102" s="447" t="s">
        <v>827</v>
      </c>
      <c r="D4102" s="446">
        <v>1871.91</v>
      </c>
      <c r="E4102" s="323"/>
    </row>
    <row r="4103" spans="1:5" ht="51">
      <c r="A4103" s="447">
        <v>92750</v>
      </c>
      <c r="B4103" s="332" t="s">
        <v>5933</v>
      </c>
      <c r="C4103" s="447" t="s">
        <v>827</v>
      </c>
      <c r="D4103" s="446">
        <v>1301.3800000000001</v>
      </c>
      <c r="E4103" s="323"/>
    </row>
    <row r="4104" spans="1:5" ht="38.25">
      <c r="A4104" s="447">
        <v>92749</v>
      </c>
      <c r="B4104" s="332" t="s">
        <v>5932</v>
      </c>
      <c r="C4104" s="447" t="s">
        <v>827</v>
      </c>
      <c r="D4104" s="446">
        <v>810.85</v>
      </c>
      <c r="E4104" s="323"/>
    </row>
    <row r="4105" spans="1:5" ht="51">
      <c r="A4105" s="447">
        <v>92745</v>
      </c>
      <c r="B4105" s="332" t="s">
        <v>5928</v>
      </c>
      <c r="C4105" s="447" t="s">
        <v>827</v>
      </c>
      <c r="D4105" s="446">
        <v>703.64</v>
      </c>
      <c r="E4105" s="323"/>
    </row>
    <row r="4106" spans="1:5" ht="51">
      <c r="A4106" s="447">
        <v>92747</v>
      </c>
      <c r="B4106" s="332" t="s">
        <v>5930</v>
      </c>
      <c r="C4106" s="447" t="s">
        <v>827</v>
      </c>
      <c r="D4106" s="446">
        <v>775.71</v>
      </c>
      <c r="E4106" s="323"/>
    </row>
    <row r="4107" spans="1:5" ht="51">
      <c r="A4107" s="447">
        <v>92743</v>
      </c>
      <c r="B4107" s="332" t="s">
        <v>5926</v>
      </c>
      <c r="C4107" s="447" t="s">
        <v>827</v>
      </c>
      <c r="D4107" s="446">
        <v>590.25</v>
      </c>
      <c r="E4107" s="323"/>
    </row>
    <row r="4108" spans="1:5" ht="51">
      <c r="A4108" s="447">
        <v>92746</v>
      </c>
      <c r="B4108" s="332" t="s">
        <v>5929</v>
      </c>
      <c r="C4108" s="447" t="s">
        <v>827</v>
      </c>
      <c r="D4108" s="446">
        <v>621.98</v>
      </c>
      <c r="E4108" s="323"/>
    </row>
    <row r="4109" spans="1:5" ht="51">
      <c r="A4109" s="447">
        <v>92748</v>
      </c>
      <c r="B4109" s="332" t="s">
        <v>5931</v>
      </c>
      <c r="C4109" s="447" t="s">
        <v>827</v>
      </c>
      <c r="D4109" s="446">
        <v>680.68</v>
      </c>
      <c r="E4109" s="323"/>
    </row>
    <row r="4110" spans="1:5" ht="51">
      <c r="A4110" s="447">
        <v>92744</v>
      </c>
      <c r="B4110" s="332" t="s">
        <v>5927</v>
      </c>
      <c r="C4110" s="447" t="s">
        <v>827</v>
      </c>
      <c r="D4110" s="446">
        <v>525.74</v>
      </c>
      <c r="E4110" s="323"/>
    </row>
    <row r="4111" spans="1:5" ht="63.75">
      <c r="A4111" s="447">
        <v>92754</v>
      </c>
      <c r="B4111" s="332" t="s">
        <v>5937</v>
      </c>
      <c r="C4111" s="447" t="s">
        <v>827</v>
      </c>
      <c r="D4111" s="446">
        <v>536.4</v>
      </c>
      <c r="E4111" s="323"/>
    </row>
    <row r="4112" spans="1:5" ht="51">
      <c r="A4112" s="447">
        <v>92753</v>
      </c>
      <c r="B4112" s="332" t="s">
        <v>5936</v>
      </c>
      <c r="C4112" s="447" t="s">
        <v>827</v>
      </c>
      <c r="D4112" s="446">
        <v>543.91</v>
      </c>
      <c r="E4112" s="323"/>
    </row>
    <row r="4113" spans="1:5" ht="38.25">
      <c r="A4113" s="447">
        <v>92755</v>
      </c>
      <c r="B4113" s="332" t="s">
        <v>5938</v>
      </c>
      <c r="C4113" s="447" t="s">
        <v>16</v>
      </c>
      <c r="D4113" s="446">
        <v>210.64</v>
      </c>
      <c r="E4113" s="323"/>
    </row>
    <row r="4114" spans="1:5" ht="38.25">
      <c r="A4114" s="447">
        <v>92756</v>
      </c>
      <c r="B4114" s="332" t="s">
        <v>5939</v>
      </c>
      <c r="C4114" s="447" t="s">
        <v>16</v>
      </c>
      <c r="D4114" s="446">
        <v>243.9</v>
      </c>
      <c r="E4114" s="323"/>
    </row>
    <row r="4115" spans="1:5" ht="38.25">
      <c r="A4115" s="447">
        <v>92757</v>
      </c>
      <c r="B4115" s="332" t="s">
        <v>5940</v>
      </c>
      <c r="C4115" s="447" t="s">
        <v>16</v>
      </c>
      <c r="D4115" s="446">
        <v>283.52</v>
      </c>
      <c r="E4115" s="323"/>
    </row>
    <row r="4116" spans="1:5" ht="38.25">
      <c r="A4116" s="447">
        <v>92758</v>
      </c>
      <c r="B4116" s="332" t="s">
        <v>5941</v>
      </c>
      <c r="C4116" s="447" t="s">
        <v>827</v>
      </c>
      <c r="D4116" s="446">
        <v>559.78</v>
      </c>
      <c r="E4116" s="323"/>
    </row>
    <row r="4117" spans="1:5" ht="63.75">
      <c r="A4117" s="447">
        <v>104500</v>
      </c>
      <c r="B4117" s="332" t="s">
        <v>8917</v>
      </c>
      <c r="C4117" s="447" t="s">
        <v>5</v>
      </c>
      <c r="D4117" s="446">
        <v>0</v>
      </c>
      <c r="E4117" s="323"/>
    </row>
    <row r="4118" spans="1:5" ht="63.75">
      <c r="A4118" s="447">
        <v>104503</v>
      </c>
      <c r="B4118" s="332" t="s">
        <v>8918</v>
      </c>
      <c r="C4118" s="447" t="s">
        <v>5</v>
      </c>
      <c r="D4118" s="446">
        <v>0</v>
      </c>
      <c r="E4118" s="323"/>
    </row>
    <row r="4119" spans="1:5" ht="63.75">
      <c r="A4119" s="447">
        <v>104504</v>
      </c>
      <c r="B4119" s="332" t="s">
        <v>8919</v>
      </c>
      <c r="C4119" s="447" t="s">
        <v>5</v>
      </c>
      <c r="D4119" s="446">
        <v>0</v>
      </c>
      <c r="E4119" s="323"/>
    </row>
    <row r="4120" spans="1:5" ht="63.75">
      <c r="A4120" s="447">
        <v>104507</v>
      </c>
      <c r="B4120" s="332" t="s">
        <v>8920</v>
      </c>
      <c r="C4120" s="447" t="s">
        <v>5</v>
      </c>
      <c r="D4120" s="446">
        <v>0</v>
      </c>
      <c r="E4120" s="323"/>
    </row>
    <row r="4121" spans="1:5" ht="63.75">
      <c r="A4121" s="447">
        <v>104508</v>
      </c>
      <c r="B4121" s="332" t="s">
        <v>8921</v>
      </c>
      <c r="C4121" s="447" t="s">
        <v>5</v>
      </c>
      <c r="D4121" s="446">
        <v>0</v>
      </c>
      <c r="E4121" s="323"/>
    </row>
    <row r="4122" spans="1:5" ht="63.75">
      <c r="A4122" s="447">
        <v>104509</v>
      </c>
      <c r="B4122" s="332" t="s">
        <v>8922</v>
      </c>
      <c r="C4122" s="447" t="s">
        <v>5</v>
      </c>
      <c r="D4122" s="446">
        <v>0</v>
      </c>
      <c r="E4122" s="323"/>
    </row>
    <row r="4123" spans="1:5" ht="63.75">
      <c r="A4123" s="447">
        <v>104512</v>
      </c>
      <c r="B4123" s="332" t="s">
        <v>8923</v>
      </c>
      <c r="C4123" s="447" t="s">
        <v>5</v>
      </c>
      <c r="D4123" s="446">
        <v>0</v>
      </c>
      <c r="E4123" s="323"/>
    </row>
    <row r="4124" spans="1:5" ht="63.75">
      <c r="A4124" s="447">
        <v>104513</v>
      </c>
      <c r="B4124" s="332" t="s">
        <v>8924</v>
      </c>
      <c r="C4124" s="447" t="s">
        <v>5</v>
      </c>
      <c r="D4124" s="446">
        <v>0</v>
      </c>
      <c r="E4124" s="323"/>
    </row>
    <row r="4125" spans="1:5" ht="63.75">
      <c r="A4125" s="447">
        <v>104514</v>
      </c>
      <c r="B4125" s="332" t="s">
        <v>8925</v>
      </c>
      <c r="C4125" s="447" t="s">
        <v>5</v>
      </c>
      <c r="D4125" s="446">
        <v>0</v>
      </c>
      <c r="E4125" s="323"/>
    </row>
    <row r="4126" spans="1:5" ht="63.75">
      <c r="A4126" s="447">
        <v>104501</v>
      </c>
      <c r="B4126" s="332" t="s">
        <v>8926</v>
      </c>
      <c r="C4126" s="447" t="s">
        <v>5</v>
      </c>
      <c r="D4126" s="446">
        <v>0</v>
      </c>
      <c r="E4126" s="323"/>
    </row>
    <row r="4127" spans="1:5" ht="63.75">
      <c r="A4127" s="447">
        <v>104502</v>
      </c>
      <c r="B4127" s="332" t="s">
        <v>8927</v>
      </c>
      <c r="C4127" s="447" t="s">
        <v>5</v>
      </c>
      <c r="D4127" s="446">
        <v>0</v>
      </c>
      <c r="E4127" s="323"/>
    </row>
    <row r="4128" spans="1:5" ht="63.75">
      <c r="A4128" s="447">
        <v>104505</v>
      </c>
      <c r="B4128" s="332" t="s">
        <v>8928</v>
      </c>
      <c r="C4128" s="447" t="s">
        <v>5</v>
      </c>
      <c r="D4128" s="446">
        <v>0</v>
      </c>
      <c r="E4128" s="323"/>
    </row>
    <row r="4129" spans="1:5" ht="63.75">
      <c r="A4129" s="447">
        <v>104506</v>
      </c>
      <c r="B4129" s="332" t="s">
        <v>8929</v>
      </c>
      <c r="C4129" s="447" t="s">
        <v>5</v>
      </c>
      <c r="D4129" s="446">
        <v>0</v>
      </c>
      <c r="E4129" s="323"/>
    </row>
    <row r="4130" spans="1:5" ht="63.75">
      <c r="A4130" s="447">
        <v>104510</v>
      </c>
      <c r="B4130" s="332" t="s">
        <v>8930</v>
      </c>
      <c r="C4130" s="447" t="s">
        <v>5</v>
      </c>
      <c r="D4130" s="446">
        <v>0</v>
      </c>
      <c r="E4130" s="323"/>
    </row>
    <row r="4131" spans="1:5" ht="63.75">
      <c r="A4131" s="447">
        <v>104511</v>
      </c>
      <c r="B4131" s="332" t="s">
        <v>8931</v>
      </c>
      <c r="C4131" s="447" t="s">
        <v>5</v>
      </c>
      <c r="D4131" s="446">
        <v>0</v>
      </c>
      <c r="E4131" s="323"/>
    </row>
    <row r="4132" spans="1:5" ht="63.75">
      <c r="A4132" s="447">
        <v>104491</v>
      </c>
      <c r="B4132" s="332" t="s">
        <v>5197</v>
      </c>
      <c r="C4132" s="447" t="s">
        <v>5</v>
      </c>
      <c r="D4132" s="446">
        <v>3202.68</v>
      </c>
      <c r="E4132" s="323"/>
    </row>
    <row r="4133" spans="1:5" ht="63.75">
      <c r="A4133" s="447">
        <v>104492</v>
      </c>
      <c r="B4133" s="332" t="s">
        <v>5198</v>
      </c>
      <c r="C4133" s="447" t="s">
        <v>5</v>
      </c>
      <c r="D4133" s="446">
        <v>4002.8</v>
      </c>
      <c r="E4133" s="323"/>
    </row>
    <row r="4134" spans="1:5" ht="63.75">
      <c r="A4134" s="447">
        <v>104493</v>
      </c>
      <c r="B4134" s="332" t="s">
        <v>8932</v>
      </c>
      <c r="C4134" s="447" t="s">
        <v>5</v>
      </c>
      <c r="D4134" s="446">
        <v>0</v>
      </c>
      <c r="E4134" s="323"/>
    </row>
    <row r="4135" spans="1:5" ht="63.75">
      <c r="A4135" s="447">
        <v>104494</v>
      </c>
      <c r="B4135" s="332" t="s">
        <v>5199</v>
      </c>
      <c r="C4135" s="447" t="s">
        <v>5</v>
      </c>
      <c r="D4135" s="446">
        <v>5403.48</v>
      </c>
      <c r="E4135" s="323"/>
    </row>
    <row r="4136" spans="1:5" ht="63.75">
      <c r="A4136" s="447">
        <v>104495</v>
      </c>
      <c r="B4136" s="332" t="s">
        <v>8933</v>
      </c>
      <c r="C4136" s="447" t="s">
        <v>5</v>
      </c>
      <c r="D4136" s="446">
        <v>0</v>
      </c>
      <c r="E4136" s="323"/>
    </row>
    <row r="4137" spans="1:5" ht="63.75">
      <c r="A4137" s="447">
        <v>104496</v>
      </c>
      <c r="B4137" s="332" t="s">
        <v>8934</v>
      </c>
      <c r="C4137" s="447" t="s">
        <v>5</v>
      </c>
      <c r="D4137" s="446">
        <v>0</v>
      </c>
      <c r="E4137" s="323"/>
    </row>
    <row r="4138" spans="1:5" ht="63.75">
      <c r="A4138" s="447">
        <v>104497</v>
      </c>
      <c r="B4138" s="332" t="s">
        <v>5200</v>
      </c>
      <c r="C4138" s="447" t="s">
        <v>5</v>
      </c>
      <c r="D4138" s="446">
        <v>6494.42</v>
      </c>
      <c r="E4138" s="323"/>
    </row>
    <row r="4139" spans="1:5" ht="63.75">
      <c r="A4139" s="447">
        <v>104498</v>
      </c>
      <c r="B4139" s="332" t="s">
        <v>8935</v>
      </c>
      <c r="C4139" s="447" t="s">
        <v>5</v>
      </c>
      <c r="D4139" s="446">
        <v>0</v>
      </c>
      <c r="E4139" s="323"/>
    </row>
    <row r="4140" spans="1:5" ht="63.75">
      <c r="A4140" s="447">
        <v>104499</v>
      </c>
      <c r="B4140" s="332" t="s">
        <v>8936</v>
      </c>
      <c r="C4140" s="447" t="s">
        <v>5</v>
      </c>
      <c r="D4140" s="446">
        <v>0</v>
      </c>
      <c r="E4140" s="323"/>
    </row>
    <row r="4141" spans="1:5" ht="25.5">
      <c r="A4141" s="447">
        <v>104515</v>
      </c>
      <c r="B4141" s="332" t="s">
        <v>5201</v>
      </c>
      <c r="C4141" s="447" t="s">
        <v>16</v>
      </c>
      <c r="D4141" s="446">
        <v>27.8</v>
      </c>
      <c r="E4141" s="323"/>
    </row>
    <row r="4142" spans="1:5" ht="38.25">
      <c r="A4142" s="447">
        <v>87430</v>
      </c>
      <c r="B4142" s="332" t="s">
        <v>5596</v>
      </c>
      <c r="C4142" s="447" t="s">
        <v>16</v>
      </c>
      <c r="D4142" s="446">
        <v>18.559999999999999</v>
      </c>
      <c r="E4142" s="323"/>
    </row>
    <row r="4143" spans="1:5" ht="38.25">
      <c r="A4143" s="447">
        <v>87433</v>
      </c>
      <c r="B4143" s="332" t="s">
        <v>5597</v>
      </c>
      <c r="C4143" s="447" t="s">
        <v>16</v>
      </c>
      <c r="D4143" s="446">
        <v>26.57</v>
      </c>
      <c r="E4143" s="323"/>
    </row>
    <row r="4144" spans="1:5" ht="38.25">
      <c r="A4144" s="447">
        <v>87436</v>
      </c>
      <c r="B4144" s="332" t="s">
        <v>5598</v>
      </c>
      <c r="C4144" s="447" t="s">
        <v>16</v>
      </c>
      <c r="D4144" s="446">
        <v>30.41</v>
      </c>
      <c r="E4144" s="323"/>
    </row>
    <row r="4145" spans="1:5" ht="38.25">
      <c r="A4145" s="447">
        <v>87439</v>
      </c>
      <c r="B4145" s="332" t="s">
        <v>5599</v>
      </c>
      <c r="C4145" s="447" t="s">
        <v>16</v>
      </c>
      <c r="D4145" s="446">
        <v>37.14</v>
      </c>
      <c r="E4145" s="323"/>
    </row>
    <row r="4146" spans="1:5" ht="38.25">
      <c r="A4146" s="447">
        <v>104633</v>
      </c>
      <c r="B4146" s="332" t="s">
        <v>5606</v>
      </c>
      <c r="C4146" s="447" t="s">
        <v>16</v>
      </c>
      <c r="D4146" s="446">
        <v>26.1</v>
      </c>
      <c r="E4146" s="323"/>
    </row>
    <row r="4147" spans="1:5" ht="38.25">
      <c r="A4147" s="447">
        <v>104634</v>
      </c>
      <c r="B4147" s="332" t="s">
        <v>5607</v>
      </c>
      <c r="C4147" s="447" t="s">
        <v>16</v>
      </c>
      <c r="D4147" s="446">
        <v>38.24</v>
      </c>
      <c r="E4147" s="323"/>
    </row>
    <row r="4148" spans="1:5" ht="25.5">
      <c r="A4148" s="447">
        <v>87418</v>
      </c>
      <c r="B4148" s="332" t="s">
        <v>5592</v>
      </c>
      <c r="C4148" s="447" t="s">
        <v>16</v>
      </c>
      <c r="D4148" s="446">
        <v>18.72</v>
      </c>
      <c r="E4148" s="323"/>
    </row>
    <row r="4149" spans="1:5" ht="25.5">
      <c r="A4149" s="447">
        <v>87421</v>
      </c>
      <c r="B4149" s="332" t="s">
        <v>5593</v>
      </c>
      <c r="C4149" s="447" t="s">
        <v>16</v>
      </c>
      <c r="D4149" s="446">
        <v>28.42</v>
      </c>
      <c r="E4149" s="323"/>
    </row>
    <row r="4150" spans="1:5" ht="38.25">
      <c r="A4150" s="447">
        <v>104628</v>
      </c>
      <c r="B4150" s="332" t="s">
        <v>5601</v>
      </c>
      <c r="C4150" s="447" t="s">
        <v>16</v>
      </c>
      <c r="D4150" s="446">
        <v>29.71</v>
      </c>
      <c r="E4150" s="323"/>
    </row>
    <row r="4151" spans="1:5" ht="38.25">
      <c r="A4151" s="447">
        <v>104631</v>
      </c>
      <c r="B4151" s="332" t="s">
        <v>5604</v>
      </c>
      <c r="C4151" s="447" t="s">
        <v>16</v>
      </c>
      <c r="D4151" s="446">
        <v>40.19</v>
      </c>
      <c r="E4151" s="323"/>
    </row>
    <row r="4152" spans="1:5" ht="38.25">
      <c r="A4152" s="447">
        <v>104627</v>
      </c>
      <c r="B4152" s="332" t="s">
        <v>5600</v>
      </c>
      <c r="C4152" s="447" t="s">
        <v>16</v>
      </c>
      <c r="D4152" s="446">
        <v>18.7</v>
      </c>
      <c r="E4152" s="323"/>
    </row>
    <row r="4153" spans="1:5" ht="38.25">
      <c r="A4153" s="447">
        <v>104630</v>
      </c>
      <c r="B4153" s="332" t="s">
        <v>5603</v>
      </c>
      <c r="C4153" s="447" t="s">
        <v>16</v>
      </c>
      <c r="D4153" s="446">
        <v>29.18</v>
      </c>
      <c r="E4153" s="323"/>
    </row>
    <row r="4154" spans="1:5" ht="38.25">
      <c r="A4154" s="447">
        <v>104629</v>
      </c>
      <c r="B4154" s="332" t="s">
        <v>5602</v>
      </c>
      <c r="C4154" s="447" t="s">
        <v>16</v>
      </c>
      <c r="D4154" s="446">
        <v>36.04</v>
      </c>
      <c r="E4154" s="323"/>
    </row>
    <row r="4155" spans="1:5" ht="38.25">
      <c r="A4155" s="447">
        <v>104632</v>
      </c>
      <c r="B4155" s="332" t="s">
        <v>5605</v>
      </c>
      <c r="C4155" s="447" t="s">
        <v>16</v>
      </c>
      <c r="D4155" s="446">
        <v>46.52</v>
      </c>
      <c r="E4155" s="323"/>
    </row>
    <row r="4156" spans="1:5" ht="38.25">
      <c r="A4156" s="447">
        <v>87412</v>
      </c>
      <c r="B4156" s="332" t="s">
        <v>5587</v>
      </c>
      <c r="C4156" s="447" t="s">
        <v>16</v>
      </c>
      <c r="D4156" s="446">
        <v>24.51</v>
      </c>
      <c r="E4156" s="323"/>
    </row>
    <row r="4157" spans="1:5" ht="38.25">
      <c r="A4157" s="447">
        <v>87415</v>
      </c>
      <c r="B4157" s="332" t="s">
        <v>5590</v>
      </c>
      <c r="C4157" s="447" t="s">
        <v>16</v>
      </c>
      <c r="D4157" s="446">
        <v>33.82</v>
      </c>
      <c r="E4157" s="323"/>
    </row>
    <row r="4158" spans="1:5" ht="38.25">
      <c r="A4158" s="447">
        <v>87411</v>
      </c>
      <c r="B4158" s="332" t="s">
        <v>5586</v>
      </c>
      <c r="C4158" s="447" t="s">
        <v>16</v>
      </c>
      <c r="D4158" s="446">
        <v>16.03</v>
      </c>
      <c r="E4158" s="323"/>
    </row>
    <row r="4159" spans="1:5" ht="38.25">
      <c r="A4159" s="447">
        <v>87414</v>
      </c>
      <c r="B4159" s="332" t="s">
        <v>5589</v>
      </c>
      <c r="C4159" s="447" t="s">
        <v>16</v>
      </c>
      <c r="D4159" s="446">
        <v>25.34</v>
      </c>
      <c r="E4159" s="323"/>
    </row>
    <row r="4160" spans="1:5" ht="38.25">
      <c r="A4160" s="447">
        <v>87413</v>
      </c>
      <c r="B4160" s="332" t="s">
        <v>5588</v>
      </c>
      <c r="C4160" s="447" t="s">
        <v>16</v>
      </c>
      <c r="D4160" s="446">
        <v>29.39</v>
      </c>
      <c r="E4160" s="323"/>
    </row>
    <row r="4161" spans="1:5" ht="38.25">
      <c r="A4161" s="447">
        <v>87416</v>
      </c>
      <c r="B4161" s="332" t="s">
        <v>5591</v>
      </c>
      <c r="C4161" s="447" t="s">
        <v>16</v>
      </c>
      <c r="D4161" s="446">
        <v>38.700000000000003</v>
      </c>
      <c r="E4161" s="323"/>
    </row>
    <row r="4162" spans="1:5" ht="38.25">
      <c r="A4162" s="447">
        <v>104635</v>
      </c>
      <c r="B4162" s="332" t="s">
        <v>5608</v>
      </c>
      <c r="C4162" s="447" t="s">
        <v>16</v>
      </c>
      <c r="D4162" s="446">
        <v>53.58</v>
      </c>
      <c r="E4162" s="323"/>
    </row>
    <row r="4163" spans="1:5" ht="38.25">
      <c r="A4163" s="447">
        <v>104636</v>
      </c>
      <c r="B4163" s="332" t="s">
        <v>5609</v>
      </c>
      <c r="C4163" s="447" t="s">
        <v>16</v>
      </c>
      <c r="D4163" s="446">
        <v>62.02</v>
      </c>
      <c r="E4163" s="323"/>
    </row>
    <row r="4164" spans="1:5" ht="25.5">
      <c r="A4164" s="447">
        <v>87424</v>
      </c>
      <c r="B4164" s="332" t="s">
        <v>5594</v>
      </c>
      <c r="C4164" s="447" t="s">
        <v>16</v>
      </c>
      <c r="D4164" s="446">
        <v>37.9</v>
      </c>
      <c r="E4164" s="323"/>
    </row>
    <row r="4165" spans="1:5" ht="25.5">
      <c r="A4165" s="447">
        <v>87427</v>
      </c>
      <c r="B4165" s="332" t="s">
        <v>5595</v>
      </c>
      <c r="C4165" s="447" t="s">
        <v>16</v>
      </c>
      <c r="D4165" s="446">
        <v>44.64</v>
      </c>
      <c r="E4165" s="323"/>
    </row>
    <row r="4166" spans="1:5" ht="25.5">
      <c r="A4166" s="447">
        <v>89998</v>
      </c>
      <c r="B4166" s="332" t="s">
        <v>2705</v>
      </c>
      <c r="C4166" s="447" t="s">
        <v>802</v>
      </c>
      <c r="D4166" s="446">
        <v>10.47</v>
      </c>
      <c r="E4166" s="323"/>
    </row>
    <row r="4167" spans="1:5" ht="25.5">
      <c r="A4167" s="447">
        <v>102920</v>
      </c>
      <c r="B4167" s="332" t="s">
        <v>2714</v>
      </c>
      <c r="C4167" s="447" t="s">
        <v>802</v>
      </c>
      <c r="D4167" s="446">
        <v>8.59</v>
      </c>
      <c r="E4167" s="323"/>
    </row>
    <row r="4168" spans="1:5" ht="25.5">
      <c r="A4168" s="447">
        <v>102923</v>
      </c>
      <c r="B4168" s="332" t="s">
        <v>2717</v>
      </c>
      <c r="C4168" s="447" t="s">
        <v>802</v>
      </c>
      <c r="D4168" s="446">
        <v>8.0500000000000007</v>
      </c>
      <c r="E4168" s="323"/>
    </row>
    <row r="4169" spans="1:5" ht="25.5">
      <c r="A4169" s="447">
        <v>90000</v>
      </c>
      <c r="B4169" s="332" t="s">
        <v>2707</v>
      </c>
      <c r="C4169" s="447" t="s">
        <v>802</v>
      </c>
      <c r="D4169" s="446">
        <v>13.37</v>
      </c>
      <c r="E4169" s="323"/>
    </row>
    <row r="4170" spans="1:5" ht="25.5">
      <c r="A4170" s="447">
        <v>103088</v>
      </c>
      <c r="B4170" s="332" t="s">
        <v>2718</v>
      </c>
      <c r="C4170" s="447" t="s">
        <v>802</v>
      </c>
      <c r="D4170" s="446">
        <v>10.44</v>
      </c>
      <c r="E4170" s="323"/>
    </row>
    <row r="4171" spans="1:5" ht="25.5">
      <c r="A4171" s="447">
        <v>102922</v>
      </c>
      <c r="B4171" s="332" t="s">
        <v>2716</v>
      </c>
      <c r="C4171" s="447" t="s">
        <v>802</v>
      </c>
      <c r="D4171" s="446">
        <v>9.19</v>
      </c>
      <c r="E4171" s="323"/>
    </row>
    <row r="4172" spans="1:5" ht="25.5">
      <c r="A4172" s="447">
        <v>89999</v>
      </c>
      <c r="B4172" s="332" t="s">
        <v>2706</v>
      </c>
      <c r="C4172" s="447" t="s">
        <v>802</v>
      </c>
      <c r="D4172" s="446">
        <v>16.73</v>
      </c>
      <c r="E4172" s="323"/>
    </row>
    <row r="4173" spans="1:5" ht="25.5">
      <c r="A4173" s="447">
        <v>89996</v>
      </c>
      <c r="B4173" s="332" t="s">
        <v>2703</v>
      </c>
      <c r="C4173" s="447" t="s">
        <v>802</v>
      </c>
      <c r="D4173" s="446">
        <v>11.03</v>
      </c>
      <c r="E4173" s="323"/>
    </row>
    <row r="4174" spans="1:5" ht="25.5">
      <c r="A4174" s="447">
        <v>89997</v>
      </c>
      <c r="B4174" s="332" t="s">
        <v>2704</v>
      </c>
      <c r="C4174" s="447" t="s">
        <v>802</v>
      </c>
      <c r="D4174" s="446">
        <v>8.94</v>
      </c>
      <c r="E4174" s="323"/>
    </row>
    <row r="4175" spans="1:5" ht="25.5">
      <c r="A4175" s="447">
        <v>102921</v>
      </c>
      <c r="B4175" s="332" t="s">
        <v>2715</v>
      </c>
      <c r="C4175" s="447" t="s">
        <v>802</v>
      </c>
      <c r="D4175" s="446">
        <v>8.27</v>
      </c>
      <c r="E4175" s="323"/>
    </row>
    <row r="4176" spans="1:5" ht="38.25">
      <c r="A4176" s="447">
        <v>90278</v>
      </c>
      <c r="B4176" s="332" t="s">
        <v>2722</v>
      </c>
      <c r="C4176" s="447" t="s">
        <v>827</v>
      </c>
      <c r="D4176" s="446">
        <v>516.83000000000004</v>
      </c>
      <c r="E4176" s="323"/>
    </row>
    <row r="4177" spans="1:5" ht="38.25">
      <c r="A4177" s="447">
        <v>90282</v>
      </c>
      <c r="B4177" s="332" t="s">
        <v>2726</v>
      </c>
      <c r="C4177" s="447" t="s">
        <v>827</v>
      </c>
      <c r="D4177" s="446">
        <v>497.39</v>
      </c>
      <c r="E4177" s="323"/>
    </row>
    <row r="4178" spans="1:5" ht="38.25">
      <c r="A4178" s="447">
        <v>90279</v>
      </c>
      <c r="B4178" s="332" t="s">
        <v>2723</v>
      </c>
      <c r="C4178" s="447" t="s">
        <v>827</v>
      </c>
      <c r="D4178" s="446">
        <v>567.32000000000005</v>
      </c>
      <c r="E4178" s="323"/>
    </row>
    <row r="4179" spans="1:5" ht="38.25">
      <c r="A4179" s="447">
        <v>90283</v>
      </c>
      <c r="B4179" s="332" t="s">
        <v>2727</v>
      </c>
      <c r="C4179" s="447" t="s">
        <v>827</v>
      </c>
      <c r="D4179" s="446">
        <v>546.46</v>
      </c>
      <c r="E4179" s="323"/>
    </row>
    <row r="4180" spans="1:5" ht="38.25">
      <c r="A4180" s="447">
        <v>90280</v>
      </c>
      <c r="B4180" s="332" t="s">
        <v>2724</v>
      </c>
      <c r="C4180" s="447" t="s">
        <v>827</v>
      </c>
      <c r="D4180" s="446">
        <v>620.09</v>
      </c>
      <c r="E4180" s="323"/>
    </row>
    <row r="4181" spans="1:5" ht="38.25">
      <c r="A4181" s="447">
        <v>90284</v>
      </c>
      <c r="B4181" s="332" t="s">
        <v>2728</v>
      </c>
      <c r="C4181" s="447" t="s">
        <v>827</v>
      </c>
      <c r="D4181" s="446">
        <v>605.34</v>
      </c>
      <c r="E4181" s="323"/>
    </row>
    <row r="4182" spans="1:5" ht="38.25">
      <c r="A4182" s="447">
        <v>90281</v>
      </c>
      <c r="B4182" s="332" t="s">
        <v>2725</v>
      </c>
      <c r="C4182" s="447" t="s">
        <v>827</v>
      </c>
      <c r="D4182" s="446">
        <v>713.88</v>
      </c>
      <c r="E4182" s="323"/>
    </row>
    <row r="4183" spans="1:5" ht="38.25">
      <c r="A4183" s="447">
        <v>90285</v>
      </c>
      <c r="B4183" s="332" t="s">
        <v>2729</v>
      </c>
      <c r="C4183" s="447" t="s">
        <v>827</v>
      </c>
      <c r="D4183" s="446">
        <v>702.83</v>
      </c>
      <c r="E4183" s="323"/>
    </row>
    <row r="4184" spans="1:5" ht="25.5">
      <c r="A4184" s="447">
        <v>89994</v>
      </c>
      <c r="B4184" s="332" t="s">
        <v>2720</v>
      </c>
      <c r="C4184" s="447" t="s">
        <v>827</v>
      </c>
      <c r="D4184" s="446">
        <v>893.99</v>
      </c>
      <c r="E4184" s="323"/>
    </row>
    <row r="4185" spans="1:5" ht="25.5">
      <c r="A4185" s="447">
        <v>89995</v>
      </c>
      <c r="B4185" s="332" t="s">
        <v>2721</v>
      </c>
      <c r="C4185" s="447" t="s">
        <v>827</v>
      </c>
      <c r="D4185" s="446">
        <v>1006.05</v>
      </c>
      <c r="E4185" s="323"/>
    </row>
    <row r="4186" spans="1:5" ht="13.5">
      <c r="A4186" s="447">
        <v>89993</v>
      </c>
      <c r="B4186" s="332" t="s">
        <v>2719</v>
      </c>
      <c r="C4186" s="447" t="s">
        <v>827</v>
      </c>
      <c r="D4186" s="446">
        <v>1044.56</v>
      </c>
      <c r="E4186" s="323"/>
    </row>
    <row r="4187" spans="1:5" ht="25.5">
      <c r="A4187" s="447">
        <v>99860</v>
      </c>
      <c r="B4187" s="332" t="s">
        <v>8937</v>
      </c>
      <c r="C4187" s="447" t="s">
        <v>5</v>
      </c>
      <c r="D4187" s="446">
        <v>0</v>
      </c>
      <c r="E4187" s="323"/>
    </row>
    <row r="4188" spans="1:5" ht="25.5">
      <c r="A4188" s="447">
        <v>99858</v>
      </c>
      <c r="B4188" s="332" t="s">
        <v>8938</v>
      </c>
      <c r="C4188" s="447" t="s">
        <v>5</v>
      </c>
      <c r="D4188" s="446">
        <v>0</v>
      </c>
      <c r="E4188" s="323"/>
    </row>
    <row r="4189" spans="1:5" ht="25.5">
      <c r="A4189" s="447">
        <v>99859</v>
      </c>
      <c r="B4189" s="332" t="s">
        <v>8939</v>
      </c>
      <c r="C4189" s="447" t="s">
        <v>5</v>
      </c>
      <c r="D4189" s="446">
        <v>0</v>
      </c>
      <c r="E4189" s="323"/>
    </row>
    <row r="4190" spans="1:5" ht="25.5">
      <c r="A4190" s="447">
        <v>99857</v>
      </c>
      <c r="B4190" s="332" t="s">
        <v>6004</v>
      </c>
      <c r="C4190" s="447" t="s">
        <v>5</v>
      </c>
      <c r="D4190" s="446">
        <v>93.06</v>
      </c>
      <c r="E4190" s="323"/>
    </row>
    <row r="4191" spans="1:5" ht="25.5">
      <c r="A4191" s="447">
        <v>99855</v>
      </c>
      <c r="B4191" s="332" t="s">
        <v>6003</v>
      </c>
      <c r="C4191" s="447" t="s">
        <v>5</v>
      </c>
      <c r="D4191" s="446">
        <v>101.46</v>
      </c>
      <c r="E4191" s="323"/>
    </row>
    <row r="4192" spans="1:5" ht="25.5">
      <c r="A4192" s="447">
        <v>99856</v>
      </c>
      <c r="B4192" s="332" t="s">
        <v>8940</v>
      </c>
      <c r="C4192" s="447" t="s">
        <v>5</v>
      </c>
      <c r="D4192" s="446">
        <v>0</v>
      </c>
      <c r="E4192" s="323"/>
    </row>
    <row r="4193" spans="1:5" ht="25.5">
      <c r="A4193" s="447">
        <v>99862</v>
      </c>
      <c r="B4193" s="332" t="s">
        <v>926</v>
      </c>
      <c r="C4193" s="447" t="s">
        <v>16</v>
      </c>
      <c r="D4193" s="446">
        <v>628.08000000000004</v>
      </c>
      <c r="E4193" s="323"/>
    </row>
    <row r="4194" spans="1:5" ht="25.5">
      <c r="A4194" s="447">
        <v>99861</v>
      </c>
      <c r="B4194" s="332" t="s">
        <v>925</v>
      </c>
      <c r="C4194" s="447" t="s">
        <v>16</v>
      </c>
      <c r="D4194" s="446">
        <v>614.82000000000005</v>
      </c>
      <c r="E4194" s="323"/>
    </row>
    <row r="4195" spans="1:5" ht="51">
      <c r="A4195" s="447">
        <v>99839</v>
      </c>
      <c r="B4195" s="332" t="s">
        <v>4512</v>
      </c>
      <c r="C4195" s="447" t="s">
        <v>5</v>
      </c>
      <c r="D4195" s="446">
        <v>480.95</v>
      </c>
      <c r="E4195" s="323"/>
    </row>
    <row r="4196" spans="1:5" ht="51">
      <c r="A4196" s="447">
        <v>99849</v>
      </c>
      <c r="B4196" s="332" t="s">
        <v>8941</v>
      </c>
      <c r="C4196" s="447" t="s">
        <v>5</v>
      </c>
      <c r="D4196" s="446">
        <v>0</v>
      </c>
      <c r="E4196" s="323"/>
    </row>
    <row r="4197" spans="1:5" ht="51">
      <c r="A4197" s="447">
        <v>99853</v>
      </c>
      <c r="B4197" s="332" t="s">
        <v>8942</v>
      </c>
      <c r="C4197" s="447" t="s">
        <v>5</v>
      </c>
      <c r="D4197" s="446">
        <v>0</v>
      </c>
      <c r="E4197" s="323"/>
    </row>
    <row r="4198" spans="1:5" ht="51">
      <c r="A4198" s="447">
        <v>99847</v>
      </c>
      <c r="B4198" s="332" t="s">
        <v>8943</v>
      </c>
      <c r="C4198" s="447" t="s">
        <v>5</v>
      </c>
      <c r="D4198" s="446">
        <v>0</v>
      </c>
      <c r="E4198" s="323"/>
    </row>
    <row r="4199" spans="1:5" ht="63.75">
      <c r="A4199" s="447">
        <v>99851</v>
      </c>
      <c r="B4199" s="332" t="s">
        <v>8944</v>
      </c>
      <c r="C4199" s="447" t="s">
        <v>5</v>
      </c>
      <c r="D4199" s="446">
        <v>0</v>
      </c>
      <c r="E4199" s="323"/>
    </row>
    <row r="4200" spans="1:5" ht="63.75">
      <c r="A4200" s="447">
        <v>99850</v>
      </c>
      <c r="B4200" s="332" t="s">
        <v>8945</v>
      </c>
      <c r="C4200" s="447" t="s">
        <v>5</v>
      </c>
      <c r="D4200" s="446">
        <v>0</v>
      </c>
      <c r="E4200" s="323"/>
    </row>
    <row r="4201" spans="1:5" ht="63.75">
      <c r="A4201" s="447">
        <v>99854</v>
      </c>
      <c r="B4201" s="332" t="s">
        <v>8946</v>
      </c>
      <c r="C4201" s="447" t="s">
        <v>5</v>
      </c>
      <c r="D4201" s="446">
        <v>0</v>
      </c>
      <c r="E4201" s="323"/>
    </row>
    <row r="4202" spans="1:5" ht="63.75">
      <c r="A4202" s="447">
        <v>99848</v>
      </c>
      <c r="B4202" s="332" t="s">
        <v>8947</v>
      </c>
      <c r="C4202" s="447" t="s">
        <v>5</v>
      </c>
      <c r="D4202" s="446">
        <v>0</v>
      </c>
      <c r="E4202" s="323"/>
    </row>
    <row r="4203" spans="1:5" ht="63.75">
      <c r="A4203" s="447">
        <v>99852</v>
      </c>
      <c r="B4203" s="332" t="s">
        <v>8948</v>
      </c>
      <c r="C4203" s="447" t="s">
        <v>5</v>
      </c>
      <c r="D4203" s="446">
        <v>0</v>
      </c>
      <c r="E4203" s="323"/>
    </row>
    <row r="4204" spans="1:5" ht="51">
      <c r="A4204" s="447">
        <v>99844</v>
      </c>
      <c r="B4204" s="332" t="s">
        <v>8949</v>
      </c>
      <c r="C4204" s="447" t="s">
        <v>5</v>
      </c>
      <c r="D4204" s="446">
        <v>0</v>
      </c>
      <c r="E4204" s="323"/>
    </row>
    <row r="4205" spans="1:5" ht="63.75">
      <c r="A4205" s="447">
        <v>99842</v>
      </c>
      <c r="B4205" s="332" t="s">
        <v>8950</v>
      </c>
      <c r="C4205" s="447" t="s">
        <v>5</v>
      </c>
      <c r="D4205" s="446">
        <v>0</v>
      </c>
      <c r="E4205" s="323"/>
    </row>
    <row r="4206" spans="1:5" ht="63.75">
      <c r="A4206" s="447">
        <v>99837</v>
      </c>
      <c r="B4206" s="332" t="s">
        <v>6002</v>
      </c>
      <c r="C4206" s="447" t="s">
        <v>5</v>
      </c>
      <c r="D4206" s="446">
        <v>559</v>
      </c>
      <c r="E4206" s="323"/>
    </row>
    <row r="4207" spans="1:5" ht="63.75">
      <c r="A4207" s="447">
        <v>99840</v>
      </c>
      <c r="B4207" s="332" t="s">
        <v>8951</v>
      </c>
      <c r="C4207" s="447" t="s">
        <v>5</v>
      </c>
      <c r="D4207" s="446">
        <v>0</v>
      </c>
      <c r="E4207" s="323"/>
    </row>
    <row r="4208" spans="1:5" ht="63.75">
      <c r="A4208" s="447">
        <v>99845</v>
      </c>
      <c r="B4208" s="332" t="s">
        <v>8952</v>
      </c>
      <c r="C4208" s="447" t="s">
        <v>5</v>
      </c>
      <c r="D4208" s="446">
        <v>0</v>
      </c>
      <c r="E4208" s="323"/>
    </row>
    <row r="4209" spans="1:5" ht="51">
      <c r="A4209" s="447">
        <v>99843</v>
      </c>
      <c r="B4209" s="332" t="s">
        <v>8953</v>
      </c>
      <c r="C4209" s="447" t="s">
        <v>5</v>
      </c>
      <c r="D4209" s="446">
        <v>0</v>
      </c>
      <c r="E4209" s="323"/>
    </row>
    <row r="4210" spans="1:5" ht="63.75">
      <c r="A4210" s="447">
        <v>99838</v>
      </c>
      <c r="B4210" s="332" t="s">
        <v>8954</v>
      </c>
      <c r="C4210" s="447" t="s">
        <v>5</v>
      </c>
      <c r="D4210" s="446">
        <v>0</v>
      </c>
      <c r="E4210" s="323"/>
    </row>
    <row r="4211" spans="1:5" ht="38.25">
      <c r="A4211" s="447">
        <v>99846</v>
      </c>
      <c r="B4211" s="332" t="s">
        <v>8955</v>
      </c>
      <c r="C4211" s="447" t="s">
        <v>5</v>
      </c>
      <c r="D4211" s="446">
        <v>0</v>
      </c>
      <c r="E4211" s="323"/>
    </row>
    <row r="4212" spans="1:5" ht="38.25">
      <c r="A4212" s="447">
        <v>99841</v>
      </c>
      <c r="B4212" s="332" t="s">
        <v>4513</v>
      </c>
      <c r="C4212" s="447" t="s">
        <v>5</v>
      </c>
      <c r="D4212" s="446">
        <v>1083.71</v>
      </c>
      <c r="E4212" s="323"/>
    </row>
    <row r="4213" spans="1:5" ht="51">
      <c r="A4213" s="447">
        <v>94276</v>
      </c>
      <c r="B4213" s="332" t="s">
        <v>5983</v>
      </c>
      <c r="C4213" s="447" t="s">
        <v>5</v>
      </c>
      <c r="D4213" s="446">
        <v>49.46</v>
      </c>
      <c r="E4213" s="323"/>
    </row>
    <row r="4214" spans="1:5" ht="51">
      <c r="A4214" s="447">
        <v>94274</v>
      </c>
      <c r="B4214" s="332" t="s">
        <v>5981</v>
      </c>
      <c r="C4214" s="447" t="s">
        <v>5</v>
      </c>
      <c r="D4214" s="446">
        <v>54.15</v>
      </c>
      <c r="E4214" s="323"/>
    </row>
    <row r="4215" spans="1:5" ht="63.75">
      <c r="A4215" s="447">
        <v>94280</v>
      </c>
      <c r="B4215" s="332" t="s">
        <v>5987</v>
      </c>
      <c r="C4215" s="447" t="s">
        <v>5</v>
      </c>
      <c r="D4215" s="446">
        <v>52.48</v>
      </c>
      <c r="E4215" s="323"/>
    </row>
    <row r="4216" spans="1:5" ht="51">
      <c r="A4216" s="447">
        <v>94278</v>
      </c>
      <c r="B4216" s="332" t="s">
        <v>5985</v>
      </c>
      <c r="C4216" s="447" t="s">
        <v>5</v>
      </c>
      <c r="D4216" s="446">
        <v>43.86</v>
      </c>
      <c r="E4216" s="323"/>
    </row>
    <row r="4217" spans="1:5" ht="51">
      <c r="A4217" s="447">
        <v>94275</v>
      </c>
      <c r="B4217" s="332" t="s">
        <v>5982</v>
      </c>
      <c r="C4217" s="447" t="s">
        <v>5</v>
      </c>
      <c r="D4217" s="446">
        <v>46.56</v>
      </c>
      <c r="E4217" s="323"/>
    </row>
    <row r="4218" spans="1:5" ht="51">
      <c r="A4218" s="447">
        <v>94273</v>
      </c>
      <c r="B4218" s="332" t="s">
        <v>5980</v>
      </c>
      <c r="C4218" s="447" t="s">
        <v>5</v>
      </c>
      <c r="D4218" s="446">
        <v>51.25</v>
      </c>
      <c r="E4218" s="323"/>
    </row>
    <row r="4219" spans="1:5" ht="63.75">
      <c r="A4219" s="447">
        <v>94279</v>
      </c>
      <c r="B4219" s="332" t="s">
        <v>5986</v>
      </c>
      <c r="C4219" s="447" t="s">
        <v>5</v>
      </c>
      <c r="D4219" s="446">
        <v>49.6</v>
      </c>
      <c r="E4219" s="323"/>
    </row>
    <row r="4220" spans="1:5" ht="51">
      <c r="A4220" s="447">
        <v>94277</v>
      </c>
      <c r="B4220" s="332" t="s">
        <v>5984</v>
      </c>
      <c r="C4220" s="447" t="s">
        <v>5</v>
      </c>
      <c r="D4220" s="446">
        <v>40.97</v>
      </c>
      <c r="E4220" s="323"/>
    </row>
    <row r="4221" spans="1:5" ht="63.75">
      <c r="A4221" s="447">
        <v>104930</v>
      </c>
      <c r="B4221" s="332" t="s">
        <v>8956</v>
      </c>
      <c r="C4221" s="447" t="s">
        <v>5</v>
      </c>
      <c r="D4221" s="446">
        <v>0</v>
      </c>
      <c r="E4221" s="323"/>
    </row>
    <row r="4222" spans="1:5" ht="63.75">
      <c r="A4222" s="447">
        <v>104931</v>
      </c>
      <c r="B4222" s="332" t="s">
        <v>8957</v>
      </c>
      <c r="C4222" s="447" t="s">
        <v>5</v>
      </c>
      <c r="D4222" s="446">
        <v>0</v>
      </c>
      <c r="E4222" s="323"/>
    </row>
    <row r="4223" spans="1:5" ht="25.5">
      <c r="A4223" s="447">
        <v>94294</v>
      </c>
      <c r="B4223" s="332" t="s">
        <v>6001</v>
      </c>
      <c r="C4223" s="447" t="s">
        <v>5</v>
      </c>
      <c r="D4223" s="446">
        <v>8.07</v>
      </c>
      <c r="E4223" s="323"/>
    </row>
    <row r="4224" spans="1:5" ht="25.5">
      <c r="A4224" s="447">
        <v>94288</v>
      </c>
      <c r="B4224" s="332" t="s">
        <v>5995</v>
      </c>
      <c r="C4224" s="447" t="s">
        <v>5</v>
      </c>
      <c r="D4224" s="446">
        <v>39.49</v>
      </c>
      <c r="E4224" s="323"/>
    </row>
    <row r="4225" spans="1:5" ht="25.5">
      <c r="A4225" s="447">
        <v>94282</v>
      </c>
      <c r="B4225" s="332" t="s">
        <v>5989</v>
      </c>
      <c r="C4225" s="447" t="s">
        <v>5</v>
      </c>
      <c r="D4225" s="446">
        <v>50.57</v>
      </c>
      <c r="E4225" s="323"/>
    </row>
    <row r="4226" spans="1:5" ht="25.5">
      <c r="A4226" s="447">
        <v>94290</v>
      </c>
      <c r="B4226" s="332" t="s">
        <v>5997</v>
      </c>
      <c r="C4226" s="447" t="s">
        <v>5</v>
      </c>
      <c r="D4226" s="446">
        <v>49.02</v>
      </c>
      <c r="E4226" s="323"/>
    </row>
    <row r="4227" spans="1:5" ht="25.5">
      <c r="A4227" s="447">
        <v>94284</v>
      </c>
      <c r="B4227" s="332" t="s">
        <v>5991</v>
      </c>
      <c r="C4227" s="447" t="s">
        <v>5</v>
      </c>
      <c r="D4227" s="446">
        <v>65.61</v>
      </c>
      <c r="E4227" s="323"/>
    </row>
    <row r="4228" spans="1:5" ht="25.5">
      <c r="A4228" s="447">
        <v>94292</v>
      </c>
      <c r="B4228" s="332" t="s">
        <v>5999</v>
      </c>
      <c r="C4228" s="447" t="s">
        <v>5</v>
      </c>
      <c r="D4228" s="446">
        <v>59.06</v>
      </c>
      <c r="E4228" s="323"/>
    </row>
    <row r="4229" spans="1:5" ht="25.5">
      <c r="A4229" s="447">
        <v>94286</v>
      </c>
      <c r="B4229" s="332" t="s">
        <v>5993</v>
      </c>
      <c r="C4229" s="447" t="s">
        <v>5</v>
      </c>
      <c r="D4229" s="446">
        <v>83.01</v>
      </c>
      <c r="E4229" s="323"/>
    </row>
    <row r="4230" spans="1:5" ht="25.5">
      <c r="A4230" s="447">
        <v>94287</v>
      </c>
      <c r="B4230" s="332" t="s">
        <v>5994</v>
      </c>
      <c r="C4230" s="447" t="s">
        <v>5</v>
      </c>
      <c r="D4230" s="446">
        <v>32.700000000000003</v>
      </c>
      <c r="E4230" s="323"/>
    </row>
    <row r="4231" spans="1:5" ht="25.5">
      <c r="A4231" s="447">
        <v>94281</v>
      </c>
      <c r="B4231" s="332" t="s">
        <v>5988</v>
      </c>
      <c r="C4231" s="447" t="s">
        <v>5</v>
      </c>
      <c r="D4231" s="446">
        <v>42.94</v>
      </c>
      <c r="E4231" s="323"/>
    </row>
    <row r="4232" spans="1:5" ht="25.5">
      <c r="A4232" s="447">
        <v>94289</v>
      </c>
      <c r="B4232" s="332" t="s">
        <v>5996</v>
      </c>
      <c r="C4232" s="447" t="s">
        <v>5</v>
      </c>
      <c r="D4232" s="446">
        <v>42.23</v>
      </c>
      <c r="E4232" s="323"/>
    </row>
    <row r="4233" spans="1:5" ht="25.5">
      <c r="A4233" s="447">
        <v>94283</v>
      </c>
      <c r="B4233" s="332" t="s">
        <v>5990</v>
      </c>
      <c r="C4233" s="447" t="s">
        <v>5</v>
      </c>
      <c r="D4233" s="446">
        <v>57.97</v>
      </c>
      <c r="E4233" s="323"/>
    </row>
    <row r="4234" spans="1:5" ht="25.5">
      <c r="A4234" s="447">
        <v>94291</v>
      </c>
      <c r="B4234" s="332" t="s">
        <v>5998</v>
      </c>
      <c r="C4234" s="447" t="s">
        <v>5</v>
      </c>
      <c r="D4234" s="446">
        <v>52.26</v>
      </c>
      <c r="E4234" s="323"/>
    </row>
    <row r="4235" spans="1:5" ht="25.5">
      <c r="A4235" s="447">
        <v>94285</v>
      </c>
      <c r="B4235" s="332" t="s">
        <v>5992</v>
      </c>
      <c r="C4235" s="447" t="s">
        <v>5</v>
      </c>
      <c r="D4235" s="446">
        <v>75.37</v>
      </c>
      <c r="E4235" s="323"/>
    </row>
    <row r="4236" spans="1:5" ht="25.5">
      <c r="A4236" s="447">
        <v>94293</v>
      </c>
      <c r="B4236" s="332" t="s">
        <v>6000</v>
      </c>
      <c r="C4236" s="447" t="s">
        <v>5</v>
      </c>
      <c r="D4236" s="446">
        <v>169.48</v>
      </c>
      <c r="E4236" s="323"/>
    </row>
    <row r="4237" spans="1:5" ht="25.5">
      <c r="A4237" s="447">
        <v>94264</v>
      </c>
      <c r="B4237" s="332" t="s">
        <v>5971</v>
      </c>
      <c r="C4237" s="447" t="s">
        <v>5</v>
      </c>
      <c r="D4237" s="446">
        <v>38.9</v>
      </c>
      <c r="E4237" s="323"/>
    </row>
    <row r="4238" spans="1:5" ht="25.5">
      <c r="A4238" s="447">
        <v>94266</v>
      </c>
      <c r="B4238" s="332" t="s">
        <v>5973</v>
      </c>
      <c r="C4238" s="447" t="s">
        <v>5</v>
      </c>
      <c r="D4238" s="446">
        <v>51.37</v>
      </c>
      <c r="E4238" s="323"/>
    </row>
    <row r="4239" spans="1:5" ht="25.5">
      <c r="A4239" s="447">
        <v>94263</v>
      </c>
      <c r="B4239" s="332" t="s">
        <v>5970</v>
      </c>
      <c r="C4239" s="447" t="s">
        <v>5</v>
      </c>
      <c r="D4239" s="446">
        <v>34.130000000000003</v>
      </c>
      <c r="E4239" s="323"/>
    </row>
    <row r="4240" spans="1:5" ht="25.5">
      <c r="A4240" s="447">
        <v>94265</v>
      </c>
      <c r="B4240" s="332" t="s">
        <v>5972</v>
      </c>
      <c r="C4240" s="447" t="s">
        <v>5</v>
      </c>
      <c r="D4240" s="446">
        <v>45.9</v>
      </c>
      <c r="E4240" s="323"/>
    </row>
    <row r="4241" spans="1:5" ht="51">
      <c r="A4241" s="447">
        <v>94268</v>
      </c>
      <c r="B4241" s="332" t="s">
        <v>5975</v>
      </c>
      <c r="C4241" s="447" t="s">
        <v>5</v>
      </c>
      <c r="D4241" s="446">
        <v>61.19</v>
      </c>
      <c r="E4241" s="323"/>
    </row>
    <row r="4242" spans="1:5" ht="51">
      <c r="A4242" s="447">
        <v>94272</v>
      </c>
      <c r="B4242" s="332" t="s">
        <v>5979</v>
      </c>
      <c r="C4242" s="447" t="s">
        <v>5</v>
      </c>
      <c r="D4242" s="446">
        <v>107.3</v>
      </c>
      <c r="E4242" s="323"/>
    </row>
    <row r="4243" spans="1:5" ht="51">
      <c r="A4243" s="447">
        <v>94267</v>
      </c>
      <c r="B4243" s="332" t="s">
        <v>5974</v>
      </c>
      <c r="C4243" s="447" t="s">
        <v>5</v>
      </c>
      <c r="D4243" s="446">
        <v>55.17</v>
      </c>
      <c r="E4243" s="323"/>
    </row>
    <row r="4244" spans="1:5" ht="51">
      <c r="A4244" s="447">
        <v>94269</v>
      </c>
      <c r="B4244" s="332" t="s">
        <v>5976</v>
      </c>
      <c r="C4244" s="447" t="s">
        <v>5</v>
      </c>
      <c r="D4244" s="446">
        <v>78.78</v>
      </c>
      <c r="E4244" s="323"/>
    </row>
    <row r="4245" spans="1:5" ht="51">
      <c r="A4245" s="447">
        <v>94271</v>
      </c>
      <c r="B4245" s="332" t="s">
        <v>5978</v>
      </c>
      <c r="C4245" s="447" t="s">
        <v>5</v>
      </c>
      <c r="D4245" s="446">
        <v>96.11</v>
      </c>
      <c r="E4245" s="323"/>
    </row>
    <row r="4246" spans="1:5" ht="51">
      <c r="A4246" s="447">
        <v>94270</v>
      </c>
      <c r="B4246" s="332" t="s">
        <v>5977</v>
      </c>
      <c r="C4246" s="447" t="s">
        <v>5</v>
      </c>
      <c r="D4246" s="446">
        <v>87.15</v>
      </c>
      <c r="E4246" s="323"/>
    </row>
    <row r="4247" spans="1:5" ht="25.5">
      <c r="A4247" s="447">
        <v>105555</v>
      </c>
      <c r="B4247" s="332" t="s">
        <v>8958</v>
      </c>
      <c r="C4247" s="447" t="s">
        <v>2010</v>
      </c>
      <c r="D4247" s="446">
        <v>0</v>
      </c>
      <c r="E4247" s="323"/>
    </row>
    <row r="4248" spans="1:5" ht="25.5">
      <c r="A4248" s="447">
        <v>97603</v>
      </c>
      <c r="B4248" s="332" t="s">
        <v>8959</v>
      </c>
      <c r="C4248" s="447" t="s">
        <v>2010</v>
      </c>
      <c r="D4248" s="446">
        <v>0</v>
      </c>
      <c r="E4248" s="323"/>
    </row>
    <row r="4249" spans="1:5" ht="25.5">
      <c r="A4249" s="447">
        <v>97602</v>
      </c>
      <c r="B4249" s="332" t="s">
        <v>8960</v>
      </c>
      <c r="C4249" s="447" t="s">
        <v>2010</v>
      </c>
      <c r="D4249" s="446">
        <v>0</v>
      </c>
      <c r="E4249" s="323"/>
    </row>
    <row r="4250" spans="1:5" ht="25.5">
      <c r="A4250" s="447">
        <v>97604</v>
      </c>
      <c r="B4250" s="332" t="s">
        <v>8961</v>
      </c>
      <c r="C4250" s="447" t="s">
        <v>2010</v>
      </c>
      <c r="D4250" s="446">
        <v>0</v>
      </c>
      <c r="E4250" s="323"/>
    </row>
    <row r="4251" spans="1:5" ht="13.5">
      <c r="A4251" s="447">
        <v>105553</v>
      </c>
      <c r="B4251" s="332" t="s">
        <v>8962</v>
      </c>
      <c r="C4251" s="447" t="s">
        <v>2010</v>
      </c>
      <c r="D4251" s="446">
        <v>0</v>
      </c>
      <c r="E4251" s="323"/>
    </row>
    <row r="4252" spans="1:5" ht="25.5">
      <c r="A4252" s="447">
        <v>105552</v>
      </c>
      <c r="B4252" s="332" t="s">
        <v>8963</v>
      </c>
      <c r="C4252" s="447" t="s">
        <v>2010</v>
      </c>
      <c r="D4252" s="446">
        <v>0</v>
      </c>
      <c r="E4252" s="323"/>
    </row>
    <row r="4253" spans="1:5" ht="25.5">
      <c r="A4253" s="447">
        <v>105550</v>
      </c>
      <c r="B4253" s="332" t="s">
        <v>8964</v>
      </c>
      <c r="C4253" s="447" t="s">
        <v>2010</v>
      </c>
      <c r="D4253" s="446">
        <v>0</v>
      </c>
      <c r="E4253" s="323"/>
    </row>
    <row r="4254" spans="1:5" ht="13.5">
      <c r="A4254" s="447">
        <v>105551</v>
      </c>
      <c r="B4254" s="332" t="s">
        <v>8965</v>
      </c>
      <c r="C4254" s="447" t="s">
        <v>2010</v>
      </c>
      <c r="D4254" s="446">
        <v>0</v>
      </c>
      <c r="E4254" s="323"/>
    </row>
    <row r="4255" spans="1:5" ht="25.5">
      <c r="A4255" s="447">
        <v>105549</v>
      </c>
      <c r="B4255" s="332" t="s">
        <v>8966</v>
      </c>
      <c r="C4255" s="447" t="s">
        <v>2010</v>
      </c>
      <c r="D4255" s="446">
        <v>0</v>
      </c>
      <c r="E4255" s="323"/>
    </row>
    <row r="4256" spans="1:5" ht="13.5">
      <c r="A4256" s="447">
        <v>105547</v>
      </c>
      <c r="B4256" s="332" t="s">
        <v>8967</v>
      </c>
      <c r="C4256" s="447" t="s">
        <v>5</v>
      </c>
      <c r="D4256" s="446">
        <v>0</v>
      </c>
      <c r="E4256" s="323"/>
    </row>
    <row r="4257" spans="1:5" ht="38.25">
      <c r="A4257" s="447">
        <v>97605</v>
      </c>
      <c r="B4257" s="332" t="s">
        <v>7494</v>
      </c>
      <c r="C4257" s="447" t="s">
        <v>2010</v>
      </c>
      <c r="D4257" s="446">
        <v>85.42</v>
      </c>
      <c r="E4257" s="323"/>
    </row>
    <row r="4258" spans="1:5" ht="38.25">
      <c r="A4258" s="447">
        <v>97607</v>
      </c>
      <c r="B4258" s="332" t="s">
        <v>7495</v>
      </c>
      <c r="C4258" s="447" t="s">
        <v>2010</v>
      </c>
      <c r="D4258" s="446">
        <v>107.96</v>
      </c>
      <c r="E4258" s="323"/>
    </row>
    <row r="4259" spans="1:5" ht="25.5">
      <c r="A4259" s="447">
        <v>97599</v>
      </c>
      <c r="B4259" s="332" t="s">
        <v>7487</v>
      </c>
      <c r="C4259" s="447" t="s">
        <v>2010</v>
      </c>
      <c r="D4259" s="446">
        <v>24.44</v>
      </c>
      <c r="E4259" s="323"/>
    </row>
    <row r="4260" spans="1:5" ht="25.5">
      <c r="A4260" s="447">
        <v>105542</v>
      </c>
      <c r="B4260" s="332" t="s">
        <v>8968</v>
      </c>
      <c r="C4260" s="447" t="s">
        <v>2010</v>
      </c>
      <c r="D4260" s="446">
        <v>0</v>
      </c>
      <c r="E4260" s="323"/>
    </row>
    <row r="4261" spans="1:5" ht="25.5">
      <c r="A4261" s="447">
        <v>105543</v>
      </c>
      <c r="B4261" s="332" t="s">
        <v>8969</v>
      </c>
      <c r="C4261" s="447" t="s">
        <v>2010</v>
      </c>
      <c r="D4261" s="446">
        <v>0</v>
      </c>
      <c r="E4261" s="323"/>
    </row>
    <row r="4262" spans="1:5" ht="25.5">
      <c r="A4262" s="447">
        <v>105544</v>
      </c>
      <c r="B4262" s="332" t="s">
        <v>8970</v>
      </c>
      <c r="C4262" s="447" t="s">
        <v>2010</v>
      </c>
      <c r="D4262" s="446">
        <v>0</v>
      </c>
      <c r="E4262" s="323"/>
    </row>
    <row r="4263" spans="1:5" ht="25.5">
      <c r="A4263" s="447">
        <v>100913</v>
      </c>
      <c r="B4263" s="332" t="s">
        <v>8971</v>
      </c>
      <c r="C4263" s="447" t="s">
        <v>2010</v>
      </c>
      <c r="D4263" s="446">
        <v>0</v>
      </c>
      <c r="E4263" s="323"/>
    </row>
    <row r="4264" spans="1:5" ht="38.25">
      <c r="A4264" s="447">
        <v>100916</v>
      </c>
      <c r="B4264" s="332" t="s">
        <v>8972</v>
      </c>
      <c r="C4264" s="447" t="s">
        <v>2010</v>
      </c>
      <c r="D4264" s="446">
        <v>0</v>
      </c>
      <c r="E4264" s="323"/>
    </row>
    <row r="4265" spans="1:5" ht="38.25">
      <c r="A4265" s="447">
        <v>100918</v>
      </c>
      <c r="B4265" s="332" t="s">
        <v>8973</v>
      </c>
      <c r="C4265" s="447" t="s">
        <v>2010</v>
      </c>
      <c r="D4265" s="446">
        <v>0</v>
      </c>
      <c r="E4265" s="323"/>
    </row>
    <row r="4266" spans="1:5" ht="38.25">
      <c r="A4266" s="447">
        <v>100914</v>
      </c>
      <c r="B4266" s="332" t="s">
        <v>8974</v>
      </c>
      <c r="C4266" s="447" t="s">
        <v>2010</v>
      </c>
      <c r="D4266" s="446">
        <v>0</v>
      </c>
      <c r="E4266" s="323"/>
    </row>
    <row r="4267" spans="1:5" ht="38.25">
      <c r="A4267" s="447">
        <v>100917</v>
      </c>
      <c r="B4267" s="332" t="s">
        <v>8975</v>
      </c>
      <c r="C4267" s="447" t="s">
        <v>2010</v>
      </c>
      <c r="D4267" s="446">
        <v>0</v>
      </c>
      <c r="E4267" s="323"/>
    </row>
    <row r="4268" spans="1:5" ht="38.25">
      <c r="A4268" s="447">
        <v>100907</v>
      </c>
      <c r="B4268" s="332" t="s">
        <v>8976</v>
      </c>
      <c r="C4268" s="447" t="s">
        <v>2010</v>
      </c>
      <c r="D4268" s="446">
        <v>0</v>
      </c>
      <c r="E4268" s="323"/>
    </row>
    <row r="4269" spans="1:5" ht="38.25">
      <c r="A4269" s="447">
        <v>102467</v>
      </c>
      <c r="B4269" s="332" t="s">
        <v>8977</v>
      </c>
      <c r="C4269" s="447" t="s">
        <v>2010</v>
      </c>
      <c r="D4269" s="446">
        <v>0</v>
      </c>
      <c r="E4269" s="323"/>
    </row>
    <row r="4270" spans="1:5" ht="38.25">
      <c r="A4270" s="447">
        <v>100910</v>
      </c>
      <c r="B4270" s="332" t="s">
        <v>8978</v>
      </c>
      <c r="C4270" s="447" t="s">
        <v>2010</v>
      </c>
      <c r="D4270" s="446">
        <v>0</v>
      </c>
      <c r="E4270" s="323"/>
    </row>
    <row r="4271" spans="1:5" ht="38.25">
      <c r="A4271" s="447">
        <v>105541</v>
      </c>
      <c r="B4271" s="332" t="s">
        <v>8979</v>
      </c>
      <c r="C4271" s="447" t="s">
        <v>2010</v>
      </c>
      <c r="D4271" s="446">
        <v>0</v>
      </c>
      <c r="E4271" s="323"/>
    </row>
    <row r="4272" spans="1:5" ht="38.25">
      <c r="A4272" s="447">
        <v>100908</v>
      </c>
      <c r="B4272" s="332" t="s">
        <v>8980</v>
      </c>
      <c r="C4272" s="447" t="s">
        <v>2010</v>
      </c>
      <c r="D4272" s="446">
        <v>0</v>
      </c>
      <c r="E4272" s="323"/>
    </row>
    <row r="4273" spans="1:5" ht="38.25">
      <c r="A4273" s="447">
        <v>100911</v>
      </c>
      <c r="B4273" s="332" t="s">
        <v>8981</v>
      </c>
      <c r="C4273" s="447" t="s">
        <v>2010</v>
      </c>
      <c r="D4273" s="446">
        <v>0</v>
      </c>
      <c r="E4273" s="323"/>
    </row>
    <row r="4274" spans="1:5" ht="25.5">
      <c r="A4274" s="447">
        <v>103782</v>
      </c>
      <c r="B4274" s="332" t="s">
        <v>7492</v>
      </c>
      <c r="C4274" s="447" t="s">
        <v>2010</v>
      </c>
      <c r="D4274" s="446">
        <v>34.020000000000003</v>
      </c>
      <c r="E4274" s="323"/>
    </row>
    <row r="4275" spans="1:5" ht="25.5">
      <c r="A4275" s="447">
        <v>103786</v>
      </c>
      <c r="B4275" s="332" t="s">
        <v>8982</v>
      </c>
      <c r="C4275" s="447" t="s">
        <v>2010</v>
      </c>
      <c r="D4275" s="446">
        <v>0</v>
      </c>
      <c r="E4275" s="323"/>
    </row>
    <row r="4276" spans="1:5" ht="25.5">
      <c r="A4276" s="447">
        <v>103787</v>
      </c>
      <c r="B4276" s="332" t="s">
        <v>8983</v>
      </c>
      <c r="C4276" s="447" t="s">
        <v>2010</v>
      </c>
      <c r="D4276" s="446">
        <v>0</v>
      </c>
      <c r="E4276" s="323"/>
    </row>
    <row r="4277" spans="1:5" ht="25.5">
      <c r="A4277" s="447">
        <v>103788</v>
      </c>
      <c r="B4277" s="332" t="s">
        <v>8984</v>
      </c>
      <c r="C4277" s="447" t="s">
        <v>2010</v>
      </c>
      <c r="D4277" s="446">
        <v>0</v>
      </c>
      <c r="E4277" s="323"/>
    </row>
    <row r="4278" spans="1:5" ht="25.5">
      <c r="A4278" s="447">
        <v>103783</v>
      </c>
      <c r="B4278" s="332" t="s">
        <v>8985</v>
      </c>
      <c r="C4278" s="447" t="s">
        <v>2010</v>
      </c>
      <c r="D4278" s="446">
        <v>0</v>
      </c>
      <c r="E4278" s="323"/>
    </row>
    <row r="4279" spans="1:5" ht="25.5">
      <c r="A4279" s="447">
        <v>103784</v>
      </c>
      <c r="B4279" s="332" t="s">
        <v>8986</v>
      </c>
      <c r="C4279" s="447" t="s">
        <v>2010</v>
      </c>
      <c r="D4279" s="446">
        <v>0</v>
      </c>
      <c r="E4279" s="323"/>
    </row>
    <row r="4280" spans="1:5" ht="25.5">
      <c r="A4280" s="447">
        <v>103785</v>
      </c>
      <c r="B4280" s="332" t="s">
        <v>8987</v>
      </c>
      <c r="C4280" s="447" t="s">
        <v>2010</v>
      </c>
      <c r="D4280" s="446">
        <v>0</v>
      </c>
      <c r="E4280" s="323"/>
    </row>
    <row r="4281" spans="1:5" ht="25.5">
      <c r="A4281" s="447">
        <v>105546</v>
      </c>
      <c r="B4281" s="332" t="s">
        <v>8988</v>
      </c>
      <c r="C4281" s="447" t="s">
        <v>2010</v>
      </c>
      <c r="D4281" s="446">
        <v>0</v>
      </c>
      <c r="E4281" s="323"/>
    </row>
    <row r="4282" spans="1:5" ht="25.5">
      <c r="A4282" s="447">
        <v>105545</v>
      </c>
      <c r="B4282" s="332" t="s">
        <v>8989</v>
      </c>
      <c r="C4282" s="447" t="s">
        <v>2010</v>
      </c>
      <c r="D4282" s="446">
        <v>0</v>
      </c>
      <c r="E4282" s="323"/>
    </row>
    <row r="4283" spans="1:5" ht="25.5">
      <c r="A4283" s="447">
        <v>97610</v>
      </c>
      <c r="B4283" s="332" t="s">
        <v>7489</v>
      </c>
      <c r="C4283" s="447" t="s">
        <v>2010</v>
      </c>
      <c r="D4283" s="446">
        <v>16.920000000000002</v>
      </c>
      <c r="E4283" s="323"/>
    </row>
    <row r="4284" spans="1:5" ht="25.5">
      <c r="A4284" s="447">
        <v>97609</v>
      </c>
      <c r="B4284" s="332" t="s">
        <v>7488</v>
      </c>
      <c r="C4284" s="447" t="s">
        <v>2010</v>
      </c>
      <c r="D4284" s="446">
        <v>15.98</v>
      </c>
      <c r="E4284" s="323"/>
    </row>
    <row r="4285" spans="1:5" ht="25.5">
      <c r="A4285" s="447">
        <v>105554</v>
      </c>
      <c r="B4285" s="332" t="s">
        <v>7493</v>
      </c>
      <c r="C4285" s="447" t="s">
        <v>2010</v>
      </c>
      <c r="D4285" s="446">
        <v>18.28</v>
      </c>
      <c r="E4285" s="323"/>
    </row>
    <row r="4286" spans="1:5" ht="25.5">
      <c r="A4286" s="447">
        <v>100903</v>
      </c>
      <c r="B4286" s="332" t="s">
        <v>7491</v>
      </c>
      <c r="C4286" s="447" t="s">
        <v>2010</v>
      </c>
      <c r="D4286" s="446">
        <v>35.96</v>
      </c>
      <c r="E4286" s="323"/>
    </row>
    <row r="4287" spans="1:5" ht="25.5">
      <c r="A4287" s="447">
        <v>100902</v>
      </c>
      <c r="B4287" s="332" t="s">
        <v>7490</v>
      </c>
      <c r="C4287" s="447" t="s">
        <v>2010</v>
      </c>
      <c r="D4287" s="446">
        <v>31.8</v>
      </c>
      <c r="E4287" s="323"/>
    </row>
    <row r="4288" spans="1:5" ht="13.5">
      <c r="A4288" s="447">
        <v>105548</v>
      </c>
      <c r="B4288" s="332" t="s">
        <v>8990</v>
      </c>
      <c r="C4288" s="447" t="s">
        <v>5</v>
      </c>
      <c r="D4288" s="446">
        <v>0</v>
      </c>
      <c r="E4288" s="323"/>
    </row>
    <row r="4289" spans="1:5" ht="25.5">
      <c r="A4289" s="447">
        <v>97595</v>
      </c>
      <c r="B4289" s="332" t="s">
        <v>7483</v>
      </c>
      <c r="C4289" s="447" t="s">
        <v>2010</v>
      </c>
      <c r="D4289" s="446">
        <v>101.13</v>
      </c>
      <c r="E4289" s="323"/>
    </row>
    <row r="4290" spans="1:5" ht="25.5">
      <c r="A4290" s="447">
        <v>97597</v>
      </c>
      <c r="B4290" s="332" t="s">
        <v>7485</v>
      </c>
      <c r="C4290" s="447" t="s">
        <v>2010</v>
      </c>
      <c r="D4290" s="446">
        <v>71.25</v>
      </c>
      <c r="E4290" s="323"/>
    </row>
    <row r="4291" spans="1:5" ht="25.5">
      <c r="A4291" s="447">
        <v>97596</v>
      </c>
      <c r="B4291" s="332" t="s">
        <v>7484</v>
      </c>
      <c r="C4291" s="447" t="s">
        <v>2010</v>
      </c>
      <c r="D4291" s="446">
        <v>71.239999999999995</v>
      </c>
      <c r="E4291" s="323"/>
    </row>
    <row r="4292" spans="1:5" ht="25.5">
      <c r="A4292" s="447">
        <v>97598</v>
      </c>
      <c r="B4292" s="332" t="s">
        <v>7486</v>
      </c>
      <c r="C4292" s="447" t="s">
        <v>2010</v>
      </c>
      <c r="D4292" s="446">
        <v>67.430000000000007</v>
      </c>
      <c r="E4292" s="323"/>
    </row>
    <row r="4293" spans="1:5" ht="25.5">
      <c r="A4293" s="447">
        <v>98549</v>
      </c>
      <c r="B4293" s="332" t="s">
        <v>8991</v>
      </c>
      <c r="C4293" s="447" t="s">
        <v>16</v>
      </c>
      <c r="D4293" s="446">
        <v>0</v>
      </c>
      <c r="E4293" s="323"/>
    </row>
    <row r="4294" spans="1:5" ht="25.5">
      <c r="A4294" s="447">
        <v>98562</v>
      </c>
      <c r="B4294" s="332" t="s">
        <v>6134</v>
      </c>
      <c r="C4294" s="447" t="s">
        <v>16</v>
      </c>
      <c r="D4294" s="446">
        <v>49.75</v>
      </c>
      <c r="E4294" s="323"/>
    </row>
    <row r="4295" spans="1:5" ht="25.5">
      <c r="A4295" s="447">
        <v>98555</v>
      </c>
      <c r="B4295" s="332" t="s">
        <v>6135</v>
      </c>
      <c r="C4295" s="447" t="s">
        <v>16</v>
      </c>
      <c r="D4295" s="446">
        <v>32.229999999999997</v>
      </c>
      <c r="E4295" s="323"/>
    </row>
    <row r="4296" spans="1:5" ht="38.25">
      <c r="A4296" s="447">
        <v>98556</v>
      </c>
      <c r="B4296" s="332" t="s">
        <v>7295</v>
      </c>
      <c r="C4296" s="447" t="s">
        <v>16</v>
      </c>
      <c r="D4296" s="446">
        <v>60.06</v>
      </c>
      <c r="E4296" s="323"/>
    </row>
    <row r="4297" spans="1:5" ht="25.5">
      <c r="A4297" s="447">
        <v>98557</v>
      </c>
      <c r="B4297" s="332" t="s">
        <v>6142</v>
      </c>
      <c r="C4297" s="447" t="s">
        <v>16</v>
      </c>
      <c r="D4297" s="446">
        <v>45.7</v>
      </c>
      <c r="E4297" s="323"/>
    </row>
    <row r="4298" spans="1:5" ht="38.25">
      <c r="A4298" s="447">
        <v>98548</v>
      </c>
      <c r="B4298" s="332" t="s">
        <v>8992</v>
      </c>
      <c r="C4298" s="447" t="s">
        <v>16</v>
      </c>
      <c r="D4298" s="446">
        <v>0</v>
      </c>
      <c r="E4298" s="323"/>
    </row>
    <row r="4299" spans="1:5" ht="38.25">
      <c r="A4299" s="447">
        <v>98547</v>
      </c>
      <c r="B4299" s="332" t="s">
        <v>6139</v>
      </c>
      <c r="C4299" s="447" t="s">
        <v>16</v>
      </c>
      <c r="D4299" s="446">
        <v>224.1</v>
      </c>
      <c r="E4299" s="323"/>
    </row>
    <row r="4300" spans="1:5" ht="38.25">
      <c r="A4300" s="447">
        <v>98546</v>
      </c>
      <c r="B4300" s="332" t="s">
        <v>6138</v>
      </c>
      <c r="C4300" s="447" t="s">
        <v>16</v>
      </c>
      <c r="D4300" s="446">
        <v>133.78</v>
      </c>
      <c r="E4300" s="323"/>
    </row>
    <row r="4301" spans="1:5" ht="25.5">
      <c r="A4301" s="447">
        <v>98552</v>
      </c>
      <c r="B4301" s="332" t="s">
        <v>8993</v>
      </c>
      <c r="C4301" s="447" t="s">
        <v>16</v>
      </c>
      <c r="D4301" s="446">
        <v>0</v>
      </c>
      <c r="E4301" s="323"/>
    </row>
    <row r="4302" spans="1:5" ht="25.5">
      <c r="A4302" s="447">
        <v>98553</v>
      </c>
      <c r="B4302" s="332" t="s">
        <v>6140</v>
      </c>
      <c r="C4302" s="447" t="s">
        <v>16</v>
      </c>
      <c r="D4302" s="446">
        <v>183.79</v>
      </c>
      <c r="E4302" s="323"/>
    </row>
    <row r="4303" spans="1:5" ht="25.5">
      <c r="A4303" s="447">
        <v>98554</v>
      </c>
      <c r="B4303" s="332" t="s">
        <v>6141</v>
      </c>
      <c r="C4303" s="447" t="s">
        <v>16</v>
      </c>
      <c r="D4303" s="446">
        <v>48.15</v>
      </c>
      <c r="E4303" s="323"/>
    </row>
    <row r="4304" spans="1:5" ht="25.5">
      <c r="A4304" s="447">
        <v>98565</v>
      </c>
      <c r="B4304" s="332" t="s">
        <v>6145</v>
      </c>
      <c r="C4304" s="447" t="s">
        <v>16</v>
      </c>
      <c r="D4304" s="446">
        <v>54.48</v>
      </c>
      <c r="E4304" s="323"/>
    </row>
    <row r="4305" spans="1:5" ht="25.5">
      <c r="A4305" s="447">
        <v>98567</v>
      </c>
      <c r="B4305" s="332" t="s">
        <v>6147</v>
      </c>
      <c r="C4305" s="447" t="s">
        <v>16</v>
      </c>
      <c r="D4305" s="446">
        <v>69.849999999999994</v>
      </c>
      <c r="E4305" s="323"/>
    </row>
    <row r="4306" spans="1:5" ht="25.5">
      <c r="A4306" s="447">
        <v>98569</v>
      </c>
      <c r="B4306" s="332" t="s">
        <v>6149</v>
      </c>
      <c r="C4306" s="447" t="s">
        <v>16</v>
      </c>
      <c r="D4306" s="446">
        <v>86.04</v>
      </c>
      <c r="E4306" s="323"/>
    </row>
    <row r="4307" spans="1:5" ht="25.5">
      <c r="A4307" s="447">
        <v>98571</v>
      </c>
      <c r="B4307" s="332" t="s">
        <v>6151</v>
      </c>
      <c r="C4307" s="447" t="s">
        <v>16</v>
      </c>
      <c r="D4307" s="446">
        <v>44.21</v>
      </c>
      <c r="E4307" s="323"/>
    </row>
    <row r="4308" spans="1:5" ht="25.5">
      <c r="A4308" s="447">
        <v>98572</v>
      </c>
      <c r="B4308" s="332" t="s">
        <v>6152</v>
      </c>
      <c r="C4308" s="447" t="s">
        <v>16</v>
      </c>
      <c r="D4308" s="446">
        <v>54.19</v>
      </c>
      <c r="E4308" s="323"/>
    </row>
    <row r="4309" spans="1:5" ht="25.5">
      <c r="A4309" s="447">
        <v>98563</v>
      </c>
      <c r="B4309" s="332" t="s">
        <v>6143</v>
      </c>
      <c r="C4309" s="447" t="s">
        <v>16</v>
      </c>
      <c r="D4309" s="446">
        <v>38.29</v>
      </c>
      <c r="E4309" s="323"/>
    </row>
    <row r="4310" spans="1:5" ht="25.5">
      <c r="A4310" s="447">
        <v>98564</v>
      </c>
      <c r="B4310" s="332" t="s">
        <v>6144</v>
      </c>
      <c r="C4310" s="447" t="s">
        <v>16</v>
      </c>
      <c r="D4310" s="446">
        <v>55.77</v>
      </c>
      <c r="E4310" s="323"/>
    </row>
    <row r="4311" spans="1:5" ht="25.5">
      <c r="A4311" s="447">
        <v>98566</v>
      </c>
      <c r="B4311" s="332" t="s">
        <v>6146</v>
      </c>
      <c r="C4311" s="447" t="s">
        <v>16</v>
      </c>
      <c r="D4311" s="446">
        <v>71.97</v>
      </c>
      <c r="E4311" s="323"/>
    </row>
    <row r="4312" spans="1:5" ht="25.5">
      <c r="A4312" s="447">
        <v>98568</v>
      </c>
      <c r="B4312" s="332" t="s">
        <v>6148</v>
      </c>
      <c r="C4312" s="447" t="s">
        <v>16</v>
      </c>
      <c r="D4312" s="446">
        <v>87.34</v>
      </c>
      <c r="E4312" s="323"/>
    </row>
    <row r="4313" spans="1:5" ht="25.5">
      <c r="A4313" s="447">
        <v>98570</v>
      </c>
      <c r="B4313" s="332" t="s">
        <v>6150</v>
      </c>
      <c r="C4313" s="447" t="s">
        <v>16</v>
      </c>
      <c r="D4313" s="446">
        <v>103.52</v>
      </c>
      <c r="E4313" s="323"/>
    </row>
    <row r="4314" spans="1:5" ht="25.5">
      <c r="A4314" s="447">
        <v>98573</v>
      </c>
      <c r="B4314" s="332" t="s">
        <v>6153</v>
      </c>
      <c r="C4314" s="447" t="s">
        <v>16</v>
      </c>
      <c r="D4314" s="446">
        <v>71.099999999999994</v>
      </c>
      <c r="E4314" s="323"/>
    </row>
    <row r="4315" spans="1:5" ht="25.5">
      <c r="A4315" s="447">
        <v>98576</v>
      </c>
      <c r="B4315" s="332" t="s">
        <v>6059</v>
      </c>
      <c r="C4315" s="447" t="s">
        <v>5</v>
      </c>
      <c r="D4315" s="446">
        <v>26.17</v>
      </c>
      <c r="E4315" s="323"/>
    </row>
    <row r="4316" spans="1:5" ht="38.25">
      <c r="A4316" s="447">
        <v>98575</v>
      </c>
      <c r="B4316" s="332" t="s">
        <v>6058</v>
      </c>
      <c r="C4316" s="447" t="s">
        <v>5</v>
      </c>
      <c r="D4316" s="446">
        <v>71.430000000000007</v>
      </c>
      <c r="E4316" s="323"/>
    </row>
    <row r="4317" spans="1:5" ht="25.5">
      <c r="A4317" s="447">
        <v>98577</v>
      </c>
      <c r="B4317" s="332" t="s">
        <v>6060</v>
      </c>
      <c r="C4317" s="447" t="s">
        <v>5</v>
      </c>
      <c r="D4317" s="446">
        <v>48.25</v>
      </c>
      <c r="E4317" s="323"/>
    </row>
    <row r="4318" spans="1:5" ht="38.25">
      <c r="A4318" s="447">
        <v>98558</v>
      </c>
      <c r="B4318" s="332" t="s">
        <v>6136</v>
      </c>
      <c r="C4318" s="447" t="s">
        <v>2010</v>
      </c>
      <c r="D4318" s="446">
        <v>9.99</v>
      </c>
      <c r="E4318" s="323"/>
    </row>
    <row r="4319" spans="1:5" ht="25.5">
      <c r="A4319" s="447">
        <v>98550</v>
      </c>
      <c r="B4319" s="332" t="s">
        <v>8994</v>
      </c>
      <c r="C4319" s="447" t="s">
        <v>16</v>
      </c>
      <c r="D4319" s="446">
        <v>0</v>
      </c>
      <c r="E4319" s="323"/>
    </row>
    <row r="4320" spans="1:5" ht="25.5">
      <c r="A4320" s="447">
        <v>98551</v>
      </c>
      <c r="B4320" s="332" t="s">
        <v>8995</v>
      </c>
      <c r="C4320" s="447" t="s">
        <v>5</v>
      </c>
      <c r="D4320" s="446">
        <v>0</v>
      </c>
      <c r="E4320" s="323"/>
    </row>
    <row r="4321" spans="1:5" ht="13.5">
      <c r="A4321" s="447">
        <v>98559</v>
      </c>
      <c r="B4321" s="332" t="s">
        <v>6137</v>
      </c>
      <c r="C4321" s="447" t="s">
        <v>5</v>
      </c>
      <c r="D4321" s="446">
        <v>5.3</v>
      </c>
      <c r="E4321" s="323"/>
    </row>
    <row r="4322" spans="1:5" ht="38.25">
      <c r="A4322" s="447">
        <v>91925</v>
      </c>
      <c r="B4322" s="332" t="s">
        <v>5286</v>
      </c>
      <c r="C4322" s="447" t="s">
        <v>5</v>
      </c>
      <c r="D4322" s="446">
        <v>3.75</v>
      </c>
      <c r="E4322" s="323"/>
    </row>
    <row r="4323" spans="1:5" ht="38.25">
      <c r="A4323" s="447">
        <v>91924</v>
      </c>
      <c r="B4323" s="332" t="s">
        <v>5285</v>
      </c>
      <c r="C4323" s="447" t="s">
        <v>5</v>
      </c>
      <c r="D4323" s="446">
        <v>3.11</v>
      </c>
      <c r="E4323" s="323"/>
    </row>
    <row r="4324" spans="1:5" ht="38.25">
      <c r="A4324" s="447">
        <v>91933</v>
      </c>
      <c r="B4324" s="332" t="s">
        <v>5294</v>
      </c>
      <c r="C4324" s="447" t="s">
        <v>5</v>
      </c>
      <c r="D4324" s="446">
        <v>16.75</v>
      </c>
      <c r="E4324" s="323"/>
    </row>
    <row r="4325" spans="1:5" ht="38.25">
      <c r="A4325" s="447">
        <v>91932</v>
      </c>
      <c r="B4325" s="332" t="s">
        <v>5293</v>
      </c>
      <c r="C4325" s="447" t="s">
        <v>5</v>
      </c>
      <c r="D4325" s="446">
        <v>17.37</v>
      </c>
      <c r="E4325" s="323"/>
    </row>
    <row r="4326" spans="1:5" ht="38.25">
      <c r="A4326" s="447">
        <v>91935</v>
      </c>
      <c r="B4326" s="332" t="s">
        <v>5296</v>
      </c>
      <c r="C4326" s="447" t="s">
        <v>5</v>
      </c>
      <c r="D4326" s="446">
        <v>26.26</v>
      </c>
      <c r="E4326" s="323"/>
    </row>
    <row r="4327" spans="1:5" ht="38.25">
      <c r="A4327" s="447">
        <v>91934</v>
      </c>
      <c r="B4327" s="332" t="s">
        <v>5295</v>
      </c>
      <c r="C4327" s="447" t="s">
        <v>5</v>
      </c>
      <c r="D4327" s="446">
        <v>25.08</v>
      </c>
      <c r="E4327" s="323"/>
    </row>
    <row r="4328" spans="1:5" ht="38.25">
      <c r="A4328" s="447">
        <v>91927</v>
      </c>
      <c r="B4328" s="332" t="s">
        <v>5288</v>
      </c>
      <c r="C4328" s="447" t="s">
        <v>5</v>
      </c>
      <c r="D4328" s="446">
        <v>5.04</v>
      </c>
      <c r="E4328" s="323"/>
    </row>
    <row r="4329" spans="1:5" ht="38.25">
      <c r="A4329" s="447">
        <v>91926</v>
      </c>
      <c r="B4329" s="332" t="s">
        <v>5287</v>
      </c>
      <c r="C4329" s="447" t="s">
        <v>5</v>
      </c>
      <c r="D4329" s="446">
        <v>4.49</v>
      </c>
      <c r="E4329" s="323"/>
    </row>
    <row r="4330" spans="1:5" ht="38.25">
      <c r="A4330" s="447">
        <v>91929</v>
      </c>
      <c r="B4330" s="332" t="s">
        <v>5290</v>
      </c>
      <c r="C4330" s="447" t="s">
        <v>5</v>
      </c>
      <c r="D4330" s="446">
        <v>7.41</v>
      </c>
      <c r="E4330" s="323"/>
    </row>
    <row r="4331" spans="1:5" ht="38.25">
      <c r="A4331" s="447">
        <v>91928</v>
      </c>
      <c r="B4331" s="332" t="s">
        <v>5289</v>
      </c>
      <c r="C4331" s="447" t="s">
        <v>5</v>
      </c>
      <c r="D4331" s="446">
        <v>6.94</v>
      </c>
      <c r="E4331" s="323"/>
    </row>
    <row r="4332" spans="1:5" ht="38.25">
      <c r="A4332" s="447">
        <v>91931</v>
      </c>
      <c r="B4332" s="332" t="s">
        <v>5292</v>
      </c>
      <c r="C4332" s="447" t="s">
        <v>5</v>
      </c>
      <c r="D4332" s="446">
        <v>10.49</v>
      </c>
      <c r="E4332" s="323"/>
    </row>
    <row r="4333" spans="1:5" ht="38.25">
      <c r="A4333" s="447">
        <v>91930</v>
      </c>
      <c r="B4333" s="332" t="s">
        <v>5291</v>
      </c>
      <c r="C4333" s="447" t="s">
        <v>5</v>
      </c>
      <c r="D4333" s="446">
        <v>9.7100000000000009</v>
      </c>
      <c r="E4333" s="323"/>
    </row>
    <row r="4334" spans="1:5" ht="38.25">
      <c r="A4334" s="447">
        <v>104620</v>
      </c>
      <c r="B4334" s="332" t="s">
        <v>8996</v>
      </c>
      <c r="C4334" s="447" t="s">
        <v>2010</v>
      </c>
      <c r="D4334" s="446">
        <v>0</v>
      </c>
      <c r="E4334" s="323"/>
    </row>
    <row r="4335" spans="1:5" ht="38.25">
      <c r="A4335" s="447">
        <v>104624</v>
      </c>
      <c r="B4335" s="332" t="s">
        <v>8997</v>
      </c>
      <c r="C4335" s="447" t="s">
        <v>2010</v>
      </c>
      <c r="D4335" s="446">
        <v>0</v>
      </c>
      <c r="E4335" s="323"/>
    </row>
    <row r="4336" spans="1:5" ht="38.25">
      <c r="A4336" s="447">
        <v>104622</v>
      </c>
      <c r="B4336" s="332" t="s">
        <v>8998</v>
      </c>
      <c r="C4336" s="447" t="s">
        <v>2010</v>
      </c>
      <c r="D4336" s="446">
        <v>0</v>
      </c>
      <c r="E4336" s="323"/>
    </row>
    <row r="4337" spans="1:5" ht="38.25">
      <c r="A4337" s="447">
        <v>104621</v>
      </c>
      <c r="B4337" s="332" t="s">
        <v>8999</v>
      </c>
      <c r="C4337" s="447" t="s">
        <v>2010</v>
      </c>
      <c r="D4337" s="446">
        <v>0</v>
      </c>
      <c r="E4337" s="323"/>
    </row>
    <row r="4338" spans="1:5" ht="38.25">
      <c r="A4338" s="447">
        <v>104625</v>
      </c>
      <c r="B4338" s="332" t="s">
        <v>9000</v>
      </c>
      <c r="C4338" s="447" t="s">
        <v>2010</v>
      </c>
      <c r="D4338" s="446">
        <v>0</v>
      </c>
      <c r="E4338" s="323"/>
    </row>
    <row r="4339" spans="1:5" ht="38.25">
      <c r="A4339" s="447">
        <v>104623</v>
      </c>
      <c r="B4339" s="332" t="s">
        <v>9001</v>
      </c>
      <c r="C4339" s="447" t="s">
        <v>2010</v>
      </c>
      <c r="D4339" s="446">
        <v>0</v>
      </c>
      <c r="E4339" s="323"/>
    </row>
    <row r="4340" spans="1:5" ht="25.5">
      <c r="A4340" s="447">
        <v>91937</v>
      </c>
      <c r="B4340" s="332" t="s">
        <v>5298</v>
      </c>
      <c r="C4340" s="447" t="s">
        <v>2010</v>
      </c>
      <c r="D4340" s="446">
        <v>18.02</v>
      </c>
      <c r="E4340" s="323"/>
    </row>
    <row r="4341" spans="1:5" ht="25.5">
      <c r="A4341" s="447">
        <v>92865</v>
      </c>
      <c r="B4341" s="332" t="s">
        <v>5305</v>
      </c>
      <c r="C4341" s="447" t="s">
        <v>2010</v>
      </c>
      <c r="D4341" s="446">
        <v>14.58</v>
      </c>
      <c r="E4341" s="323"/>
    </row>
    <row r="4342" spans="1:5" ht="25.5">
      <c r="A4342" s="447">
        <v>91936</v>
      </c>
      <c r="B4342" s="332" t="s">
        <v>5297</v>
      </c>
      <c r="C4342" s="447" t="s">
        <v>2010</v>
      </c>
      <c r="D4342" s="446">
        <v>20.8</v>
      </c>
      <c r="E4342" s="323"/>
    </row>
    <row r="4343" spans="1:5" ht="25.5">
      <c r="A4343" s="447">
        <v>92867</v>
      </c>
      <c r="B4343" s="332" t="s">
        <v>5307</v>
      </c>
      <c r="C4343" s="447" t="s">
        <v>2010</v>
      </c>
      <c r="D4343" s="446">
        <v>31.09</v>
      </c>
      <c r="E4343" s="323"/>
    </row>
    <row r="4344" spans="1:5" ht="25.5">
      <c r="A4344" s="447">
        <v>91939</v>
      </c>
      <c r="B4344" s="332" t="s">
        <v>5299</v>
      </c>
      <c r="C4344" s="447" t="s">
        <v>2010</v>
      </c>
      <c r="D4344" s="446">
        <v>33.26</v>
      </c>
      <c r="E4344" s="323"/>
    </row>
    <row r="4345" spans="1:5" ht="25.5">
      <c r="A4345" s="447">
        <v>92869</v>
      </c>
      <c r="B4345" s="332" t="s">
        <v>5309</v>
      </c>
      <c r="C4345" s="447" t="s">
        <v>2010</v>
      </c>
      <c r="D4345" s="446">
        <v>10.61</v>
      </c>
      <c r="E4345" s="323"/>
    </row>
    <row r="4346" spans="1:5" ht="25.5">
      <c r="A4346" s="447">
        <v>91941</v>
      </c>
      <c r="B4346" s="332" t="s">
        <v>5301</v>
      </c>
      <c r="C4346" s="447" t="s">
        <v>2010</v>
      </c>
      <c r="D4346" s="446">
        <v>12.78</v>
      </c>
      <c r="E4346" s="323"/>
    </row>
    <row r="4347" spans="1:5" ht="25.5">
      <c r="A4347" s="447">
        <v>92868</v>
      </c>
      <c r="B4347" s="332" t="s">
        <v>5308</v>
      </c>
      <c r="C4347" s="447" t="s">
        <v>2010</v>
      </c>
      <c r="D4347" s="446">
        <v>17.350000000000001</v>
      </c>
      <c r="E4347" s="323"/>
    </row>
    <row r="4348" spans="1:5" ht="25.5">
      <c r="A4348" s="447">
        <v>91940</v>
      </c>
      <c r="B4348" s="332" t="s">
        <v>5300</v>
      </c>
      <c r="C4348" s="447" t="s">
        <v>2010</v>
      </c>
      <c r="D4348" s="446">
        <v>19.52</v>
      </c>
      <c r="E4348" s="323"/>
    </row>
    <row r="4349" spans="1:5" ht="25.5">
      <c r="A4349" s="447">
        <v>92870</v>
      </c>
      <c r="B4349" s="332" t="s">
        <v>5310</v>
      </c>
      <c r="C4349" s="447" t="s">
        <v>2010</v>
      </c>
      <c r="D4349" s="446">
        <v>33.78</v>
      </c>
      <c r="E4349" s="323"/>
    </row>
    <row r="4350" spans="1:5" ht="25.5">
      <c r="A4350" s="447">
        <v>91942</v>
      </c>
      <c r="B4350" s="332" t="s">
        <v>5302</v>
      </c>
      <c r="C4350" s="447" t="s">
        <v>2010</v>
      </c>
      <c r="D4350" s="446">
        <v>37.909999999999997</v>
      </c>
      <c r="E4350" s="323"/>
    </row>
    <row r="4351" spans="1:5" ht="25.5">
      <c r="A4351" s="447">
        <v>92872</v>
      </c>
      <c r="B4351" s="332" t="s">
        <v>5312</v>
      </c>
      <c r="C4351" s="447" t="s">
        <v>2010</v>
      </c>
      <c r="D4351" s="446">
        <v>12.58</v>
      </c>
      <c r="E4351" s="323"/>
    </row>
    <row r="4352" spans="1:5" ht="25.5">
      <c r="A4352" s="447">
        <v>91944</v>
      </c>
      <c r="B4352" s="332" t="s">
        <v>5304</v>
      </c>
      <c r="C4352" s="447" t="s">
        <v>2010</v>
      </c>
      <c r="D4352" s="446">
        <v>16.71</v>
      </c>
      <c r="E4352" s="323"/>
    </row>
    <row r="4353" spans="1:5" ht="25.5">
      <c r="A4353" s="447">
        <v>92871</v>
      </c>
      <c r="B4353" s="332" t="s">
        <v>5311</v>
      </c>
      <c r="C4353" s="447" t="s">
        <v>2010</v>
      </c>
      <c r="D4353" s="446">
        <v>19.579999999999998</v>
      </c>
      <c r="E4353" s="323"/>
    </row>
    <row r="4354" spans="1:5" ht="25.5">
      <c r="A4354" s="447">
        <v>91943</v>
      </c>
      <c r="B4354" s="332" t="s">
        <v>5303</v>
      </c>
      <c r="C4354" s="447" t="s">
        <v>2010</v>
      </c>
      <c r="D4354" s="446">
        <v>23.71</v>
      </c>
      <c r="E4354" s="323"/>
    </row>
    <row r="4355" spans="1:5" ht="25.5">
      <c r="A4355" s="447">
        <v>92866</v>
      </c>
      <c r="B4355" s="332" t="s">
        <v>5306</v>
      </c>
      <c r="C4355" s="447" t="s">
        <v>2010</v>
      </c>
      <c r="D4355" s="446">
        <v>13.05</v>
      </c>
      <c r="E4355" s="323"/>
    </row>
    <row r="4356" spans="1:5" ht="25.5">
      <c r="A4356" s="447">
        <v>91987</v>
      </c>
      <c r="B4356" s="332" t="s">
        <v>5354</v>
      </c>
      <c r="C4356" s="447" t="s">
        <v>2010</v>
      </c>
      <c r="D4356" s="446">
        <v>47.4</v>
      </c>
      <c r="E4356" s="323"/>
    </row>
    <row r="4357" spans="1:5" ht="25.5">
      <c r="A4357" s="447">
        <v>91986</v>
      </c>
      <c r="B4357" s="332" t="s">
        <v>5353</v>
      </c>
      <c r="C4357" s="447" t="s">
        <v>2010</v>
      </c>
      <c r="D4357" s="446">
        <v>36.46</v>
      </c>
      <c r="E4357" s="323"/>
    </row>
    <row r="4358" spans="1:5" ht="38.25">
      <c r="A4358" s="447">
        <v>97559</v>
      </c>
      <c r="B4358" s="332" t="s">
        <v>5282</v>
      </c>
      <c r="C4358" s="447" t="s">
        <v>2010</v>
      </c>
      <c r="D4358" s="446">
        <v>14.64</v>
      </c>
      <c r="E4358" s="323"/>
    </row>
    <row r="4359" spans="1:5" ht="38.25">
      <c r="A4359" s="447">
        <v>97562</v>
      </c>
      <c r="B4359" s="332" t="s">
        <v>5283</v>
      </c>
      <c r="C4359" s="447" t="s">
        <v>2010</v>
      </c>
      <c r="D4359" s="446">
        <v>12.31</v>
      </c>
      <c r="E4359" s="323"/>
    </row>
    <row r="4360" spans="1:5" ht="38.25">
      <c r="A4360" s="447">
        <v>97564</v>
      </c>
      <c r="B4360" s="332" t="s">
        <v>5284</v>
      </c>
      <c r="C4360" s="447" t="s">
        <v>2010</v>
      </c>
      <c r="D4360" s="446">
        <v>19.36</v>
      </c>
      <c r="E4360" s="323"/>
    </row>
    <row r="4361" spans="1:5" ht="38.25">
      <c r="A4361" s="447">
        <v>91889</v>
      </c>
      <c r="B4361" s="332" t="s">
        <v>5259</v>
      </c>
      <c r="C4361" s="447" t="s">
        <v>2010</v>
      </c>
      <c r="D4361" s="446">
        <v>13.21</v>
      </c>
      <c r="E4361" s="323"/>
    </row>
    <row r="4362" spans="1:5" ht="38.25">
      <c r="A4362" s="447">
        <v>91901</v>
      </c>
      <c r="B4362" s="332" t="s">
        <v>5267</v>
      </c>
      <c r="C4362" s="447" t="s">
        <v>2010</v>
      </c>
      <c r="D4362" s="446">
        <v>10.88</v>
      </c>
      <c r="E4362" s="323"/>
    </row>
    <row r="4363" spans="1:5" ht="38.25">
      <c r="A4363" s="447">
        <v>91913</v>
      </c>
      <c r="B4363" s="332" t="s">
        <v>5275</v>
      </c>
      <c r="C4363" s="447" t="s">
        <v>2010</v>
      </c>
      <c r="D4363" s="446">
        <v>17.98</v>
      </c>
      <c r="E4363" s="323"/>
    </row>
    <row r="4364" spans="1:5" ht="38.25">
      <c r="A4364" s="447">
        <v>91892</v>
      </c>
      <c r="B4364" s="332" t="s">
        <v>5261</v>
      </c>
      <c r="C4364" s="447" t="s">
        <v>2010</v>
      </c>
      <c r="D4364" s="446">
        <v>17.86</v>
      </c>
      <c r="E4364" s="323"/>
    </row>
    <row r="4365" spans="1:5" ht="38.25">
      <c r="A4365" s="447">
        <v>91904</v>
      </c>
      <c r="B4365" s="332" t="s">
        <v>5269</v>
      </c>
      <c r="C4365" s="447" t="s">
        <v>2010</v>
      </c>
      <c r="D4365" s="446">
        <v>15.53</v>
      </c>
      <c r="E4365" s="323"/>
    </row>
    <row r="4366" spans="1:5" ht="38.25">
      <c r="A4366" s="447">
        <v>91916</v>
      </c>
      <c r="B4366" s="332" t="s">
        <v>5277</v>
      </c>
      <c r="C4366" s="447" t="s">
        <v>2010</v>
      </c>
      <c r="D4366" s="446">
        <v>22.58</v>
      </c>
      <c r="E4366" s="323"/>
    </row>
    <row r="4367" spans="1:5" ht="38.25">
      <c r="A4367" s="447">
        <v>91895</v>
      </c>
      <c r="B4367" s="332" t="s">
        <v>5263</v>
      </c>
      <c r="C4367" s="447" t="s">
        <v>2010</v>
      </c>
      <c r="D4367" s="446">
        <v>21.8</v>
      </c>
      <c r="E4367" s="323"/>
    </row>
    <row r="4368" spans="1:5" ht="38.25">
      <c r="A4368" s="447">
        <v>91907</v>
      </c>
      <c r="B4368" s="332" t="s">
        <v>5271</v>
      </c>
      <c r="C4368" s="447" t="s">
        <v>2010</v>
      </c>
      <c r="D4368" s="446">
        <v>19.46</v>
      </c>
      <c r="E4368" s="323"/>
    </row>
    <row r="4369" spans="1:5" ht="38.25">
      <c r="A4369" s="447">
        <v>91919</v>
      </c>
      <c r="B4369" s="332" t="s">
        <v>5279</v>
      </c>
      <c r="C4369" s="447" t="s">
        <v>2010</v>
      </c>
      <c r="D4369" s="446">
        <v>26.46</v>
      </c>
      <c r="E4369" s="323"/>
    </row>
    <row r="4370" spans="1:5" ht="38.25">
      <c r="A4370" s="447">
        <v>91898</v>
      </c>
      <c r="B4370" s="332" t="s">
        <v>5265</v>
      </c>
      <c r="C4370" s="447" t="s">
        <v>2010</v>
      </c>
      <c r="D4370" s="446">
        <v>24.82</v>
      </c>
      <c r="E4370" s="323"/>
    </row>
    <row r="4371" spans="1:5" ht="38.25">
      <c r="A4371" s="447">
        <v>91910</v>
      </c>
      <c r="B4371" s="332" t="s">
        <v>5273</v>
      </c>
      <c r="C4371" s="447" t="s">
        <v>2010</v>
      </c>
      <c r="D4371" s="446">
        <v>22.53</v>
      </c>
      <c r="E4371" s="323"/>
    </row>
    <row r="4372" spans="1:5" ht="38.25">
      <c r="A4372" s="447">
        <v>91922</v>
      </c>
      <c r="B4372" s="332" t="s">
        <v>5281</v>
      </c>
      <c r="C4372" s="447" t="s">
        <v>2010</v>
      </c>
      <c r="D4372" s="446">
        <v>29.42</v>
      </c>
      <c r="E4372" s="323"/>
    </row>
    <row r="4373" spans="1:5" ht="38.25">
      <c r="A4373" s="447">
        <v>91887</v>
      </c>
      <c r="B4373" s="332" t="s">
        <v>5258</v>
      </c>
      <c r="C4373" s="447" t="s">
        <v>2010</v>
      </c>
      <c r="D4373" s="446">
        <v>13.64</v>
      </c>
      <c r="E4373" s="323"/>
    </row>
    <row r="4374" spans="1:5" ht="38.25">
      <c r="A4374" s="447">
        <v>91899</v>
      </c>
      <c r="B4374" s="332" t="s">
        <v>5266</v>
      </c>
      <c r="C4374" s="447" t="s">
        <v>2010</v>
      </c>
      <c r="D4374" s="446">
        <v>11.31</v>
      </c>
      <c r="E4374" s="323"/>
    </row>
    <row r="4375" spans="1:5" ht="38.25">
      <c r="A4375" s="447">
        <v>91911</v>
      </c>
      <c r="B4375" s="332" t="s">
        <v>5274</v>
      </c>
      <c r="C4375" s="447" t="s">
        <v>2010</v>
      </c>
      <c r="D4375" s="446">
        <v>18.41</v>
      </c>
      <c r="E4375" s="323"/>
    </row>
    <row r="4376" spans="1:5" ht="38.25">
      <c r="A4376" s="447">
        <v>91890</v>
      </c>
      <c r="B4376" s="332" t="s">
        <v>5260</v>
      </c>
      <c r="C4376" s="447" t="s">
        <v>2010</v>
      </c>
      <c r="D4376" s="446">
        <v>14.96</v>
      </c>
      <c r="E4376" s="323"/>
    </row>
    <row r="4377" spans="1:5" ht="38.25">
      <c r="A4377" s="447">
        <v>91902</v>
      </c>
      <c r="B4377" s="332" t="s">
        <v>5268</v>
      </c>
      <c r="C4377" s="447" t="s">
        <v>2010</v>
      </c>
      <c r="D4377" s="446">
        <v>12.63</v>
      </c>
      <c r="E4377" s="323"/>
    </row>
    <row r="4378" spans="1:5" ht="38.25">
      <c r="A4378" s="447">
        <v>91914</v>
      </c>
      <c r="B4378" s="332" t="s">
        <v>5276</v>
      </c>
      <c r="C4378" s="447" t="s">
        <v>2010</v>
      </c>
      <c r="D4378" s="446">
        <v>19.68</v>
      </c>
      <c r="E4378" s="323"/>
    </row>
    <row r="4379" spans="1:5" ht="38.25">
      <c r="A4379" s="447">
        <v>91893</v>
      </c>
      <c r="B4379" s="332" t="s">
        <v>5262</v>
      </c>
      <c r="C4379" s="447" t="s">
        <v>2010</v>
      </c>
      <c r="D4379" s="446">
        <v>18.86</v>
      </c>
      <c r="E4379" s="323"/>
    </row>
    <row r="4380" spans="1:5" ht="38.25">
      <c r="A4380" s="447">
        <v>91905</v>
      </c>
      <c r="B4380" s="332" t="s">
        <v>5270</v>
      </c>
      <c r="C4380" s="447" t="s">
        <v>2010</v>
      </c>
      <c r="D4380" s="446">
        <v>16.52</v>
      </c>
      <c r="E4380" s="323"/>
    </row>
    <row r="4381" spans="1:5" ht="38.25">
      <c r="A4381" s="447">
        <v>91917</v>
      </c>
      <c r="B4381" s="332" t="s">
        <v>5278</v>
      </c>
      <c r="C4381" s="447" t="s">
        <v>2010</v>
      </c>
      <c r="D4381" s="446">
        <v>23.52</v>
      </c>
      <c r="E4381" s="323"/>
    </row>
    <row r="4382" spans="1:5" ht="38.25">
      <c r="A4382" s="447">
        <v>91896</v>
      </c>
      <c r="B4382" s="332" t="s">
        <v>5264</v>
      </c>
      <c r="C4382" s="447" t="s">
        <v>2010</v>
      </c>
      <c r="D4382" s="446">
        <v>21.67</v>
      </c>
      <c r="E4382" s="323"/>
    </row>
    <row r="4383" spans="1:5" ht="38.25">
      <c r="A4383" s="447">
        <v>91908</v>
      </c>
      <c r="B4383" s="332" t="s">
        <v>5272</v>
      </c>
      <c r="C4383" s="447" t="s">
        <v>2010</v>
      </c>
      <c r="D4383" s="446">
        <v>19.38</v>
      </c>
      <c r="E4383" s="323"/>
    </row>
    <row r="4384" spans="1:5" ht="38.25">
      <c r="A4384" s="447">
        <v>91920</v>
      </c>
      <c r="B4384" s="332" t="s">
        <v>5280</v>
      </c>
      <c r="C4384" s="447" t="s">
        <v>2010</v>
      </c>
      <c r="D4384" s="446">
        <v>26.27</v>
      </c>
      <c r="E4384" s="323"/>
    </row>
    <row r="4385" spans="1:5" ht="25.5">
      <c r="A4385" s="447">
        <v>91983</v>
      </c>
      <c r="B4385" s="332" t="s">
        <v>5350</v>
      </c>
      <c r="C4385" s="447" t="s">
        <v>2010</v>
      </c>
      <c r="D4385" s="446">
        <v>95.24</v>
      </c>
      <c r="E4385" s="323"/>
    </row>
    <row r="4386" spans="1:5" ht="25.5">
      <c r="A4386" s="447">
        <v>91982</v>
      </c>
      <c r="B4386" s="332" t="s">
        <v>5349</v>
      </c>
      <c r="C4386" s="447" t="s">
        <v>2010</v>
      </c>
      <c r="D4386" s="446">
        <v>84.3</v>
      </c>
      <c r="E4386" s="323"/>
    </row>
    <row r="4387" spans="1:5" ht="38.25">
      <c r="A4387" s="447">
        <v>91833</v>
      </c>
      <c r="B4387" s="332" t="s">
        <v>9002</v>
      </c>
      <c r="C4387" s="447" t="s">
        <v>5</v>
      </c>
      <c r="D4387" s="446">
        <v>19.29</v>
      </c>
      <c r="E4387" s="323"/>
    </row>
    <row r="4388" spans="1:5" ht="38.25">
      <c r="A4388" s="447">
        <v>91843</v>
      </c>
      <c r="B4388" s="332" t="s">
        <v>5219</v>
      </c>
      <c r="C4388" s="447" t="s">
        <v>5</v>
      </c>
      <c r="D4388" s="446">
        <v>7.04</v>
      </c>
      <c r="E4388" s="323"/>
    </row>
    <row r="4389" spans="1:5" ht="38.25">
      <c r="A4389" s="447">
        <v>91853</v>
      </c>
      <c r="B4389" s="332" t="s">
        <v>5226</v>
      </c>
      <c r="C4389" s="447" t="s">
        <v>5</v>
      </c>
      <c r="D4389" s="446">
        <v>10.07</v>
      </c>
      <c r="E4389" s="323"/>
    </row>
    <row r="4390" spans="1:5" ht="38.25">
      <c r="A4390" s="447">
        <v>91835</v>
      </c>
      <c r="B4390" s="332" t="s">
        <v>9003</v>
      </c>
      <c r="C4390" s="447" t="s">
        <v>5</v>
      </c>
      <c r="D4390" s="446">
        <v>21.21</v>
      </c>
      <c r="E4390" s="323"/>
    </row>
    <row r="4391" spans="1:5" ht="38.25">
      <c r="A4391" s="447">
        <v>91845</v>
      </c>
      <c r="B4391" s="332" t="s">
        <v>5220</v>
      </c>
      <c r="C4391" s="447" t="s">
        <v>5</v>
      </c>
      <c r="D4391" s="446">
        <v>8.89</v>
      </c>
      <c r="E4391" s="323"/>
    </row>
    <row r="4392" spans="1:5" ht="38.25">
      <c r="A4392" s="447">
        <v>91855</v>
      </c>
      <c r="B4392" s="332" t="s">
        <v>5228</v>
      </c>
      <c r="C4392" s="447" t="s">
        <v>5</v>
      </c>
      <c r="D4392" s="446">
        <v>11.82</v>
      </c>
      <c r="E4392" s="323"/>
    </row>
    <row r="4393" spans="1:5" ht="38.25">
      <c r="A4393" s="447">
        <v>91837</v>
      </c>
      <c r="B4393" s="332" t="s">
        <v>9004</v>
      </c>
      <c r="C4393" s="447" t="s">
        <v>5</v>
      </c>
      <c r="D4393" s="446">
        <v>26.69</v>
      </c>
      <c r="E4393" s="323"/>
    </row>
    <row r="4394" spans="1:5" ht="38.25">
      <c r="A4394" s="447">
        <v>91847</v>
      </c>
      <c r="B4394" s="332" t="s">
        <v>5221</v>
      </c>
      <c r="C4394" s="447" t="s">
        <v>5</v>
      </c>
      <c r="D4394" s="446">
        <v>14.44</v>
      </c>
      <c r="E4394" s="323"/>
    </row>
    <row r="4395" spans="1:5" ht="38.25">
      <c r="A4395" s="447">
        <v>91857</v>
      </c>
      <c r="B4395" s="332" t="s">
        <v>5230</v>
      </c>
      <c r="C4395" s="447" t="s">
        <v>5</v>
      </c>
      <c r="D4395" s="446">
        <v>17.010000000000002</v>
      </c>
      <c r="E4395" s="323"/>
    </row>
    <row r="4396" spans="1:5" ht="38.25">
      <c r="A4396" s="447">
        <v>91838</v>
      </c>
      <c r="B4396" s="332" t="s">
        <v>9005</v>
      </c>
      <c r="C4396" s="447" t="s">
        <v>5</v>
      </c>
      <c r="D4396" s="446">
        <v>0</v>
      </c>
      <c r="E4396" s="323"/>
    </row>
    <row r="4397" spans="1:5" ht="38.25">
      <c r="A4397" s="447">
        <v>91848</v>
      </c>
      <c r="B4397" s="332" t="s">
        <v>9006</v>
      </c>
      <c r="C4397" s="447" t="s">
        <v>5</v>
      </c>
      <c r="D4397" s="446">
        <v>0</v>
      </c>
      <c r="E4397" s="323"/>
    </row>
    <row r="4398" spans="1:5" ht="38.25">
      <c r="A4398" s="447">
        <v>91858</v>
      </c>
      <c r="B4398" s="332" t="s">
        <v>9007</v>
      </c>
      <c r="C4398" s="447" t="s">
        <v>5</v>
      </c>
      <c r="D4398" s="446">
        <v>0</v>
      </c>
      <c r="E4398" s="323"/>
    </row>
    <row r="4399" spans="1:5" ht="38.25">
      <c r="A4399" s="447">
        <v>91840</v>
      </c>
      <c r="B4399" s="332" t="s">
        <v>9008</v>
      </c>
      <c r="C4399" s="447" t="s">
        <v>5</v>
      </c>
      <c r="D4399" s="446">
        <v>21.8</v>
      </c>
      <c r="E4399" s="323"/>
    </row>
    <row r="4400" spans="1:5" ht="38.25">
      <c r="A4400" s="447">
        <v>91850</v>
      </c>
      <c r="B4400" s="332" t="s">
        <v>5223</v>
      </c>
      <c r="C4400" s="447" t="s">
        <v>5</v>
      </c>
      <c r="D4400" s="446">
        <v>9.49</v>
      </c>
      <c r="E4400" s="323"/>
    </row>
    <row r="4401" spans="1:5" ht="38.25">
      <c r="A4401" s="447">
        <v>91860</v>
      </c>
      <c r="B4401" s="332" t="s">
        <v>5232</v>
      </c>
      <c r="C4401" s="447" t="s">
        <v>5</v>
      </c>
      <c r="D4401" s="446">
        <v>12.5</v>
      </c>
      <c r="E4401" s="323"/>
    </row>
    <row r="4402" spans="1:5" ht="38.25">
      <c r="A4402" s="447">
        <v>91831</v>
      </c>
      <c r="B4402" s="332" t="s">
        <v>9009</v>
      </c>
      <c r="C4402" s="447" t="s">
        <v>5</v>
      </c>
      <c r="D4402" s="446">
        <v>18.600000000000001</v>
      </c>
      <c r="E4402" s="323"/>
    </row>
    <row r="4403" spans="1:5" ht="38.25">
      <c r="A4403" s="447">
        <v>91852</v>
      </c>
      <c r="B4403" s="332" t="s">
        <v>5225</v>
      </c>
      <c r="C4403" s="447" t="s">
        <v>5</v>
      </c>
      <c r="D4403" s="446">
        <v>9.43</v>
      </c>
      <c r="E4403" s="323"/>
    </row>
    <row r="4404" spans="1:5" ht="38.25">
      <c r="A4404" s="447">
        <v>91834</v>
      </c>
      <c r="B4404" s="332" t="s">
        <v>9010</v>
      </c>
      <c r="C4404" s="447" t="s">
        <v>5</v>
      </c>
      <c r="D4404" s="446">
        <v>19.45</v>
      </c>
      <c r="E4404" s="323"/>
    </row>
    <row r="4405" spans="1:5" ht="38.25">
      <c r="A4405" s="447">
        <v>91854</v>
      </c>
      <c r="B4405" s="332" t="s">
        <v>5227</v>
      </c>
      <c r="C4405" s="447" t="s">
        <v>5</v>
      </c>
      <c r="D4405" s="446">
        <v>10.199999999999999</v>
      </c>
      <c r="E4405" s="323"/>
    </row>
    <row r="4406" spans="1:5" ht="38.25">
      <c r="A4406" s="447">
        <v>91836</v>
      </c>
      <c r="B4406" s="332" t="s">
        <v>9011</v>
      </c>
      <c r="C4406" s="447" t="s">
        <v>5</v>
      </c>
      <c r="D4406" s="446">
        <v>22.58</v>
      </c>
      <c r="E4406" s="323"/>
    </row>
    <row r="4407" spans="1:5" ht="38.25">
      <c r="A4407" s="447">
        <v>91856</v>
      </c>
      <c r="B4407" s="332" t="s">
        <v>5229</v>
      </c>
      <c r="C4407" s="447" t="s">
        <v>5</v>
      </c>
      <c r="D4407" s="446">
        <v>13.2</v>
      </c>
      <c r="E4407" s="323"/>
    </row>
    <row r="4408" spans="1:5" ht="38.25">
      <c r="A4408" s="447">
        <v>91839</v>
      </c>
      <c r="B4408" s="332" t="s">
        <v>9012</v>
      </c>
      <c r="C4408" s="447" t="s">
        <v>5</v>
      </c>
      <c r="D4408" s="446">
        <v>19.48</v>
      </c>
      <c r="E4408" s="323"/>
    </row>
    <row r="4409" spans="1:5" ht="38.25">
      <c r="A4409" s="447">
        <v>91849</v>
      </c>
      <c r="B4409" s="332" t="s">
        <v>5222</v>
      </c>
      <c r="C4409" s="447" t="s">
        <v>5</v>
      </c>
      <c r="D4409" s="446">
        <v>7.23</v>
      </c>
      <c r="E4409" s="323"/>
    </row>
    <row r="4410" spans="1:5" ht="38.25">
      <c r="A4410" s="447">
        <v>91859</v>
      </c>
      <c r="B4410" s="332" t="s">
        <v>5231</v>
      </c>
      <c r="C4410" s="447" t="s">
        <v>5</v>
      </c>
      <c r="D4410" s="446">
        <v>10.34</v>
      </c>
      <c r="E4410" s="323"/>
    </row>
    <row r="4411" spans="1:5" ht="38.25">
      <c r="A4411" s="447">
        <v>91841</v>
      </c>
      <c r="B4411" s="332" t="s">
        <v>9013</v>
      </c>
      <c r="C4411" s="447" t="s">
        <v>5</v>
      </c>
      <c r="D4411" s="446">
        <v>21.18</v>
      </c>
      <c r="E4411" s="323"/>
    </row>
    <row r="4412" spans="1:5" ht="38.25">
      <c r="A4412" s="447">
        <v>91851</v>
      </c>
      <c r="B4412" s="332" t="s">
        <v>5224</v>
      </c>
      <c r="C4412" s="447" t="s">
        <v>5</v>
      </c>
      <c r="D4412" s="446">
        <v>8.8699999999999992</v>
      </c>
      <c r="E4412" s="323"/>
    </row>
    <row r="4413" spans="1:5" ht="38.25">
      <c r="A4413" s="447">
        <v>91861</v>
      </c>
      <c r="B4413" s="332" t="s">
        <v>5233</v>
      </c>
      <c r="C4413" s="447" t="s">
        <v>5</v>
      </c>
      <c r="D4413" s="446">
        <v>11.93</v>
      </c>
      <c r="E4413" s="323"/>
    </row>
    <row r="4414" spans="1:5" ht="38.25">
      <c r="A4414" s="447">
        <v>91862</v>
      </c>
      <c r="B4414" s="332" t="s">
        <v>5234</v>
      </c>
      <c r="C4414" s="447" t="s">
        <v>5</v>
      </c>
      <c r="D4414" s="446">
        <v>10.3</v>
      </c>
      <c r="E4414" s="323"/>
    </row>
    <row r="4415" spans="1:5" ht="38.25">
      <c r="A4415" s="447">
        <v>91866</v>
      </c>
      <c r="B4415" s="332" t="s">
        <v>5238</v>
      </c>
      <c r="C4415" s="447" t="s">
        <v>5</v>
      </c>
      <c r="D4415" s="446">
        <v>8.99</v>
      </c>
      <c r="E4415" s="323"/>
    </row>
    <row r="4416" spans="1:5" ht="38.25">
      <c r="A4416" s="447">
        <v>91870</v>
      </c>
      <c r="B4416" s="332" t="s">
        <v>5242</v>
      </c>
      <c r="C4416" s="447" t="s">
        <v>5</v>
      </c>
      <c r="D4416" s="446">
        <v>13.37</v>
      </c>
      <c r="E4416" s="323"/>
    </row>
    <row r="4417" spans="1:5" ht="38.25">
      <c r="A4417" s="447">
        <v>91863</v>
      </c>
      <c r="B4417" s="332" t="s">
        <v>5235</v>
      </c>
      <c r="C4417" s="447" t="s">
        <v>5</v>
      </c>
      <c r="D4417" s="446">
        <v>12.2</v>
      </c>
      <c r="E4417" s="323"/>
    </row>
    <row r="4418" spans="1:5" ht="38.25">
      <c r="A4418" s="447">
        <v>91867</v>
      </c>
      <c r="B4418" s="332" t="s">
        <v>5239</v>
      </c>
      <c r="C4418" s="447" t="s">
        <v>5</v>
      </c>
      <c r="D4418" s="446">
        <v>10.89</v>
      </c>
      <c r="E4418" s="323"/>
    </row>
    <row r="4419" spans="1:5" ht="38.25">
      <c r="A4419" s="447">
        <v>91871</v>
      </c>
      <c r="B4419" s="332" t="s">
        <v>5243</v>
      </c>
      <c r="C4419" s="447" t="s">
        <v>5</v>
      </c>
      <c r="D4419" s="446">
        <v>15.28</v>
      </c>
      <c r="E4419" s="323"/>
    </row>
    <row r="4420" spans="1:5" ht="38.25">
      <c r="A4420" s="447">
        <v>91864</v>
      </c>
      <c r="B4420" s="332" t="s">
        <v>5236</v>
      </c>
      <c r="C4420" s="447" t="s">
        <v>5</v>
      </c>
      <c r="D4420" s="446">
        <v>16.61</v>
      </c>
      <c r="E4420" s="323"/>
    </row>
    <row r="4421" spans="1:5" ht="38.25">
      <c r="A4421" s="447">
        <v>91868</v>
      </c>
      <c r="B4421" s="332" t="s">
        <v>5240</v>
      </c>
      <c r="C4421" s="447" t="s">
        <v>5</v>
      </c>
      <c r="D4421" s="446">
        <v>15.31</v>
      </c>
      <c r="E4421" s="323"/>
    </row>
    <row r="4422" spans="1:5" ht="38.25">
      <c r="A4422" s="447">
        <v>91872</v>
      </c>
      <c r="B4422" s="332" t="s">
        <v>5244</v>
      </c>
      <c r="C4422" s="447" t="s">
        <v>5</v>
      </c>
      <c r="D4422" s="446">
        <v>19.68</v>
      </c>
      <c r="E4422" s="323"/>
    </row>
    <row r="4423" spans="1:5" ht="38.25">
      <c r="A4423" s="447">
        <v>91865</v>
      </c>
      <c r="B4423" s="332" t="s">
        <v>5237</v>
      </c>
      <c r="C4423" s="447" t="s">
        <v>5</v>
      </c>
      <c r="D4423" s="446">
        <v>20.88</v>
      </c>
      <c r="E4423" s="323"/>
    </row>
    <row r="4424" spans="1:5" ht="38.25">
      <c r="A4424" s="447">
        <v>91869</v>
      </c>
      <c r="B4424" s="332" t="s">
        <v>5241</v>
      </c>
      <c r="C4424" s="447" t="s">
        <v>5</v>
      </c>
      <c r="D4424" s="446">
        <v>19.53</v>
      </c>
      <c r="E4424" s="323"/>
    </row>
    <row r="4425" spans="1:5" ht="38.25">
      <c r="A4425" s="447">
        <v>91873</v>
      </c>
      <c r="B4425" s="332" t="s">
        <v>5245</v>
      </c>
      <c r="C4425" s="447" t="s">
        <v>5</v>
      </c>
      <c r="D4425" s="446">
        <v>23.9</v>
      </c>
      <c r="E4425" s="323"/>
    </row>
    <row r="4426" spans="1:5" ht="25.5">
      <c r="A4426" s="447">
        <v>91981</v>
      </c>
      <c r="B4426" s="332" t="s">
        <v>5348</v>
      </c>
      <c r="C4426" s="447" t="s">
        <v>2010</v>
      </c>
      <c r="D4426" s="446">
        <v>49.01</v>
      </c>
      <c r="E4426" s="323"/>
    </row>
    <row r="4427" spans="1:5" ht="25.5">
      <c r="A4427" s="447">
        <v>91980</v>
      </c>
      <c r="B4427" s="332" t="s">
        <v>5347</v>
      </c>
      <c r="C4427" s="447" t="s">
        <v>2010</v>
      </c>
      <c r="D4427" s="446">
        <v>38.07</v>
      </c>
      <c r="E4427" s="323"/>
    </row>
    <row r="4428" spans="1:5" ht="25.5">
      <c r="A4428" s="447">
        <v>91979</v>
      </c>
      <c r="B4428" s="332" t="s">
        <v>5346</v>
      </c>
      <c r="C4428" s="447" t="s">
        <v>2010</v>
      </c>
      <c r="D4428" s="446">
        <v>50.14</v>
      </c>
      <c r="E4428" s="323"/>
    </row>
    <row r="4429" spans="1:5" ht="25.5">
      <c r="A4429" s="447">
        <v>91978</v>
      </c>
      <c r="B4429" s="332" t="s">
        <v>5345</v>
      </c>
      <c r="C4429" s="447" t="s">
        <v>2010</v>
      </c>
      <c r="D4429" s="446">
        <v>39.200000000000003</v>
      </c>
      <c r="E4429" s="323"/>
    </row>
    <row r="4430" spans="1:5" ht="38.25">
      <c r="A4430" s="447">
        <v>92029</v>
      </c>
      <c r="B4430" s="332" t="s">
        <v>5396</v>
      </c>
      <c r="C4430" s="447" t="s">
        <v>2010</v>
      </c>
      <c r="D4430" s="446">
        <v>57.05</v>
      </c>
      <c r="E4430" s="323"/>
    </row>
    <row r="4431" spans="1:5" ht="38.25">
      <c r="A4431" s="447">
        <v>92028</v>
      </c>
      <c r="B4431" s="332" t="s">
        <v>5395</v>
      </c>
      <c r="C4431" s="447" t="s">
        <v>2010</v>
      </c>
      <c r="D4431" s="446">
        <v>46.11</v>
      </c>
      <c r="E4431" s="323"/>
    </row>
    <row r="4432" spans="1:5" ht="38.25">
      <c r="A4432" s="447">
        <v>92031</v>
      </c>
      <c r="B4432" s="332" t="s">
        <v>5398</v>
      </c>
      <c r="C4432" s="447" t="s">
        <v>2010</v>
      </c>
      <c r="D4432" s="446">
        <v>77.87</v>
      </c>
      <c r="E4432" s="323"/>
    </row>
    <row r="4433" spans="1:5" ht="38.25">
      <c r="A4433" s="447">
        <v>92030</v>
      </c>
      <c r="B4433" s="332" t="s">
        <v>5397</v>
      </c>
      <c r="C4433" s="447" t="s">
        <v>2010</v>
      </c>
      <c r="D4433" s="446">
        <v>66.930000000000007</v>
      </c>
      <c r="E4433" s="323"/>
    </row>
    <row r="4434" spans="1:5" ht="25.5">
      <c r="A4434" s="447">
        <v>91955</v>
      </c>
      <c r="B4434" s="332" t="s">
        <v>5322</v>
      </c>
      <c r="C4434" s="447" t="s">
        <v>2010</v>
      </c>
      <c r="D4434" s="446">
        <v>36.159999999999997</v>
      </c>
      <c r="E4434" s="323"/>
    </row>
    <row r="4435" spans="1:5" ht="25.5">
      <c r="A4435" s="447">
        <v>91954</v>
      </c>
      <c r="B4435" s="332" t="s">
        <v>5321</v>
      </c>
      <c r="C4435" s="447" t="s">
        <v>2010</v>
      </c>
      <c r="D4435" s="446">
        <v>25.22</v>
      </c>
      <c r="E4435" s="323"/>
    </row>
    <row r="4436" spans="1:5" ht="38.25">
      <c r="A4436" s="447">
        <v>92033</v>
      </c>
      <c r="B4436" s="332" t="s">
        <v>5400</v>
      </c>
      <c r="C4436" s="447" t="s">
        <v>2010</v>
      </c>
      <c r="D4436" s="446">
        <v>78.930000000000007</v>
      </c>
      <c r="E4436" s="323"/>
    </row>
    <row r="4437" spans="1:5" ht="38.25">
      <c r="A4437" s="447">
        <v>92032</v>
      </c>
      <c r="B4437" s="332" t="s">
        <v>5399</v>
      </c>
      <c r="C4437" s="447" t="s">
        <v>2010</v>
      </c>
      <c r="D4437" s="446">
        <v>67.989999999999995</v>
      </c>
      <c r="E4437" s="323"/>
    </row>
    <row r="4438" spans="1:5" ht="25.5">
      <c r="A4438" s="447">
        <v>91961</v>
      </c>
      <c r="B4438" s="332" t="s">
        <v>5328</v>
      </c>
      <c r="C4438" s="447" t="s">
        <v>2010</v>
      </c>
      <c r="D4438" s="446">
        <v>58.11</v>
      </c>
      <c r="E4438" s="323"/>
    </row>
    <row r="4439" spans="1:5" ht="25.5">
      <c r="A4439" s="447">
        <v>91960</v>
      </c>
      <c r="B4439" s="332" t="s">
        <v>5327</v>
      </c>
      <c r="C4439" s="447" t="s">
        <v>2010</v>
      </c>
      <c r="D4439" s="446">
        <v>47.17</v>
      </c>
      <c r="E4439" s="323"/>
    </row>
    <row r="4440" spans="1:5" ht="25.5">
      <c r="A4440" s="447">
        <v>91969</v>
      </c>
      <c r="B4440" s="332" t="s">
        <v>5336</v>
      </c>
      <c r="C4440" s="447" t="s">
        <v>2010</v>
      </c>
      <c r="D4440" s="446">
        <v>79.989999999999995</v>
      </c>
      <c r="E4440" s="323"/>
    </row>
    <row r="4441" spans="1:5" ht="25.5">
      <c r="A4441" s="447">
        <v>91968</v>
      </c>
      <c r="B4441" s="332" t="s">
        <v>5335</v>
      </c>
      <c r="C4441" s="447" t="s">
        <v>2010</v>
      </c>
      <c r="D4441" s="446">
        <v>69.05</v>
      </c>
      <c r="E4441" s="323"/>
    </row>
    <row r="4442" spans="1:5" ht="38.25">
      <c r="A4442" s="447">
        <v>91985</v>
      </c>
      <c r="B4442" s="332" t="s">
        <v>5352</v>
      </c>
      <c r="C4442" s="447" t="s">
        <v>2010</v>
      </c>
      <c r="D4442" s="446">
        <v>28.66</v>
      </c>
      <c r="E4442" s="323"/>
    </row>
    <row r="4443" spans="1:5" ht="25.5">
      <c r="A4443" s="447">
        <v>91984</v>
      </c>
      <c r="B4443" s="332" t="s">
        <v>5351</v>
      </c>
      <c r="C4443" s="447" t="s">
        <v>2010</v>
      </c>
      <c r="D4443" s="446">
        <v>17.72</v>
      </c>
      <c r="E4443" s="323"/>
    </row>
    <row r="4444" spans="1:5" ht="38.25">
      <c r="A4444" s="447">
        <v>91989</v>
      </c>
      <c r="B4444" s="332" t="s">
        <v>5356</v>
      </c>
      <c r="C4444" s="447" t="s">
        <v>2010</v>
      </c>
      <c r="D4444" s="446">
        <v>32.47</v>
      </c>
      <c r="E4444" s="323"/>
    </row>
    <row r="4445" spans="1:5" ht="25.5">
      <c r="A4445" s="447">
        <v>91988</v>
      </c>
      <c r="B4445" s="332" t="s">
        <v>5355</v>
      </c>
      <c r="C4445" s="447" t="s">
        <v>2010</v>
      </c>
      <c r="D4445" s="446">
        <v>21.53</v>
      </c>
      <c r="E4445" s="323"/>
    </row>
    <row r="4446" spans="1:5" ht="38.25">
      <c r="A4446" s="447">
        <v>92023</v>
      </c>
      <c r="B4446" s="332" t="s">
        <v>5390</v>
      </c>
      <c r="C4446" s="447" t="s">
        <v>2010</v>
      </c>
      <c r="D4446" s="446">
        <v>50.53</v>
      </c>
      <c r="E4446" s="323"/>
    </row>
    <row r="4447" spans="1:5" ht="38.25">
      <c r="A4447" s="447">
        <v>92022</v>
      </c>
      <c r="B4447" s="332" t="s">
        <v>5389</v>
      </c>
      <c r="C4447" s="447" t="s">
        <v>2010</v>
      </c>
      <c r="D4447" s="446">
        <v>39.590000000000003</v>
      </c>
      <c r="E4447" s="323"/>
    </row>
    <row r="4448" spans="1:5" ht="38.25">
      <c r="A4448" s="447">
        <v>92025</v>
      </c>
      <c r="B4448" s="332" t="s">
        <v>5392</v>
      </c>
      <c r="C4448" s="447" t="s">
        <v>2010</v>
      </c>
      <c r="D4448" s="446">
        <v>71.42</v>
      </c>
      <c r="E4448" s="323"/>
    </row>
    <row r="4449" spans="1:5" ht="38.25">
      <c r="A4449" s="447">
        <v>92024</v>
      </c>
      <c r="B4449" s="332" t="s">
        <v>5391</v>
      </c>
      <c r="C4449" s="447" t="s">
        <v>2010</v>
      </c>
      <c r="D4449" s="446">
        <v>60.48</v>
      </c>
      <c r="E4449" s="323"/>
    </row>
    <row r="4450" spans="1:5" ht="38.25">
      <c r="A4450" s="447">
        <v>91957</v>
      </c>
      <c r="B4450" s="332" t="s">
        <v>5324</v>
      </c>
      <c r="C4450" s="447" t="s">
        <v>2010</v>
      </c>
      <c r="D4450" s="446">
        <v>51.59</v>
      </c>
      <c r="E4450" s="323"/>
    </row>
    <row r="4451" spans="1:5" ht="38.25">
      <c r="A4451" s="447">
        <v>91956</v>
      </c>
      <c r="B4451" s="332" t="s">
        <v>5323</v>
      </c>
      <c r="C4451" s="447" t="s">
        <v>2010</v>
      </c>
      <c r="D4451" s="446">
        <v>40.65</v>
      </c>
      <c r="E4451" s="323"/>
    </row>
    <row r="4452" spans="1:5" ht="38.25">
      <c r="A4452" s="447">
        <v>91963</v>
      </c>
      <c r="B4452" s="332" t="s">
        <v>5330</v>
      </c>
      <c r="C4452" s="447" t="s">
        <v>2010</v>
      </c>
      <c r="D4452" s="446">
        <v>73.540000000000006</v>
      </c>
      <c r="E4452" s="323"/>
    </row>
    <row r="4453" spans="1:5" ht="38.25">
      <c r="A4453" s="447">
        <v>91962</v>
      </c>
      <c r="B4453" s="332" t="s">
        <v>5329</v>
      </c>
      <c r="C4453" s="447" t="s">
        <v>2010</v>
      </c>
      <c r="D4453" s="446">
        <v>62.6</v>
      </c>
      <c r="E4453" s="323"/>
    </row>
    <row r="4454" spans="1:5" ht="25.5">
      <c r="A4454" s="447">
        <v>91953</v>
      </c>
      <c r="B4454" s="332" t="s">
        <v>5320</v>
      </c>
      <c r="C4454" s="447" t="s">
        <v>2010</v>
      </c>
      <c r="D4454" s="446">
        <v>29.71</v>
      </c>
      <c r="E4454" s="323"/>
    </row>
    <row r="4455" spans="1:5" ht="25.5">
      <c r="A4455" s="447">
        <v>91952</v>
      </c>
      <c r="B4455" s="332" t="s">
        <v>5319</v>
      </c>
      <c r="C4455" s="447" t="s">
        <v>2010</v>
      </c>
      <c r="D4455" s="446">
        <v>18.77</v>
      </c>
      <c r="E4455" s="323"/>
    </row>
    <row r="4456" spans="1:5" ht="38.25">
      <c r="A4456" s="447">
        <v>92035</v>
      </c>
      <c r="B4456" s="332" t="s">
        <v>5402</v>
      </c>
      <c r="C4456" s="447" t="s">
        <v>2010</v>
      </c>
      <c r="D4456" s="446">
        <v>72.48</v>
      </c>
      <c r="E4456" s="323"/>
    </row>
    <row r="4457" spans="1:5" ht="38.25">
      <c r="A4457" s="447">
        <v>92034</v>
      </c>
      <c r="B4457" s="332" t="s">
        <v>5401</v>
      </c>
      <c r="C4457" s="447" t="s">
        <v>2010</v>
      </c>
      <c r="D4457" s="446">
        <v>61.54</v>
      </c>
      <c r="E4457" s="323"/>
    </row>
    <row r="4458" spans="1:5" ht="38.25">
      <c r="A4458" s="447">
        <v>92027</v>
      </c>
      <c r="B4458" s="332" t="s">
        <v>5394</v>
      </c>
      <c r="C4458" s="447" t="s">
        <v>2010</v>
      </c>
      <c r="D4458" s="446">
        <v>66.02</v>
      </c>
      <c r="E4458" s="323"/>
    </row>
    <row r="4459" spans="1:5" ht="38.25">
      <c r="A4459" s="447">
        <v>92026</v>
      </c>
      <c r="B4459" s="332" t="s">
        <v>5393</v>
      </c>
      <c r="C4459" s="447" t="s">
        <v>2010</v>
      </c>
      <c r="D4459" s="446">
        <v>55.08</v>
      </c>
      <c r="E4459" s="323"/>
    </row>
    <row r="4460" spans="1:5" ht="38.25">
      <c r="A4460" s="447">
        <v>91965</v>
      </c>
      <c r="B4460" s="332" t="s">
        <v>5332</v>
      </c>
      <c r="C4460" s="447" t="s">
        <v>2010</v>
      </c>
      <c r="D4460" s="446">
        <v>67.08</v>
      </c>
      <c r="E4460" s="323"/>
    </row>
    <row r="4461" spans="1:5" ht="38.25">
      <c r="A4461" s="447">
        <v>91964</v>
      </c>
      <c r="B4461" s="332" t="s">
        <v>5331</v>
      </c>
      <c r="C4461" s="447" t="s">
        <v>2010</v>
      </c>
      <c r="D4461" s="446">
        <v>56.14</v>
      </c>
      <c r="E4461" s="323"/>
    </row>
    <row r="4462" spans="1:5" ht="38.25">
      <c r="A4462" s="447">
        <v>91973</v>
      </c>
      <c r="B4462" s="332" t="s">
        <v>5340</v>
      </c>
      <c r="C4462" s="447" t="s">
        <v>2010</v>
      </c>
      <c r="D4462" s="446">
        <v>94.35</v>
      </c>
      <c r="E4462" s="323"/>
    </row>
    <row r="4463" spans="1:5" ht="38.25">
      <c r="A4463" s="447">
        <v>91972</v>
      </c>
      <c r="B4463" s="332" t="s">
        <v>5339</v>
      </c>
      <c r="C4463" s="447" t="s">
        <v>2010</v>
      </c>
      <c r="D4463" s="446">
        <v>78.510000000000005</v>
      </c>
      <c r="E4463" s="323"/>
    </row>
    <row r="4464" spans="1:5" ht="25.5">
      <c r="A4464" s="447">
        <v>91959</v>
      </c>
      <c r="B4464" s="332" t="s">
        <v>5326</v>
      </c>
      <c r="C4464" s="447" t="s">
        <v>2010</v>
      </c>
      <c r="D4464" s="446">
        <v>45.19</v>
      </c>
      <c r="E4464" s="323"/>
    </row>
    <row r="4465" spans="1:5" ht="25.5">
      <c r="A4465" s="447">
        <v>91958</v>
      </c>
      <c r="B4465" s="332" t="s">
        <v>5325</v>
      </c>
      <c r="C4465" s="447" t="s">
        <v>2010</v>
      </c>
      <c r="D4465" s="446">
        <v>34.25</v>
      </c>
      <c r="E4465" s="323"/>
    </row>
    <row r="4466" spans="1:5" ht="38.25">
      <c r="A4466" s="447">
        <v>91971</v>
      </c>
      <c r="B4466" s="332" t="s">
        <v>5338</v>
      </c>
      <c r="C4466" s="447" t="s">
        <v>2010</v>
      </c>
      <c r="D4466" s="446">
        <v>87.83</v>
      </c>
      <c r="E4466" s="323"/>
    </row>
    <row r="4467" spans="1:5" ht="38.25">
      <c r="A4467" s="447">
        <v>91970</v>
      </c>
      <c r="B4467" s="332" t="s">
        <v>5337</v>
      </c>
      <c r="C4467" s="447" t="s">
        <v>2010</v>
      </c>
      <c r="D4467" s="446">
        <v>71.989999999999995</v>
      </c>
      <c r="E4467" s="323"/>
    </row>
    <row r="4468" spans="1:5" ht="25.5">
      <c r="A4468" s="447">
        <v>91967</v>
      </c>
      <c r="B4468" s="332" t="s">
        <v>5334</v>
      </c>
      <c r="C4468" s="447" t="s">
        <v>2010</v>
      </c>
      <c r="D4468" s="446">
        <v>60.68</v>
      </c>
      <c r="E4468" s="323"/>
    </row>
    <row r="4469" spans="1:5" ht="25.5">
      <c r="A4469" s="447">
        <v>91966</v>
      </c>
      <c r="B4469" s="332" t="s">
        <v>5333</v>
      </c>
      <c r="C4469" s="447" t="s">
        <v>2010</v>
      </c>
      <c r="D4469" s="446">
        <v>49.74</v>
      </c>
      <c r="E4469" s="323"/>
    </row>
    <row r="4470" spans="1:5" ht="25.5">
      <c r="A4470" s="447">
        <v>91975</v>
      </c>
      <c r="B4470" s="332" t="s">
        <v>5342</v>
      </c>
      <c r="C4470" s="447" t="s">
        <v>2010</v>
      </c>
      <c r="D4470" s="446">
        <v>81.38</v>
      </c>
      <c r="E4470" s="323"/>
    </row>
    <row r="4471" spans="1:5" ht="25.5">
      <c r="A4471" s="447">
        <v>91974</v>
      </c>
      <c r="B4471" s="332" t="s">
        <v>5341</v>
      </c>
      <c r="C4471" s="447" t="s">
        <v>2010</v>
      </c>
      <c r="D4471" s="446">
        <v>65.540000000000006</v>
      </c>
      <c r="E4471" s="323"/>
    </row>
    <row r="4472" spans="1:5" ht="25.5">
      <c r="A4472" s="447">
        <v>91977</v>
      </c>
      <c r="B4472" s="332" t="s">
        <v>5344</v>
      </c>
      <c r="C4472" s="447" t="s">
        <v>2010</v>
      </c>
      <c r="D4472" s="446">
        <v>112.4</v>
      </c>
      <c r="E4472" s="323"/>
    </row>
    <row r="4473" spans="1:5" ht="25.5">
      <c r="A4473" s="447">
        <v>91976</v>
      </c>
      <c r="B4473" s="332" t="s">
        <v>5343</v>
      </c>
      <c r="C4473" s="447" t="s">
        <v>2010</v>
      </c>
      <c r="D4473" s="446">
        <v>96.56</v>
      </c>
      <c r="E4473" s="323"/>
    </row>
    <row r="4474" spans="1:5" ht="38.25">
      <c r="A4474" s="447">
        <v>91874</v>
      </c>
      <c r="B4474" s="332" t="s">
        <v>5246</v>
      </c>
      <c r="C4474" s="447" t="s">
        <v>2010</v>
      </c>
      <c r="D4474" s="446">
        <v>7.6</v>
      </c>
      <c r="E4474" s="323"/>
    </row>
    <row r="4475" spans="1:5" ht="38.25">
      <c r="A4475" s="447">
        <v>91878</v>
      </c>
      <c r="B4475" s="332" t="s">
        <v>5250</v>
      </c>
      <c r="C4475" s="447" t="s">
        <v>2010</v>
      </c>
      <c r="D4475" s="446">
        <v>6.06</v>
      </c>
      <c r="E4475" s="323"/>
    </row>
    <row r="4476" spans="1:5" ht="38.25">
      <c r="A4476" s="447">
        <v>91882</v>
      </c>
      <c r="B4476" s="332" t="s">
        <v>5254</v>
      </c>
      <c r="C4476" s="447" t="s">
        <v>2010</v>
      </c>
      <c r="D4476" s="446">
        <v>10.78</v>
      </c>
      <c r="E4476" s="323"/>
    </row>
    <row r="4477" spans="1:5" ht="38.25">
      <c r="A4477" s="447">
        <v>91875</v>
      </c>
      <c r="B4477" s="332" t="s">
        <v>5247</v>
      </c>
      <c r="C4477" s="447" t="s">
        <v>2010</v>
      </c>
      <c r="D4477" s="446">
        <v>9.02</v>
      </c>
      <c r="E4477" s="323"/>
    </row>
    <row r="4478" spans="1:5" ht="38.25">
      <c r="A4478" s="447">
        <v>91879</v>
      </c>
      <c r="B4478" s="332" t="s">
        <v>5251</v>
      </c>
      <c r="C4478" s="447" t="s">
        <v>2010</v>
      </c>
      <c r="D4478" s="446">
        <v>7.48</v>
      </c>
      <c r="E4478" s="323"/>
    </row>
    <row r="4479" spans="1:5" ht="38.25">
      <c r="A4479" s="447">
        <v>91884</v>
      </c>
      <c r="B4479" s="332" t="s">
        <v>5255</v>
      </c>
      <c r="C4479" s="447" t="s">
        <v>2010</v>
      </c>
      <c r="D4479" s="446">
        <v>12.2</v>
      </c>
      <c r="E4479" s="323"/>
    </row>
    <row r="4480" spans="1:5" ht="38.25">
      <c r="A4480" s="447">
        <v>91876</v>
      </c>
      <c r="B4480" s="332" t="s">
        <v>5248</v>
      </c>
      <c r="C4480" s="447" t="s">
        <v>2010</v>
      </c>
      <c r="D4480" s="446">
        <v>10.93</v>
      </c>
      <c r="E4480" s="323"/>
    </row>
    <row r="4481" spans="1:5" ht="38.25">
      <c r="A4481" s="447">
        <v>91880</v>
      </c>
      <c r="B4481" s="332" t="s">
        <v>5252</v>
      </c>
      <c r="C4481" s="447" t="s">
        <v>2010</v>
      </c>
      <c r="D4481" s="446">
        <v>9.39</v>
      </c>
      <c r="E4481" s="323"/>
    </row>
    <row r="4482" spans="1:5" ht="38.25">
      <c r="A4482" s="447">
        <v>91885</v>
      </c>
      <c r="B4482" s="332" t="s">
        <v>5256</v>
      </c>
      <c r="C4482" s="447" t="s">
        <v>2010</v>
      </c>
      <c r="D4482" s="446">
        <v>14.05</v>
      </c>
      <c r="E4482" s="323"/>
    </row>
    <row r="4483" spans="1:5" ht="38.25">
      <c r="A4483" s="447">
        <v>91877</v>
      </c>
      <c r="B4483" s="332" t="s">
        <v>5249</v>
      </c>
      <c r="C4483" s="447" t="s">
        <v>2010</v>
      </c>
      <c r="D4483" s="446">
        <v>13.67</v>
      </c>
      <c r="E4483" s="323"/>
    </row>
    <row r="4484" spans="1:5" ht="38.25">
      <c r="A4484" s="447">
        <v>91881</v>
      </c>
      <c r="B4484" s="332" t="s">
        <v>5253</v>
      </c>
      <c r="C4484" s="447" t="s">
        <v>2010</v>
      </c>
      <c r="D4484" s="446">
        <v>12.12</v>
      </c>
      <c r="E4484" s="323"/>
    </row>
    <row r="4485" spans="1:5" ht="38.25">
      <c r="A4485" s="447">
        <v>91886</v>
      </c>
      <c r="B4485" s="332" t="s">
        <v>5257</v>
      </c>
      <c r="C4485" s="447" t="s">
        <v>2010</v>
      </c>
      <c r="D4485" s="446">
        <v>16.739999999999998</v>
      </c>
      <c r="E4485" s="323"/>
    </row>
    <row r="4486" spans="1:5" ht="38.25">
      <c r="A4486" s="447">
        <v>91945</v>
      </c>
      <c r="B4486" s="332" t="s">
        <v>5313</v>
      </c>
      <c r="C4486" s="447" t="s">
        <v>2010</v>
      </c>
      <c r="D4486" s="446">
        <v>14.06</v>
      </c>
      <c r="E4486" s="323"/>
    </row>
    <row r="4487" spans="1:5" ht="38.25">
      <c r="A4487" s="447">
        <v>91947</v>
      </c>
      <c r="B4487" s="332" t="s">
        <v>5315</v>
      </c>
      <c r="C4487" s="447" t="s">
        <v>2010</v>
      </c>
      <c r="D4487" s="446">
        <v>8.98</v>
      </c>
      <c r="E4487" s="323"/>
    </row>
    <row r="4488" spans="1:5" ht="38.25">
      <c r="A4488" s="447">
        <v>91946</v>
      </c>
      <c r="B4488" s="332" t="s">
        <v>5314</v>
      </c>
      <c r="C4488" s="447" t="s">
        <v>2010</v>
      </c>
      <c r="D4488" s="446">
        <v>10.94</v>
      </c>
      <c r="E4488" s="323"/>
    </row>
    <row r="4489" spans="1:5" ht="38.25">
      <c r="A4489" s="447">
        <v>91949</v>
      </c>
      <c r="B4489" s="332" t="s">
        <v>5316</v>
      </c>
      <c r="C4489" s="447" t="s">
        <v>2010</v>
      </c>
      <c r="D4489" s="446">
        <v>19.66</v>
      </c>
      <c r="E4489" s="323"/>
    </row>
    <row r="4490" spans="1:5" ht="38.25">
      <c r="A4490" s="447">
        <v>91951</v>
      </c>
      <c r="B4490" s="332" t="s">
        <v>5318</v>
      </c>
      <c r="C4490" s="447" t="s">
        <v>2010</v>
      </c>
      <c r="D4490" s="446">
        <v>13.57</v>
      </c>
      <c r="E4490" s="323"/>
    </row>
    <row r="4491" spans="1:5" ht="38.25">
      <c r="A4491" s="447">
        <v>91950</v>
      </c>
      <c r="B4491" s="332" t="s">
        <v>5317</v>
      </c>
      <c r="C4491" s="447" t="s">
        <v>2010</v>
      </c>
      <c r="D4491" s="446">
        <v>15.84</v>
      </c>
      <c r="E4491" s="323"/>
    </row>
    <row r="4492" spans="1:5" ht="25.5">
      <c r="A4492" s="447">
        <v>91992</v>
      </c>
      <c r="B4492" s="332" t="s">
        <v>5359</v>
      </c>
      <c r="C4492" s="447" t="s">
        <v>2010</v>
      </c>
      <c r="D4492" s="446">
        <v>45.39</v>
      </c>
      <c r="E4492" s="323"/>
    </row>
    <row r="4493" spans="1:5" ht="25.5">
      <c r="A4493" s="447">
        <v>91990</v>
      </c>
      <c r="B4493" s="332" t="s">
        <v>5357</v>
      </c>
      <c r="C4493" s="447" t="s">
        <v>2010</v>
      </c>
      <c r="D4493" s="446">
        <v>34.450000000000003</v>
      </c>
      <c r="E4493" s="323"/>
    </row>
    <row r="4494" spans="1:5" ht="25.5">
      <c r="A4494" s="447">
        <v>91993</v>
      </c>
      <c r="B4494" s="332" t="s">
        <v>5360</v>
      </c>
      <c r="C4494" s="447" t="s">
        <v>2010</v>
      </c>
      <c r="D4494" s="446">
        <v>47.44</v>
      </c>
      <c r="E4494" s="323"/>
    </row>
    <row r="4495" spans="1:5" ht="25.5">
      <c r="A4495" s="447">
        <v>91991</v>
      </c>
      <c r="B4495" s="332" t="s">
        <v>5358</v>
      </c>
      <c r="C4495" s="447" t="s">
        <v>2010</v>
      </c>
      <c r="D4495" s="446">
        <v>36.5</v>
      </c>
      <c r="E4495" s="323"/>
    </row>
    <row r="4496" spans="1:5" ht="25.5">
      <c r="A4496" s="447">
        <v>92000</v>
      </c>
      <c r="B4496" s="332" t="s">
        <v>5367</v>
      </c>
      <c r="C4496" s="447" t="s">
        <v>2010</v>
      </c>
      <c r="D4496" s="446">
        <v>31.12</v>
      </c>
      <c r="E4496" s="323"/>
    </row>
    <row r="4497" spans="1:5" ht="25.5">
      <c r="A4497" s="447">
        <v>91998</v>
      </c>
      <c r="B4497" s="332" t="s">
        <v>5365</v>
      </c>
      <c r="C4497" s="447" t="s">
        <v>2010</v>
      </c>
      <c r="D4497" s="446">
        <v>20.18</v>
      </c>
      <c r="E4497" s="323"/>
    </row>
    <row r="4498" spans="1:5" ht="25.5">
      <c r="A4498" s="447">
        <v>92001</v>
      </c>
      <c r="B4498" s="332" t="s">
        <v>5368</v>
      </c>
      <c r="C4498" s="447" t="s">
        <v>2010</v>
      </c>
      <c r="D4498" s="446">
        <v>33.17</v>
      </c>
      <c r="E4498" s="323"/>
    </row>
    <row r="4499" spans="1:5" ht="25.5">
      <c r="A4499" s="447">
        <v>91999</v>
      </c>
      <c r="B4499" s="332" t="s">
        <v>5366</v>
      </c>
      <c r="C4499" s="447" t="s">
        <v>2010</v>
      </c>
      <c r="D4499" s="446">
        <v>22.23</v>
      </c>
      <c r="E4499" s="323"/>
    </row>
    <row r="4500" spans="1:5" ht="25.5">
      <c r="A4500" s="447">
        <v>92008</v>
      </c>
      <c r="B4500" s="332" t="s">
        <v>5375</v>
      </c>
      <c r="C4500" s="447" t="s">
        <v>2010</v>
      </c>
      <c r="D4500" s="446">
        <v>47.97</v>
      </c>
      <c r="E4500" s="323"/>
    </row>
    <row r="4501" spans="1:5" ht="25.5">
      <c r="A4501" s="447">
        <v>92006</v>
      </c>
      <c r="B4501" s="332" t="s">
        <v>5373</v>
      </c>
      <c r="C4501" s="447" t="s">
        <v>2010</v>
      </c>
      <c r="D4501" s="446">
        <v>37.03</v>
      </c>
      <c r="E4501" s="323"/>
    </row>
    <row r="4502" spans="1:5" ht="25.5">
      <c r="A4502" s="447">
        <v>92009</v>
      </c>
      <c r="B4502" s="332" t="s">
        <v>5376</v>
      </c>
      <c r="C4502" s="447" t="s">
        <v>2010</v>
      </c>
      <c r="D4502" s="446">
        <v>52.07</v>
      </c>
      <c r="E4502" s="323"/>
    </row>
    <row r="4503" spans="1:5" ht="25.5">
      <c r="A4503" s="447">
        <v>92007</v>
      </c>
      <c r="B4503" s="332" t="s">
        <v>5374</v>
      </c>
      <c r="C4503" s="447" t="s">
        <v>2010</v>
      </c>
      <c r="D4503" s="446">
        <v>41.13</v>
      </c>
      <c r="E4503" s="323"/>
    </row>
    <row r="4504" spans="1:5" ht="25.5">
      <c r="A4504" s="447">
        <v>92016</v>
      </c>
      <c r="B4504" s="332" t="s">
        <v>5383</v>
      </c>
      <c r="C4504" s="447" t="s">
        <v>2010</v>
      </c>
      <c r="D4504" s="446">
        <v>64.83</v>
      </c>
      <c r="E4504" s="323"/>
    </row>
    <row r="4505" spans="1:5" ht="25.5">
      <c r="A4505" s="447">
        <v>92014</v>
      </c>
      <c r="B4505" s="332" t="s">
        <v>5381</v>
      </c>
      <c r="C4505" s="447" t="s">
        <v>2010</v>
      </c>
      <c r="D4505" s="446">
        <v>53.89</v>
      </c>
      <c r="E4505" s="323"/>
    </row>
    <row r="4506" spans="1:5" ht="25.5">
      <c r="A4506" s="447">
        <v>92017</v>
      </c>
      <c r="B4506" s="332" t="s">
        <v>5384</v>
      </c>
      <c r="C4506" s="447" t="s">
        <v>2010</v>
      </c>
      <c r="D4506" s="446">
        <v>70.98</v>
      </c>
      <c r="E4506" s="323"/>
    </row>
    <row r="4507" spans="1:5" ht="25.5">
      <c r="A4507" s="447">
        <v>92015</v>
      </c>
      <c r="B4507" s="332" t="s">
        <v>5382</v>
      </c>
      <c r="C4507" s="447" t="s">
        <v>2010</v>
      </c>
      <c r="D4507" s="446">
        <v>60.04</v>
      </c>
      <c r="E4507" s="323"/>
    </row>
    <row r="4508" spans="1:5" ht="25.5">
      <c r="A4508" s="447">
        <v>92019</v>
      </c>
      <c r="B4508" s="332" t="s">
        <v>5386</v>
      </c>
      <c r="C4508" s="447" t="s">
        <v>2010</v>
      </c>
      <c r="D4508" s="446">
        <v>87.17</v>
      </c>
      <c r="E4508" s="323"/>
    </row>
    <row r="4509" spans="1:5" ht="25.5">
      <c r="A4509" s="447">
        <v>92018</v>
      </c>
      <c r="B4509" s="332" t="s">
        <v>5385</v>
      </c>
      <c r="C4509" s="447" t="s">
        <v>2010</v>
      </c>
      <c r="D4509" s="446">
        <v>71.33</v>
      </c>
      <c r="E4509" s="323"/>
    </row>
    <row r="4510" spans="1:5" ht="25.5">
      <c r="A4510" s="447">
        <v>92021</v>
      </c>
      <c r="B4510" s="332" t="s">
        <v>5388</v>
      </c>
      <c r="C4510" s="447" t="s">
        <v>2010</v>
      </c>
      <c r="D4510" s="446">
        <v>121.14</v>
      </c>
      <c r="E4510" s="323"/>
    </row>
    <row r="4511" spans="1:5" ht="25.5">
      <c r="A4511" s="447">
        <v>92020</v>
      </c>
      <c r="B4511" s="332" t="s">
        <v>5387</v>
      </c>
      <c r="C4511" s="447" t="s">
        <v>2010</v>
      </c>
      <c r="D4511" s="446">
        <v>105.3</v>
      </c>
      <c r="E4511" s="323"/>
    </row>
    <row r="4512" spans="1:5" ht="25.5">
      <c r="A4512" s="447">
        <v>91996</v>
      </c>
      <c r="B4512" s="332" t="s">
        <v>5363</v>
      </c>
      <c r="C4512" s="447" t="s">
        <v>2010</v>
      </c>
      <c r="D4512" s="446">
        <v>35.1</v>
      </c>
      <c r="E4512" s="323"/>
    </row>
    <row r="4513" spans="1:5" ht="25.5">
      <c r="A4513" s="447">
        <v>91994</v>
      </c>
      <c r="B4513" s="332" t="s">
        <v>5361</v>
      </c>
      <c r="C4513" s="447" t="s">
        <v>2010</v>
      </c>
      <c r="D4513" s="446">
        <v>24.16</v>
      </c>
      <c r="E4513" s="323"/>
    </row>
    <row r="4514" spans="1:5" ht="25.5">
      <c r="A4514" s="447">
        <v>91997</v>
      </c>
      <c r="B4514" s="332" t="s">
        <v>5364</v>
      </c>
      <c r="C4514" s="447" t="s">
        <v>2010</v>
      </c>
      <c r="D4514" s="446">
        <v>37.15</v>
      </c>
      <c r="E4514" s="323"/>
    </row>
    <row r="4515" spans="1:5" ht="25.5">
      <c r="A4515" s="447">
        <v>91995</v>
      </c>
      <c r="B4515" s="332" t="s">
        <v>5362</v>
      </c>
      <c r="C4515" s="447" t="s">
        <v>2010</v>
      </c>
      <c r="D4515" s="446">
        <v>26.21</v>
      </c>
      <c r="E4515" s="323"/>
    </row>
    <row r="4516" spans="1:5" ht="25.5">
      <c r="A4516" s="447">
        <v>92004</v>
      </c>
      <c r="B4516" s="332" t="s">
        <v>5371</v>
      </c>
      <c r="C4516" s="447" t="s">
        <v>2010</v>
      </c>
      <c r="D4516" s="446">
        <v>55.99</v>
      </c>
      <c r="E4516" s="323"/>
    </row>
    <row r="4517" spans="1:5" ht="25.5">
      <c r="A4517" s="447">
        <v>92002</v>
      </c>
      <c r="B4517" s="332" t="s">
        <v>5369</v>
      </c>
      <c r="C4517" s="447" t="s">
        <v>2010</v>
      </c>
      <c r="D4517" s="446">
        <v>45.05</v>
      </c>
      <c r="E4517" s="323"/>
    </row>
    <row r="4518" spans="1:5" ht="25.5">
      <c r="A4518" s="447">
        <v>92005</v>
      </c>
      <c r="B4518" s="332" t="s">
        <v>5372</v>
      </c>
      <c r="C4518" s="447" t="s">
        <v>2010</v>
      </c>
      <c r="D4518" s="446">
        <v>60.09</v>
      </c>
      <c r="E4518" s="323"/>
    </row>
    <row r="4519" spans="1:5" ht="25.5">
      <c r="A4519" s="447">
        <v>92003</v>
      </c>
      <c r="B4519" s="332" t="s">
        <v>5370</v>
      </c>
      <c r="C4519" s="447" t="s">
        <v>2010</v>
      </c>
      <c r="D4519" s="446">
        <v>49.15</v>
      </c>
      <c r="E4519" s="323"/>
    </row>
    <row r="4520" spans="1:5" ht="25.5">
      <c r="A4520" s="447">
        <v>92012</v>
      </c>
      <c r="B4520" s="332" t="s">
        <v>5379</v>
      </c>
      <c r="C4520" s="447" t="s">
        <v>2010</v>
      </c>
      <c r="D4520" s="446">
        <v>76.81</v>
      </c>
      <c r="E4520" s="323"/>
    </row>
    <row r="4521" spans="1:5" ht="25.5">
      <c r="A4521" s="447">
        <v>92010</v>
      </c>
      <c r="B4521" s="332" t="s">
        <v>5377</v>
      </c>
      <c r="C4521" s="447" t="s">
        <v>2010</v>
      </c>
      <c r="D4521" s="446">
        <v>65.87</v>
      </c>
      <c r="E4521" s="323"/>
    </row>
    <row r="4522" spans="1:5" ht="25.5">
      <c r="A4522" s="447">
        <v>92013</v>
      </c>
      <c r="B4522" s="332" t="s">
        <v>5380</v>
      </c>
      <c r="C4522" s="447" t="s">
        <v>2010</v>
      </c>
      <c r="D4522" s="446">
        <v>82.96</v>
      </c>
      <c r="E4522" s="323"/>
    </row>
    <row r="4523" spans="1:5" ht="25.5">
      <c r="A4523" s="447">
        <v>92011</v>
      </c>
      <c r="B4523" s="332" t="s">
        <v>5378</v>
      </c>
      <c r="C4523" s="447" t="s">
        <v>2010</v>
      </c>
      <c r="D4523" s="446">
        <v>72.02</v>
      </c>
      <c r="E4523" s="323"/>
    </row>
    <row r="4524" spans="1:5" ht="38.25">
      <c r="A4524" s="447">
        <v>95777</v>
      </c>
      <c r="B4524" s="332" t="s">
        <v>4555</v>
      </c>
      <c r="C4524" s="447" t="s">
        <v>2010</v>
      </c>
      <c r="D4524" s="446">
        <v>27.08</v>
      </c>
      <c r="E4524" s="323"/>
    </row>
    <row r="4525" spans="1:5" ht="38.25">
      <c r="A4525" s="447">
        <v>95780</v>
      </c>
      <c r="B4525" s="332" t="s">
        <v>4558</v>
      </c>
      <c r="C4525" s="447" t="s">
        <v>2010</v>
      </c>
      <c r="D4525" s="446">
        <v>32.380000000000003</v>
      </c>
      <c r="E4525" s="323"/>
    </row>
    <row r="4526" spans="1:5" ht="38.25">
      <c r="A4526" s="447">
        <v>95783</v>
      </c>
      <c r="B4526" s="332" t="s">
        <v>9014</v>
      </c>
      <c r="C4526" s="447" t="s">
        <v>2010</v>
      </c>
      <c r="D4526" s="446">
        <v>0</v>
      </c>
      <c r="E4526" s="323"/>
    </row>
    <row r="4527" spans="1:5" ht="38.25">
      <c r="A4527" s="447">
        <v>95778</v>
      </c>
      <c r="B4527" s="332" t="s">
        <v>4556</v>
      </c>
      <c r="C4527" s="447" t="s">
        <v>2010</v>
      </c>
      <c r="D4527" s="446">
        <v>30.19</v>
      </c>
      <c r="E4527" s="323"/>
    </row>
    <row r="4528" spans="1:5" ht="38.25">
      <c r="A4528" s="447">
        <v>95781</v>
      </c>
      <c r="B4528" s="332" t="s">
        <v>4559</v>
      </c>
      <c r="C4528" s="447" t="s">
        <v>2010</v>
      </c>
      <c r="D4528" s="446">
        <v>36.6</v>
      </c>
      <c r="E4528" s="323"/>
    </row>
    <row r="4529" spans="1:5" ht="38.25">
      <c r="A4529" s="447">
        <v>95784</v>
      </c>
      <c r="B4529" s="332" t="s">
        <v>9015</v>
      </c>
      <c r="C4529" s="447" t="s">
        <v>2010</v>
      </c>
      <c r="D4529" s="446">
        <v>0</v>
      </c>
      <c r="E4529" s="323"/>
    </row>
    <row r="4530" spans="1:5" ht="38.25">
      <c r="A4530" s="447">
        <v>95782</v>
      </c>
      <c r="B4530" s="332" t="s">
        <v>4560</v>
      </c>
      <c r="C4530" s="447" t="s">
        <v>2010</v>
      </c>
      <c r="D4530" s="446">
        <v>34.67</v>
      </c>
      <c r="E4530" s="323"/>
    </row>
    <row r="4531" spans="1:5" ht="38.25">
      <c r="A4531" s="447">
        <v>95779</v>
      </c>
      <c r="B4531" s="332" t="s">
        <v>4557</v>
      </c>
      <c r="C4531" s="447" t="s">
        <v>2010</v>
      </c>
      <c r="D4531" s="446">
        <v>25.08</v>
      </c>
      <c r="E4531" s="323"/>
    </row>
    <row r="4532" spans="1:5" ht="38.25">
      <c r="A4532" s="447">
        <v>95785</v>
      </c>
      <c r="B4532" s="332" t="s">
        <v>4561</v>
      </c>
      <c r="C4532" s="447" t="s">
        <v>2010</v>
      </c>
      <c r="D4532" s="446">
        <v>41.12</v>
      </c>
      <c r="E4532" s="323"/>
    </row>
    <row r="4533" spans="1:5" ht="38.25">
      <c r="A4533" s="447">
        <v>95792</v>
      </c>
      <c r="B4533" s="332" t="s">
        <v>9016</v>
      </c>
      <c r="C4533" s="447" t="s">
        <v>2010</v>
      </c>
      <c r="D4533" s="446">
        <v>0</v>
      </c>
      <c r="E4533" s="323"/>
    </row>
    <row r="4534" spans="1:5" ht="38.25">
      <c r="A4534" s="447">
        <v>95793</v>
      </c>
      <c r="B4534" s="332" t="s">
        <v>9017</v>
      </c>
      <c r="C4534" s="447" t="s">
        <v>2010</v>
      </c>
      <c r="D4534" s="446">
        <v>0</v>
      </c>
      <c r="E4534" s="323"/>
    </row>
    <row r="4535" spans="1:5" ht="38.25">
      <c r="A4535" s="447">
        <v>95794</v>
      </c>
      <c r="B4535" s="332" t="s">
        <v>9018</v>
      </c>
      <c r="C4535" s="447" t="s">
        <v>2010</v>
      </c>
      <c r="D4535" s="446">
        <v>0</v>
      </c>
      <c r="E4535" s="323"/>
    </row>
    <row r="4536" spans="1:5" ht="38.25">
      <c r="A4536" s="447">
        <v>95786</v>
      </c>
      <c r="B4536" s="332" t="s">
        <v>9019</v>
      </c>
      <c r="C4536" s="447" t="s">
        <v>2010</v>
      </c>
      <c r="D4536" s="446">
        <v>0</v>
      </c>
      <c r="E4536" s="323"/>
    </row>
    <row r="4537" spans="1:5" ht="38.25">
      <c r="A4537" s="447">
        <v>95788</v>
      </c>
      <c r="B4537" s="332" t="s">
        <v>9020</v>
      </c>
      <c r="C4537" s="447" t="s">
        <v>2010</v>
      </c>
      <c r="D4537" s="446">
        <v>0</v>
      </c>
      <c r="E4537" s="323"/>
    </row>
    <row r="4538" spans="1:5" ht="38.25">
      <c r="A4538" s="447">
        <v>95790</v>
      </c>
      <c r="B4538" s="332" t="s">
        <v>9021</v>
      </c>
      <c r="C4538" s="447" t="s">
        <v>2010</v>
      </c>
      <c r="D4538" s="446">
        <v>0</v>
      </c>
      <c r="E4538" s="323"/>
    </row>
    <row r="4539" spans="1:5" ht="38.25">
      <c r="A4539" s="447">
        <v>95787</v>
      </c>
      <c r="B4539" s="332" t="s">
        <v>4562</v>
      </c>
      <c r="C4539" s="447" t="s">
        <v>2010</v>
      </c>
      <c r="D4539" s="446">
        <v>30.01</v>
      </c>
      <c r="E4539" s="323"/>
    </row>
    <row r="4540" spans="1:5" ht="38.25">
      <c r="A4540" s="447">
        <v>95789</v>
      </c>
      <c r="B4540" s="332" t="s">
        <v>4563</v>
      </c>
      <c r="C4540" s="447" t="s">
        <v>2010</v>
      </c>
      <c r="D4540" s="446">
        <v>41.16</v>
      </c>
      <c r="E4540" s="323"/>
    </row>
    <row r="4541" spans="1:5" ht="38.25">
      <c r="A4541" s="447">
        <v>95791</v>
      </c>
      <c r="B4541" s="332" t="s">
        <v>4564</v>
      </c>
      <c r="C4541" s="447" t="s">
        <v>2010</v>
      </c>
      <c r="D4541" s="446">
        <v>57.52</v>
      </c>
      <c r="E4541" s="323"/>
    </row>
    <row r="4542" spans="1:5" ht="38.25">
      <c r="A4542" s="447">
        <v>95795</v>
      </c>
      <c r="B4542" s="332" t="s">
        <v>4565</v>
      </c>
      <c r="C4542" s="447" t="s">
        <v>2010</v>
      </c>
      <c r="D4542" s="446">
        <v>34.200000000000003</v>
      </c>
      <c r="E4542" s="323"/>
    </row>
    <row r="4543" spans="1:5" ht="38.25">
      <c r="A4543" s="447">
        <v>95796</v>
      </c>
      <c r="B4543" s="332" t="s">
        <v>4566</v>
      </c>
      <c r="C4543" s="447" t="s">
        <v>2010</v>
      </c>
      <c r="D4543" s="446">
        <v>48.33</v>
      </c>
      <c r="E4543" s="323"/>
    </row>
    <row r="4544" spans="1:5" ht="38.25">
      <c r="A4544" s="447">
        <v>95797</v>
      </c>
      <c r="B4544" s="332" t="s">
        <v>4567</v>
      </c>
      <c r="C4544" s="447" t="s">
        <v>2010</v>
      </c>
      <c r="D4544" s="446">
        <v>67.040000000000006</v>
      </c>
      <c r="E4544" s="323"/>
    </row>
    <row r="4545" spans="1:5" ht="38.25">
      <c r="A4545" s="447">
        <v>95798</v>
      </c>
      <c r="B4545" s="332" t="s">
        <v>9022</v>
      </c>
      <c r="C4545" s="447" t="s">
        <v>2010</v>
      </c>
      <c r="D4545" s="446">
        <v>0</v>
      </c>
      <c r="E4545" s="323"/>
    </row>
    <row r="4546" spans="1:5" ht="38.25">
      <c r="A4546" s="447">
        <v>95799</v>
      </c>
      <c r="B4546" s="332" t="s">
        <v>9023</v>
      </c>
      <c r="C4546" s="447" t="s">
        <v>2010</v>
      </c>
      <c r="D4546" s="446">
        <v>0</v>
      </c>
      <c r="E4546" s="323"/>
    </row>
    <row r="4547" spans="1:5" ht="38.25">
      <c r="A4547" s="447">
        <v>95800</v>
      </c>
      <c r="B4547" s="332" t="s">
        <v>9024</v>
      </c>
      <c r="C4547" s="447" t="s">
        <v>2010</v>
      </c>
      <c r="D4547" s="446">
        <v>0</v>
      </c>
      <c r="E4547" s="323"/>
    </row>
    <row r="4548" spans="1:5" ht="38.25">
      <c r="A4548" s="447">
        <v>95801</v>
      </c>
      <c r="B4548" s="332" t="s">
        <v>4568</v>
      </c>
      <c r="C4548" s="447" t="s">
        <v>2010</v>
      </c>
      <c r="D4548" s="446">
        <v>41.09</v>
      </c>
      <c r="E4548" s="323"/>
    </row>
    <row r="4549" spans="1:5" ht="38.25">
      <c r="A4549" s="447">
        <v>95802</v>
      </c>
      <c r="B4549" s="332" t="s">
        <v>4569</v>
      </c>
      <c r="C4549" s="447" t="s">
        <v>2010</v>
      </c>
      <c r="D4549" s="446">
        <v>50.91</v>
      </c>
      <c r="E4549" s="323"/>
    </row>
    <row r="4550" spans="1:5" ht="38.25">
      <c r="A4550" s="447">
        <v>95803</v>
      </c>
      <c r="B4550" s="332" t="s">
        <v>4570</v>
      </c>
      <c r="C4550" s="447" t="s">
        <v>2010</v>
      </c>
      <c r="D4550" s="446">
        <v>74.47</v>
      </c>
      <c r="E4550" s="323"/>
    </row>
    <row r="4551" spans="1:5" ht="38.25">
      <c r="A4551" s="447">
        <v>95804</v>
      </c>
      <c r="B4551" s="332" t="s">
        <v>4571</v>
      </c>
      <c r="C4551" s="447" t="s">
        <v>2010</v>
      </c>
      <c r="D4551" s="446">
        <v>26.82</v>
      </c>
      <c r="E4551" s="323"/>
    </row>
    <row r="4552" spans="1:5" ht="38.25">
      <c r="A4552" s="447">
        <v>95805</v>
      </c>
      <c r="B4552" s="332" t="s">
        <v>4572</v>
      </c>
      <c r="C4552" s="447" t="s">
        <v>2010</v>
      </c>
      <c r="D4552" s="446">
        <v>28.14</v>
      </c>
      <c r="E4552" s="323"/>
    </row>
    <row r="4553" spans="1:5" ht="38.25">
      <c r="A4553" s="447">
        <v>95806</v>
      </c>
      <c r="B4553" s="332" t="s">
        <v>4573</v>
      </c>
      <c r="C4553" s="447" t="s">
        <v>2010</v>
      </c>
      <c r="D4553" s="446">
        <v>30.66</v>
      </c>
      <c r="E4553" s="323"/>
    </row>
    <row r="4554" spans="1:5" ht="38.25">
      <c r="A4554" s="447">
        <v>104401</v>
      </c>
      <c r="B4554" s="332" t="s">
        <v>4590</v>
      </c>
      <c r="C4554" s="447" t="s">
        <v>2010</v>
      </c>
      <c r="D4554" s="446">
        <v>29.75</v>
      </c>
      <c r="E4554" s="323"/>
    </row>
    <row r="4555" spans="1:5" ht="38.25">
      <c r="A4555" s="447">
        <v>104402</v>
      </c>
      <c r="B4555" s="332" t="s">
        <v>4591</v>
      </c>
      <c r="C4555" s="447" t="s">
        <v>2010</v>
      </c>
      <c r="D4555" s="446">
        <v>30.6</v>
      </c>
      <c r="E4555" s="323"/>
    </row>
    <row r="4556" spans="1:5" ht="38.25">
      <c r="A4556" s="447">
        <v>104403</v>
      </c>
      <c r="B4556" s="332" t="s">
        <v>4592</v>
      </c>
      <c r="C4556" s="447" t="s">
        <v>2010</v>
      </c>
      <c r="D4556" s="446">
        <v>37.979999999999997</v>
      </c>
      <c r="E4556" s="323"/>
    </row>
    <row r="4557" spans="1:5" ht="38.25">
      <c r="A4557" s="447">
        <v>104395</v>
      </c>
      <c r="B4557" s="332" t="s">
        <v>4554</v>
      </c>
      <c r="C4557" s="447" t="s">
        <v>2010</v>
      </c>
      <c r="D4557" s="446">
        <v>26.14</v>
      </c>
      <c r="E4557" s="323"/>
    </row>
    <row r="4558" spans="1:5" ht="38.25">
      <c r="A4558" s="447">
        <v>104396</v>
      </c>
      <c r="B4558" s="332" t="s">
        <v>4585</v>
      </c>
      <c r="C4558" s="447" t="s">
        <v>2010</v>
      </c>
      <c r="D4558" s="446">
        <v>26.34</v>
      </c>
      <c r="E4558" s="323"/>
    </row>
    <row r="4559" spans="1:5" ht="38.25">
      <c r="A4559" s="447">
        <v>104397</v>
      </c>
      <c r="B4559" s="332" t="s">
        <v>4586</v>
      </c>
      <c r="C4559" s="447" t="s">
        <v>2010</v>
      </c>
      <c r="D4559" s="446">
        <v>31.52</v>
      </c>
      <c r="E4559" s="323"/>
    </row>
    <row r="4560" spans="1:5" ht="38.25">
      <c r="A4560" s="447">
        <v>95810</v>
      </c>
      <c r="B4560" s="332" t="s">
        <v>4577</v>
      </c>
      <c r="C4560" s="447" t="s">
        <v>2010</v>
      </c>
      <c r="D4560" s="446">
        <v>20.53</v>
      </c>
      <c r="E4560" s="323"/>
    </row>
    <row r="4561" spans="1:5" ht="38.25">
      <c r="A4561" s="447">
        <v>95811</v>
      </c>
      <c r="B4561" s="332" t="s">
        <v>4578</v>
      </c>
      <c r="C4561" s="447" t="s">
        <v>2010</v>
      </c>
      <c r="D4561" s="446">
        <v>24.5</v>
      </c>
      <c r="E4561" s="323"/>
    </row>
    <row r="4562" spans="1:5" ht="38.25">
      <c r="A4562" s="447">
        <v>95812</v>
      </c>
      <c r="B4562" s="332" t="s">
        <v>4579</v>
      </c>
      <c r="C4562" s="447" t="s">
        <v>2010</v>
      </c>
      <c r="D4562" s="446">
        <v>32.72</v>
      </c>
      <c r="E4562" s="323"/>
    </row>
    <row r="4563" spans="1:5" ht="38.25">
      <c r="A4563" s="447">
        <v>95807</v>
      </c>
      <c r="B4563" s="332" t="s">
        <v>4574</v>
      </c>
      <c r="C4563" s="447" t="s">
        <v>2010</v>
      </c>
      <c r="D4563" s="446">
        <v>31.22</v>
      </c>
      <c r="E4563" s="323"/>
    </row>
    <row r="4564" spans="1:5" ht="38.25">
      <c r="A4564" s="447">
        <v>95808</v>
      </c>
      <c r="B4564" s="332" t="s">
        <v>4575</v>
      </c>
      <c r="C4564" s="447" t="s">
        <v>2010</v>
      </c>
      <c r="D4564" s="446">
        <v>35.18</v>
      </c>
      <c r="E4564" s="323"/>
    </row>
    <row r="4565" spans="1:5" ht="38.25">
      <c r="A4565" s="447">
        <v>95809</v>
      </c>
      <c r="B4565" s="332" t="s">
        <v>4576</v>
      </c>
      <c r="C4565" s="447" t="s">
        <v>2010</v>
      </c>
      <c r="D4565" s="446">
        <v>43.39</v>
      </c>
      <c r="E4565" s="323"/>
    </row>
    <row r="4566" spans="1:5" ht="38.25">
      <c r="A4566" s="447">
        <v>104398</v>
      </c>
      <c r="B4566" s="332" t="s">
        <v>4587</v>
      </c>
      <c r="C4566" s="447" t="s">
        <v>2010</v>
      </c>
      <c r="D4566" s="446">
        <v>31.2</v>
      </c>
      <c r="E4566" s="323"/>
    </row>
    <row r="4567" spans="1:5" ht="38.25">
      <c r="A4567" s="447">
        <v>104399</v>
      </c>
      <c r="B4567" s="332" t="s">
        <v>4588</v>
      </c>
      <c r="C4567" s="447" t="s">
        <v>2010</v>
      </c>
      <c r="D4567" s="446">
        <v>33.369999999999997</v>
      </c>
      <c r="E4567" s="323"/>
    </row>
    <row r="4568" spans="1:5" ht="38.25">
      <c r="A4568" s="447">
        <v>104400</v>
      </c>
      <c r="B4568" s="332" t="s">
        <v>4589</v>
      </c>
      <c r="C4568" s="447" t="s">
        <v>2010</v>
      </c>
      <c r="D4568" s="446">
        <v>42.61</v>
      </c>
      <c r="E4568" s="323"/>
    </row>
    <row r="4569" spans="1:5" ht="38.25">
      <c r="A4569" s="447">
        <v>104404</v>
      </c>
      <c r="B4569" s="332" t="s">
        <v>4593</v>
      </c>
      <c r="C4569" s="447" t="s">
        <v>2010</v>
      </c>
      <c r="D4569" s="446">
        <v>39.049999999999997</v>
      </c>
      <c r="E4569" s="323"/>
    </row>
    <row r="4570" spans="1:5" ht="38.25">
      <c r="A4570" s="447">
        <v>104405</v>
      </c>
      <c r="B4570" s="332" t="s">
        <v>4594</v>
      </c>
      <c r="C4570" s="447" t="s">
        <v>2010</v>
      </c>
      <c r="D4570" s="446">
        <v>52.72</v>
      </c>
      <c r="E4570" s="323"/>
    </row>
    <row r="4571" spans="1:5" ht="38.25">
      <c r="A4571" s="447">
        <v>95813</v>
      </c>
      <c r="B4571" s="332" t="s">
        <v>4580</v>
      </c>
      <c r="C4571" s="447" t="s">
        <v>2010</v>
      </c>
      <c r="D4571" s="446">
        <v>23.66</v>
      </c>
      <c r="E4571" s="323"/>
    </row>
    <row r="4572" spans="1:5" ht="38.25">
      <c r="A4572" s="447">
        <v>95814</v>
      </c>
      <c r="B4572" s="332" t="s">
        <v>4581</v>
      </c>
      <c r="C4572" s="447" t="s">
        <v>2010</v>
      </c>
      <c r="D4572" s="446">
        <v>28.95</v>
      </c>
      <c r="E4572" s="323"/>
    </row>
    <row r="4573" spans="1:5" ht="38.25">
      <c r="A4573" s="447">
        <v>95815</v>
      </c>
      <c r="B4573" s="332" t="s">
        <v>4582</v>
      </c>
      <c r="C4573" s="447" t="s">
        <v>2010</v>
      </c>
      <c r="D4573" s="446">
        <v>42.04</v>
      </c>
      <c r="E4573" s="323"/>
    </row>
    <row r="4574" spans="1:5" ht="38.25">
      <c r="A4574" s="447">
        <v>95816</v>
      </c>
      <c r="B4574" s="332" t="s">
        <v>4583</v>
      </c>
      <c r="C4574" s="447" t="s">
        <v>2010</v>
      </c>
      <c r="D4574" s="446">
        <v>37.82</v>
      </c>
      <c r="E4574" s="323"/>
    </row>
    <row r="4575" spans="1:5" ht="38.25">
      <c r="A4575" s="447">
        <v>95817</v>
      </c>
      <c r="B4575" s="332" t="s">
        <v>6158</v>
      </c>
      <c r="C4575" s="447" t="s">
        <v>2010</v>
      </c>
      <c r="D4575" s="446">
        <v>43.77</v>
      </c>
      <c r="E4575" s="323"/>
    </row>
    <row r="4576" spans="1:5" ht="38.25">
      <c r="A4576" s="447">
        <v>95818</v>
      </c>
      <c r="B4576" s="332" t="s">
        <v>4584</v>
      </c>
      <c r="C4576" s="447" t="s">
        <v>2010</v>
      </c>
      <c r="D4576" s="446">
        <v>60.71</v>
      </c>
      <c r="E4576" s="323"/>
    </row>
    <row r="4577" spans="1:5" ht="25.5">
      <c r="A4577" s="447">
        <v>104391</v>
      </c>
      <c r="B4577" s="332" t="s">
        <v>9025</v>
      </c>
      <c r="C4577" s="447" t="s">
        <v>2010</v>
      </c>
      <c r="D4577" s="446">
        <v>0</v>
      </c>
      <c r="E4577" s="323"/>
    </row>
    <row r="4578" spans="1:5" ht="25.5">
      <c r="A4578" s="447">
        <v>104392</v>
      </c>
      <c r="B4578" s="332" t="s">
        <v>9026</v>
      </c>
      <c r="C4578" s="447" t="s">
        <v>2010</v>
      </c>
      <c r="D4578" s="446">
        <v>0</v>
      </c>
      <c r="E4578" s="323"/>
    </row>
    <row r="4579" spans="1:5" ht="25.5">
      <c r="A4579" s="447">
        <v>104393</v>
      </c>
      <c r="B4579" s="332" t="s">
        <v>9027</v>
      </c>
      <c r="C4579" s="447" t="s">
        <v>2010</v>
      </c>
      <c r="D4579" s="446">
        <v>0</v>
      </c>
      <c r="E4579" s="323"/>
    </row>
    <row r="4580" spans="1:5" ht="25.5">
      <c r="A4580" s="447">
        <v>104394</v>
      </c>
      <c r="B4580" s="332" t="s">
        <v>9028</v>
      </c>
      <c r="C4580" s="447" t="s">
        <v>2010</v>
      </c>
      <c r="D4580" s="446">
        <v>0</v>
      </c>
      <c r="E4580" s="323"/>
    </row>
    <row r="4581" spans="1:5" ht="25.5">
      <c r="A4581" s="447">
        <v>95761</v>
      </c>
      <c r="B4581" s="332" t="s">
        <v>9029</v>
      </c>
      <c r="C4581" s="447" t="s">
        <v>2010</v>
      </c>
      <c r="D4581" s="446">
        <v>0</v>
      </c>
      <c r="E4581" s="323"/>
    </row>
    <row r="4582" spans="1:5" ht="25.5">
      <c r="A4582" s="447">
        <v>95763</v>
      </c>
      <c r="B4582" s="332" t="s">
        <v>9030</v>
      </c>
      <c r="C4582" s="447" t="s">
        <v>2010</v>
      </c>
      <c r="D4582" s="446">
        <v>0</v>
      </c>
      <c r="E4582" s="323"/>
    </row>
    <row r="4583" spans="1:5" ht="25.5">
      <c r="A4583" s="447">
        <v>95765</v>
      </c>
      <c r="B4583" s="332" t="s">
        <v>9031</v>
      </c>
      <c r="C4583" s="447" t="s">
        <v>2010</v>
      </c>
      <c r="D4583" s="446">
        <v>0</v>
      </c>
      <c r="E4583" s="323"/>
    </row>
    <row r="4584" spans="1:5" ht="25.5">
      <c r="A4584" s="447">
        <v>95767</v>
      </c>
      <c r="B4584" s="332" t="s">
        <v>9032</v>
      </c>
      <c r="C4584" s="447" t="s">
        <v>2010</v>
      </c>
      <c r="D4584" s="446">
        <v>0</v>
      </c>
      <c r="E4584" s="323"/>
    </row>
    <row r="4585" spans="1:5" ht="25.5">
      <c r="A4585" s="447">
        <v>95762</v>
      </c>
      <c r="B4585" s="332" t="s">
        <v>9033</v>
      </c>
      <c r="C4585" s="447" t="s">
        <v>2010</v>
      </c>
      <c r="D4585" s="446">
        <v>0</v>
      </c>
      <c r="E4585" s="323"/>
    </row>
    <row r="4586" spans="1:5" ht="25.5">
      <c r="A4586" s="447">
        <v>95764</v>
      </c>
      <c r="B4586" s="332" t="s">
        <v>9034</v>
      </c>
      <c r="C4586" s="447" t="s">
        <v>2010</v>
      </c>
      <c r="D4586" s="446">
        <v>0</v>
      </c>
      <c r="E4586" s="323"/>
    </row>
    <row r="4587" spans="1:5" ht="25.5">
      <c r="A4587" s="447">
        <v>95766</v>
      </c>
      <c r="B4587" s="332" t="s">
        <v>9035</v>
      </c>
      <c r="C4587" s="447" t="s">
        <v>2010</v>
      </c>
      <c r="D4587" s="446">
        <v>0</v>
      </c>
      <c r="E4587" s="323"/>
    </row>
    <row r="4588" spans="1:5" ht="25.5">
      <c r="A4588" s="447">
        <v>95768</v>
      </c>
      <c r="B4588" s="332" t="s">
        <v>9036</v>
      </c>
      <c r="C4588" s="447" t="s">
        <v>2010</v>
      </c>
      <c r="D4588" s="446">
        <v>0</v>
      </c>
      <c r="E4588" s="323"/>
    </row>
    <row r="4589" spans="1:5" ht="25.5">
      <c r="A4589" s="447">
        <v>95739</v>
      </c>
      <c r="B4589" s="332" t="s">
        <v>9037</v>
      </c>
      <c r="C4589" s="447" t="s">
        <v>2010</v>
      </c>
      <c r="D4589" s="446">
        <v>0</v>
      </c>
      <c r="E4589" s="323"/>
    </row>
    <row r="4590" spans="1:5" ht="25.5">
      <c r="A4590" s="447">
        <v>95740</v>
      </c>
      <c r="B4590" s="332" t="s">
        <v>9038</v>
      </c>
      <c r="C4590" s="447" t="s">
        <v>2010</v>
      </c>
      <c r="D4590" s="446">
        <v>0</v>
      </c>
      <c r="E4590" s="323"/>
    </row>
    <row r="4591" spans="1:5" ht="25.5">
      <c r="A4591" s="447">
        <v>95741</v>
      </c>
      <c r="B4591" s="332" t="s">
        <v>9039</v>
      </c>
      <c r="C4591" s="447" t="s">
        <v>2010</v>
      </c>
      <c r="D4591" s="446">
        <v>0</v>
      </c>
      <c r="E4591" s="323"/>
    </row>
    <row r="4592" spans="1:5" ht="38.25">
      <c r="A4592" s="447">
        <v>104409</v>
      </c>
      <c r="B4592" s="332" t="s">
        <v>9040</v>
      </c>
      <c r="C4592" s="447" t="s">
        <v>5</v>
      </c>
      <c r="D4592" s="446">
        <v>0</v>
      </c>
      <c r="E4592" s="323"/>
    </row>
    <row r="4593" spans="1:5" ht="38.25">
      <c r="A4593" s="447">
        <v>104408</v>
      </c>
      <c r="B4593" s="332" t="s">
        <v>9041</v>
      </c>
      <c r="C4593" s="447" t="s">
        <v>5</v>
      </c>
      <c r="D4593" s="446">
        <v>0</v>
      </c>
      <c r="E4593" s="323"/>
    </row>
    <row r="4594" spans="1:5" ht="38.25">
      <c r="A4594" s="447">
        <v>104407</v>
      </c>
      <c r="B4594" s="332" t="s">
        <v>9042</v>
      </c>
      <c r="C4594" s="447" t="s">
        <v>5</v>
      </c>
      <c r="D4594" s="446">
        <v>0</v>
      </c>
      <c r="E4594" s="323"/>
    </row>
    <row r="4595" spans="1:5" ht="38.25">
      <c r="A4595" s="447">
        <v>104406</v>
      </c>
      <c r="B4595" s="332" t="s">
        <v>9043</v>
      </c>
      <c r="C4595" s="447" t="s">
        <v>5</v>
      </c>
      <c r="D4595" s="446">
        <v>0</v>
      </c>
      <c r="E4595" s="323"/>
    </row>
    <row r="4596" spans="1:5" ht="25.5">
      <c r="A4596" s="447">
        <v>95726</v>
      </c>
      <c r="B4596" s="332" t="s">
        <v>9044</v>
      </c>
      <c r="C4596" s="447" t="s">
        <v>5</v>
      </c>
      <c r="D4596" s="446">
        <v>17.5</v>
      </c>
      <c r="E4596" s="323"/>
    </row>
    <row r="4597" spans="1:5" ht="25.5">
      <c r="A4597" s="447">
        <v>95727</v>
      </c>
      <c r="B4597" s="332" t="s">
        <v>9045</v>
      </c>
      <c r="C4597" s="447" t="s">
        <v>5</v>
      </c>
      <c r="D4597" s="446">
        <v>21.31</v>
      </c>
      <c r="E4597" s="323"/>
    </row>
    <row r="4598" spans="1:5" ht="25.5">
      <c r="A4598" s="447">
        <v>95728</v>
      </c>
      <c r="B4598" s="332" t="s">
        <v>9046</v>
      </c>
      <c r="C4598" s="447" t="s">
        <v>5</v>
      </c>
      <c r="D4598" s="446">
        <v>27.54</v>
      </c>
      <c r="E4598" s="323"/>
    </row>
    <row r="4599" spans="1:5" ht="25.5">
      <c r="A4599" s="447">
        <v>104452</v>
      </c>
      <c r="B4599" s="332" t="s">
        <v>9047</v>
      </c>
      <c r="C4599" s="447" t="s">
        <v>2010</v>
      </c>
      <c r="D4599" s="446">
        <v>0</v>
      </c>
      <c r="E4599" s="323"/>
    </row>
    <row r="4600" spans="1:5" ht="25.5">
      <c r="A4600" s="447">
        <v>104448</v>
      </c>
      <c r="B4600" s="332" t="s">
        <v>9048</v>
      </c>
      <c r="C4600" s="447" t="s">
        <v>2010</v>
      </c>
      <c r="D4600" s="446">
        <v>0</v>
      </c>
      <c r="E4600" s="323"/>
    </row>
    <row r="4601" spans="1:5" ht="25.5">
      <c r="A4601" s="447">
        <v>104449</v>
      </c>
      <c r="B4601" s="332" t="s">
        <v>9049</v>
      </c>
      <c r="C4601" s="447" t="s">
        <v>2010</v>
      </c>
      <c r="D4601" s="446">
        <v>0</v>
      </c>
      <c r="E4601" s="323"/>
    </row>
    <row r="4602" spans="1:5" ht="25.5">
      <c r="A4602" s="447">
        <v>104450</v>
      </c>
      <c r="B4602" s="332" t="s">
        <v>9050</v>
      </c>
      <c r="C4602" s="447" t="s">
        <v>2010</v>
      </c>
      <c r="D4602" s="446">
        <v>0</v>
      </c>
      <c r="E4602" s="323"/>
    </row>
    <row r="4603" spans="1:5" ht="25.5">
      <c r="A4603" s="447">
        <v>104445</v>
      </c>
      <c r="B4603" s="332" t="s">
        <v>9051</v>
      </c>
      <c r="C4603" s="447" t="s">
        <v>2010</v>
      </c>
      <c r="D4603" s="446">
        <v>0</v>
      </c>
      <c r="E4603" s="323"/>
    </row>
    <row r="4604" spans="1:5" ht="25.5">
      <c r="A4604" s="447">
        <v>104446</v>
      </c>
      <c r="B4604" s="332" t="s">
        <v>9052</v>
      </c>
      <c r="C4604" s="447" t="s">
        <v>2010</v>
      </c>
      <c r="D4604" s="446">
        <v>0</v>
      </c>
      <c r="E4604" s="323"/>
    </row>
    <row r="4605" spans="1:5" ht="25.5">
      <c r="A4605" s="447">
        <v>104447</v>
      </c>
      <c r="B4605" s="332" t="s">
        <v>9053</v>
      </c>
      <c r="C4605" s="447" t="s">
        <v>2010</v>
      </c>
      <c r="D4605" s="446">
        <v>0</v>
      </c>
      <c r="E4605" s="323"/>
    </row>
    <row r="4606" spans="1:5" ht="25.5">
      <c r="A4606" s="447">
        <v>92980</v>
      </c>
      <c r="B4606" s="332" t="s">
        <v>6155</v>
      </c>
      <c r="C4606" s="447" t="s">
        <v>5</v>
      </c>
      <c r="D4606" s="446">
        <v>10.98</v>
      </c>
      <c r="E4606" s="323"/>
    </row>
    <row r="4607" spans="1:5" ht="25.5">
      <c r="A4607" s="447">
        <v>92979</v>
      </c>
      <c r="B4607" s="332" t="s">
        <v>6154</v>
      </c>
      <c r="C4607" s="447" t="s">
        <v>5</v>
      </c>
      <c r="D4607" s="446">
        <v>11.49</v>
      </c>
      <c r="E4607" s="323"/>
    </row>
    <row r="4608" spans="1:5" ht="25.5">
      <c r="A4608" s="447">
        <v>92982</v>
      </c>
      <c r="B4608" s="332" t="s">
        <v>6157</v>
      </c>
      <c r="C4608" s="447" t="s">
        <v>5</v>
      </c>
      <c r="D4608" s="446">
        <v>17.39</v>
      </c>
      <c r="E4608" s="323"/>
    </row>
    <row r="4609" spans="1:5" ht="25.5">
      <c r="A4609" s="447">
        <v>92981</v>
      </c>
      <c r="B4609" s="332" t="s">
        <v>6156</v>
      </c>
      <c r="C4609" s="447" t="s">
        <v>5</v>
      </c>
      <c r="D4609" s="446">
        <v>16.420000000000002</v>
      </c>
      <c r="E4609" s="323"/>
    </row>
    <row r="4610" spans="1:5" ht="38.25">
      <c r="A4610" s="447">
        <v>101885</v>
      </c>
      <c r="B4610" s="332" t="s">
        <v>2803</v>
      </c>
      <c r="C4610" s="447" t="s">
        <v>5</v>
      </c>
      <c r="D4610" s="446">
        <v>10.71</v>
      </c>
      <c r="E4610" s="323"/>
    </row>
    <row r="4611" spans="1:5" ht="38.25">
      <c r="A4611" s="447">
        <v>101884</v>
      </c>
      <c r="B4611" s="332" t="s">
        <v>2802</v>
      </c>
      <c r="C4611" s="447" t="s">
        <v>5</v>
      </c>
      <c r="D4611" s="446">
        <v>11.22</v>
      </c>
      <c r="E4611" s="323"/>
    </row>
    <row r="4612" spans="1:5" ht="38.25">
      <c r="A4612" s="447">
        <v>101887</v>
      </c>
      <c r="B4612" s="332" t="s">
        <v>2805</v>
      </c>
      <c r="C4612" s="447" t="s">
        <v>5</v>
      </c>
      <c r="D4612" s="446">
        <v>17.079999999999998</v>
      </c>
      <c r="E4612" s="323"/>
    </row>
    <row r="4613" spans="1:5" ht="38.25">
      <c r="A4613" s="447">
        <v>101886</v>
      </c>
      <c r="B4613" s="332" t="s">
        <v>2804</v>
      </c>
      <c r="C4613" s="447" t="s">
        <v>5</v>
      </c>
      <c r="D4613" s="446">
        <v>16.11</v>
      </c>
      <c r="E4613" s="323"/>
    </row>
    <row r="4614" spans="1:5" ht="38.25">
      <c r="A4614" s="447">
        <v>101889</v>
      </c>
      <c r="B4614" s="332" t="s">
        <v>2807</v>
      </c>
      <c r="C4614" s="447" t="s">
        <v>5</v>
      </c>
      <c r="D4614" s="446">
        <v>26.51</v>
      </c>
      <c r="E4614" s="323"/>
    </row>
    <row r="4615" spans="1:5" ht="38.25">
      <c r="A4615" s="447">
        <v>101888</v>
      </c>
      <c r="B4615" s="332" t="s">
        <v>2806</v>
      </c>
      <c r="C4615" s="447" t="s">
        <v>5</v>
      </c>
      <c r="D4615" s="446">
        <v>25.23</v>
      </c>
      <c r="E4615" s="323"/>
    </row>
    <row r="4616" spans="1:5" ht="25.5">
      <c r="A4616" s="447">
        <v>101938</v>
      </c>
      <c r="B4616" s="332" t="s">
        <v>2871</v>
      </c>
      <c r="C4616" s="447" t="s">
        <v>2010</v>
      </c>
      <c r="D4616" s="446">
        <v>142.80000000000001</v>
      </c>
      <c r="E4616" s="323"/>
    </row>
    <row r="4617" spans="1:5" ht="25.5">
      <c r="A4617" s="447">
        <v>101904</v>
      </c>
      <c r="B4617" s="332" t="s">
        <v>2870</v>
      </c>
      <c r="C4617" s="447" t="s">
        <v>2010</v>
      </c>
      <c r="D4617" s="446">
        <v>1555.71</v>
      </c>
      <c r="E4617" s="323"/>
    </row>
    <row r="4618" spans="1:5" ht="25.5">
      <c r="A4618" s="447">
        <v>101901</v>
      </c>
      <c r="B4618" s="332" t="s">
        <v>2867</v>
      </c>
      <c r="C4618" s="447" t="s">
        <v>2010</v>
      </c>
      <c r="D4618" s="446">
        <v>164.13</v>
      </c>
      <c r="E4618" s="323"/>
    </row>
    <row r="4619" spans="1:5" ht="25.5">
      <c r="A4619" s="447">
        <v>101902</v>
      </c>
      <c r="B4619" s="332" t="s">
        <v>2868</v>
      </c>
      <c r="C4619" s="447" t="s">
        <v>2010</v>
      </c>
      <c r="D4619" s="446">
        <v>202.76</v>
      </c>
      <c r="E4619" s="323"/>
    </row>
    <row r="4620" spans="1:5" ht="25.5">
      <c r="A4620" s="447">
        <v>101903</v>
      </c>
      <c r="B4620" s="332" t="s">
        <v>2869</v>
      </c>
      <c r="C4620" s="447" t="s">
        <v>2010</v>
      </c>
      <c r="D4620" s="446">
        <v>422.83</v>
      </c>
      <c r="E4620" s="323"/>
    </row>
    <row r="4621" spans="1:5" ht="25.5">
      <c r="A4621" s="447">
        <v>97400</v>
      </c>
      <c r="B4621" s="332" t="s">
        <v>9054</v>
      </c>
      <c r="C4621" s="447" t="s">
        <v>2010</v>
      </c>
      <c r="D4621" s="446">
        <v>0</v>
      </c>
      <c r="E4621" s="323"/>
    </row>
    <row r="4622" spans="1:5" ht="25.5">
      <c r="A4622" s="447">
        <v>97401</v>
      </c>
      <c r="B4622" s="332" t="s">
        <v>9055</v>
      </c>
      <c r="C4622" s="447" t="s">
        <v>2010</v>
      </c>
      <c r="D4622" s="446">
        <v>0</v>
      </c>
      <c r="E4622" s="323"/>
    </row>
    <row r="4623" spans="1:5" ht="25.5">
      <c r="A4623" s="447">
        <v>97403</v>
      </c>
      <c r="B4623" s="332" t="s">
        <v>9056</v>
      </c>
      <c r="C4623" s="447" t="s">
        <v>2010</v>
      </c>
      <c r="D4623" s="446">
        <v>0</v>
      </c>
      <c r="E4623" s="323"/>
    </row>
    <row r="4624" spans="1:5" ht="25.5">
      <c r="A4624" s="447">
        <v>97404</v>
      </c>
      <c r="B4624" s="332" t="s">
        <v>9057</v>
      </c>
      <c r="C4624" s="447" t="s">
        <v>2010</v>
      </c>
      <c r="D4624" s="446">
        <v>0</v>
      </c>
      <c r="E4624" s="323"/>
    </row>
    <row r="4625" spans="1:5" ht="25.5">
      <c r="A4625" s="447">
        <v>97406</v>
      </c>
      <c r="B4625" s="332" t="s">
        <v>9058</v>
      </c>
      <c r="C4625" s="447" t="s">
        <v>2010</v>
      </c>
      <c r="D4625" s="446">
        <v>0</v>
      </c>
      <c r="E4625" s="323"/>
    </row>
    <row r="4626" spans="1:5" ht="25.5">
      <c r="A4626" s="447">
        <v>97393</v>
      </c>
      <c r="B4626" s="332" t="s">
        <v>9059</v>
      </c>
      <c r="C4626" s="447" t="s">
        <v>2010</v>
      </c>
      <c r="D4626" s="446">
        <v>0</v>
      </c>
      <c r="E4626" s="323"/>
    </row>
    <row r="4627" spans="1:5" ht="25.5">
      <c r="A4627" s="447">
        <v>97407</v>
      </c>
      <c r="B4627" s="332" t="s">
        <v>9060</v>
      </c>
      <c r="C4627" s="447" t="s">
        <v>2010</v>
      </c>
      <c r="D4627" s="446">
        <v>0</v>
      </c>
      <c r="E4627" s="323"/>
    </row>
    <row r="4628" spans="1:5" ht="25.5">
      <c r="A4628" s="447">
        <v>97408</v>
      </c>
      <c r="B4628" s="332" t="s">
        <v>9061</v>
      </c>
      <c r="C4628" s="447" t="s">
        <v>2010</v>
      </c>
      <c r="D4628" s="446">
        <v>0</v>
      </c>
      <c r="E4628" s="323"/>
    </row>
    <row r="4629" spans="1:5" ht="25.5">
      <c r="A4629" s="447">
        <v>97394</v>
      </c>
      <c r="B4629" s="332" t="s">
        <v>9062</v>
      </c>
      <c r="C4629" s="447" t="s">
        <v>2010</v>
      </c>
      <c r="D4629" s="446">
        <v>0</v>
      </c>
      <c r="E4629" s="323"/>
    </row>
    <row r="4630" spans="1:5" ht="25.5">
      <c r="A4630" s="447">
        <v>97395</v>
      </c>
      <c r="B4630" s="332" t="s">
        <v>9063</v>
      </c>
      <c r="C4630" s="447" t="s">
        <v>2010</v>
      </c>
      <c r="D4630" s="446">
        <v>0</v>
      </c>
      <c r="E4630" s="323"/>
    </row>
    <row r="4631" spans="1:5" ht="25.5">
      <c r="A4631" s="447">
        <v>97398</v>
      </c>
      <c r="B4631" s="332" t="s">
        <v>9064</v>
      </c>
      <c r="C4631" s="447" t="s">
        <v>2010</v>
      </c>
      <c r="D4631" s="446">
        <v>0</v>
      </c>
      <c r="E4631" s="323"/>
    </row>
    <row r="4632" spans="1:5" ht="25.5">
      <c r="A4632" s="447">
        <v>97399</v>
      </c>
      <c r="B4632" s="332" t="s">
        <v>9065</v>
      </c>
      <c r="C4632" s="447" t="s">
        <v>2010</v>
      </c>
      <c r="D4632" s="446">
        <v>0</v>
      </c>
      <c r="E4632" s="323"/>
    </row>
    <row r="4633" spans="1:5" ht="25.5">
      <c r="A4633" s="447">
        <v>97414</v>
      </c>
      <c r="B4633" s="332" t="s">
        <v>9066</v>
      </c>
      <c r="C4633" s="447" t="s">
        <v>2010</v>
      </c>
      <c r="D4633" s="446">
        <v>0</v>
      </c>
      <c r="E4633" s="323"/>
    </row>
    <row r="4634" spans="1:5" ht="25.5">
      <c r="A4634" s="447">
        <v>97415</v>
      </c>
      <c r="B4634" s="332" t="s">
        <v>9067</v>
      </c>
      <c r="C4634" s="447" t="s">
        <v>2010</v>
      </c>
      <c r="D4634" s="446">
        <v>0</v>
      </c>
      <c r="E4634" s="323"/>
    </row>
    <row r="4635" spans="1:5" ht="25.5">
      <c r="A4635" s="447">
        <v>97416</v>
      </c>
      <c r="B4635" s="332" t="s">
        <v>9068</v>
      </c>
      <c r="C4635" s="447" t="s">
        <v>2010</v>
      </c>
      <c r="D4635" s="446">
        <v>0</v>
      </c>
      <c r="E4635" s="323"/>
    </row>
    <row r="4636" spans="1:5" ht="25.5">
      <c r="A4636" s="447">
        <v>97417</v>
      </c>
      <c r="B4636" s="332" t="s">
        <v>9069</v>
      </c>
      <c r="C4636" s="447" t="s">
        <v>2010</v>
      </c>
      <c r="D4636" s="446">
        <v>0</v>
      </c>
      <c r="E4636" s="323"/>
    </row>
    <row r="4637" spans="1:5" ht="25.5">
      <c r="A4637" s="447">
        <v>97418</v>
      </c>
      <c r="B4637" s="332" t="s">
        <v>9070</v>
      </c>
      <c r="C4637" s="447" t="s">
        <v>2010</v>
      </c>
      <c r="D4637" s="446">
        <v>0</v>
      </c>
      <c r="E4637" s="323"/>
    </row>
    <row r="4638" spans="1:5" ht="25.5">
      <c r="A4638" s="447">
        <v>97409</v>
      </c>
      <c r="B4638" s="332" t="s">
        <v>9071</v>
      </c>
      <c r="C4638" s="447" t="s">
        <v>2010</v>
      </c>
      <c r="D4638" s="446">
        <v>0</v>
      </c>
      <c r="E4638" s="323"/>
    </row>
    <row r="4639" spans="1:5" ht="25.5">
      <c r="A4639" s="447">
        <v>97419</v>
      </c>
      <c r="B4639" s="332" t="s">
        <v>9072</v>
      </c>
      <c r="C4639" s="447" t="s">
        <v>2010</v>
      </c>
      <c r="D4639" s="446">
        <v>0</v>
      </c>
      <c r="E4639" s="323"/>
    </row>
    <row r="4640" spans="1:5" ht="25.5">
      <c r="A4640" s="447">
        <v>97420</v>
      </c>
      <c r="B4640" s="332" t="s">
        <v>9073</v>
      </c>
      <c r="C4640" s="447" t="s">
        <v>2010</v>
      </c>
      <c r="D4640" s="446">
        <v>0</v>
      </c>
      <c r="E4640" s="323"/>
    </row>
    <row r="4641" spans="1:5" ht="25.5">
      <c r="A4641" s="447">
        <v>97410</v>
      </c>
      <c r="B4641" s="332" t="s">
        <v>9074</v>
      </c>
      <c r="C4641" s="447" t="s">
        <v>2010</v>
      </c>
      <c r="D4641" s="446">
        <v>0</v>
      </c>
      <c r="E4641" s="323"/>
    </row>
    <row r="4642" spans="1:5" ht="25.5">
      <c r="A4642" s="447">
        <v>97411</v>
      </c>
      <c r="B4642" s="332" t="s">
        <v>9075</v>
      </c>
      <c r="C4642" s="447" t="s">
        <v>2010</v>
      </c>
      <c r="D4642" s="446">
        <v>0</v>
      </c>
      <c r="E4642" s="323"/>
    </row>
    <row r="4643" spans="1:5" ht="25.5">
      <c r="A4643" s="447">
        <v>97412</v>
      </c>
      <c r="B4643" s="332" t="s">
        <v>9076</v>
      </c>
      <c r="C4643" s="447" t="s">
        <v>2010</v>
      </c>
      <c r="D4643" s="446">
        <v>0</v>
      </c>
      <c r="E4643" s="323"/>
    </row>
    <row r="4644" spans="1:5" ht="25.5">
      <c r="A4644" s="447">
        <v>97413</v>
      </c>
      <c r="B4644" s="332" t="s">
        <v>9077</v>
      </c>
      <c r="C4644" s="447" t="s">
        <v>2010</v>
      </c>
      <c r="D4644" s="446">
        <v>0</v>
      </c>
      <c r="E4644" s="323"/>
    </row>
    <row r="4645" spans="1:5" ht="25.5">
      <c r="A4645" s="447">
        <v>101900</v>
      </c>
      <c r="B4645" s="332" t="s">
        <v>2866</v>
      </c>
      <c r="C4645" s="447" t="s">
        <v>2010</v>
      </c>
      <c r="D4645" s="446">
        <v>5831.12</v>
      </c>
      <c r="E4645" s="323"/>
    </row>
    <row r="4646" spans="1:5" ht="25.5">
      <c r="A4646" s="447">
        <v>93660</v>
      </c>
      <c r="B4646" s="332" t="s">
        <v>2829</v>
      </c>
      <c r="C4646" s="447" t="s">
        <v>2010</v>
      </c>
      <c r="D4646" s="446">
        <v>72.38</v>
      </c>
      <c r="E4646" s="323"/>
    </row>
    <row r="4647" spans="1:5" ht="25.5">
      <c r="A4647" s="447">
        <v>93661</v>
      </c>
      <c r="B4647" s="332" t="s">
        <v>2830</v>
      </c>
      <c r="C4647" s="447" t="s">
        <v>2010</v>
      </c>
      <c r="D4647" s="446">
        <v>73.709999999999994</v>
      </c>
      <c r="E4647" s="323"/>
    </row>
    <row r="4648" spans="1:5" ht="25.5">
      <c r="A4648" s="447">
        <v>93662</v>
      </c>
      <c r="B4648" s="332" t="s">
        <v>2831</v>
      </c>
      <c r="C4648" s="447" t="s">
        <v>2010</v>
      </c>
      <c r="D4648" s="446">
        <v>76.37</v>
      </c>
      <c r="E4648" s="323"/>
    </row>
    <row r="4649" spans="1:5" ht="25.5">
      <c r="A4649" s="447">
        <v>93663</v>
      </c>
      <c r="B4649" s="332" t="s">
        <v>2832</v>
      </c>
      <c r="C4649" s="447" t="s">
        <v>2010</v>
      </c>
      <c r="D4649" s="446">
        <v>76.37</v>
      </c>
      <c r="E4649" s="323"/>
    </row>
    <row r="4650" spans="1:5" ht="25.5">
      <c r="A4650" s="447">
        <v>93664</v>
      </c>
      <c r="B4650" s="332" t="s">
        <v>2833</v>
      </c>
      <c r="C4650" s="447" t="s">
        <v>2010</v>
      </c>
      <c r="D4650" s="446">
        <v>79.59</v>
      </c>
      <c r="E4650" s="323"/>
    </row>
    <row r="4651" spans="1:5" ht="25.5">
      <c r="A4651" s="447">
        <v>93665</v>
      </c>
      <c r="B4651" s="332" t="s">
        <v>2834</v>
      </c>
      <c r="C4651" s="447" t="s">
        <v>2010</v>
      </c>
      <c r="D4651" s="446">
        <v>83.52</v>
      </c>
      <c r="E4651" s="323"/>
    </row>
    <row r="4652" spans="1:5" ht="25.5">
      <c r="A4652" s="447">
        <v>93666</v>
      </c>
      <c r="B4652" s="332" t="s">
        <v>2835</v>
      </c>
      <c r="C4652" s="447" t="s">
        <v>2010</v>
      </c>
      <c r="D4652" s="446">
        <v>89.97</v>
      </c>
      <c r="E4652" s="323"/>
    </row>
    <row r="4653" spans="1:5" ht="25.5">
      <c r="A4653" s="447">
        <v>93674</v>
      </c>
      <c r="B4653" s="332" t="s">
        <v>9078</v>
      </c>
      <c r="C4653" s="447" t="s">
        <v>2010</v>
      </c>
      <c r="D4653" s="446">
        <v>0</v>
      </c>
      <c r="E4653" s="323"/>
    </row>
    <row r="4654" spans="1:5" ht="25.5">
      <c r="A4654" s="447">
        <v>93675</v>
      </c>
      <c r="B4654" s="332" t="s">
        <v>9079</v>
      </c>
      <c r="C4654" s="447" t="s">
        <v>2010</v>
      </c>
      <c r="D4654" s="446">
        <v>0</v>
      </c>
      <c r="E4654" s="323"/>
    </row>
    <row r="4655" spans="1:5" ht="25.5">
      <c r="A4655" s="447">
        <v>101892</v>
      </c>
      <c r="B4655" s="332" t="s">
        <v>2858</v>
      </c>
      <c r="C4655" s="447" t="s">
        <v>2010</v>
      </c>
      <c r="D4655" s="446">
        <v>90.71</v>
      </c>
      <c r="E4655" s="323"/>
    </row>
    <row r="4656" spans="1:5" ht="25.5">
      <c r="A4656" s="447">
        <v>93653</v>
      </c>
      <c r="B4656" s="332" t="s">
        <v>2822</v>
      </c>
      <c r="C4656" s="447" t="s">
        <v>2010</v>
      </c>
      <c r="D4656" s="446">
        <v>14.58</v>
      </c>
      <c r="E4656" s="323"/>
    </row>
    <row r="4657" spans="1:5" ht="25.5">
      <c r="A4657" s="447">
        <v>93654</v>
      </c>
      <c r="B4657" s="332" t="s">
        <v>2823</v>
      </c>
      <c r="C4657" s="447" t="s">
        <v>2010</v>
      </c>
      <c r="D4657" s="446">
        <v>15.23</v>
      </c>
      <c r="E4657" s="323"/>
    </row>
    <row r="4658" spans="1:5" ht="25.5">
      <c r="A4658" s="447">
        <v>93655</v>
      </c>
      <c r="B4658" s="332" t="s">
        <v>2824</v>
      </c>
      <c r="C4658" s="447" t="s">
        <v>2010</v>
      </c>
      <c r="D4658" s="446">
        <v>16.57</v>
      </c>
      <c r="E4658" s="323"/>
    </row>
    <row r="4659" spans="1:5" ht="25.5">
      <c r="A4659" s="447">
        <v>93656</v>
      </c>
      <c r="B4659" s="332" t="s">
        <v>2825</v>
      </c>
      <c r="C4659" s="447" t="s">
        <v>2010</v>
      </c>
      <c r="D4659" s="446">
        <v>16.57</v>
      </c>
      <c r="E4659" s="323"/>
    </row>
    <row r="4660" spans="1:5" ht="25.5">
      <c r="A4660" s="447">
        <v>93657</v>
      </c>
      <c r="B4660" s="332" t="s">
        <v>2826</v>
      </c>
      <c r="C4660" s="447" t="s">
        <v>2010</v>
      </c>
      <c r="D4660" s="446">
        <v>18.170000000000002</v>
      </c>
      <c r="E4660" s="323"/>
    </row>
    <row r="4661" spans="1:5" ht="25.5">
      <c r="A4661" s="447">
        <v>93658</v>
      </c>
      <c r="B4661" s="332" t="s">
        <v>2827</v>
      </c>
      <c r="C4661" s="447" t="s">
        <v>2010</v>
      </c>
      <c r="D4661" s="446">
        <v>26.24</v>
      </c>
      <c r="E4661" s="323"/>
    </row>
    <row r="4662" spans="1:5" ht="25.5">
      <c r="A4662" s="447">
        <v>93659</v>
      </c>
      <c r="B4662" s="332" t="s">
        <v>2828</v>
      </c>
      <c r="C4662" s="447" t="s">
        <v>2010</v>
      </c>
      <c r="D4662" s="446">
        <v>29.47</v>
      </c>
      <c r="E4662" s="323"/>
    </row>
    <row r="4663" spans="1:5" ht="25.5">
      <c r="A4663" s="447">
        <v>101890</v>
      </c>
      <c r="B4663" s="332" t="s">
        <v>2856</v>
      </c>
      <c r="C4663" s="447" t="s">
        <v>2010</v>
      </c>
      <c r="D4663" s="446">
        <v>19.989999999999998</v>
      </c>
      <c r="E4663" s="323"/>
    </row>
    <row r="4664" spans="1:5" ht="25.5">
      <c r="A4664" s="447">
        <v>101891</v>
      </c>
      <c r="B4664" s="332" t="s">
        <v>2857</v>
      </c>
      <c r="C4664" s="447" t="s">
        <v>2010</v>
      </c>
      <c r="D4664" s="446">
        <v>34.229999999999997</v>
      </c>
      <c r="E4664" s="323"/>
    </row>
    <row r="4665" spans="1:5" ht="25.5">
      <c r="A4665" s="447">
        <v>101895</v>
      </c>
      <c r="B4665" s="332" t="s">
        <v>2861</v>
      </c>
      <c r="C4665" s="447" t="s">
        <v>2010</v>
      </c>
      <c r="D4665" s="446">
        <v>532.27</v>
      </c>
      <c r="E4665" s="323"/>
    </row>
    <row r="4666" spans="1:5" ht="25.5">
      <c r="A4666" s="447">
        <v>101896</v>
      </c>
      <c r="B4666" s="332" t="s">
        <v>2862</v>
      </c>
      <c r="C4666" s="447" t="s">
        <v>2010</v>
      </c>
      <c r="D4666" s="446">
        <v>804.84</v>
      </c>
      <c r="E4666" s="323"/>
    </row>
    <row r="4667" spans="1:5" ht="25.5">
      <c r="A4667" s="447">
        <v>101897</v>
      </c>
      <c r="B4667" s="332" t="s">
        <v>2863</v>
      </c>
      <c r="C4667" s="447" t="s">
        <v>2010</v>
      </c>
      <c r="D4667" s="446">
        <v>1292.9000000000001</v>
      </c>
      <c r="E4667" s="323"/>
    </row>
    <row r="4668" spans="1:5" ht="25.5">
      <c r="A4668" s="447">
        <v>101898</v>
      </c>
      <c r="B4668" s="332" t="s">
        <v>2864</v>
      </c>
      <c r="C4668" s="447" t="s">
        <v>2010</v>
      </c>
      <c r="D4668" s="446">
        <v>1734.87</v>
      </c>
      <c r="E4668" s="323"/>
    </row>
    <row r="4669" spans="1:5" ht="25.5">
      <c r="A4669" s="447">
        <v>101899</v>
      </c>
      <c r="B4669" s="332" t="s">
        <v>2865</v>
      </c>
      <c r="C4669" s="447" t="s">
        <v>2010</v>
      </c>
      <c r="D4669" s="446">
        <v>2786.15</v>
      </c>
      <c r="E4669" s="323"/>
    </row>
    <row r="4670" spans="1:5" ht="25.5">
      <c r="A4670" s="447">
        <v>93676</v>
      </c>
      <c r="B4670" s="332" t="s">
        <v>9080</v>
      </c>
      <c r="C4670" s="447" t="s">
        <v>2010</v>
      </c>
      <c r="D4670" s="446">
        <v>0</v>
      </c>
      <c r="E4670" s="323"/>
    </row>
    <row r="4671" spans="1:5" ht="25.5">
      <c r="A4671" s="447">
        <v>97711</v>
      </c>
      <c r="B4671" s="332" t="s">
        <v>9081</v>
      </c>
      <c r="C4671" s="447" t="s">
        <v>2010</v>
      </c>
      <c r="D4671" s="446">
        <v>0</v>
      </c>
      <c r="E4671" s="323"/>
    </row>
    <row r="4672" spans="1:5" ht="25.5">
      <c r="A4672" s="447">
        <v>93667</v>
      </c>
      <c r="B4672" s="332" t="s">
        <v>2836</v>
      </c>
      <c r="C4672" s="447" t="s">
        <v>2010</v>
      </c>
      <c r="D4672" s="446">
        <v>90.34</v>
      </c>
      <c r="E4672" s="323"/>
    </row>
    <row r="4673" spans="1:5" ht="25.5">
      <c r="A4673" s="447">
        <v>93668</v>
      </c>
      <c r="B4673" s="332" t="s">
        <v>2837</v>
      </c>
      <c r="C4673" s="447" t="s">
        <v>2010</v>
      </c>
      <c r="D4673" s="446">
        <v>92.32</v>
      </c>
      <c r="E4673" s="323"/>
    </row>
    <row r="4674" spans="1:5" ht="25.5">
      <c r="A4674" s="447">
        <v>93669</v>
      </c>
      <c r="B4674" s="332" t="s">
        <v>2838</v>
      </c>
      <c r="C4674" s="447" t="s">
        <v>2010</v>
      </c>
      <c r="D4674" s="446">
        <v>96.31</v>
      </c>
      <c r="E4674" s="323"/>
    </row>
    <row r="4675" spans="1:5" ht="25.5">
      <c r="A4675" s="447">
        <v>93670</v>
      </c>
      <c r="B4675" s="332" t="s">
        <v>2839</v>
      </c>
      <c r="C4675" s="447" t="s">
        <v>2010</v>
      </c>
      <c r="D4675" s="446">
        <v>96.31</v>
      </c>
      <c r="E4675" s="323"/>
    </row>
    <row r="4676" spans="1:5" ht="25.5">
      <c r="A4676" s="447">
        <v>93671</v>
      </c>
      <c r="B4676" s="332" t="s">
        <v>2840</v>
      </c>
      <c r="C4676" s="447" t="s">
        <v>2010</v>
      </c>
      <c r="D4676" s="446">
        <v>101.13</v>
      </c>
      <c r="E4676" s="323"/>
    </row>
    <row r="4677" spans="1:5" ht="25.5">
      <c r="A4677" s="447">
        <v>93672</v>
      </c>
      <c r="B4677" s="332" t="s">
        <v>2841</v>
      </c>
      <c r="C4677" s="447" t="s">
        <v>2010</v>
      </c>
      <c r="D4677" s="446">
        <v>108.57</v>
      </c>
      <c r="E4677" s="323"/>
    </row>
    <row r="4678" spans="1:5" ht="25.5">
      <c r="A4678" s="447">
        <v>93673</v>
      </c>
      <c r="B4678" s="332" t="s">
        <v>2842</v>
      </c>
      <c r="C4678" s="447" t="s">
        <v>2010</v>
      </c>
      <c r="D4678" s="446">
        <v>118.24</v>
      </c>
      <c r="E4678" s="323"/>
    </row>
    <row r="4679" spans="1:5" ht="25.5">
      <c r="A4679" s="447">
        <v>101893</v>
      </c>
      <c r="B4679" s="332" t="s">
        <v>2859</v>
      </c>
      <c r="C4679" s="447" t="s">
        <v>2010</v>
      </c>
      <c r="D4679" s="446">
        <v>115.66</v>
      </c>
      <c r="E4679" s="323"/>
    </row>
    <row r="4680" spans="1:5" ht="25.5">
      <c r="A4680" s="447">
        <v>101894</v>
      </c>
      <c r="B4680" s="332" t="s">
        <v>2860</v>
      </c>
      <c r="C4680" s="447" t="s">
        <v>2010</v>
      </c>
      <c r="D4680" s="446">
        <v>192.8</v>
      </c>
      <c r="E4680" s="323"/>
    </row>
    <row r="4681" spans="1:5" ht="25.5">
      <c r="A4681" s="447">
        <v>97421</v>
      </c>
      <c r="B4681" s="332" t="s">
        <v>9082</v>
      </c>
      <c r="C4681" s="447" t="s">
        <v>2010</v>
      </c>
      <c r="D4681" s="446">
        <v>0</v>
      </c>
      <c r="E4681" s="323"/>
    </row>
    <row r="4682" spans="1:5" ht="25.5">
      <c r="A4682" s="447">
        <v>97373</v>
      </c>
      <c r="B4682" s="332" t="s">
        <v>9083</v>
      </c>
      <c r="C4682" s="447" t="s">
        <v>5</v>
      </c>
      <c r="D4682" s="446">
        <v>0</v>
      </c>
      <c r="E4682" s="323"/>
    </row>
    <row r="4683" spans="1:5" ht="25.5">
      <c r="A4683" s="447">
        <v>97374</v>
      </c>
      <c r="B4683" s="332" t="s">
        <v>9084</v>
      </c>
      <c r="C4683" s="447" t="s">
        <v>5</v>
      </c>
      <c r="D4683" s="446">
        <v>0</v>
      </c>
      <c r="E4683" s="323"/>
    </row>
    <row r="4684" spans="1:5" ht="25.5">
      <c r="A4684" s="447">
        <v>97375</v>
      </c>
      <c r="B4684" s="332" t="s">
        <v>9085</v>
      </c>
      <c r="C4684" s="447" t="s">
        <v>5</v>
      </c>
      <c r="D4684" s="446">
        <v>0</v>
      </c>
      <c r="E4684" s="323"/>
    </row>
    <row r="4685" spans="1:5" ht="25.5">
      <c r="A4685" s="447">
        <v>97376</v>
      </c>
      <c r="B4685" s="332" t="s">
        <v>9086</v>
      </c>
      <c r="C4685" s="447" t="s">
        <v>5</v>
      </c>
      <c r="D4685" s="446">
        <v>0</v>
      </c>
      <c r="E4685" s="323"/>
    </row>
    <row r="4686" spans="1:5" ht="25.5">
      <c r="A4686" s="447">
        <v>97377</v>
      </c>
      <c r="B4686" s="332" t="s">
        <v>9087</v>
      </c>
      <c r="C4686" s="447" t="s">
        <v>5</v>
      </c>
      <c r="D4686" s="446">
        <v>0</v>
      </c>
      <c r="E4686" s="323"/>
    </row>
    <row r="4687" spans="1:5" ht="25.5">
      <c r="A4687" s="447">
        <v>97368</v>
      </c>
      <c r="B4687" s="332" t="s">
        <v>9088</v>
      </c>
      <c r="C4687" s="447" t="s">
        <v>5</v>
      </c>
      <c r="D4687" s="446">
        <v>0</v>
      </c>
      <c r="E4687" s="323"/>
    </row>
    <row r="4688" spans="1:5" ht="25.5">
      <c r="A4688" s="447">
        <v>97369</v>
      </c>
      <c r="B4688" s="332" t="s">
        <v>9089</v>
      </c>
      <c r="C4688" s="447" t="s">
        <v>5</v>
      </c>
      <c r="D4688" s="446">
        <v>0</v>
      </c>
      <c r="E4688" s="323"/>
    </row>
    <row r="4689" spans="1:5" ht="25.5">
      <c r="A4689" s="447">
        <v>97370</v>
      </c>
      <c r="B4689" s="332" t="s">
        <v>9090</v>
      </c>
      <c r="C4689" s="447" t="s">
        <v>5</v>
      </c>
      <c r="D4689" s="446">
        <v>0</v>
      </c>
      <c r="E4689" s="323"/>
    </row>
    <row r="4690" spans="1:5" ht="25.5">
      <c r="A4690" s="447">
        <v>97371</v>
      </c>
      <c r="B4690" s="332" t="s">
        <v>9091</v>
      </c>
      <c r="C4690" s="447" t="s">
        <v>5</v>
      </c>
      <c r="D4690" s="446">
        <v>0</v>
      </c>
      <c r="E4690" s="323"/>
    </row>
    <row r="4691" spans="1:5" ht="25.5">
      <c r="A4691" s="447">
        <v>97372</v>
      </c>
      <c r="B4691" s="332" t="s">
        <v>9092</v>
      </c>
      <c r="C4691" s="447" t="s">
        <v>5</v>
      </c>
      <c r="D4691" s="446">
        <v>0</v>
      </c>
      <c r="E4691" s="323"/>
    </row>
    <row r="4692" spans="1:5" ht="38.25">
      <c r="A4692" s="447">
        <v>101875</v>
      </c>
      <c r="B4692" s="332" t="s">
        <v>2847</v>
      </c>
      <c r="C4692" s="447" t="s">
        <v>2010</v>
      </c>
      <c r="D4692" s="446">
        <v>337.54</v>
      </c>
      <c r="E4692" s="323"/>
    </row>
    <row r="4693" spans="1:5" ht="38.25">
      <c r="A4693" s="447">
        <v>101883</v>
      </c>
      <c r="B4693" s="332" t="s">
        <v>2855</v>
      </c>
      <c r="C4693" s="447" t="s">
        <v>2010</v>
      </c>
      <c r="D4693" s="446">
        <v>463.18</v>
      </c>
      <c r="E4693" s="323"/>
    </row>
    <row r="4694" spans="1:5" ht="38.25">
      <c r="A4694" s="447">
        <v>101879</v>
      </c>
      <c r="B4694" s="332" t="s">
        <v>2851</v>
      </c>
      <c r="C4694" s="447" t="s">
        <v>2010</v>
      </c>
      <c r="D4694" s="446">
        <v>485.62</v>
      </c>
      <c r="E4694" s="323"/>
    </row>
    <row r="4695" spans="1:5" ht="38.25">
      <c r="A4695" s="447">
        <v>101880</v>
      </c>
      <c r="B4695" s="332" t="s">
        <v>2852</v>
      </c>
      <c r="C4695" s="447" t="s">
        <v>2010</v>
      </c>
      <c r="D4695" s="446">
        <v>560.15</v>
      </c>
      <c r="E4695" s="323"/>
    </row>
    <row r="4696" spans="1:5" ht="38.25">
      <c r="A4696" s="447">
        <v>101882</v>
      </c>
      <c r="B4696" s="332" t="s">
        <v>2854</v>
      </c>
      <c r="C4696" s="447" t="s">
        <v>2010</v>
      </c>
      <c r="D4696" s="446">
        <v>1128.54</v>
      </c>
      <c r="E4696" s="323"/>
    </row>
    <row r="4697" spans="1:5" ht="38.25">
      <c r="A4697" s="447">
        <v>101881</v>
      </c>
      <c r="B4697" s="332" t="s">
        <v>2853</v>
      </c>
      <c r="C4697" s="447" t="s">
        <v>2010</v>
      </c>
      <c r="D4697" s="446">
        <v>799.1</v>
      </c>
      <c r="E4697" s="323"/>
    </row>
    <row r="4698" spans="1:5" ht="51">
      <c r="A4698" s="447">
        <v>101878</v>
      </c>
      <c r="B4698" s="332" t="s">
        <v>2850</v>
      </c>
      <c r="C4698" s="447" t="s">
        <v>2010</v>
      </c>
      <c r="D4698" s="446">
        <v>473.41</v>
      </c>
      <c r="E4698" s="323"/>
    </row>
    <row r="4699" spans="1:5" ht="38.25">
      <c r="A4699" s="447">
        <v>101877</v>
      </c>
      <c r="B4699" s="332" t="s">
        <v>2849</v>
      </c>
      <c r="C4699" s="447" t="s">
        <v>2010</v>
      </c>
      <c r="D4699" s="446">
        <v>72.19</v>
      </c>
      <c r="E4699" s="323"/>
    </row>
    <row r="4700" spans="1:5" ht="38.25">
      <c r="A4700" s="447">
        <v>101876</v>
      </c>
      <c r="B4700" s="332" t="s">
        <v>2848</v>
      </c>
      <c r="C4700" s="447" t="s">
        <v>2010</v>
      </c>
      <c r="D4700" s="446">
        <v>106.16</v>
      </c>
      <c r="E4700" s="323"/>
    </row>
    <row r="4701" spans="1:5" ht="25.5">
      <c r="A4701" s="447">
        <v>101873</v>
      </c>
      <c r="B4701" s="332" t="s">
        <v>9093</v>
      </c>
      <c r="C4701" s="447" t="s">
        <v>2010</v>
      </c>
      <c r="D4701" s="446">
        <v>0</v>
      </c>
      <c r="E4701" s="323"/>
    </row>
    <row r="4702" spans="1:5" ht="25.5">
      <c r="A4702" s="447">
        <v>101874</v>
      </c>
      <c r="B4702" s="332" t="s">
        <v>9094</v>
      </c>
      <c r="C4702" s="447" t="s">
        <v>2010</v>
      </c>
      <c r="D4702" s="446">
        <v>0</v>
      </c>
      <c r="E4702" s="323"/>
    </row>
    <row r="4703" spans="1:5" ht="25.5">
      <c r="A4703" s="447">
        <v>101871</v>
      </c>
      <c r="B4703" s="332" t="s">
        <v>9095</v>
      </c>
      <c r="C4703" s="447" t="s">
        <v>2010</v>
      </c>
      <c r="D4703" s="446">
        <v>0</v>
      </c>
      <c r="E4703" s="323"/>
    </row>
    <row r="4704" spans="1:5" ht="25.5">
      <c r="A4704" s="447">
        <v>101872</v>
      </c>
      <c r="B4704" s="332" t="s">
        <v>9096</v>
      </c>
      <c r="C4704" s="447" t="s">
        <v>2010</v>
      </c>
      <c r="D4704" s="446">
        <v>0</v>
      </c>
      <c r="E4704" s="323"/>
    </row>
    <row r="4705" spans="1:5" ht="25.5">
      <c r="A4705" s="447">
        <v>97360</v>
      </c>
      <c r="B4705" s="332" t="s">
        <v>2844</v>
      </c>
      <c r="C4705" s="447" t="s">
        <v>2010</v>
      </c>
      <c r="D4705" s="446">
        <v>9494.82</v>
      </c>
      <c r="E4705" s="323"/>
    </row>
    <row r="4706" spans="1:5" ht="25.5">
      <c r="A4706" s="447">
        <v>97361</v>
      </c>
      <c r="B4706" s="332" t="s">
        <v>2845</v>
      </c>
      <c r="C4706" s="447" t="s">
        <v>2010</v>
      </c>
      <c r="D4706" s="446">
        <v>12659.78</v>
      </c>
      <c r="E4706" s="323"/>
    </row>
    <row r="4707" spans="1:5" ht="25.5">
      <c r="A4707" s="447">
        <v>97359</v>
      </c>
      <c r="B4707" s="332" t="s">
        <v>2843</v>
      </c>
      <c r="C4707" s="447" t="s">
        <v>2010</v>
      </c>
      <c r="D4707" s="446">
        <v>4913.93</v>
      </c>
      <c r="E4707" s="323"/>
    </row>
    <row r="4708" spans="1:5" ht="25.5">
      <c r="A4708" s="447">
        <v>101946</v>
      </c>
      <c r="B4708" s="332" t="s">
        <v>2872</v>
      </c>
      <c r="C4708" s="447" t="s">
        <v>2010</v>
      </c>
      <c r="D4708" s="446">
        <v>197.29</v>
      </c>
      <c r="E4708" s="323"/>
    </row>
    <row r="4709" spans="1:5" ht="38.25">
      <c r="A4709" s="447">
        <v>97362</v>
      </c>
      <c r="B4709" s="332" t="s">
        <v>2846</v>
      </c>
      <c r="C4709" s="447" t="s">
        <v>2010</v>
      </c>
      <c r="D4709" s="446">
        <v>1539.17</v>
      </c>
      <c r="E4709" s="323"/>
    </row>
    <row r="4710" spans="1:5" ht="25.5">
      <c r="A4710" s="447">
        <v>101553</v>
      </c>
      <c r="B4710" s="332" t="s">
        <v>975</v>
      </c>
      <c r="C4710" s="447" t="s">
        <v>2010</v>
      </c>
      <c r="D4710" s="446">
        <v>14.5</v>
      </c>
      <c r="E4710" s="323"/>
    </row>
    <row r="4711" spans="1:5" ht="25.5">
      <c r="A4711" s="447">
        <v>101554</v>
      </c>
      <c r="B4711" s="332" t="s">
        <v>976</v>
      </c>
      <c r="C4711" s="447" t="s">
        <v>2010</v>
      </c>
      <c r="D4711" s="446">
        <v>10.7</v>
      </c>
      <c r="E4711" s="323"/>
    </row>
    <row r="4712" spans="1:5" ht="25.5">
      <c r="A4712" s="447">
        <v>101555</v>
      </c>
      <c r="B4712" s="332" t="s">
        <v>977</v>
      </c>
      <c r="C4712" s="447" t="s">
        <v>2010</v>
      </c>
      <c r="D4712" s="446">
        <v>7.24</v>
      </c>
      <c r="E4712" s="323"/>
    </row>
    <row r="4713" spans="1:5" ht="25.5">
      <c r="A4713" s="447">
        <v>101556</v>
      </c>
      <c r="B4713" s="332" t="s">
        <v>978</v>
      </c>
      <c r="C4713" s="447" t="s">
        <v>2010</v>
      </c>
      <c r="D4713" s="446">
        <v>6.69</v>
      </c>
      <c r="E4713" s="323"/>
    </row>
    <row r="4714" spans="1:5" ht="25.5">
      <c r="A4714" s="447">
        <v>101537</v>
      </c>
      <c r="B4714" s="332" t="s">
        <v>962</v>
      </c>
      <c r="C4714" s="447" t="s">
        <v>2010</v>
      </c>
      <c r="D4714" s="446">
        <v>121.2</v>
      </c>
      <c r="E4714" s="323"/>
    </row>
    <row r="4715" spans="1:5" ht="25.5">
      <c r="A4715" s="447">
        <v>101538</v>
      </c>
      <c r="B4715" s="332" t="s">
        <v>963</v>
      </c>
      <c r="C4715" s="447" t="s">
        <v>2010</v>
      </c>
      <c r="D4715" s="446">
        <v>42.06</v>
      </c>
      <c r="E4715" s="323"/>
    </row>
    <row r="4716" spans="1:5" ht="25.5">
      <c r="A4716" s="447">
        <v>101542</v>
      </c>
      <c r="B4716" s="332" t="s">
        <v>967</v>
      </c>
      <c r="C4716" s="447" t="s">
        <v>2010</v>
      </c>
      <c r="D4716" s="446">
        <v>32.28</v>
      </c>
      <c r="E4716" s="323"/>
    </row>
    <row r="4717" spans="1:5" ht="25.5">
      <c r="A4717" s="447">
        <v>101539</v>
      </c>
      <c r="B4717" s="332" t="s">
        <v>964</v>
      </c>
      <c r="C4717" s="447" t="s">
        <v>2010</v>
      </c>
      <c r="D4717" s="446">
        <v>70.75</v>
      </c>
      <c r="E4717" s="323"/>
    </row>
    <row r="4718" spans="1:5" ht="25.5">
      <c r="A4718" s="447">
        <v>101543</v>
      </c>
      <c r="B4718" s="332" t="s">
        <v>968</v>
      </c>
      <c r="C4718" s="447" t="s">
        <v>2010</v>
      </c>
      <c r="D4718" s="446">
        <v>58.09</v>
      </c>
      <c r="E4718" s="323"/>
    </row>
    <row r="4719" spans="1:5" ht="25.5">
      <c r="A4719" s="447">
        <v>101540</v>
      </c>
      <c r="B4719" s="332" t="s">
        <v>965</v>
      </c>
      <c r="C4719" s="447" t="s">
        <v>2010</v>
      </c>
      <c r="D4719" s="446">
        <v>118.04</v>
      </c>
      <c r="E4719" s="323"/>
    </row>
    <row r="4720" spans="1:5" ht="25.5">
      <c r="A4720" s="447">
        <v>101544</v>
      </c>
      <c r="B4720" s="332" t="s">
        <v>969</v>
      </c>
      <c r="C4720" s="447" t="s">
        <v>2010</v>
      </c>
      <c r="D4720" s="446">
        <v>92.3</v>
      </c>
      <c r="E4720" s="323"/>
    </row>
    <row r="4721" spans="1:5" ht="25.5">
      <c r="A4721" s="447">
        <v>101541</v>
      </c>
      <c r="B4721" s="332" t="s">
        <v>966</v>
      </c>
      <c r="C4721" s="447" t="s">
        <v>2010</v>
      </c>
      <c r="D4721" s="446">
        <v>154.24</v>
      </c>
      <c r="E4721" s="323"/>
    </row>
    <row r="4722" spans="1:5" ht="25.5">
      <c r="A4722" s="447">
        <v>101545</v>
      </c>
      <c r="B4722" s="332" t="s">
        <v>970</v>
      </c>
      <c r="C4722" s="447" t="s">
        <v>2010</v>
      </c>
      <c r="D4722" s="446">
        <v>132.82</v>
      </c>
      <c r="E4722" s="323"/>
    </row>
    <row r="4723" spans="1:5" ht="38.25">
      <c r="A4723" s="447">
        <v>101560</v>
      </c>
      <c r="B4723" s="332" t="s">
        <v>979</v>
      </c>
      <c r="C4723" s="447" t="s">
        <v>5</v>
      </c>
      <c r="D4723" s="446">
        <v>10.67</v>
      </c>
      <c r="E4723" s="323"/>
    </row>
    <row r="4724" spans="1:5" ht="38.25">
      <c r="A4724" s="447">
        <v>101568</v>
      </c>
      <c r="B4724" s="332" t="s">
        <v>986</v>
      </c>
      <c r="C4724" s="447" t="s">
        <v>5</v>
      </c>
      <c r="D4724" s="446">
        <v>129.97</v>
      </c>
      <c r="E4724" s="323"/>
    </row>
    <row r="4725" spans="1:5" ht="38.25">
      <c r="A4725" s="447">
        <v>101561</v>
      </c>
      <c r="B4725" s="332" t="s">
        <v>980</v>
      </c>
      <c r="C4725" s="447" t="s">
        <v>5</v>
      </c>
      <c r="D4725" s="446">
        <v>16.95</v>
      </c>
      <c r="E4725" s="323"/>
    </row>
    <row r="4726" spans="1:5" ht="38.25">
      <c r="A4726" s="447">
        <v>101562</v>
      </c>
      <c r="B4726" s="332" t="s">
        <v>981</v>
      </c>
      <c r="C4726" s="447" t="s">
        <v>5</v>
      </c>
      <c r="D4726" s="446">
        <v>26.24</v>
      </c>
      <c r="E4726" s="323"/>
    </row>
    <row r="4727" spans="1:5" ht="38.25">
      <c r="A4727" s="447">
        <v>101563</v>
      </c>
      <c r="B4727" s="332" t="s">
        <v>982</v>
      </c>
      <c r="C4727" s="447" t="s">
        <v>5</v>
      </c>
      <c r="D4727" s="446">
        <v>37.049999999999997</v>
      </c>
      <c r="E4727" s="323"/>
    </row>
    <row r="4728" spans="1:5" ht="38.25">
      <c r="A4728" s="447">
        <v>101564</v>
      </c>
      <c r="B4728" s="332" t="s">
        <v>983</v>
      </c>
      <c r="C4728" s="447" t="s">
        <v>5</v>
      </c>
      <c r="D4728" s="446">
        <v>54.76</v>
      </c>
      <c r="E4728" s="323"/>
    </row>
    <row r="4729" spans="1:5" ht="38.25">
      <c r="A4729" s="447">
        <v>101565</v>
      </c>
      <c r="B4729" s="332" t="s">
        <v>984</v>
      </c>
      <c r="C4729" s="447" t="s">
        <v>5</v>
      </c>
      <c r="D4729" s="446">
        <v>76.569999999999993</v>
      </c>
      <c r="E4729" s="323"/>
    </row>
    <row r="4730" spans="1:5" ht="38.25">
      <c r="A4730" s="447">
        <v>101567</v>
      </c>
      <c r="B4730" s="332" t="s">
        <v>985</v>
      </c>
      <c r="C4730" s="447" t="s">
        <v>5</v>
      </c>
      <c r="D4730" s="446">
        <v>99.41</v>
      </c>
      <c r="E4730" s="323"/>
    </row>
    <row r="4731" spans="1:5" ht="38.25">
      <c r="A4731" s="447">
        <v>101551</v>
      </c>
      <c r="B4731" s="332" t="s">
        <v>9097</v>
      </c>
      <c r="C4731" s="447" t="s">
        <v>2010</v>
      </c>
      <c r="D4731" s="446">
        <v>0</v>
      </c>
      <c r="E4731" s="323"/>
    </row>
    <row r="4732" spans="1:5" ht="38.25">
      <c r="A4732" s="447">
        <v>101552</v>
      </c>
      <c r="B4732" s="332" t="s">
        <v>9098</v>
      </c>
      <c r="C4732" s="447" t="s">
        <v>2010</v>
      </c>
      <c r="D4732" s="446">
        <v>0</v>
      </c>
      <c r="E4732" s="323"/>
    </row>
    <row r="4733" spans="1:5" ht="38.25">
      <c r="A4733" s="447">
        <v>101550</v>
      </c>
      <c r="B4733" s="332" t="s">
        <v>9099</v>
      </c>
      <c r="C4733" s="447" t="s">
        <v>2010</v>
      </c>
      <c r="D4733" s="446">
        <v>0</v>
      </c>
      <c r="E4733" s="323"/>
    </row>
    <row r="4734" spans="1:5" ht="38.25">
      <c r="A4734" s="447">
        <v>101501</v>
      </c>
      <c r="B4734" s="332" t="s">
        <v>4607</v>
      </c>
      <c r="C4734" s="447" t="s">
        <v>2010</v>
      </c>
      <c r="D4734" s="446">
        <v>1854.85</v>
      </c>
      <c r="E4734" s="323"/>
    </row>
    <row r="4735" spans="1:5" ht="38.25">
      <c r="A4735" s="447">
        <v>101502</v>
      </c>
      <c r="B4735" s="332" t="s">
        <v>4608</v>
      </c>
      <c r="C4735" s="447" t="s">
        <v>2010</v>
      </c>
      <c r="D4735" s="446">
        <v>2013.19</v>
      </c>
      <c r="E4735" s="323"/>
    </row>
    <row r="4736" spans="1:5" ht="38.25">
      <c r="A4736" s="447">
        <v>101503</v>
      </c>
      <c r="B4736" s="332" t="s">
        <v>4609</v>
      </c>
      <c r="C4736" s="447" t="s">
        <v>2010</v>
      </c>
      <c r="D4736" s="446">
        <v>2055.3200000000002</v>
      </c>
      <c r="E4736" s="323"/>
    </row>
    <row r="4737" spans="1:5" ht="38.25">
      <c r="A4737" s="447">
        <v>101504</v>
      </c>
      <c r="B4737" s="332" t="s">
        <v>4610</v>
      </c>
      <c r="C4737" s="447" t="s">
        <v>2010</v>
      </c>
      <c r="D4737" s="446">
        <v>2272.9</v>
      </c>
      <c r="E4737" s="323"/>
    </row>
    <row r="4738" spans="1:5" ht="38.25">
      <c r="A4738" s="447">
        <v>101497</v>
      </c>
      <c r="B4738" s="332" t="s">
        <v>4603</v>
      </c>
      <c r="C4738" s="447" t="s">
        <v>2010</v>
      </c>
      <c r="D4738" s="446">
        <v>1861.89</v>
      </c>
      <c r="E4738" s="323"/>
    </row>
    <row r="4739" spans="1:5" ht="38.25">
      <c r="A4739" s="447">
        <v>101498</v>
      </c>
      <c r="B4739" s="332" t="s">
        <v>4604</v>
      </c>
      <c r="C4739" s="447" t="s">
        <v>2010</v>
      </c>
      <c r="D4739" s="446">
        <v>2020.23</v>
      </c>
      <c r="E4739" s="323"/>
    </row>
    <row r="4740" spans="1:5" ht="38.25">
      <c r="A4740" s="447">
        <v>101499</v>
      </c>
      <c r="B4740" s="332" t="s">
        <v>4605</v>
      </c>
      <c r="C4740" s="447" t="s">
        <v>2010</v>
      </c>
      <c r="D4740" s="446">
        <v>2062.36</v>
      </c>
      <c r="E4740" s="323"/>
    </row>
    <row r="4741" spans="1:5" ht="38.25">
      <c r="A4741" s="447">
        <v>101500</v>
      </c>
      <c r="B4741" s="332" t="s">
        <v>4606</v>
      </c>
      <c r="C4741" s="447" t="s">
        <v>2010</v>
      </c>
      <c r="D4741" s="446">
        <v>2279.94</v>
      </c>
      <c r="E4741" s="323"/>
    </row>
    <row r="4742" spans="1:5" ht="38.25">
      <c r="A4742" s="447">
        <v>101493</v>
      </c>
      <c r="B4742" s="332" t="s">
        <v>4599</v>
      </c>
      <c r="C4742" s="447" t="s">
        <v>2010</v>
      </c>
      <c r="D4742" s="446">
        <v>1533.04</v>
      </c>
      <c r="E4742" s="323"/>
    </row>
    <row r="4743" spans="1:5" ht="38.25">
      <c r="A4743" s="447">
        <v>101494</v>
      </c>
      <c r="B4743" s="332" t="s">
        <v>4600</v>
      </c>
      <c r="C4743" s="447" t="s">
        <v>2010</v>
      </c>
      <c r="D4743" s="446">
        <v>1637.65</v>
      </c>
      <c r="E4743" s="323"/>
    </row>
    <row r="4744" spans="1:5" ht="38.25">
      <c r="A4744" s="447">
        <v>101495</v>
      </c>
      <c r="B4744" s="332" t="s">
        <v>4601</v>
      </c>
      <c r="C4744" s="447" t="s">
        <v>2010</v>
      </c>
      <c r="D4744" s="446">
        <v>1665.48</v>
      </c>
      <c r="E4744" s="323"/>
    </row>
    <row r="4745" spans="1:5" ht="38.25">
      <c r="A4745" s="447">
        <v>101496</v>
      </c>
      <c r="B4745" s="332" t="s">
        <v>4602</v>
      </c>
      <c r="C4745" s="447" t="s">
        <v>2010</v>
      </c>
      <c r="D4745" s="446">
        <v>1820.74</v>
      </c>
      <c r="E4745" s="323"/>
    </row>
    <row r="4746" spans="1:5" ht="38.25">
      <c r="A4746" s="447">
        <v>101489</v>
      </c>
      <c r="B4746" s="332" t="s">
        <v>4595</v>
      </c>
      <c r="C4746" s="447" t="s">
        <v>2010</v>
      </c>
      <c r="D4746" s="446">
        <v>1548.94</v>
      </c>
      <c r="E4746" s="323"/>
    </row>
    <row r="4747" spans="1:5" ht="38.25">
      <c r="A4747" s="447">
        <v>101490</v>
      </c>
      <c r="B4747" s="332" t="s">
        <v>4596</v>
      </c>
      <c r="C4747" s="447" t="s">
        <v>2010</v>
      </c>
      <c r="D4747" s="446">
        <v>1653.55</v>
      </c>
      <c r="E4747" s="323"/>
    </row>
    <row r="4748" spans="1:5" ht="38.25">
      <c r="A4748" s="447">
        <v>101491</v>
      </c>
      <c r="B4748" s="332" t="s">
        <v>4597</v>
      </c>
      <c r="C4748" s="447" t="s">
        <v>2010</v>
      </c>
      <c r="D4748" s="446">
        <v>1681.38</v>
      </c>
      <c r="E4748" s="323"/>
    </row>
    <row r="4749" spans="1:5" ht="38.25">
      <c r="A4749" s="447">
        <v>101492</v>
      </c>
      <c r="B4749" s="332" t="s">
        <v>4598</v>
      </c>
      <c r="C4749" s="447" t="s">
        <v>2010</v>
      </c>
      <c r="D4749" s="446">
        <v>1836.64</v>
      </c>
      <c r="E4749" s="323"/>
    </row>
    <row r="4750" spans="1:5" ht="38.25">
      <c r="A4750" s="447">
        <v>101509</v>
      </c>
      <c r="B4750" s="332" t="s">
        <v>7296</v>
      </c>
      <c r="C4750" s="447" t="s">
        <v>2010</v>
      </c>
      <c r="D4750" s="446">
        <v>1931.99</v>
      </c>
      <c r="E4750" s="323"/>
    </row>
    <row r="4751" spans="1:5" ht="38.25">
      <c r="A4751" s="447">
        <v>101510</v>
      </c>
      <c r="B4751" s="332" t="s">
        <v>7297</v>
      </c>
      <c r="C4751" s="447" t="s">
        <v>2010</v>
      </c>
      <c r="D4751" s="446">
        <v>2143.11</v>
      </c>
      <c r="E4751" s="323"/>
    </row>
    <row r="4752" spans="1:5" ht="38.25">
      <c r="A4752" s="447">
        <v>101511</v>
      </c>
      <c r="B4752" s="332" t="s">
        <v>7298</v>
      </c>
      <c r="C4752" s="447" t="s">
        <v>2010</v>
      </c>
      <c r="D4752" s="446">
        <v>2199.27</v>
      </c>
      <c r="E4752" s="323"/>
    </row>
    <row r="4753" spans="1:5" ht="38.25">
      <c r="A4753" s="447">
        <v>101512</v>
      </c>
      <c r="B4753" s="332" t="s">
        <v>7299</v>
      </c>
      <c r="C4753" s="447" t="s">
        <v>2010</v>
      </c>
      <c r="D4753" s="446">
        <v>2478.0700000000002</v>
      </c>
      <c r="E4753" s="323"/>
    </row>
    <row r="4754" spans="1:5" ht="38.25">
      <c r="A4754" s="447">
        <v>101505</v>
      </c>
      <c r="B4754" s="332" t="s">
        <v>4611</v>
      </c>
      <c r="C4754" s="447" t="s">
        <v>2010</v>
      </c>
      <c r="D4754" s="446">
        <v>1983.13</v>
      </c>
      <c r="E4754" s="323"/>
    </row>
    <row r="4755" spans="1:5" ht="38.25">
      <c r="A4755" s="447">
        <v>101506</v>
      </c>
      <c r="B4755" s="332" t="s">
        <v>4612</v>
      </c>
      <c r="C4755" s="447" t="s">
        <v>2010</v>
      </c>
      <c r="D4755" s="446">
        <v>2194.25</v>
      </c>
      <c r="E4755" s="323"/>
    </row>
    <row r="4756" spans="1:5" ht="38.25">
      <c r="A4756" s="447">
        <v>101507</v>
      </c>
      <c r="B4756" s="332" t="s">
        <v>4613</v>
      </c>
      <c r="C4756" s="447" t="s">
        <v>2010</v>
      </c>
      <c r="D4756" s="446">
        <v>2250.41</v>
      </c>
      <c r="E4756" s="323"/>
    </row>
    <row r="4757" spans="1:5" ht="38.25">
      <c r="A4757" s="447">
        <v>101508</v>
      </c>
      <c r="B4757" s="332" t="s">
        <v>4614</v>
      </c>
      <c r="C4757" s="447" t="s">
        <v>2010</v>
      </c>
      <c r="D4757" s="446">
        <v>2529.21</v>
      </c>
      <c r="E4757" s="323"/>
    </row>
    <row r="4758" spans="1:5" ht="38.25">
      <c r="A4758" s="447">
        <v>101525</v>
      </c>
      <c r="B4758" s="332" t="s">
        <v>4627</v>
      </c>
      <c r="C4758" s="447" t="s">
        <v>2010</v>
      </c>
      <c r="D4758" s="446">
        <v>1183.68</v>
      </c>
      <c r="E4758" s="323"/>
    </row>
    <row r="4759" spans="1:5" ht="38.25">
      <c r="A4759" s="447">
        <v>101526</v>
      </c>
      <c r="B4759" s="332" t="s">
        <v>4628</v>
      </c>
      <c r="C4759" s="447" t="s">
        <v>2010</v>
      </c>
      <c r="D4759" s="446">
        <v>1371.97</v>
      </c>
      <c r="E4759" s="323"/>
    </row>
    <row r="4760" spans="1:5" ht="38.25">
      <c r="A4760" s="447">
        <v>101527</v>
      </c>
      <c r="B4760" s="332" t="s">
        <v>4629</v>
      </c>
      <c r="C4760" s="447" t="s">
        <v>2010</v>
      </c>
      <c r="D4760" s="446">
        <v>1422.07</v>
      </c>
      <c r="E4760" s="323"/>
    </row>
    <row r="4761" spans="1:5" ht="38.25">
      <c r="A4761" s="447">
        <v>101528</v>
      </c>
      <c r="B4761" s="332" t="s">
        <v>4630</v>
      </c>
      <c r="C4761" s="447" t="s">
        <v>2010</v>
      </c>
      <c r="D4761" s="446">
        <v>1640.46</v>
      </c>
      <c r="E4761" s="323"/>
    </row>
    <row r="4762" spans="1:5" ht="38.25">
      <c r="A4762" s="447">
        <v>101521</v>
      </c>
      <c r="B4762" s="332" t="s">
        <v>4623</v>
      </c>
      <c r="C4762" s="447" t="s">
        <v>2010</v>
      </c>
      <c r="D4762" s="446">
        <v>1190.72</v>
      </c>
      <c r="E4762" s="323"/>
    </row>
    <row r="4763" spans="1:5" ht="38.25">
      <c r="A4763" s="447">
        <v>101522</v>
      </c>
      <c r="B4763" s="332" t="s">
        <v>4624</v>
      </c>
      <c r="C4763" s="447" t="s">
        <v>2010</v>
      </c>
      <c r="D4763" s="446">
        <v>1379.01</v>
      </c>
      <c r="E4763" s="323"/>
    </row>
    <row r="4764" spans="1:5" ht="38.25">
      <c r="A4764" s="447">
        <v>101523</v>
      </c>
      <c r="B4764" s="332" t="s">
        <v>4625</v>
      </c>
      <c r="C4764" s="447" t="s">
        <v>2010</v>
      </c>
      <c r="D4764" s="446">
        <v>1429.11</v>
      </c>
      <c r="E4764" s="323"/>
    </row>
    <row r="4765" spans="1:5" ht="38.25">
      <c r="A4765" s="447">
        <v>101524</v>
      </c>
      <c r="B4765" s="332" t="s">
        <v>4626</v>
      </c>
      <c r="C4765" s="447" t="s">
        <v>2010</v>
      </c>
      <c r="D4765" s="446">
        <v>1647.5</v>
      </c>
      <c r="E4765" s="323"/>
    </row>
    <row r="4766" spans="1:5" ht="38.25">
      <c r="A4766" s="447">
        <v>101517</v>
      </c>
      <c r="B4766" s="332" t="s">
        <v>4619</v>
      </c>
      <c r="C4766" s="447" t="s">
        <v>2010</v>
      </c>
      <c r="D4766" s="446">
        <v>845.96</v>
      </c>
      <c r="E4766" s="323"/>
    </row>
    <row r="4767" spans="1:5" ht="38.25">
      <c r="A4767" s="447">
        <v>101518</v>
      </c>
      <c r="B4767" s="332" t="s">
        <v>4620</v>
      </c>
      <c r="C4767" s="447" t="s">
        <v>2010</v>
      </c>
      <c r="D4767" s="446">
        <v>971.49</v>
      </c>
      <c r="E4767" s="323"/>
    </row>
    <row r="4768" spans="1:5" ht="38.25">
      <c r="A4768" s="447">
        <v>101519</v>
      </c>
      <c r="B4768" s="332" t="s">
        <v>4621</v>
      </c>
      <c r="C4768" s="447" t="s">
        <v>2010</v>
      </c>
      <c r="D4768" s="446">
        <v>1004.88</v>
      </c>
      <c r="E4768" s="323"/>
    </row>
    <row r="4769" spans="1:5" ht="38.25">
      <c r="A4769" s="447">
        <v>101520</v>
      </c>
      <c r="B4769" s="332" t="s">
        <v>4622</v>
      </c>
      <c r="C4769" s="447" t="s">
        <v>2010</v>
      </c>
      <c r="D4769" s="446">
        <v>1150.48</v>
      </c>
      <c r="E4769" s="323"/>
    </row>
    <row r="4770" spans="1:5" ht="38.25">
      <c r="A4770" s="447">
        <v>101513</v>
      </c>
      <c r="B4770" s="332" t="s">
        <v>4615</v>
      </c>
      <c r="C4770" s="447" t="s">
        <v>2010</v>
      </c>
      <c r="D4770" s="446">
        <v>861.85</v>
      </c>
      <c r="E4770" s="323"/>
    </row>
    <row r="4771" spans="1:5" ht="38.25">
      <c r="A4771" s="447">
        <v>101514</v>
      </c>
      <c r="B4771" s="332" t="s">
        <v>4616</v>
      </c>
      <c r="C4771" s="447" t="s">
        <v>2010</v>
      </c>
      <c r="D4771" s="446">
        <v>987.38</v>
      </c>
      <c r="E4771" s="323"/>
    </row>
    <row r="4772" spans="1:5" ht="38.25">
      <c r="A4772" s="447">
        <v>101515</v>
      </c>
      <c r="B4772" s="332" t="s">
        <v>4617</v>
      </c>
      <c r="C4772" s="447" t="s">
        <v>2010</v>
      </c>
      <c r="D4772" s="446">
        <v>1020.77</v>
      </c>
      <c r="E4772" s="323"/>
    </row>
    <row r="4773" spans="1:5" ht="38.25">
      <c r="A4773" s="447">
        <v>101516</v>
      </c>
      <c r="B4773" s="332" t="s">
        <v>4618</v>
      </c>
      <c r="C4773" s="447" t="s">
        <v>2010</v>
      </c>
      <c r="D4773" s="446">
        <v>1166.3699999999999</v>
      </c>
      <c r="E4773" s="323"/>
    </row>
    <row r="4774" spans="1:5" ht="38.25">
      <c r="A4774" s="447">
        <v>101533</v>
      </c>
      <c r="B4774" s="332" t="s">
        <v>7300</v>
      </c>
      <c r="C4774" s="447" t="s">
        <v>2010</v>
      </c>
      <c r="D4774" s="446">
        <v>1278.4000000000001</v>
      </c>
      <c r="E4774" s="323"/>
    </row>
    <row r="4775" spans="1:5" ht="38.25">
      <c r="A4775" s="447">
        <v>101534</v>
      </c>
      <c r="B4775" s="332" t="s">
        <v>7301</v>
      </c>
      <c r="C4775" s="447" t="s">
        <v>2010</v>
      </c>
      <c r="D4775" s="446">
        <v>1529.46</v>
      </c>
      <c r="E4775" s="323"/>
    </row>
    <row r="4776" spans="1:5" ht="38.25">
      <c r="A4776" s="447">
        <v>101535</v>
      </c>
      <c r="B4776" s="332" t="s">
        <v>7302</v>
      </c>
      <c r="C4776" s="447" t="s">
        <v>2010</v>
      </c>
      <c r="D4776" s="446">
        <v>1596.25</v>
      </c>
      <c r="E4776" s="323"/>
    </row>
    <row r="4777" spans="1:5" ht="38.25">
      <c r="A4777" s="447">
        <v>101536</v>
      </c>
      <c r="B4777" s="332" t="s">
        <v>7303</v>
      </c>
      <c r="C4777" s="447" t="s">
        <v>2010</v>
      </c>
      <c r="D4777" s="446">
        <v>1887.44</v>
      </c>
      <c r="E4777" s="323"/>
    </row>
    <row r="4778" spans="1:5" ht="38.25">
      <c r="A4778" s="447">
        <v>101529</v>
      </c>
      <c r="B4778" s="332" t="s">
        <v>4631</v>
      </c>
      <c r="C4778" s="447" t="s">
        <v>2010</v>
      </c>
      <c r="D4778" s="446">
        <v>1329.54</v>
      </c>
      <c r="E4778" s="323"/>
    </row>
    <row r="4779" spans="1:5" ht="38.25">
      <c r="A4779" s="447">
        <v>101530</v>
      </c>
      <c r="B4779" s="332" t="s">
        <v>4632</v>
      </c>
      <c r="C4779" s="447" t="s">
        <v>2010</v>
      </c>
      <c r="D4779" s="446">
        <v>1580.6</v>
      </c>
      <c r="E4779" s="323"/>
    </row>
    <row r="4780" spans="1:5" ht="38.25">
      <c r="A4780" s="447">
        <v>101531</v>
      </c>
      <c r="B4780" s="332" t="s">
        <v>4633</v>
      </c>
      <c r="C4780" s="447" t="s">
        <v>2010</v>
      </c>
      <c r="D4780" s="446">
        <v>1647.39</v>
      </c>
      <c r="E4780" s="323"/>
    </row>
    <row r="4781" spans="1:5" ht="38.25">
      <c r="A4781" s="447">
        <v>101532</v>
      </c>
      <c r="B4781" s="332" t="s">
        <v>4634</v>
      </c>
      <c r="C4781" s="447" t="s">
        <v>2010</v>
      </c>
      <c r="D4781" s="446">
        <v>1938.58</v>
      </c>
      <c r="E4781" s="323"/>
    </row>
    <row r="4782" spans="1:5" ht="38.25">
      <c r="A4782" s="447">
        <v>101549</v>
      </c>
      <c r="B4782" s="332" t="s">
        <v>974</v>
      </c>
      <c r="C4782" s="447" t="s">
        <v>2010</v>
      </c>
      <c r="D4782" s="446">
        <v>24.8</v>
      </c>
      <c r="E4782" s="323"/>
    </row>
    <row r="4783" spans="1:5" ht="25.5">
      <c r="A4783" s="447">
        <v>101547</v>
      </c>
      <c r="B4783" s="332" t="s">
        <v>972</v>
      </c>
      <c r="C4783" s="447" t="s">
        <v>2010</v>
      </c>
      <c r="D4783" s="446">
        <v>88.73</v>
      </c>
      <c r="E4783" s="323"/>
    </row>
    <row r="4784" spans="1:5" ht="25.5">
      <c r="A4784" s="447">
        <v>101546</v>
      </c>
      <c r="B4784" s="332" t="s">
        <v>971</v>
      </c>
      <c r="C4784" s="447" t="s">
        <v>2010</v>
      </c>
      <c r="D4784" s="446">
        <v>28.5</v>
      </c>
      <c r="E4784" s="323"/>
    </row>
    <row r="4785" spans="1:5" ht="25.5">
      <c r="A4785" s="447">
        <v>101548</v>
      </c>
      <c r="B4785" s="332" t="s">
        <v>973</v>
      </c>
      <c r="C4785" s="447" t="s">
        <v>2010</v>
      </c>
      <c r="D4785" s="446">
        <v>7.25</v>
      </c>
      <c r="E4785" s="323"/>
    </row>
    <row r="4786" spans="1:5" ht="38.25">
      <c r="A4786" s="447">
        <v>94764</v>
      </c>
      <c r="B4786" s="332" t="s">
        <v>6375</v>
      </c>
      <c r="C4786" s="447" t="s">
        <v>2010</v>
      </c>
      <c r="D4786" s="446">
        <v>36.340000000000003</v>
      </c>
      <c r="E4786" s="323"/>
    </row>
    <row r="4787" spans="1:5" ht="38.25">
      <c r="A4787" s="447">
        <v>94765</v>
      </c>
      <c r="B4787" s="332" t="s">
        <v>6376</v>
      </c>
      <c r="C4787" s="447" t="s">
        <v>2010</v>
      </c>
      <c r="D4787" s="446">
        <v>40.049999999999997</v>
      </c>
      <c r="E4787" s="323"/>
    </row>
    <row r="4788" spans="1:5" ht="38.25">
      <c r="A4788" s="447">
        <v>94766</v>
      </c>
      <c r="B4788" s="332" t="s">
        <v>6377</v>
      </c>
      <c r="C4788" s="447" t="s">
        <v>2010</v>
      </c>
      <c r="D4788" s="446">
        <v>44.78</v>
      </c>
      <c r="E4788" s="323"/>
    </row>
    <row r="4789" spans="1:5" ht="38.25">
      <c r="A4789" s="447">
        <v>94767</v>
      </c>
      <c r="B4789" s="332" t="s">
        <v>6378</v>
      </c>
      <c r="C4789" s="447" t="s">
        <v>2010</v>
      </c>
      <c r="D4789" s="446">
        <v>66.48</v>
      </c>
      <c r="E4789" s="323"/>
    </row>
    <row r="4790" spans="1:5" ht="38.25">
      <c r="A4790" s="447">
        <v>94768</v>
      </c>
      <c r="B4790" s="332" t="s">
        <v>6379</v>
      </c>
      <c r="C4790" s="447" t="s">
        <v>2010</v>
      </c>
      <c r="D4790" s="446">
        <v>75.319999999999993</v>
      </c>
      <c r="E4790" s="323"/>
    </row>
    <row r="4791" spans="1:5" ht="38.25">
      <c r="A4791" s="447">
        <v>94769</v>
      </c>
      <c r="B4791" s="332" t="s">
        <v>6380</v>
      </c>
      <c r="C4791" s="447" t="s">
        <v>2010</v>
      </c>
      <c r="D4791" s="446">
        <v>100.67</v>
      </c>
      <c r="E4791" s="323"/>
    </row>
    <row r="4792" spans="1:5" ht="38.25">
      <c r="A4792" s="447">
        <v>94783</v>
      </c>
      <c r="B4792" s="332" t="s">
        <v>6381</v>
      </c>
      <c r="C4792" s="447" t="s">
        <v>2010</v>
      </c>
      <c r="D4792" s="446">
        <v>18.18</v>
      </c>
      <c r="E4792" s="323"/>
    </row>
    <row r="4793" spans="1:5" ht="38.25">
      <c r="A4793" s="447">
        <v>94703</v>
      </c>
      <c r="B4793" s="332" t="s">
        <v>6334</v>
      </c>
      <c r="C4793" s="447" t="s">
        <v>2010</v>
      </c>
      <c r="D4793" s="446">
        <v>19.45</v>
      </c>
      <c r="E4793" s="323"/>
    </row>
    <row r="4794" spans="1:5" ht="38.25">
      <c r="A4794" s="447">
        <v>94704</v>
      </c>
      <c r="B4794" s="332" t="s">
        <v>6335</v>
      </c>
      <c r="C4794" s="447" t="s">
        <v>2010</v>
      </c>
      <c r="D4794" s="446">
        <v>25.94</v>
      </c>
      <c r="E4794" s="323"/>
    </row>
    <row r="4795" spans="1:5" ht="38.25">
      <c r="A4795" s="447">
        <v>94705</v>
      </c>
      <c r="B4795" s="332" t="s">
        <v>6336</v>
      </c>
      <c r="C4795" s="447" t="s">
        <v>2010</v>
      </c>
      <c r="D4795" s="446">
        <v>35.43</v>
      </c>
      <c r="E4795" s="323"/>
    </row>
    <row r="4796" spans="1:5" ht="38.25">
      <c r="A4796" s="447">
        <v>94706</v>
      </c>
      <c r="B4796" s="332" t="s">
        <v>6337</v>
      </c>
      <c r="C4796" s="447" t="s">
        <v>2010</v>
      </c>
      <c r="D4796" s="446">
        <v>34.64</v>
      </c>
      <c r="E4796" s="323"/>
    </row>
    <row r="4797" spans="1:5" ht="38.25">
      <c r="A4797" s="447">
        <v>94707</v>
      </c>
      <c r="B4797" s="332" t="s">
        <v>6338</v>
      </c>
      <c r="C4797" s="447" t="s">
        <v>2010</v>
      </c>
      <c r="D4797" s="446">
        <v>54.67</v>
      </c>
      <c r="E4797" s="323"/>
    </row>
    <row r="4798" spans="1:5" ht="38.25">
      <c r="A4798" s="447">
        <v>94715</v>
      </c>
      <c r="B4798" s="332" t="s">
        <v>6341</v>
      </c>
      <c r="C4798" s="447" t="s">
        <v>2010</v>
      </c>
      <c r="D4798" s="446">
        <v>283.06</v>
      </c>
      <c r="E4798" s="323"/>
    </row>
    <row r="4799" spans="1:5" ht="38.25">
      <c r="A4799" s="447">
        <v>94713</v>
      </c>
      <c r="B4799" s="332" t="s">
        <v>6339</v>
      </c>
      <c r="C4799" s="447" t="s">
        <v>2010</v>
      </c>
      <c r="D4799" s="446">
        <v>226.87</v>
      </c>
      <c r="E4799" s="323"/>
    </row>
    <row r="4800" spans="1:5" ht="38.25">
      <c r="A4800" s="447">
        <v>94714</v>
      </c>
      <c r="B4800" s="332" t="s">
        <v>6340</v>
      </c>
      <c r="C4800" s="447" t="s">
        <v>2010</v>
      </c>
      <c r="D4800" s="446">
        <v>318.39</v>
      </c>
      <c r="E4800" s="323"/>
    </row>
    <row r="4801" spans="1:5" ht="38.25">
      <c r="A4801" s="447">
        <v>94656</v>
      </c>
      <c r="B4801" s="332" t="s">
        <v>6287</v>
      </c>
      <c r="C4801" s="447" t="s">
        <v>2010</v>
      </c>
      <c r="D4801" s="446">
        <v>3.4</v>
      </c>
      <c r="E4801" s="323"/>
    </row>
    <row r="4802" spans="1:5" ht="38.25">
      <c r="A4802" s="447">
        <v>94670</v>
      </c>
      <c r="B4802" s="332" t="s">
        <v>6301</v>
      </c>
      <c r="C4802" s="447" t="s">
        <v>2010</v>
      </c>
      <c r="D4802" s="446">
        <v>66.47</v>
      </c>
      <c r="E4802" s="323"/>
    </row>
    <row r="4803" spans="1:5" ht="38.25">
      <c r="A4803" s="447">
        <v>94658</v>
      </c>
      <c r="B4803" s="332" t="s">
        <v>6289</v>
      </c>
      <c r="C4803" s="447" t="s">
        <v>2010</v>
      </c>
      <c r="D4803" s="446">
        <v>5.09</v>
      </c>
      <c r="E4803" s="323"/>
    </row>
    <row r="4804" spans="1:5" ht="38.25">
      <c r="A4804" s="447">
        <v>94660</v>
      </c>
      <c r="B4804" s="332" t="s">
        <v>6291</v>
      </c>
      <c r="C4804" s="447" t="s">
        <v>2010</v>
      </c>
      <c r="D4804" s="446">
        <v>8.06</v>
      </c>
      <c r="E4804" s="323"/>
    </row>
    <row r="4805" spans="1:5" ht="38.25">
      <c r="A4805" s="447">
        <v>94662</v>
      </c>
      <c r="B4805" s="332" t="s">
        <v>6293</v>
      </c>
      <c r="C4805" s="447" t="s">
        <v>2010</v>
      </c>
      <c r="D4805" s="446">
        <v>10.58</v>
      </c>
      <c r="E4805" s="323"/>
    </row>
    <row r="4806" spans="1:5" ht="38.25">
      <c r="A4806" s="447">
        <v>94664</v>
      </c>
      <c r="B4806" s="332" t="s">
        <v>6295</v>
      </c>
      <c r="C4806" s="447" t="s">
        <v>2010</v>
      </c>
      <c r="D4806" s="446">
        <v>19.32</v>
      </c>
      <c r="E4806" s="323"/>
    </row>
    <row r="4807" spans="1:5" ht="38.25">
      <c r="A4807" s="447">
        <v>94666</v>
      </c>
      <c r="B4807" s="332" t="s">
        <v>6297</v>
      </c>
      <c r="C4807" s="447" t="s">
        <v>2010</v>
      </c>
      <c r="D4807" s="446">
        <v>31.42</v>
      </c>
      <c r="E4807" s="323"/>
    </row>
    <row r="4808" spans="1:5" ht="38.25">
      <c r="A4808" s="447">
        <v>94668</v>
      </c>
      <c r="B4808" s="332" t="s">
        <v>6299</v>
      </c>
      <c r="C4808" s="447" t="s">
        <v>2010</v>
      </c>
      <c r="D4808" s="446">
        <v>41.78</v>
      </c>
      <c r="E4808" s="323"/>
    </row>
    <row r="4809" spans="1:5" ht="38.25">
      <c r="A4809" s="447">
        <v>105215</v>
      </c>
      <c r="B4809" s="332" t="s">
        <v>6510</v>
      </c>
      <c r="C4809" s="447" t="s">
        <v>2010</v>
      </c>
      <c r="D4809" s="446">
        <v>9.17</v>
      </c>
      <c r="E4809" s="323"/>
    </row>
    <row r="4810" spans="1:5" ht="38.25">
      <c r="A4810" s="447">
        <v>105216</v>
      </c>
      <c r="B4810" s="332" t="s">
        <v>6511</v>
      </c>
      <c r="C4810" s="447" t="s">
        <v>2010</v>
      </c>
      <c r="D4810" s="446">
        <v>34.64</v>
      </c>
      <c r="E4810" s="323"/>
    </row>
    <row r="4811" spans="1:5" ht="38.25">
      <c r="A4811" s="447">
        <v>105217</v>
      </c>
      <c r="B4811" s="332" t="s">
        <v>6512</v>
      </c>
      <c r="C4811" s="447" t="s">
        <v>2010</v>
      </c>
      <c r="D4811" s="446">
        <v>39.049999999999997</v>
      </c>
      <c r="E4811" s="323"/>
    </row>
    <row r="4812" spans="1:5" ht="38.25">
      <c r="A4812" s="447">
        <v>105214</v>
      </c>
      <c r="B4812" s="332" t="s">
        <v>6509</v>
      </c>
      <c r="C4812" s="447" t="s">
        <v>2010</v>
      </c>
      <c r="D4812" s="446">
        <v>40.79</v>
      </c>
      <c r="E4812" s="323"/>
    </row>
    <row r="4813" spans="1:5" ht="38.25">
      <c r="A4813" s="447">
        <v>105218</v>
      </c>
      <c r="B4813" s="332" t="s">
        <v>6513</v>
      </c>
      <c r="C4813" s="447" t="s">
        <v>2010</v>
      </c>
      <c r="D4813" s="446">
        <v>67.77</v>
      </c>
      <c r="E4813" s="323"/>
    </row>
    <row r="4814" spans="1:5" ht="38.25">
      <c r="A4814" s="447">
        <v>105213</v>
      </c>
      <c r="B4814" s="332" t="s">
        <v>6508</v>
      </c>
      <c r="C4814" s="447" t="s">
        <v>2010</v>
      </c>
      <c r="D4814" s="446">
        <v>192.41</v>
      </c>
      <c r="E4814" s="323"/>
    </row>
    <row r="4815" spans="1:5" ht="38.25">
      <c r="A4815" s="447">
        <v>105233</v>
      </c>
      <c r="B4815" s="332" t="s">
        <v>6528</v>
      </c>
      <c r="C4815" s="447" t="s">
        <v>2010</v>
      </c>
      <c r="D4815" s="446">
        <v>7.69</v>
      </c>
      <c r="E4815" s="323"/>
    </row>
    <row r="4816" spans="1:5" ht="38.25">
      <c r="A4816" s="447">
        <v>105234</v>
      </c>
      <c r="B4816" s="332" t="s">
        <v>6529</v>
      </c>
      <c r="C4816" s="447" t="s">
        <v>2010</v>
      </c>
      <c r="D4816" s="446">
        <v>9.4</v>
      </c>
      <c r="E4816" s="323"/>
    </row>
    <row r="4817" spans="1:5" ht="38.25">
      <c r="A4817" s="447">
        <v>105228</v>
      </c>
      <c r="B4817" s="332" t="s">
        <v>6523</v>
      </c>
      <c r="C4817" s="447" t="s">
        <v>2010</v>
      </c>
      <c r="D4817" s="446">
        <v>11.32</v>
      </c>
      <c r="E4817" s="323"/>
    </row>
    <row r="4818" spans="1:5" ht="38.25">
      <c r="A4818" s="447">
        <v>105138</v>
      </c>
      <c r="B4818" s="332" t="s">
        <v>6242</v>
      </c>
      <c r="C4818" s="447" t="s">
        <v>2010</v>
      </c>
      <c r="D4818" s="446">
        <v>16.510000000000002</v>
      </c>
      <c r="E4818" s="323"/>
    </row>
    <row r="4819" spans="1:5" ht="38.25">
      <c r="A4819" s="447">
        <v>105139</v>
      </c>
      <c r="B4819" s="332" t="s">
        <v>6243</v>
      </c>
      <c r="C4819" s="447" t="s">
        <v>2010</v>
      </c>
      <c r="D4819" s="446">
        <v>19.41</v>
      </c>
      <c r="E4819" s="323"/>
    </row>
    <row r="4820" spans="1:5" ht="38.25">
      <c r="A4820" s="447">
        <v>105140</v>
      </c>
      <c r="B4820" s="332" t="s">
        <v>6244</v>
      </c>
      <c r="C4820" s="447" t="s">
        <v>2010</v>
      </c>
      <c r="D4820" s="446">
        <v>24.97</v>
      </c>
      <c r="E4820" s="323"/>
    </row>
    <row r="4821" spans="1:5" ht="38.25">
      <c r="A4821" s="447">
        <v>105141</v>
      </c>
      <c r="B4821" s="332" t="s">
        <v>6245</v>
      </c>
      <c r="C4821" s="447" t="s">
        <v>2010</v>
      </c>
      <c r="D4821" s="446">
        <v>29.71</v>
      </c>
      <c r="E4821" s="323"/>
    </row>
    <row r="4822" spans="1:5" ht="51">
      <c r="A4822" s="447">
        <v>105172</v>
      </c>
      <c r="B4822" s="332" t="s">
        <v>6473</v>
      </c>
      <c r="C4822" s="447" t="s">
        <v>2010</v>
      </c>
      <c r="D4822" s="446">
        <v>93.23</v>
      </c>
      <c r="E4822" s="323"/>
    </row>
    <row r="4823" spans="1:5" ht="51">
      <c r="A4823" s="447">
        <v>105169</v>
      </c>
      <c r="B4823" s="332" t="s">
        <v>6471</v>
      </c>
      <c r="C4823" s="447" t="s">
        <v>2010</v>
      </c>
      <c r="D4823" s="446">
        <v>92.96</v>
      </c>
      <c r="E4823" s="323"/>
    </row>
    <row r="4824" spans="1:5" ht="38.25">
      <c r="A4824" s="447">
        <v>105230</v>
      </c>
      <c r="B4824" s="332" t="s">
        <v>6525</v>
      </c>
      <c r="C4824" s="447" t="s">
        <v>2010</v>
      </c>
      <c r="D4824" s="446">
        <v>7.36</v>
      </c>
      <c r="E4824" s="323"/>
    </row>
    <row r="4825" spans="1:5" ht="38.25">
      <c r="A4825" s="447">
        <v>105231</v>
      </c>
      <c r="B4825" s="332" t="s">
        <v>6526</v>
      </c>
      <c r="C4825" s="447" t="s">
        <v>2010</v>
      </c>
      <c r="D4825" s="446">
        <v>8.65</v>
      </c>
      <c r="E4825" s="323"/>
    </row>
    <row r="4826" spans="1:5" ht="38.25">
      <c r="A4826" s="447">
        <v>105232</v>
      </c>
      <c r="B4826" s="332" t="s">
        <v>6527</v>
      </c>
      <c r="C4826" s="447" t="s">
        <v>2010</v>
      </c>
      <c r="D4826" s="446">
        <v>16.37</v>
      </c>
      <c r="E4826" s="323"/>
    </row>
    <row r="4827" spans="1:5" ht="38.25">
      <c r="A4827" s="447">
        <v>105229</v>
      </c>
      <c r="B4827" s="332" t="s">
        <v>6524</v>
      </c>
      <c r="C4827" s="447" t="s">
        <v>2010</v>
      </c>
      <c r="D4827" s="446">
        <v>25.88</v>
      </c>
      <c r="E4827" s="323"/>
    </row>
    <row r="4828" spans="1:5" ht="38.25">
      <c r="A4828" s="447">
        <v>105146</v>
      </c>
      <c r="B4828" s="332" t="s">
        <v>6450</v>
      </c>
      <c r="C4828" s="447" t="s">
        <v>2010</v>
      </c>
      <c r="D4828" s="446">
        <v>20.95</v>
      </c>
      <c r="E4828" s="323"/>
    </row>
    <row r="4829" spans="1:5" ht="38.25">
      <c r="A4829" s="447">
        <v>94613</v>
      </c>
      <c r="B4829" s="332" t="s">
        <v>9100</v>
      </c>
      <c r="C4829" s="447" t="s">
        <v>2010</v>
      </c>
      <c r="D4829" s="446">
        <v>0</v>
      </c>
      <c r="E4829" s="323"/>
    </row>
    <row r="4830" spans="1:5" ht="38.25">
      <c r="A4830" s="447">
        <v>94607</v>
      </c>
      <c r="B4830" s="332" t="s">
        <v>9101</v>
      </c>
      <c r="C4830" s="447" t="s">
        <v>2010</v>
      </c>
      <c r="D4830" s="446">
        <v>0</v>
      </c>
      <c r="E4830" s="323"/>
    </row>
    <row r="4831" spans="1:5" ht="38.25">
      <c r="A4831" s="447">
        <v>94609</v>
      </c>
      <c r="B4831" s="332" t="s">
        <v>9102</v>
      </c>
      <c r="C4831" s="447" t="s">
        <v>2010</v>
      </c>
      <c r="D4831" s="446">
        <v>0</v>
      </c>
      <c r="E4831" s="323"/>
    </row>
    <row r="4832" spans="1:5" ht="38.25">
      <c r="A4832" s="447">
        <v>94611</v>
      </c>
      <c r="B4832" s="332" t="s">
        <v>9103</v>
      </c>
      <c r="C4832" s="447" t="s">
        <v>2010</v>
      </c>
      <c r="D4832" s="446">
        <v>0</v>
      </c>
      <c r="E4832" s="323"/>
    </row>
    <row r="4833" spans="1:5" ht="25.5">
      <c r="A4833" s="447">
        <v>96738</v>
      </c>
      <c r="B4833" s="332" t="s">
        <v>6389</v>
      </c>
      <c r="C4833" s="447" t="s">
        <v>2010</v>
      </c>
      <c r="D4833" s="446">
        <v>21.63</v>
      </c>
      <c r="E4833" s="323"/>
    </row>
    <row r="4834" spans="1:5" ht="25.5">
      <c r="A4834" s="447">
        <v>96740</v>
      </c>
      <c r="B4834" s="332" t="s">
        <v>6391</v>
      </c>
      <c r="C4834" s="447" t="s">
        <v>2010</v>
      </c>
      <c r="D4834" s="446">
        <v>29.91</v>
      </c>
      <c r="E4834" s="323"/>
    </row>
    <row r="4835" spans="1:5" ht="38.25">
      <c r="A4835" s="447">
        <v>94738</v>
      </c>
      <c r="B4835" s="332" t="s">
        <v>6355</v>
      </c>
      <c r="C4835" s="447" t="s">
        <v>2010</v>
      </c>
      <c r="D4835" s="446">
        <v>1620.47</v>
      </c>
      <c r="E4835" s="323"/>
    </row>
    <row r="4836" spans="1:5" ht="38.25">
      <c r="A4836" s="447">
        <v>94724</v>
      </c>
      <c r="B4836" s="332" t="s">
        <v>6342</v>
      </c>
      <c r="C4836" s="447" t="s">
        <v>2010</v>
      </c>
      <c r="D4836" s="446">
        <v>25.59</v>
      </c>
      <c r="E4836" s="323"/>
    </row>
    <row r="4837" spans="1:5" ht="38.25">
      <c r="A4837" s="447">
        <v>94726</v>
      </c>
      <c r="B4837" s="332" t="s">
        <v>6344</v>
      </c>
      <c r="C4837" s="447" t="s">
        <v>2010</v>
      </c>
      <c r="D4837" s="446">
        <v>32.979999999999997</v>
      </c>
      <c r="E4837" s="323"/>
    </row>
    <row r="4838" spans="1:5" ht="38.25">
      <c r="A4838" s="447">
        <v>94728</v>
      </c>
      <c r="B4838" s="332" t="s">
        <v>6346</v>
      </c>
      <c r="C4838" s="447" t="s">
        <v>2010</v>
      </c>
      <c r="D4838" s="446">
        <v>51.48</v>
      </c>
      <c r="E4838" s="323"/>
    </row>
    <row r="4839" spans="1:5" ht="38.25">
      <c r="A4839" s="447">
        <v>94730</v>
      </c>
      <c r="B4839" s="332" t="s">
        <v>6348</v>
      </c>
      <c r="C4839" s="447" t="s">
        <v>2010</v>
      </c>
      <c r="D4839" s="446">
        <v>63.15</v>
      </c>
      <c r="E4839" s="323"/>
    </row>
    <row r="4840" spans="1:5" ht="38.25">
      <c r="A4840" s="447">
        <v>94732</v>
      </c>
      <c r="B4840" s="332" t="s">
        <v>6350</v>
      </c>
      <c r="C4840" s="447" t="s">
        <v>2010</v>
      </c>
      <c r="D4840" s="446">
        <v>101.31</v>
      </c>
      <c r="E4840" s="323"/>
    </row>
    <row r="4841" spans="1:5" ht="38.25">
      <c r="A4841" s="447">
        <v>94734</v>
      </c>
      <c r="B4841" s="332" t="s">
        <v>6352</v>
      </c>
      <c r="C4841" s="447" t="s">
        <v>2010</v>
      </c>
      <c r="D4841" s="446">
        <v>369.95</v>
      </c>
      <c r="E4841" s="323"/>
    </row>
    <row r="4842" spans="1:5" ht="38.25">
      <c r="A4842" s="447">
        <v>94736</v>
      </c>
      <c r="B4842" s="332" t="s">
        <v>6353</v>
      </c>
      <c r="C4842" s="447" t="s">
        <v>2010</v>
      </c>
      <c r="D4842" s="446">
        <v>537.85</v>
      </c>
      <c r="E4842" s="323"/>
    </row>
    <row r="4843" spans="1:5" ht="51">
      <c r="A4843" s="447">
        <v>94483</v>
      </c>
      <c r="B4843" s="332" t="s">
        <v>6643</v>
      </c>
      <c r="C4843" s="447" t="s">
        <v>2010</v>
      </c>
      <c r="D4843" s="446">
        <v>1312.66</v>
      </c>
      <c r="E4843" s="323"/>
    </row>
    <row r="4844" spans="1:5" ht="51">
      <c r="A4844" s="447">
        <v>94482</v>
      </c>
      <c r="B4844" s="332" t="s">
        <v>6642</v>
      </c>
      <c r="C4844" s="447" t="s">
        <v>2010</v>
      </c>
      <c r="D4844" s="446">
        <v>1577.62</v>
      </c>
      <c r="E4844" s="323"/>
    </row>
    <row r="4845" spans="1:5" ht="51">
      <c r="A4845" s="447">
        <v>94481</v>
      </c>
      <c r="B4845" s="332" t="s">
        <v>6641</v>
      </c>
      <c r="C4845" s="447" t="s">
        <v>2010</v>
      </c>
      <c r="D4845" s="446">
        <v>2027.08</v>
      </c>
      <c r="E4845" s="323"/>
    </row>
    <row r="4846" spans="1:5" ht="51">
      <c r="A4846" s="447">
        <v>94480</v>
      </c>
      <c r="B4846" s="332" t="s">
        <v>6640</v>
      </c>
      <c r="C4846" s="447" t="s">
        <v>2010</v>
      </c>
      <c r="D4846" s="446">
        <v>2907.87</v>
      </c>
      <c r="E4846" s="323"/>
    </row>
    <row r="4847" spans="1:5" ht="38.25">
      <c r="A4847" s="447">
        <v>94472</v>
      </c>
      <c r="B4847" s="332" t="s">
        <v>6265</v>
      </c>
      <c r="C4847" s="447" t="s">
        <v>2010</v>
      </c>
      <c r="D4847" s="446">
        <v>82.74</v>
      </c>
      <c r="E4847" s="323"/>
    </row>
    <row r="4848" spans="1:5" ht="38.25">
      <c r="A4848" s="447">
        <v>94474</v>
      </c>
      <c r="B4848" s="332" t="s">
        <v>6267</v>
      </c>
      <c r="C4848" s="447" t="s">
        <v>2010</v>
      </c>
      <c r="D4848" s="446">
        <v>141.29</v>
      </c>
      <c r="E4848" s="323"/>
    </row>
    <row r="4849" spans="1:5" ht="38.25">
      <c r="A4849" s="447">
        <v>94476</v>
      </c>
      <c r="B4849" s="332" t="s">
        <v>6269</v>
      </c>
      <c r="C4849" s="447" t="s">
        <v>2010</v>
      </c>
      <c r="D4849" s="446">
        <v>198.47</v>
      </c>
      <c r="E4849" s="323"/>
    </row>
    <row r="4850" spans="1:5" ht="38.25">
      <c r="A4850" s="447">
        <v>94471</v>
      </c>
      <c r="B4850" s="332" t="s">
        <v>6264</v>
      </c>
      <c r="C4850" s="447" t="s">
        <v>2010</v>
      </c>
      <c r="D4850" s="446">
        <v>80.19</v>
      </c>
      <c r="E4850" s="323"/>
    </row>
    <row r="4851" spans="1:5" ht="38.25">
      <c r="A4851" s="447">
        <v>94473</v>
      </c>
      <c r="B4851" s="332" t="s">
        <v>6266</v>
      </c>
      <c r="C4851" s="447" t="s">
        <v>2010</v>
      </c>
      <c r="D4851" s="446">
        <v>130.06</v>
      </c>
      <c r="E4851" s="323"/>
    </row>
    <row r="4852" spans="1:5" ht="38.25">
      <c r="A4852" s="447">
        <v>94475</v>
      </c>
      <c r="B4852" s="332" t="s">
        <v>6268</v>
      </c>
      <c r="C4852" s="447" t="s">
        <v>2010</v>
      </c>
      <c r="D4852" s="446">
        <v>176.83</v>
      </c>
      <c r="E4852" s="323"/>
    </row>
    <row r="4853" spans="1:5" ht="38.25">
      <c r="A4853" s="447">
        <v>105194</v>
      </c>
      <c r="B4853" s="332" t="s">
        <v>6489</v>
      </c>
      <c r="C4853" s="447" t="s">
        <v>2010</v>
      </c>
      <c r="D4853" s="446">
        <v>89.74</v>
      </c>
      <c r="E4853" s="323"/>
    </row>
    <row r="4854" spans="1:5" ht="38.25">
      <c r="A4854" s="447">
        <v>105195</v>
      </c>
      <c r="B4854" s="332" t="s">
        <v>6490</v>
      </c>
      <c r="C4854" s="447" t="s">
        <v>2010</v>
      </c>
      <c r="D4854" s="446">
        <v>234.92</v>
      </c>
      <c r="E4854" s="323"/>
    </row>
    <row r="4855" spans="1:5" ht="51">
      <c r="A4855" s="447">
        <v>105178</v>
      </c>
      <c r="B4855" s="332" t="s">
        <v>6479</v>
      </c>
      <c r="C4855" s="447" t="s">
        <v>2010</v>
      </c>
      <c r="D4855" s="446">
        <v>146.88999999999999</v>
      </c>
      <c r="E4855" s="323"/>
    </row>
    <row r="4856" spans="1:5" ht="38.25">
      <c r="A4856" s="447">
        <v>94620</v>
      </c>
      <c r="B4856" s="332" t="s">
        <v>6282</v>
      </c>
      <c r="C4856" s="447" t="s">
        <v>2010</v>
      </c>
      <c r="D4856" s="446">
        <v>891.18</v>
      </c>
      <c r="E4856" s="323"/>
    </row>
    <row r="4857" spans="1:5" ht="38.25">
      <c r="A4857" s="447">
        <v>94614</v>
      </c>
      <c r="B4857" s="332" t="s">
        <v>6277</v>
      </c>
      <c r="C4857" s="447" t="s">
        <v>2010</v>
      </c>
      <c r="D4857" s="446">
        <v>140.88</v>
      </c>
      <c r="E4857" s="323"/>
    </row>
    <row r="4858" spans="1:5" ht="38.25">
      <c r="A4858" s="447">
        <v>94616</v>
      </c>
      <c r="B4858" s="332" t="s">
        <v>6279</v>
      </c>
      <c r="C4858" s="447" t="s">
        <v>2010</v>
      </c>
      <c r="D4858" s="446">
        <v>396.76</v>
      </c>
      <c r="E4858" s="323"/>
    </row>
    <row r="4859" spans="1:5" ht="38.25">
      <c r="A4859" s="447">
        <v>94618</v>
      </c>
      <c r="B4859" s="332" t="s">
        <v>6281</v>
      </c>
      <c r="C4859" s="447" t="s">
        <v>2010</v>
      </c>
      <c r="D4859" s="446">
        <v>385.56</v>
      </c>
      <c r="E4859" s="323"/>
    </row>
    <row r="4860" spans="1:5" ht="51">
      <c r="A4860" s="447">
        <v>105193</v>
      </c>
      <c r="B4860" s="332" t="s">
        <v>6488</v>
      </c>
      <c r="C4860" s="447" t="s">
        <v>2010</v>
      </c>
      <c r="D4860" s="446">
        <v>160.88999999999999</v>
      </c>
      <c r="E4860" s="323"/>
    </row>
    <row r="4861" spans="1:5" ht="38.25">
      <c r="A4861" s="447">
        <v>105197</v>
      </c>
      <c r="B4861" s="332" t="s">
        <v>6492</v>
      </c>
      <c r="C4861" s="447" t="s">
        <v>2010</v>
      </c>
      <c r="D4861" s="446">
        <v>172.81</v>
      </c>
      <c r="E4861" s="323"/>
    </row>
    <row r="4862" spans="1:5" ht="38.25">
      <c r="A4862" s="447">
        <v>105196</v>
      </c>
      <c r="B4862" s="332" t="s">
        <v>6491</v>
      </c>
      <c r="C4862" s="447" t="s">
        <v>2010</v>
      </c>
      <c r="D4862" s="446">
        <v>252.13</v>
      </c>
      <c r="E4862" s="323"/>
    </row>
    <row r="4863" spans="1:5" ht="38.25">
      <c r="A4863" s="447">
        <v>105198</v>
      </c>
      <c r="B4863" s="332" t="s">
        <v>6493</v>
      </c>
      <c r="C4863" s="447" t="s">
        <v>2010</v>
      </c>
      <c r="D4863" s="446">
        <v>358.81</v>
      </c>
      <c r="E4863" s="323"/>
    </row>
    <row r="4864" spans="1:5" ht="38.25">
      <c r="A4864" s="447">
        <v>105200</v>
      </c>
      <c r="B4864" s="332" t="s">
        <v>6495</v>
      </c>
      <c r="C4864" s="447" t="s">
        <v>2010</v>
      </c>
      <c r="D4864" s="446">
        <v>135.43</v>
      </c>
      <c r="E4864" s="323"/>
    </row>
    <row r="4865" spans="1:5" ht="51">
      <c r="A4865" s="447">
        <v>105199</v>
      </c>
      <c r="B4865" s="332" t="s">
        <v>6494</v>
      </c>
      <c r="C4865" s="447" t="s">
        <v>2010</v>
      </c>
      <c r="D4865" s="446">
        <v>228.7</v>
      </c>
      <c r="E4865" s="323"/>
    </row>
    <row r="4866" spans="1:5" ht="38.25">
      <c r="A4866" s="447">
        <v>105201</v>
      </c>
      <c r="B4866" s="332" t="s">
        <v>6496</v>
      </c>
      <c r="C4866" s="447" t="s">
        <v>2010</v>
      </c>
      <c r="D4866" s="446">
        <v>313.89999999999998</v>
      </c>
      <c r="E4866" s="323"/>
    </row>
    <row r="4867" spans="1:5" ht="38.25">
      <c r="A4867" s="447">
        <v>94755</v>
      </c>
      <c r="B4867" s="332" t="s">
        <v>9104</v>
      </c>
      <c r="C4867" s="447" t="s">
        <v>2010</v>
      </c>
      <c r="D4867" s="446">
        <v>0</v>
      </c>
      <c r="E4867" s="323"/>
    </row>
    <row r="4868" spans="1:5" ht="38.25">
      <c r="A4868" s="447">
        <v>94741</v>
      </c>
      <c r="B4868" s="332" t="s">
        <v>6358</v>
      </c>
      <c r="C4868" s="447" t="s">
        <v>2010</v>
      </c>
      <c r="D4868" s="446">
        <v>12.52</v>
      </c>
      <c r="E4868" s="323"/>
    </row>
    <row r="4869" spans="1:5" ht="38.25">
      <c r="A4869" s="447">
        <v>94743</v>
      </c>
      <c r="B4869" s="332" t="s">
        <v>6360</v>
      </c>
      <c r="C4869" s="447" t="s">
        <v>2010</v>
      </c>
      <c r="D4869" s="446">
        <v>20.49</v>
      </c>
      <c r="E4869" s="323"/>
    </row>
    <row r="4870" spans="1:5" ht="38.25">
      <c r="A4870" s="447">
        <v>94745</v>
      </c>
      <c r="B4870" s="332" t="s">
        <v>9105</v>
      </c>
      <c r="C4870" s="447" t="s">
        <v>2010</v>
      </c>
      <c r="D4870" s="446">
        <v>0</v>
      </c>
      <c r="E4870" s="323"/>
    </row>
    <row r="4871" spans="1:5" ht="38.25">
      <c r="A4871" s="447">
        <v>94747</v>
      </c>
      <c r="B4871" s="332" t="s">
        <v>9106</v>
      </c>
      <c r="C4871" s="447" t="s">
        <v>2010</v>
      </c>
      <c r="D4871" s="446">
        <v>0</v>
      </c>
      <c r="E4871" s="323"/>
    </row>
    <row r="4872" spans="1:5" ht="38.25">
      <c r="A4872" s="447">
        <v>94749</v>
      </c>
      <c r="B4872" s="332" t="s">
        <v>9107</v>
      </c>
      <c r="C4872" s="447" t="s">
        <v>2010</v>
      </c>
      <c r="D4872" s="446">
        <v>0</v>
      </c>
      <c r="E4872" s="323"/>
    </row>
    <row r="4873" spans="1:5" ht="38.25">
      <c r="A4873" s="447">
        <v>94751</v>
      </c>
      <c r="B4873" s="332" t="s">
        <v>9108</v>
      </c>
      <c r="C4873" s="447" t="s">
        <v>2010</v>
      </c>
      <c r="D4873" s="446">
        <v>0</v>
      </c>
      <c r="E4873" s="323"/>
    </row>
    <row r="4874" spans="1:5" ht="38.25">
      <c r="A4874" s="447">
        <v>94753</v>
      </c>
      <c r="B4874" s="332" t="s">
        <v>9109</v>
      </c>
      <c r="C4874" s="447" t="s">
        <v>2010</v>
      </c>
      <c r="D4874" s="446">
        <v>0</v>
      </c>
      <c r="E4874" s="323"/>
    </row>
    <row r="4875" spans="1:5" ht="38.25">
      <c r="A4875" s="447">
        <v>105209</v>
      </c>
      <c r="B4875" s="332" t="s">
        <v>6504</v>
      </c>
      <c r="C4875" s="447" t="s">
        <v>2010</v>
      </c>
      <c r="D4875" s="446">
        <v>167.21</v>
      </c>
      <c r="E4875" s="323"/>
    </row>
    <row r="4876" spans="1:5" ht="38.25">
      <c r="A4876" s="447">
        <v>105208</v>
      </c>
      <c r="B4876" s="332" t="s">
        <v>6503</v>
      </c>
      <c r="C4876" s="447" t="s">
        <v>2010</v>
      </c>
      <c r="D4876" s="446">
        <v>347.65</v>
      </c>
      <c r="E4876" s="323"/>
    </row>
    <row r="4877" spans="1:5" ht="38.25">
      <c r="A4877" s="447">
        <v>105210</v>
      </c>
      <c r="B4877" s="332" t="s">
        <v>6505</v>
      </c>
      <c r="C4877" s="447" t="s">
        <v>2010</v>
      </c>
      <c r="D4877" s="446">
        <v>449.27</v>
      </c>
      <c r="E4877" s="323"/>
    </row>
    <row r="4878" spans="1:5" ht="38.25">
      <c r="A4878" s="447">
        <v>105203</v>
      </c>
      <c r="B4878" s="332" t="s">
        <v>6498</v>
      </c>
      <c r="C4878" s="447" t="s">
        <v>2010</v>
      </c>
      <c r="D4878" s="446">
        <v>172.03</v>
      </c>
      <c r="E4878" s="323"/>
    </row>
    <row r="4879" spans="1:5" ht="38.25">
      <c r="A4879" s="447">
        <v>105202</v>
      </c>
      <c r="B4879" s="332" t="s">
        <v>6497</v>
      </c>
      <c r="C4879" s="447" t="s">
        <v>2010</v>
      </c>
      <c r="D4879" s="446">
        <v>284.73</v>
      </c>
      <c r="E4879" s="323"/>
    </row>
    <row r="4880" spans="1:5" ht="38.25">
      <c r="A4880" s="447">
        <v>105204</v>
      </c>
      <c r="B4880" s="332" t="s">
        <v>6499</v>
      </c>
      <c r="C4880" s="447" t="s">
        <v>2010</v>
      </c>
      <c r="D4880" s="446">
        <v>379.47</v>
      </c>
      <c r="E4880" s="323"/>
    </row>
    <row r="4881" spans="1:5" ht="38.25">
      <c r="A4881" s="447">
        <v>105206</v>
      </c>
      <c r="B4881" s="332" t="s">
        <v>6501</v>
      </c>
      <c r="C4881" s="447" t="s">
        <v>2010</v>
      </c>
      <c r="D4881" s="446">
        <v>163.72999999999999</v>
      </c>
      <c r="E4881" s="323"/>
    </row>
    <row r="4882" spans="1:5" ht="51">
      <c r="A4882" s="447">
        <v>105205</v>
      </c>
      <c r="B4882" s="332" t="s">
        <v>6500</v>
      </c>
      <c r="C4882" s="447" t="s">
        <v>2010</v>
      </c>
      <c r="D4882" s="446">
        <v>262.62</v>
      </c>
      <c r="E4882" s="323"/>
    </row>
    <row r="4883" spans="1:5" ht="38.25">
      <c r="A4883" s="447">
        <v>105207</v>
      </c>
      <c r="B4883" s="332" t="s">
        <v>6502</v>
      </c>
      <c r="C4883" s="447" t="s">
        <v>2010</v>
      </c>
      <c r="D4883" s="446">
        <v>368.41</v>
      </c>
      <c r="E4883" s="323"/>
    </row>
    <row r="4884" spans="1:5" ht="38.25">
      <c r="A4884" s="447">
        <v>94673</v>
      </c>
      <c r="B4884" s="332" t="s">
        <v>6304</v>
      </c>
      <c r="C4884" s="447" t="s">
        <v>2010</v>
      </c>
      <c r="D4884" s="446">
        <v>6.91</v>
      </c>
      <c r="E4884" s="323"/>
    </row>
    <row r="4885" spans="1:5" ht="38.25">
      <c r="A4885" s="447">
        <v>94687</v>
      </c>
      <c r="B4885" s="332" t="s">
        <v>6318</v>
      </c>
      <c r="C4885" s="447" t="s">
        <v>2010</v>
      </c>
      <c r="D4885" s="446">
        <v>218.47</v>
      </c>
      <c r="E4885" s="323"/>
    </row>
    <row r="4886" spans="1:5" ht="38.25">
      <c r="A4886" s="447">
        <v>94675</v>
      </c>
      <c r="B4886" s="332" t="s">
        <v>6306</v>
      </c>
      <c r="C4886" s="447" t="s">
        <v>2010</v>
      </c>
      <c r="D4886" s="446">
        <v>11.6</v>
      </c>
      <c r="E4886" s="323"/>
    </row>
    <row r="4887" spans="1:5" ht="38.25">
      <c r="A4887" s="447">
        <v>94677</v>
      </c>
      <c r="B4887" s="332" t="s">
        <v>6308</v>
      </c>
      <c r="C4887" s="447" t="s">
        <v>2010</v>
      </c>
      <c r="D4887" s="446">
        <v>18.75</v>
      </c>
      <c r="E4887" s="323"/>
    </row>
    <row r="4888" spans="1:5" ht="38.25">
      <c r="A4888" s="447">
        <v>94679</v>
      </c>
      <c r="B4888" s="332" t="s">
        <v>6310</v>
      </c>
      <c r="C4888" s="447" t="s">
        <v>2010</v>
      </c>
      <c r="D4888" s="446">
        <v>22.66</v>
      </c>
      <c r="E4888" s="323"/>
    </row>
    <row r="4889" spans="1:5" ht="38.25">
      <c r="A4889" s="447">
        <v>94681</v>
      </c>
      <c r="B4889" s="332" t="s">
        <v>6312</v>
      </c>
      <c r="C4889" s="447" t="s">
        <v>2010</v>
      </c>
      <c r="D4889" s="446">
        <v>46.76</v>
      </c>
      <c r="E4889" s="323"/>
    </row>
    <row r="4890" spans="1:5" ht="38.25">
      <c r="A4890" s="447">
        <v>94683</v>
      </c>
      <c r="B4890" s="332" t="s">
        <v>6314</v>
      </c>
      <c r="C4890" s="447" t="s">
        <v>2010</v>
      </c>
      <c r="D4890" s="446">
        <v>71.08</v>
      </c>
      <c r="E4890" s="323"/>
    </row>
    <row r="4891" spans="1:5" ht="38.25">
      <c r="A4891" s="447">
        <v>94685</v>
      </c>
      <c r="B4891" s="332" t="s">
        <v>6316</v>
      </c>
      <c r="C4891" s="447" t="s">
        <v>2010</v>
      </c>
      <c r="D4891" s="446">
        <v>90.51</v>
      </c>
      <c r="E4891" s="323"/>
    </row>
    <row r="4892" spans="1:5" ht="38.25">
      <c r="A4892" s="447">
        <v>94621</v>
      </c>
      <c r="B4892" s="332" t="s">
        <v>9110</v>
      </c>
      <c r="C4892" s="447" t="s">
        <v>2010</v>
      </c>
      <c r="D4892" s="446">
        <v>0</v>
      </c>
      <c r="E4892" s="323"/>
    </row>
    <row r="4893" spans="1:5" ht="38.25">
      <c r="A4893" s="447">
        <v>94615</v>
      </c>
      <c r="B4893" s="332" t="s">
        <v>6278</v>
      </c>
      <c r="C4893" s="447" t="s">
        <v>2010</v>
      </c>
      <c r="D4893" s="446">
        <v>160.1</v>
      </c>
      <c r="E4893" s="323"/>
    </row>
    <row r="4894" spans="1:5" ht="38.25">
      <c r="A4894" s="447">
        <v>94617</v>
      </c>
      <c r="B4894" s="332" t="s">
        <v>6280</v>
      </c>
      <c r="C4894" s="447" t="s">
        <v>2010</v>
      </c>
      <c r="D4894" s="446">
        <v>329.93</v>
      </c>
      <c r="E4894" s="323"/>
    </row>
    <row r="4895" spans="1:5" ht="38.25">
      <c r="A4895" s="447">
        <v>94619</v>
      </c>
      <c r="B4895" s="332" t="s">
        <v>9111</v>
      </c>
      <c r="C4895" s="447" t="s">
        <v>2010</v>
      </c>
      <c r="D4895" s="446">
        <v>0</v>
      </c>
      <c r="E4895" s="323"/>
    </row>
    <row r="4896" spans="1:5" ht="25.5">
      <c r="A4896" s="447">
        <v>105147</v>
      </c>
      <c r="B4896" s="332" t="s">
        <v>6451</v>
      </c>
      <c r="C4896" s="447" t="s">
        <v>2010</v>
      </c>
      <c r="D4896" s="446">
        <v>14.64</v>
      </c>
      <c r="E4896" s="323"/>
    </row>
    <row r="4897" spans="1:5" ht="25.5">
      <c r="A4897" s="447">
        <v>105148</v>
      </c>
      <c r="B4897" s="332" t="s">
        <v>6452</v>
      </c>
      <c r="C4897" s="447" t="s">
        <v>2010</v>
      </c>
      <c r="D4897" s="446">
        <v>20.92</v>
      </c>
      <c r="E4897" s="323"/>
    </row>
    <row r="4898" spans="1:5" ht="38.25">
      <c r="A4898" s="447">
        <v>105154</v>
      </c>
      <c r="B4898" s="332" t="s">
        <v>6457</v>
      </c>
      <c r="C4898" s="447" t="s">
        <v>2010</v>
      </c>
      <c r="D4898" s="446">
        <v>6.38</v>
      </c>
      <c r="E4898" s="323"/>
    </row>
    <row r="4899" spans="1:5" ht="38.25">
      <c r="A4899" s="447">
        <v>105155</v>
      </c>
      <c r="B4899" s="332" t="s">
        <v>6458</v>
      </c>
      <c r="C4899" s="447" t="s">
        <v>2010</v>
      </c>
      <c r="D4899" s="446">
        <v>9.64</v>
      </c>
      <c r="E4899" s="323"/>
    </row>
    <row r="4900" spans="1:5" ht="38.25">
      <c r="A4900" s="447">
        <v>105156</v>
      </c>
      <c r="B4900" s="332" t="s">
        <v>6459</v>
      </c>
      <c r="C4900" s="447" t="s">
        <v>2010</v>
      </c>
      <c r="D4900" s="446">
        <v>12.25</v>
      </c>
      <c r="E4900" s="323"/>
    </row>
    <row r="4901" spans="1:5" ht="38.25">
      <c r="A4901" s="447">
        <v>105157</v>
      </c>
      <c r="B4901" s="332" t="s">
        <v>6460</v>
      </c>
      <c r="C4901" s="447" t="s">
        <v>2010</v>
      </c>
      <c r="D4901" s="446">
        <v>18.940000000000001</v>
      </c>
      <c r="E4901" s="323"/>
    </row>
    <row r="4902" spans="1:5" ht="38.25">
      <c r="A4902" s="447">
        <v>105158</v>
      </c>
      <c r="B4902" s="332" t="s">
        <v>6461</v>
      </c>
      <c r="C4902" s="447" t="s">
        <v>2010</v>
      </c>
      <c r="D4902" s="446">
        <v>27.93</v>
      </c>
      <c r="E4902" s="323"/>
    </row>
    <row r="4903" spans="1:5" ht="38.25">
      <c r="A4903" s="447">
        <v>105159</v>
      </c>
      <c r="B4903" s="332" t="s">
        <v>6462</v>
      </c>
      <c r="C4903" s="447" t="s">
        <v>2010</v>
      </c>
      <c r="D4903" s="446">
        <v>50</v>
      </c>
      <c r="E4903" s="323"/>
    </row>
    <row r="4904" spans="1:5" ht="38.25">
      <c r="A4904" s="447">
        <v>105160</v>
      </c>
      <c r="B4904" s="332" t="s">
        <v>6463</v>
      </c>
      <c r="C4904" s="447" t="s">
        <v>2010</v>
      </c>
      <c r="D4904" s="446">
        <v>61.67</v>
      </c>
      <c r="E4904" s="323"/>
    </row>
    <row r="4905" spans="1:5" ht="38.25">
      <c r="A4905" s="447">
        <v>94634</v>
      </c>
      <c r="B4905" s="332" t="s">
        <v>9112</v>
      </c>
      <c r="C4905" s="447" t="s">
        <v>2010</v>
      </c>
      <c r="D4905" s="446">
        <v>0</v>
      </c>
      <c r="E4905" s="323"/>
    </row>
    <row r="4906" spans="1:5" ht="38.25">
      <c r="A4906" s="447">
        <v>94631</v>
      </c>
      <c r="B4906" s="332" t="s">
        <v>9113</v>
      </c>
      <c r="C4906" s="447" t="s">
        <v>2010</v>
      </c>
      <c r="D4906" s="446">
        <v>0</v>
      </c>
      <c r="E4906" s="323"/>
    </row>
    <row r="4907" spans="1:5" ht="38.25">
      <c r="A4907" s="447">
        <v>94632</v>
      </c>
      <c r="B4907" s="332" t="s">
        <v>9114</v>
      </c>
      <c r="C4907" s="447" t="s">
        <v>2010</v>
      </c>
      <c r="D4907" s="446">
        <v>0</v>
      </c>
      <c r="E4907" s="323"/>
    </row>
    <row r="4908" spans="1:5" ht="38.25">
      <c r="A4908" s="447">
        <v>94633</v>
      </c>
      <c r="B4908" s="332" t="s">
        <v>9115</v>
      </c>
      <c r="C4908" s="447" t="s">
        <v>2010</v>
      </c>
      <c r="D4908" s="446">
        <v>0</v>
      </c>
      <c r="E4908" s="323"/>
    </row>
    <row r="4909" spans="1:5" ht="38.25">
      <c r="A4909" s="447">
        <v>94672</v>
      </c>
      <c r="B4909" s="332" t="s">
        <v>6303</v>
      </c>
      <c r="C4909" s="447" t="s">
        <v>2010</v>
      </c>
      <c r="D4909" s="446">
        <v>5.89</v>
      </c>
      <c r="E4909" s="323"/>
    </row>
    <row r="4910" spans="1:5" ht="38.25">
      <c r="A4910" s="447">
        <v>94754</v>
      </c>
      <c r="B4910" s="332" t="s">
        <v>6366</v>
      </c>
      <c r="C4910" s="447" t="s">
        <v>2010</v>
      </c>
      <c r="D4910" s="446">
        <v>281.42</v>
      </c>
      <c r="E4910" s="323"/>
    </row>
    <row r="4911" spans="1:5" ht="38.25">
      <c r="A4911" s="447">
        <v>94740</v>
      </c>
      <c r="B4911" s="332" t="s">
        <v>6357</v>
      </c>
      <c r="C4911" s="447" t="s">
        <v>2010</v>
      </c>
      <c r="D4911" s="446">
        <v>9.6199999999999992</v>
      </c>
      <c r="E4911" s="323"/>
    </row>
    <row r="4912" spans="1:5" ht="38.25">
      <c r="A4912" s="447">
        <v>94742</v>
      </c>
      <c r="B4912" s="332" t="s">
        <v>6359</v>
      </c>
      <c r="C4912" s="447" t="s">
        <v>2010</v>
      </c>
      <c r="D4912" s="446">
        <v>16.12</v>
      </c>
      <c r="E4912" s="323"/>
    </row>
    <row r="4913" spans="1:5" ht="38.25">
      <c r="A4913" s="447">
        <v>94744</v>
      </c>
      <c r="B4913" s="332" t="s">
        <v>6361</v>
      </c>
      <c r="C4913" s="447" t="s">
        <v>2010</v>
      </c>
      <c r="D4913" s="446">
        <v>25.51</v>
      </c>
      <c r="E4913" s="323"/>
    </row>
    <row r="4914" spans="1:5" ht="38.25">
      <c r="A4914" s="447">
        <v>94746</v>
      </c>
      <c r="B4914" s="332" t="s">
        <v>6362</v>
      </c>
      <c r="C4914" s="447" t="s">
        <v>2010</v>
      </c>
      <c r="D4914" s="446">
        <v>36.69</v>
      </c>
      <c r="E4914" s="323"/>
    </row>
    <row r="4915" spans="1:5" ht="38.25">
      <c r="A4915" s="447">
        <v>94748</v>
      </c>
      <c r="B4915" s="332" t="s">
        <v>6363</v>
      </c>
      <c r="C4915" s="447" t="s">
        <v>2010</v>
      </c>
      <c r="D4915" s="446">
        <v>80.900000000000006</v>
      </c>
      <c r="E4915" s="323"/>
    </row>
    <row r="4916" spans="1:5" ht="38.25">
      <c r="A4916" s="447">
        <v>94750</v>
      </c>
      <c r="B4916" s="332" t="s">
        <v>6364</v>
      </c>
      <c r="C4916" s="447" t="s">
        <v>2010</v>
      </c>
      <c r="D4916" s="446">
        <v>163.71</v>
      </c>
      <c r="E4916" s="323"/>
    </row>
    <row r="4917" spans="1:5" ht="38.25">
      <c r="A4917" s="447">
        <v>94752</v>
      </c>
      <c r="B4917" s="332" t="s">
        <v>6365</v>
      </c>
      <c r="C4917" s="447" t="s">
        <v>2010</v>
      </c>
      <c r="D4917" s="446">
        <v>196.58</v>
      </c>
      <c r="E4917" s="323"/>
    </row>
    <row r="4918" spans="1:5" ht="25.5">
      <c r="A4918" s="447">
        <v>96755</v>
      </c>
      <c r="B4918" s="332" t="s">
        <v>6406</v>
      </c>
      <c r="C4918" s="447" t="s">
        <v>2010</v>
      </c>
      <c r="D4918" s="446">
        <v>310.75</v>
      </c>
      <c r="E4918" s="323"/>
    </row>
    <row r="4919" spans="1:5" ht="25.5">
      <c r="A4919" s="447">
        <v>96747</v>
      </c>
      <c r="B4919" s="332" t="s">
        <v>6398</v>
      </c>
      <c r="C4919" s="447" t="s">
        <v>2010</v>
      </c>
      <c r="D4919" s="446">
        <v>6.92</v>
      </c>
      <c r="E4919" s="323"/>
    </row>
    <row r="4920" spans="1:5" ht="25.5">
      <c r="A4920" s="447">
        <v>96748</v>
      </c>
      <c r="B4920" s="332" t="s">
        <v>6399</v>
      </c>
      <c r="C4920" s="447" t="s">
        <v>2010</v>
      </c>
      <c r="D4920" s="446">
        <v>8.0399999999999991</v>
      </c>
      <c r="E4920" s="323"/>
    </row>
    <row r="4921" spans="1:5" ht="25.5">
      <c r="A4921" s="447">
        <v>96749</v>
      </c>
      <c r="B4921" s="332" t="s">
        <v>6400</v>
      </c>
      <c r="C4921" s="447" t="s">
        <v>2010</v>
      </c>
      <c r="D4921" s="446">
        <v>10.16</v>
      </c>
      <c r="E4921" s="323"/>
    </row>
    <row r="4922" spans="1:5" ht="25.5">
      <c r="A4922" s="447">
        <v>96750</v>
      </c>
      <c r="B4922" s="332" t="s">
        <v>6401</v>
      </c>
      <c r="C4922" s="447" t="s">
        <v>2010</v>
      </c>
      <c r="D4922" s="446">
        <v>15.92</v>
      </c>
      <c r="E4922" s="323"/>
    </row>
    <row r="4923" spans="1:5" ht="25.5">
      <c r="A4923" s="447">
        <v>96751</v>
      </c>
      <c r="B4923" s="332" t="s">
        <v>6402</v>
      </c>
      <c r="C4923" s="447" t="s">
        <v>2010</v>
      </c>
      <c r="D4923" s="446">
        <v>23.23</v>
      </c>
      <c r="E4923" s="323"/>
    </row>
    <row r="4924" spans="1:5" ht="25.5">
      <c r="A4924" s="447">
        <v>96752</v>
      </c>
      <c r="B4924" s="332" t="s">
        <v>6403</v>
      </c>
      <c r="C4924" s="447" t="s">
        <v>2010</v>
      </c>
      <c r="D4924" s="446">
        <v>34.840000000000003</v>
      </c>
      <c r="E4924" s="323"/>
    </row>
    <row r="4925" spans="1:5" ht="25.5">
      <c r="A4925" s="447">
        <v>96753</v>
      </c>
      <c r="B4925" s="332" t="s">
        <v>6404</v>
      </c>
      <c r="C4925" s="447" t="s">
        <v>2010</v>
      </c>
      <c r="D4925" s="446">
        <v>79.67</v>
      </c>
      <c r="E4925" s="323"/>
    </row>
    <row r="4926" spans="1:5" ht="25.5">
      <c r="A4926" s="447">
        <v>96754</v>
      </c>
      <c r="B4926" s="332" t="s">
        <v>6405</v>
      </c>
      <c r="C4926" s="447" t="s">
        <v>2010</v>
      </c>
      <c r="D4926" s="446">
        <v>102.24</v>
      </c>
      <c r="E4926" s="323"/>
    </row>
    <row r="4927" spans="1:5" ht="38.25">
      <c r="A4927" s="447">
        <v>94686</v>
      </c>
      <c r="B4927" s="332" t="s">
        <v>6317</v>
      </c>
      <c r="C4927" s="447" t="s">
        <v>2010</v>
      </c>
      <c r="D4927" s="446">
        <v>241.35</v>
      </c>
      <c r="E4927" s="323"/>
    </row>
    <row r="4928" spans="1:5" ht="38.25">
      <c r="A4928" s="447">
        <v>94674</v>
      </c>
      <c r="B4928" s="332" t="s">
        <v>6305</v>
      </c>
      <c r="C4928" s="447" t="s">
        <v>2010</v>
      </c>
      <c r="D4928" s="446">
        <v>7.63</v>
      </c>
      <c r="E4928" s="323"/>
    </row>
    <row r="4929" spans="1:5" ht="38.25">
      <c r="A4929" s="447">
        <v>94676</v>
      </c>
      <c r="B4929" s="332" t="s">
        <v>6307</v>
      </c>
      <c r="C4929" s="447" t="s">
        <v>2010</v>
      </c>
      <c r="D4929" s="446">
        <v>12.72</v>
      </c>
      <c r="E4929" s="323"/>
    </row>
    <row r="4930" spans="1:5" ht="38.25">
      <c r="A4930" s="447">
        <v>94678</v>
      </c>
      <c r="B4930" s="332" t="s">
        <v>6309</v>
      </c>
      <c r="C4930" s="447" t="s">
        <v>2010</v>
      </c>
      <c r="D4930" s="446">
        <v>14.73</v>
      </c>
      <c r="E4930" s="323"/>
    </row>
    <row r="4931" spans="1:5" ht="38.25">
      <c r="A4931" s="447">
        <v>94680</v>
      </c>
      <c r="B4931" s="332" t="s">
        <v>6311</v>
      </c>
      <c r="C4931" s="447" t="s">
        <v>2010</v>
      </c>
      <c r="D4931" s="446">
        <v>41.7</v>
      </c>
      <c r="E4931" s="323"/>
    </row>
    <row r="4932" spans="1:5" ht="38.25">
      <c r="A4932" s="447">
        <v>94682</v>
      </c>
      <c r="B4932" s="332" t="s">
        <v>6313</v>
      </c>
      <c r="C4932" s="447" t="s">
        <v>2010</v>
      </c>
      <c r="D4932" s="446">
        <v>103.59</v>
      </c>
      <c r="E4932" s="323"/>
    </row>
    <row r="4933" spans="1:5" ht="38.25">
      <c r="A4933" s="447">
        <v>94684</v>
      </c>
      <c r="B4933" s="332" t="s">
        <v>6315</v>
      </c>
      <c r="C4933" s="447" t="s">
        <v>2010</v>
      </c>
      <c r="D4933" s="446">
        <v>124.98</v>
      </c>
      <c r="E4933" s="323"/>
    </row>
    <row r="4934" spans="1:5" ht="38.25">
      <c r="A4934" s="447">
        <v>105219</v>
      </c>
      <c r="B4934" s="332" t="s">
        <v>6514</v>
      </c>
      <c r="C4934" s="447" t="s">
        <v>2010</v>
      </c>
      <c r="D4934" s="446">
        <v>11.23</v>
      </c>
      <c r="E4934" s="323"/>
    </row>
    <row r="4935" spans="1:5" ht="38.25">
      <c r="A4935" s="447">
        <v>105220</v>
      </c>
      <c r="B4935" s="332" t="s">
        <v>6515</v>
      </c>
      <c r="C4935" s="447" t="s">
        <v>2010</v>
      </c>
      <c r="D4935" s="446">
        <v>15.45</v>
      </c>
      <c r="E4935" s="323"/>
    </row>
    <row r="4936" spans="1:5" ht="38.25">
      <c r="A4936" s="447">
        <v>105221</v>
      </c>
      <c r="B4936" s="332" t="s">
        <v>6516</v>
      </c>
      <c r="C4936" s="447" t="s">
        <v>2010</v>
      </c>
      <c r="D4936" s="446">
        <v>23.86</v>
      </c>
      <c r="E4936" s="323"/>
    </row>
    <row r="4937" spans="1:5" ht="38.25">
      <c r="A4937" s="447">
        <v>105166</v>
      </c>
      <c r="B4937" s="332" t="s">
        <v>6469</v>
      </c>
      <c r="C4937" s="447" t="s">
        <v>2010</v>
      </c>
      <c r="D4937" s="446">
        <v>36.28</v>
      </c>
      <c r="E4937" s="323"/>
    </row>
    <row r="4938" spans="1:5" ht="38.25">
      <c r="A4938" s="447">
        <v>105222</v>
      </c>
      <c r="B4938" s="332" t="s">
        <v>6517</v>
      </c>
      <c r="C4938" s="447" t="s">
        <v>2010</v>
      </c>
      <c r="D4938" s="446">
        <v>68.84</v>
      </c>
      <c r="E4938" s="323"/>
    </row>
    <row r="4939" spans="1:5" ht="38.25">
      <c r="A4939" s="447">
        <v>105223</v>
      </c>
      <c r="B4939" s="332" t="s">
        <v>6518</v>
      </c>
      <c r="C4939" s="447" t="s">
        <v>2010</v>
      </c>
      <c r="D4939" s="446">
        <v>158.26</v>
      </c>
      <c r="E4939" s="323"/>
    </row>
    <row r="4940" spans="1:5" ht="38.25">
      <c r="A4940" s="447">
        <v>105224</v>
      </c>
      <c r="B4940" s="332" t="s">
        <v>6519</v>
      </c>
      <c r="C4940" s="447" t="s">
        <v>2010</v>
      </c>
      <c r="D4940" s="446">
        <v>230.51</v>
      </c>
      <c r="E4940" s="323"/>
    </row>
    <row r="4941" spans="1:5" ht="38.25">
      <c r="A4941" s="447">
        <v>105149</v>
      </c>
      <c r="B4941" s="332" t="s">
        <v>6453</v>
      </c>
      <c r="C4941" s="447" t="s">
        <v>2010</v>
      </c>
      <c r="D4941" s="446">
        <v>7.14</v>
      </c>
      <c r="E4941" s="323"/>
    </row>
    <row r="4942" spans="1:5" ht="38.25">
      <c r="A4942" s="447">
        <v>105150</v>
      </c>
      <c r="B4942" s="332" t="s">
        <v>6454</v>
      </c>
      <c r="C4942" s="447" t="s">
        <v>2010</v>
      </c>
      <c r="D4942" s="446">
        <v>8.4</v>
      </c>
      <c r="E4942" s="323"/>
    </row>
    <row r="4943" spans="1:5" ht="38.25">
      <c r="A4943" s="447">
        <v>105151</v>
      </c>
      <c r="B4943" s="332" t="s">
        <v>6455</v>
      </c>
      <c r="C4943" s="447" t="s">
        <v>2010</v>
      </c>
      <c r="D4943" s="446">
        <v>20.88</v>
      </c>
      <c r="E4943" s="323"/>
    </row>
    <row r="4944" spans="1:5" ht="38.25">
      <c r="A4944" s="447">
        <v>105152</v>
      </c>
      <c r="B4944" s="332" t="s">
        <v>6456</v>
      </c>
      <c r="C4944" s="447" t="s">
        <v>2010</v>
      </c>
      <c r="D4944" s="446">
        <v>31.08</v>
      </c>
      <c r="E4944" s="323"/>
    </row>
    <row r="4945" spans="1:5" ht="38.25">
      <c r="A4945" s="447">
        <v>105153</v>
      </c>
      <c r="B4945" s="332" t="s">
        <v>6250</v>
      </c>
      <c r="C4945" s="447" t="s">
        <v>2010</v>
      </c>
      <c r="D4945" s="446">
        <v>48.86</v>
      </c>
      <c r="E4945" s="323"/>
    </row>
    <row r="4946" spans="1:5" ht="38.25">
      <c r="A4946" s="447">
        <v>105161</v>
      </c>
      <c r="B4946" s="332" t="s">
        <v>6464</v>
      </c>
      <c r="C4946" s="447" t="s">
        <v>2010</v>
      </c>
      <c r="D4946" s="446">
        <v>88.22</v>
      </c>
      <c r="E4946" s="323"/>
    </row>
    <row r="4947" spans="1:5" ht="38.25">
      <c r="A4947" s="447">
        <v>105162</v>
      </c>
      <c r="B4947" s="332" t="s">
        <v>6465</v>
      </c>
      <c r="C4947" s="447" t="s">
        <v>2010</v>
      </c>
      <c r="D4947" s="446">
        <v>150.71</v>
      </c>
      <c r="E4947" s="323"/>
    </row>
    <row r="4948" spans="1:5" ht="38.25">
      <c r="A4948" s="447">
        <v>105163</v>
      </c>
      <c r="B4948" s="332" t="s">
        <v>6466</v>
      </c>
      <c r="C4948" s="447" t="s">
        <v>2010</v>
      </c>
      <c r="D4948" s="446">
        <v>13.21</v>
      </c>
      <c r="E4948" s="323"/>
    </row>
    <row r="4949" spans="1:5" ht="38.25">
      <c r="A4949" s="447">
        <v>105170</v>
      </c>
      <c r="B4949" s="332" t="s">
        <v>6472</v>
      </c>
      <c r="C4949" s="447" t="s">
        <v>2010</v>
      </c>
      <c r="D4949" s="446">
        <v>5.45</v>
      </c>
      <c r="E4949" s="323"/>
    </row>
    <row r="4950" spans="1:5" ht="38.25">
      <c r="A4950" s="447">
        <v>105179</v>
      </c>
      <c r="B4950" s="332" t="s">
        <v>6480</v>
      </c>
      <c r="C4950" s="447" t="s">
        <v>2010</v>
      </c>
      <c r="D4950" s="446">
        <v>9.32</v>
      </c>
      <c r="E4950" s="323"/>
    </row>
    <row r="4951" spans="1:5" ht="38.25">
      <c r="A4951" s="447">
        <v>105180</v>
      </c>
      <c r="B4951" s="332" t="s">
        <v>6481</v>
      </c>
      <c r="C4951" s="447" t="s">
        <v>2010</v>
      </c>
      <c r="D4951" s="446">
        <v>12.78</v>
      </c>
      <c r="E4951" s="323"/>
    </row>
    <row r="4952" spans="1:5" ht="38.25">
      <c r="A4952" s="447">
        <v>105181</v>
      </c>
      <c r="B4952" s="332" t="s">
        <v>6482</v>
      </c>
      <c r="C4952" s="447" t="s">
        <v>2010</v>
      </c>
      <c r="D4952" s="446">
        <v>17.18</v>
      </c>
      <c r="E4952" s="323"/>
    </row>
    <row r="4953" spans="1:5" ht="38.25">
      <c r="A4953" s="447">
        <v>105182</v>
      </c>
      <c r="B4953" s="332" t="s">
        <v>6483</v>
      </c>
      <c r="C4953" s="447" t="s">
        <v>2010</v>
      </c>
      <c r="D4953" s="446">
        <v>39.979999999999997</v>
      </c>
      <c r="E4953" s="323"/>
    </row>
    <row r="4954" spans="1:5" ht="38.25">
      <c r="A4954" s="447">
        <v>105183</v>
      </c>
      <c r="B4954" s="332" t="s">
        <v>6484</v>
      </c>
      <c r="C4954" s="447" t="s">
        <v>2010</v>
      </c>
      <c r="D4954" s="446">
        <v>83.75</v>
      </c>
      <c r="E4954" s="323"/>
    </row>
    <row r="4955" spans="1:5" ht="38.25">
      <c r="A4955" s="447">
        <v>105184</v>
      </c>
      <c r="B4955" s="332" t="s">
        <v>6485</v>
      </c>
      <c r="C4955" s="447" t="s">
        <v>2010</v>
      </c>
      <c r="D4955" s="446">
        <v>103.72</v>
      </c>
      <c r="E4955" s="323"/>
    </row>
    <row r="4956" spans="1:5" ht="38.25">
      <c r="A4956" s="447">
        <v>94612</v>
      </c>
      <c r="B4956" s="332" t="s">
        <v>6276</v>
      </c>
      <c r="C4956" s="447" t="s">
        <v>2010</v>
      </c>
      <c r="D4956" s="446">
        <v>432.57</v>
      </c>
      <c r="E4956" s="323"/>
    </row>
    <row r="4957" spans="1:5" ht="38.25">
      <c r="A4957" s="447">
        <v>105142</v>
      </c>
      <c r="B4957" s="332" t="s">
        <v>6246</v>
      </c>
      <c r="C4957" s="447" t="s">
        <v>2010</v>
      </c>
      <c r="D4957" s="446">
        <v>6.54</v>
      </c>
      <c r="E4957" s="323"/>
    </row>
    <row r="4958" spans="1:5" ht="38.25">
      <c r="A4958" s="447">
        <v>105143</v>
      </c>
      <c r="B4958" s="332" t="s">
        <v>6247</v>
      </c>
      <c r="C4958" s="447" t="s">
        <v>2010</v>
      </c>
      <c r="D4958" s="446">
        <v>9.8000000000000007</v>
      </c>
      <c r="E4958" s="323"/>
    </row>
    <row r="4959" spans="1:5" ht="38.25">
      <c r="A4959" s="447">
        <v>105144</v>
      </c>
      <c r="B4959" s="332" t="s">
        <v>6248</v>
      </c>
      <c r="C4959" s="447" t="s">
        <v>2010</v>
      </c>
      <c r="D4959" s="446">
        <v>20.76</v>
      </c>
      <c r="E4959" s="323"/>
    </row>
    <row r="4960" spans="1:5" ht="51">
      <c r="A4960" s="447">
        <v>105173</v>
      </c>
      <c r="B4960" s="332" t="s">
        <v>6474</v>
      </c>
      <c r="C4960" s="447" t="s">
        <v>2010</v>
      </c>
      <c r="D4960" s="446">
        <v>94.31</v>
      </c>
      <c r="E4960" s="323"/>
    </row>
    <row r="4961" spans="1:5" ht="51">
      <c r="A4961" s="447">
        <v>105175</v>
      </c>
      <c r="B4961" s="332" t="s">
        <v>6476</v>
      </c>
      <c r="C4961" s="447" t="s">
        <v>2010</v>
      </c>
      <c r="D4961" s="446">
        <v>136.05000000000001</v>
      </c>
      <c r="E4961" s="323"/>
    </row>
    <row r="4962" spans="1:5" ht="51">
      <c r="A4962" s="447">
        <v>105174</v>
      </c>
      <c r="B4962" s="332" t="s">
        <v>6475</v>
      </c>
      <c r="C4962" s="447" t="s">
        <v>2010</v>
      </c>
      <c r="D4962" s="446">
        <v>137.47</v>
      </c>
      <c r="E4962" s="323"/>
    </row>
    <row r="4963" spans="1:5" ht="38.25">
      <c r="A4963" s="447">
        <v>105145</v>
      </c>
      <c r="B4963" s="332" t="s">
        <v>6249</v>
      </c>
      <c r="C4963" s="447" t="s">
        <v>2010</v>
      </c>
      <c r="D4963" s="446">
        <v>11.35</v>
      </c>
      <c r="E4963" s="323"/>
    </row>
    <row r="4964" spans="1:5" ht="38.25">
      <c r="A4964" s="447">
        <v>94606</v>
      </c>
      <c r="B4964" s="332" t="s">
        <v>6273</v>
      </c>
      <c r="C4964" s="447" t="s">
        <v>2010</v>
      </c>
      <c r="D4964" s="446">
        <v>82.48</v>
      </c>
      <c r="E4964" s="323"/>
    </row>
    <row r="4965" spans="1:5" ht="38.25">
      <c r="A4965" s="447">
        <v>94608</v>
      </c>
      <c r="B4965" s="332" t="s">
        <v>6274</v>
      </c>
      <c r="C4965" s="447" t="s">
        <v>2010</v>
      </c>
      <c r="D4965" s="446">
        <v>207.74</v>
      </c>
      <c r="E4965" s="323"/>
    </row>
    <row r="4966" spans="1:5" ht="38.25">
      <c r="A4966" s="447">
        <v>94610</v>
      </c>
      <c r="B4966" s="332" t="s">
        <v>6275</v>
      </c>
      <c r="C4966" s="447" t="s">
        <v>2010</v>
      </c>
      <c r="D4966" s="446">
        <v>304.17</v>
      </c>
      <c r="E4966" s="323"/>
    </row>
    <row r="4967" spans="1:5" ht="25.5">
      <c r="A4967" s="447">
        <v>94657</v>
      </c>
      <c r="B4967" s="332" t="s">
        <v>6288</v>
      </c>
      <c r="C4967" s="447" t="s">
        <v>2010</v>
      </c>
      <c r="D4967" s="446">
        <v>3.8</v>
      </c>
      <c r="E4967" s="323"/>
    </row>
    <row r="4968" spans="1:5" ht="25.5">
      <c r="A4968" s="447">
        <v>94659</v>
      </c>
      <c r="B4968" s="332" t="s">
        <v>6290</v>
      </c>
      <c r="C4968" s="447" t="s">
        <v>2010</v>
      </c>
      <c r="D4968" s="446">
        <v>5.93</v>
      </c>
      <c r="E4968" s="323"/>
    </row>
    <row r="4969" spans="1:5" ht="25.5">
      <c r="A4969" s="447">
        <v>94739</v>
      </c>
      <c r="B4969" s="332" t="s">
        <v>6356</v>
      </c>
      <c r="C4969" s="447" t="s">
        <v>2010</v>
      </c>
      <c r="D4969" s="446">
        <v>229.67</v>
      </c>
      <c r="E4969" s="323"/>
    </row>
    <row r="4970" spans="1:5" ht="25.5">
      <c r="A4970" s="447">
        <v>94725</v>
      </c>
      <c r="B4970" s="332" t="s">
        <v>6343</v>
      </c>
      <c r="C4970" s="447" t="s">
        <v>2010</v>
      </c>
      <c r="D4970" s="446">
        <v>6.8</v>
      </c>
      <c r="E4970" s="323"/>
    </row>
    <row r="4971" spans="1:5" ht="25.5">
      <c r="A4971" s="447">
        <v>94727</v>
      </c>
      <c r="B4971" s="332" t="s">
        <v>6345</v>
      </c>
      <c r="C4971" s="447" t="s">
        <v>2010</v>
      </c>
      <c r="D4971" s="446">
        <v>11.11</v>
      </c>
      <c r="E4971" s="323"/>
    </row>
    <row r="4972" spans="1:5" ht="25.5">
      <c r="A4972" s="447">
        <v>94729</v>
      </c>
      <c r="B4972" s="332" t="s">
        <v>6347</v>
      </c>
      <c r="C4972" s="447" t="s">
        <v>2010</v>
      </c>
      <c r="D4972" s="446">
        <v>19.28</v>
      </c>
      <c r="E4972" s="323"/>
    </row>
    <row r="4973" spans="1:5" ht="25.5">
      <c r="A4973" s="447">
        <v>94731</v>
      </c>
      <c r="B4973" s="332" t="s">
        <v>6349</v>
      </c>
      <c r="C4973" s="447" t="s">
        <v>2010</v>
      </c>
      <c r="D4973" s="446">
        <v>25.59</v>
      </c>
      <c r="E4973" s="323"/>
    </row>
    <row r="4974" spans="1:5" ht="25.5">
      <c r="A4974" s="447">
        <v>94733</v>
      </c>
      <c r="B4974" s="332" t="s">
        <v>6351</v>
      </c>
      <c r="C4974" s="447" t="s">
        <v>2010</v>
      </c>
      <c r="D4974" s="446">
        <v>45.01</v>
      </c>
      <c r="E4974" s="323"/>
    </row>
    <row r="4975" spans="1:5" ht="25.5">
      <c r="A4975" s="447">
        <v>94863</v>
      </c>
      <c r="B4975" s="332" t="s">
        <v>6382</v>
      </c>
      <c r="C4975" s="447" t="s">
        <v>2010</v>
      </c>
      <c r="D4975" s="446">
        <v>157.05000000000001</v>
      </c>
      <c r="E4975" s="323"/>
    </row>
    <row r="4976" spans="1:5" ht="25.5">
      <c r="A4976" s="447">
        <v>94737</v>
      </c>
      <c r="B4976" s="332" t="s">
        <v>6354</v>
      </c>
      <c r="C4976" s="447" t="s">
        <v>2010</v>
      </c>
      <c r="D4976" s="446">
        <v>187.06</v>
      </c>
      <c r="E4976" s="323"/>
    </row>
    <row r="4977" spans="1:5" ht="38.25">
      <c r="A4977" s="447">
        <v>94465</v>
      </c>
      <c r="B4977" s="332" t="s">
        <v>6258</v>
      </c>
      <c r="C4977" s="447" t="s">
        <v>2010</v>
      </c>
      <c r="D4977" s="446">
        <v>55.73</v>
      </c>
      <c r="E4977" s="323"/>
    </row>
    <row r="4978" spans="1:5" ht="38.25">
      <c r="A4978" s="447">
        <v>94467</v>
      </c>
      <c r="B4978" s="332" t="s">
        <v>6260</v>
      </c>
      <c r="C4978" s="447" t="s">
        <v>2010</v>
      </c>
      <c r="D4978" s="446">
        <v>90.89</v>
      </c>
      <c r="E4978" s="323"/>
    </row>
    <row r="4979" spans="1:5" ht="38.25">
      <c r="A4979" s="447">
        <v>94469</v>
      </c>
      <c r="B4979" s="332" t="s">
        <v>6262</v>
      </c>
      <c r="C4979" s="447" t="s">
        <v>2010</v>
      </c>
      <c r="D4979" s="446">
        <v>130.76</v>
      </c>
      <c r="E4979" s="323"/>
    </row>
    <row r="4980" spans="1:5" ht="25.5">
      <c r="A4980" s="447">
        <v>96746</v>
      </c>
      <c r="B4980" s="332" t="s">
        <v>6397</v>
      </c>
      <c r="C4980" s="447" t="s">
        <v>2010</v>
      </c>
      <c r="D4980" s="446">
        <v>102.88</v>
      </c>
      <c r="E4980" s="323"/>
    </row>
    <row r="4981" spans="1:5" ht="25.5">
      <c r="A4981" s="447">
        <v>96736</v>
      </c>
      <c r="B4981" s="332" t="s">
        <v>6387</v>
      </c>
      <c r="C4981" s="447" t="s">
        <v>2010</v>
      </c>
      <c r="D4981" s="446">
        <v>5.63</v>
      </c>
      <c r="E4981" s="323"/>
    </row>
    <row r="4982" spans="1:5" ht="25.5">
      <c r="A4982" s="447">
        <v>96737</v>
      </c>
      <c r="B4982" s="332" t="s">
        <v>6388</v>
      </c>
      <c r="C4982" s="447" t="s">
        <v>2010</v>
      </c>
      <c r="D4982" s="446">
        <v>5.79</v>
      </c>
      <c r="E4982" s="323"/>
    </row>
    <row r="4983" spans="1:5" ht="25.5">
      <c r="A4983" s="447">
        <v>96739</v>
      </c>
      <c r="B4983" s="332" t="s">
        <v>6390</v>
      </c>
      <c r="C4983" s="447" t="s">
        <v>2010</v>
      </c>
      <c r="D4983" s="446">
        <v>7.98</v>
      </c>
      <c r="E4983" s="323"/>
    </row>
    <row r="4984" spans="1:5" ht="25.5">
      <c r="A4984" s="447">
        <v>96741</v>
      </c>
      <c r="B4984" s="332" t="s">
        <v>6392</v>
      </c>
      <c r="C4984" s="447" t="s">
        <v>2010</v>
      </c>
      <c r="D4984" s="446">
        <v>15.45</v>
      </c>
      <c r="E4984" s="323"/>
    </row>
    <row r="4985" spans="1:5" ht="25.5">
      <c r="A4985" s="447">
        <v>96742</v>
      </c>
      <c r="B4985" s="332" t="s">
        <v>6393</v>
      </c>
      <c r="C4985" s="447" t="s">
        <v>2010</v>
      </c>
      <c r="D4985" s="446">
        <v>19</v>
      </c>
      <c r="E4985" s="323"/>
    </row>
    <row r="4986" spans="1:5" ht="25.5">
      <c r="A4986" s="447">
        <v>96743</v>
      </c>
      <c r="B4986" s="332" t="s">
        <v>6394</v>
      </c>
      <c r="C4986" s="447" t="s">
        <v>2010</v>
      </c>
      <c r="D4986" s="446">
        <v>29.62</v>
      </c>
      <c r="E4986" s="323"/>
    </row>
    <row r="4987" spans="1:5" ht="25.5">
      <c r="A4987" s="447">
        <v>96744</v>
      </c>
      <c r="B4987" s="332" t="s">
        <v>6395</v>
      </c>
      <c r="C4987" s="447" t="s">
        <v>2010</v>
      </c>
      <c r="D4987" s="446">
        <v>49.94</v>
      </c>
      <c r="E4987" s="323"/>
    </row>
    <row r="4988" spans="1:5" ht="25.5">
      <c r="A4988" s="447">
        <v>96745</v>
      </c>
      <c r="B4988" s="332" t="s">
        <v>6396</v>
      </c>
      <c r="C4988" s="447" t="s">
        <v>2010</v>
      </c>
      <c r="D4988" s="446">
        <v>78.23</v>
      </c>
      <c r="E4988" s="323"/>
    </row>
    <row r="4989" spans="1:5" ht="25.5">
      <c r="A4989" s="447">
        <v>94671</v>
      </c>
      <c r="B4989" s="332" t="s">
        <v>6302</v>
      </c>
      <c r="C4989" s="447" t="s">
        <v>2010</v>
      </c>
      <c r="D4989" s="446">
        <v>101.46</v>
      </c>
      <c r="E4989" s="323"/>
    </row>
    <row r="4990" spans="1:5" ht="25.5">
      <c r="A4990" s="447">
        <v>94661</v>
      </c>
      <c r="B4990" s="332" t="s">
        <v>6292</v>
      </c>
      <c r="C4990" s="447" t="s">
        <v>2010</v>
      </c>
      <c r="D4990" s="446">
        <v>9.4</v>
      </c>
      <c r="E4990" s="323"/>
    </row>
    <row r="4991" spans="1:5" ht="25.5">
      <c r="A4991" s="447">
        <v>94663</v>
      </c>
      <c r="B4991" s="332" t="s">
        <v>6294</v>
      </c>
      <c r="C4991" s="447" t="s">
        <v>2010</v>
      </c>
      <c r="D4991" s="446">
        <v>11.72</v>
      </c>
      <c r="E4991" s="323"/>
    </row>
    <row r="4992" spans="1:5" ht="25.5">
      <c r="A4992" s="447">
        <v>94665</v>
      </c>
      <c r="B4992" s="332" t="s">
        <v>6296</v>
      </c>
      <c r="C4992" s="447" t="s">
        <v>2010</v>
      </c>
      <c r="D4992" s="446">
        <v>23.13</v>
      </c>
      <c r="E4992" s="323"/>
    </row>
    <row r="4993" spans="1:5" ht="25.5">
      <c r="A4993" s="447">
        <v>94667</v>
      </c>
      <c r="B4993" s="332" t="s">
        <v>6298</v>
      </c>
      <c r="C4993" s="447" t="s">
        <v>2010</v>
      </c>
      <c r="D4993" s="446">
        <v>34.04</v>
      </c>
      <c r="E4993" s="323"/>
    </row>
    <row r="4994" spans="1:5" ht="25.5">
      <c r="A4994" s="447">
        <v>94669</v>
      </c>
      <c r="B4994" s="332" t="s">
        <v>6300</v>
      </c>
      <c r="C4994" s="447" t="s">
        <v>2010</v>
      </c>
      <c r="D4994" s="446">
        <v>61.74</v>
      </c>
      <c r="E4994" s="323"/>
    </row>
    <row r="4995" spans="1:5" ht="51">
      <c r="A4995" s="447">
        <v>105177</v>
      </c>
      <c r="B4995" s="332" t="s">
        <v>6478</v>
      </c>
      <c r="C4995" s="447" t="s">
        <v>2010</v>
      </c>
      <c r="D4995" s="446">
        <v>153.86000000000001</v>
      </c>
      <c r="E4995" s="323"/>
    </row>
    <row r="4996" spans="1:5" ht="51">
      <c r="A4996" s="447">
        <v>105176</v>
      </c>
      <c r="B4996" s="332" t="s">
        <v>6477</v>
      </c>
      <c r="C4996" s="447" t="s">
        <v>2010</v>
      </c>
      <c r="D4996" s="446">
        <v>173.03</v>
      </c>
      <c r="E4996" s="323"/>
    </row>
    <row r="4997" spans="1:5" ht="38.25">
      <c r="A4997" s="447">
        <v>94466</v>
      </c>
      <c r="B4997" s="332" t="s">
        <v>6259</v>
      </c>
      <c r="C4997" s="447" t="s">
        <v>2010</v>
      </c>
      <c r="D4997" s="446">
        <v>55.76</v>
      </c>
      <c r="E4997" s="323"/>
    </row>
    <row r="4998" spans="1:5" ht="38.25">
      <c r="A4998" s="447">
        <v>94468</v>
      </c>
      <c r="B4998" s="332" t="s">
        <v>6261</v>
      </c>
      <c r="C4998" s="447" t="s">
        <v>2010</v>
      </c>
      <c r="D4998" s="446">
        <v>79.42</v>
      </c>
      <c r="E4998" s="323"/>
    </row>
    <row r="4999" spans="1:5" ht="38.25">
      <c r="A4999" s="447">
        <v>94470</v>
      </c>
      <c r="B4999" s="332" t="s">
        <v>6263</v>
      </c>
      <c r="C4999" s="447" t="s">
        <v>2010</v>
      </c>
      <c r="D4999" s="446">
        <v>120.55</v>
      </c>
      <c r="E4999" s="323"/>
    </row>
    <row r="5000" spans="1:5" ht="25.5">
      <c r="A5000" s="447">
        <v>105225</v>
      </c>
      <c r="B5000" s="332" t="s">
        <v>6520</v>
      </c>
      <c r="C5000" s="447" t="s">
        <v>2010</v>
      </c>
      <c r="D5000" s="446">
        <v>16.71</v>
      </c>
      <c r="E5000" s="323"/>
    </row>
    <row r="5001" spans="1:5" ht="25.5">
      <c r="A5001" s="447">
        <v>105226</v>
      </c>
      <c r="B5001" s="332" t="s">
        <v>6521</v>
      </c>
      <c r="C5001" s="447" t="s">
        <v>2010</v>
      </c>
      <c r="D5001" s="446">
        <v>39.33</v>
      </c>
      <c r="E5001" s="323"/>
    </row>
    <row r="5002" spans="1:5" ht="25.5">
      <c r="A5002" s="447">
        <v>105227</v>
      </c>
      <c r="B5002" s="332" t="s">
        <v>6522</v>
      </c>
      <c r="C5002" s="447" t="s">
        <v>2010</v>
      </c>
      <c r="D5002" s="446">
        <v>56.38</v>
      </c>
      <c r="E5002" s="323"/>
    </row>
    <row r="5003" spans="1:5" ht="38.25">
      <c r="A5003" s="447">
        <v>105212</v>
      </c>
      <c r="B5003" s="332" t="s">
        <v>6507</v>
      </c>
      <c r="C5003" s="447" t="s">
        <v>2010</v>
      </c>
      <c r="D5003" s="446">
        <v>259.73</v>
      </c>
      <c r="E5003" s="323"/>
    </row>
    <row r="5004" spans="1:5" ht="38.25">
      <c r="A5004" s="447">
        <v>105211</v>
      </c>
      <c r="B5004" s="332" t="s">
        <v>6506</v>
      </c>
      <c r="C5004" s="447" t="s">
        <v>2010</v>
      </c>
      <c r="D5004" s="446">
        <v>261.60000000000002</v>
      </c>
      <c r="E5004" s="323"/>
    </row>
    <row r="5005" spans="1:5" ht="38.25">
      <c r="A5005" s="447">
        <v>105189</v>
      </c>
      <c r="B5005" s="332" t="s">
        <v>6486</v>
      </c>
      <c r="C5005" s="447" t="s">
        <v>2010</v>
      </c>
      <c r="D5005" s="446">
        <v>20.88</v>
      </c>
      <c r="E5005" s="323"/>
    </row>
    <row r="5006" spans="1:5" ht="38.25">
      <c r="A5006" s="447">
        <v>105190</v>
      </c>
      <c r="B5006" s="332" t="s">
        <v>6487</v>
      </c>
      <c r="C5006" s="447" t="s">
        <v>2010</v>
      </c>
      <c r="D5006" s="446">
        <v>26.02</v>
      </c>
      <c r="E5006" s="323"/>
    </row>
    <row r="5007" spans="1:5" ht="38.25">
      <c r="A5007" s="447">
        <v>94625</v>
      </c>
      <c r="B5007" s="332" t="s">
        <v>6286</v>
      </c>
      <c r="C5007" s="447" t="s">
        <v>2010</v>
      </c>
      <c r="D5007" s="446">
        <v>1552.84</v>
      </c>
      <c r="E5007" s="323"/>
    </row>
    <row r="5008" spans="1:5" ht="38.25">
      <c r="A5008" s="447">
        <v>94622</v>
      </c>
      <c r="B5008" s="332" t="s">
        <v>6283</v>
      </c>
      <c r="C5008" s="447" t="s">
        <v>2010</v>
      </c>
      <c r="D5008" s="446">
        <v>205.63</v>
      </c>
      <c r="E5008" s="323"/>
    </row>
    <row r="5009" spans="1:5" ht="38.25">
      <c r="A5009" s="447">
        <v>94623</v>
      </c>
      <c r="B5009" s="332" t="s">
        <v>6284</v>
      </c>
      <c r="C5009" s="447" t="s">
        <v>2010</v>
      </c>
      <c r="D5009" s="446">
        <v>491.29</v>
      </c>
      <c r="E5009" s="323"/>
    </row>
    <row r="5010" spans="1:5" ht="38.25">
      <c r="A5010" s="447">
        <v>94624</v>
      </c>
      <c r="B5010" s="332" t="s">
        <v>6285</v>
      </c>
      <c r="C5010" s="447" t="s">
        <v>2010</v>
      </c>
      <c r="D5010" s="446">
        <v>740.65</v>
      </c>
      <c r="E5010" s="323"/>
    </row>
    <row r="5011" spans="1:5" ht="25.5">
      <c r="A5011" s="447">
        <v>94763</v>
      </c>
      <c r="B5011" s="332" t="s">
        <v>6374</v>
      </c>
      <c r="C5011" s="447" t="s">
        <v>2010</v>
      </c>
      <c r="D5011" s="446">
        <v>350.47</v>
      </c>
      <c r="E5011" s="323"/>
    </row>
    <row r="5012" spans="1:5" ht="25.5">
      <c r="A5012" s="447">
        <v>94756</v>
      </c>
      <c r="B5012" s="332" t="s">
        <v>6367</v>
      </c>
      <c r="C5012" s="447" t="s">
        <v>2010</v>
      </c>
      <c r="D5012" s="446">
        <v>12.39</v>
      </c>
      <c r="E5012" s="323"/>
    </row>
    <row r="5013" spans="1:5" ht="25.5">
      <c r="A5013" s="447">
        <v>94757</v>
      </c>
      <c r="B5013" s="332" t="s">
        <v>6368</v>
      </c>
      <c r="C5013" s="447" t="s">
        <v>2010</v>
      </c>
      <c r="D5013" s="446">
        <v>19.559999999999999</v>
      </c>
      <c r="E5013" s="323"/>
    </row>
    <row r="5014" spans="1:5" ht="25.5">
      <c r="A5014" s="447">
        <v>94758</v>
      </c>
      <c r="B5014" s="332" t="s">
        <v>6369</v>
      </c>
      <c r="C5014" s="447" t="s">
        <v>2010</v>
      </c>
      <c r="D5014" s="446">
        <v>50.05</v>
      </c>
      <c r="E5014" s="323"/>
    </row>
    <row r="5015" spans="1:5" ht="25.5">
      <c r="A5015" s="447">
        <v>94759</v>
      </c>
      <c r="B5015" s="332" t="s">
        <v>6370</v>
      </c>
      <c r="C5015" s="447" t="s">
        <v>2010</v>
      </c>
      <c r="D5015" s="446">
        <v>63.73</v>
      </c>
      <c r="E5015" s="323"/>
    </row>
    <row r="5016" spans="1:5" ht="25.5">
      <c r="A5016" s="447">
        <v>94760</v>
      </c>
      <c r="B5016" s="332" t="s">
        <v>6371</v>
      </c>
      <c r="C5016" s="447" t="s">
        <v>2010</v>
      </c>
      <c r="D5016" s="446">
        <v>101.65</v>
      </c>
      <c r="E5016" s="323"/>
    </row>
    <row r="5017" spans="1:5" ht="25.5">
      <c r="A5017" s="447">
        <v>94761</v>
      </c>
      <c r="B5017" s="332" t="s">
        <v>6372</v>
      </c>
      <c r="C5017" s="447" t="s">
        <v>2010</v>
      </c>
      <c r="D5017" s="446">
        <v>220.23</v>
      </c>
      <c r="E5017" s="323"/>
    </row>
    <row r="5018" spans="1:5" ht="25.5">
      <c r="A5018" s="447">
        <v>94762</v>
      </c>
      <c r="B5018" s="332" t="s">
        <v>6373</v>
      </c>
      <c r="C5018" s="447" t="s">
        <v>2010</v>
      </c>
      <c r="D5018" s="446">
        <v>266.94</v>
      </c>
      <c r="E5018" s="323"/>
    </row>
    <row r="5019" spans="1:5" ht="38.25">
      <c r="A5019" s="447">
        <v>94462</v>
      </c>
      <c r="B5019" s="332" t="s">
        <v>6201</v>
      </c>
      <c r="C5019" s="447" t="s">
        <v>5</v>
      </c>
      <c r="D5019" s="446">
        <v>88.06</v>
      </c>
      <c r="E5019" s="323"/>
    </row>
    <row r="5020" spans="1:5" ht="38.25">
      <c r="A5020" s="447">
        <v>94463</v>
      </c>
      <c r="B5020" s="332" t="s">
        <v>6202</v>
      </c>
      <c r="C5020" s="447" t="s">
        <v>5</v>
      </c>
      <c r="D5020" s="446">
        <v>107.91</v>
      </c>
      <c r="E5020" s="323"/>
    </row>
    <row r="5021" spans="1:5" ht="38.25">
      <c r="A5021" s="447">
        <v>94464</v>
      </c>
      <c r="B5021" s="332" t="s">
        <v>6203</v>
      </c>
      <c r="C5021" s="447" t="s">
        <v>5</v>
      </c>
      <c r="D5021" s="446">
        <v>141.49</v>
      </c>
      <c r="E5021" s="323"/>
    </row>
    <row r="5022" spans="1:5" ht="38.25">
      <c r="A5022" s="447">
        <v>94605</v>
      </c>
      <c r="B5022" s="332" t="s">
        <v>6207</v>
      </c>
      <c r="C5022" s="447" t="s">
        <v>5</v>
      </c>
      <c r="D5022" s="446">
        <v>659.06</v>
      </c>
      <c r="E5022" s="323"/>
    </row>
    <row r="5023" spans="1:5" ht="38.25">
      <c r="A5023" s="447">
        <v>94602</v>
      </c>
      <c r="B5023" s="332" t="s">
        <v>6204</v>
      </c>
      <c r="C5023" s="447" t="s">
        <v>5</v>
      </c>
      <c r="D5023" s="446">
        <v>232.45</v>
      </c>
      <c r="E5023" s="323"/>
    </row>
    <row r="5024" spans="1:5" ht="38.25">
      <c r="A5024" s="447">
        <v>94603</v>
      </c>
      <c r="B5024" s="332" t="s">
        <v>6205</v>
      </c>
      <c r="C5024" s="447" t="s">
        <v>5</v>
      </c>
      <c r="D5024" s="446">
        <v>318.26</v>
      </c>
      <c r="E5024" s="323"/>
    </row>
    <row r="5025" spans="1:5" ht="38.25">
      <c r="A5025" s="447">
        <v>94604</v>
      </c>
      <c r="B5025" s="332" t="s">
        <v>6206</v>
      </c>
      <c r="C5025" s="447" t="s">
        <v>5</v>
      </c>
      <c r="D5025" s="446">
        <v>454.27</v>
      </c>
      <c r="E5025" s="323"/>
    </row>
    <row r="5026" spans="1:5" ht="25.5">
      <c r="A5026" s="447">
        <v>94723</v>
      </c>
      <c r="B5026" s="332" t="s">
        <v>6215</v>
      </c>
      <c r="C5026" s="447" t="s">
        <v>5</v>
      </c>
      <c r="D5026" s="446">
        <v>451.85</v>
      </c>
      <c r="E5026" s="323"/>
    </row>
    <row r="5027" spans="1:5" ht="25.5">
      <c r="A5027" s="447">
        <v>94716</v>
      </c>
      <c r="B5027" s="332" t="s">
        <v>6208</v>
      </c>
      <c r="C5027" s="447" t="s">
        <v>5</v>
      </c>
      <c r="D5027" s="446">
        <v>22.16</v>
      </c>
      <c r="E5027" s="323"/>
    </row>
    <row r="5028" spans="1:5" ht="25.5">
      <c r="A5028" s="447">
        <v>94717</v>
      </c>
      <c r="B5028" s="332" t="s">
        <v>6209</v>
      </c>
      <c r="C5028" s="447" t="s">
        <v>5</v>
      </c>
      <c r="D5028" s="446">
        <v>37.19</v>
      </c>
      <c r="E5028" s="323"/>
    </row>
    <row r="5029" spans="1:5" ht="25.5">
      <c r="A5029" s="447">
        <v>94718</v>
      </c>
      <c r="B5029" s="332" t="s">
        <v>6210</v>
      </c>
      <c r="C5029" s="447" t="s">
        <v>5</v>
      </c>
      <c r="D5029" s="446">
        <v>48.56</v>
      </c>
      <c r="E5029" s="323"/>
    </row>
    <row r="5030" spans="1:5" ht="25.5">
      <c r="A5030" s="447">
        <v>94719</v>
      </c>
      <c r="B5030" s="332" t="s">
        <v>6211</v>
      </c>
      <c r="C5030" s="447" t="s">
        <v>5</v>
      </c>
      <c r="D5030" s="446">
        <v>64.819999999999993</v>
      </c>
      <c r="E5030" s="323"/>
    </row>
    <row r="5031" spans="1:5" ht="25.5">
      <c r="A5031" s="447">
        <v>94720</v>
      </c>
      <c r="B5031" s="332" t="s">
        <v>6212</v>
      </c>
      <c r="C5031" s="447" t="s">
        <v>5</v>
      </c>
      <c r="D5031" s="446">
        <v>94.92</v>
      </c>
      <c r="E5031" s="323"/>
    </row>
    <row r="5032" spans="1:5" ht="25.5">
      <c r="A5032" s="447">
        <v>94721</v>
      </c>
      <c r="B5032" s="332" t="s">
        <v>6213</v>
      </c>
      <c r="C5032" s="447" t="s">
        <v>5</v>
      </c>
      <c r="D5032" s="446">
        <v>153.83000000000001</v>
      </c>
      <c r="E5032" s="323"/>
    </row>
    <row r="5033" spans="1:5" ht="25.5">
      <c r="A5033" s="447">
        <v>94722</v>
      </c>
      <c r="B5033" s="332" t="s">
        <v>6214</v>
      </c>
      <c r="C5033" s="447" t="s">
        <v>5</v>
      </c>
      <c r="D5033" s="446">
        <v>239.96</v>
      </c>
      <c r="E5033" s="323"/>
    </row>
    <row r="5034" spans="1:5" ht="38.25">
      <c r="A5034" s="447">
        <v>96726</v>
      </c>
      <c r="B5034" s="332" t="s">
        <v>6224</v>
      </c>
      <c r="C5034" s="447" t="s">
        <v>5</v>
      </c>
      <c r="D5034" s="446">
        <v>152.13999999999999</v>
      </c>
      <c r="E5034" s="323"/>
    </row>
    <row r="5035" spans="1:5" ht="38.25">
      <c r="A5035" s="447">
        <v>96735</v>
      </c>
      <c r="B5035" s="332" t="s">
        <v>6233</v>
      </c>
      <c r="C5035" s="447" t="s">
        <v>5</v>
      </c>
      <c r="D5035" s="446">
        <v>287.11</v>
      </c>
      <c r="E5035" s="323"/>
    </row>
    <row r="5036" spans="1:5" ht="25.5">
      <c r="A5036" s="447">
        <v>96718</v>
      </c>
      <c r="B5036" s="332" t="s">
        <v>6216</v>
      </c>
      <c r="C5036" s="447" t="s">
        <v>5</v>
      </c>
      <c r="D5036" s="446">
        <v>13.7</v>
      </c>
      <c r="E5036" s="323"/>
    </row>
    <row r="5037" spans="1:5" ht="25.5">
      <c r="A5037" s="447">
        <v>96727</v>
      </c>
      <c r="B5037" s="332" t="s">
        <v>6225</v>
      </c>
      <c r="C5037" s="447" t="s">
        <v>5</v>
      </c>
      <c r="D5037" s="446">
        <v>15.6</v>
      </c>
      <c r="E5037" s="323"/>
    </row>
    <row r="5038" spans="1:5" ht="25.5">
      <c r="A5038" s="447">
        <v>96719</v>
      </c>
      <c r="B5038" s="332" t="s">
        <v>6217</v>
      </c>
      <c r="C5038" s="447" t="s">
        <v>5</v>
      </c>
      <c r="D5038" s="446">
        <v>17.5</v>
      </c>
      <c r="E5038" s="323"/>
    </row>
    <row r="5039" spans="1:5" ht="25.5">
      <c r="A5039" s="447">
        <v>96728</v>
      </c>
      <c r="B5039" s="332" t="s">
        <v>6226</v>
      </c>
      <c r="C5039" s="447" t="s">
        <v>5</v>
      </c>
      <c r="D5039" s="446">
        <v>20.12</v>
      </c>
      <c r="E5039" s="323"/>
    </row>
    <row r="5040" spans="1:5" ht="25.5">
      <c r="A5040" s="447">
        <v>96720</v>
      </c>
      <c r="B5040" s="332" t="s">
        <v>6218</v>
      </c>
      <c r="C5040" s="447" t="s">
        <v>5</v>
      </c>
      <c r="D5040" s="446">
        <v>15.91</v>
      </c>
      <c r="E5040" s="323"/>
    </row>
    <row r="5041" spans="1:5" ht="25.5">
      <c r="A5041" s="447">
        <v>96729</v>
      </c>
      <c r="B5041" s="332" t="s">
        <v>6227</v>
      </c>
      <c r="C5041" s="447" t="s">
        <v>5</v>
      </c>
      <c r="D5041" s="446">
        <v>25.93</v>
      </c>
      <c r="E5041" s="323"/>
    </row>
    <row r="5042" spans="1:5" ht="25.5">
      <c r="A5042" s="447">
        <v>96721</v>
      </c>
      <c r="B5042" s="332" t="s">
        <v>6219</v>
      </c>
      <c r="C5042" s="447" t="s">
        <v>5</v>
      </c>
      <c r="D5042" s="446">
        <v>20.66</v>
      </c>
      <c r="E5042" s="323"/>
    </row>
    <row r="5043" spans="1:5" ht="25.5">
      <c r="A5043" s="447">
        <v>96730</v>
      </c>
      <c r="B5043" s="332" t="s">
        <v>6228</v>
      </c>
      <c r="C5043" s="447" t="s">
        <v>5</v>
      </c>
      <c r="D5043" s="446">
        <v>35.799999999999997</v>
      </c>
      <c r="E5043" s="323"/>
    </row>
    <row r="5044" spans="1:5" ht="25.5">
      <c r="A5044" s="447">
        <v>96722</v>
      </c>
      <c r="B5044" s="332" t="s">
        <v>6220</v>
      </c>
      <c r="C5044" s="447" t="s">
        <v>5</v>
      </c>
      <c r="D5044" s="446">
        <v>31.63</v>
      </c>
      <c r="E5044" s="323"/>
    </row>
    <row r="5045" spans="1:5" ht="25.5">
      <c r="A5045" s="447">
        <v>96731</v>
      </c>
      <c r="B5045" s="332" t="s">
        <v>6229</v>
      </c>
      <c r="C5045" s="447" t="s">
        <v>5</v>
      </c>
      <c r="D5045" s="446">
        <v>54.05</v>
      </c>
      <c r="E5045" s="323"/>
    </row>
    <row r="5046" spans="1:5" ht="25.5">
      <c r="A5046" s="447">
        <v>96723</v>
      </c>
      <c r="B5046" s="332" t="s">
        <v>6221</v>
      </c>
      <c r="C5046" s="447" t="s">
        <v>5</v>
      </c>
      <c r="D5046" s="446">
        <v>49.09</v>
      </c>
      <c r="E5046" s="323"/>
    </row>
    <row r="5047" spans="1:5" ht="25.5">
      <c r="A5047" s="447">
        <v>96732</v>
      </c>
      <c r="B5047" s="332" t="s">
        <v>6230</v>
      </c>
      <c r="C5047" s="447" t="s">
        <v>5</v>
      </c>
      <c r="D5047" s="446">
        <v>90.95</v>
      </c>
      <c r="E5047" s="323"/>
    </row>
    <row r="5048" spans="1:5" ht="25.5">
      <c r="A5048" s="447">
        <v>96724</v>
      </c>
      <c r="B5048" s="332" t="s">
        <v>6222</v>
      </c>
      <c r="C5048" s="447" t="s">
        <v>5</v>
      </c>
      <c r="D5048" s="446">
        <v>63</v>
      </c>
      <c r="E5048" s="323"/>
    </row>
    <row r="5049" spans="1:5" ht="25.5">
      <c r="A5049" s="447">
        <v>96733</v>
      </c>
      <c r="B5049" s="332" t="s">
        <v>6231</v>
      </c>
      <c r="C5049" s="447" t="s">
        <v>5</v>
      </c>
      <c r="D5049" s="446">
        <v>123.92</v>
      </c>
      <c r="E5049" s="323"/>
    </row>
    <row r="5050" spans="1:5" ht="25.5">
      <c r="A5050" s="447">
        <v>96725</v>
      </c>
      <c r="B5050" s="332" t="s">
        <v>6223</v>
      </c>
      <c r="C5050" s="447" t="s">
        <v>5</v>
      </c>
      <c r="D5050" s="446">
        <v>102.97</v>
      </c>
      <c r="E5050" s="323"/>
    </row>
    <row r="5051" spans="1:5" ht="25.5">
      <c r="A5051" s="447">
        <v>96734</v>
      </c>
      <c r="B5051" s="332" t="s">
        <v>6232</v>
      </c>
      <c r="C5051" s="447" t="s">
        <v>5</v>
      </c>
      <c r="D5051" s="446">
        <v>206.43</v>
      </c>
      <c r="E5051" s="323"/>
    </row>
    <row r="5052" spans="1:5" ht="25.5">
      <c r="A5052" s="447">
        <v>94648</v>
      </c>
      <c r="B5052" s="332" t="s">
        <v>7510</v>
      </c>
      <c r="C5052" s="447" t="s">
        <v>5</v>
      </c>
      <c r="D5052" s="446">
        <v>6.64</v>
      </c>
      <c r="E5052" s="323"/>
    </row>
    <row r="5053" spans="1:5" ht="25.5">
      <c r="A5053" s="447">
        <v>94655</v>
      </c>
      <c r="B5053" s="332" t="s">
        <v>7517</v>
      </c>
      <c r="C5053" s="447" t="s">
        <v>5</v>
      </c>
      <c r="D5053" s="446">
        <v>117.84</v>
      </c>
      <c r="E5053" s="323"/>
    </row>
    <row r="5054" spans="1:5" ht="25.5">
      <c r="A5054" s="447">
        <v>94649</v>
      </c>
      <c r="B5054" s="332" t="s">
        <v>7511</v>
      </c>
      <c r="C5054" s="447" t="s">
        <v>5</v>
      </c>
      <c r="D5054" s="446">
        <v>12.35</v>
      </c>
      <c r="E5054" s="323"/>
    </row>
    <row r="5055" spans="1:5" ht="25.5">
      <c r="A5055" s="447">
        <v>94650</v>
      </c>
      <c r="B5055" s="332" t="s">
        <v>7512</v>
      </c>
      <c r="C5055" s="447" t="s">
        <v>5</v>
      </c>
      <c r="D5055" s="446">
        <v>18.670000000000002</v>
      </c>
      <c r="E5055" s="323"/>
    </row>
    <row r="5056" spans="1:5" ht="25.5">
      <c r="A5056" s="447">
        <v>94651</v>
      </c>
      <c r="B5056" s="332" t="s">
        <v>7513</v>
      </c>
      <c r="C5056" s="447" t="s">
        <v>5</v>
      </c>
      <c r="D5056" s="446">
        <v>21.7</v>
      </c>
      <c r="E5056" s="323"/>
    </row>
    <row r="5057" spans="1:5" ht="25.5">
      <c r="A5057" s="447">
        <v>94652</v>
      </c>
      <c r="B5057" s="332" t="s">
        <v>7514</v>
      </c>
      <c r="C5057" s="447" t="s">
        <v>5</v>
      </c>
      <c r="D5057" s="446">
        <v>33.99</v>
      </c>
      <c r="E5057" s="323"/>
    </row>
    <row r="5058" spans="1:5" ht="25.5">
      <c r="A5058" s="447">
        <v>94653</v>
      </c>
      <c r="B5058" s="332" t="s">
        <v>7515</v>
      </c>
      <c r="C5058" s="447" t="s">
        <v>5</v>
      </c>
      <c r="D5058" s="446">
        <v>54.91</v>
      </c>
      <c r="E5058" s="323"/>
    </row>
    <row r="5059" spans="1:5" ht="25.5">
      <c r="A5059" s="447">
        <v>94654</v>
      </c>
      <c r="B5059" s="332" t="s">
        <v>7516</v>
      </c>
      <c r="C5059" s="447" t="s">
        <v>5</v>
      </c>
      <c r="D5059" s="446">
        <v>74.83</v>
      </c>
      <c r="E5059" s="323"/>
    </row>
    <row r="5060" spans="1:5" ht="38.25">
      <c r="A5060" s="447">
        <v>94689</v>
      </c>
      <c r="B5060" s="332" t="s">
        <v>6320</v>
      </c>
      <c r="C5060" s="447" t="s">
        <v>2010</v>
      </c>
      <c r="D5060" s="446">
        <v>9.15</v>
      </c>
      <c r="E5060" s="323"/>
    </row>
    <row r="5061" spans="1:5" ht="38.25">
      <c r="A5061" s="447">
        <v>94702</v>
      </c>
      <c r="B5061" s="332" t="s">
        <v>6333</v>
      </c>
      <c r="C5061" s="447" t="s">
        <v>2010</v>
      </c>
      <c r="D5061" s="446">
        <v>180.79</v>
      </c>
      <c r="E5061" s="323"/>
    </row>
    <row r="5062" spans="1:5" ht="38.25">
      <c r="A5062" s="447">
        <v>94691</v>
      </c>
      <c r="B5062" s="332" t="s">
        <v>6322</v>
      </c>
      <c r="C5062" s="447" t="s">
        <v>2010</v>
      </c>
      <c r="D5062" s="446">
        <v>13.14</v>
      </c>
      <c r="E5062" s="323"/>
    </row>
    <row r="5063" spans="1:5" ht="38.25">
      <c r="A5063" s="447">
        <v>94693</v>
      </c>
      <c r="B5063" s="332" t="s">
        <v>6324</v>
      </c>
      <c r="C5063" s="447" t="s">
        <v>2010</v>
      </c>
      <c r="D5063" s="446">
        <v>17.2</v>
      </c>
      <c r="E5063" s="323"/>
    </row>
    <row r="5064" spans="1:5" ht="38.25">
      <c r="A5064" s="447">
        <v>94695</v>
      </c>
      <c r="B5064" s="332" t="s">
        <v>6326</v>
      </c>
      <c r="C5064" s="447" t="s">
        <v>2010</v>
      </c>
      <c r="D5064" s="446">
        <v>30.02</v>
      </c>
      <c r="E5064" s="323"/>
    </row>
    <row r="5065" spans="1:5" ht="38.25">
      <c r="A5065" s="447">
        <v>94698</v>
      </c>
      <c r="B5065" s="332" t="s">
        <v>6329</v>
      </c>
      <c r="C5065" s="447" t="s">
        <v>2010</v>
      </c>
      <c r="D5065" s="446">
        <v>64.42</v>
      </c>
      <c r="E5065" s="323"/>
    </row>
    <row r="5066" spans="1:5" ht="38.25">
      <c r="A5066" s="447">
        <v>94700</v>
      </c>
      <c r="B5066" s="332" t="s">
        <v>6331</v>
      </c>
      <c r="C5066" s="447" t="s">
        <v>2010</v>
      </c>
      <c r="D5066" s="446">
        <v>125.48</v>
      </c>
      <c r="E5066" s="323"/>
    </row>
    <row r="5067" spans="1:5" ht="38.25">
      <c r="A5067" s="447">
        <v>94477</v>
      </c>
      <c r="B5067" s="332" t="s">
        <v>6270</v>
      </c>
      <c r="C5067" s="447" t="s">
        <v>2010</v>
      </c>
      <c r="D5067" s="446">
        <v>106.82</v>
      </c>
      <c r="E5067" s="323"/>
    </row>
    <row r="5068" spans="1:5" ht="38.25">
      <c r="A5068" s="447">
        <v>94478</v>
      </c>
      <c r="B5068" s="332" t="s">
        <v>6271</v>
      </c>
      <c r="C5068" s="447" t="s">
        <v>2010</v>
      </c>
      <c r="D5068" s="446">
        <v>178.99</v>
      </c>
      <c r="E5068" s="323"/>
    </row>
    <row r="5069" spans="1:5" ht="38.25">
      <c r="A5069" s="447">
        <v>94479</v>
      </c>
      <c r="B5069" s="332" t="s">
        <v>6272</v>
      </c>
      <c r="C5069" s="447" t="s">
        <v>2010</v>
      </c>
      <c r="D5069" s="446">
        <v>233.62</v>
      </c>
      <c r="E5069" s="323"/>
    </row>
    <row r="5070" spans="1:5" ht="25.5">
      <c r="A5070" s="447">
        <v>96764</v>
      </c>
      <c r="B5070" s="332" t="s">
        <v>6413</v>
      </c>
      <c r="C5070" s="447" t="s">
        <v>2010</v>
      </c>
      <c r="D5070" s="446">
        <v>283.55</v>
      </c>
      <c r="E5070" s="323"/>
    </row>
    <row r="5071" spans="1:5" ht="25.5">
      <c r="A5071" s="447">
        <v>105164</v>
      </c>
      <c r="B5071" s="332" t="s">
        <v>6467</v>
      </c>
      <c r="C5071" s="447" t="s">
        <v>2010</v>
      </c>
      <c r="D5071" s="446">
        <v>10.24</v>
      </c>
      <c r="E5071" s="323"/>
    </row>
    <row r="5072" spans="1:5" ht="25.5">
      <c r="A5072" s="447">
        <v>105165</v>
      </c>
      <c r="B5072" s="332" t="s">
        <v>6468</v>
      </c>
      <c r="C5072" s="447" t="s">
        <v>2010</v>
      </c>
      <c r="D5072" s="446">
        <v>10.45</v>
      </c>
      <c r="E5072" s="323"/>
    </row>
    <row r="5073" spans="1:5" ht="25.5">
      <c r="A5073" s="447">
        <v>96758</v>
      </c>
      <c r="B5073" s="332" t="s">
        <v>6407</v>
      </c>
      <c r="C5073" s="447" t="s">
        <v>2010</v>
      </c>
      <c r="D5073" s="446">
        <v>15.93</v>
      </c>
      <c r="E5073" s="323"/>
    </row>
    <row r="5074" spans="1:5" ht="25.5">
      <c r="A5074" s="447">
        <v>96759</v>
      </c>
      <c r="B5074" s="332" t="s">
        <v>6408</v>
      </c>
      <c r="C5074" s="447" t="s">
        <v>2010</v>
      </c>
      <c r="D5074" s="446">
        <v>23.52</v>
      </c>
      <c r="E5074" s="323"/>
    </row>
    <row r="5075" spans="1:5" ht="25.5">
      <c r="A5075" s="447">
        <v>96760</v>
      </c>
      <c r="B5075" s="332" t="s">
        <v>6409</v>
      </c>
      <c r="C5075" s="447" t="s">
        <v>2010</v>
      </c>
      <c r="D5075" s="446">
        <v>38.270000000000003</v>
      </c>
      <c r="E5075" s="323"/>
    </row>
    <row r="5076" spans="1:5" ht="25.5">
      <c r="A5076" s="447">
        <v>96761</v>
      </c>
      <c r="B5076" s="332" t="s">
        <v>6410</v>
      </c>
      <c r="C5076" s="447" t="s">
        <v>2010</v>
      </c>
      <c r="D5076" s="446">
        <v>57.03</v>
      </c>
      <c r="E5076" s="323"/>
    </row>
    <row r="5077" spans="1:5" ht="25.5">
      <c r="A5077" s="447">
        <v>96762</v>
      </c>
      <c r="B5077" s="332" t="s">
        <v>6411</v>
      </c>
      <c r="C5077" s="447" t="s">
        <v>2010</v>
      </c>
      <c r="D5077" s="446">
        <v>107.2</v>
      </c>
      <c r="E5077" s="323"/>
    </row>
    <row r="5078" spans="1:5" ht="25.5">
      <c r="A5078" s="447">
        <v>96763</v>
      </c>
      <c r="B5078" s="332" t="s">
        <v>6412</v>
      </c>
      <c r="C5078" s="447" t="s">
        <v>2010</v>
      </c>
      <c r="D5078" s="446">
        <v>143.58000000000001</v>
      </c>
      <c r="E5078" s="323"/>
    </row>
    <row r="5079" spans="1:5" ht="25.5">
      <c r="A5079" s="447">
        <v>94688</v>
      </c>
      <c r="B5079" s="332" t="s">
        <v>6319</v>
      </c>
      <c r="C5079" s="447" t="s">
        <v>2010</v>
      </c>
      <c r="D5079" s="446">
        <v>6.64</v>
      </c>
      <c r="E5079" s="323"/>
    </row>
    <row r="5080" spans="1:5" ht="25.5">
      <c r="A5080" s="447">
        <v>94701</v>
      </c>
      <c r="B5080" s="332" t="s">
        <v>6332</v>
      </c>
      <c r="C5080" s="447" t="s">
        <v>2010</v>
      </c>
      <c r="D5080" s="446">
        <v>216.87</v>
      </c>
      <c r="E5080" s="323"/>
    </row>
    <row r="5081" spans="1:5" ht="25.5">
      <c r="A5081" s="447">
        <v>94690</v>
      </c>
      <c r="B5081" s="332" t="s">
        <v>6321</v>
      </c>
      <c r="C5081" s="447" t="s">
        <v>2010</v>
      </c>
      <c r="D5081" s="446">
        <v>10.94</v>
      </c>
      <c r="E5081" s="323"/>
    </row>
    <row r="5082" spans="1:5" ht="25.5">
      <c r="A5082" s="447">
        <v>94692</v>
      </c>
      <c r="B5082" s="332" t="s">
        <v>6323</v>
      </c>
      <c r="C5082" s="447" t="s">
        <v>2010</v>
      </c>
      <c r="D5082" s="446">
        <v>18.59</v>
      </c>
      <c r="E5082" s="323"/>
    </row>
    <row r="5083" spans="1:5" ht="25.5">
      <c r="A5083" s="447">
        <v>94694</v>
      </c>
      <c r="B5083" s="332" t="s">
        <v>6325</v>
      </c>
      <c r="C5083" s="447" t="s">
        <v>2010</v>
      </c>
      <c r="D5083" s="446">
        <v>23.05</v>
      </c>
      <c r="E5083" s="323"/>
    </row>
    <row r="5084" spans="1:5" ht="25.5">
      <c r="A5084" s="447">
        <v>94696</v>
      </c>
      <c r="B5084" s="332" t="s">
        <v>6327</v>
      </c>
      <c r="C5084" s="447" t="s">
        <v>2010</v>
      </c>
      <c r="D5084" s="446">
        <v>48.69</v>
      </c>
      <c r="E5084" s="323"/>
    </row>
    <row r="5085" spans="1:5" ht="25.5">
      <c r="A5085" s="447">
        <v>94697</v>
      </c>
      <c r="B5085" s="332" t="s">
        <v>6328</v>
      </c>
      <c r="C5085" s="447" t="s">
        <v>2010</v>
      </c>
      <c r="D5085" s="446">
        <v>83.5</v>
      </c>
      <c r="E5085" s="323"/>
    </row>
    <row r="5086" spans="1:5" ht="25.5">
      <c r="A5086" s="447">
        <v>94699</v>
      </c>
      <c r="B5086" s="332" t="s">
        <v>6330</v>
      </c>
      <c r="C5086" s="447" t="s">
        <v>2010</v>
      </c>
      <c r="D5086" s="446">
        <v>110.65</v>
      </c>
      <c r="E5086" s="323"/>
    </row>
    <row r="5087" spans="1:5" ht="38.25">
      <c r="A5087" s="447">
        <v>105167</v>
      </c>
      <c r="B5087" s="332" t="s">
        <v>6470</v>
      </c>
      <c r="C5087" s="447" t="s">
        <v>2010</v>
      </c>
      <c r="D5087" s="446">
        <v>201.19</v>
      </c>
      <c r="E5087" s="323"/>
    </row>
    <row r="5088" spans="1:5" ht="38.25">
      <c r="A5088" s="447">
        <v>105168</v>
      </c>
      <c r="B5088" s="332" t="s">
        <v>9116</v>
      </c>
      <c r="C5088" s="447" t="s">
        <v>2010</v>
      </c>
      <c r="D5088" s="446">
        <v>0</v>
      </c>
      <c r="E5088" s="323"/>
    </row>
    <row r="5089" spans="1:5" ht="38.25">
      <c r="A5089" s="447">
        <v>105171</v>
      </c>
      <c r="B5089" s="332" t="s">
        <v>9117</v>
      </c>
      <c r="C5089" s="447" t="s">
        <v>2010</v>
      </c>
      <c r="D5089" s="446">
        <v>0</v>
      </c>
      <c r="E5089" s="323"/>
    </row>
    <row r="5090" spans="1:5" ht="38.25">
      <c r="A5090" s="447">
        <v>105191</v>
      </c>
      <c r="B5090" s="332" t="s">
        <v>9118</v>
      </c>
      <c r="C5090" s="447" t="s">
        <v>2010</v>
      </c>
      <c r="D5090" s="446">
        <v>0</v>
      </c>
      <c r="E5090" s="323"/>
    </row>
    <row r="5091" spans="1:5" ht="38.25">
      <c r="A5091" s="447">
        <v>105192</v>
      </c>
      <c r="B5091" s="332" t="s">
        <v>9119</v>
      </c>
      <c r="C5091" s="447" t="s">
        <v>2010</v>
      </c>
      <c r="D5091" s="446">
        <v>0</v>
      </c>
      <c r="E5091" s="323"/>
    </row>
    <row r="5092" spans="1:5" ht="38.25">
      <c r="A5092" s="447">
        <v>96809</v>
      </c>
      <c r="B5092" s="332" t="s">
        <v>5414</v>
      </c>
      <c r="C5092" s="447" t="s">
        <v>2010</v>
      </c>
      <c r="D5092" s="446">
        <v>18.600000000000001</v>
      </c>
      <c r="E5092" s="323"/>
    </row>
    <row r="5093" spans="1:5" ht="38.25">
      <c r="A5093" s="447">
        <v>96812</v>
      </c>
      <c r="B5093" s="332" t="s">
        <v>5417</v>
      </c>
      <c r="C5093" s="447" t="s">
        <v>2010</v>
      </c>
      <c r="D5093" s="446">
        <v>19.38</v>
      </c>
      <c r="E5093" s="323"/>
    </row>
    <row r="5094" spans="1:5" ht="38.25">
      <c r="A5094" s="447">
        <v>96813</v>
      </c>
      <c r="B5094" s="332" t="s">
        <v>5418</v>
      </c>
      <c r="C5094" s="447" t="s">
        <v>2010</v>
      </c>
      <c r="D5094" s="446">
        <v>22.13</v>
      </c>
      <c r="E5094" s="323"/>
    </row>
    <row r="5095" spans="1:5" ht="38.25">
      <c r="A5095" s="447">
        <v>96817</v>
      </c>
      <c r="B5095" s="332" t="s">
        <v>5422</v>
      </c>
      <c r="C5095" s="447" t="s">
        <v>2010</v>
      </c>
      <c r="D5095" s="446">
        <v>33.58</v>
      </c>
      <c r="E5095" s="323"/>
    </row>
    <row r="5096" spans="1:5" ht="38.25">
      <c r="A5096" s="447">
        <v>96816</v>
      </c>
      <c r="B5096" s="332" t="s">
        <v>5421</v>
      </c>
      <c r="C5096" s="447" t="s">
        <v>2010</v>
      </c>
      <c r="D5096" s="446">
        <v>25.03</v>
      </c>
      <c r="E5096" s="323"/>
    </row>
    <row r="5097" spans="1:5" ht="38.25">
      <c r="A5097" s="447">
        <v>96821</v>
      </c>
      <c r="B5097" s="332" t="s">
        <v>5426</v>
      </c>
      <c r="C5097" s="447" t="s">
        <v>2010</v>
      </c>
      <c r="D5097" s="446">
        <v>37.409999999999997</v>
      </c>
      <c r="E5097" s="323"/>
    </row>
    <row r="5098" spans="1:5" ht="38.25">
      <c r="A5098" s="447">
        <v>96824</v>
      </c>
      <c r="B5098" s="332" t="s">
        <v>5429</v>
      </c>
      <c r="C5098" s="447" t="s">
        <v>2010</v>
      </c>
      <c r="D5098" s="446">
        <v>17.48</v>
      </c>
      <c r="E5098" s="323"/>
    </row>
    <row r="5099" spans="1:5" ht="38.25">
      <c r="A5099" s="447">
        <v>96827</v>
      </c>
      <c r="B5099" s="332" t="s">
        <v>5431</v>
      </c>
      <c r="C5099" s="447" t="s">
        <v>2010</v>
      </c>
      <c r="D5099" s="446">
        <v>19.07</v>
      </c>
      <c r="E5099" s="323"/>
    </row>
    <row r="5100" spans="1:5" ht="38.25">
      <c r="A5100" s="447">
        <v>96828</v>
      </c>
      <c r="B5100" s="332" t="s">
        <v>5432</v>
      </c>
      <c r="C5100" s="447" t="s">
        <v>2010</v>
      </c>
      <c r="D5100" s="446">
        <v>23.58</v>
      </c>
      <c r="E5100" s="323"/>
    </row>
    <row r="5101" spans="1:5" ht="38.25">
      <c r="A5101" s="447">
        <v>96832</v>
      </c>
      <c r="B5101" s="332" t="s">
        <v>5435</v>
      </c>
      <c r="C5101" s="447" t="s">
        <v>2010</v>
      </c>
      <c r="D5101" s="446">
        <v>29.78</v>
      </c>
      <c r="E5101" s="323"/>
    </row>
    <row r="5102" spans="1:5" ht="38.25">
      <c r="A5102" s="447">
        <v>104525</v>
      </c>
      <c r="B5102" s="332" t="s">
        <v>9120</v>
      </c>
      <c r="C5102" s="447" t="s">
        <v>2010</v>
      </c>
      <c r="D5102" s="446">
        <v>0</v>
      </c>
      <c r="E5102" s="323"/>
    </row>
    <row r="5103" spans="1:5" ht="38.25">
      <c r="A5103" s="447">
        <v>104563</v>
      </c>
      <c r="B5103" s="332" t="s">
        <v>9121</v>
      </c>
      <c r="C5103" s="447" t="s">
        <v>2010</v>
      </c>
      <c r="D5103" s="446">
        <v>0</v>
      </c>
      <c r="E5103" s="323"/>
    </row>
    <row r="5104" spans="1:5" ht="38.25">
      <c r="A5104" s="447">
        <v>104531</v>
      </c>
      <c r="B5104" s="332" t="s">
        <v>9122</v>
      </c>
      <c r="C5104" s="447" t="s">
        <v>2010</v>
      </c>
      <c r="D5104" s="446">
        <v>0</v>
      </c>
      <c r="E5104" s="323"/>
    </row>
    <row r="5105" spans="1:5" ht="38.25">
      <c r="A5105" s="447">
        <v>104527</v>
      </c>
      <c r="B5105" s="332" t="s">
        <v>9123</v>
      </c>
      <c r="C5105" s="447" t="s">
        <v>2010</v>
      </c>
      <c r="D5105" s="446">
        <v>0</v>
      </c>
      <c r="E5105" s="323"/>
    </row>
    <row r="5106" spans="1:5" ht="38.25">
      <c r="A5106" s="447">
        <v>104529</v>
      </c>
      <c r="B5106" s="332" t="s">
        <v>9124</v>
      </c>
      <c r="C5106" s="447" t="s">
        <v>2010</v>
      </c>
      <c r="D5106" s="446">
        <v>0</v>
      </c>
      <c r="E5106" s="323"/>
    </row>
    <row r="5107" spans="1:5" ht="38.25">
      <c r="A5107" s="447">
        <v>104564</v>
      </c>
      <c r="B5107" s="332" t="s">
        <v>9125</v>
      </c>
      <c r="C5107" s="447" t="s">
        <v>2010</v>
      </c>
      <c r="D5107" s="446">
        <v>0</v>
      </c>
      <c r="E5107" s="323"/>
    </row>
    <row r="5108" spans="1:5" ht="38.25">
      <c r="A5108" s="447">
        <v>104533</v>
      </c>
      <c r="B5108" s="332" t="s">
        <v>9126</v>
      </c>
      <c r="C5108" s="447" t="s">
        <v>2010</v>
      </c>
      <c r="D5108" s="446">
        <v>0</v>
      </c>
      <c r="E5108" s="323"/>
    </row>
    <row r="5109" spans="1:5" ht="38.25">
      <c r="A5109" s="447">
        <v>104535</v>
      </c>
      <c r="B5109" s="332" t="s">
        <v>9127</v>
      </c>
      <c r="C5109" s="447" t="s">
        <v>2010</v>
      </c>
      <c r="D5109" s="446">
        <v>0</v>
      </c>
      <c r="E5109" s="323"/>
    </row>
    <row r="5110" spans="1:5" ht="38.25">
      <c r="A5110" s="447">
        <v>96810</v>
      </c>
      <c r="B5110" s="332" t="s">
        <v>5415</v>
      </c>
      <c r="C5110" s="447" t="s">
        <v>2010</v>
      </c>
      <c r="D5110" s="446">
        <v>20.2</v>
      </c>
      <c r="E5110" s="323"/>
    </row>
    <row r="5111" spans="1:5" ht="38.25">
      <c r="A5111" s="447">
        <v>104524</v>
      </c>
      <c r="B5111" s="332" t="s">
        <v>9128</v>
      </c>
      <c r="C5111" s="447" t="s">
        <v>2010</v>
      </c>
      <c r="D5111" s="446">
        <v>0</v>
      </c>
      <c r="E5111" s="323"/>
    </row>
    <row r="5112" spans="1:5" ht="38.25">
      <c r="A5112" s="447">
        <v>104530</v>
      </c>
      <c r="B5112" s="332" t="s">
        <v>9129</v>
      </c>
      <c r="C5112" s="447" t="s">
        <v>2010</v>
      </c>
      <c r="D5112" s="446">
        <v>0</v>
      </c>
      <c r="E5112" s="323"/>
    </row>
    <row r="5113" spans="1:5" ht="38.25">
      <c r="A5113" s="447">
        <v>104526</v>
      </c>
      <c r="B5113" s="332" t="s">
        <v>9130</v>
      </c>
      <c r="C5113" s="447" t="s">
        <v>2010</v>
      </c>
      <c r="D5113" s="446">
        <v>0</v>
      </c>
      <c r="E5113" s="323"/>
    </row>
    <row r="5114" spans="1:5" ht="38.25">
      <c r="A5114" s="447">
        <v>104528</v>
      </c>
      <c r="B5114" s="332" t="s">
        <v>9131</v>
      </c>
      <c r="C5114" s="447" t="s">
        <v>2010</v>
      </c>
      <c r="D5114" s="446">
        <v>0</v>
      </c>
      <c r="E5114" s="323"/>
    </row>
    <row r="5115" spans="1:5" ht="38.25">
      <c r="A5115" s="447">
        <v>104532</v>
      </c>
      <c r="B5115" s="332" t="s">
        <v>9132</v>
      </c>
      <c r="C5115" s="447" t="s">
        <v>2010</v>
      </c>
      <c r="D5115" s="446">
        <v>0</v>
      </c>
      <c r="E5115" s="323"/>
    </row>
    <row r="5116" spans="1:5" ht="38.25">
      <c r="A5116" s="447">
        <v>104534</v>
      </c>
      <c r="B5116" s="332" t="s">
        <v>9133</v>
      </c>
      <c r="C5116" s="447" t="s">
        <v>2010</v>
      </c>
      <c r="D5116" s="446">
        <v>0</v>
      </c>
      <c r="E5116" s="323"/>
    </row>
    <row r="5117" spans="1:5" ht="38.25">
      <c r="A5117" s="447">
        <v>96873</v>
      </c>
      <c r="B5117" s="332" t="s">
        <v>5469</v>
      </c>
      <c r="C5117" s="447" t="s">
        <v>2010</v>
      </c>
      <c r="D5117" s="446">
        <v>63.53</v>
      </c>
      <c r="E5117" s="323"/>
    </row>
    <row r="5118" spans="1:5" ht="38.25">
      <c r="A5118" s="447">
        <v>96872</v>
      </c>
      <c r="B5118" s="332" t="s">
        <v>5468</v>
      </c>
      <c r="C5118" s="447" t="s">
        <v>2010</v>
      </c>
      <c r="D5118" s="446">
        <v>47.5</v>
      </c>
      <c r="E5118" s="323"/>
    </row>
    <row r="5119" spans="1:5" ht="38.25">
      <c r="A5119" s="447">
        <v>96876</v>
      </c>
      <c r="B5119" s="332" t="s">
        <v>5472</v>
      </c>
      <c r="C5119" s="447" t="s">
        <v>2010</v>
      </c>
      <c r="D5119" s="446">
        <v>180.17</v>
      </c>
      <c r="E5119" s="323"/>
    </row>
    <row r="5120" spans="1:5" ht="38.25">
      <c r="A5120" s="447">
        <v>96878</v>
      </c>
      <c r="B5120" s="332" t="s">
        <v>5473</v>
      </c>
      <c r="C5120" s="447" t="s">
        <v>2010</v>
      </c>
      <c r="D5120" s="446">
        <v>202.21</v>
      </c>
      <c r="E5120" s="323"/>
    </row>
    <row r="5121" spans="1:5" ht="38.25">
      <c r="A5121" s="447">
        <v>96875</v>
      </c>
      <c r="B5121" s="332" t="s">
        <v>5471</v>
      </c>
      <c r="C5121" s="447" t="s">
        <v>2010</v>
      </c>
      <c r="D5121" s="446">
        <v>76.180000000000007</v>
      </c>
      <c r="E5121" s="323"/>
    </row>
    <row r="5122" spans="1:5" ht="38.25">
      <c r="A5122" s="447">
        <v>96874</v>
      </c>
      <c r="B5122" s="332" t="s">
        <v>5470</v>
      </c>
      <c r="C5122" s="447" t="s">
        <v>2010</v>
      </c>
      <c r="D5122" s="446">
        <v>57.81</v>
      </c>
      <c r="E5122" s="323"/>
    </row>
    <row r="5123" spans="1:5" ht="38.25">
      <c r="A5123" s="447">
        <v>96879</v>
      </c>
      <c r="B5123" s="332" t="s">
        <v>5474</v>
      </c>
      <c r="C5123" s="447" t="s">
        <v>2010</v>
      </c>
      <c r="D5123" s="446">
        <v>195.9</v>
      </c>
      <c r="E5123" s="323"/>
    </row>
    <row r="5124" spans="1:5" ht="38.25">
      <c r="A5124" s="447">
        <v>96881</v>
      </c>
      <c r="B5124" s="332" t="s">
        <v>5475</v>
      </c>
      <c r="C5124" s="447" t="s">
        <v>2010</v>
      </c>
      <c r="D5124" s="446">
        <v>232.28</v>
      </c>
      <c r="E5124" s="323"/>
    </row>
    <row r="5125" spans="1:5" ht="38.25">
      <c r="A5125" s="447">
        <v>96837</v>
      </c>
      <c r="B5125" s="332" t="s">
        <v>5439</v>
      </c>
      <c r="C5125" s="447" t="s">
        <v>2010</v>
      </c>
      <c r="D5125" s="446">
        <v>20.74</v>
      </c>
      <c r="E5125" s="323"/>
    </row>
    <row r="5126" spans="1:5" ht="38.25">
      <c r="A5126" s="447">
        <v>96840</v>
      </c>
      <c r="B5126" s="332" t="s">
        <v>5442</v>
      </c>
      <c r="C5126" s="447" t="s">
        <v>2010</v>
      </c>
      <c r="D5126" s="446">
        <v>25.05</v>
      </c>
      <c r="E5126" s="323"/>
    </row>
    <row r="5127" spans="1:5" ht="38.25">
      <c r="A5127" s="447">
        <v>96845</v>
      </c>
      <c r="B5127" s="332" t="s">
        <v>5447</v>
      </c>
      <c r="C5127" s="447" t="s">
        <v>2010</v>
      </c>
      <c r="D5127" s="446">
        <v>39.74</v>
      </c>
      <c r="E5127" s="323"/>
    </row>
    <row r="5128" spans="1:5" ht="38.25">
      <c r="A5128" s="447">
        <v>96848</v>
      </c>
      <c r="B5128" s="332" t="s">
        <v>5450</v>
      </c>
      <c r="C5128" s="447" t="s">
        <v>2010</v>
      </c>
      <c r="D5128" s="446">
        <v>52.84</v>
      </c>
      <c r="E5128" s="323"/>
    </row>
    <row r="5129" spans="1:5" ht="38.25">
      <c r="A5129" s="447">
        <v>96849</v>
      </c>
      <c r="B5129" s="332" t="s">
        <v>5451</v>
      </c>
      <c r="C5129" s="447" t="s">
        <v>2010</v>
      </c>
      <c r="D5129" s="446">
        <v>16.600000000000001</v>
      </c>
      <c r="E5129" s="323"/>
    </row>
    <row r="5130" spans="1:5" ht="38.25">
      <c r="A5130" s="447">
        <v>96852</v>
      </c>
      <c r="B5130" s="332" t="s">
        <v>5453</v>
      </c>
      <c r="C5130" s="447" t="s">
        <v>2010</v>
      </c>
      <c r="D5130" s="446">
        <v>21.17</v>
      </c>
      <c r="E5130" s="323"/>
    </row>
    <row r="5131" spans="1:5" ht="38.25">
      <c r="A5131" s="447">
        <v>96855</v>
      </c>
      <c r="B5131" s="332" t="s">
        <v>5456</v>
      </c>
      <c r="C5131" s="447" t="s">
        <v>2010</v>
      </c>
      <c r="D5131" s="446">
        <v>33.42</v>
      </c>
      <c r="E5131" s="323"/>
    </row>
    <row r="5132" spans="1:5" ht="38.25">
      <c r="A5132" s="447">
        <v>96838</v>
      </c>
      <c r="B5132" s="332" t="s">
        <v>5440</v>
      </c>
      <c r="C5132" s="447" t="s">
        <v>2010</v>
      </c>
      <c r="D5132" s="446">
        <v>24.88</v>
      </c>
      <c r="E5132" s="323"/>
    </row>
    <row r="5133" spans="1:5" ht="38.25">
      <c r="A5133" s="447">
        <v>96841</v>
      </c>
      <c r="B5133" s="332" t="s">
        <v>5443</v>
      </c>
      <c r="C5133" s="447" t="s">
        <v>2010</v>
      </c>
      <c r="D5133" s="446">
        <v>27.66</v>
      </c>
      <c r="E5133" s="323"/>
    </row>
    <row r="5134" spans="1:5" ht="38.25">
      <c r="A5134" s="447">
        <v>96842</v>
      </c>
      <c r="B5134" s="332" t="s">
        <v>5444</v>
      </c>
      <c r="C5134" s="447" t="s">
        <v>2010</v>
      </c>
      <c r="D5134" s="446">
        <v>31.71</v>
      </c>
      <c r="E5134" s="323"/>
    </row>
    <row r="5135" spans="1:5" ht="38.25">
      <c r="A5135" s="447">
        <v>96846</v>
      </c>
      <c r="B5135" s="332" t="s">
        <v>5448</v>
      </c>
      <c r="C5135" s="447" t="s">
        <v>2010</v>
      </c>
      <c r="D5135" s="446">
        <v>37.07</v>
      </c>
      <c r="E5135" s="323"/>
    </row>
    <row r="5136" spans="1:5" ht="38.25">
      <c r="A5136" s="447">
        <v>96850</v>
      </c>
      <c r="B5136" s="332" t="s">
        <v>5452</v>
      </c>
      <c r="C5136" s="447" t="s">
        <v>2010</v>
      </c>
      <c r="D5136" s="446">
        <v>23.24</v>
      </c>
      <c r="E5136" s="323"/>
    </row>
    <row r="5137" spans="1:5" ht="38.25">
      <c r="A5137" s="447">
        <v>96853</v>
      </c>
      <c r="B5137" s="332" t="s">
        <v>5454</v>
      </c>
      <c r="C5137" s="447" t="s">
        <v>2010</v>
      </c>
      <c r="D5137" s="446">
        <v>24.98</v>
      </c>
      <c r="E5137" s="323"/>
    </row>
    <row r="5138" spans="1:5" ht="38.25">
      <c r="A5138" s="447">
        <v>96854</v>
      </c>
      <c r="B5138" s="332" t="s">
        <v>5455</v>
      </c>
      <c r="C5138" s="447" t="s">
        <v>2010</v>
      </c>
      <c r="D5138" s="446">
        <v>30.87</v>
      </c>
      <c r="E5138" s="323"/>
    </row>
    <row r="5139" spans="1:5" ht="38.25">
      <c r="A5139" s="447">
        <v>104571</v>
      </c>
      <c r="B5139" s="332" t="s">
        <v>9134</v>
      </c>
      <c r="C5139" s="447" t="s">
        <v>2010</v>
      </c>
      <c r="D5139" s="446">
        <v>0</v>
      </c>
      <c r="E5139" s="323"/>
    </row>
    <row r="5140" spans="1:5" ht="38.25">
      <c r="A5140" s="447">
        <v>96856</v>
      </c>
      <c r="B5140" s="332" t="s">
        <v>5457</v>
      </c>
      <c r="C5140" s="447" t="s">
        <v>2010</v>
      </c>
      <c r="D5140" s="446">
        <v>35.590000000000003</v>
      </c>
      <c r="E5140" s="323"/>
    </row>
    <row r="5141" spans="1:5" ht="38.25">
      <c r="A5141" s="447">
        <v>104566</v>
      </c>
      <c r="B5141" s="332" t="s">
        <v>9135</v>
      </c>
      <c r="C5141" s="447" t="s">
        <v>2010</v>
      </c>
      <c r="D5141" s="446">
        <v>0</v>
      </c>
      <c r="E5141" s="323"/>
    </row>
    <row r="5142" spans="1:5" ht="38.25">
      <c r="A5142" s="447">
        <v>104536</v>
      </c>
      <c r="B5142" s="332" t="s">
        <v>9136</v>
      </c>
      <c r="C5142" s="447" t="s">
        <v>2010</v>
      </c>
      <c r="D5142" s="446">
        <v>0</v>
      </c>
      <c r="E5142" s="323"/>
    </row>
    <row r="5143" spans="1:5" ht="38.25">
      <c r="A5143" s="447">
        <v>104537</v>
      </c>
      <c r="B5143" s="332" t="s">
        <v>9137</v>
      </c>
      <c r="C5143" s="447" t="s">
        <v>2010</v>
      </c>
      <c r="D5143" s="446">
        <v>0</v>
      </c>
      <c r="E5143" s="323"/>
    </row>
    <row r="5144" spans="1:5" ht="38.25">
      <c r="A5144" s="447">
        <v>104572</v>
      </c>
      <c r="B5144" s="332" t="s">
        <v>9138</v>
      </c>
      <c r="C5144" s="447" t="s">
        <v>2010</v>
      </c>
      <c r="D5144" s="446">
        <v>0</v>
      </c>
      <c r="E5144" s="323"/>
    </row>
    <row r="5145" spans="1:5" ht="38.25">
      <c r="A5145" s="447">
        <v>104568</v>
      </c>
      <c r="B5145" s="332" t="s">
        <v>9139</v>
      </c>
      <c r="C5145" s="447" t="s">
        <v>2010</v>
      </c>
      <c r="D5145" s="446">
        <v>0</v>
      </c>
      <c r="E5145" s="323"/>
    </row>
    <row r="5146" spans="1:5" ht="38.25">
      <c r="A5146" s="447">
        <v>104538</v>
      </c>
      <c r="B5146" s="332" t="s">
        <v>9140</v>
      </c>
      <c r="C5146" s="447" t="s">
        <v>2010</v>
      </c>
      <c r="D5146" s="446">
        <v>0</v>
      </c>
      <c r="E5146" s="323"/>
    </row>
    <row r="5147" spans="1:5" ht="38.25">
      <c r="A5147" s="447">
        <v>104570</v>
      </c>
      <c r="B5147" s="332" t="s">
        <v>9141</v>
      </c>
      <c r="C5147" s="447" t="s">
        <v>2010</v>
      </c>
      <c r="D5147" s="446">
        <v>0</v>
      </c>
      <c r="E5147" s="323"/>
    </row>
    <row r="5148" spans="1:5" ht="38.25">
      <c r="A5148" s="447">
        <v>104565</v>
      </c>
      <c r="B5148" s="332" t="s">
        <v>9142</v>
      </c>
      <c r="C5148" s="447" t="s">
        <v>2010</v>
      </c>
      <c r="D5148" s="446">
        <v>0</v>
      </c>
      <c r="E5148" s="323"/>
    </row>
    <row r="5149" spans="1:5" ht="38.25">
      <c r="A5149" s="447">
        <v>104567</v>
      </c>
      <c r="B5149" s="332" t="s">
        <v>9143</v>
      </c>
      <c r="C5149" s="447" t="s">
        <v>2010</v>
      </c>
      <c r="D5149" s="446">
        <v>0</v>
      </c>
      <c r="E5149" s="323"/>
    </row>
    <row r="5150" spans="1:5" ht="38.25">
      <c r="A5150" s="447">
        <v>104569</v>
      </c>
      <c r="B5150" s="332" t="s">
        <v>9144</v>
      </c>
      <c r="C5150" s="447" t="s">
        <v>2010</v>
      </c>
      <c r="D5150" s="446">
        <v>0</v>
      </c>
      <c r="E5150" s="323"/>
    </row>
    <row r="5151" spans="1:5" ht="38.25">
      <c r="A5151" s="447">
        <v>96843</v>
      </c>
      <c r="B5151" s="332" t="s">
        <v>5445</v>
      </c>
      <c r="C5151" s="447" t="s">
        <v>2010</v>
      </c>
      <c r="D5151" s="446">
        <v>28.84</v>
      </c>
      <c r="E5151" s="323"/>
    </row>
    <row r="5152" spans="1:5" ht="38.25">
      <c r="A5152" s="447">
        <v>96847</v>
      </c>
      <c r="B5152" s="332" t="s">
        <v>5449</v>
      </c>
      <c r="C5152" s="447" t="s">
        <v>2010</v>
      </c>
      <c r="D5152" s="446">
        <v>36.549999999999997</v>
      </c>
      <c r="E5152" s="323"/>
    </row>
    <row r="5153" spans="1:5" ht="38.25">
      <c r="A5153" s="447">
        <v>96844</v>
      </c>
      <c r="B5153" s="332" t="s">
        <v>5446</v>
      </c>
      <c r="C5153" s="447" t="s">
        <v>2010</v>
      </c>
      <c r="D5153" s="446">
        <v>33.25</v>
      </c>
      <c r="E5153" s="323"/>
    </row>
    <row r="5154" spans="1:5" ht="38.25">
      <c r="A5154" s="447">
        <v>96839</v>
      </c>
      <c r="B5154" s="332" t="s">
        <v>5441</v>
      </c>
      <c r="C5154" s="447" t="s">
        <v>2010</v>
      </c>
      <c r="D5154" s="446">
        <v>25.75</v>
      </c>
      <c r="E5154" s="323"/>
    </row>
    <row r="5155" spans="1:5" ht="38.25">
      <c r="A5155" s="447">
        <v>104574</v>
      </c>
      <c r="B5155" s="332" t="s">
        <v>9145</v>
      </c>
      <c r="C5155" s="447" t="s">
        <v>2010</v>
      </c>
      <c r="D5155" s="446">
        <v>0</v>
      </c>
      <c r="E5155" s="323"/>
    </row>
    <row r="5156" spans="1:5" ht="38.25">
      <c r="A5156" s="447">
        <v>104575</v>
      </c>
      <c r="B5156" s="332" t="s">
        <v>9146</v>
      </c>
      <c r="C5156" s="447" t="s">
        <v>2010</v>
      </c>
      <c r="D5156" s="446">
        <v>0</v>
      </c>
      <c r="E5156" s="323"/>
    </row>
    <row r="5157" spans="1:5" ht="38.25">
      <c r="A5157" s="447">
        <v>104573</v>
      </c>
      <c r="B5157" s="332" t="s">
        <v>9147</v>
      </c>
      <c r="C5157" s="447" t="s">
        <v>2010</v>
      </c>
      <c r="D5157" s="446">
        <v>0</v>
      </c>
      <c r="E5157" s="323"/>
    </row>
    <row r="5158" spans="1:5" ht="38.25">
      <c r="A5158" s="447">
        <v>96805</v>
      </c>
      <c r="B5158" s="332" t="s">
        <v>5410</v>
      </c>
      <c r="C5158" s="447" t="s">
        <v>2010</v>
      </c>
      <c r="D5158" s="446">
        <v>219.33</v>
      </c>
      <c r="E5158" s="323"/>
    </row>
    <row r="5159" spans="1:5" ht="38.25">
      <c r="A5159" s="447">
        <v>96802</v>
      </c>
      <c r="B5159" s="332" t="s">
        <v>5407</v>
      </c>
      <c r="C5159" s="447" t="s">
        <v>2010</v>
      </c>
      <c r="D5159" s="446">
        <v>426.62</v>
      </c>
      <c r="E5159" s="323"/>
    </row>
    <row r="5160" spans="1:5" ht="38.25">
      <c r="A5160" s="447">
        <v>96806</v>
      </c>
      <c r="B5160" s="332" t="s">
        <v>5411</v>
      </c>
      <c r="C5160" s="447" t="s">
        <v>2010</v>
      </c>
      <c r="D5160" s="446">
        <v>83.49</v>
      </c>
      <c r="E5160" s="323"/>
    </row>
    <row r="5161" spans="1:5" ht="38.25">
      <c r="A5161" s="447">
        <v>96803</v>
      </c>
      <c r="B5161" s="332" t="s">
        <v>5408</v>
      </c>
      <c r="C5161" s="447" t="s">
        <v>2010</v>
      </c>
      <c r="D5161" s="446">
        <v>76.790000000000006</v>
      </c>
      <c r="E5161" s="323"/>
    </row>
    <row r="5162" spans="1:5" ht="51">
      <c r="A5162" s="447">
        <v>96807</v>
      </c>
      <c r="B5162" s="332" t="s">
        <v>5412</v>
      </c>
      <c r="C5162" s="447" t="s">
        <v>2010</v>
      </c>
      <c r="D5162" s="446">
        <v>133.47</v>
      </c>
      <c r="E5162" s="323"/>
    </row>
    <row r="5163" spans="1:5" ht="51">
      <c r="A5163" s="447">
        <v>96804</v>
      </c>
      <c r="B5163" s="332" t="s">
        <v>5409</v>
      </c>
      <c r="C5163" s="447" t="s">
        <v>2010</v>
      </c>
      <c r="D5163" s="446">
        <v>122.74</v>
      </c>
      <c r="E5163" s="323"/>
    </row>
    <row r="5164" spans="1:5" ht="25.5">
      <c r="A5164" s="447">
        <v>104581</v>
      </c>
      <c r="B5164" s="332" t="s">
        <v>6446</v>
      </c>
      <c r="C5164" s="447" t="s">
        <v>2010</v>
      </c>
      <c r="D5164" s="446">
        <v>14.56</v>
      </c>
      <c r="E5164" s="323"/>
    </row>
    <row r="5165" spans="1:5" ht="25.5">
      <c r="A5165" s="447">
        <v>104582</v>
      </c>
      <c r="B5165" s="332" t="s">
        <v>6447</v>
      </c>
      <c r="C5165" s="447" t="s">
        <v>2010</v>
      </c>
      <c r="D5165" s="446">
        <v>18.62</v>
      </c>
      <c r="E5165" s="323"/>
    </row>
    <row r="5166" spans="1:5" ht="25.5">
      <c r="A5166" s="447">
        <v>104583</v>
      </c>
      <c r="B5166" s="332" t="s">
        <v>6448</v>
      </c>
      <c r="C5166" s="447" t="s">
        <v>2010</v>
      </c>
      <c r="D5166" s="446">
        <v>30.12</v>
      </c>
      <c r="E5166" s="323"/>
    </row>
    <row r="5167" spans="1:5" ht="25.5">
      <c r="A5167" s="447">
        <v>104584</v>
      </c>
      <c r="B5167" s="332" t="s">
        <v>6449</v>
      </c>
      <c r="C5167" s="447" t="s">
        <v>2010</v>
      </c>
      <c r="D5167" s="446">
        <v>36.1</v>
      </c>
      <c r="E5167" s="323"/>
    </row>
    <row r="5168" spans="1:5" ht="38.25">
      <c r="A5168" s="447">
        <v>96829</v>
      </c>
      <c r="B5168" s="332" t="s">
        <v>5433</v>
      </c>
      <c r="C5168" s="447" t="s">
        <v>2010</v>
      </c>
      <c r="D5168" s="446">
        <v>18.45</v>
      </c>
      <c r="E5168" s="323"/>
    </row>
    <row r="5169" spans="1:5" ht="38.25">
      <c r="A5169" s="447">
        <v>96833</v>
      </c>
      <c r="B5169" s="332" t="s">
        <v>5436</v>
      </c>
      <c r="C5169" s="447" t="s">
        <v>2010</v>
      </c>
      <c r="D5169" s="446">
        <v>23.59</v>
      </c>
      <c r="E5169" s="323"/>
    </row>
    <row r="5170" spans="1:5" ht="38.25">
      <c r="A5170" s="447">
        <v>96836</v>
      </c>
      <c r="B5170" s="332" t="s">
        <v>5438</v>
      </c>
      <c r="C5170" s="447" t="s">
        <v>2010</v>
      </c>
      <c r="D5170" s="446">
        <v>33.81</v>
      </c>
      <c r="E5170" s="323"/>
    </row>
    <row r="5171" spans="1:5" ht="38.25">
      <c r="A5171" s="447">
        <v>104576</v>
      </c>
      <c r="B5171" s="332" t="s">
        <v>6442</v>
      </c>
      <c r="C5171" s="447" t="s">
        <v>2010</v>
      </c>
      <c r="D5171" s="446">
        <v>15.94</v>
      </c>
      <c r="E5171" s="323"/>
    </row>
    <row r="5172" spans="1:5" ht="38.25">
      <c r="A5172" s="447">
        <v>104577</v>
      </c>
      <c r="B5172" s="332" t="s">
        <v>6443</v>
      </c>
      <c r="C5172" s="447" t="s">
        <v>2010</v>
      </c>
      <c r="D5172" s="446">
        <v>21.55</v>
      </c>
      <c r="E5172" s="323"/>
    </row>
    <row r="5173" spans="1:5" ht="38.25">
      <c r="A5173" s="447">
        <v>104578</v>
      </c>
      <c r="B5173" s="332" t="s">
        <v>6444</v>
      </c>
      <c r="C5173" s="447" t="s">
        <v>2010</v>
      </c>
      <c r="D5173" s="446">
        <v>23.1</v>
      </c>
      <c r="E5173" s="323"/>
    </row>
    <row r="5174" spans="1:5" ht="38.25">
      <c r="A5174" s="447">
        <v>104580</v>
      </c>
      <c r="B5174" s="332" t="s">
        <v>9148</v>
      </c>
      <c r="C5174" s="447" t="s">
        <v>2010</v>
      </c>
      <c r="D5174" s="446">
        <v>0</v>
      </c>
      <c r="E5174" s="323"/>
    </row>
    <row r="5175" spans="1:5" ht="38.25">
      <c r="A5175" s="447">
        <v>104579</v>
      </c>
      <c r="B5175" s="332" t="s">
        <v>6445</v>
      </c>
      <c r="C5175" s="447" t="s">
        <v>2010</v>
      </c>
      <c r="D5175" s="446">
        <v>30.4</v>
      </c>
      <c r="E5175" s="323"/>
    </row>
    <row r="5176" spans="1:5" ht="25.5">
      <c r="A5176" s="447">
        <v>96823</v>
      </c>
      <c r="B5176" s="332" t="s">
        <v>5428</v>
      </c>
      <c r="C5176" s="447" t="s">
        <v>2010</v>
      </c>
      <c r="D5176" s="446">
        <v>11.25</v>
      </c>
      <c r="E5176" s="323"/>
    </row>
    <row r="5177" spans="1:5" ht="25.5">
      <c r="A5177" s="447">
        <v>96826</v>
      </c>
      <c r="B5177" s="332" t="s">
        <v>5430</v>
      </c>
      <c r="C5177" s="447" t="s">
        <v>2010</v>
      </c>
      <c r="D5177" s="446">
        <v>13.03</v>
      </c>
      <c r="E5177" s="323"/>
    </row>
    <row r="5178" spans="1:5" ht="25.5">
      <c r="A5178" s="447">
        <v>96830</v>
      </c>
      <c r="B5178" s="332" t="s">
        <v>5434</v>
      </c>
      <c r="C5178" s="447" t="s">
        <v>2010</v>
      </c>
      <c r="D5178" s="446">
        <v>20.68</v>
      </c>
      <c r="E5178" s="323"/>
    </row>
    <row r="5179" spans="1:5" ht="25.5">
      <c r="A5179" s="447">
        <v>96834</v>
      </c>
      <c r="B5179" s="332" t="s">
        <v>5437</v>
      </c>
      <c r="C5179" s="447" t="s">
        <v>2010</v>
      </c>
      <c r="D5179" s="446">
        <v>28.07</v>
      </c>
      <c r="E5179" s="323"/>
    </row>
    <row r="5180" spans="1:5" ht="25.5">
      <c r="A5180" s="447">
        <v>104585</v>
      </c>
      <c r="B5180" s="332" t="s">
        <v>9149</v>
      </c>
      <c r="C5180" s="447" t="s">
        <v>2010</v>
      </c>
      <c r="D5180" s="446">
        <v>0</v>
      </c>
      <c r="E5180" s="323"/>
    </row>
    <row r="5181" spans="1:5" ht="25.5">
      <c r="A5181" s="447">
        <v>104587</v>
      </c>
      <c r="B5181" s="332" t="s">
        <v>9150</v>
      </c>
      <c r="C5181" s="447" t="s">
        <v>2010</v>
      </c>
      <c r="D5181" s="446">
        <v>0</v>
      </c>
      <c r="E5181" s="323"/>
    </row>
    <row r="5182" spans="1:5" ht="25.5">
      <c r="A5182" s="447">
        <v>104586</v>
      </c>
      <c r="B5182" s="332" t="s">
        <v>9151</v>
      </c>
      <c r="C5182" s="447" t="s">
        <v>2010</v>
      </c>
      <c r="D5182" s="446">
        <v>0</v>
      </c>
      <c r="E5182" s="323"/>
    </row>
    <row r="5183" spans="1:5" ht="38.25">
      <c r="A5183" s="447">
        <v>96798</v>
      </c>
      <c r="B5183" s="332" t="s">
        <v>5403</v>
      </c>
      <c r="C5183" s="447" t="s">
        <v>5</v>
      </c>
      <c r="D5183" s="446">
        <v>7.76</v>
      </c>
      <c r="E5183" s="323"/>
    </row>
    <row r="5184" spans="1:5" ht="38.25">
      <c r="A5184" s="447">
        <v>96799</v>
      </c>
      <c r="B5184" s="332" t="s">
        <v>5404</v>
      </c>
      <c r="C5184" s="447" t="s">
        <v>5</v>
      </c>
      <c r="D5184" s="446">
        <v>9.9499999999999993</v>
      </c>
      <c r="E5184" s="323"/>
    </row>
    <row r="5185" spans="1:5" ht="38.25">
      <c r="A5185" s="447">
        <v>96800</v>
      </c>
      <c r="B5185" s="332" t="s">
        <v>5405</v>
      </c>
      <c r="C5185" s="447" t="s">
        <v>5</v>
      </c>
      <c r="D5185" s="446">
        <v>13.54</v>
      </c>
      <c r="E5185" s="323"/>
    </row>
    <row r="5186" spans="1:5" ht="38.25">
      <c r="A5186" s="447">
        <v>96801</v>
      </c>
      <c r="B5186" s="332" t="s">
        <v>5406</v>
      </c>
      <c r="C5186" s="447" t="s">
        <v>5</v>
      </c>
      <c r="D5186" s="446">
        <v>20.48</v>
      </c>
      <c r="E5186" s="323"/>
    </row>
    <row r="5187" spans="1:5" ht="38.25">
      <c r="A5187" s="447">
        <v>104539</v>
      </c>
      <c r="B5187" s="332" t="s">
        <v>9152</v>
      </c>
      <c r="C5187" s="447" t="s">
        <v>2010</v>
      </c>
      <c r="D5187" s="446">
        <v>0</v>
      </c>
      <c r="E5187" s="323"/>
    </row>
    <row r="5188" spans="1:5" ht="38.25">
      <c r="A5188" s="447">
        <v>104541</v>
      </c>
      <c r="B5188" s="332" t="s">
        <v>9153</v>
      </c>
      <c r="C5188" s="447" t="s">
        <v>2010</v>
      </c>
      <c r="D5188" s="446">
        <v>0</v>
      </c>
      <c r="E5188" s="323"/>
    </row>
    <row r="5189" spans="1:5" ht="38.25">
      <c r="A5189" s="447">
        <v>104540</v>
      </c>
      <c r="B5189" s="332" t="s">
        <v>9154</v>
      </c>
      <c r="C5189" s="447" t="s">
        <v>2010</v>
      </c>
      <c r="D5189" s="446">
        <v>0</v>
      </c>
      <c r="E5189" s="323"/>
    </row>
    <row r="5190" spans="1:5" ht="38.25">
      <c r="A5190" s="447">
        <v>104543</v>
      </c>
      <c r="B5190" s="332" t="s">
        <v>9155</v>
      </c>
      <c r="C5190" s="447" t="s">
        <v>2010</v>
      </c>
      <c r="D5190" s="446">
        <v>0</v>
      </c>
      <c r="E5190" s="323"/>
    </row>
    <row r="5191" spans="1:5" ht="38.25">
      <c r="A5191" s="447">
        <v>104544</v>
      </c>
      <c r="B5191" s="332" t="s">
        <v>9156</v>
      </c>
      <c r="C5191" s="447" t="s">
        <v>2010</v>
      </c>
      <c r="D5191" s="446">
        <v>0</v>
      </c>
      <c r="E5191" s="323"/>
    </row>
    <row r="5192" spans="1:5" ht="38.25">
      <c r="A5192" s="447">
        <v>104545</v>
      </c>
      <c r="B5192" s="332" t="s">
        <v>9157</v>
      </c>
      <c r="C5192" s="447" t="s">
        <v>2010</v>
      </c>
      <c r="D5192" s="446">
        <v>0</v>
      </c>
      <c r="E5192" s="323"/>
    </row>
    <row r="5193" spans="1:5" ht="38.25">
      <c r="A5193" s="447">
        <v>104542</v>
      </c>
      <c r="B5193" s="332" t="s">
        <v>9158</v>
      </c>
      <c r="C5193" s="447" t="s">
        <v>2010</v>
      </c>
      <c r="D5193" s="446">
        <v>0</v>
      </c>
      <c r="E5193" s="323"/>
    </row>
    <row r="5194" spans="1:5" ht="38.25">
      <c r="A5194" s="447">
        <v>104592</v>
      </c>
      <c r="B5194" s="332" t="s">
        <v>9159</v>
      </c>
      <c r="C5194" s="447" t="s">
        <v>2010</v>
      </c>
      <c r="D5194" s="446">
        <v>0</v>
      </c>
      <c r="E5194" s="323"/>
    </row>
    <row r="5195" spans="1:5" ht="38.25">
      <c r="A5195" s="447">
        <v>104548</v>
      </c>
      <c r="B5195" s="332" t="s">
        <v>9160</v>
      </c>
      <c r="C5195" s="447" t="s">
        <v>2010</v>
      </c>
      <c r="D5195" s="446">
        <v>0</v>
      </c>
      <c r="E5195" s="323"/>
    </row>
    <row r="5196" spans="1:5" ht="38.25">
      <c r="A5196" s="447">
        <v>104546</v>
      </c>
      <c r="B5196" s="332" t="s">
        <v>9161</v>
      </c>
      <c r="C5196" s="447" t="s">
        <v>2010</v>
      </c>
      <c r="D5196" s="446">
        <v>0</v>
      </c>
      <c r="E5196" s="323"/>
    </row>
    <row r="5197" spans="1:5" ht="38.25">
      <c r="A5197" s="447">
        <v>104549</v>
      </c>
      <c r="B5197" s="332" t="s">
        <v>9162</v>
      </c>
      <c r="C5197" s="447" t="s">
        <v>2010</v>
      </c>
      <c r="D5197" s="446">
        <v>0</v>
      </c>
      <c r="E5197" s="323"/>
    </row>
    <row r="5198" spans="1:5" ht="38.25">
      <c r="A5198" s="447">
        <v>104550</v>
      </c>
      <c r="B5198" s="332" t="s">
        <v>9163</v>
      </c>
      <c r="C5198" s="447" t="s">
        <v>2010</v>
      </c>
      <c r="D5198" s="446">
        <v>0</v>
      </c>
      <c r="E5198" s="323"/>
    </row>
    <row r="5199" spans="1:5" ht="38.25">
      <c r="A5199" s="447">
        <v>104552</v>
      </c>
      <c r="B5199" s="332" t="s">
        <v>9164</v>
      </c>
      <c r="C5199" s="447" t="s">
        <v>2010</v>
      </c>
      <c r="D5199" s="446">
        <v>0</v>
      </c>
      <c r="E5199" s="323"/>
    </row>
    <row r="5200" spans="1:5" ht="38.25">
      <c r="A5200" s="447">
        <v>104551</v>
      </c>
      <c r="B5200" s="332" t="s">
        <v>9165</v>
      </c>
      <c r="C5200" s="447" t="s">
        <v>2010</v>
      </c>
      <c r="D5200" s="446">
        <v>0</v>
      </c>
      <c r="E5200" s="323"/>
    </row>
    <row r="5201" spans="1:5" ht="38.25">
      <c r="A5201" s="447">
        <v>104553</v>
      </c>
      <c r="B5201" s="332" t="s">
        <v>9166</v>
      </c>
      <c r="C5201" s="447" t="s">
        <v>2010</v>
      </c>
      <c r="D5201" s="446">
        <v>0</v>
      </c>
      <c r="E5201" s="323"/>
    </row>
    <row r="5202" spans="1:5" ht="38.25">
      <c r="A5202" s="447">
        <v>104554</v>
      </c>
      <c r="B5202" s="332" t="s">
        <v>9167</v>
      </c>
      <c r="C5202" s="447" t="s">
        <v>2010</v>
      </c>
      <c r="D5202" s="446">
        <v>0</v>
      </c>
      <c r="E5202" s="323"/>
    </row>
    <row r="5203" spans="1:5" ht="38.25">
      <c r="A5203" s="447">
        <v>104555</v>
      </c>
      <c r="B5203" s="332" t="s">
        <v>9168</v>
      </c>
      <c r="C5203" s="447" t="s">
        <v>2010</v>
      </c>
      <c r="D5203" s="446">
        <v>0</v>
      </c>
      <c r="E5203" s="323"/>
    </row>
    <row r="5204" spans="1:5" ht="38.25">
      <c r="A5204" s="447">
        <v>104556</v>
      </c>
      <c r="B5204" s="332" t="s">
        <v>9169</v>
      </c>
      <c r="C5204" s="447" t="s">
        <v>2010</v>
      </c>
      <c r="D5204" s="446">
        <v>0</v>
      </c>
      <c r="E5204" s="323"/>
    </row>
    <row r="5205" spans="1:5" ht="38.25">
      <c r="A5205" s="447">
        <v>104558</v>
      </c>
      <c r="B5205" s="332" t="s">
        <v>9170</v>
      </c>
      <c r="C5205" s="447" t="s">
        <v>2010</v>
      </c>
      <c r="D5205" s="446">
        <v>0</v>
      </c>
      <c r="E5205" s="323"/>
    </row>
    <row r="5206" spans="1:5" ht="38.25">
      <c r="A5206" s="447">
        <v>104559</v>
      </c>
      <c r="B5206" s="332" t="s">
        <v>9171</v>
      </c>
      <c r="C5206" s="447" t="s">
        <v>2010</v>
      </c>
      <c r="D5206" s="446">
        <v>0</v>
      </c>
      <c r="E5206" s="323"/>
    </row>
    <row r="5207" spans="1:5" ht="38.25">
      <c r="A5207" s="447">
        <v>104560</v>
      </c>
      <c r="B5207" s="332" t="s">
        <v>9172</v>
      </c>
      <c r="C5207" s="447" t="s">
        <v>2010</v>
      </c>
      <c r="D5207" s="446">
        <v>0</v>
      </c>
      <c r="E5207" s="323"/>
    </row>
    <row r="5208" spans="1:5" ht="38.25">
      <c r="A5208" s="447">
        <v>104557</v>
      </c>
      <c r="B5208" s="332" t="s">
        <v>9173</v>
      </c>
      <c r="C5208" s="447" t="s">
        <v>2010</v>
      </c>
      <c r="D5208" s="446">
        <v>0</v>
      </c>
      <c r="E5208" s="323"/>
    </row>
    <row r="5209" spans="1:5" ht="38.25">
      <c r="A5209" s="447">
        <v>104561</v>
      </c>
      <c r="B5209" s="332" t="s">
        <v>9174</v>
      </c>
      <c r="C5209" s="447" t="s">
        <v>2010</v>
      </c>
      <c r="D5209" s="446">
        <v>0</v>
      </c>
      <c r="E5209" s="323"/>
    </row>
    <row r="5210" spans="1:5" ht="38.25">
      <c r="A5210" s="447">
        <v>104562</v>
      </c>
      <c r="B5210" s="332" t="s">
        <v>9175</v>
      </c>
      <c r="C5210" s="447" t="s">
        <v>2010</v>
      </c>
      <c r="D5210" s="446">
        <v>0</v>
      </c>
      <c r="E5210" s="323"/>
    </row>
    <row r="5211" spans="1:5" ht="38.25">
      <c r="A5211" s="447">
        <v>96860</v>
      </c>
      <c r="B5211" s="332" t="s">
        <v>5458</v>
      </c>
      <c r="C5211" s="447" t="s">
        <v>2010</v>
      </c>
      <c r="D5211" s="446">
        <v>29.73</v>
      </c>
      <c r="E5211" s="323"/>
    </row>
    <row r="5212" spans="1:5" ht="38.25">
      <c r="A5212" s="447">
        <v>96862</v>
      </c>
      <c r="B5212" s="332" t="s">
        <v>5459</v>
      </c>
      <c r="C5212" s="447" t="s">
        <v>2010</v>
      </c>
      <c r="D5212" s="446">
        <v>36.58</v>
      </c>
      <c r="E5212" s="323"/>
    </row>
    <row r="5213" spans="1:5" ht="38.25">
      <c r="A5213" s="447">
        <v>96864</v>
      </c>
      <c r="B5213" s="332" t="s">
        <v>5461</v>
      </c>
      <c r="C5213" s="447" t="s">
        <v>2010</v>
      </c>
      <c r="D5213" s="446">
        <v>51.92</v>
      </c>
      <c r="E5213" s="323"/>
    </row>
    <row r="5214" spans="1:5" ht="38.25">
      <c r="A5214" s="447">
        <v>96866</v>
      </c>
      <c r="B5214" s="332" t="s">
        <v>5463</v>
      </c>
      <c r="C5214" s="447" t="s">
        <v>2010</v>
      </c>
      <c r="D5214" s="446">
        <v>67.63</v>
      </c>
      <c r="E5214" s="323"/>
    </row>
    <row r="5215" spans="1:5" ht="25.5">
      <c r="A5215" s="447">
        <v>96868</v>
      </c>
      <c r="B5215" s="332" t="s">
        <v>5464</v>
      </c>
      <c r="C5215" s="447" t="s">
        <v>2010</v>
      </c>
      <c r="D5215" s="446">
        <v>19.38</v>
      </c>
      <c r="E5215" s="323"/>
    </row>
    <row r="5216" spans="1:5" ht="25.5">
      <c r="A5216" s="447">
        <v>96869</v>
      </c>
      <c r="B5216" s="332" t="s">
        <v>5465</v>
      </c>
      <c r="C5216" s="447" t="s">
        <v>2010</v>
      </c>
      <c r="D5216" s="446">
        <v>29.91</v>
      </c>
      <c r="E5216" s="323"/>
    </row>
    <row r="5217" spans="1:5" ht="25.5">
      <c r="A5217" s="447">
        <v>96870</v>
      </c>
      <c r="B5217" s="332" t="s">
        <v>5466</v>
      </c>
      <c r="C5217" s="447" t="s">
        <v>2010</v>
      </c>
      <c r="D5217" s="446">
        <v>45.15</v>
      </c>
      <c r="E5217" s="323"/>
    </row>
    <row r="5218" spans="1:5" ht="25.5">
      <c r="A5218" s="447">
        <v>96871</v>
      </c>
      <c r="B5218" s="332" t="s">
        <v>5467</v>
      </c>
      <c r="C5218" s="447" t="s">
        <v>2010</v>
      </c>
      <c r="D5218" s="446">
        <v>51.53</v>
      </c>
      <c r="E5218" s="323"/>
    </row>
    <row r="5219" spans="1:5" ht="38.25">
      <c r="A5219" s="447">
        <v>96861</v>
      </c>
      <c r="B5219" s="332" t="s">
        <v>6414</v>
      </c>
      <c r="C5219" s="447" t="s">
        <v>2010</v>
      </c>
      <c r="D5219" s="446">
        <v>37.590000000000003</v>
      </c>
      <c r="E5219" s="323"/>
    </row>
    <row r="5220" spans="1:5" ht="38.25">
      <c r="A5220" s="447">
        <v>96863</v>
      </c>
      <c r="B5220" s="332" t="s">
        <v>5460</v>
      </c>
      <c r="C5220" s="447" t="s">
        <v>2010</v>
      </c>
      <c r="D5220" s="446">
        <v>38.450000000000003</v>
      </c>
      <c r="E5220" s="323"/>
    </row>
    <row r="5221" spans="1:5" ht="38.25">
      <c r="A5221" s="447">
        <v>96865</v>
      </c>
      <c r="B5221" s="332" t="s">
        <v>5462</v>
      </c>
      <c r="C5221" s="447" t="s">
        <v>2010</v>
      </c>
      <c r="D5221" s="446">
        <v>45.36</v>
      </c>
      <c r="E5221" s="323"/>
    </row>
    <row r="5222" spans="1:5" ht="38.25">
      <c r="A5222" s="447">
        <v>96814</v>
      </c>
      <c r="B5222" s="332" t="s">
        <v>5419</v>
      </c>
      <c r="C5222" s="447" t="s">
        <v>2010</v>
      </c>
      <c r="D5222" s="446">
        <v>15.94</v>
      </c>
      <c r="E5222" s="323"/>
    </row>
    <row r="5223" spans="1:5" ht="38.25">
      <c r="A5223" s="447">
        <v>96818</v>
      </c>
      <c r="B5223" s="332" t="s">
        <v>5423</v>
      </c>
      <c r="C5223" s="447" t="s">
        <v>2010</v>
      </c>
      <c r="D5223" s="446">
        <v>21.55</v>
      </c>
      <c r="E5223" s="323"/>
    </row>
    <row r="5224" spans="1:5" ht="38.25">
      <c r="A5224" s="447">
        <v>96819</v>
      </c>
      <c r="B5224" s="332" t="s">
        <v>5424</v>
      </c>
      <c r="C5224" s="447" t="s">
        <v>2010</v>
      </c>
      <c r="D5224" s="446">
        <v>23.1</v>
      </c>
      <c r="E5224" s="323"/>
    </row>
    <row r="5225" spans="1:5" ht="38.25">
      <c r="A5225" s="447">
        <v>96822</v>
      </c>
      <c r="B5225" s="332" t="s">
        <v>5427</v>
      </c>
      <c r="C5225" s="447" t="s">
        <v>2010</v>
      </c>
      <c r="D5225" s="446">
        <v>30.4</v>
      </c>
      <c r="E5225" s="323"/>
    </row>
    <row r="5226" spans="1:5" ht="25.5">
      <c r="A5226" s="447">
        <v>96808</v>
      </c>
      <c r="B5226" s="332" t="s">
        <v>5413</v>
      </c>
      <c r="C5226" s="447" t="s">
        <v>2010</v>
      </c>
      <c r="D5226" s="446">
        <v>16.8</v>
      </c>
      <c r="E5226" s="323"/>
    </row>
    <row r="5227" spans="1:5" ht="25.5">
      <c r="A5227" s="447">
        <v>96811</v>
      </c>
      <c r="B5227" s="332" t="s">
        <v>5416</v>
      </c>
      <c r="C5227" s="447" t="s">
        <v>2010</v>
      </c>
      <c r="D5227" s="446">
        <v>21.29</v>
      </c>
      <c r="E5227" s="323"/>
    </row>
    <row r="5228" spans="1:5" ht="25.5">
      <c r="A5228" s="447">
        <v>96815</v>
      </c>
      <c r="B5228" s="332" t="s">
        <v>5420</v>
      </c>
      <c r="C5228" s="447" t="s">
        <v>2010</v>
      </c>
      <c r="D5228" s="446">
        <v>33.31</v>
      </c>
      <c r="E5228" s="323"/>
    </row>
    <row r="5229" spans="1:5" ht="25.5">
      <c r="A5229" s="447">
        <v>96820</v>
      </c>
      <c r="B5229" s="332" t="s">
        <v>5425</v>
      </c>
      <c r="C5229" s="447" t="s">
        <v>2010</v>
      </c>
      <c r="D5229" s="446">
        <v>40.020000000000003</v>
      </c>
      <c r="E5229" s="323"/>
    </row>
    <row r="5230" spans="1:5" ht="25.5">
      <c r="A5230" s="447">
        <v>96702</v>
      </c>
      <c r="B5230" s="332" t="s">
        <v>4821</v>
      </c>
      <c r="C5230" s="447" t="s">
        <v>2010</v>
      </c>
      <c r="D5230" s="446">
        <v>11.15</v>
      </c>
      <c r="E5230" s="323"/>
    </row>
    <row r="5231" spans="1:5" ht="38.25">
      <c r="A5231" s="447">
        <v>96662</v>
      </c>
      <c r="B5231" s="332" t="s">
        <v>4799</v>
      </c>
      <c r="C5231" s="447" t="s">
        <v>2010</v>
      </c>
      <c r="D5231" s="446">
        <v>8.91</v>
      </c>
      <c r="E5231" s="323"/>
    </row>
    <row r="5232" spans="1:5" ht="25.5">
      <c r="A5232" s="447">
        <v>96704</v>
      </c>
      <c r="B5232" s="332" t="s">
        <v>4823</v>
      </c>
      <c r="C5232" s="447" t="s">
        <v>2010</v>
      </c>
      <c r="D5232" s="446">
        <v>19.170000000000002</v>
      </c>
      <c r="E5232" s="323"/>
    </row>
    <row r="5233" spans="1:5" ht="38.25">
      <c r="A5233" s="447">
        <v>96664</v>
      </c>
      <c r="B5233" s="332" t="s">
        <v>4801</v>
      </c>
      <c r="C5233" s="447" t="s">
        <v>2010</v>
      </c>
      <c r="D5233" s="446">
        <v>16.329999999999998</v>
      </c>
      <c r="E5233" s="323"/>
    </row>
    <row r="5234" spans="1:5" ht="25.5">
      <c r="A5234" s="447">
        <v>104191</v>
      </c>
      <c r="B5234" s="332" t="s">
        <v>4837</v>
      </c>
      <c r="C5234" s="447" t="s">
        <v>2010</v>
      </c>
      <c r="D5234" s="446">
        <v>10.08</v>
      </c>
      <c r="E5234" s="323"/>
    </row>
    <row r="5235" spans="1:5" ht="38.25">
      <c r="A5235" s="447">
        <v>96658</v>
      </c>
      <c r="B5235" s="332" t="s">
        <v>4797</v>
      </c>
      <c r="C5235" s="447" t="s">
        <v>2010</v>
      </c>
      <c r="D5235" s="446">
        <v>14.21</v>
      </c>
      <c r="E5235" s="323"/>
    </row>
    <row r="5236" spans="1:5" ht="38.25">
      <c r="A5236" s="447">
        <v>96641</v>
      </c>
      <c r="B5236" s="332" t="s">
        <v>4786</v>
      </c>
      <c r="C5236" s="447" t="s">
        <v>2010</v>
      </c>
      <c r="D5236" s="446">
        <v>16.3</v>
      </c>
      <c r="E5236" s="323"/>
    </row>
    <row r="5237" spans="1:5" ht="25.5">
      <c r="A5237" s="447">
        <v>96700</v>
      </c>
      <c r="B5237" s="332" t="s">
        <v>6386</v>
      </c>
      <c r="C5237" s="447" t="s">
        <v>2010</v>
      </c>
      <c r="D5237" s="446">
        <v>15.91</v>
      </c>
      <c r="E5237" s="323"/>
    </row>
    <row r="5238" spans="1:5" ht="38.25">
      <c r="A5238" s="447">
        <v>96661</v>
      </c>
      <c r="B5238" s="332" t="s">
        <v>6384</v>
      </c>
      <c r="C5238" s="447" t="s">
        <v>2010</v>
      </c>
      <c r="D5238" s="446">
        <v>29.55</v>
      </c>
      <c r="E5238" s="323"/>
    </row>
    <row r="5239" spans="1:5" ht="38.25">
      <c r="A5239" s="447">
        <v>96640</v>
      </c>
      <c r="B5239" s="332" t="s">
        <v>4785</v>
      </c>
      <c r="C5239" s="447" t="s">
        <v>2010</v>
      </c>
      <c r="D5239" s="446">
        <v>24.14</v>
      </c>
      <c r="E5239" s="323"/>
    </row>
    <row r="5240" spans="1:5" ht="25.5">
      <c r="A5240" s="447">
        <v>96699</v>
      </c>
      <c r="B5240" s="332" t="s">
        <v>6385</v>
      </c>
      <c r="C5240" s="447" t="s">
        <v>2010</v>
      </c>
      <c r="D5240" s="446">
        <v>23.75</v>
      </c>
      <c r="E5240" s="323"/>
    </row>
    <row r="5241" spans="1:5" ht="38.25">
      <c r="A5241" s="447">
        <v>96657</v>
      </c>
      <c r="B5241" s="332" t="s">
        <v>4796</v>
      </c>
      <c r="C5241" s="447" t="s">
        <v>2010</v>
      </c>
      <c r="D5241" s="446">
        <v>22.05</v>
      </c>
      <c r="E5241" s="323"/>
    </row>
    <row r="5242" spans="1:5" ht="38.25">
      <c r="A5242" s="447">
        <v>96660</v>
      </c>
      <c r="B5242" s="332" t="s">
        <v>6383</v>
      </c>
      <c r="C5242" s="447" t="s">
        <v>2010</v>
      </c>
      <c r="D5242" s="446">
        <v>29.83</v>
      </c>
      <c r="E5242" s="323"/>
    </row>
    <row r="5243" spans="1:5" ht="25.5">
      <c r="A5243" s="447">
        <v>104196</v>
      </c>
      <c r="B5243" s="332" t="s">
        <v>4840</v>
      </c>
      <c r="C5243" s="447" t="s">
        <v>2010</v>
      </c>
      <c r="D5243" s="446">
        <v>15.07</v>
      </c>
      <c r="E5243" s="323"/>
    </row>
    <row r="5244" spans="1:5" ht="25.5">
      <c r="A5244" s="447">
        <v>104197</v>
      </c>
      <c r="B5244" s="332" t="s">
        <v>4841</v>
      </c>
      <c r="C5244" s="447" t="s">
        <v>2010</v>
      </c>
      <c r="D5244" s="446">
        <v>28.61</v>
      </c>
      <c r="E5244" s="323"/>
    </row>
    <row r="5245" spans="1:5" ht="25.5">
      <c r="A5245" s="447">
        <v>104198</v>
      </c>
      <c r="B5245" s="332" t="s">
        <v>4842</v>
      </c>
      <c r="C5245" s="447" t="s">
        <v>2010</v>
      </c>
      <c r="D5245" s="446">
        <v>7.57</v>
      </c>
      <c r="E5245" s="323"/>
    </row>
    <row r="5246" spans="1:5" ht="25.5">
      <c r="A5246" s="447">
        <v>96685</v>
      </c>
      <c r="B5246" s="332" t="s">
        <v>4806</v>
      </c>
      <c r="C5246" s="447" t="s">
        <v>2010</v>
      </c>
      <c r="D5246" s="446">
        <v>11.6</v>
      </c>
      <c r="E5246" s="323"/>
    </row>
    <row r="5247" spans="1:5" ht="38.25">
      <c r="A5247" s="447">
        <v>96651</v>
      </c>
      <c r="B5247" s="332" t="s">
        <v>4790</v>
      </c>
      <c r="C5247" s="447" t="s">
        <v>2010</v>
      </c>
      <c r="D5247" s="446">
        <v>9.07</v>
      </c>
      <c r="E5247" s="323"/>
    </row>
    <row r="5248" spans="1:5" ht="38.25">
      <c r="A5248" s="447">
        <v>96638</v>
      </c>
      <c r="B5248" s="332" t="s">
        <v>4783</v>
      </c>
      <c r="C5248" s="447" t="s">
        <v>2010</v>
      </c>
      <c r="D5248" s="446">
        <v>16.09</v>
      </c>
      <c r="E5248" s="323"/>
    </row>
    <row r="5249" spans="1:5" ht="25.5">
      <c r="A5249" s="447">
        <v>96687</v>
      </c>
      <c r="B5249" s="332" t="s">
        <v>4808</v>
      </c>
      <c r="C5249" s="447" t="s">
        <v>2010</v>
      </c>
      <c r="D5249" s="446">
        <v>17.47</v>
      </c>
      <c r="E5249" s="323"/>
    </row>
    <row r="5250" spans="1:5" ht="38.25">
      <c r="A5250" s="447">
        <v>96653</v>
      </c>
      <c r="B5250" s="332" t="s">
        <v>4792</v>
      </c>
      <c r="C5250" s="447" t="s">
        <v>2010</v>
      </c>
      <c r="D5250" s="446">
        <v>13.32</v>
      </c>
      <c r="E5250" s="323"/>
    </row>
    <row r="5251" spans="1:5" ht="25.5">
      <c r="A5251" s="447">
        <v>96689</v>
      </c>
      <c r="B5251" s="332" t="s">
        <v>4810</v>
      </c>
      <c r="C5251" s="447" t="s">
        <v>2010</v>
      </c>
      <c r="D5251" s="446">
        <v>26.08</v>
      </c>
      <c r="E5251" s="323"/>
    </row>
    <row r="5252" spans="1:5" ht="38.25">
      <c r="A5252" s="447">
        <v>96655</v>
      </c>
      <c r="B5252" s="332" t="s">
        <v>4794</v>
      </c>
      <c r="C5252" s="447" t="s">
        <v>2010</v>
      </c>
      <c r="D5252" s="446">
        <v>20.059999999999999</v>
      </c>
      <c r="E5252" s="323"/>
    </row>
    <row r="5253" spans="1:5" ht="25.5">
      <c r="A5253" s="447">
        <v>96691</v>
      </c>
      <c r="B5253" s="332" t="s">
        <v>4812</v>
      </c>
      <c r="C5253" s="447" t="s">
        <v>2010</v>
      </c>
      <c r="D5253" s="446">
        <v>37.049999999999997</v>
      </c>
      <c r="E5253" s="323"/>
    </row>
    <row r="5254" spans="1:5" ht="25.5">
      <c r="A5254" s="447">
        <v>96693</v>
      </c>
      <c r="B5254" s="332" t="s">
        <v>4814</v>
      </c>
      <c r="C5254" s="447" t="s">
        <v>2010</v>
      </c>
      <c r="D5254" s="446">
        <v>55.11</v>
      </c>
      <c r="E5254" s="323"/>
    </row>
    <row r="5255" spans="1:5" ht="25.5">
      <c r="A5255" s="447">
        <v>96695</v>
      </c>
      <c r="B5255" s="332" t="s">
        <v>4816</v>
      </c>
      <c r="C5255" s="447" t="s">
        <v>2010</v>
      </c>
      <c r="D5255" s="446">
        <v>94.1</v>
      </c>
      <c r="E5255" s="323"/>
    </row>
    <row r="5256" spans="1:5" ht="25.5">
      <c r="A5256" s="447">
        <v>104193</v>
      </c>
      <c r="B5256" s="332" t="s">
        <v>4839</v>
      </c>
      <c r="C5256" s="447" t="s">
        <v>2010</v>
      </c>
      <c r="D5256" s="446">
        <v>155.16999999999999</v>
      </c>
      <c r="E5256" s="323"/>
    </row>
    <row r="5257" spans="1:5" ht="25.5">
      <c r="A5257" s="447">
        <v>96697</v>
      </c>
      <c r="B5257" s="332" t="s">
        <v>4818</v>
      </c>
      <c r="C5257" s="447" t="s">
        <v>2010</v>
      </c>
      <c r="D5257" s="446">
        <v>311.72000000000003</v>
      </c>
      <c r="E5257" s="323"/>
    </row>
    <row r="5258" spans="1:5" ht="25.5">
      <c r="A5258" s="447">
        <v>104199</v>
      </c>
      <c r="B5258" s="332" t="s">
        <v>4843</v>
      </c>
      <c r="C5258" s="447" t="s">
        <v>2010</v>
      </c>
      <c r="D5258" s="446">
        <v>7.35</v>
      </c>
      <c r="E5258" s="323"/>
    </row>
    <row r="5259" spans="1:5" ht="25.5">
      <c r="A5259" s="447">
        <v>96684</v>
      </c>
      <c r="B5259" s="332" t="s">
        <v>4805</v>
      </c>
      <c r="C5259" s="447" t="s">
        <v>2010</v>
      </c>
      <c r="D5259" s="446">
        <v>11.24</v>
      </c>
      <c r="E5259" s="323"/>
    </row>
    <row r="5260" spans="1:5" ht="38.25">
      <c r="A5260" s="447">
        <v>96650</v>
      </c>
      <c r="B5260" s="332" t="s">
        <v>4789</v>
      </c>
      <c r="C5260" s="447" t="s">
        <v>2010</v>
      </c>
      <c r="D5260" s="446">
        <v>8.7100000000000009</v>
      </c>
      <c r="E5260" s="323"/>
    </row>
    <row r="5261" spans="1:5" ht="38.25">
      <c r="A5261" s="447">
        <v>96637</v>
      </c>
      <c r="B5261" s="332" t="s">
        <v>4782</v>
      </c>
      <c r="C5261" s="447" t="s">
        <v>2010</v>
      </c>
      <c r="D5261" s="446">
        <v>15.73</v>
      </c>
      <c r="E5261" s="323"/>
    </row>
    <row r="5262" spans="1:5" ht="25.5">
      <c r="A5262" s="447">
        <v>96686</v>
      </c>
      <c r="B5262" s="332" t="s">
        <v>4807</v>
      </c>
      <c r="C5262" s="447" t="s">
        <v>2010</v>
      </c>
      <c r="D5262" s="446">
        <v>14.42</v>
      </c>
      <c r="E5262" s="323"/>
    </row>
    <row r="5263" spans="1:5" ht="38.25">
      <c r="A5263" s="447">
        <v>96652</v>
      </c>
      <c r="B5263" s="332" t="s">
        <v>4791</v>
      </c>
      <c r="C5263" s="447" t="s">
        <v>2010</v>
      </c>
      <c r="D5263" s="446">
        <v>10.27</v>
      </c>
      <c r="E5263" s="323"/>
    </row>
    <row r="5264" spans="1:5" ht="25.5">
      <c r="A5264" s="447">
        <v>96688</v>
      </c>
      <c r="B5264" s="332" t="s">
        <v>4809</v>
      </c>
      <c r="C5264" s="447" t="s">
        <v>2010</v>
      </c>
      <c r="D5264" s="446">
        <v>21.12</v>
      </c>
      <c r="E5264" s="323"/>
    </row>
    <row r="5265" spans="1:5" ht="38.25">
      <c r="A5265" s="447">
        <v>96654</v>
      </c>
      <c r="B5265" s="332" t="s">
        <v>4793</v>
      </c>
      <c r="C5265" s="447" t="s">
        <v>2010</v>
      </c>
      <c r="D5265" s="446">
        <v>15.1</v>
      </c>
      <c r="E5265" s="323"/>
    </row>
    <row r="5266" spans="1:5" ht="25.5">
      <c r="A5266" s="447">
        <v>96690</v>
      </c>
      <c r="B5266" s="332" t="s">
        <v>4811</v>
      </c>
      <c r="C5266" s="447" t="s">
        <v>2010</v>
      </c>
      <c r="D5266" s="446">
        <v>29.2</v>
      </c>
      <c r="E5266" s="323"/>
    </row>
    <row r="5267" spans="1:5" ht="25.5">
      <c r="A5267" s="447">
        <v>96692</v>
      </c>
      <c r="B5267" s="332" t="s">
        <v>4813</v>
      </c>
      <c r="C5267" s="447" t="s">
        <v>2010</v>
      </c>
      <c r="D5267" s="446">
        <v>41.09</v>
      </c>
      <c r="E5267" s="323"/>
    </row>
    <row r="5268" spans="1:5" ht="25.5">
      <c r="A5268" s="447">
        <v>96694</v>
      </c>
      <c r="B5268" s="332" t="s">
        <v>4815</v>
      </c>
      <c r="C5268" s="447" t="s">
        <v>2010</v>
      </c>
      <c r="D5268" s="446">
        <v>85.55</v>
      </c>
      <c r="E5268" s="323"/>
    </row>
    <row r="5269" spans="1:5" ht="25.5">
      <c r="A5269" s="447">
        <v>96696</v>
      </c>
      <c r="B5269" s="332" t="s">
        <v>4817</v>
      </c>
      <c r="C5269" s="447" t="s">
        <v>2010</v>
      </c>
      <c r="D5269" s="446">
        <v>106.7</v>
      </c>
      <c r="E5269" s="323"/>
    </row>
    <row r="5270" spans="1:5" ht="25.5">
      <c r="A5270" s="447">
        <v>96709</v>
      </c>
      <c r="B5270" s="332" t="s">
        <v>4828</v>
      </c>
      <c r="C5270" s="447" t="s">
        <v>2010</v>
      </c>
      <c r="D5270" s="446">
        <v>103.53</v>
      </c>
      <c r="E5270" s="323"/>
    </row>
    <row r="5271" spans="1:5" ht="25.5">
      <c r="A5271" s="447">
        <v>104200</v>
      </c>
      <c r="B5271" s="332" t="s">
        <v>4844</v>
      </c>
      <c r="C5271" s="447" t="s">
        <v>2010</v>
      </c>
      <c r="D5271" s="446">
        <v>5.94</v>
      </c>
      <c r="E5271" s="323"/>
    </row>
    <row r="5272" spans="1:5" ht="25.5">
      <c r="A5272" s="447">
        <v>96698</v>
      </c>
      <c r="B5272" s="332" t="s">
        <v>4819</v>
      </c>
      <c r="C5272" s="447" t="s">
        <v>2010</v>
      </c>
      <c r="D5272" s="446">
        <v>7.94</v>
      </c>
      <c r="E5272" s="323"/>
    </row>
    <row r="5273" spans="1:5" ht="25.5">
      <c r="A5273" s="447">
        <v>96656</v>
      </c>
      <c r="B5273" s="332" t="s">
        <v>4795</v>
      </c>
      <c r="C5273" s="447" t="s">
        <v>2010</v>
      </c>
      <c r="D5273" s="446">
        <v>6.24</v>
      </c>
      <c r="E5273" s="323"/>
    </row>
    <row r="5274" spans="1:5" ht="25.5">
      <c r="A5274" s="447">
        <v>96639</v>
      </c>
      <c r="B5274" s="332" t="s">
        <v>4784</v>
      </c>
      <c r="C5274" s="447" t="s">
        <v>2010</v>
      </c>
      <c r="D5274" s="446">
        <v>10.92</v>
      </c>
      <c r="E5274" s="323"/>
    </row>
    <row r="5275" spans="1:5" ht="25.5">
      <c r="A5275" s="447">
        <v>96701</v>
      </c>
      <c r="B5275" s="332" t="s">
        <v>4820</v>
      </c>
      <c r="C5275" s="447" t="s">
        <v>2010</v>
      </c>
      <c r="D5275" s="446">
        <v>10.82</v>
      </c>
      <c r="E5275" s="323"/>
    </row>
    <row r="5276" spans="1:5" ht="25.5">
      <c r="A5276" s="447">
        <v>96659</v>
      </c>
      <c r="B5276" s="332" t="s">
        <v>4798</v>
      </c>
      <c r="C5276" s="447" t="s">
        <v>2010</v>
      </c>
      <c r="D5276" s="446">
        <v>8.0500000000000007</v>
      </c>
      <c r="E5276" s="323"/>
    </row>
    <row r="5277" spans="1:5" ht="25.5">
      <c r="A5277" s="447">
        <v>96703</v>
      </c>
      <c r="B5277" s="332" t="s">
        <v>4822</v>
      </c>
      <c r="C5277" s="447" t="s">
        <v>2010</v>
      </c>
      <c r="D5277" s="446">
        <v>18.920000000000002</v>
      </c>
      <c r="E5277" s="323"/>
    </row>
    <row r="5278" spans="1:5" ht="25.5">
      <c r="A5278" s="447">
        <v>96663</v>
      </c>
      <c r="B5278" s="332" t="s">
        <v>4800</v>
      </c>
      <c r="C5278" s="447" t="s">
        <v>2010</v>
      </c>
      <c r="D5278" s="446">
        <v>14.92</v>
      </c>
      <c r="E5278" s="323"/>
    </row>
    <row r="5279" spans="1:5" ht="25.5">
      <c r="A5279" s="447">
        <v>96705</v>
      </c>
      <c r="B5279" s="332" t="s">
        <v>4824</v>
      </c>
      <c r="C5279" s="447" t="s">
        <v>2010</v>
      </c>
      <c r="D5279" s="446">
        <v>22.97</v>
      </c>
      <c r="E5279" s="323"/>
    </row>
    <row r="5280" spans="1:5" ht="25.5">
      <c r="A5280" s="447">
        <v>96706</v>
      </c>
      <c r="B5280" s="332" t="s">
        <v>4825</v>
      </c>
      <c r="C5280" s="447" t="s">
        <v>2010</v>
      </c>
      <c r="D5280" s="446">
        <v>33.799999999999997</v>
      </c>
      <c r="E5280" s="323"/>
    </row>
    <row r="5281" spans="1:5" ht="25.5">
      <c r="A5281" s="447">
        <v>96707</v>
      </c>
      <c r="B5281" s="332" t="s">
        <v>4826</v>
      </c>
      <c r="C5281" s="447" t="s">
        <v>2010</v>
      </c>
      <c r="D5281" s="446">
        <v>53.86</v>
      </c>
      <c r="E5281" s="323"/>
    </row>
    <row r="5282" spans="1:5" ht="25.5">
      <c r="A5282" s="447">
        <v>96708</v>
      </c>
      <c r="B5282" s="332" t="s">
        <v>4827</v>
      </c>
      <c r="C5282" s="447" t="s">
        <v>2010</v>
      </c>
      <c r="D5282" s="446">
        <v>81.209999999999994</v>
      </c>
      <c r="E5282" s="323"/>
    </row>
    <row r="5283" spans="1:5" ht="25.5">
      <c r="A5283" s="447">
        <v>96675</v>
      </c>
      <c r="B5283" s="332" t="s">
        <v>4699</v>
      </c>
      <c r="C5283" s="447" t="s">
        <v>5</v>
      </c>
      <c r="D5283" s="446">
        <v>144.72999999999999</v>
      </c>
      <c r="E5283" s="323"/>
    </row>
    <row r="5284" spans="1:5" ht="25.5">
      <c r="A5284" s="447">
        <v>96683</v>
      </c>
      <c r="B5284" s="332" t="s">
        <v>4707</v>
      </c>
      <c r="C5284" s="447" t="s">
        <v>5</v>
      </c>
      <c r="D5284" s="446">
        <v>280.47000000000003</v>
      </c>
      <c r="E5284" s="323"/>
    </row>
    <row r="5285" spans="1:5" ht="25.5">
      <c r="A5285" s="447">
        <v>104194</v>
      </c>
      <c r="B5285" s="332" t="s">
        <v>4709</v>
      </c>
      <c r="C5285" s="447" t="s">
        <v>5</v>
      </c>
      <c r="D5285" s="446">
        <v>21.16</v>
      </c>
      <c r="E5285" s="323"/>
    </row>
    <row r="5286" spans="1:5" ht="25.5">
      <c r="A5286" s="447">
        <v>104195</v>
      </c>
      <c r="B5286" s="332" t="s">
        <v>4710</v>
      </c>
      <c r="C5286" s="447" t="s">
        <v>5</v>
      </c>
      <c r="D5286" s="446">
        <v>22.44</v>
      </c>
      <c r="E5286" s="323"/>
    </row>
    <row r="5287" spans="1:5" ht="25.5">
      <c r="A5287" s="447">
        <v>96668</v>
      </c>
      <c r="B5287" s="332" t="s">
        <v>4692</v>
      </c>
      <c r="C5287" s="447" t="s">
        <v>5</v>
      </c>
      <c r="D5287" s="446">
        <v>16.68</v>
      </c>
      <c r="E5287" s="323"/>
    </row>
    <row r="5288" spans="1:5" ht="25.5">
      <c r="A5288" s="447">
        <v>96644</v>
      </c>
      <c r="B5288" s="332" t="s">
        <v>4686</v>
      </c>
      <c r="C5288" s="447" t="s">
        <v>5</v>
      </c>
      <c r="D5288" s="446">
        <v>21.71</v>
      </c>
      <c r="E5288" s="323"/>
    </row>
    <row r="5289" spans="1:5" ht="25.5">
      <c r="A5289" s="447">
        <v>96635</v>
      </c>
      <c r="B5289" s="332" t="s">
        <v>4684</v>
      </c>
      <c r="C5289" s="447" t="s">
        <v>5</v>
      </c>
      <c r="D5289" s="446">
        <v>40.619999999999997</v>
      </c>
      <c r="E5289" s="323"/>
    </row>
    <row r="5290" spans="1:5" ht="25.5">
      <c r="A5290" s="447">
        <v>96636</v>
      </c>
      <c r="B5290" s="332" t="s">
        <v>4685</v>
      </c>
      <c r="C5290" s="447" t="s">
        <v>5</v>
      </c>
      <c r="D5290" s="446">
        <v>43</v>
      </c>
      <c r="E5290" s="323"/>
    </row>
    <row r="5291" spans="1:5" ht="25.5">
      <c r="A5291" s="447">
        <v>96676</v>
      </c>
      <c r="B5291" s="332" t="s">
        <v>4700</v>
      </c>
      <c r="C5291" s="447" t="s">
        <v>5</v>
      </c>
      <c r="D5291" s="446">
        <v>21.24</v>
      </c>
      <c r="E5291" s="323"/>
    </row>
    <row r="5292" spans="1:5" ht="25.5">
      <c r="A5292" s="447">
        <v>96647</v>
      </c>
      <c r="B5292" s="332" t="s">
        <v>4689</v>
      </c>
      <c r="C5292" s="447" t="s">
        <v>5</v>
      </c>
      <c r="D5292" s="446">
        <v>23.54</v>
      </c>
      <c r="E5292" s="323"/>
    </row>
    <row r="5293" spans="1:5" ht="25.5">
      <c r="A5293" s="447">
        <v>96669</v>
      </c>
      <c r="B5293" s="332" t="s">
        <v>4693</v>
      </c>
      <c r="C5293" s="447" t="s">
        <v>5</v>
      </c>
      <c r="D5293" s="446">
        <v>16.63</v>
      </c>
      <c r="E5293" s="323"/>
    </row>
    <row r="5294" spans="1:5" ht="25.5">
      <c r="A5294" s="447">
        <v>96645</v>
      </c>
      <c r="B5294" s="332" t="s">
        <v>4687</v>
      </c>
      <c r="C5294" s="447" t="s">
        <v>5</v>
      </c>
      <c r="D5294" s="446">
        <v>19.32</v>
      </c>
      <c r="E5294" s="323"/>
    </row>
    <row r="5295" spans="1:5" ht="25.5">
      <c r="A5295" s="447">
        <v>96677</v>
      </c>
      <c r="B5295" s="332" t="s">
        <v>4701</v>
      </c>
      <c r="C5295" s="447" t="s">
        <v>5</v>
      </c>
      <c r="D5295" s="446">
        <v>27.63</v>
      </c>
      <c r="E5295" s="323"/>
    </row>
    <row r="5296" spans="1:5" ht="25.5">
      <c r="A5296" s="447">
        <v>96648</v>
      </c>
      <c r="B5296" s="332" t="s">
        <v>4690</v>
      </c>
      <c r="C5296" s="447" t="s">
        <v>5</v>
      </c>
      <c r="D5296" s="446">
        <v>28.92</v>
      </c>
      <c r="E5296" s="323"/>
    </row>
    <row r="5297" spans="1:5" ht="25.5">
      <c r="A5297" s="447">
        <v>96670</v>
      </c>
      <c r="B5297" s="332" t="s">
        <v>4694</v>
      </c>
      <c r="C5297" s="447" t="s">
        <v>5</v>
      </c>
      <c r="D5297" s="446">
        <v>21.57</v>
      </c>
      <c r="E5297" s="323"/>
    </row>
    <row r="5298" spans="1:5" ht="25.5">
      <c r="A5298" s="447">
        <v>96646</v>
      </c>
      <c r="B5298" s="332" t="s">
        <v>4688</v>
      </c>
      <c r="C5298" s="447" t="s">
        <v>5</v>
      </c>
      <c r="D5298" s="446">
        <v>23.51</v>
      </c>
      <c r="E5298" s="323"/>
    </row>
    <row r="5299" spans="1:5" ht="25.5">
      <c r="A5299" s="447">
        <v>96678</v>
      </c>
      <c r="B5299" s="332" t="s">
        <v>4702</v>
      </c>
      <c r="C5299" s="447" t="s">
        <v>5</v>
      </c>
      <c r="D5299" s="446">
        <v>37.92</v>
      </c>
      <c r="E5299" s="323"/>
    </row>
    <row r="5300" spans="1:5" ht="25.5">
      <c r="A5300" s="447">
        <v>96649</v>
      </c>
      <c r="B5300" s="332" t="s">
        <v>4691</v>
      </c>
      <c r="C5300" s="447" t="s">
        <v>5</v>
      </c>
      <c r="D5300" s="446">
        <v>38.049999999999997</v>
      </c>
      <c r="E5300" s="323"/>
    </row>
    <row r="5301" spans="1:5" ht="25.5">
      <c r="A5301" s="447">
        <v>96671</v>
      </c>
      <c r="B5301" s="332" t="s">
        <v>4695</v>
      </c>
      <c r="C5301" s="447" t="s">
        <v>5</v>
      </c>
      <c r="D5301" s="446">
        <v>32.46</v>
      </c>
      <c r="E5301" s="323"/>
    </row>
    <row r="5302" spans="1:5" ht="25.5">
      <c r="A5302" s="447">
        <v>96679</v>
      </c>
      <c r="B5302" s="332" t="s">
        <v>4703</v>
      </c>
      <c r="C5302" s="447" t="s">
        <v>5</v>
      </c>
      <c r="D5302" s="446">
        <v>56.25</v>
      </c>
      <c r="E5302" s="323"/>
    </row>
    <row r="5303" spans="1:5" ht="25.5">
      <c r="A5303" s="447">
        <v>96672</v>
      </c>
      <c r="B5303" s="332" t="s">
        <v>4696</v>
      </c>
      <c r="C5303" s="447" t="s">
        <v>5</v>
      </c>
      <c r="D5303" s="446">
        <v>49.24</v>
      </c>
      <c r="E5303" s="323"/>
    </row>
    <row r="5304" spans="1:5" ht="25.5">
      <c r="A5304" s="447">
        <v>96680</v>
      </c>
      <c r="B5304" s="332" t="s">
        <v>4704</v>
      </c>
      <c r="C5304" s="447" t="s">
        <v>5</v>
      </c>
      <c r="D5304" s="446">
        <v>92.61</v>
      </c>
      <c r="E5304" s="323"/>
    </row>
    <row r="5305" spans="1:5" ht="25.5">
      <c r="A5305" s="447">
        <v>96673</v>
      </c>
      <c r="B5305" s="332" t="s">
        <v>4697</v>
      </c>
      <c r="C5305" s="447" t="s">
        <v>5</v>
      </c>
      <c r="D5305" s="446">
        <v>61.99</v>
      </c>
      <c r="E5305" s="323"/>
    </row>
    <row r="5306" spans="1:5" ht="25.5">
      <c r="A5306" s="447">
        <v>96681</v>
      </c>
      <c r="B5306" s="332" t="s">
        <v>4705</v>
      </c>
      <c r="C5306" s="447" t="s">
        <v>5</v>
      </c>
      <c r="D5306" s="446">
        <v>124.41</v>
      </c>
      <c r="E5306" s="323"/>
    </row>
    <row r="5307" spans="1:5" ht="25.5">
      <c r="A5307" s="447">
        <v>96674</v>
      </c>
      <c r="B5307" s="332" t="s">
        <v>4698</v>
      </c>
      <c r="C5307" s="447" t="s">
        <v>5</v>
      </c>
      <c r="D5307" s="446">
        <v>99.77</v>
      </c>
      <c r="E5307" s="323"/>
    </row>
    <row r="5308" spans="1:5" ht="25.5">
      <c r="A5308" s="447">
        <v>96682</v>
      </c>
      <c r="B5308" s="332" t="s">
        <v>4706</v>
      </c>
      <c r="C5308" s="447" t="s">
        <v>5</v>
      </c>
      <c r="D5308" s="446">
        <v>204.55</v>
      </c>
      <c r="E5308" s="323"/>
    </row>
    <row r="5309" spans="1:5" ht="38.25">
      <c r="A5309" s="447">
        <v>96643</v>
      </c>
      <c r="B5309" s="332" t="s">
        <v>4788</v>
      </c>
      <c r="C5309" s="447" t="s">
        <v>2010</v>
      </c>
      <c r="D5309" s="446">
        <v>42.46</v>
      </c>
      <c r="E5309" s="323"/>
    </row>
    <row r="5310" spans="1:5" ht="38.25">
      <c r="A5310" s="447">
        <v>104201</v>
      </c>
      <c r="B5310" s="332" t="s">
        <v>4845</v>
      </c>
      <c r="C5310" s="447" t="s">
        <v>2010</v>
      </c>
      <c r="D5310" s="446">
        <v>18.670000000000002</v>
      </c>
      <c r="E5310" s="323"/>
    </row>
    <row r="5311" spans="1:5" ht="38.25">
      <c r="A5311" s="447">
        <v>104192</v>
      </c>
      <c r="B5311" s="332" t="s">
        <v>4838</v>
      </c>
      <c r="C5311" s="447" t="s">
        <v>2010</v>
      </c>
      <c r="D5311" s="446">
        <v>27.62</v>
      </c>
      <c r="E5311" s="323"/>
    </row>
    <row r="5312" spans="1:5" ht="38.25">
      <c r="A5312" s="447">
        <v>104202</v>
      </c>
      <c r="B5312" s="332" t="s">
        <v>4846</v>
      </c>
      <c r="C5312" s="447" t="s">
        <v>2010</v>
      </c>
      <c r="D5312" s="446">
        <v>10.83</v>
      </c>
      <c r="E5312" s="323"/>
    </row>
    <row r="5313" spans="1:5" ht="25.5">
      <c r="A5313" s="447">
        <v>96717</v>
      </c>
      <c r="B5313" s="332" t="s">
        <v>4836</v>
      </c>
      <c r="C5313" s="447" t="s">
        <v>2010</v>
      </c>
      <c r="D5313" s="446">
        <v>284.83999999999997</v>
      </c>
      <c r="E5313" s="323"/>
    </row>
    <row r="5314" spans="1:5" ht="25.5">
      <c r="A5314" s="447">
        <v>96710</v>
      </c>
      <c r="B5314" s="332" t="s">
        <v>4829</v>
      </c>
      <c r="C5314" s="447" t="s">
        <v>2010</v>
      </c>
      <c r="D5314" s="446">
        <v>14.73</v>
      </c>
      <c r="E5314" s="323"/>
    </row>
    <row r="5315" spans="1:5" ht="38.25">
      <c r="A5315" s="447">
        <v>96665</v>
      </c>
      <c r="B5315" s="332" t="s">
        <v>4802</v>
      </c>
      <c r="C5315" s="447" t="s">
        <v>2010</v>
      </c>
      <c r="D5315" s="446">
        <v>11.36</v>
      </c>
      <c r="E5315" s="323"/>
    </row>
    <row r="5316" spans="1:5" ht="38.25">
      <c r="A5316" s="447">
        <v>96642</v>
      </c>
      <c r="B5316" s="332" t="s">
        <v>4787</v>
      </c>
      <c r="C5316" s="447" t="s">
        <v>2010</v>
      </c>
      <c r="D5316" s="446">
        <v>20.72</v>
      </c>
      <c r="E5316" s="323"/>
    </row>
    <row r="5317" spans="1:5" ht="25.5">
      <c r="A5317" s="447">
        <v>96711</v>
      </c>
      <c r="B5317" s="332" t="s">
        <v>4830</v>
      </c>
      <c r="C5317" s="447" t="s">
        <v>2010</v>
      </c>
      <c r="D5317" s="446">
        <v>21.61</v>
      </c>
      <c r="E5317" s="323"/>
    </row>
    <row r="5318" spans="1:5" ht="38.25">
      <c r="A5318" s="447">
        <v>96666</v>
      </c>
      <c r="B5318" s="332" t="s">
        <v>4803</v>
      </c>
      <c r="C5318" s="447" t="s">
        <v>2010</v>
      </c>
      <c r="D5318" s="446">
        <v>16.07</v>
      </c>
      <c r="E5318" s="323"/>
    </row>
    <row r="5319" spans="1:5" ht="25.5">
      <c r="A5319" s="447">
        <v>96712</v>
      </c>
      <c r="B5319" s="332" t="s">
        <v>4831</v>
      </c>
      <c r="C5319" s="447" t="s">
        <v>2010</v>
      </c>
      <c r="D5319" s="446">
        <v>30.45</v>
      </c>
      <c r="E5319" s="323"/>
    </row>
    <row r="5320" spans="1:5" ht="38.25">
      <c r="A5320" s="447">
        <v>96667</v>
      </c>
      <c r="B5320" s="332" t="s">
        <v>4804</v>
      </c>
      <c r="C5320" s="447" t="s">
        <v>2010</v>
      </c>
      <c r="D5320" s="446">
        <v>22.44</v>
      </c>
      <c r="E5320" s="323"/>
    </row>
    <row r="5321" spans="1:5" ht="25.5">
      <c r="A5321" s="447">
        <v>96713</v>
      </c>
      <c r="B5321" s="332" t="s">
        <v>4832</v>
      </c>
      <c r="C5321" s="447" t="s">
        <v>2010</v>
      </c>
      <c r="D5321" s="446">
        <v>46.22</v>
      </c>
      <c r="E5321" s="323"/>
    </row>
    <row r="5322" spans="1:5" ht="25.5">
      <c r="A5322" s="447">
        <v>96714</v>
      </c>
      <c r="B5322" s="332" t="s">
        <v>4833</v>
      </c>
      <c r="C5322" s="447" t="s">
        <v>2010</v>
      </c>
      <c r="D5322" s="446">
        <v>65.39</v>
      </c>
      <c r="E5322" s="323"/>
    </row>
    <row r="5323" spans="1:5" ht="25.5">
      <c r="A5323" s="447">
        <v>96715</v>
      </c>
      <c r="B5323" s="332" t="s">
        <v>4834</v>
      </c>
      <c r="C5323" s="447" t="s">
        <v>2010</v>
      </c>
      <c r="D5323" s="446">
        <v>115.06</v>
      </c>
      <c r="E5323" s="323"/>
    </row>
    <row r="5324" spans="1:5" ht="25.5">
      <c r="A5324" s="447">
        <v>96716</v>
      </c>
      <c r="B5324" s="332" t="s">
        <v>4835</v>
      </c>
      <c r="C5324" s="447" t="s">
        <v>2010</v>
      </c>
      <c r="D5324" s="446">
        <v>149.52000000000001</v>
      </c>
      <c r="E5324" s="323"/>
    </row>
    <row r="5325" spans="1:5" ht="38.25">
      <c r="A5325" s="447">
        <v>104328</v>
      </c>
      <c r="B5325" s="332" t="s">
        <v>4876</v>
      </c>
      <c r="C5325" s="447" t="s">
        <v>2010</v>
      </c>
      <c r="D5325" s="446">
        <v>60.56</v>
      </c>
      <c r="E5325" s="323"/>
    </row>
    <row r="5326" spans="1:5" ht="38.25">
      <c r="A5326" s="447">
        <v>104329</v>
      </c>
      <c r="B5326" s="332" t="s">
        <v>4877</v>
      </c>
      <c r="C5326" s="447" t="s">
        <v>2010</v>
      </c>
      <c r="D5326" s="446">
        <v>67.52</v>
      </c>
      <c r="E5326" s="323"/>
    </row>
    <row r="5327" spans="1:5" ht="38.25">
      <c r="A5327" s="447">
        <v>89707</v>
      </c>
      <c r="B5327" s="332" t="s">
        <v>4870</v>
      </c>
      <c r="C5327" s="447" t="s">
        <v>2010</v>
      </c>
      <c r="D5327" s="446">
        <v>43.53</v>
      </c>
      <c r="E5327" s="323"/>
    </row>
    <row r="5328" spans="1:5" ht="38.25">
      <c r="A5328" s="447">
        <v>89708</v>
      </c>
      <c r="B5328" s="332" t="s">
        <v>4871</v>
      </c>
      <c r="C5328" s="447" t="s">
        <v>2010</v>
      </c>
      <c r="D5328" s="446">
        <v>88.18</v>
      </c>
      <c r="E5328" s="323"/>
    </row>
    <row r="5329" spans="1:5" ht="38.25">
      <c r="A5329" s="447">
        <v>104330</v>
      </c>
      <c r="B5329" s="332" t="s">
        <v>9176</v>
      </c>
      <c r="C5329" s="447" t="s">
        <v>2010</v>
      </c>
      <c r="D5329" s="446">
        <v>0</v>
      </c>
      <c r="E5329" s="323"/>
    </row>
    <row r="5330" spans="1:5" ht="38.25">
      <c r="A5330" s="447">
        <v>104326</v>
      </c>
      <c r="B5330" s="332" t="s">
        <v>4874</v>
      </c>
      <c r="C5330" s="447" t="s">
        <v>2010</v>
      </c>
      <c r="D5330" s="446">
        <v>17.68</v>
      </c>
      <c r="E5330" s="323"/>
    </row>
    <row r="5331" spans="1:5" ht="38.25">
      <c r="A5331" s="447">
        <v>89710</v>
      </c>
      <c r="B5331" s="332" t="s">
        <v>4873</v>
      </c>
      <c r="C5331" s="447" t="s">
        <v>2010</v>
      </c>
      <c r="D5331" s="446">
        <v>16.48</v>
      </c>
      <c r="E5331" s="323"/>
    </row>
    <row r="5332" spans="1:5" ht="38.25">
      <c r="A5332" s="447">
        <v>104327</v>
      </c>
      <c r="B5332" s="332" t="s">
        <v>4875</v>
      </c>
      <c r="C5332" s="447" t="s">
        <v>2010</v>
      </c>
      <c r="D5332" s="446">
        <v>16.97</v>
      </c>
      <c r="E5332" s="323"/>
    </row>
    <row r="5333" spans="1:5" ht="38.25">
      <c r="A5333" s="447">
        <v>89709</v>
      </c>
      <c r="B5333" s="332" t="s">
        <v>4872</v>
      </c>
      <c r="C5333" s="447" t="s">
        <v>2010</v>
      </c>
      <c r="D5333" s="446">
        <v>18.43</v>
      </c>
      <c r="E5333" s="323"/>
    </row>
    <row r="5334" spans="1:5" ht="51">
      <c r="A5334" s="447">
        <v>104341</v>
      </c>
      <c r="B5334" s="332" t="s">
        <v>4855</v>
      </c>
      <c r="C5334" s="447" t="s">
        <v>2010</v>
      </c>
      <c r="D5334" s="446">
        <v>11.06</v>
      </c>
      <c r="E5334" s="323"/>
    </row>
    <row r="5335" spans="1:5" ht="38.25">
      <c r="A5335" s="447">
        <v>104357</v>
      </c>
      <c r="B5335" s="332" t="s">
        <v>4869</v>
      </c>
      <c r="C5335" s="447" t="s">
        <v>2010</v>
      </c>
      <c r="D5335" s="446">
        <v>19.010000000000002</v>
      </c>
      <c r="E5335" s="323"/>
    </row>
    <row r="5336" spans="1:5" ht="38.25">
      <c r="A5336" s="447">
        <v>89811</v>
      </c>
      <c r="B5336" s="332" t="s">
        <v>4753</v>
      </c>
      <c r="C5336" s="447" t="s">
        <v>2010</v>
      </c>
      <c r="D5336" s="446">
        <v>43.31</v>
      </c>
      <c r="E5336" s="323"/>
    </row>
    <row r="5337" spans="1:5" ht="38.25">
      <c r="A5337" s="447">
        <v>89748</v>
      </c>
      <c r="B5337" s="332" t="s">
        <v>4726</v>
      </c>
      <c r="C5337" s="447" t="s">
        <v>2010</v>
      </c>
      <c r="D5337" s="446">
        <v>42.06</v>
      </c>
      <c r="E5337" s="323"/>
    </row>
    <row r="5338" spans="1:5" ht="38.25">
      <c r="A5338" s="447">
        <v>89852</v>
      </c>
      <c r="B5338" s="332" t="s">
        <v>4769</v>
      </c>
      <c r="C5338" s="447" t="s">
        <v>2010</v>
      </c>
      <c r="D5338" s="446">
        <v>46.38</v>
      </c>
      <c r="E5338" s="323"/>
    </row>
    <row r="5339" spans="1:5" ht="38.25">
      <c r="A5339" s="447">
        <v>89728</v>
      </c>
      <c r="B5339" s="332" t="s">
        <v>4714</v>
      </c>
      <c r="C5339" s="447" t="s">
        <v>2010</v>
      </c>
      <c r="D5339" s="446">
        <v>12.76</v>
      </c>
      <c r="E5339" s="323"/>
    </row>
    <row r="5340" spans="1:5" ht="38.25">
      <c r="A5340" s="447">
        <v>89803</v>
      </c>
      <c r="B5340" s="332" t="s">
        <v>4745</v>
      </c>
      <c r="C5340" s="447" t="s">
        <v>2010</v>
      </c>
      <c r="D5340" s="446">
        <v>18.03</v>
      </c>
      <c r="E5340" s="323"/>
    </row>
    <row r="5341" spans="1:5" ht="38.25">
      <c r="A5341" s="447">
        <v>89733</v>
      </c>
      <c r="B5341" s="332" t="s">
        <v>4718</v>
      </c>
      <c r="C5341" s="447" t="s">
        <v>2010</v>
      </c>
      <c r="D5341" s="446">
        <v>23.31</v>
      </c>
      <c r="E5341" s="323"/>
    </row>
    <row r="5342" spans="1:5" ht="38.25">
      <c r="A5342" s="447">
        <v>89807</v>
      </c>
      <c r="B5342" s="332" t="s">
        <v>4749</v>
      </c>
      <c r="C5342" s="447" t="s">
        <v>2010</v>
      </c>
      <c r="D5342" s="446">
        <v>36.840000000000003</v>
      </c>
      <c r="E5342" s="323"/>
    </row>
    <row r="5343" spans="1:5" ht="38.25">
      <c r="A5343" s="447">
        <v>89742</v>
      </c>
      <c r="B5343" s="332" t="s">
        <v>4722</v>
      </c>
      <c r="C5343" s="447" t="s">
        <v>2010</v>
      </c>
      <c r="D5343" s="446">
        <v>38.85</v>
      </c>
      <c r="E5343" s="323"/>
    </row>
    <row r="5344" spans="1:5" ht="38.25">
      <c r="A5344" s="447">
        <v>89812</v>
      </c>
      <c r="B5344" s="332" t="s">
        <v>4754</v>
      </c>
      <c r="C5344" s="447" t="s">
        <v>2010</v>
      </c>
      <c r="D5344" s="446">
        <v>75.099999999999994</v>
      </c>
      <c r="E5344" s="323"/>
    </row>
    <row r="5345" spans="1:5" ht="38.25">
      <c r="A5345" s="447">
        <v>89750</v>
      </c>
      <c r="B5345" s="332" t="s">
        <v>4727</v>
      </c>
      <c r="C5345" s="447" t="s">
        <v>2010</v>
      </c>
      <c r="D5345" s="446">
        <v>73.849999999999994</v>
      </c>
      <c r="E5345" s="323"/>
    </row>
    <row r="5346" spans="1:5" ht="38.25">
      <c r="A5346" s="447">
        <v>89853</v>
      </c>
      <c r="B5346" s="332" t="s">
        <v>4770</v>
      </c>
      <c r="C5346" s="447" t="s">
        <v>2010</v>
      </c>
      <c r="D5346" s="446">
        <v>78.17</v>
      </c>
      <c r="E5346" s="323"/>
    </row>
    <row r="5347" spans="1:5" ht="38.25">
      <c r="A5347" s="447">
        <v>89730</v>
      </c>
      <c r="B5347" s="332" t="s">
        <v>4715</v>
      </c>
      <c r="C5347" s="447" t="s">
        <v>2010</v>
      </c>
      <c r="D5347" s="446">
        <v>14.48</v>
      </c>
      <c r="E5347" s="323"/>
    </row>
    <row r="5348" spans="1:5" ht="38.25">
      <c r="A5348" s="447">
        <v>89804</v>
      </c>
      <c r="B5348" s="332" t="s">
        <v>4746</v>
      </c>
      <c r="C5348" s="447" t="s">
        <v>2010</v>
      </c>
      <c r="D5348" s="446">
        <v>20.02</v>
      </c>
      <c r="E5348" s="323"/>
    </row>
    <row r="5349" spans="1:5" ht="38.25">
      <c r="A5349" s="447">
        <v>89735</v>
      </c>
      <c r="B5349" s="332" t="s">
        <v>4719</v>
      </c>
      <c r="C5349" s="447" t="s">
        <v>2010</v>
      </c>
      <c r="D5349" s="446">
        <v>25.3</v>
      </c>
      <c r="E5349" s="323"/>
    </row>
    <row r="5350" spans="1:5" ht="38.25">
      <c r="A5350" s="447">
        <v>89808</v>
      </c>
      <c r="B5350" s="332" t="s">
        <v>4750</v>
      </c>
      <c r="C5350" s="447" t="s">
        <v>2010</v>
      </c>
      <c r="D5350" s="446">
        <v>55.52</v>
      </c>
      <c r="E5350" s="323"/>
    </row>
    <row r="5351" spans="1:5" ht="38.25">
      <c r="A5351" s="447">
        <v>89743</v>
      </c>
      <c r="B5351" s="332" t="s">
        <v>4723</v>
      </c>
      <c r="C5351" s="447" t="s">
        <v>2010</v>
      </c>
      <c r="D5351" s="446">
        <v>57.53</v>
      </c>
      <c r="E5351" s="323"/>
    </row>
    <row r="5352" spans="1:5" ht="38.25">
      <c r="A5352" s="447">
        <v>89810</v>
      </c>
      <c r="B5352" s="332" t="s">
        <v>4752</v>
      </c>
      <c r="C5352" s="447" t="s">
        <v>2010</v>
      </c>
      <c r="D5352" s="446">
        <v>30.42</v>
      </c>
      <c r="E5352" s="323"/>
    </row>
    <row r="5353" spans="1:5" ht="38.25">
      <c r="A5353" s="447">
        <v>89746</v>
      </c>
      <c r="B5353" s="332" t="s">
        <v>4725</v>
      </c>
      <c r="C5353" s="447" t="s">
        <v>2010</v>
      </c>
      <c r="D5353" s="446">
        <v>29.17</v>
      </c>
      <c r="E5353" s="323"/>
    </row>
    <row r="5354" spans="1:5" ht="38.25">
      <c r="A5354" s="447">
        <v>89851</v>
      </c>
      <c r="B5354" s="332" t="s">
        <v>4768</v>
      </c>
      <c r="C5354" s="447" t="s">
        <v>2010</v>
      </c>
      <c r="D5354" s="446">
        <v>33.49</v>
      </c>
      <c r="E5354" s="323"/>
    </row>
    <row r="5355" spans="1:5" ht="38.25">
      <c r="A5355" s="447">
        <v>89855</v>
      </c>
      <c r="B5355" s="332" t="s">
        <v>4772</v>
      </c>
      <c r="C5355" s="447" t="s">
        <v>2010</v>
      </c>
      <c r="D5355" s="446">
        <v>110.46</v>
      </c>
      <c r="E5355" s="323"/>
    </row>
    <row r="5356" spans="1:5" ht="38.25">
      <c r="A5356" s="447">
        <v>89726</v>
      </c>
      <c r="B5356" s="332" t="s">
        <v>4713</v>
      </c>
      <c r="C5356" s="447" t="s">
        <v>2010</v>
      </c>
      <c r="D5356" s="446">
        <v>10.32</v>
      </c>
      <c r="E5356" s="323"/>
    </row>
    <row r="5357" spans="1:5" ht="38.25">
      <c r="A5357" s="447">
        <v>89802</v>
      </c>
      <c r="B5357" s="332" t="s">
        <v>4744</v>
      </c>
      <c r="C5357" s="447" t="s">
        <v>2010</v>
      </c>
      <c r="D5357" s="446">
        <v>11.02</v>
      </c>
      <c r="E5357" s="323"/>
    </row>
    <row r="5358" spans="1:5" ht="38.25">
      <c r="A5358" s="447">
        <v>89732</v>
      </c>
      <c r="B5358" s="332" t="s">
        <v>4717</v>
      </c>
      <c r="C5358" s="447" t="s">
        <v>2010</v>
      </c>
      <c r="D5358" s="446">
        <v>16.3</v>
      </c>
      <c r="E5358" s="323"/>
    </row>
    <row r="5359" spans="1:5" ht="38.25">
      <c r="A5359" s="447">
        <v>89806</v>
      </c>
      <c r="B5359" s="332" t="s">
        <v>4748</v>
      </c>
      <c r="C5359" s="447" t="s">
        <v>2010</v>
      </c>
      <c r="D5359" s="446">
        <v>22.24</v>
      </c>
      <c r="E5359" s="323"/>
    </row>
    <row r="5360" spans="1:5" ht="38.25">
      <c r="A5360" s="447">
        <v>89739</v>
      </c>
      <c r="B5360" s="332" t="s">
        <v>4721</v>
      </c>
      <c r="C5360" s="447" t="s">
        <v>2010</v>
      </c>
      <c r="D5360" s="446">
        <v>24.25</v>
      </c>
      <c r="E5360" s="323"/>
    </row>
    <row r="5361" spans="1:5" ht="38.25">
      <c r="A5361" s="447">
        <v>89809</v>
      </c>
      <c r="B5361" s="332" t="s">
        <v>4751</v>
      </c>
      <c r="C5361" s="447" t="s">
        <v>2010</v>
      </c>
      <c r="D5361" s="446">
        <v>29.66</v>
      </c>
      <c r="E5361" s="323"/>
    </row>
    <row r="5362" spans="1:5" ht="38.25">
      <c r="A5362" s="447">
        <v>89744</v>
      </c>
      <c r="B5362" s="332" t="s">
        <v>4724</v>
      </c>
      <c r="C5362" s="447" t="s">
        <v>2010</v>
      </c>
      <c r="D5362" s="446">
        <v>28.41</v>
      </c>
      <c r="E5362" s="323"/>
    </row>
    <row r="5363" spans="1:5" ht="38.25">
      <c r="A5363" s="447">
        <v>89850</v>
      </c>
      <c r="B5363" s="332" t="s">
        <v>4767</v>
      </c>
      <c r="C5363" s="447" t="s">
        <v>2010</v>
      </c>
      <c r="D5363" s="446">
        <v>32.729999999999997</v>
      </c>
      <c r="E5363" s="323"/>
    </row>
    <row r="5364" spans="1:5" ht="38.25">
      <c r="A5364" s="447">
        <v>89854</v>
      </c>
      <c r="B5364" s="332" t="s">
        <v>4771</v>
      </c>
      <c r="C5364" s="447" t="s">
        <v>2010</v>
      </c>
      <c r="D5364" s="446">
        <v>105.73</v>
      </c>
      <c r="E5364" s="323"/>
    </row>
    <row r="5365" spans="1:5" ht="38.25">
      <c r="A5365" s="447">
        <v>89724</v>
      </c>
      <c r="B5365" s="332" t="s">
        <v>4712</v>
      </c>
      <c r="C5365" s="447" t="s">
        <v>2010</v>
      </c>
      <c r="D5365" s="446">
        <v>10.11</v>
      </c>
      <c r="E5365" s="323"/>
    </row>
    <row r="5366" spans="1:5" ht="38.25">
      <c r="A5366" s="447">
        <v>89801</v>
      </c>
      <c r="B5366" s="332" t="s">
        <v>4743</v>
      </c>
      <c r="C5366" s="447" t="s">
        <v>2010</v>
      </c>
      <c r="D5366" s="446">
        <v>10.36</v>
      </c>
      <c r="E5366" s="323"/>
    </row>
    <row r="5367" spans="1:5" ht="38.25">
      <c r="A5367" s="447">
        <v>89731</v>
      </c>
      <c r="B5367" s="332" t="s">
        <v>4716</v>
      </c>
      <c r="C5367" s="447" t="s">
        <v>2010</v>
      </c>
      <c r="D5367" s="446">
        <v>15.64</v>
      </c>
      <c r="E5367" s="323"/>
    </row>
    <row r="5368" spans="1:5" ht="38.25">
      <c r="A5368" s="447">
        <v>89805</v>
      </c>
      <c r="B5368" s="332" t="s">
        <v>4747</v>
      </c>
      <c r="C5368" s="447" t="s">
        <v>2010</v>
      </c>
      <c r="D5368" s="446">
        <v>21.35</v>
      </c>
      <c r="E5368" s="323"/>
    </row>
    <row r="5369" spans="1:5" ht="38.25">
      <c r="A5369" s="447">
        <v>89737</v>
      </c>
      <c r="B5369" s="332" t="s">
        <v>4720</v>
      </c>
      <c r="C5369" s="447" t="s">
        <v>2010</v>
      </c>
      <c r="D5369" s="446">
        <v>23.36</v>
      </c>
      <c r="E5369" s="323"/>
    </row>
    <row r="5370" spans="1:5" ht="38.25">
      <c r="A5370" s="447">
        <v>104355</v>
      </c>
      <c r="B5370" s="332" t="s">
        <v>4867</v>
      </c>
      <c r="C5370" s="447" t="s">
        <v>2010</v>
      </c>
      <c r="D5370" s="446">
        <v>48.23</v>
      </c>
      <c r="E5370" s="323"/>
    </row>
    <row r="5371" spans="1:5" ht="51">
      <c r="A5371" s="447">
        <v>104347</v>
      </c>
      <c r="B5371" s="332" t="s">
        <v>4860</v>
      </c>
      <c r="C5371" s="447" t="s">
        <v>2010</v>
      </c>
      <c r="D5371" s="446">
        <v>48.01</v>
      </c>
      <c r="E5371" s="323"/>
    </row>
    <row r="5372" spans="1:5" ht="38.25">
      <c r="A5372" s="447">
        <v>104353</v>
      </c>
      <c r="B5372" s="332" t="s">
        <v>4865</v>
      </c>
      <c r="C5372" s="447" t="s">
        <v>2010</v>
      </c>
      <c r="D5372" s="446">
        <v>41.92</v>
      </c>
      <c r="E5372" s="323"/>
    </row>
    <row r="5373" spans="1:5" ht="51">
      <c r="A5373" s="447">
        <v>104345</v>
      </c>
      <c r="B5373" s="332" t="s">
        <v>4858</v>
      </c>
      <c r="C5373" s="447" t="s">
        <v>2010</v>
      </c>
      <c r="D5373" s="446">
        <v>43.16</v>
      </c>
      <c r="E5373" s="323"/>
    </row>
    <row r="5374" spans="1:5" ht="38.25">
      <c r="A5374" s="447">
        <v>104350</v>
      </c>
      <c r="B5374" s="332" t="s">
        <v>4862</v>
      </c>
      <c r="C5374" s="447" t="s">
        <v>2010</v>
      </c>
      <c r="D5374" s="446">
        <v>30.41</v>
      </c>
      <c r="E5374" s="323"/>
    </row>
    <row r="5375" spans="1:5" ht="51">
      <c r="A5375" s="447">
        <v>104343</v>
      </c>
      <c r="B5375" s="332" t="s">
        <v>4856</v>
      </c>
      <c r="C5375" s="447" t="s">
        <v>2010</v>
      </c>
      <c r="D5375" s="446">
        <v>34.549999999999997</v>
      </c>
      <c r="E5375" s="323"/>
    </row>
    <row r="5376" spans="1:5" ht="38.25">
      <c r="A5376" s="447">
        <v>89834</v>
      </c>
      <c r="B5376" s="332" t="s">
        <v>4766</v>
      </c>
      <c r="C5376" s="447" t="s">
        <v>2010</v>
      </c>
      <c r="D5376" s="446">
        <v>53.17</v>
      </c>
      <c r="E5376" s="323"/>
    </row>
    <row r="5377" spans="1:5" ht="38.25">
      <c r="A5377" s="447">
        <v>89797</v>
      </c>
      <c r="B5377" s="332" t="s">
        <v>4742</v>
      </c>
      <c r="C5377" s="447" t="s">
        <v>2010</v>
      </c>
      <c r="D5377" s="446">
        <v>51.5</v>
      </c>
      <c r="E5377" s="323"/>
    </row>
    <row r="5378" spans="1:5" ht="38.25">
      <c r="A5378" s="447">
        <v>89861</v>
      </c>
      <c r="B5378" s="332" t="s">
        <v>4776</v>
      </c>
      <c r="C5378" s="447" t="s">
        <v>2010</v>
      </c>
      <c r="D5378" s="446">
        <v>57.26</v>
      </c>
      <c r="E5378" s="323"/>
    </row>
    <row r="5379" spans="1:5" ht="38.25">
      <c r="A5379" s="447">
        <v>89783</v>
      </c>
      <c r="B5379" s="332" t="s">
        <v>4736</v>
      </c>
      <c r="C5379" s="447" t="s">
        <v>2010</v>
      </c>
      <c r="D5379" s="446">
        <v>14.66</v>
      </c>
      <c r="E5379" s="323"/>
    </row>
    <row r="5380" spans="1:5" ht="38.25">
      <c r="A5380" s="447">
        <v>89827</v>
      </c>
      <c r="B5380" s="332" t="s">
        <v>4762</v>
      </c>
      <c r="C5380" s="447" t="s">
        <v>2010</v>
      </c>
      <c r="D5380" s="446">
        <v>20.05</v>
      </c>
      <c r="E5380" s="323"/>
    </row>
    <row r="5381" spans="1:5" ht="38.25">
      <c r="A5381" s="447">
        <v>89785</v>
      </c>
      <c r="B5381" s="332" t="s">
        <v>4738</v>
      </c>
      <c r="C5381" s="447" t="s">
        <v>2010</v>
      </c>
      <c r="D5381" s="446">
        <v>27.08</v>
      </c>
      <c r="E5381" s="323"/>
    </row>
    <row r="5382" spans="1:5" ht="38.25">
      <c r="A5382" s="447">
        <v>89830</v>
      </c>
      <c r="B5382" s="332" t="s">
        <v>4764</v>
      </c>
      <c r="C5382" s="447" t="s">
        <v>2010</v>
      </c>
      <c r="D5382" s="446">
        <v>38.450000000000003</v>
      </c>
      <c r="E5382" s="323"/>
    </row>
    <row r="5383" spans="1:5" ht="38.25">
      <c r="A5383" s="447">
        <v>89795</v>
      </c>
      <c r="B5383" s="332" t="s">
        <v>4740</v>
      </c>
      <c r="C5383" s="447" t="s">
        <v>2010</v>
      </c>
      <c r="D5383" s="446">
        <v>41.14</v>
      </c>
      <c r="E5383" s="323"/>
    </row>
    <row r="5384" spans="1:5" ht="38.25">
      <c r="A5384" s="447">
        <v>89823</v>
      </c>
      <c r="B5384" s="332" t="s">
        <v>4760</v>
      </c>
      <c r="C5384" s="447" t="s">
        <v>2010</v>
      </c>
      <c r="D5384" s="446">
        <v>35.19</v>
      </c>
      <c r="E5384" s="323"/>
    </row>
    <row r="5385" spans="1:5" ht="38.25">
      <c r="A5385" s="447">
        <v>89779</v>
      </c>
      <c r="B5385" s="332" t="s">
        <v>4734</v>
      </c>
      <c r="C5385" s="447" t="s">
        <v>2010</v>
      </c>
      <c r="D5385" s="446">
        <v>34.36</v>
      </c>
      <c r="E5385" s="323"/>
    </row>
    <row r="5386" spans="1:5" ht="38.25">
      <c r="A5386" s="447">
        <v>89857</v>
      </c>
      <c r="B5386" s="332" t="s">
        <v>4774</v>
      </c>
      <c r="C5386" s="447" t="s">
        <v>2010</v>
      </c>
      <c r="D5386" s="446">
        <v>37.24</v>
      </c>
      <c r="E5386" s="323"/>
    </row>
    <row r="5387" spans="1:5" ht="38.25">
      <c r="A5387" s="447">
        <v>89814</v>
      </c>
      <c r="B5387" s="332" t="s">
        <v>4756</v>
      </c>
      <c r="C5387" s="447" t="s">
        <v>2010</v>
      </c>
      <c r="D5387" s="446">
        <v>17.23</v>
      </c>
      <c r="E5387" s="323"/>
    </row>
    <row r="5388" spans="1:5" ht="38.25">
      <c r="A5388" s="447">
        <v>89754</v>
      </c>
      <c r="B5388" s="332" t="s">
        <v>4730</v>
      </c>
      <c r="C5388" s="447" t="s">
        <v>2010</v>
      </c>
      <c r="D5388" s="446">
        <v>20.75</v>
      </c>
      <c r="E5388" s="323"/>
    </row>
    <row r="5389" spans="1:5" ht="38.25">
      <c r="A5389" s="447">
        <v>89819</v>
      </c>
      <c r="B5389" s="332" t="s">
        <v>4758</v>
      </c>
      <c r="C5389" s="447" t="s">
        <v>2010</v>
      </c>
      <c r="D5389" s="446">
        <v>24.25</v>
      </c>
      <c r="E5389" s="323"/>
    </row>
    <row r="5390" spans="1:5" ht="38.25">
      <c r="A5390" s="447">
        <v>89776</v>
      </c>
      <c r="B5390" s="332" t="s">
        <v>4732</v>
      </c>
      <c r="C5390" s="447" t="s">
        <v>2010</v>
      </c>
      <c r="D5390" s="446">
        <v>25.59</v>
      </c>
      <c r="E5390" s="323"/>
    </row>
    <row r="5391" spans="1:5" ht="38.25">
      <c r="A5391" s="447">
        <v>89821</v>
      </c>
      <c r="B5391" s="332" t="s">
        <v>4759</v>
      </c>
      <c r="C5391" s="447" t="s">
        <v>2010</v>
      </c>
      <c r="D5391" s="446">
        <v>17.829999999999998</v>
      </c>
      <c r="E5391" s="323"/>
    </row>
    <row r="5392" spans="1:5" ht="38.25">
      <c r="A5392" s="447">
        <v>89778</v>
      </c>
      <c r="B5392" s="332" t="s">
        <v>4733</v>
      </c>
      <c r="C5392" s="447" t="s">
        <v>2010</v>
      </c>
      <c r="D5392" s="446">
        <v>17</v>
      </c>
      <c r="E5392" s="323"/>
    </row>
    <row r="5393" spans="1:5" ht="38.25">
      <c r="A5393" s="447">
        <v>89856</v>
      </c>
      <c r="B5393" s="332" t="s">
        <v>4773</v>
      </c>
      <c r="C5393" s="447" t="s">
        <v>2010</v>
      </c>
      <c r="D5393" s="446">
        <v>19.88</v>
      </c>
      <c r="E5393" s="323"/>
    </row>
    <row r="5394" spans="1:5" ht="38.25">
      <c r="A5394" s="447">
        <v>89752</v>
      </c>
      <c r="B5394" s="332" t="s">
        <v>4728</v>
      </c>
      <c r="C5394" s="447" t="s">
        <v>2010</v>
      </c>
      <c r="D5394" s="446">
        <v>7.48</v>
      </c>
      <c r="E5394" s="323"/>
    </row>
    <row r="5395" spans="1:5" ht="38.25">
      <c r="A5395" s="447">
        <v>89813</v>
      </c>
      <c r="B5395" s="332" t="s">
        <v>4755</v>
      </c>
      <c r="C5395" s="447" t="s">
        <v>2010</v>
      </c>
      <c r="D5395" s="446">
        <v>5.43</v>
      </c>
      <c r="E5395" s="323"/>
    </row>
    <row r="5396" spans="1:5" ht="38.25">
      <c r="A5396" s="447">
        <v>89753</v>
      </c>
      <c r="B5396" s="332" t="s">
        <v>4729</v>
      </c>
      <c r="C5396" s="447" t="s">
        <v>2010</v>
      </c>
      <c r="D5396" s="446">
        <v>9.0299999999999994</v>
      </c>
      <c r="E5396" s="323"/>
    </row>
    <row r="5397" spans="1:5" ht="38.25">
      <c r="A5397" s="447">
        <v>89817</v>
      </c>
      <c r="B5397" s="332" t="s">
        <v>4757</v>
      </c>
      <c r="C5397" s="447" t="s">
        <v>2010</v>
      </c>
      <c r="D5397" s="446">
        <v>13.4</v>
      </c>
      <c r="E5397" s="323"/>
    </row>
    <row r="5398" spans="1:5" ht="38.25">
      <c r="A5398" s="447">
        <v>89774</v>
      </c>
      <c r="B5398" s="332" t="s">
        <v>4731</v>
      </c>
      <c r="C5398" s="447" t="s">
        <v>2010</v>
      </c>
      <c r="D5398" s="446">
        <v>14.77</v>
      </c>
      <c r="E5398" s="323"/>
    </row>
    <row r="5399" spans="1:5" ht="38.25">
      <c r="A5399" s="447">
        <v>95693</v>
      </c>
      <c r="B5399" s="332" t="s">
        <v>4781</v>
      </c>
      <c r="C5399" s="447" t="s">
        <v>2010</v>
      </c>
      <c r="D5399" s="446">
        <v>47.69</v>
      </c>
      <c r="E5399" s="323"/>
    </row>
    <row r="5400" spans="1:5" ht="38.25">
      <c r="A5400" s="447">
        <v>89833</v>
      </c>
      <c r="B5400" s="332" t="s">
        <v>4765</v>
      </c>
      <c r="C5400" s="447" t="s">
        <v>2010</v>
      </c>
      <c r="D5400" s="446">
        <v>45.87</v>
      </c>
      <c r="E5400" s="323"/>
    </row>
    <row r="5401" spans="1:5" ht="38.25">
      <c r="A5401" s="447">
        <v>89796</v>
      </c>
      <c r="B5401" s="332" t="s">
        <v>4741</v>
      </c>
      <c r="C5401" s="447" t="s">
        <v>2010</v>
      </c>
      <c r="D5401" s="446">
        <v>44.2</v>
      </c>
      <c r="E5401" s="323"/>
    </row>
    <row r="5402" spans="1:5" ht="38.25">
      <c r="A5402" s="447">
        <v>89860</v>
      </c>
      <c r="B5402" s="332" t="s">
        <v>4775</v>
      </c>
      <c r="C5402" s="447" t="s">
        <v>2010</v>
      </c>
      <c r="D5402" s="446">
        <v>49.96</v>
      </c>
      <c r="E5402" s="323"/>
    </row>
    <row r="5403" spans="1:5" ht="38.25">
      <c r="A5403" s="447">
        <v>89782</v>
      </c>
      <c r="B5403" s="332" t="s">
        <v>4735</v>
      </c>
      <c r="C5403" s="447" t="s">
        <v>2010</v>
      </c>
      <c r="D5403" s="446">
        <v>14.56</v>
      </c>
      <c r="E5403" s="323"/>
    </row>
    <row r="5404" spans="1:5" ht="38.25">
      <c r="A5404" s="447">
        <v>89825</v>
      </c>
      <c r="B5404" s="332" t="s">
        <v>4761</v>
      </c>
      <c r="C5404" s="447" t="s">
        <v>2010</v>
      </c>
      <c r="D5404" s="446">
        <v>17.920000000000002</v>
      </c>
      <c r="E5404" s="323"/>
    </row>
    <row r="5405" spans="1:5" ht="38.25">
      <c r="A5405" s="447">
        <v>89784</v>
      </c>
      <c r="B5405" s="332" t="s">
        <v>4737</v>
      </c>
      <c r="C5405" s="447" t="s">
        <v>2010</v>
      </c>
      <c r="D5405" s="446">
        <v>24.95</v>
      </c>
      <c r="E5405" s="323"/>
    </row>
    <row r="5406" spans="1:5" ht="38.25">
      <c r="A5406" s="447">
        <v>89829</v>
      </c>
      <c r="B5406" s="332" t="s">
        <v>4763</v>
      </c>
      <c r="C5406" s="447" t="s">
        <v>2010</v>
      </c>
      <c r="D5406" s="446">
        <v>36.57</v>
      </c>
      <c r="E5406" s="323"/>
    </row>
    <row r="5407" spans="1:5" ht="38.25">
      <c r="A5407" s="447">
        <v>89786</v>
      </c>
      <c r="B5407" s="332" t="s">
        <v>4739</v>
      </c>
      <c r="C5407" s="447" t="s">
        <v>2010</v>
      </c>
      <c r="D5407" s="446">
        <v>39.26</v>
      </c>
      <c r="E5407" s="323"/>
    </row>
    <row r="5408" spans="1:5" ht="38.25">
      <c r="A5408" s="447">
        <v>104352</v>
      </c>
      <c r="B5408" s="332" t="s">
        <v>4864</v>
      </c>
      <c r="C5408" s="447" t="s">
        <v>2010</v>
      </c>
      <c r="D5408" s="446">
        <v>40.04</v>
      </c>
      <c r="E5408" s="323"/>
    </row>
    <row r="5409" spans="1:5" ht="38.25">
      <c r="A5409" s="447">
        <v>104344</v>
      </c>
      <c r="B5409" s="332" t="s">
        <v>4857</v>
      </c>
      <c r="C5409" s="447" t="s">
        <v>2010</v>
      </c>
      <c r="D5409" s="446">
        <v>41.28</v>
      </c>
      <c r="E5409" s="323"/>
    </row>
    <row r="5410" spans="1:5" ht="38.25">
      <c r="A5410" s="447">
        <v>104354</v>
      </c>
      <c r="B5410" s="332" t="s">
        <v>4866</v>
      </c>
      <c r="C5410" s="447" t="s">
        <v>2010</v>
      </c>
      <c r="D5410" s="446">
        <v>45.8</v>
      </c>
      <c r="E5410" s="323"/>
    </row>
    <row r="5411" spans="1:5" ht="38.25">
      <c r="A5411" s="447">
        <v>104346</v>
      </c>
      <c r="B5411" s="332" t="s">
        <v>4859</v>
      </c>
      <c r="C5411" s="447" t="s">
        <v>2010</v>
      </c>
      <c r="D5411" s="446">
        <v>45.58</v>
      </c>
      <c r="E5411" s="323"/>
    </row>
    <row r="5412" spans="1:5" ht="38.25">
      <c r="A5412" s="447">
        <v>104356</v>
      </c>
      <c r="B5412" s="332" t="s">
        <v>4868</v>
      </c>
      <c r="C5412" s="447" t="s">
        <v>2010</v>
      </c>
      <c r="D5412" s="446">
        <v>28.12</v>
      </c>
      <c r="E5412" s="323"/>
    </row>
    <row r="5413" spans="1:5" ht="38.25">
      <c r="A5413" s="447">
        <v>104348</v>
      </c>
      <c r="B5413" s="332" t="s">
        <v>4861</v>
      </c>
      <c r="C5413" s="447" t="s">
        <v>2010</v>
      </c>
      <c r="D5413" s="446">
        <v>10.15</v>
      </c>
      <c r="E5413" s="323"/>
    </row>
    <row r="5414" spans="1:5" ht="38.25">
      <c r="A5414" s="447">
        <v>104351</v>
      </c>
      <c r="B5414" s="332" t="s">
        <v>4863</v>
      </c>
      <c r="C5414" s="447" t="s">
        <v>2010</v>
      </c>
      <c r="D5414" s="446">
        <v>21.11</v>
      </c>
      <c r="E5414" s="323"/>
    </row>
    <row r="5415" spans="1:5" ht="38.25">
      <c r="A5415" s="447">
        <v>89800</v>
      </c>
      <c r="B5415" s="332" t="s">
        <v>4681</v>
      </c>
      <c r="C5415" s="447" t="s">
        <v>5</v>
      </c>
      <c r="D5415" s="446">
        <v>27.71</v>
      </c>
      <c r="E5415" s="323"/>
    </row>
    <row r="5416" spans="1:5" ht="38.25">
      <c r="A5416" s="447">
        <v>89714</v>
      </c>
      <c r="B5416" s="332" t="s">
        <v>4678</v>
      </c>
      <c r="C5416" s="447" t="s">
        <v>5</v>
      </c>
      <c r="D5416" s="446">
        <v>36.97</v>
      </c>
      <c r="E5416" s="323"/>
    </row>
    <row r="5417" spans="1:5" ht="38.25">
      <c r="A5417" s="447">
        <v>89848</v>
      </c>
      <c r="B5417" s="332" t="s">
        <v>4682</v>
      </c>
      <c r="C5417" s="447" t="s">
        <v>5</v>
      </c>
      <c r="D5417" s="446">
        <v>26.51</v>
      </c>
      <c r="E5417" s="323"/>
    </row>
    <row r="5418" spans="1:5" ht="38.25">
      <c r="A5418" s="447">
        <v>89849</v>
      </c>
      <c r="B5418" s="332" t="s">
        <v>4683</v>
      </c>
      <c r="C5418" s="447" t="s">
        <v>5</v>
      </c>
      <c r="D5418" s="446">
        <v>53.26</v>
      </c>
      <c r="E5418" s="323"/>
    </row>
    <row r="5419" spans="1:5" ht="38.25">
      <c r="A5419" s="447">
        <v>89711</v>
      </c>
      <c r="B5419" s="332" t="s">
        <v>4675</v>
      </c>
      <c r="C5419" s="447" t="s">
        <v>5</v>
      </c>
      <c r="D5419" s="446">
        <v>21.19</v>
      </c>
      <c r="E5419" s="323"/>
    </row>
    <row r="5420" spans="1:5" ht="38.25">
      <c r="A5420" s="447">
        <v>89798</v>
      </c>
      <c r="B5420" s="332" t="s">
        <v>4679</v>
      </c>
      <c r="C5420" s="447" t="s">
        <v>5</v>
      </c>
      <c r="D5420" s="446">
        <v>12.45</v>
      </c>
      <c r="E5420" s="323"/>
    </row>
    <row r="5421" spans="1:5" ht="38.25">
      <c r="A5421" s="447">
        <v>89712</v>
      </c>
      <c r="B5421" s="332" t="s">
        <v>4676</v>
      </c>
      <c r="C5421" s="447" t="s">
        <v>5</v>
      </c>
      <c r="D5421" s="446">
        <v>26.54</v>
      </c>
      <c r="E5421" s="323"/>
    </row>
    <row r="5422" spans="1:5" ht="38.25">
      <c r="A5422" s="447">
        <v>89799</v>
      </c>
      <c r="B5422" s="332" t="s">
        <v>4680</v>
      </c>
      <c r="C5422" s="447" t="s">
        <v>5</v>
      </c>
      <c r="D5422" s="446">
        <v>21.3</v>
      </c>
      <c r="E5422" s="323"/>
    </row>
    <row r="5423" spans="1:5" ht="38.25">
      <c r="A5423" s="447">
        <v>89713</v>
      </c>
      <c r="B5423" s="332" t="s">
        <v>4677</v>
      </c>
      <c r="C5423" s="447" t="s">
        <v>5</v>
      </c>
      <c r="D5423" s="446">
        <v>33</v>
      </c>
      <c r="E5423" s="323"/>
    </row>
    <row r="5424" spans="1:5" ht="38.25">
      <c r="A5424" s="447">
        <v>89376</v>
      </c>
      <c r="B5424" s="332" t="s">
        <v>4073</v>
      </c>
      <c r="C5424" s="447" t="s">
        <v>2010</v>
      </c>
      <c r="D5424" s="446">
        <v>5.68</v>
      </c>
      <c r="E5424" s="323"/>
    </row>
    <row r="5425" spans="1:5" ht="38.25">
      <c r="A5425" s="447">
        <v>89429</v>
      </c>
      <c r="B5425" s="332" t="s">
        <v>4119</v>
      </c>
      <c r="C5425" s="447" t="s">
        <v>2010</v>
      </c>
      <c r="D5425" s="446">
        <v>6.12</v>
      </c>
      <c r="E5425" s="323"/>
    </row>
    <row r="5426" spans="1:5" ht="38.25">
      <c r="A5426" s="447">
        <v>89383</v>
      </c>
      <c r="B5426" s="332" t="s">
        <v>4079</v>
      </c>
      <c r="C5426" s="447" t="s">
        <v>2010</v>
      </c>
      <c r="D5426" s="446">
        <v>6.64</v>
      </c>
      <c r="E5426" s="323"/>
    </row>
    <row r="5427" spans="1:5" ht="38.25">
      <c r="A5427" s="447">
        <v>89553</v>
      </c>
      <c r="B5427" s="332" t="s">
        <v>4189</v>
      </c>
      <c r="C5427" s="447" t="s">
        <v>2010</v>
      </c>
      <c r="D5427" s="446">
        <v>5.65</v>
      </c>
      <c r="E5427" s="323"/>
    </row>
    <row r="5428" spans="1:5" ht="38.25">
      <c r="A5428" s="447">
        <v>89436</v>
      </c>
      <c r="B5428" s="332" t="s">
        <v>4126</v>
      </c>
      <c r="C5428" s="447" t="s">
        <v>2010</v>
      </c>
      <c r="D5428" s="446">
        <v>8.09</v>
      </c>
      <c r="E5428" s="323"/>
    </row>
    <row r="5429" spans="1:5" ht="38.25">
      <c r="A5429" s="447">
        <v>89391</v>
      </c>
      <c r="B5429" s="332" t="s">
        <v>4086</v>
      </c>
      <c r="C5429" s="447" t="s">
        <v>2010</v>
      </c>
      <c r="D5429" s="446">
        <v>8.6999999999999993</v>
      </c>
      <c r="E5429" s="323"/>
    </row>
    <row r="5430" spans="1:5" ht="38.25">
      <c r="A5430" s="447">
        <v>89570</v>
      </c>
      <c r="B5430" s="332" t="s">
        <v>4205</v>
      </c>
      <c r="C5430" s="447" t="s">
        <v>2010</v>
      </c>
      <c r="D5430" s="446">
        <v>11.1</v>
      </c>
      <c r="E5430" s="323"/>
    </row>
    <row r="5431" spans="1:5" ht="38.25">
      <c r="A5431" s="447">
        <v>103994</v>
      </c>
      <c r="B5431" s="332" t="s">
        <v>6429</v>
      </c>
      <c r="C5431" s="447" t="s">
        <v>2010</v>
      </c>
      <c r="D5431" s="446">
        <v>13.89</v>
      </c>
      <c r="E5431" s="323"/>
    </row>
    <row r="5432" spans="1:5" ht="38.25">
      <c r="A5432" s="447">
        <v>89572</v>
      </c>
      <c r="B5432" s="332" t="s">
        <v>4207</v>
      </c>
      <c r="C5432" s="447" t="s">
        <v>2010</v>
      </c>
      <c r="D5432" s="446">
        <v>8.5</v>
      </c>
      <c r="E5432" s="323"/>
    </row>
    <row r="5433" spans="1:5" ht="38.25">
      <c r="A5433" s="447">
        <v>103992</v>
      </c>
      <c r="B5433" s="332" t="s">
        <v>6428</v>
      </c>
      <c r="C5433" s="447" t="s">
        <v>2010</v>
      </c>
      <c r="D5433" s="446">
        <v>11.34</v>
      </c>
      <c r="E5433" s="323"/>
    </row>
    <row r="5434" spans="1:5" ht="38.25">
      <c r="A5434" s="447">
        <v>89596</v>
      </c>
      <c r="B5434" s="332" t="s">
        <v>4225</v>
      </c>
      <c r="C5434" s="447" t="s">
        <v>2010</v>
      </c>
      <c r="D5434" s="446">
        <v>10.19</v>
      </c>
      <c r="E5434" s="323"/>
    </row>
    <row r="5435" spans="1:5" ht="38.25">
      <c r="A5435" s="447">
        <v>104001</v>
      </c>
      <c r="B5435" s="332" t="s">
        <v>6431</v>
      </c>
      <c r="C5435" s="447" t="s">
        <v>2010</v>
      </c>
      <c r="D5435" s="446">
        <v>13.55</v>
      </c>
      <c r="E5435" s="323"/>
    </row>
    <row r="5436" spans="1:5" ht="38.25">
      <c r="A5436" s="447">
        <v>89595</v>
      </c>
      <c r="B5436" s="332" t="s">
        <v>4224</v>
      </c>
      <c r="C5436" s="447" t="s">
        <v>2010</v>
      </c>
      <c r="D5436" s="446">
        <v>13.97</v>
      </c>
      <c r="E5436" s="323"/>
    </row>
    <row r="5437" spans="1:5" ht="38.25">
      <c r="A5437" s="447">
        <v>104002</v>
      </c>
      <c r="B5437" s="332" t="s">
        <v>6432</v>
      </c>
      <c r="C5437" s="447" t="s">
        <v>2010</v>
      </c>
      <c r="D5437" s="446">
        <v>17.059999999999999</v>
      </c>
      <c r="E5437" s="323"/>
    </row>
    <row r="5438" spans="1:5" ht="38.25">
      <c r="A5438" s="447">
        <v>89610</v>
      </c>
      <c r="B5438" s="332" t="s">
        <v>4232</v>
      </c>
      <c r="C5438" s="447" t="s">
        <v>2010</v>
      </c>
      <c r="D5438" s="446">
        <v>18.850000000000001</v>
      </c>
      <c r="E5438" s="323"/>
    </row>
    <row r="5439" spans="1:5" ht="38.25">
      <c r="A5439" s="447">
        <v>89613</v>
      </c>
      <c r="B5439" s="332" t="s">
        <v>6251</v>
      </c>
      <c r="C5439" s="447" t="s">
        <v>2010</v>
      </c>
      <c r="D5439" s="446">
        <v>29.28</v>
      </c>
      <c r="E5439" s="323"/>
    </row>
    <row r="5440" spans="1:5" ht="38.25">
      <c r="A5440" s="447">
        <v>89616</v>
      </c>
      <c r="B5440" s="332" t="s">
        <v>4237</v>
      </c>
      <c r="C5440" s="447" t="s">
        <v>2010</v>
      </c>
      <c r="D5440" s="446">
        <v>39.06</v>
      </c>
      <c r="E5440" s="323"/>
    </row>
    <row r="5441" spans="1:5" ht="38.25">
      <c r="A5441" s="447">
        <v>103967</v>
      </c>
      <c r="B5441" s="332" t="s">
        <v>4398</v>
      </c>
      <c r="C5441" s="447" t="s">
        <v>2010</v>
      </c>
      <c r="D5441" s="446">
        <v>11.3</v>
      </c>
      <c r="E5441" s="323"/>
    </row>
    <row r="5442" spans="1:5" ht="38.25">
      <c r="A5442" s="447">
        <v>104003</v>
      </c>
      <c r="B5442" s="332" t="s">
        <v>4422</v>
      </c>
      <c r="C5442" s="447" t="s">
        <v>2010</v>
      </c>
      <c r="D5442" s="446">
        <v>14.39</v>
      </c>
      <c r="E5442" s="323"/>
    </row>
    <row r="5443" spans="1:5" ht="38.25">
      <c r="A5443" s="447">
        <v>103952</v>
      </c>
      <c r="B5443" s="332" t="s">
        <v>4387</v>
      </c>
      <c r="C5443" s="447" t="s">
        <v>2010</v>
      </c>
      <c r="D5443" s="446">
        <v>5.82</v>
      </c>
      <c r="E5443" s="323"/>
    </row>
    <row r="5444" spans="1:5" ht="38.25">
      <c r="A5444" s="447">
        <v>103947</v>
      </c>
      <c r="B5444" s="332" t="s">
        <v>4382</v>
      </c>
      <c r="C5444" s="447" t="s">
        <v>2010</v>
      </c>
      <c r="D5444" s="446">
        <v>6.34</v>
      </c>
      <c r="E5444" s="323"/>
    </row>
    <row r="5445" spans="1:5" ht="38.25">
      <c r="A5445" s="447">
        <v>103957</v>
      </c>
      <c r="B5445" s="332" t="s">
        <v>4392</v>
      </c>
      <c r="C5445" s="447" t="s">
        <v>2010</v>
      </c>
      <c r="D5445" s="446">
        <v>4.83</v>
      </c>
      <c r="E5445" s="323"/>
    </row>
    <row r="5446" spans="1:5" ht="38.25">
      <c r="A5446" s="447">
        <v>103953</v>
      </c>
      <c r="B5446" s="332" t="s">
        <v>4388</v>
      </c>
      <c r="C5446" s="447" t="s">
        <v>2010</v>
      </c>
      <c r="D5446" s="446">
        <v>7.27</v>
      </c>
      <c r="E5446" s="323"/>
    </row>
    <row r="5447" spans="1:5" ht="38.25">
      <c r="A5447" s="447">
        <v>103948</v>
      </c>
      <c r="B5447" s="332" t="s">
        <v>4383</v>
      </c>
      <c r="C5447" s="447" t="s">
        <v>2010</v>
      </c>
      <c r="D5447" s="446">
        <v>7.88</v>
      </c>
      <c r="E5447" s="323"/>
    </row>
    <row r="5448" spans="1:5" ht="38.25">
      <c r="A5448" s="447">
        <v>103958</v>
      </c>
      <c r="B5448" s="332" t="s">
        <v>4393</v>
      </c>
      <c r="C5448" s="447" t="s">
        <v>2010</v>
      </c>
      <c r="D5448" s="446">
        <v>9.77</v>
      </c>
      <c r="E5448" s="323"/>
    </row>
    <row r="5449" spans="1:5" ht="38.25">
      <c r="A5449" s="447">
        <v>104009</v>
      </c>
      <c r="B5449" s="332" t="s">
        <v>4428</v>
      </c>
      <c r="C5449" s="447" t="s">
        <v>2010</v>
      </c>
      <c r="D5449" s="446">
        <v>13.08</v>
      </c>
      <c r="E5449" s="323"/>
    </row>
    <row r="5450" spans="1:5" ht="38.25">
      <c r="A5450" s="447">
        <v>103959</v>
      </c>
      <c r="B5450" s="332" t="s">
        <v>4394</v>
      </c>
      <c r="C5450" s="447" t="s">
        <v>2010</v>
      </c>
      <c r="D5450" s="446">
        <v>14.56</v>
      </c>
      <c r="E5450" s="323"/>
    </row>
    <row r="5451" spans="1:5" ht="38.25">
      <c r="A5451" s="447">
        <v>103962</v>
      </c>
      <c r="B5451" s="332" t="s">
        <v>4395</v>
      </c>
      <c r="C5451" s="447" t="s">
        <v>2010</v>
      </c>
      <c r="D5451" s="446">
        <v>6.28</v>
      </c>
      <c r="E5451" s="323"/>
    </row>
    <row r="5452" spans="1:5" ht="38.25">
      <c r="A5452" s="447">
        <v>103954</v>
      </c>
      <c r="B5452" s="332" t="s">
        <v>4389</v>
      </c>
      <c r="C5452" s="447" t="s">
        <v>2010</v>
      </c>
      <c r="D5452" s="446">
        <v>8.64</v>
      </c>
      <c r="E5452" s="323"/>
    </row>
    <row r="5453" spans="1:5" ht="38.25">
      <c r="A5453" s="447">
        <v>103949</v>
      </c>
      <c r="B5453" s="332" t="s">
        <v>4384</v>
      </c>
      <c r="C5453" s="447" t="s">
        <v>2010</v>
      </c>
      <c r="D5453" s="446">
        <v>9.2100000000000009</v>
      </c>
      <c r="E5453" s="323"/>
    </row>
    <row r="5454" spans="1:5" ht="38.25">
      <c r="A5454" s="447">
        <v>103964</v>
      </c>
      <c r="B5454" s="332" t="s">
        <v>4396</v>
      </c>
      <c r="C5454" s="447" t="s">
        <v>2010</v>
      </c>
      <c r="D5454" s="446">
        <v>7.97</v>
      </c>
      <c r="E5454" s="323"/>
    </row>
    <row r="5455" spans="1:5" ht="38.25">
      <c r="A5455" s="447">
        <v>104014</v>
      </c>
      <c r="B5455" s="332" t="s">
        <v>4431</v>
      </c>
      <c r="C5455" s="447" t="s">
        <v>2010</v>
      </c>
      <c r="D5455" s="446">
        <v>10.62</v>
      </c>
      <c r="E5455" s="323"/>
    </row>
    <row r="5456" spans="1:5" ht="38.25">
      <c r="A5456" s="447">
        <v>103966</v>
      </c>
      <c r="B5456" s="332" t="s">
        <v>4397</v>
      </c>
      <c r="C5456" s="447" t="s">
        <v>2010</v>
      </c>
      <c r="D5456" s="446">
        <v>9.41</v>
      </c>
      <c r="E5456" s="323"/>
    </row>
    <row r="5457" spans="1:5" ht="38.25">
      <c r="A5457" s="447">
        <v>103999</v>
      </c>
      <c r="B5457" s="332" t="s">
        <v>4421</v>
      </c>
      <c r="C5457" s="447" t="s">
        <v>2010</v>
      </c>
      <c r="D5457" s="446">
        <v>12.32</v>
      </c>
      <c r="E5457" s="323"/>
    </row>
    <row r="5458" spans="1:5" ht="38.25">
      <c r="A5458" s="447">
        <v>103968</v>
      </c>
      <c r="B5458" s="332" t="s">
        <v>4399</v>
      </c>
      <c r="C5458" s="447" t="s">
        <v>2010</v>
      </c>
      <c r="D5458" s="446">
        <v>16.079999999999998</v>
      </c>
      <c r="E5458" s="323"/>
    </row>
    <row r="5459" spans="1:5" ht="38.25">
      <c r="A5459" s="447">
        <v>103969</v>
      </c>
      <c r="B5459" s="332" t="s">
        <v>4400</v>
      </c>
      <c r="C5459" s="447" t="s">
        <v>2010</v>
      </c>
      <c r="D5459" s="446">
        <v>18.96</v>
      </c>
      <c r="E5459" s="323"/>
    </row>
    <row r="5460" spans="1:5" ht="38.25">
      <c r="A5460" s="447">
        <v>103971</v>
      </c>
      <c r="B5460" s="332" t="s">
        <v>4401</v>
      </c>
      <c r="C5460" s="447" t="s">
        <v>2010</v>
      </c>
      <c r="D5460" s="446">
        <v>24.1</v>
      </c>
      <c r="E5460" s="323"/>
    </row>
    <row r="5461" spans="1:5" ht="38.25">
      <c r="A5461" s="447">
        <v>103972</v>
      </c>
      <c r="B5461" s="332" t="s">
        <v>4402</v>
      </c>
      <c r="C5461" s="447" t="s">
        <v>2010</v>
      </c>
      <c r="D5461" s="446">
        <v>27.89</v>
      </c>
      <c r="E5461" s="323"/>
    </row>
    <row r="5462" spans="1:5" ht="38.25">
      <c r="A5462" s="447">
        <v>103993</v>
      </c>
      <c r="B5462" s="332" t="s">
        <v>4416</v>
      </c>
      <c r="C5462" s="447" t="s">
        <v>2010</v>
      </c>
      <c r="D5462" s="446">
        <v>9.76</v>
      </c>
      <c r="E5462" s="323"/>
    </row>
    <row r="5463" spans="1:5" ht="38.25">
      <c r="A5463" s="447">
        <v>89407</v>
      </c>
      <c r="B5463" s="332" t="s">
        <v>4099</v>
      </c>
      <c r="C5463" s="447" t="s">
        <v>2010</v>
      </c>
      <c r="D5463" s="446">
        <v>8.9</v>
      </c>
      <c r="E5463" s="323"/>
    </row>
    <row r="5464" spans="1:5" ht="38.25">
      <c r="A5464" s="447">
        <v>89361</v>
      </c>
      <c r="B5464" s="332" t="s">
        <v>4058</v>
      </c>
      <c r="C5464" s="447" t="s">
        <v>2010</v>
      </c>
      <c r="D5464" s="446">
        <v>9.61</v>
      </c>
      <c r="E5464" s="323"/>
    </row>
    <row r="5465" spans="1:5" ht="25.5">
      <c r="A5465" s="447">
        <v>89490</v>
      </c>
      <c r="B5465" s="332" t="s">
        <v>4138</v>
      </c>
      <c r="C5465" s="447" t="s">
        <v>2010</v>
      </c>
      <c r="D5465" s="446">
        <v>7.04</v>
      </c>
      <c r="E5465" s="323"/>
    </row>
    <row r="5466" spans="1:5" ht="38.25">
      <c r="A5466" s="447">
        <v>89411</v>
      </c>
      <c r="B5466" s="332" t="s">
        <v>4103</v>
      </c>
      <c r="C5466" s="447" t="s">
        <v>2010</v>
      </c>
      <c r="D5466" s="446">
        <v>10.42</v>
      </c>
      <c r="E5466" s="323"/>
    </row>
    <row r="5467" spans="1:5" ht="38.25">
      <c r="A5467" s="447">
        <v>89365</v>
      </c>
      <c r="B5467" s="332" t="s">
        <v>4062</v>
      </c>
      <c r="C5467" s="447" t="s">
        <v>2010</v>
      </c>
      <c r="D5467" s="446">
        <v>11.25</v>
      </c>
      <c r="E5467" s="323"/>
    </row>
    <row r="5468" spans="1:5" ht="25.5">
      <c r="A5468" s="447">
        <v>89496</v>
      </c>
      <c r="B5468" s="332" t="s">
        <v>4142</v>
      </c>
      <c r="C5468" s="447" t="s">
        <v>2010</v>
      </c>
      <c r="D5468" s="446">
        <v>10.199999999999999</v>
      </c>
      <c r="E5468" s="323"/>
    </row>
    <row r="5469" spans="1:5" ht="38.25">
      <c r="A5469" s="447">
        <v>89416</v>
      </c>
      <c r="B5469" s="332" t="s">
        <v>4108</v>
      </c>
      <c r="C5469" s="447" t="s">
        <v>2010</v>
      </c>
      <c r="D5469" s="446">
        <v>14.13</v>
      </c>
      <c r="E5469" s="323"/>
    </row>
    <row r="5470" spans="1:5" ht="38.25">
      <c r="A5470" s="447">
        <v>89370</v>
      </c>
      <c r="B5470" s="332" t="s">
        <v>4067</v>
      </c>
      <c r="C5470" s="447" t="s">
        <v>2010</v>
      </c>
      <c r="D5470" s="446">
        <v>15.11</v>
      </c>
      <c r="E5470" s="323"/>
    </row>
    <row r="5471" spans="1:5" ht="25.5">
      <c r="A5471" s="447">
        <v>89500</v>
      </c>
      <c r="B5471" s="332" t="s">
        <v>4146</v>
      </c>
      <c r="C5471" s="447" t="s">
        <v>2010</v>
      </c>
      <c r="D5471" s="446">
        <v>12.48</v>
      </c>
      <c r="E5471" s="323"/>
    </row>
    <row r="5472" spans="1:5" ht="38.25">
      <c r="A5472" s="447">
        <v>103983</v>
      </c>
      <c r="B5472" s="332" t="s">
        <v>4409</v>
      </c>
      <c r="C5472" s="447" t="s">
        <v>2010</v>
      </c>
      <c r="D5472" s="446">
        <v>16.989999999999998</v>
      </c>
      <c r="E5472" s="323"/>
    </row>
    <row r="5473" spans="1:5" ht="25.5">
      <c r="A5473" s="447">
        <v>89504</v>
      </c>
      <c r="B5473" s="332" t="s">
        <v>4150</v>
      </c>
      <c r="C5473" s="447" t="s">
        <v>2010</v>
      </c>
      <c r="D5473" s="446">
        <v>18.3</v>
      </c>
      <c r="E5473" s="323"/>
    </row>
    <row r="5474" spans="1:5" ht="38.25">
      <c r="A5474" s="447">
        <v>103987</v>
      </c>
      <c r="B5474" s="332" t="s">
        <v>4413</v>
      </c>
      <c r="C5474" s="447" t="s">
        <v>2010</v>
      </c>
      <c r="D5474" s="446">
        <v>23.58</v>
      </c>
      <c r="E5474" s="323"/>
    </row>
    <row r="5475" spans="1:5" ht="25.5">
      <c r="A5475" s="447">
        <v>89510</v>
      </c>
      <c r="B5475" s="332" t="s">
        <v>4154</v>
      </c>
      <c r="C5475" s="447" t="s">
        <v>2010</v>
      </c>
      <c r="D5475" s="446">
        <v>26</v>
      </c>
      <c r="E5475" s="323"/>
    </row>
    <row r="5476" spans="1:5" ht="25.5">
      <c r="A5476" s="447">
        <v>89519</v>
      </c>
      <c r="B5476" s="332" t="s">
        <v>4161</v>
      </c>
      <c r="C5476" s="447" t="s">
        <v>2010</v>
      </c>
      <c r="D5476" s="446">
        <v>45.26</v>
      </c>
      <c r="E5476" s="323"/>
    </row>
    <row r="5477" spans="1:5" ht="25.5">
      <c r="A5477" s="447">
        <v>89527</v>
      </c>
      <c r="B5477" s="332" t="s">
        <v>4169</v>
      </c>
      <c r="C5477" s="447" t="s">
        <v>2010</v>
      </c>
      <c r="D5477" s="446">
        <v>54.47</v>
      </c>
      <c r="E5477" s="323"/>
    </row>
    <row r="5478" spans="1:5" ht="38.25">
      <c r="A5478" s="447">
        <v>89406</v>
      </c>
      <c r="B5478" s="332" t="s">
        <v>4098</v>
      </c>
      <c r="C5478" s="447" t="s">
        <v>2010</v>
      </c>
      <c r="D5478" s="446">
        <v>8.83</v>
      </c>
      <c r="E5478" s="323"/>
    </row>
    <row r="5479" spans="1:5" ht="38.25">
      <c r="A5479" s="447">
        <v>89360</v>
      </c>
      <c r="B5479" s="332" t="s">
        <v>4057</v>
      </c>
      <c r="C5479" s="447" t="s">
        <v>2010</v>
      </c>
      <c r="D5479" s="446">
        <v>9.5399999999999991</v>
      </c>
      <c r="E5479" s="323"/>
    </row>
    <row r="5480" spans="1:5" ht="25.5">
      <c r="A5480" s="447">
        <v>89489</v>
      </c>
      <c r="B5480" s="332" t="s">
        <v>4137</v>
      </c>
      <c r="C5480" s="447" t="s">
        <v>2010</v>
      </c>
      <c r="D5480" s="446">
        <v>7.57</v>
      </c>
      <c r="E5480" s="323"/>
    </row>
    <row r="5481" spans="1:5" ht="38.25">
      <c r="A5481" s="447">
        <v>89410</v>
      </c>
      <c r="B5481" s="332" t="s">
        <v>4102</v>
      </c>
      <c r="C5481" s="447" t="s">
        <v>2010</v>
      </c>
      <c r="D5481" s="446">
        <v>10.95</v>
      </c>
      <c r="E5481" s="323"/>
    </row>
    <row r="5482" spans="1:5" ht="38.25">
      <c r="A5482" s="447">
        <v>89364</v>
      </c>
      <c r="B5482" s="332" t="s">
        <v>4061</v>
      </c>
      <c r="C5482" s="447" t="s">
        <v>2010</v>
      </c>
      <c r="D5482" s="446">
        <v>11.78</v>
      </c>
      <c r="E5482" s="323"/>
    </row>
    <row r="5483" spans="1:5" ht="25.5">
      <c r="A5483" s="447">
        <v>89494</v>
      </c>
      <c r="B5483" s="332" t="s">
        <v>4141</v>
      </c>
      <c r="C5483" s="447" t="s">
        <v>2010</v>
      </c>
      <c r="D5483" s="446">
        <v>12.16</v>
      </c>
      <c r="E5483" s="323"/>
    </row>
    <row r="5484" spans="1:5" ht="38.25">
      <c r="A5484" s="447">
        <v>89415</v>
      </c>
      <c r="B5484" s="332" t="s">
        <v>4107</v>
      </c>
      <c r="C5484" s="447" t="s">
        <v>2010</v>
      </c>
      <c r="D5484" s="446">
        <v>16.09</v>
      </c>
      <c r="E5484" s="323"/>
    </row>
    <row r="5485" spans="1:5" ht="38.25">
      <c r="A5485" s="447">
        <v>89369</v>
      </c>
      <c r="B5485" s="332" t="s">
        <v>4066</v>
      </c>
      <c r="C5485" s="447" t="s">
        <v>2010</v>
      </c>
      <c r="D5485" s="446">
        <v>17.07</v>
      </c>
      <c r="E5485" s="323"/>
    </row>
    <row r="5486" spans="1:5" ht="25.5">
      <c r="A5486" s="447">
        <v>89499</v>
      </c>
      <c r="B5486" s="332" t="s">
        <v>4145</v>
      </c>
      <c r="C5486" s="447" t="s">
        <v>2010</v>
      </c>
      <c r="D5486" s="446">
        <v>18.98</v>
      </c>
      <c r="E5486" s="323"/>
    </row>
    <row r="5487" spans="1:5" ht="38.25">
      <c r="A5487" s="447">
        <v>103982</v>
      </c>
      <c r="B5487" s="332" t="s">
        <v>4408</v>
      </c>
      <c r="C5487" s="447" t="s">
        <v>2010</v>
      </c>
      <c r="D5487" s="446">
        <v>23.49</v>
      </c>
      <c r="E5487" s="323"/>
    </row>
    <row r="5488" spans="1:5" ht="25.5">
      <c r="A5488" s="447">
        <v>89503</v>
      </c>
      <c r="B5488" s="332" t="s">
        <v>4149</v>
      </c>
      <c r="C5488" s="447" t="s">
        <v>2010</v>
      </c>
      <c r="D5488" s="446">
        <v>22.02</v>
      </c>
      <c r="E5488" s="323"/>
    </row>
    <row r="5489" spans="1:5" ht="38.25">
      <c r="A5489" s="447">
        <v>103986</v>
      </c>
      <c r="B5489" s="332" t="s">
        <v>4412</v>
      </c>
      <c r="C5489" s="447" t="s">
        <v>2010</v>
      </c>
      <c r="D5489" s="446">
        <v>27.3</v>
      </c>
      <c r="E5489" s="323"/>
    </row>
    <row r="5490" spans="1:5" ht="25.5">
      <c r="A5490" s="447">
        <v>89507</v>
      </c>
      <c r="B5490" s="332" t="s">
        <v>4153</v>
      </c>
      <c r="C5490" s="447" t="s">
        <v>2010</v>
      </c>
      <c r="D5490" s="446">
        <v>44.83</v>
      </c>
      <c r="E5490" s="323"/>
    </row>
    <row r="5491" spans="1:5" ht="25.5">
      <c r="A5491" s="447">
        <v>89517</v>
      </c>
      <c r="B5491" s="332" t="s">
        <v>4159</v>
      </c>
      <c r="C5491" s="447" t="s">
        <v>2010</v>
      </c>
      <c r="D5491" s="446">
        <v>66.34</v>
      </c>
      <c r="E5491" s="323"/>
    </row>
    <row r="5492" spans="1:5" ht="25.5">
      <c r="A5492" s="447">
        <v>89525</v>
      </c>
      <c r="B5492" s="332" t="s">
        <v>4167</v>
      </c>
      <c r="C5492" s="447" t="s">
        <v>2010</v>
      </c>
      <c r="D5492" s="446">
        <v>83.31</v>
      </c>
      <c r="E5492" s="323"/>
    </row>
    <row r="5493" spans="1:5" ht="38.25">
      <c r="A5493" s="447">
        <v>89423</v>
      </c>
      <c r="B5493" s="332" t="s">
        <v>4113</v>
      </c>
      <c r="C5493" s="447" t="s">
        <v>2010</v>
      </c>
      <c r="D5493" s="446">
        <v>9.61</v>
      </c>
      <c r="E5493" s="323"/>
    </row>
    <row r="5494" spans="1:5" ht="38.25">
      <c r="A5494" s="447">
        <v>89377</v>
      </c>
      <c r="B5494" s="332" t="s">
        <v>4074</v>
      </c>
      <c r="C5494" s="447" t="s">
        <v>2010</v>
      </c>
      <c r="D5494" s="446">
        <v>10.08</v>
      </c>
      <c r="E5494" s="323"/>
    </row>
    <row r="5495" spans="1:5" ht="25.5">
      <c r="A5495" s="447">
        <v>89540</v>
      </c>
      <c r="B5495" s="332" t="s">
        <v>4177</v>
      </c>
      <c r="C5495" s="447" t="s">
        <v>2010</v>
      </c>
      <c r="D5495" s="446">
        <v>10.02</v>
      </c>
      <c r="E5495" s="323"/>
    </row>
    <row r="5496" spans="1:5" ht="38.25">
      <c r="A5496" s="447">
        <v>89430</v>
      </c>
      <c r="B5496" s="332" t="s">
        <v>4120</v>
      </c>
      <c r="C5496" s="447" t="s">
        <v>2010</v>
      </c>
      <c r="D5496" s="446">
        <v>12.29</v>
      </c>
      <c r="E5496" s="323"/>
    </row>
    <row r="5497" spans="1:5" ht="38.25">
      <c r="A5497" s="447">
        <v>89384</v>
      </c>
      <c r="B5497" s="332" t="s">
        <v>4080</v>
      </c>
      <c r="C5497" s="447" t="s">
        <v>2010</v>
      </c>
      <c r="D5497" s="446">
        <v>12.84</v>
      </c>
      <c r="E5497" s="323"/>
    </row>
    <row r="5498" spans="1:5" ht="25.5">
      <c r="A5498" s="447">
        <v>89555</v>
      </c>
      <c r="B5498" s="332" t="s">
        <v>4191</v>
      </c>
      <c r="C5498" s="447" t="s">
        <v>2010</v>
      </c>
      <c r="D5498" s="446">
        <v>20.61</v>
      </c>
      <c r="E5498" s="323"/>
    </row>
    <row r="5499" spans="1:5" ht="38.25">
      <c r="A5499" s="447">
        <v>89437</v>
      </c>
      <c r="B5499" s="332" t="s">
        <v>4127</v>
      </c>
      <c r="C5499" s="447" t="s">
        <v>2010</v>
      </c>
      <c r="D5499" s="446">
        <v>23.23</v>
      </c>
      <c r="E5499" s="323"/>
    </row>
    <row r="5500" spans="1:5" ht="38.25">
      <c r="A5500" s="447">
        <v>89392</v>
      </c>
      <c r="B5500" s="332" t="s">
        <v>4087</v>
      </c>
      <c r="C5500" s="447" t="s">
        <v>2010</v>
      </c>
      <c r="D5500" s="446">
        <v>23.88</v>
      </c>
      <c r="E5500" s="323"/>
    </row>
    <row r="5501" spans="1:5" ht="38.25">
      <c r="A5501" s="447">
        <v>89405</v>
      </c>
      <c r="B5501" s="332" t="s">
        <v>4097</v>
      </c>
      <c r="C5501" s="447" t="s">
        <v>2010</v>
      </c>
      <c r="D5501" s="446">
        <v>7.86</v>
      </c>
      <c r="E5501" s="323"/>
    </row>
    <row r="5502" spans="1:5" ht="38.25">
      <c r="A5502" s="447">
        <v>89359</v>
      </c>
      <c r="B5502" s="332" t="s">
        <v>4056</v>
      </c>
      <c r="C5502" s="447" t="s">
        <v>2010</v>
      </c>
      <c r="D5502" s="446">
        <v>8.57</v>
      </c>
      <c r="E5502" s="323"/>
    </row>
    <row r="5503" spans="1:5" ht="25.5">
      <c r="A5503" s="447">
        <v>89485</v>
      </c>
      <c r="B5503" s="332" t="s">
        <v>4136</v>
      </c>
      <c r="C5503" s="447" t="s">
        <v>2010</v>
      </c>
      <c r="D5503" s="446">
        <v>6.11</v>
      </c>
      <c r="E5503" s="323"/>
    </row>
    <row r="5504" spans="1:5" ht="38.25">
      <c r="A5504" s="447">
        <v>89409</v>
      </c>
      <c r="B5504" s="332" t="s">
        <v>4101</v>
      </c>
      <c r="C5504" s="447" t="s">
        <v>2010</v>
      </c>
      <c r="D5504" s="446">
        <v>9.49</v>
      </c>
      <c r="E5504" s="323"/>
    </row>
    <row r="5505" spans="1:5" ht="38.25">
      <c r="A5505" s="447">
        <v>89363</v>
      </c>
      <c r="B5505" s="332" t="s">
        <v>4060</v>
      </c>
      <c r="C5505" s="447" t="s">
        <v>2010</v>
      </c>
      <c r="D5505" s="446">
        <v>10.32</v>
      </c>
      <c r="E5505" s="323"/>
    </row>
    <row r="5506" spans="1:5" ht="25.5">
      <c r="A5506" s="447">
        <v>89493</v>
      </c>
      <c r="B5506" s="332" t="s">
        <v>4140</v>
      </c>
      <c r="C5506" s="447" t="s">
        <v>2010</v>
      </c>
      <c r="D5506" s="446">
        <v>9.8800000000000008</v>
      </c>
      <c r="E5506" s="323"/>
    </row>
    <row r="5507" spans="1:5" ht="38.25">
      <c r="A5507" s="447">
        <v>89414</v>
      </c>
      <c r="B5507" s="332" t="s">
        <v>4106</v>
      </c>
      <c r="C5507" s="447" t="s">
        <v>2010</v>
      </c>
      <c r="D5507" s="446">
        <v>13.81</v>
      </c>
      <c r="E5507" s="323"/>
    </row>
    <row r="5508" spans="1:5" ht="38.25">
      <c r="A5508" s="447">
        <v>89368</v>
      </c>
      <c r="B5508" s="332" t="s">
        <v>4065</v>
      </c>
      <c r="C5508" s="447" t="s">
        <v>2010</v>
      </c>
      <c r="D5508" s="446">
        <v>14.79</v>
      </c>
      <c r="E5508" s="323"/>
    </row>
    <row r="5509" spans="1:5" ht="25.5">
      <c r="A5509" s="447">
        <v>89498</v>
      </c>
      <c r="B5509" s="332" t="s">
        <v>4144</v>
      </c>
      <c r="C5509" s="447" t="s">
        <v>2010</v>
      </c>
      <c r="D5509" s="446">
        <v>13.01</v>
      </c>
      <c r="E5509" s="323"/>
    </row>
    <row r="5510" spans="1:5" ht="38.25">
      <c r="A5510" s="447">
        <v>103981</v>
      </c>
      <c r="B5510" s="332" t="s">
        <v>4407</v>
      </c>
      <c r="C5510" s="447" t="s">
        <v>2010</v>
      </c>
      <c r="D5510" s="446">
        <v>17.52</v>
      </c>
      <c r="E5510" s="323"/>
    </row>
    <row r="5511" spans="1:5" ht="25.5">
      <c r="A5511" s="447">
        <v>89502</v>
      </c>
      <c r="B5511" s="332" t="s">
        <v>4148</v>
      </c>
      <c r="C5511" s="447" t="s">
        <v>2010</v>
      </c>
      <c r="D5511" s="446">
        <v>16.54</v>
      </c>
      <c r="E5511" s="323"/>
    </row>
    <row r="5512" spans="1:5" ht="38.25">
      <c r="A5512" s="447">
        <v>103985</v>
      </c>
      <c r="B5512" s="332" t="s">
        <v>4411</v>
      </c>
      <c r="C5512" s="447" t="s">
        <v>2010</v>
      </c>
      <c r="D5512" s="446">
        <v>21.82</v>
      </c>
      <c r="E5512" s="323"/>
    </row>
    <row r="5513" spans="1:5" ht="25.5">
      <c r="A5513" s="447">
        <v>89506</v>
      </c>
      <c r="B5513" s="332" t="s">
        <v>4152</v>
      </c>
      <c r="C5513" s="447" t="s">
        <v>2010</v>
      </c>
      <c r="D5513" s="446">
        <v>38.049999999999997</v>
      </c>
      <c r="E5513" s="323"/>
    </row>
    <row r="5514" spans="1:5" ht="25.5">
      <c r="A5514" s="447">
        <v>89515</v>
      </c>
      <c r="B5514" s="332" t="s">
        <v>4157</v>
      </c>
      <c r="C5514" s="447" t="s">
        <v>2010</v>
      </c>
      <c r="D5514" s="446">
        <v>79.010000000000005</v>
      </c>
      <c r="E5514" s="323"/>
    </row>
    <row r="5515" spans="1:5" ht="25.5">
      <c r="A5515" s="447">
        <v>89523</v>
      </c>
      <c r="B5515" s="332" t="s">
        <v>4165</v>
      </c>
      <c r="C5515" s="447" t="s">
        <v>2010</v>
      </c>
      <c r="D5515" s="446">
        <v>96.52</v>
      </c>
      <c r="E5515" s="323"/>
    </row>
    <row r="5516" spans="1:5" ht="38.25">
      <c r="A5516" s="447">
        <v>90373</v>
      </c>
      <c r="B5516" s="332" t="s">
        <v>4376</v>
      </c>
      <c r="C5516" s="447" t="s">
        <v>2010</v>
      </c>
      <c r="D5516" s="446">
        <v>12.9</v>
      </c>
      <c r="E5516" s="323"/>
    </row>
    <row r="5517" spans="1:5" ht="38.25">
      <c r="A5517" s="447">
        <v>89366</v>
      </c>
      <c r="B5517" s="332" t="s">
        <v>4063</v>
      </c>
      <c r="C5517" s="447" t="s">
        <v>2010</v>
      </c>
      <c r="D5517" s="446">
        <v>16.12</v>
      </c>
      <c r="E5517" s="323"/>
    </row>
    <row r="5518" spans="1:5" ht="38.25">
      <c r="A5518" s="447">
        <v>89404</v>
      </c>
      <c r="B5518" s="332" t="s">
        <v>4096</v>
      </c>
      <c r="C5518" s="447" t="s">
        <v>2010</v>
      </c>
      <c r="D5518" s="446">
        <v>7.33</v>
      </c>
      <c r="E5518" s="323"/>
    </row>
    <row r="5519" spans="1:5" ht="38.25">
      <c r="A5519" s="447">
        <v>89358</v>
      </c>
      <c r="B5519" s="332" t="s">
        <v>4055</v>
      </c>
      <c r="C5519" s="447" t="s">
        <v>2010</v>
      </c>
      <c r="D5519" s="446">
        <v>8.0399999999999991</v>
      </c>
      <c r="E5519" s="323"/>
    </row>
    <row r="5520" spans="1:5" ht="25.5">
      <c r="A5520" s="447">
        <v>89481</v>
      </c>
      <c r="B5520" s="332" t="s">
        <v>4135</v>
      </c>
      <c r="C5520" s="447" t="s">
        <v>2010</v>
      </c>
      <c r="D5520" s="446">
        <v>5.35</v>
      </c>
      <c r="E5520" s="323"/>
    </row>
    <row r="5521" spans="1:5" ht="38.25">
      <c r="A5521" s="447">
        <v>89408</v>
      </c>
      <c r="B5521" s="332" t="s">
        <v>4100</v>
      </c>
      <c r="C5521" s="447" t="s">
        <v>2010</v>
      </c>
      <c r="D5521" s="446">
        <v>8.73</v>
      </c>
      <c r="E5521" s="323"/>
    </row>
    <row r="5522" spans="1:5" ht="38.25">
      <c r="A5522" s="447">
        <v>89362</v>
      </c>
      <c r="B5522" s="332" t="s">
        <v>4059</v>
      </c>
      <c r="C5522" s="447" t="s">
        <v>2010</v>
      </c>
      <c r="D5522" s="446">
        <v>9.56</v>
      </c>
      <c r="E5522" s="323"/>
    </row>
    <row r="5523" spans="1:5" ht="38.25">
      <c r="A5523" s="447">
        <v>89412</v>
      </c>
      <c r="B5523" s="332" t="s">
        <v>4104</v>
      </c>
      <c r="C5523" s="447" t="s">
        <v>2010</v>
      </c>
      <c r="D5523" s="446">
        <v>9.7799999999999994</v>
      </c>
      <c r="E5523" s="323"/>
    </row>
    <row r="5524" spans="1:5" ht="25.5">
      <c r="A5524" s="447">
        <v>89492</v>
      </c>
      <c r="B5524" s="332" t="s">
        <v>4139</v>
      </c>
      <c r="C5524" s="447" t="s">
        <v>2010</v>
      </c>
      <c r="D5524" s="446">
        <v>8.19</v>
      </c>
      <c r="E5524" s="323"/>
    </row>
    <row r="5525" spans="1:5" ht="38.25">
      <c r="A5525" s="447">
        <v>89413</v>
      </c>
      <c r="B5525" s="332" t="s">
        <v>4105</v>
      </c>
      <c r="C5525" s="447" t="s">
        <v>2010</v>
      </c>
      <c r="D5525" s="446">
        <v>12.12</v>
      </c>
      <c r="E5525" s="323"/>
    </row>
    <row r="5526" spans="1:5" ht="38.25">
      <c r="A5526" s="447">
        <v>89367</v>
      </c>
      <c r="B5526" s="332" t="s">
        <v>4064</v>
      </c>
      <c r="C5526" s="447" t="s">
        <v>2010</v>
      </c>
      <c r="D5526" s="446">
        <v>13.1</v>
      </c>
      <c r="E5526" s="323"/>
    </row>
    <row r="5527" spans="1:5" ht="25.5">
      <c r="A5527" s="447">
        <v>89497</v>
      </c>
      <c r="B5527" s="332" t="s">
        <v>4143</v>
      </c>
      <c r="C5527" s="447" t="s">
        <v>2010</v>
      </c>
      <c r="D5527" s="446">
        <v>12.95</v>
      </c>
      <c r="E5527" s="323"/>
    </row>
    <row r="5528" spans="1:5" ht="38.25">
      <c r="A5528" s="447">
        <v>103980</v>
      </c>
      <c r="B5528" s="332" t="s">
        <v>4406</v>
      </c>
      <c r="C5528" s="447" t="s">
        <v>2010</v>
      </c>
      <c r="D5528" s="446">
        <v>17.46</v>
      </c>
      <c r="E5528" s="323"/>
    </row>
    <row r="5529" spans="1:5" ht="25.5">
      <c r="A5529" s="447">
        <v>89501</v>
      </c>
      <c r="B5529" s="332" t="s">
        <v>4147</v>
      </c>
      <c r="C5529" s="447" t="s">
        <v>2010</v>
      </c>
      <c r="D5529" s="446">
        <v>14.09</v>
      </c>
      <c r="E5529" s="323"/>
    </row>
    <row r="5530" spans="1:5" ht="38.25">
      <c r="A5530" s="447">
        <v>103984</v>
      </c>
      <c r="B5530" s="332" t="s">
        <v>4410</v>
      </c>
      <c r="C5530" s="447" t="s">
        <v>2010</v>
      </c>
      <c r="D5530" s="446">
        <v>19.37</v>
      </c>
      <c r="E5530" s="323"/>
    </row>
    <row r="5531" spans="1:5" ht="25.5">
      <c r="A5531" s="447">
        <v>89505</v>
      </c>
      <c r="B5531" s="332" t="s">
        <v>4151</v>
      </c>
      <c r="C5531" s="447" t="s">
        <v>2010</v>
      </c>
      <c r="D5531" s="446">
        <v>39.770000000000003</v>
      </c>
      <c r="E5531" s="323"/>
    </row>
    <row r="5532" spans="1:5" ht="25.5">
      <c r="A5532" s="447">
        <v>89513</v>
      </c>
      <c r="B5532" s="332" t="s">
        <v>4155</v>
      </c>
      <c r="C5532" s="447" t="s">
        <v>2010</v>
      </c>
      <c r="D5532" s="446">
        <v>98.85</v>
      </c>
      <c r="E5532" s="323"/>
    </row>
    <row r="5533" spans="1:5" ht="25.5">
      <c r="A5533" s="447">
        <v>89521</v>
      </c>
      <c r="B5533" s="332" t="s">
        <v>4163</v>
      </c>
      <c r="C5533" s="447" t="s">
        <v>2010</v>
      </c>
      <c r="D5533" s="446">
        <v>117.78</v>
      </c>
      <c r="E5533" s="323"/>
    </row>
    <row r="5534" spans="1:5" ht="38.25">
      <c r="A5534" s="447">
        <v>103955</v>
      </c>
      <c r="B5534" s="332" t="s">
        <v>4390</v>
      </c>
      <c r="C5534" s="447" t="s">
        <v>2010</v>
      </c>
      <c r="D5534" s="446">
        <v>10.08</v>
      </c>
      <c r="E5534" s="323"/>
    </row>
    <row r="5535" spans="1:5" ht="38.25">
      <c r="A5535" s="447">
        <v>103950</v>
      </c>
      <c r="B5535" s="332" t="s">
        <v>4385</v>
      </c>
      <c r="C5535" s="447" t="s">
        <v>2010</v>
      </c>
      <c r="D5535" s="446">
        <v>10.86</v>
      </c>
      <c r="E5535" s="323"/>
    </row>
    <row r="5536" spans="1:5" ht="38.25">
      <c r="A5536" s="447">
        <v>103974</v>
      </c>
      <c r="B5536" s="332" t="s">
        <v>4403</v>
      </c>
      <c r="C5536" s="447" t="s">
        <v>2010</v>
      </c>
      <c r="D5536" s="446">
        <v>10.3</v>
      </c>
      <c r="E5536" s="323"/>
    </row>
    <row r="5537" spans="1:5" ht="38.25">
      <c r="A5537" s="447">
        <v>103956</v>
      </c>
      <c r="B5537" s="332" t="s">
        <v>4391</v>
      </c>
      <c r="C5537" s="447" t="s">
        <v>2010</v>
      </c>
      <c r="D5537" s="446">
        <v>13.96</v>
      </c>
      <c r="E5537" s="323"/>
    </row>
    <row r="5538" spans="1:5" ht="38.25">
      <c r="A5538" s="447">
        <v>103951</v>
      </c>
      <c r="B5538" s="332" t="s">
        <v>4386</v>
      </c>
      <c r="C5538" s="447" t="s">
        <v>2010</v>
      </c>
      <c r="D5538" s="446">
        <v>14.87</v>
      </c>
      <c r="E5538" s="323"/>
    </row>
    <row r="5539" spans="1:5" ht="38.25">
      <c r="A5539" s="447">
        <v>89374</v>
      </c>
      <c r="B5539" s="332" t="s">
        <v>4071</v>
      </c>
      <c r="C5539" s="447" t="s">
        <v>2010</v>
      </c>
      <c r="D5539" s="446">
        <v>9.9600000000000009</v>
      </c>
      <c r="E5539" s="323"/>
    </row>
    <row r="5540" spans="1:5" ht="38.25">
      <c r="A5540" s="447">
        <v>89427</v>
      </c>
      <c r="B5540" s="332" t="s">
        <v>4117</v>
      </c>
      <c r="C5540" s="447" t="s">
        <v>2010</v>
      </c>
      <c r="D5540" s="446">
        <v>11.71</v>
      </c>
      <c r="E5540" s="323"/>
    </row>
    <row r="5541" spans="1:5" ht="38.25">
      <c r="A5541" s="447">
        <v>89381</v>
      </c>
      <c r="B5541" s="332" t="s">
        <v>4077</v>
      </c>
      <c r="C5541" s="447" t="s">
        <v>2010</v>
      </c>
      <c r="D5541" s="446">
        <v>12.23</v>
      </c>
      <c r="E5541" s="323"/>
    </row>
    <row r="5542" spans="1:5" ht="38.25">
      <c r="A5542" s="447">
        <v>95237</v>
      </c>
      <c r="B5542" s="332" t="s">
        <v>4379</v>
      </c>
      <c r="C5542" s="447" t="s">
        <v>2010</v>
      </c>
      <c r="D5542" s="446">
        <v>23.44</v>
      </c>
      <c r="E5542" s="323"/>
    </row>
    <row r="5543" spans="1:5" ht="38.25">
      <c r="A5543" s="447">
        <v>89979</v>
      </c>
      <c r="B5543" s="332" t="s">
        <v>4374</v>
      </c>
      <c r="C5543" s="447" t="s">
        <v>2010</v>
      </c>
      <c r="D5543" s="446">
        <v>24.05</v>
      </c>
      <c r="E5543" s="323"/>
    </row>
    <row r="5544" spans="1:5" ht="25.5">
      <c r="A5544" s="447">
        <v>89564</v>
      </c>
      <c r="B5544" s="332" t="s">
        <v>4199</v>
      </c>
      <c r="C5544" s="447" t="s">
        <v>2010</v>
      </c>
      <c r="D5544" s="446">
        <v>15.02</v>
      </c>
      <c r="E5544" s="323"/>
    </row>
    <row r="5545" spans="1:5" ht="38.25">
      <c r="A5545" s="447">
        <v>103991</v>
      </c>
      <c r="B5545" s="332" t="s">
        <v>6427</v>
      </c>
      <c r="C5545" s="447" t="s">
        <v>2010</v>
      </c>
      <c r="D5545" s="446">
        <v>17.86</v>
      </c>
      <c r="E5545" s="323"/>
    </row>
    <row r="5546" spans="1:5" ht="25.5">
      <c r="A5546" s="447">
        <v>89593</v>
      </c>
      <c r="B5546" s="332" t="s">
        <v>4222</v>
      </c>
      <c r="C5546" s="447" t="s">
        <v>2010</v>
      </c>
      <c r="D5546" s="446">
        <v>23.79</v>
      </c>
      <c r="E5546" s="323"/>
    </row>
    <row r="5547" spans="1:5" ht="38.25">
      <c r="A5547" s="447">
        <v>104000</v>
      </c>
      <c r="B5547" s="332" t="s">
        <v>6430</v>
      </c>
      <c r="C5547" s="447" t="s">
        <v>2010</v>
      </c>
      <c r="D5547" s="446">
        <v>27.15</v>
      </c>
      <c r="E5547" s="323"/>
    </row>
    <row r="5548" spans="1:5" ht="38.25">
      <c r="A5548" s="447">
        <v>89418</v>
      </c>
      <c r="B5548" s="332" t="s">
        <v>4110</v>
      </c>
      <c r="C5548" s="447" t="s">
        <v>2010</v>
      </c>
      <c r="D5548" s="446">
        <v>15.2</v>
      </c>
      <c r="E5548" s="323"/>
    </row>
    <row r="5549" spans="1:5" ht="38.25">
      <c r="A5549" s="447">
        <v>89372</v>
      </c>
      <c r="B5549" s="332" t="s">
        <v>4069</v>
      </c>
      <c r="C5549" s="447" t="s">
        <v>2010</v>
      </c>
      <c r="D5549" s="446">
        <v>15.67</v>
      </c>
      <c r="E5549" s="323"/>
    </row>
    <row r="5550" spans="1:5" ht="25.5">
      <c r="A5550" s="447">
        <v>89530</v>
      </c>
      <c r="B5550" s="332" t="s">
        <v>4172</v>
      </c>
      <c r="C5550" s="447" t="s">
        <v>2010</v>
      </c>
      <c r="D5550" s="446">
        <v>15.59</v>
      </c>
      <c r="E5550" s="323"/>
    </row>
    <row r="5551" spans="1:5" ht="38.25">
      <c r="A5551" s="447">
        <v>89425</v>
      </c>
      <c r="B5551" s="332" t="s">
        <v>4115</v>
      </c>
      <c r="C5551" s="447" t="s">
        <v>2010</v>
      </c>
      <c r="D5551" s="446">
        <v>17.86</v>
      </c>
      <c r="E5551" s="323"/>
    </row>
    <row r="5552" spans="1:5" ht="38.25">
      <c r="A5552" s="447">
        <v>89379</v>
      </c>
      <c r="B5552" s="332" t="s">
        <v>1094</v>
      </c>
      <c r="C5552" s="447" t="s">
        <v>2010</v>
      </c>
      <c r="D5552" s="446">
        <v>18.41</v>
      </c>
      <c r="E5552" s="323"/>
    </row>
    <row r="5553" spans="1:5" ht="25.5">
      <c r="A5553" s="447">
        <v>89542</v>
      </c>
      <c r="B5553" s="332" t="s">
        <v>4179</v>
      </c>
      <c r="C5553" s="447" t="s">
        <v>2010</v>
      </c>
      <c r="D5553" s="446">
        <v>25.94</v>
      </c>
      <c r="E5553" s="323"/>
    </row>
    <row r="5554" spans="1:5" ht="38.25">
      <c r="A5554" s="447">
        <v>89432</v>
      </c>
      <c r="B5554" s="332" t="s">
        <v>4122</v>
      </c>
      <c r="C5554" s="447" t="s">
        <v>2010</v>
      </c>
      <c r="D5554" s="446">
        <v>28.56</v>
      </c>
      <c r="E5554" s="323"/>
    </row>
    <row r="5555" spans="1:5" ht="38.25">
      <c r="A5555" s="447">
        <v>89387</v>
      </c>
      <c r="B5555" s="332" t="s">
        <v>4083</v>
      </c>
      <c r="C5555" s="447" t="s">
        <v>2010</v>
      </c>
      <c r="D5555" s="446">
        <v>29.21</v>
      </c>
      <c r="E5555" s="323"/>
    </row>
    <row r="5556" spans="1:5" ht="25.5">
      <c r="A5556" s="447">
        <v>89560</v>
      </c>
      <c r="B5556" s="332" t="s">
        <v>4711</v>
      </c>
      <c r="C5556" s="447" t="s">
        <v>2010</v>
      </c>
      <c r="D5556" s="446">
        <v>33.22</v>
      </c>
      <c r="E5556" s="323"/>
    </row>
    <row r="5557" spans="1:5" ht="38.25">
      <c r="A5557" s="447">
        <v>104159</v>
      </c>
      <c r="B5557" s="332" t="s">
        <v>6441</v>
      </c>
      <c r="C5557" s="447" t="s">
        <v>2010</v>
      </c>
      <c r="D5557" s="446">
        <v>36.28</v>
      </c>
      <c r="E5557" s="323"/>
    </row>
    <row r="5558" spans="1:5" ht="25.5">
      <c r="A5558" s="447">
        <v>89577</v>
      </c>
      <c r="B5558" s="332" t="s">
        <v>4211</v>
      </c>
      <c r="C5558" s="447" t="s">
        <v>2010</v>
      </c>
      <c r="D5558" s="446">
        <v>35.130000000000003</v>
      </c>
      <c r="E5558" s="323"/>
    </row>
    <row r="5559" spans="1:5" ht="38.25">
      <c r="A5559" s="447">
        <v>103996</v>
      </c>
      <c r="B5559" s="332" t="s">
        <v>4418</v>
      </c>
      <c r="C5559" s="447" t="s">
        <v>2010</v>
      </c>
      <c r="D5559" s="446">
        <v>38.69</v>
      </c>
      <c r="E5559" s="323"/>
    </row>
    <row r="5560" spans="1:5" ht="25.5">
      <c r="A5560" s="447">
        <v>89598</v>
      </c>
      <c r="B5560" s="332" t="s">
        <v>4227</v>
      </c>
      <c r="C5560" s="447" t="s">
        <v>2010</v>
      </c>
      <c r="D5560" s="446">
        <v>47.35</v>
      </c>
      <c r="E5560" s="323"/>
    </row>
    <row r="5561" spans="1:5" ht="38.25">
      <c r="A5561" s="447">
        <v>89419</v>
      </c>
      <c r="B5561" s="332" t="s">
        <v>4111</v>
      </c>
      <c r="C5561" s="447" t="s">
        <v>2010</v>
      </c>
      <c r="D5561" s="446">
        <v>6.62</v>
      </c>
      <c r="E5561" s="323"/>
    </row>
    <row r="5562" spans="1:5" ht="38.25">
      <c r="A5562" s="447">
        <v>89373</v>
      </c>
      <c r="B5562" s="332" t="s">
        <v>4070</v>
      </c>
      <c r="C5562" s="447" t="s">
        <v>2010</v>
      </c>
      <c r="D5562" s="446">
        <v>7.14</v>
      </c>
      <c r="E5562" s="323"/>
    </row>
    <row r="5563" spans="1:5" ht="25.5">
      <c r="A5563" s="447">
        <v>89532</v>
      </c>
      <c r="B5563" s="332" t="s">
        <v>4174</v>
      </c>
      <c r="C5563" s="447" t="s">
        <v>2010</v>
      </c>
      <c r="D5563" s="446">
        <v>6.95</v>
      </c>
      <c r="E5563" s="323"/>
    </row>
    <row r="5564" spans="1:5" ht="38.25">
      <c r="A5564" s="447">
        <v>89426</v>
      </c>
      <c r="B5564" s="332" t="s">
        <v>4116</v>
      </c>
      <c r="C5564" s="447" t="s">
        <v>2010</v>
      </c>
      <c r="D5564" s="446">
        <v>9.39</v>
      </c>
      <c r="E5564" s="323"/>
    </row>
    <row r="5565" spans="1:5" ht="38.25">
      <c r="A5565" s="447">
        <v>89380</v>
      </c>
      <c r="B5565" s="332" t="s">
        <v>4076</v>
      </c>
      <c r="C5565" s="447" t="s">
        <v>2010</v>
      </c>
      <c r="D5565" s="446">
        <v>10</v>
      </c>
      <c r="E5565" s="323"/>
    </row>
    <row r="5566" spans="1:5" ht="25.5">
      <c r="A5566" s="447">
        <v>89562</v>
      </c>
      <c r="B5566" s="332" t="s">
        <v>4197</v>
      </c>
      <c r="C5566" s="447" t="s">
        <v>2010</v>
      </c>
      <c r="D5566" s="446">
        <v>10.07</v>
      </c>
      <c r="E5566" s="323"/>
    </row>
    <row r="5567" spans="1:5" ht="38.25">
      <c r="A5567" s="447">
        <v>89433</v>
      </c>
      <c r="B5567" s="332" t="s">
        <v>4123</v>
      </c>
      <c r="C5567" s="447" t="s">
        <v>2010</v>
      </c>
      <c r="D5567" s="446">
        <v>12.91</v>
      </c>
      <c r="E5567" s="323"/>
    </row>
    <row r="5568" spans="1:5" ht="25.5">
      <c r="A5568" s="447">
        <v>89579</v>
      </c>
      <c r="B5568" s="332" t="s">
        <v>4212</v>
      </c>
      <c r="C5568" s="447" t="s">
        <v>2010</v>
      </c>
      <c r="D5568" s="446">
        <v>11.36</v>
      </c>
      <c r="E5568" s="323"/>
    </row>
    <row r="5569" spans="1:5" ht="38.25">
      <c r="A5569" s="447">
        <v>103998</v>
      </c>
      <c r="B5569" s="332" t="s">
        <v>4420</v>
      </c>
      <c r="C5569" s="447" t="s">
        <v>2010</v>
      </c>
      <c r="D5569" s="446">
        <v>14.27</v>
      </c>
      <c r="E5569" s="323"/>
    </row>
    <row r="5570" spans="1:5" ht="25.5">
      <c r="A5570" s="447">
        <v>89605</v>
      </c>
      <c r="B5570" s="332" t="s">
        <v>4230</v>
      </c>
      <c r="C5570" s="447" t="s">
        <v>2010</v>
      </c>
      <c r="D5570" s="446">
        <v>19.89</v>
      </c>
      <c r="E5570" s="323"/>
    </row>
    <row r="5571" spans="1:5" ht="38.25">
      <c r="A5571" s="447">
        <v>89981</v>
      </c>
      <c r="B5571" s="332" t="s">
        <v>4375</v>
      </c>
      <c r="C5571" s="447" t="s">
        <v>2010</v>
      </c>
      <c r="D5571" s="446">
        <v>21</v>
      </c>
      <c r="E5571" s="323"/>
    </row>
    <row r="5572" spans="1:5" ht="38.25">
      <c r="A5572" s="447">
        <v>89385</v>
      </c>
      <c r="B5572" s="332" t="s">
        <v>4081</v>
      </c>
      <c r="C5572" s="447" t="s">
        <v>2010</v>
      </c>
      <c r="D5572" s="446">
        <v>7.25</v>
      </c>
      <c r="E5572" s="323"/>
    </row>
    <row r="5573" spans="1:5" ht="38.25">
      <c r="A5573" s="447">
        <v>89551</v>
      </c>
      <c r="B5573" s="332" t="s">
        <v>4187</v>
      </c>
      <c r="C5573" s="447" t="s">
        <v>2010</v>
      </c>
      <c r="D5573" s="446">
        <v>8.32</v>
      </c>
      <c r="E5573" s="323"/>
    </row>
    <row r="5574" spans="1:5" ht="38.25">
      <c r="A5574" s="447">
        <v>89434</v>
      </c>
      <c r="B5574" s="332" t="s">
        <v>4124</v>
      </c>
      <c r="C5574" s="447" t="s">
        <v>2010</v>
      </c>
      <c r="D5574" s="446">
        <v>10.76</v>
      </c>
      <c r="E5574" s="323"/>
    </row>
    <row r="5575" spans="1:5" ht="38.25">
      <c r="A5575" s="447">
        <v>89389</v>
      </c>
      <c r="B5575" s="332" t="s">
        <v>4084</v>
      </c>
      <c r="C5575" s="447" t="s">
        <v>2010</v>
      </c>
      <c r="D5575" s="446">
        <v>11.37</v>
      </c>
      <c r="E5575" s="323"/>
    </row>
    <row r="5576" spans="1:5" ht="25.5">
      <c r="A5576" s="447">
        <v>89417</v>
      </c>
      <c r="B5576" s="332" t="s">
        <v>4109</v>
      </c>
      <c r="C5576" s="447" t="s">
        <v>2010</v>
      </c>
      <c r="D5576" s="446">
        <v>5.52</v>
      </c>
      <c r="E5576" s="323"/>
    </row>
    <row r="5577" spans="1:5" ht="25.5">
      <c r="A5577" s="447">
        <v>89371</v>
      </c>
      <c r="B5577" s="332" t="s">
        <v>4068</v>
      </c>
      <c r="C5577" s="447" t="s">
        <v>2010</v>
      </c>
      <c r="D5577" s="446">
        <v>5.99</v>
      </c>
      <c r="E5577" s="323"/>
    </row>
    <row r="5578" spans="1:5" ht="25.5">
      <c r="A5578" s="447">
        <v>89528</v>
      </c>
      <c r="B5578" s="332" t="s">
        <v>4170</v>
      </c>
      <c r="C5578" s="447" t="s">
        <v>2010</v>
      </c>
      <c r="D5578" s="446">
        <v>4.25</v>
      </c>
      <c r="E5578" s="323"/>
    </row>
    <row r="5579" spans="1:5" ht="25.5">
      <c r="A5579" s="447">
        <v>89424</v>
      </c>
      <c r="B5579" s="332" t="s">
        <v>4114</v>
      </c>
      <c r="C5579" s="447" t="s">
        <v>2010</v>
      </c>
      <c r="D5579" s="446">
        <v>6.52</v>
      </c>
      <c r="E5579" s="323"/>
    </row>
    <row r="5580" spans="1:5" ht="25.5">
      <c r="A5580" s="447">
        <v>89378</v>
      </c>
      <c r="B5580" s="332" t="s">
        <v>4075</v>
      </c>
      <c r="C5580" s="447" t="s">
        <v>2010</v>
      </c>
      <c r="D5580" s="446">
        <v>7.07</v>
      </c>
      <c r="E5580" s="323"/>
    </row>
    <row r="5581" spans="1:5" ht="25.5">
      <c r="A5581" s="447">
        <v>89541</v>
      </c>
      <c r="B5581" s="332" t="s">
        <v>4178</v>
      </c>
      <c r="C5581" s="447" t="s">
        <v>2010</v>
      </c>
      <c r="D5581" s="446">
        <v>6.33</v>
      </c>
      <c r="E5581" s="323"/>
    </row>
    <row r="5582" spans="1:5" ht="25.5">
      <c r="A5582" s="447">
        <v>89431</v>
      </c>
      <c r="B5582" s="332" t="s">
        <v>4121</v>
      </c>
      <c r="C5582" s="447" t="s">
        <v>2010</v>
      </c>
      <c r="D5582" s="446">
        <v>8.9499999999999993</v>
      </c>
      <c r="E5582" s="323"/>
    </row>
    <row r="5583" spans="1:5" ht="25.5">
      <c r="A5583" s="447">
        <v>89386</v>
      </c>
      <c r="B5583" s="332" t="s">
        <v>4082</v>
      </c>
      <c r="C5583" s="447" t="s">
        <v>2010</v>
      </c>
      <c r="D5583" s="446">
        <v>9.6</v>
      </c>
      <c r="E5583" s="323"/>
    </row>
    <row r="5584" spans="1:5" ht="25.5">
      <c r="A5584" s="447">
        <v>89558</v>
      </c>
      <c r="B5584" s="332" t="s">
        <v>4194</v>
      </c>
      <c r="C5584" s="447" t="s">
        <v>2010</v>
      </c>
      <c r="D5584" s="446">
        <v>9.52</v>
      </c>
      <c r="E5584" s="323"/>
    </row>
    <row r="5585" spans="1:5" ht="25.5">
      <c r="A5585" s="447">
        <v>103988</v>
      </c>
      <c r="B5585" s="332" t="s">
        <v>4414</v>
      </c>
      <c r="C5585" s="447" t="s">
        <v>2010</v>
      </c>
      <c r="D5585" s="446">
        <v>12.58</v>
      </c>
      <c r="E5585" s="323"/>
    </row>
    <row r="5586" spans="1:5" ht="25.5">
      <c r="A5586" s="447">
        <v>89575</v>
      </c>
      <c r="B5586" s="332" t="s">
        <v>4210</v>
      </c>
      <c r="C5586" s="447" t="s">
        <v>2010</v>
      </c>
      <c r="D5586" s="446">
        <v>11.29</v>
      </c>
      <c r="E5586" s="323"/>
    </row>
    <row r="5587" spans="1:5" ht="25.5">
      <c r="A5587" s="447">
        <v>103995</v>
      </c>
      <c r="B5587" s="332" t="s">
        <v>4417</v>
      </c>
      <c r="C5587" s="447" t="s">
        <v>2010</v>
      </c>
      <c r="D5587" s="446">
        <v>14.85</v>
      </c>
      <c r="E5587" s="323"/>
    </row>
    <row r="5588" spans="1:5" ht="25.5">
      <c r="A5588" s="447">
        <v>89597</v>
      </c>
      <c r="B5588" s="332" t="s">
        <v>4226</v>
      </c>
      <c r="C5588" s="447" t="s">
        <v>2010</v>
      </c>
      <c r="D5588" s="446">
        <v>21.84</v>
      </c>
      <c r="E5588" s="323"/>
    </row>
    <row r="5589" spans="1:5" ht="25.5">
      <c r="A5589" s="447">
        <v>89611</v>
      </c>
      <c r="B5589" s="332" t="s">
        <v>4233</v>
      </c>
      <c r="C5589" s="447" t="s">
        <v>2010</v>
      </c>
      <c r="D5589" s="446">
        <v>30.85</v>
      </c>
      <c r="E5589" s="323"/>
    </row>
    <row r="5590" spans="1:5" ht="25.5">
      <c r="A5590" s="447">
        <v>89614</v>
      </c>
      <c r="B5590" s="332" t="s">
        <v>4235</v>
      </c>
      <c r="C5590" s="447" t="s">
        <v>2010</v>
      </c>
      <c r="D5590" s="446">
        <v>56.92</v>
      </c>
      <c r="E5590" s="323"/>
    </row>
    <row r="5591" spans="1:5" ht="38.25">
      <c r="A5591" s="447">
        <v>103975</v>
      </c>
      <c r="B5591" s="332" t="s">
        <v>4404</v>
      </c>
      <c r="C5591" s="447" t="s">
        <v>2010</v>
      </c>
      <c r="D5591" s="446">
        <v>17.32</v>
      </c>
      <c r="E5591" s="323"/>
    </row>
    <row r="5592" spans="1:5" ht="38.25">
      <c r="A5592" s="447">
        <v>104007</v>
      </c>
      <c r="B5592" s="332" t="s">
        <v>4426</v>
      </c>
      <c r="C5592" s="447" t="s">
        <v>2010</v>
      </c>
      <c r="D5592" s="446">
        <v>21.64</v>
      </c>
      <c r="E5592" s="323"/>
    </row>
    <row r="5593" spans="1:5" ht="38.25">
      <c r="A5593" s="447">
        <v>103976</v>
      </c>
      <c r="B5593" s="332" t="s">
        <v>4405</v>
      </c>
      <c r="C5593" s="447" t="s">
        <v>2010</v>
      </c>
      <c r="D5593" s="446">
        <v>24.94</v>
      </c>
      <c r="E5593" s="323"/>
    </row>
    <row r="5594" spans="1:5" ht="38.25">
      <c r="A5594" s="447">
        <v>104008</v>
      </c>
      <c r="B5594" s="332" t="s">
        <v>4427</v>
      </c>
      <c r="C5594" s="447" t="s">
        <v>2010</v>
      </c>
      <c r="D5594" s="446">
        <v>31.07</v>
      </c>
      <c r="E5594" s="323"/>
    </row>
    <row r="5595" spans="1:5" ht="25.5">
      <c r="A5595" s="447">
        <v>89630</v>
      </c>
      <c r="B5595" s="332" t="s">
        <v>4248</v>
      </c>
      <c r="C5595" s="447" t="s">
        <v>2010</v>
      </c>
      <c r="D5595" s="446">
        <v>58.58</v>
      </c>
      <c r="E5595" s="323"/>
    </row>
    <row r="5596" spans="1:5" ht="25.5">
      <c r="A5596" s="447">
        <v>89632</v>
      </c>
      <c r="B5596" s="332" t="s">
        <v>4250</v>
      </c>
      <c r="C5596" s="447" t="s">
        <v>2010</v>
      </c>
      <c r="D5596" s="446">
        <v>116.8</v>
      </c>
      <c r="E5596" s="323"/>
    </row>
    <row r="5597" spans="1:5" ht="25.5">
      <c r="A5597" s="447">
        <v>89438</v>
      </c>
      <c r="B5597" s="332" t="s">
        <v>4128</v>
      </c>
      <c r="C5597" s="447" t="s">
        <v>2010</v>
      </c>
      <c r="D5597" s="446">
        <v>10.18</v>
      </c>
      <c r="E5597" s="323"/>
    </row>
    <row r="5598" spans="1:5" ht="25.5">
      <c r="A5598" s="447">
        <v>89393</v>
      </c>
      <c r="B5598" s="332" t="s">
        <v>4088</v>
      </c>
      <c r="C5598" s="447" t="s">
        <v>2010</v>
      </c>
      <c r="D5598" s="446">
        <v>11.13</v>
      </c>
      <c r="E5598" s="323"/>
    </row>
    <row r="5599" spans="1:5" ht="25.5">
      <c r="A5599" s="447">
        <v>89617</v>
      </c>
      <c r="B5599" s="332" t="s">
        <v>4238</v>
      </c>
      <c r="C5599" s="447" t="s">
        <v>2010</v>
      </c>
      <c r="D5599" s="446">
        <v>7.54</v>
      </c>
      <c r="E5599" s="323"/>
    </row>
    <row r="5600" spans="1:5" ht="25.5">
      <c r="A5600" s="447">
        <v>89440</v>
      </c>
      <c r="B5600" s="332" t="s">
        <v>4130</v>
      </c>
      <c r="C5600" s="447" t="s">
        <v>2010</v>
      </c>
      <c r="D5600" s="446">
        <v>12.05</v>
      </c>
      <c r="E5600" s="323"/>
    </row>
    <row r="5601" spans="1:5" ht="25.5">
      <c r="A5601" s="447">
        <v>89395</v>
      </c>
      <c r="B5601" s="332" t="s">
        <v>4090</v>
      </c>
      <c r="C5601" s="447" t="s">
        <v>2010</v>
      </c>
      <c r="D5601" s="446">
        <v>13.16</v>
      </c>
      <c r="E5601" s="323"/>
    </row>
    <row r="5602" spans="1:5" ht="25.5">
      <c r="A5602" s="447">
        <v>89620</v>
      </c>
      <c r="B5602" s="332" t="s">
        <v>4239</v>
      </c>
      <c r="C5602" s="447" t="s">
        <v>2010</v>
      </c>
      <c r="D5602" s="446">
        <v>11.72</v>
      </c>
      <c r="E5602" s="323"/>
    </row>
    <row r="5603" spans="1:5" ht="25.5">
      <c r="A5603" s="447">
        <v>89443</v>
      </c>
      <c r="B5603" s="332" t="s">
        <v>4132</v>
      </c>
      <c r="C5603" s="447" t="s">
        <v>2010</v>
      </c>
      <c r="D5603" s="446">
        <v>16.93</v>
      </c>
      <c r="E5603" s="323"/>
    </row>
    <row r="5604" spans="1:5" ht="25.5">
      <c r="A5604" s="447">
        <v>89398</v>
      </c>
      <c r="B5604" s="332" t="s">
        <v>4093</v>
      </c>
      <c r="C5604" s="447" t="s">
        <v>2010</v>
      </c>
      <c r="D5604" s="446">
        <v>18.260000000000002</v>
      </c>
      <c r="E5604" s="323"/>
    </row>
    <row r="5605" spans="1:5" ht="25.5">
      <c r="A5605" s="447">
        <v>89623</v>
      </c>
      <c r="B5605" s="332" t="s">
        <v>4241</v>
      </c>
      <c r="C5605" s="447" t="s">
        <v>2010</v>
      </c>
      <c r="D5605" s="446">
        <v>18.91</v>
      </c>
      <c r="E5605" s="323"/>
    </row>
    <row r="5606" spans="1:5" ht="25.5">
      <c r="A5606" s="447">
        <v>104011</v>
      </c>
      <c r="B5606" s="332" t="s">
        <v>4429</v>
      </c>
      <c r="C5606" s="447" t="s">
        <v>2010</v>
      </c>
      <c r="D5606" s="446">
        <v>24.92</v>
      </c>
      <c r="E5606" s="323"/>
    </row>
    <row r="5607" spans="1:5" ht="25.5">
      <c r="A5607" s="447">
        <v>89625</v>
      </c>
      <c r="B5607" s="332" t="s">
        <v>4243</v>
      </c>
      <c r="C5607" s="447" t="s">
        <v>2010</v>
      </c>
      <c r="D5607" s="446">
        <v>22.18</v>
      </c>
      <c r="E5607" s="323"/>
    </row>
    <row r="5608" spans="1:5" ht="25.5">
      <c r="A5608" s="447">
        <v>104004</v>
      </c>
      <c r="B5608" s="332" t="s">
        <v>4423</v>
      </c>
      <c r="C5608" s="447" t="s">
        <v>2010</v>
      </c>
      <c r="D5608" s="446">
        <v>29.25</v>
      </c>
      <c r="E5608" s="323"/>
    </row>
    <row r="5609" spans="1:5" ht="25.5">
      <c r="A5609" s="447">
        <v>89628</v>
      </c>
      <c r="B5609" s="332" t="s">
        <v>4246</v>
      </c>
      <c r="C5609" s="447" t="s">
        <v>2010</v>
      </c>
      <c r="D5609" s="446">
        <v>46.07</v>
      </c>
      <c r="E5609" s="323"/>
    </row>
    <row r="5610" spans="1:5" ht="25.5">
      <c r="A5610" s="447">
        <v>89629</v>
      </c>
      <c r="B5610" s="332" t="s">
        <v>4247</v>
      </c>
      <c r="C5610" s="447" t="s">
        <v>2010</v>
      </c>
      <c r="D5610" s="446">
        <v>77.150000000000006</v>
      </c>
      <c r="E5610" s="323"/>
    </row>
    <row r="5611" spans="1:5" ht="25.5">
      <c r="A5611" s="447">
        <v>89631</v>
      </c>
      <c r="B5611" s="332" t="s">
        <v>4249</v>
      </c>
      <c r="C5611" s="447" t="s">
        <v>2010</v>
      </c>
      <c r="D5611" s="446">
        <v>101.07</v>
      </c>
      <c r="E5611" s="323"/>
    </row>
    <row r="5612" spans="1:5" ht="25.5">
      <c r="A5612" s="447">
        <v>89401</v>
      </c>
      <c r="B5612" s="332" t="s">
        <v>7499</v>
      </c>
      <c r="C5612" s="447" t="s">
        <v>5</v>
      </c>
      <c r="D5612" s="446">
        <v>10.81</v>
      </c>
      <c r="E5612" s="323"/>
    </row>
    <row r="5613" spans="1:5" ht="25.5">
      <c r="A5613" s="447">
        <v>89355</v>
      </c>
      <c r="B5613" s="332" t="s">
        <v>7496</v>
      </c>
      <c r="C5613" s="447" t="s">
        <v>5</v>
      </c>
      <c r="D5613" s="446">
        <v>20.66</v>
      </c>
      <c r="E5613" s="323"/>
    </row>
    <row r="5614" spans="1:5" ht="25.5">
      <c r="A5614" s="447">
        <v>89446</v>
      </c>
      <c r="B5614" s="332" t="s">
        <v>7502</v>
      </c>
      <c r="C5614" s="447" t="s">
        <v>5</v>
      </c>
      <c r="D5614" s="446">
        <v>5.28</v>
      </c>
      <c r="E5614" s="323"/>
    </row>
    <row r="5615" spans="1:5" ht="25.5">
      <c r="A5615" s="447">
        <v>89402</v>
      </c>
      <c r="B5615" s="332" t="s">
        <v>7500</v>
      </c>
      <c r="C5615" s="447" t="s">
        <v>5</v>
      </c>
      <c r="D5615" s="446">
        <v>12.44</v>
      </c>
      <c r="E5615" s="323"/>
    </row>
    <row r="5616" spans="1:5" ht="25.5">
      <c r="A5616" s="447">
        <v>89356</v>
      </c>
      <c r="B5616" s="332" t="s">
        <v>7497</v>
      </c>
      <c r="C5616" s="447" t="s">
        <v>5</v>
      </c>
      <c r="D5616" s="446">
        <v>23.85</v>
      </c>
      <c r="E5616" s="323"/>
    </row>
    <row r="5617" spans="1:5" ht="25.5">
      <c r="A5617" s="447">
        <v>89447</v>
      </c>
      <c r="B5617" s="332" t="s">
        <v>7503</v>
      </c>
      <c r="C5617" s="447" t="s">
        <v>5</v>
      </c>
      <c r="D5617" s="446">
        <v>10.45</v>
      </c>
      <c r="E5617" s="323"/>
    </row>
    <row r="5618" spans="1:5" ht="25.5">
      <c r="A5618" s="447">
        <v>89403</v>
      </c>
      <c r="B5618" s="332" t="s">
        <v>7501</v>
      </c>
      <c r="C5618" s="447" t="s">
        <v>5</v>
      </c>
      <c r="D5618" s="446">
        <v>18.98</v>
      </c>
      <c r="E5618" s="323"/>
    </row>
    <row r="5619" spans="1:5" ht="25.5">
      <c r="A5619" s="447">
        <v>89357</v>
      </c>
      <c r="B5619" s="332" t="s">
        <v>7498</v>
      </c>
      <c r="C5619" s="447" t="s">
        <v>5</v>
      </c>
      <c r="D5619" s="446">
        <v>32.58</v>
      </c>
      <c r="E5619" s="323"/>
    </row>
    <row r="5620" spans="1:5" ht="25.5">
      <c r="A5620" s="447">
        <v>89448</v>
      </c>
      <c r="B5620" s="332" t="s">
        <v>7504</v>
      </c>
      <c r="C5620" s="447" t="s">
        <v>5</v>
      </c>
      <c r="D5620" s="446">
        <v>15.97</v>
      </c>
      <c r="E5620" s="323"/>
    </row>
    <row r="5621" spans="1:5" ht="25.5">
      <c r="A5621" s="447">
        <v>103978</v>
      </c>
      <c r="B5621" s="332" t="s">
        <v>7518</v>
      </c>
      <c r="C5621" s="447" t="s">
        <v>5</v>
      </c>
      <c r="D5621" s="446">
        <v>26</v>
      </c>
      <c r="E5621" s="323"/>
    </row>
    <row r="5622" spans="1:5" ht="25.5">
      <c r="A5622" s="447">
        <v>89449</v>
      </c>
      <c r="B5622" s="332" t="s">
        <v>7505</v>
      </c>
      <c r="C5622" s="447" t="s">
        <v>5</v>
      </c>
      <c r="D5622" s="446">
        <v>17.68</v>
      </c>
      <c r="E5622" s="323"/>
    </row>
    <row r="5623" spans="1:5" ht="25.5">
      <c r="A5623" s="447">
        <v>103979</v>
      </c>
      <c r="B5623" s="332" t="s">
        <v>7519</v>
      </c>
      <c r="C5623" s="447" t="s">
        <v>5</v>
      </c>
      <c r="D5623" s="446">
        <v>29.64</v>
      </c>
      <c r="E5623" s="323"/>
    </row>
    <row r="5624" spans="1:5" ht="25.5">
      <c r="A5624" s="447">
        <v>89450</v>
      </c>
      <c r="B5624" s="332" t="s">
        <v>7506</v>
      </c>
      <c r="C5624" s="447" t="s">
        <v>5</v>
      </c>
      <c r="D5624" s="446">
        <v>28.29</v>
      </c>
      <c r="E5624" s="323"/>
    </row>
    <row r="5625" spans="1:5" ht="25.5">
      <c r="A5625" s="447">
        <v>89451</v>
      </c>
      <c r="B5625" s="332" t="s">
        <v>7507</v>
      </c>
      <c r="C5625" s="447" t="s">
        <v>5</v>
      </c>
      <c r="D5625" s="446">
        <v>46.01</v>
      </c>
      <c r="E5625" s="323"/>
    </row>
    <row r="5626" spans="1:5" ht="25.5">
      <c r="A5626" s="447">
        <v>89452</v>
      </c>
      <c r="B5626" s="332" t="s">
        <v>7508</v>
      </c>
      <c r="C5626" s="447" t="s">
        <v>5</v>
      </c>
      <c r="D5626" s="446">
        <v>63.33</v>
      </c>
      <c r="E5626" s="323"/>
    </row>
    <row r="5627" spans="1:5" ht="38.25">
      <c r="A5627" s="447">
        <v>89394</v>
      </c>
      <c r="B5627" s="332" t="s">
        <v>4089</v>
      </c>
      <c r="C5627" s="447" t="s">
        <v>2010</v>
      </c>
      <c r="D5627" s="446">
        <v>18.41</v>
      </c>
      <c r="E5627" s="323"/>
    </row>
    <row r="5628" spans="1:5" ht="38.25">
      <c r="A5628" s="447">
        <v>89396</v>
      </c>
      <c r="B5628" s="332" t="s">
        <v>4091</v>
      </c>
      <c r="C5628" s="447" t="s">
        <v>2010</v>
      </c>
      <c r="D5628" s="446">
        <v>20.170000000000002</v>
      </c>
      <c r="E5628" s="323"/>
    </row>
    <row r="5629" spans="1:5" ht="38.25">
      <c r="A5629" s="447">
        <v>90374</v>
      </c>
      <c r="B5629" s="332" t="s">
        <v>4377</v>
      </c>
      <c r="C5629" s="447" t="s">
        <v>2010</v>
      </c>
      <c r="D5629" s="446">
        <v>21.89</v>
      </c>
      <c r="E5629" s="323"/>
    </row>
    <row r="5630" spans="1:5" ht="38.25">
      <c r="A5630" s="447">
        <v>89444</v>
      </c>
      <c r="B5630" s="332" t="s">
        <v>4133</v>
      </c>
      <c r="C5630" s="447" t="s">
        <v>2010</v>
      </c>
      <c r="D5630" s="446">
        <v>23.81</v>
      </c>
      <c r="E5630" s="323"/>
    </row>
    <row r="5631" spans="1:5" ht="38.25">
      <c r="A5631" s="447">
        <v>89399</v>
      </c>
      <c r="B5631" s="332" t="s">
        <v>4094</v>
      </c>
      <c r="C5631" s="447" t="s">
        <v>2010</v>
      </c>
      <c r="D5631" s="446">
        <v>24.45</v>
      </c>
      <c r="E5631" s="323"/>
    </row>
    <row r="5632" spans="1:5" ht="38.25">
      <c r="A5632" s="447">
        <v>89442</v>
      </c>
      <c r="B5632" s="332" t="s">
        <v>4131</v>
      </c>
      <c r="C5632" s="447" t="s">
        <v>2010</v>
      </c>
      <c r="D5632" s="446">
        <v>13.79</v>
      </c>
      <c r="E5632" s="323"/>
    </row>
    <row r="5633" spans="1:5" ht="38.25">
      <c r="A5633" s="447">
        <v>89397</v>
      </c>
      <c r="B5633" s="332" t="s">
        <v>4092</v>
      </c>
      <c r="C5633" s="447" t="s">
        <v>2010</v>
      </c>
      <c r="D5633" s="446">
        <v>14.82</v>
      </c>
      <c r="E5633" s="323"/>
    </row>
    <row r="5634" spans="1:5" ht="25.5">
      <c r="A5634" s="447">
        <v>89622</v>
      </c>
      <c r="B5634" s="332" t="s">
        <v>4240</v>
      </c>
      <c r="C5634" s="447" t="s">
        <v>2010</v>
      </c>
      <c r="D5634" s="446">
        <v>13.79</v>
      </c>
      <c r="E5634" s="323"/>
    </row>
    <row r="5635" spans="1:5" ht="38.25">
      <c r="A5635" s="447">
        <v>89445</v>
      </c>
      <c r="B5635" s="332" t="s">
        <v>4134</v>
      </c>
      <c r="C5635" s="447" t="s">
        <v>2010</v>
      </c>
      <c r="D5635" s="446">
        <v>18.649999999999999</v>
      </c>
      <c r="E5635" s="323"/>
    </row>
    <row r="5636" spans="1:5" ht="38.25">
      <c r="A5636" s="447">
        <v>89400</v>
      </c>
      <c r="B5636" s="332" t="s">
        <v>4095</v>
      </c>
      <c r="C5636" s="447" t="s">
        <v>2010</v>
      </c>
      <c r="D5636" s="446">
        <v>19.850000000000001</v>
      </c>
      <c r="E5636" s="323"/>
    </row>
    <row r="5637" spans="1:5" ht="25.5">
      <c r="A5637" s="447">
        <v>89624</v>
      </c>
      <c r="B5637" s="332" t="s">
        <v>4242</v>
      </c>
      <c r="C5637" s="447" t="s">
        <v>2010</v>
      </c>
      <c r="D5637" s="446">
        <v>17.47</v>
      </c>
      <c r="E5637" s="323"/>
    </row>
    <row r="5638" spans="1:5" ht="38.25">
      <c r="A5638" s="447">
        <v>104012</v>
      </c>
      <c r="B5638" s="332" t="s">
        <v>4430</v>
      </c>
      <c r="C5638" s="447" t="s">
        <v>2010</v>
      </c>
      <c r="D5638" s="446">
        <v>23.09</v>
      </c>
      <c r="E5638" s="323"/>
    </row>
    <row r="5639" spans="1:5" ht="25.5">
      <c r="A5639" s="447">
        <v>89627</v>
      </c>
      <c r="B5639" s="332" t="s">
        <v>4245</v>
      </c>
      <c r="C5639" s="447" t="s">
        <v>2010</v>
      </c>
      <c r="D5639" s="446">
        <v>19.55</v>
      </c>
      <c r="E5639" s="323"/>
    </row>
    <row r="5640" spans="1:5" ht="38.25">
      <c r="A5640" s="447">
        <v>104006</v>
      </c>
      <c r="B5640" s="332" t="s">
        <v>4425</v>
      </c>
      <c r="C5640" s="447" t="s">
        <v>2010</v>
      </c>
      <c r="D5640" s="446">
        <v>24.7</v>
      </c>
      <c r="E5640" s="323"/>
    </row>
    <row r="5641" spans="1:5" ht="25.5">
      <c r="A5641" s="447">
        <v>89626</v>
      </c>
      <c r="B5641" s="332" t="s">
        <v>4244</v>
      </c>
      <c r="C5641" s="447" t="s">
        <v>2010</v>
      </c>
      <c r="D5641" s="446">
        <v>29.07</v>
      </c>
      <c r="E5641" s="323"/>
    </row>
    <row r="5642" spans="1:5" ht="38.25">
      <c r="A5642" s="447">
        <v>104005</v>
      </c>
      <c r="B5642" s="332" t="s">
        <v>4424</v>
      </c>
      <c r="C5642" s="447" t="s">
        <v>2010</v>
      </c>
      <c r="D5642" s="446">
        <v>35.619999999999997</v>
      </c>
      <c r="E5642" s="323"/>
    </row>
    <row r="5643" spans="1:5" ht="38.25">
      <c r="A5643" s="447">
        <v>89439</v>
      </c>
      <c r="B5643" s="332" t="s">
        <v>4129</v>
      </c>
      <c r="C5643" s="447" t="s">
        <v>2010</v>
      </c>
      <c r="D5643" s="446">
        <v>11.64</v>
      </c>
      <c r="E5643" s="323"/>
    </row>
    <row r="5644" spans="1:5" ht="25.5">
      <c r="A5644" s="447">
        <v>89421</v>
      </c>
      <c r="B5644" s="332" t="s">
        <v>4112</v>
      </c>
      <c r="C5644" s="447" t="s">
        <v>2010</v>
      </c>
      <c r="D5644" s="446">
        <v>11.29</v>
      </c>
      <c r="E5644" s="323"/>
    </row>
    <row r="5645" spans="1:5" ht="25.5">
      <c r="A5645" s="447">
        <v>89375</v>
      </c>
      <c r="B5645" s="332" t="s">
        <v>4072</v>
      </c>
      <c r="C5645" s="447" t="s">
        <v>2010</v>
      </c>
      <c r="D5645" s="446">
        <v>11.76</v>
      </c>
      <c r="E5645" s="323"/>
    </row>
    <row r="5646" spans="1:5" ht="25.5">
      <c r="A5646" s="447">
        <v>89536</v>
      </c>
      <c r="B5646" s="332" t="s">
        <v>4176</v>
      </c>
      <c r="C5646" s="447" t="s">
        <v>2010</v>
      </c>
      <c r="D5646" s="446">
        <v>11.31</v>
      </c>
      <c r="E5646" s="323"/>
    </row>
    <row r="5647" spans="1:5" ht="25.5">
      <c r="A5647" s="447">
        <v>89428</v>
      </c>
      <c r="B5647" s="332" t="s">
        <v>4118</v>
      </c>
      <c r="C5647" s="447" t="s">
        <v>2010</v>
      </c>
      <c r="D5647" s="446">
        <v>13.58</v>
      </c>
      <c r="E5647" s="323"/>
    </row>
    <row r="5648" spans="1:5" ht="25.5">
      <c r="A5648" s="447">
        <v>89382</v>
      </c>
      <c r="B5648" s="332" t="s">
        <v>4078</v>
      </c>
      <c r="C5648" s="447" t="s">
        <v>2010</v>
      </c>
      <c r="D5648" s="446">
        <v>14.13</v>
      </c>
      <c r="E5648" s="323"/>
    </row>
    <row r="5649" spans="1:5" ht="25.5">
      <c r="A5649" s="447">
        <v>89552</v>
      </c>
      <c r="B5649" s="332" t="s">
        <v>4188</v>
      </c>
      <c r="C5649" s="447" t="s">
        <v>2010</v>
      </c>
      <c r="D5649" s="446">
        <v>17.61</v>
      </c>
      <c r="E5649" s="323"/>
    </row>
    <row r="5650" spans="1:5" ht="25.5">
      <c r="A5650" s="447">
        <v>89435</v>
      </c>
      <c r="B5650" s="332" t="s">
        <v>4125</v>
      </c>
      <c r="C5650" s="447" t="s">
        <v>2010</v>
      </c>
      <c r="D5650" s="446">
        <v>20.23</v>
      </c>
      <c r="E5650" s="323"/>
    </row>
    <row r="5651" spans="1:5" ht="25.5">
      <c r="A5651" s="447">
        <v>89390</v>
      </c>
      <c r="B5651" s="332" t="s">
        <v>4085</v>
      </c>
      <c r="C5651" s="447" t="s">
        <v>2010</v>
      </c>
      <c r="D5651" s="446">
        <v>20.88</v>
      </c>
      <c r="E5651" s="323"/>
    </row>
    <row r="5652" spans="1:5" ht="25.5">
      <c r="A5652" s="447">
        <v>89568</v>
      </c>
      <c r="B5652" s="332" t="s">
        <v>4203</v>
      </c>
      <c r="C5652" s="447" t="s">
        <v>2010</v>
      </c>
      <c r="D5652" s="446">
        <v>30.82</v>
      </c>
      <c r="E5652" s="323"/>
    </row>
    <row r="5653" spans="1:5" ht="25.5">
      <c r="A5653" s="447">
        <v>103990</v>
      </c>
      <c r="B5653" s="332" t="s">
        <v>4415</v>
      </c>
      <c r="C5653" s="447" t="s">
        <v>2010</v>
      </c>
      <c r="D5653" s="446">
        <v>33.880000000000003</v>
      </c>
      <c r="E5653" s="323"/>
    </row>
    <row r="5654" spans="1:5" ht="25.5">
      <c r="A5654" s="447">
        <v>89594</v>
      </c>
      <c r="B5654" s="332" t="s">
        <v>4223</v>
      </c>
      <c r="C5654" s="447" t="s">
        <v>2010</v>
      </c>
      <c r="D5654" s="446">
        <v>34.21</v>
      </c>
      <c r="E5654" s="323"/>
    </row>
    <row r="5655" spans="1:5" ht="25.5">
      <c r="A5655" s="447">
        <v>103997</v>
      </c>
      <c r="B5655" s="332" t="s">
        <v>4419</v>
      </c>
      <c r="C5655" s="447" t="s">
        <v>2010</v>
      </c>
      <c r="D5655" s="446">
        <v>37.770000000000003</v>
      </c>
      <c r="E5655" s="323"/>
    </row>
    <row r="5656" spans="1:5" ht="25.5">
      <c r="A5656" s="447">
        <v>89609</v>
      </c>
      <c r="B5656" s="332" t="s">
        <v>4231</v>
      </c>
      <c r="C5656" s="447" t="s">
        <v>2010</v>
      </c>
      <c r="D5656" s="446">
        <v>79.489999999999995</v>
      </c>
      <c r="E5656" s="323"/>
    </row>
    <row r="5657" spans="1:5" ht="25.5">
      <c r="A5657" s="447">
        <v>89612</v>
      </c>
      <c r="B5657" s="332" t="s">
        <v>4234</v>
      </c>
      <c r="C5657" s="447" t="s">
        <v>2010</v>
      </c>
      <c r="D5657" s="446">
        <v>155.81</v>
      </c>
      <c r="E5657" s="323"/>
    </row>
    <row r="5658" spans="1:5" ht="25.5">
      <c r="A5658" s="447">
        <v>89615</v>
      </c>
      <c r="B5658" s="332" t="s">
        <v>4236</v>
      </c>
      <c r="C5658" s="447" t="s">
        <v>2010</v>
      </c>
      <c r="D5658" s="446">
        <v>183.99</v>
      </c>
      <c r="E5658" s="323"/>
    </row>
    <row r="5659" spans="1:5" ht="25.5">
      <c r="A5659" s="447">
        <v>89747</v>
      </c>
      <c r="B5659" s="332" t="s">
        <v>4325</v>
      </c>
      <c r="C5659" s="447" t="s">
        <v>2010</v>
      </c>
      <c r="D5659" s="446">
        <v>29.93</v>
      </c>
      <c r="E5659" s="323"/>
    </row>
    <row r="5660" spans="1:5" ht="25.5">
      <c r="A5660" s="447">
        <v>89656</v>
      </c>
      <c r="B5660" s="332" t="s">
        <v>4266</v>
      </c>
      <c r="C5660" s="447" t="s">
        <v>2010</v>
      </c>
      <c r="D5660" s="446">
        <v>22.74</v>
      </c>
      <c r="E5660" s="323"/>
    </row>
    <row r="5661" spans="1:5" ht="25.5">
      <c r="A5661" s="447">
        <v>89663</v>
      </c>
      <c r="B5661" s="332" t="s">
        <v>4273</v>
      </c>
      <c r="C5661" s="447" t="s">
        <v>2010</v>
      </c>
      <c r="D5661" s="446">
        <v>30.43</v>
      </c>
      <c r="E5661" s="323"/>
    </row>
    <row r="5662" spans="1:5" ht="38.25">
      <c r="A5662" s="447">
        <v>89759</v>
      </c>
      <c r="B5662" s="332" t="s">
        <v>4331</v>
      </c>
      <c r="C5662" s="447" t="s">
        <v>2010</v>
      </c>
      <c r="D5662" s="446">
        <v>11.81</v>
      </c>
      <c r="E5662" s="323"/>
    </row>
    <row r="5663" spans="1:5" ht="38.25">
      <c r="A5663" s="447">
        <v>89832</v>
      </c>
      <c r="B5663" s="332" t="s">
        <v>4361</v>
      </c>
      <c r="C5663" s="447" t="s">
        <v>2010</v>
      </c>
      <c r="D5663" s="446">
        <v>41.86</v>
      </c>
      <c r="E5663" s="323"/>
    </row>
    <row r="5664" spans="1:5" ht="38.25">
      <c r="A5664" s="447">
        <v>89666</v>
      </c>
      <c r="B5664" s="332" t="s">
        <v>4275</v>
      </c>
      <c r="C5664" s="447" t="s">
        <v>2010</v>
      </c>
      <c r="D5664" s="446">
        <v>7.62</v>
      </c>
      <c r="E5664" s="323"/>
    </row>
    <row r="5665" spans="1:5" ht="38.25">
      <c r="A5665" s="447">
        <v>89678</v>
      </c>
      <c r="B5665" s="332" t="s">
        <v>4286</v>
      </c>
      <c r="C5665" s="447" t="s">
        <v>2010</v>
      </c>
      <c r="D5665" s="446">
        <v>12.36</v>
      </c>
      <c r="E5665" s="323"/>
    </row>
    <row r="5666" spans="1:5" ht="38.25">
      <c r="A5666" s="447">
        <v>89764</v>
      </c>
      <c r="B5666" s="332" t="s">
        <v>4336</v>
      </c>
      <c r="C5666" s="447" t="s">
        <v>2010</v>
      </c>
      <c r="D5666" s="446">
        <v>37.56</v>
      </c>
      <c r="E5666" s="323"/>
    </row>
    <row r="5667" spans="1:5" ht="38.25">
      <c r="A5667" s="447">
        <v>89689</v>
      </c>
      <c r="B5667" s="332" t="s">
        <v>4296</v>
      </c>
      <c r="C5667" s="447" t="s">
        <v>2010</v>
      </c>
      <c r="D5667" s="446">
        <v>38.200000000000003</v>
      </c>
      <c r="E5667" s="323"/>
    </row>
    <row r="5668" spans="1:5" ht="38.25">
      <c r="A5668" s="447">
        <v>89655</v>
      </c>
      <c r="B5668" s="332" t="s">
        <v>4265</v>
      </c>
      <c r="C5668" s="447" t="s">
        <v>2010</v>
      </c>
      <c r="D5668" s="446">
        <v>24.39</v>
      </c>
      <c r="E5668" s="323"/>
    </row>
    <row r="5669" spans="1:5" ht="38.25">
      <c r="A5669" s="447">
        <v>89662</v>
      </c>
      <c r="B5669" s="332" t="s">
        <v>4272</v>
      </c>
      <c r="C5669" s="447" t="s">
        <v>2010</v>
      </c>
      <c r="D5669" s="446">
        <v>31.54</v>
      </c>
      <c r="E5669" s="323"/>
    </row>
    <row r="5670" spans="1:5" ht="38.25">
      <c r="A5670" s="447">
        <v>89758</v>
      </c>
      <c r="B5670" s="332" t="s">
        <v>4330</v>
      </c>
      <c r="C5670" s="447" t="s">
        <v>2010</v>
      </c>
      <c r="D5670" s="446">
        <v>37.29</v>
      </c>
      <c r="E5670" s="323"/>
    </row>
    <row r="5671" spans="1:5" ht="38.25">
      <c r="A5671" s="447">
        <v>89676</v>
      </c>
      <c r="B5671" s="332" t="s">
        <v>4284</v>
      </c>
      <c r="C5671" s="447" t="s">
        <v>2010</v>
      </c>
      <c r="D5671" s="446">
        <v>37.409999999999997</v>
      </c>
      <c r="E5671" s="323"/>
    </row>
    <row r="5672" spans="1:5" ht="25.5">
      <c r="A5672" s="447">
        <v>89818</v>
      </c>
      <c r="B5672" s="332" t="s">
        <v>4355</v>
      </c>
      <c r="C5672" s="447" t="s">
        <v>2010</v>
      </c>
      <c r="D5672" s="446">
        <v>53.79</v>
      </c>
      <c r="E5672" s="323"/>
    </row>
    <row r="5673" spans="1:5" ht="38.25">
      <c r="A5673" s="447">
        <v>89763</v>
      </c>
      <c r="B5673" s="332" t="s">
        <v>4335</v>
      </c>
      <c r="C5673" s="447" t="s">
        <v>2010</v>
      </c>
      <c r="D5673" s="446">
        <v>56.43</v>
      </c>
      <c r="E5673" s="323"/>
    </row>
    <row r="5674" spans="1:5" ht="38.25">
      <c r="A5674" s="447">
        <v>89686</v>
      </c>
      <c r="B5674" s="332" t="s">
        <v>4294</v>
      </c>
      <c r="C5674" s="447" t="s">
        <v>2010</v>
      </c>
      <c r="D5674" s="446">
        <v>57.11</v>
      </c>
      <c r="E5674" s="323"/>
    </row>
    <row r="5675" spans="1:5" ht="25.5">
      <c r="A5675" s="447">
        <v>89831</v>
      </c>
      <c r="B5675" s="332" t="s">
        <v>4360</v>
      </c>
      <c r="C5675" s="447" t="s">
        <v>2010</v>
      </c>
      <c r="D5675" s="446">
        <v>65.02</v>
      </c>
      <c r="E5675" s="323"/>
    </row>
    <row r="5676" spans="1:5" ht="38.25">
      <c r="A5676" s="447">
        <v>104029</v>
      </c>
      <c r="B5676" s="332" t="s">
        <v>6440</v>
      </c>
      <c r="C5676" s="447" t="s">
        <v>2010</v>
      </c>
      <c r="D5676" s="446">
        <v>67.91</v>
      </c>
      <c r="E5676" s="323"/>
    </row>
    <row r="5677" spans="1:5" ht="38.25">
      <c r="A5677" s="447">
        <v>89668</v>
      </c>
      <c r="B5677" s="332" t="s">
        <v>6256</v>
      </c>
      <c r="C5677" s="447" t="s">
        <v>2010</v>
      </c>
      <c r="D5677" s="446">
        <v>29.71</v>
      </c>
      <c r="E5677" s="323"/>
    </row>
    <row r="5678" spans="1:5" ht="38.25">
      <c r="A5678" s="447">
        <v>89639</v>
      </c>
      <c r="B5678" s="332" t="s">
        <v>4253</v>
      </c>
      <c r="C5678" s="447" t="s">
        <v>2010</v>
      </c>
      <c r="D5678" s="446">
        <v>12.5</v>
      </c>
      <c r="E5678" s="323"/>
    </row>
    <row r="5679" spans="1:5" ht="38.25">
      <c r="A5679" s="447">
        <v>89721</v>
      </c>
      <c r="B5679" s="332" t="s">
        <v>4316</v>
      </c>
      <c r="C5679" s="447" t="s">
        <v>2010</v>
      </c>
      <c r="D5679" s="446">
        <v>16.260000000000002</v>
      </c>
      <c r="E5679" s="323"/>
    </row>
    <row r="5680" spans="1:5" ht="38.25">
      <c r="A5680" s="447">
        <v>89643</v>
      </c>
      <c r="B5680" s="332" t="s">
        <v>4256</v>
      </c>
      <c r="C5680" s="447" t="s">
        <v>2010</v>
      </c>
      <c r="D5680" s="446">
        <v>17.02</v>
      </c>
      <c r="E5680" s="323"/>
    </row>
    <row r="5681" spans="1:5" ht="38.25">
      <c r="A5681" s="447">
        <v>89727</v>
      </c>
      <c r="B5681" s="332" t="s">
        <v>4319</v>
      </c>
      <c r="C5681" s="447" t="s">
        <v>2010</v>
      </c>
      <c r="D5681" s="446">
        <v>24.7</v>
      </c>
      <c r="E5681" s="323"/>
    </row>
    <row r="5682" spans="1:5" ht="38.25">
      <c r="A5682" s="447">
        <v>89648</v>
      </c>
      <c r="B5682" s="332" t="s">
        <v>4259</v>
      </c>
      <c r="C5682" s="447" t="s">
        <v>2010</v>
      </c>
      <c r="D5682" s="446">
        <v>25.58</v>
      </c>
      <c r="E5682" s="323"/>
    </row>
    <row r="5683" spans="1:5" ht="38.25">
      <c r="A5683" s="447">
        <v>89749</v>
      </c>
      <c r="B5683" s="332" t="s">
        <v>4326</v>
      </c>
      <c r="C5683" s="447" t="s">
        <v>2010</v>
      </c>
      <c r="D5683" s="446">
        <v>16.96</v>
      </c>
      <c r="E5683" s="323"/>
    </row>
    <row r="5684" spans="1:5" ht="38.25">
      <c r="A5684" s="447">
        <v>89657</v>
      </c>
      <c r="B5684" s="332" t="s">
        <v>4267</v>
      </c>
      <c r="C5684" s="447" t="s">
        <v>2010</v>
      </c>
      <c r="D5684" s="446">
        <v>14.15</v>
      </c>
      <c r="E5684" s="323"/>
    </row>
    <row r="5685" spans="1:5" ht="38.25">
      <c r="A5685" s="447">
        <v>89664</v>
      </c>
      <c r="B5685" s="332" t="s">
        <v>4274</v>
      </c>
      <c r="C5685" s="447" t="s">
        <v>2010</v>
      </c>
      <c r="D5685" s="446">
        <v>17.46</v>
      </c>
      <c r="E5685" s="323"/>
    </row>
    <row r="5686" spans="1:5" ht="38.25">
      <c r="A5686" s="447">
        <v>89638</v>
      </c>
      <c r="B5686" s="332" t="s">
        <v>4252</v>
      </c>
      <c r="C5686" s="447" t="s">
        <v>2010</v>
      </c>
      <c r="D5686" s="446">
        <v>11.85</v>
      </c>
      <c r="E5686" s="323"/>
    </row>
    <row r="5687" spans="1:5" ht="38.25">
      <c r="A5687" s="447">
        <v>89720</v>
      </c>
      <c r="B5687" s="332" t="s">
        <v>4315</v>
      </c>
      <c r="C5687" s="447" t="s">
        <v>2010</v>
      </c>
      <c r="D5687" s="446">
        <v>14.97</v>
      </c>
      <c r="E5687" s="323"/>
    </row>
    <row r="5688" spans="1:5" ht="38.25">
      <c r="A5688" s="447">
        <v>89642</v>
      </c>
      <c r="B5688" s="332" t="s">
        <v>4255</v>
      </c>
      <c r="C5688" s="447" t="s">
        <v>2010</v>
      </c>
      <c r="D5688" s="446">
        <v>15.73</v>
      </c>
      <c r="E5688" s="323"/>
    </row>
    <row r="5689" spans="1:5" ht="38.25">
      <c r="A5689" s="447">
        <v>89725</v>
      </c>
      <c r="B5689" s="332" t="s">
        <v>4318</v>
      </c>
      <c r="C5689" s="447" t="s">
        <v>2010</v>
      </c>
      <c r="D5689" s="446">
        <v>19.66</v>
      </c>
      <c r="E5689" s="323"/>
    </row>
    <row r="5690" spans="1:5" ht="38.25">
      <c r="A5690" s="447">
        <v>89647</v>
      </c>
      <c r="B5690" s="332" t="s">
        <v>4258</v>
      </c>
      <c r="C5690" s="447" t="s">
        <v>2010</v>
      </c>
      <c r="D5690" s="446">
        <v>20.54</v>
      </c>
      <c r="E5690" s="323"/>
    </row>
    <row r="5691" spans="1:5" ht="25.5">
      <c r="A5691" s="447">
        <v>89780</v>
      </c>
      <c r="B5691" s="332" t="s">
        <v>4343</v>
      </c>
      <c r="C5691" s="447" t="s">
        <v>2010</v>
      </c>
      <c r="D5691" s="446">
        <v>24.31</v>
      </c>
      <c r="E5691" s="323"/>
    </row>
    <row r="5692" spans="1:5" ht="38.25">
      <c r="A5692" s="447">
        <v>89734</v>
      </c>
      <c r="B5692" s="332" t="s">
        <v>4321</v>
      </c>
      <c r="C5692" s="447" t="s">
        <v>2010</v>
      </c>
      <c r="D5692" s="446">
        <v>28.41</v>
      </c>
      <c r="E5692" s="323"/>
    </row>
    <row r="5693" spans="1:5" ht="38.25">
      <c r="A5693" s="447">
        <v>89650</v>
      </c>
      <c r="B5693" s="332" t="s">
        <v>4261</v>
      </c>
      <c r="C5693" s="447" t="s">
        <v>2010</v>
      </c>
      <c r="D5693" s="446">
        <v>29.44</v>
      </c>
      <c r="E5693" s="323"/>
    </row>
    <row r="5694" spans="1:5" ht="25.5">
      <c r="A5694" s="447">
        <v>89787</v>
      </c>
      <c r="B5694" s="332" t="s">
        <v>4345</v>
      </c>
      <c r="C5694" s="447" t="s">
        <v>2010</v>
      </c>
      <c r="D5694" s="446">
        <v>36.369999999999997</v>
      </c>
      <c r="E5694" s="323"/>
    </row>
    <row r="5695" spans="1:5" ht="38.25">
      <c r="A5695" s="447">
        <v>104024</v>
      </c>
      <c r="B5695" s="332" t="s">
        <v>6436</v>
      </c>
      <c r="C5695" s="447" t="s">
        <v>2010</v>
      </c>
      <c r="D5695" s="446">
        <v>40.96</v>
      </c>
      <c r="E5695" s="323"/>
    </row>
    <row r="5696" spans="1:5" ht="25.5">
      <c r="A5696" s="447">
        <v>89789</v>
      </c>
      <c r="B5696" s="332" t="s">
        <v>4347</v>
      </c>
      <c r="C5696" s="447" t="s">
        <v>2010</v>
      </c>
      <c r="D5696" s="446">
        <v>67.73</v>
      </c>
      <c r="E5696" s="323"/>
    </row>
    <row r="5697" spans="1:5" ht="25.5">
      <c r="A5697" s="447">
        <v>89791</v>
      </c>
      <c r="B5697" s="332" t="s">
        <v>4349</v>
      </c>
      <c r="C5697" s="447" t="s">
        <v>2010</v>
      </c>
      <c r="D5697" s="446">
        <v>153.96</v>
      </c>
      <c r="E5697" s="323"/>
    </row>
    <row r="5698" spans="1:5" ht="25.5">
      <c r="A5698" s="447">
        <v>89793</v>
      </c>
      <c r="B5698" s="332" t="s">
        <v>4351</v>
      </c>
      <c r="C5698" s="447" t="s">
        <v>2010</v>
      </c>
      <c r="D5698" s="446">
        <v>222.25</v>
      </c>
      <c r="E5698" s="323"/>
    </row>
    <row r="5699" spans="1:5" ht="38.25">
      <c r="A5699" s="447">
        <v>89637</v>
      </c>
      <c r="B5699" s="332" t="s">
        <v>4251</v>
      </c>
      <c r="C5699" s="447" t="s">
        <v>2010</v>
      </c>
      <c r="D5699" s="446">
        <v>10.93</v>
      </c>
      <c r="E5699" s="323"/>
    </row>
    <row r="5700" spans="1:5" ht="38.25">
      <c r="A5700" s="447">
        <v>89719</v>
      </c>
      <c r="B5700" s="332" t="s">
        <v>4314</v>
      </c>
      <c r="C5700" s="447" t="s">
        <v>2010</v>
      </c>
      <c r="D5700" s="446">
        <v>13.36</v>
      </c>
      <c r="E5700" s="323"/>
    </row>
    <row r="5701" spans="1:5" ht="38.25">
      <c r="A5701" s="447">
        <v>89641</v>
      </c>
      <c r="B5701" s="332" t="s">
        <v>4254</v>
      </c>
      <c r="C5701" s="447" t="s">
        <v>2010</v>
      </c>
      <c r="D5701" s="446">
        <v>14.12</v>
      </c>
      <c r="E5701" s="323"/>
    </row>
    <row r="5702" spans="1:5" ht="38.25">
      <c r="A5702" s="447">
        <v>89723</v>
      </c>
      <c r="B5702" s="332" t="s">
        <v>4317</v>
      </c>
      <c r="C5702" s="447" t="s">
        <v>2010</v>
      </c>
      <c r="D5702" s="446">
        <v>20.329999999999998</v>
      </c>
      <c r="E5702" s="323"/>
    </row>
    <row r="5703" spans="1:5" ht="38.25">
      <c r="A5703" s="447">
        <v>89646</v>
      </c>
      <c r="B5703" s="332" t="s">
        <v>4257</v>
      </c>
      <c r="C5703" s="447" t="s">
        <v>2010</v>
      </c>
      <c r="D5703" s="446">
        <v>21.21</v>
      </c>
      <c r="E5703" s="323"/>
    </row>
    <row r="5704" spans="1:5" ht="25.5">
      <c r="A5704" s="447">
        <v>89777</v>
      </c>
      <c r="B5704" s="332" t="s">
        <v>4342</v>
      </c>
      <c r="C5704" s="447" t="s">
        <v>2010</v>
      </c>
      <c r="D5704" s="446">
        <v>25.96</v>
      </c>
      <c r="E5704" s="323"/>
    </row>
    <row r="5705" spans="1:5" ht="38.25">
      <c r="A5705" s="447">
        <v>89729</v>
      </c>
      <c r="B5705" s="332" t="s">
        <v>4320</v>
      </c>
      <c r="C5705" s="447" t="s">
        <v>2010</v>
      </c>
      <c r="D5705" s="446">
        <v>30.06</v>
      </c>
      <c r="E5705" s="323"/>
    </row>
    <row r="5706" spans="1:5" ht="38.25">
      <c r="A5706" s="447">
        <v>89649</v>
      </c>
      <c r="B5706" s="332" t="s">
        <v>4260</v>
      </c>
      <c r="C5706" s="447" t="s">
        <v>2010</v>
      </c>
      <c r="D5706" s="446">
        <v>31.09</v>
      </c>
      <c r="E5706" s="323"/>
    </row>
    <row r="5707" spans="1:5" ht="25.5">
      <c r="A5707" s="447">
        <v>89781</v>
      </c>
      <c r="B5707" s="332" t="s">
        <v>4344</v>
      </c>
      <c r="C5707" s="447" t="s">
        <v>2010</v>
      </c>
      <c r="D5707" s="446">
        <v>36.78</v>
      </c>
      <c r="E5707" s="323"/>
    </row>
    <row r="5708" spans="1:5" ht="38.25">
      <c r="A5708" s="447">
        <v>104023</v>
      </c>
      <c r="B5708" s="332" t="s">
        <v>6435</v>
      </c>
      <c r="C5708" s="447" t="s">
        <v>2010</v>
      </c>
      <c r="D5708" s="446">
        <v>41.37</v>
      </c>
      <c r="E5708" s="323"/>
    </row>
    <row r="5709" spans="1:5" ht="25.5">
      <c r="A5709" s="447">
        <v>89788</v>
      </c>
      <c r="B5709" s="332" t="s">
        <v>4346</v>
      </c>
      <c r="C5709" s="447" t="s">
        <v>2010</v>
      </c>
      <c r="D5709" s="446">
        <v>79.790000000000006</v>
      </c>
      <c r="E5709" s="323"/>
    </row>
    <row r="5710" spans="1:5" ht="25.5">
      <c r="A5710" s="447">
        <v>89790</v>
      </c>
      <c r="B5710" s="332" t="s">
        <v>4348</v>
      </c>
      <c r="C5710" s="447" t="s">
        <v>2010</v>
      </c>
      <c r="D5710" s="446">
        <v>159.41</v>
      </c>
      <c r="E5710" s="323"/>
    </row>
    <row r="5711" spans="1:5" ht="25.5">
      <c r="A5711" s="447">
        <v>89792</v>
      </c>
      <c r="B5711" s="332" t="s">
        <v>4350</v>
      </c>
      <c r="C5711" s="447" t="s">
        <v>2010</v>
      </c>
      <c r="D5711" s="446">
        <v>188.32</v>
      </c>
      <c r="E5711" s="323"/>
    </row>
    <row r="5712" spans="1:5" ht="38.25">
      <c r="A5712" s="447">
        <v>89640</v>
      </c>
      <c r="B5712" s="332" t="s">
        <v>6252</v>
      </c>
      <c r="C5712" s="447" t="s">
        <v>2010</v>
      </c>
      <c r="D5712" s="446">
        <v>19.489999999999998</v>
      </c>
      <c r="E5712" s="323"/>
    </row>
    <row r="5713" spans="1:5" ht="38.25">
      <c r="A5713" s="447">
        <v>89644</v>
      </c>
      <c r="B5713" s="332" t="s">
        <v>6253</v>
      </c>
      <c r="C5713" s="447" t="s">
        <v>2010</v>
      </c>
      <c r="D5713" s="446">
        <v>23.75</v>
      </c>
      <c r="E5713" s="323"/>
    </row>
    <row r="5714" spans="1:5" ht="38.25">
      <c r="A5714" s="447">
        <v>89645</v>
      </c>
      <c r="B5714" s="332" t="s">
        <v>6254</v>
      </c>
      <c r="C5714" s="447" t="s">
        <v>2010</v>
      </c>
      <c r="D5714" s="446">
        <v>33.090000000000003</v>
      </c>
      <c r="E5714" s="323"/>
    </row>
    <row r="5715" spans="1:5" ht="38.25">
      <c r="A5715" s="447">
        <v>89652</v>
      </c>
      <c r="B5715" s="332" t="s">
        <v>4263</v>
      </c>
      <c r="C5715" s="447" t="s">
        <v>2010</v>
      </c>
      <c r="D5715" s="446">
        <v>12.51</v>
      </c>
      <c r="E5715" s="323"/>
    </row>
    <row r="5716" spans="1:5" ht="38.25">
      <c r="A5716" s="447">
        <v>89738</v>
      </c>
      <c r="B5716" s="332" t="s">
        <v>1095</v>
      </c>
      <c r="C5716" s="447" t="s">
        <v>2010</v>
      </c>
      <c r="D5716" s="446">
        <v>17.03</v>
      </c>
      <c r="E5716" s="323"/>
    </row>
    <row r="5717" spans="1:5" ht="38.25">
      <c r="A5717" s="447">
        <v>89659</v>
      </c>
      <c r="B5717" s="332" t="s">
        <v>4269</v>
      </c>
      <c r="C5717" s="447" t="s">
        <v>2010</v>
      </c>
      <c r="D5717" s="446">
        <v>17.53</v>
      </c>
      <c r="E5717" s="323"/>
    </row>
    <row r="5718" spans="1:5" ht="38.25">
      <c r="A5718" s="447">
        <v>89756</v>
      </c>
      <c r="B5718" s="332" t="s">
        <v>4328</v>
      </c>
      <c r="C5718" s="447" t="s">
        <v>2010</v>
      </c>
      <c r="D5718" s="446">
        <v>23.55</v>
      </c>
      <c r="E5718" s="323"/>
    </row>
    <row r="5719" spans="1:5" ht="38.25">
      <c r="A5719" s="447">
        <v>89672</v>
      </c>
      <c r="B5719" s="332" t="s">
        <v>4280</v>
      </c>
      <c r="C5719" s="447" t="s">
        <v>2010</v>
      </c>
      <c r="D5719" s="446">
        <v>24.14</v>
      </c>
      <c r="E5719" s="323"/>
    </row>
    <row r="5720" spans="1:5" ht="25.5">
      <c r="A5720" s="447">
        <v>89815</v>
      </c>
      <c r="B5720" s="332" t="s">
        <v>4353</v>
      </c>
      <c r="C5720" s="447" t="s">
        <v>2010</v>
      </c>
      <c r="D5720" s="446">
        <v>28.71</v>
      </c>
      <c r="E5720" s="323"/>
    </row>
    <row r="5721" spans="1:5" ht="38.25">
      <c r="A5721" s="447">
        <v>89761</v>
      </c>
      <c r="B5721" s="332" t="s">
        <v>4333</v>
      </c>
      <c r="C5721" s="447" t="s">
        <v>2010</v>
      </c>
      <c r="D5721" s="446">
        <v>31.42</v>
      </c>
      <c r="E5721" s="323"/>
    </row>
    <row r="5722" spans="1:5" ht="38.25">
      <c r="A5722" s="447">
        <v>89682</v>
      </c>
      <c r="B5722" s="332" t="s">
        <v>4290</v>
      </c>
      <c r="C5722" s="447" t="s">
        <v>2010</v>
      </c>
      <c r="D5722" s="446">
        <v>32.11</v>
      </c>
      <c r="E5722" s="323"/>
    </row>
    <row r="5723" spans="1:5" ht="25.5">
      <c r="A5723" s="447">
        <v>89824</v>
      </c>
      <c r="B5723" s="332" t="s">
        <v>4357</v>
      </c>
      <c r="C5723" s="447" t="s">
        <v>2010</v>
      </c>
      <c r="D5723" s="446">
        <v>39.020000000000003</v>
      </c>
      <c r="E5723" s="323"/>
    </row>
    <row r="5724" spans="1:5" ht="38.25">
      <c r="A5724" s="447">
        <v>104026</v>
      </c>
      <c r="B5724" s="332" t="s">
        <v>6438</v>
      </c>
      <c r="C5724" s="447" t="s">
        <v>2010</v>
      </c>
      <c r="D5724" s="446">
        <v>42.08</v>
      </c>
      <c r="E5724" s="323"/>
    </row>
    <row r="5725" spans="1:5" ht="38.25">
      <c r="A5725" s="447">
        <v>89740</v>
      </c>
      <c r="B5725" s="332" t="s">
        <v>4323</v>
      </c>
      <c r="C5725" s="447" t="s">
        <v>2010</v>
      </c>
      <c r="D5725" s="446">
        <v>9.4499999999999993</v>
      </c>
      <c r="E5725" s="323"/>
    </row>
    <row r="5726" spans="1:5" ht="25.5">
      <c r="A5726" s="447">
        <v>89836</v>
      </c>
      <c r="B5726" s="332" t="s">
        <v>4363</v>
      </c>
      <c r="C5726" s="447" t="s">
        <v>2010</v>
      </c>
      <c r="D5726" s="446">
        <v>200.82</v>
      </c>
      <c r="E5726" s="323"/>
    </row>
    <row r="5727" spans="1:5" ht="38.25">
      <c r="A5727" s="447">
        <v>89653</v>
      </c>
      <c r="B5727" s="332" t="s">
        <v>6255</v>
      </c>
      <c r="C5727" s="447" t="s">
        <v>2010</v>
      </c>
      <c r="D5727" s="446">
        <v>17.71</v>
      </c>
      <c r="E5727" s="323"/>
    </row>
    <row r="5728" spans="1:5" ht="38.25">
      <c r="A5728" s="447">
        <v>89660</v>
      </c>
      <c r="B5728" s="332" t="s">
        <v>4270</v>
      </c>
      <c r="C5728" s="447" t="s">
        <v>2010</v>
      </c>
      <c r="D5728" s="446">
        <v>9.9700000000000006</v>
      </c>
      <c r="E5728" s="323"/>
    </row>
    <row r="5729" spans="1:5" ht="25.5">
      <c r="A5729" s="447">
        <v>89826</v>
      </c>
      <c r="B5729" s="332" t="s">
        <v>4358</v>
      </c>
      <c r="C5729" s="447" t="s">
        <v>2010</v>
      </c>
      <c r="D5729" s="446">
        <v>127.68</v>
      </c>
      <c r="E5729" s="323"/>
    </row>
    <row r="5730" spans="1:5" ht="38.25">
      <c r="A5730" s="447">
        <v>104028</v>
      </c>
      <c r="B5730" s="332" t="s">
        <v>6439</v>
      </c>
      <c r="C5730" s="447" t="s">
        <v>2010</v>
      </c>
      <c r="D5730" s="446">
        <v>130.57</v>
      </c>
      <c r="E5730" s="323"/>
    </row>
    <row r="5731" spans="1:5" ht="25.5">
      <c r="A5731" s="447">
        <v>89651</v>
      </c>
      <c r="B5731" s="332" t="s">
        <v>4262</v>
      </c>
      <c r="C5731" s="447" t="s">
        <v>2010</v>
      </c>
      <c r="D5731" s="446">
        <v>7.38</v>
      </c>
      <c r="E5731" s="323"/>
    </row>
    <row r="5732" spans="1:5" ht="25.5">
      <c r="A5732" s="447">
        <v>89736</v>
      </c>
      <c r="B5732" s="332" t="s">
        <v>4322</v>
      </c>
      <c r="C5732" s="447" t="s">
        <v>2010</v>
      </c>
      <c r="D5732" s="446">
        <v>9.2899999999999991</v>
      </c>
      <c r="E5732" s="323"/>
    </row>
    <row r="5733" spans="1:5" ht="25.5">
      <c r="A5733" s="447">
        <v>89658</v>
      </c>
      <c r="B5733" s="332" t="s">
        <v>4268</v>
      </c>
      <c r="C5733" s="447" t="s">
        <v>2010</v>
      </c>
      <c r="D5733" s="446">
        <v>9.7899999999999991</v>
      </c>
      <c r="E5733" s="323"/>
    </row>
    <row r="5734" spans="1:5" ht="25.5">
      <c r="A5734" s="447">
        <v>89755</v>
      </c>
      <c r="B5734" s="332" t="s">
        <v>4327</v>
      </c>
      <c r="C5734" s="447" t="s">
        <v>2010</v>
      </c>
      <c r="D5734" s="446">
        <v>13.91</v>
      </c>
      <c r="E5734" s="323"/>
    </row>
    <row r="5735" spans="1:5" ht="25.5">
      <c r="A5735" s="447">
        <v>89670</v>
      </c>
      <c r="B5735" s="332" t="s">
        <v>4278</v>
      </c>
      <c r="C5735" s="447" t="s">
        <v>2010</v>
      </c>
      <c r="D5735" s="446">
        <v>14.5</v>
      </c>
      <c r="E5735" s="323"/>
    </row>
    <row r="5736" spans="1:5" ht="25.5">
      <c r="A5736" s="447">
        <v>89794</v>
      </c>
      <c r="B5736" s="332" t="s">
        <v>4352</v>
      </c>
      <c r="C5736" s="447" t="s">
        <v>2010</v>
      </c>
      <c r="D5736" s="446">
        <v>19.61</v>
      </c>
      <c r="E5736" s="323"/>
    </row>
    <row r="5737" spans="1:5" ht="25.5">
      <c r="A5737" s="447">
        <v>89760</v>
      </c>
      <c r="B5737" s="332" t="s">
        <v>4332</v>
      </c>
      <c r="C5737" s="447" t="s">
        <v>2010</v>
      </c>
      <c r="D5737" s="446">
        <v>22.32</v>
      </c>
      <c r="E5737" s="323"/>
    </row>
    <row r="5738" spans="1:5" ht="25.5">
      <c r="A5738" s="447">
        <v>89680</v>
      </c>
      <c r="B5738" s="332" t="s">
        <v>4288</v>
      </c>
      <c r="C5738" s="447" t="s">
        <v>2010</v>
      </c>
      <c r="D5738" s="446">
        <v>23.01</v>
      </c>
      <c r="E5738" s="323"/>
    </row>
    <row r="5739" spans="1:5" ht="25.5">
      <c r="A5739" s="447">
        <v>89822</v>
      </c>
      <c r="B5739" s="332" t="s">
        <v>4356</v>
      </c>
      <c r="C5739" s="447" t="s">
        <v>2010</v>
      </c>
      <c r="D5739" s="446">
        <v>25.65</v>
      </c>
      <c r="E5739" s="323"/>
    </row>
    <row r="5740" spans="1:5" ht="25.5">
      <c r="A5740" s="447">
        <v>104025</v>
      </c>
      <c r="B5740" s="332" t="s">
        <v>6437</v>
      </c>
      <c r="C5740" s="447" t="s">
        <v>2010</v>
      </c>
      <c r="D5740" s="446">
        <v>28.71</v>
      </c>
      <c r="E5740" s="323"/>
    </row>
    <row r="5741" spans="1:5" ht="25.5">
      <c r="A5741" s="447">
        <v>89835</v>
      </c>
      <c r="B5741" s="332" t="s">
        <v>4362</v>
      </c>
      <c r="C5741" s="447" t="s">
        <v>2010</v>
      </c>
      <c r="D5741" s="446">
        <v>44.25</v>
      </c>
      <c r="E5741" s="323"/>
    </row>
    <row r="5742" spans="1:5" ht="25.5">
      <c r="A5742" s="447">
        <v>89838</v>
      </c>
      <c r="B5742" s="332" t="s">
        <v>4365</v>
      </c>
      <c r="C5742" s="447" t="s">
        <v>2010</v>
      </c>
      <c r="D5742" s="446">
        <v>154.16999999999999</v>
      </c>
      <c r="E5742" s="323"/>
    </row>
    <row r="5743" spans="1:5" ht="25.5">
      <c r="A5743" s="447">
        <v>89840</v>
      </c>
      <c r="B5743" s="332" t="s">
        <v>4367</v>
      </c>
      <c r="C5743" s="447" t="s">
        <v>2010</v>
      </c>
      <c r="D5743" s="446">
        <v>181.57</v>
      </c>
      <c r="E5743" s="323"/>
    </row>
    <row r="5744" spans="1:5" ht="38.25">
      <c r="A5744" s="447">
        <v>104015</v>
      </c>
      <c r="B5744" s="332" t="s">
        <v>4432</v>
      </c>
      <c r="C5744" s="447" t="s">
        <v>2010</v>
      </c>
      <c r="D5744" s="446">
        <v>16.940000000000001</v>
      </c>
      <c r="E5744" s="323"/>
    </row>
    <row r="5745" spans="1:5" ht="38.25">
      <c r="A5745" s="447">
        <v>104018</v>
      </c>
      <c r="B5745" s="332" t="s">
        <v>6433</v>
      </c>
      <c r="C5745" s="447" t="s">
        <v>2010</v>
      </c>
      <c r="D5745" s="446">
        <v>21.63</v>
      </c>
      <c r="E5745" s="323"/>
    </row>
    <row r="5746" spans="1:5" ht="38.25">
      <c r="A5746" s="447">
        <v>104016</v>
      </c>
      <c r="B5746" s="332" t="s">
        <v>4433</v>
      </c>
      <c r="C5746" s="447" t="s">
        <v>2010</v>
      </c>
      <c r="D5746" s="446">
        <v>22.72</v>
      </c>
      <c r="E5746" s="323"/>
    </row>
    <row r="5747" spans="1:5" ht="38.25">
      <c r="A5747" s="447">
        <v>104019</v>
      </c>
      <c r="B5747" s="332" t="s">
        <v>4435</v>
      </c>
      <c r="C5747" s="447" t="s">
        <v>2010</v>
      </c>
      <c r="D5747" s="446">
        <v>44.74</v>
      </c>
      <c r="E5747" s="323"/>
    </row>
    <row r="5748" spans="1:5" ht="38.25">
      <c r="A5748" s="447">
        <v>104017</v>
      </c>
      <c r="B5748" s="332" t="s">
        <v>4434</v>
      </c>
      <c r="C5748" s="447" t="s">
        <v>2010</v>
      </c>
      <c r="D5748" s="446">
        <v>46.01</v>
      </c>
      <c r="E5748" s="323"/>
    </row>
    <row r="5749" spans="1:5" ht="25.5">
      <c r="A5749" s="447">
        <v>104020</v>
      </c>
      <c r="B5749" s="332" t="s">
        <v>4436</v>
      </c>
      <c r="C5749" s="447" t="s">
        <v>2010</v>
      </c>
      <c r="D5749" s="446">
        <v>56.27</v>
      </c>
      <c r="E5749" s="323"/>
    </row>
    <row r="5750" spans="1:5" ht="38.25">
      <c r="A5750" s="447">
        <v>104030</v>
      </c>
      <c r="B5750" s="332" t="s">
        <v>4438</v>
      </c>
      <c r="C5750" s="447" t="s">
        <v>2010</v>
      </c>
      <c r="D5750" s="446">
        <v>62.04</v>
      </c>
      <c r="E5750" s="323"/>
    </row>
    <row r="5751" spans="1:5" ht="38.25">
      <c r="A5751" s="447">
        <v>89694</v>
      </c>
      <c r="B5751" s="332" t="s">
        <v>4301</v>
      </c>
      <c r="C5751" s="447" t="s">
        <v>2010</v>
      </c>
      <c r="D5751" s="446">
        <v>20.67</v>
      </c>
      <c r="E5751" s="323"/>
    </row>
    <row r="5752" spans="1:5" ht="38.25">
      <c r="A5752" s="447">
        <v>89700</v>
      </c>
      <c r="B5752" s="332" t="s">
        <v>4307</v>
      </c>
      <c r="C5752" s="447" t="s">
        <v>2010</v>
      </c>
      <c r="D5752" s="446">
        <v>23.64</v>
      </c>
      <c r="E5752" s="323"/>
    </row>
    <row r="5753" spans="1:5" ht="38.25">
      <c r="A5753" s="447">
        <v>89703</v>
      </c>
      <c r="B5753" s="332" t="s">
        <v>6257</v>
      </c>
      <c r="C5753" s="447" t="s">
        <v>2010</v>
      </c>
      <c r="D5753" s="446">
        <v>48.66</v>
      </c>
      <c r="E5753" s="323"/>
    </row>
    <row r="5754" spans="1:5" ht="25.5">
      <c r="A5754" s="447">
        <v>89844</v>
      </c>
      <c r="B5754" s="332" t="s">
        <v>4370</v>
      </c>
      <c r="C5754" s="447" t="s">
        <v>2010</v>
      </c>
      <c r="D5754" s="446">
        <v>63.85</v>
      </c>
      <c r="E5754" s="323"/>
    </row>
    <row r="5755" spans="1:5" ht="25.5">
      <c r="A5755" s="447">
        <v>104022</v>
      </c>
      <c r="B5755" s="332" t="s">
        <v>6434</v>
      </c>
      <c r="C5755" s="447" t="s">
        <v>2010</v>
      </c>
      <c r="D5755" s="446">
        <v>69.97</v>
      </c>
      <c r="E5755" s="323"/>
    </row>
    <row r="5756" spans="1:5" ht="25.5">
      <c r="A5756" s="447">
        <v>89691</v>
      </c>
      <c r="B5756" s="332" t="s">
        <v>4298</v>
      </c>
      <c r="C5756" s="447" t="s">
        <v>2010</v>
      </c>
      <c r="D5756" s="446">
        <v>14.08</v>
      </c>
      <c r="E5756" s="323"/>
    </row>
    <row r="5757" spans="1:5" ht="25.5">
      <c r="A5757" s="447">
        <v>89765</v>
      </c>
      <c r="B5757" s="332" t="s">
        <v>4337</v>
      </c>
      <c r="C5757" s="447" t="s">
        <v>2010</v>
      </c>
      <c r="D5757" s="446">
        <v>17.37</v>
      </c>
      <c r="E5757" s="323"/>
    </row>
    <row r="5758" spans="1:5" ht="25.5">
      <c r="A5758" s="447">
        <v>89697</v>
      </c>
      <c r="B5758" s="332" t="s">
        <v>4304</v>
      </c>
      <c r="C5758" s="447" t="s">
        <v>2010</v>
      </c>
      <c r="D5758" s="446">
        <v>18.37</v>
      </c>
      <c r="E5758" s="323"/>
    </row>
    <row r="5759" spans="1:5" ht="25.5">
      <c r="A5759" s="447">
        <v>89633</v>
      </c>
      <c r="B5759" s="332" t="s">
        <v>4044</v>
      </c>
      <c r="C5759" s="447" t="s">
        <v>5</v>
      </c>
      <c r="D5759" s="446">
        <v>26.59</v>
      </c>
      <c r="E5759" s="323"/>
    </row>
    <row r="5760" spans="1:5" ht="25.5">
      <c r="A5760" s="447">
        <v>89716</v>
      </c>
      <c r="B5760" s="332" t="s">
        <v>4048</v>
      </c>
      <c r="C5760" s="447" t="s">
        <v>5</v>
      </c>
      <c r="D5760" s="446">
        <v>27.46</v>
      </c>
      <c r="E5760" s="323"/>
    </row>
    <row r="5761" spans="1:5" ht="25.5">
      <c r="A5761" s="447">
        <v>89634</v>
      </c>
      <c r="B5761" s="332" t="s">
        <v>4045</v>
      </c>
      <c r="C5761" s="447" t="s">
        <v>5</v>
      </c>
      <c r="D5761" s="446">
        <v>37.82</v>
      </c>
      <c r="E5761" s="323"/>
    </row>
    <row r="5762" spans="1:5" ht="25.5">
      <c r="A5762" s="447">
        <v>89717</v>
      </c>
      <c r="B5762" s="332" t="s">
        <v>4049</v>
      </c>
      <c r="C5762" s="447" t="s">
        <v>5</v>
      </c>
      <c r="D5762" s="446">
        <v>43.28</v>
      </c>
      <c r="E5762" s="323"/>
    </row>
    <row r="5763" spans="1:5" ht="25.5">
      <c r="A5763" s="447">
        <v>89635</v>
      </c>
      <c r="B5763" s="332" t="s">
        <v>4046</v>
      </c>
      <c r="C5763" s="447" t="s">
        <v>5</v>
      </c>
      <c r="D5763" s="446">
        <v>55.5</v>
      </c>
      <c r="E5763" s="323"/>
    </row>
    <row r="5764" spans="1:5" ht="25.5">
      <c r="A5764" s="447">
        <v>89770</v>
      </c>
      <c r="B5764" s="332" t="s">
        <v>4050</v>
      </c>
      <c r="C5764" s="447" t="s">
        <v>5</v>
      </c>
      <c r="D5764" s="446">
        <v>46.38</v>
      </c>
      <c r="E5764" s="323"/>
    </row>
    <row r="5765" spans="1:5" ht="25.5">
      <c r="A5765" s="447">
        <v>89718</v>
      </c>
      <c r="B5765" s="332" t="s">
        <v>4313</v>
      </c>
      <c r="C5765" s="447" t="s">
        <v>5</v>
      </c>
      <c r="D5765" s="446">
        <v>55.42</v>
      </c>
      <c r="E5765" s="323"/>
    </row>
    <row r="5766" spans="1:5" ht="25.5">
      <c r="A5766" s="447">
        <v>89636</v>
      </c>
      <c r="B5766" s="332" t="s">
        <v>4047</v>
      </c>
      <c r="C5766" s="447" t="s">
        <v>5</v>
      </c>
      <c r="D5766" s="446">
        <v>69.790000000000006</v>
      </c>
      <c r="E5766" s="323"/>
    </row>
    <row r="5767" spans="1:5" ht="25.5">
      <c r="A5767" s="447">
        <v>89771</v>
      </c>
      <c r="B5767" s="332" t="s">
        <v>4051</v>
      </c>
      <c r="C5767" s="447" t="s">
        <v>5</v>
      </c>
      <c r="D5767" s="446">
        <v>61.9</v>
      </c>
      <c r="E5767" s="323"/>
    </row>
    <row r="5768" spans="1:5" ht="25.5">
      <c r="A5768" s="447">
        <v>104021</v>
      </c>
      <c r="B5768" s="332" t="s">
        <v>4708</v>
      </c>
      <c r="C5768" s="447" t="s">
        <v>5</v>
      </c>
      <c r="D5768" s="446">
        <v>72.25</v>
      </c>
      <c r="E5768" s="323"/>
    </row>
    <row r="5769" spans="1:5" ht="25.5">
      <c r="A5769" s="447">
        <v>89772</v>
      </c>
      <c r="B5769" s="332" t="s">
        <v>4341</v>
      </c>
      <c r="C5769" s="447" t="s">
        <v>5</v>
      </c>
      <c r="D5769" s="446">
        <v>90.28</v>
      </c>
      <c r="E5769" s="323"/>
    </row>
    <row r="5770" spans="1:5" ht="25.5">
      <c r="A5770" s="447">
        <v>89773</v>
      </c>
      <c r="B5770" s="332" t="s">
        <v>4052</v>
      </c>
      <c r="C5770" s="447" t="s">
        <v>5</v>
      </c>
      <c r="D5770" s="446">
        <v>145.44</v>
      </c>
      <c r="E5770" s="323"/>
    </row>
    <row r="5771" spans="1:5" ht="25.5">
      <c r="A5771" s="447">
        <v>89775</v>
      </c>
      <c r="B5771" s="332" t="s">
        <v>4053</v>
      </c>
      <c r="C5771" s="447" t="s">
        <v>5</v>
      </c>
      <c r="D5771" s="446">
        <v>227.38</v>
      </c>
      <c r="E5771" s="323"/>
    </row>
    <row r="5772" spans="1:5" ht="38.25">
      <c r="A5772" s="447">
        <v>89767</v>
      </c>
      <c r="B5772" s="332" t="s">
        <v>4338</v>
      </c>
      <c r="C5772" s="447" t="s">
        <v>2010</v>
      </c>
      <c r="D5772" s="446">
        <v>21.68</v>
      </c>
      <c r="E5772" s="323"/>
    </row>
    <row r="5773" spans="1:5" ht="38.25">
      <c r="A5773" s="447">
        <v>89695</v>
      </c>
      <c r="B5773" s="332" t="s">
        <v>4302</v>
      </c>
      <c r="C5773" s="447" t="s">
        <v>2010</v>
      </c>
      <c r="D5773" s="446">
        <v>17.63</v>
      </c>
      <c r="E5773" s="323"/>
    </row>
    <row r="5774" spans="1:5" ht="38.25">
      <c r="A5774" s="447">
        <v>89702</v>
      </c>
      <c r="B5774" s="332" t="s">
        <v>4309</v>
      </c>
      <c r="C5774" s="447" t="s">
        <v>2010</v>
      </c>
      <c r="D5774" s="446">
        <v>22.68</v>
      </c>
      <c r="E5774" s="323"/>
    </row>
    <row r="5775" spans="1:5" ht="25.5">
      <c r="A5775" s="447">
        <v>89768</v>
      </c>
      <c r="B5775" s="332" t="s">
        <v>4339</v>
      </c>
      <c r="C5775" s="447" t="s">
        <v>2010</v>
      </c>
      <c r="D5775" s="446">
        <v>25.17</v>
      </c>
      <c r="E5775" s="323"/>
    </row>
    <row r="5776" spans="1:5" ht="25.5">
      <c r="A5776" s="447">
        <v>89842</v>
      </c>
      <c r="B5776" s="332" t="s">
        <v>4369</v>
      </c>
      <c r="C5776" s="447" t="s">
        <v>2010</v>
      </c>
      <c r="D5776" s="446">
        <v>50.7</v>
      </c>
      <c r="E5776" s="323"/>
    </row>
    <row r="5777" spans="1:5" ht="25.5">
      <c r="A5777" s="447">
        <v>89845</v>
      </c>
      <c r="B5777" s="332" t="s">
        <v>4371</v>
      </c>
      <c r="C5777" s="447" t="s">
        <v>2010</v>
      </c>
      <c r="D5777" s="446">
        <v>100.18</v>
      </c>
      <c r="E5777" s="323"/>
    </row>
    <row r="5778" spans="1:5" ht="25.5">
      <c r="A5778" s="447">
        <v>89846</v>
      </c>
      <c r="B5778" s="332" t="s">
        <v>4372</v>
      </c>
      <c r="C5778" s="447" t="s">
        <v>2010</v>
      </c>
      <c r="D5778" s="446">
        <v>214.48</v>
      </c>
      <c r="E5778" s="323"/>
    </row>
    <row r="5779" spans="1:5" ht="25.5">
      <c r="A5779" s="447">
        <v>89847</v>
      </c>
      <c r="B5779" s="332" t="s">
        <v>4373</v>
      </c>
      <c r="C5779" s="447" t="s">
        <v>2010</v>
      </c>
      <c r="D5779" s="446">
        <v>255.91</v>
      </c>
      <c r="E5779" s="323"/>
    </row>
    <row r="5780" spans="1:5" ht="25.5">
      <c r="A5780" s="447">
        <v>89705</v>
      </c>
      <c r="B5780" s="332" t="s">
        <v>4311</v>
      </c>
      <c r="C5780" s="447" t="s">
        <v>2010</v>
      </c>
      <c r="D5780" s="446">
        <v>26.35</v>
      </c>
      <c r="E5780" s="323"/>
    </row>
    <row r="5781" spans="1:5" ht="25.5">
      <c r="A5781" s="447">
        <v>89769</v>
      </c>
      <c r="B5781" s="332" t="s">
        <v>4340</v>
      </c>
      <c r="C5781" s="447" t="s">
        <v>2010</v>
      </c>
      <c r="D5781" s="446">
        <v>56.12</v>
      </c>
      <c r="E5781" s="323"/>
    </row>
    <row r="5782" spans="1:5" ht="25.5">
      <c r="A5782" s="447">
        <v>89706</v>
      </c>
      <c r="B5782" s="332" t="s">
        <v>4312</v>
      </c>
      <c r="C5782" s="447" t="s">
        <v>2010</v>
      </c>
      <c r="D5782" s="446">
        <v>57.51</v>
      </c>
      <c r="E5782" s="323"/>
    </row>
    <row r="5783" spans="1:5" ht="25.5">
      <c r="A5783" s="447">
        <v>89741</v>
      </c>
      <c r="B5783" s="332" t="s">
        <v>4324</v>
      </c>
      <c r="C5783" s="447" t="s">
        <v>2010</v>
      </c>
      <c r="D5783" s="446">
        <v>23.39</v>
      </c>
      <c r="E5783" s="323"/>
    </row>
    <row r="5784" spans="1:5" ht="25.5">
      <c r="A5784" s="447">
        <v>89757</v>
      </c>
      <c r="B5784" s="332" t="s">
        <v>4329</v>
      </c>
      <c r="C5784" s="447" t="s">
        <v>2010</v>
      </c>
      <c r="D5784" s="446">
        <v>30.52</v>
      </c>
      <c r="E5784" s="323"/>
    </row>
    <row r="5785" spans="1:5" ht="25.5">
      <c r="A5785" s="447">
        <v>104027</v>
      </c>
      <c r="B5785" s="332" t="s">
        <v>4437</v>
      </c>
      <c r="C5785" s="447" t="s">
        <v>2010</v>
      </c>
      <c r="D5785" s="446">
        <v>63.87</v>
      </c>
      <c r="E5785" s="323"/>
    </row>
    <row r="5786" spans="1:5" ht="25.5">
      <c r="A5786" s="447">
        <v>89837</v>
      </c>
      <c r="B5786" s="332" t="s">
        <v>4364</v>
      </c>
      <c r="C5786" s="447" t="s">
        <v>2010</v>
      </c>
      <c r="D5786" s="446">
        <v>134.6</v>
      </c>
      <c r="E5786" s="323"/>
    </row>
    <row r="5787" spans="1:5" ht="25.5">
      <c r="A5787" s="447">
        <v>89839</v>
      </c>
      <c r="B5787" s="332" t="s">
        <v>4366</v>
      </c>
      <c r="C5787" s="447" t="s">
        <v>2010</v>
      </c>
      <c r="D5787" s="446">
        <v>174.85</v>
      </c>
      <c r="E5787" s="323"/>
    </row>
    <row r="5788" spans="1:5" ht="25.5">
      <c r="A5788" s="447">
        <v>89841</v>
      </c>
      <c r="B5788" s="332" t="s">
        <v>4368</v>
      </c>
      <c r="C5788" s="447" t="s">
        <v>2010</v>
      </c>
      <c r="D5788" s="446">
        <v>265.47000000000003</v>
      </c>
      <c r="E5788" s="323"/>
    </row>
    <row r="5789" spans="1:5" ht="25.5">
      <c r="A5789" s="447">
        <v>89654</v>
      </c>
      <c r="B5789" s="332" t="s">
        <v>4264</v>
      </c>
      <c r="C5789" s="447" t="s">
        <v>2010</v>
      </c>
      <c r="D5789" s="446">
        <v>20.49</v>
      </c>
      <c r="E5789" s="323"/>
    </row>
    <row r="5790" spans="1:5" ht="25.5">
      <c r="A5790" s="447">
        <v>89661</v>
      </c>
      <c r="B5790" s="332" t="s">
        <v>4271</v>
      </c>
      <c r="C5790" s="447" t="s">
        <v>2010</v>
      </c>
      <c r="D5790" s="446">
        <v>23.89</v>
      </c>
      <c r="E5790" s="323"/>
    </row>
    <row r="5791" spans="1:5" ht="25.5">
      <c r="A5791" s="447">
        <v>89674</v>
      </c>
      <c r="B5791" s="332" t="s">
        <v>4282</v>
      </c>
      <c r="C5791" s="447" t="s">
        <v>2010</v>
      </c>
      <c r="D5791" s="446">
        <v>31.11</v>
      </c>
      <c r="E5791" s="323"/>
    </row>
    <row r="5792" spans="1:5" ht="25.5">
      <c r="A5792" s="447">
        <v>89816</v>
      </c>
      <c r="B5792" s="332" t="s">
        <v>4354</v>
      </c>
      <c r="C5792" s="447" t="s">
        <v>2010</v>
      </c>
      <c r="D5792" s="446">
        <v>41.73</v>
      </c>
      <c r="E5792" s="323"/>
    </row>
    <row r="5793" spans="1:5" ht="25.5">
      <c r="A5793" s="447">
        <v>89762</v>
      </c>
      <c r="B5793" s="332" t="s">
        <v>4334</v>
      </c>
      <c r="C5793" s="447" t="s">
        <v>2010</v>
      </c>
      <c r="D5793" s="446">
        <v>44.44</v>
      </c>
      <c r="E5793" s="323"/>
    </row>
    <row r="5794" spans="1:5" ht="25.5">
      <c r="A5794" s="447">
        <v>89684</v>
      </c>
      <c r="B5794" s="332" t="s">
        <v>4292</v>
      </c>
      <c r="C5794" s="447" t="s">
        <v>2010</v>
      </c>
      <c r="D5794" s="446">
        <v>45.13</v>
      </c>
      <c r="E5794" s="323"/>
    </row>
    <row r="5795" spans="1:5" ht="25.5">
      <c r="A5795" s="447">
        <v>89828</v>
      </c>
      <c r="B5795" s="332" t="s">
        <v>4359</v>
      </c>
      <c r="C5795" s="447" t="s">
        <v>2010</v>
      </c>
      <c r="D5795" s="446">
        <v>60.81</v>
      </c>
      <c r="E5795" s="323"/>
    </row>
    <row r="5796" spans="1:5" ht="38.25">
      <c r="A5796" s="447">
        <v>89546</v>
      </c>
      <c r="B5796" s="332" t="s">
        <v>4182</v>
      </c>
      <c r="C5796" s="447" t="s">
        <v>2010</v>
      </c>
      <c r="D5796" s="446">
        <v>11.16</v>
      </c>
      <c r="E5796" s="323"/>
    </row>
    <row r="5797" spans="1:5" ht="38.25">
      <c r="A5797" s="447">
        <v>89482</v>
      </c>
      <c r="B5797" s="332" t="s">
        <v>4452</v>
      </c>
      <c r="C5797" s="447" t="s">
        <v>2010</v>
      </c>
      <c r="D5797" s="446">
        <v>34.28</v>
      </c>
      <c r="E5797" s="323"/>
    </row>
    <row r="5798" spans="1:5" ht="38.25">
      <c r="A5798" s="447">
        <v>89491</v>
      </c>
      <c r="B5798" s="332" t="s">
        <v>4453</v>
      </c>
      <c r="C5798" s="447" t="s">
        <v>2010</v>
      </c>
      <c r="D5798" s="446">
        <v>85.39</v>
      </c>
      <c r="E5798" s="323"/>
    </row>
    <row r="5799" spans="1:5" ht="38.25">
      <c r="A5799" s="447">
        <v>104178</v>
      </c>
      <c r="B5799" s="332" t="s">
        <v>4450</v>
      </c>
      <c r="C5799" s="447" t="s">
        <v>2010</v>
      </c>
      <c r="D5799" s="446">
        <v>21.2</v>
      </c>
      <c r="E5799" s="323"/>
    </row>
    <row r="5800" spans="1:5" ht="38.25">
      <c r="A5800" s="447">
        <v>104179</v>
      </c>
      <c r="B5800" s="332" t="s">
        <v>4451</v>
      </c>
      <c r="C5800" s="447" t="s">
        <v>2010</v>
      </c>
      <c r="D5800" s="446">
        <v>79.44</v>
      </c>
      <c r="E5800" s="323"/>
    </row>
    <row r="5801" spans="1:5" ht="38.25">
      <c r="A5801" s="447">
        <v>89587</v>
      </c>
      <c r="B5801" s="332" t="s">
        <v>4218</v>
      </c>
      <c r="C5801" s="447" t="s">
        <v>2010</v>
      </c>
      <c r="D5801" s="446">
        <v>48.91</v>
      </c>
      <c r="E5801" s="323"/>
    </row>
    <row r="5802" spans="1:5" ht="38.25">
      <c r="A5802" s="447">
        <v>89535</v>
      </c>
      <c r="B5802" s="332" t="s">
        <v>4175</v>
      </c>
      <c r="C5802" s="447" t="s">
        <v>2010</v>
      </c>
      <c r="D5802" s="446">
        <v>41.57</v>
      </c>
      <c r="E5802" s="323"/>
    </row>
    <row r="5803" spans="1:5" ht="38.25">
      <c r="A5803" s="447">
        <v>89592</v>
      </c>
      <c r="B5803" s="332" t="s">
        <v>4221</v>
      </c>
      <c r="C5803" s="447" t="s">
        <v>2010</v>
      </c>
      <c r="D5803" s="446">
        <v>153.41999999999999</v>
      </c>
      <c r="E5803" s="323"/>
    </row>
    <row r="5804" spans="1:5" ht="38.25">
      <c r="A5804" s="447">
        <v>104169</v>
      </c>
      <c r="B5804" s="332" t="s">
        <v>4441</v>
      </c>
      <c r="C5804" s="447" t="s">
        <v>2010</v>
      </c>
      <c r="D5804" s="446">
        <v>142.66</v>
      </c>
      <c r="E5804" s="323"/>
    </row>
    <row r="5805" spans="1:5" ht="38.25">
      <c r="A5805" s="447">
        <v>89583</v>
      </c>
      <c r="B5805" s="332" t="s">
        <v>4215</v>
      </c>
      <c r="C5805" s="447" t="s">
        <v>2010</v>
      </c>
      <c r="D5805" s="446">
        <v>41.42</v>
      </c>
      <c r="E5805" s="323"/>
    </row>
    <row r="5806" spans="1:5" ht="38.25">
      <c r="A5806" s="447">
        <v>89526</v>
      </c>
      <c r="B5806" s="332" t="s">
        <v>4168</v>
      </c>
      <c r="C5806" s="447" t="s">
        <v>2010</v>
      </c>
      <c r="D5806" s="446">
        <v>37.36</v>
      </c>
      <c r="E5806" s="323"/>
    </row>
    <row r="5807" spans="1:5" ht="38.25">
      <c r="A5807" s="447">
        <v>95695</v>
      </c>
      <c r="B5807" s="332" t="s">
        <v>4381</v>
      </c>
      <c r="C5807" s="447" t="s">
        <v>2010</v>
      </c>
      <c r="D5807" s="446">
        <v>58.57</v>
      </c>
      <c r="E5807" s="323"/>
    </row>
    <row r="5808" spans="1:5" ht="38.25">
      <c r="A5808" s="447">
        <v>95694</v>
      </c>
      <c r="B5808" s="332" t="s">
        <v>4380</v>
      </c>
      <c r="C5808" s="447" t="s">
        <v>2010</v>
      </c>
      <c r="D5808" s="446">
        <v>51.23</v>
      </c>
      <c r="E5808" s="323"/>
    </row>
    <row r="5809" spans="1:5" ht="38.25">
      <c r="A5809" s="447">
        <v>89585</v>
      </c>
      <c r="B5809" s="332" t="s">
        <v>4217</v>
      </c>
      <c r="C5809" s="447" t="s">
        <v>2010</v>
      </c>
      <c r="D5809" s="446">
        <v>44.9</v>
      </c>
      <c r="E5809" s="323"/>
    </row>
    <row r="5810" spans="1:5" ht="38.25">
      <c r="A5810" s="447">
        <v>89531</v>
      </c>
      <c r="B5810" s="332" t="s">
        <v>4173</v>
      </c>
      <c r="C5810" s="447" t="s">
        <v>2010</v>
      </c>
      <c r="D5810" s="446">
        <v>37.56</v>
      </c>
      <c r="E5810" s="323"/>
    </row>
    <row r="5811" spans="1:5" ht="38.25">
      <c r="A5811" s="447">
        <v>89591</v>
      </c>
      <c r="B5811" s="332" t="s">
        <v>4220</v>
      </c>
      <c r="C5811" s="447" t="s">
        <v>2010</v>
      </c>
      <c r="D5811" s="446">
        <v>128.36000000000001</v>
      </c>
      <c r="E5811" s="323"/>
    </row>
    <row r="5812" spans="1:5" ht="38.25">
      <c r="A5812" s="447">
        <v>104168</v>
      </c>
      <c r="B5812" s="332" t="s">
        <v>4440</v>
      </c>
      <c r="C5812" s="447" t="s">
        <v>2010</v>
      </c>
      <c r="D5812" s="446">
        <v>117.6</v>
      </c>
      <c r="E5812" s="323"/>
    </row>
    <row r="5813" spans="1:5" ht="38.25">
      <c r="A5813" s="447">
        <v>89516</v>
      </c>
      <c r="B5813" s="332" t="s">
        <v>4158</v>
      </c>
      <c r="C5813" s="447" t="s">
        <v>2010</v>
      </c>
      <c r="D5813" s="446">
        <v>7.84</v>
      </c>
      <c r="E5813" s="323"/>
    </row>
    <row r="5814" spans="1:5" ht="38.25">
      <c r="A5814" s="447">
        <v>89520</v>
      </c>
      <c r="B5814" s="332" t="s">
        <v>4162</v>
      </c>
      <c r="C5814" s="447" t="s">
        <v>2010</v>
      </c>
      <c r="D5814" s="446">
        <v>16.45</v>
      </c>
      <c r="E5814" s="323"/>
    </row>
    <row r="5815" spans="1:5" ht="38.25">
      <c r="A5815" s="447">
        <v>89582</v>
      </c>
      <c r="B5815" s="332" t="s">
        <v>4214</v>
      </c>
      <c r="C5815" s="447" t="s">
        <v>2010</v>
      </c>
      <c r="D5815" s="446">
        <v>33.770000000000003</v>
      </c>
      <c r="E5815" s="323"/>
    </row>
    <row r="5816" spans="1:5" ht="38.25">
      <c r="A5816" s="447">
        <v>89524</v>
      </c>
      <c r="B5816" s="332" t="s">
        <v>4166</v>
      </c>
      <c r="C5816" s="447" t="s">
        <v>2010</v>
      </c>
      <c r="D5816" s="446">
        <v>29.71</v>
      </c>
      <c r="E5816" s="323"/>
    </row>
    <row r="5817" spans="1:5" ht="38.25">
      <c r="A5817" s="447">
        <v>89584</v>
      </c>
      <c r="B5817" s="332" t="s">
        <v>4216</v>
      </c>
      <c r="C5817" s="447" t="s">
        <v>2010</v>
      </c>
      <c r="D5817" s="446">
        <v>43.97</v>
      </c>
      <c r="E5817" s="323"/>
    </row>
    <row r="5818" spans="1:5" ht="38.25">
      <c r="A5818" s="447">
        <v>89529</v>
      </c>
      <c r="B5818" s="332" t="s">
        <v>4171</v>
      </c>
      <c r="C5818" s="447" t="s">
        <v>2010</v>
      </c>
      <c r="D5818" s="446">
        <v>36.630000000000003</v>
      </c>
      <c r="E5818" s="323"/>
    </row>
    <row r="5819" spans="1:5" ht="38.25">
      <c r="A5819" s="447">
        <v>89590</v>
      </c>
      <c r="B5819" s="332" t="s">
        <v>4219</v>
      </c>
      <c r="C5819" s="447" t="s">
        <v>2010</v>
      </c>
      <c r="D5819" s="446">
        <v>131.21</v>
      </c>
      <c r="E5819" s="323"/>
    </row>
    <row r="5820" spans="1:5" ht="38.25">
      <c r="A5820" s="447">
        <v>104167</v>
      </c>
      <c r="B5820" s="332" t="s">
        <v>4439</v>
      </c>
      <c r="C5820" s="447" t="s">
        <v>2010</v>
      </c>
      <c r="D5820" s="446">
        <v>120.45</v>
      </c>
      <c r="E5820" s="323"/>
    </row>
    <row r="5821" spans="1:5" ht="38.25">
      <c r="A5821" s="447">
        <v>89514</v>
      </c>
      <c r="B5821" s="332" t="s">
        <v>4156</v>
      </c>
      <c r="C5821" s="447" t="s">
        <v>2010</v>
      </c>
      <c r="D5821" s="446">
        <v>7.76</v>
      </c>
      <c r="E5821" s="323"/>
    </row>
    <row r="5822" spans="1:5" ht="38.25">
      <c r="A5822" s="447">
        <v>89518</v>
      </c>
      <c r="B5822" s="332" t="s">
        <v>4160</v>
      </c>
      <c r="C5822" s="447" t="s">
        <v>2010</v>
      </c>
      <c r="D5822" s="446">
        <v>15.79</v>
      </c>
      <c r="E5822" s="323"/>
    </row>
    <row r="5823" spans="1:5" ht="38.25">
      <c r="A5823" s="447">
        <v>89581</v>
      </c>
      <c r="B5823" s="332" t="s">
        <v>4213</v>
      </c>
      <c r="C5823" s="447" t="s">
        <v>2010</v>
      </c>
      <c r="D5823" s="446">
        <v>33.35</v>
      </c>
      <c r="E5823" s="323"/>
    </row>
    <row r="5824" spans="1:5" ht="38.25">
      <c r="A5824" s="447">
        <v>89522</v>
      </c>
      <c r="B5824" s="332" t="s">
        <v>4164</v>
      </c>
      <c r="C5824" s="447" t="s">
        <v>2010</v>
      </c>
      <c r="D5824" s="446">
        <v>29.29</v>
      </c>
      <c r="E5824" s="323"/>
    </row>
    <row r="5825" spans="1:5" ht="38.25">
      <c r="A5825" s="447">
        <v>89574</v>
      </c>
      <c r="B5825" s="332" t="s">
        <v>4209</v>
      </c>
      <c r="C5825" s="447" t="s">
        <v>2010</v>
      </c>
      <c r="D5825" s="446">
        <v>144.59</v>
      </c>
      <c r="E5825" s="323"/>
    </row>
    <row r="5826" spans="1:5" ht="38.25">
      <c r="A5826" s="447">
        <v>89690</v>
      </c>
      <c r="B5826" s="332" t="s">
        <v>4297</v>
      </c>
      <c r="C5826" s="447" t="s">
        <v>2010</v>
      </c>
      <c r="D5826" s="446">
        <v>86.43</v>
      </c>
      <c r="E5826" s="323"/>
    </row>
    <row r="5827" spans="1:5" ht="38.25">
      <c r="A5827" s="447">
        <v>89567</v>
      </c>
      <c r="B5827" s="332" t="s">
        <v>4202</v>
      </c>
      <c r="C5827" s="447" t="s">
        <v>2010</v>
      </c>
      <c r="D5827" s="446">
        <v>76.650000000000006</v>
      </c>
      <c r="E5827" s="323"/>
    </row>
    <row r="5828" spans="1:5" ht="38.25">
      <c r="A5828" s="447">
        <v>89692</v>
      </c>
      <c r="B5828" s="332" t="s">
        <v>4299</v>
      </c>
      <c r="C5828" s="447" t="s">
        <v>2010</v>
      </c>
      <c r="D5828" s="446">
        <v>96.35</v>
      </c>
      <c r="E5828" s="323"/>
    </row>
    <row r="5829" spans="1:5" ht="38.25">
      <c r="A5829" s="447">
        <v>89569</v>
      </c>
      <c r="B5829" s="332" t="s">
        <v>4204</v>
      </c>
      <c r="C5829" s="447" t="s">
        <v>2010</v>
      </c>
      <c r="D5829" s="446">
        <v>88.02</v>
      </c>
      <c r="E5829" s="323"/>
    </row>
    <row r="5830" spans="1:5" ht="38.25">
      <c r="A5830" s="447">
        <v>89699</v>
      </c>
      <c r="B5830" s="332" t="s">
        <v>4306</v>
      </c>
      <c r="C5830" s="447" t="s">
        <v>2010</v>
      </c>
      <c r="D5830" s="446">
        <v>192.43</v>
      </c>
      <c r="E5830" s="323"/>
    </row>
    <row r="5831" spans="1:5" ht="38.25">
      <c r="A5831" s="447">
        <v>104174</v>
      </c>
      <c r="B5831" s="332" t="s">
        <v>4446</v>
      </c>
      <c r="C5831" s="447" t="s">
        <v>2010</v>
      </c>
      <c r="D5831" s="446">
        <v>181.11</v>
      </c>
      <c r="E5831" s="323"/>
    </row>
    <row r="5832" spans="1:5" ht="38.25">
      <c r="A5832" s="447">
        <v>89698</v>
      </c>
      <c r="B5832" s="332" t="s">
        <v>4305</v>
      </c>
      <c r="C5832" s="447" t="s">
        <v>2010</v>
      </c>
      <c r="D5832" s="446">
        <v>253.88</v>
      </c>
      <c r="E5832" s="323"/>
    </row>
    <row r="5833" spans="1:5" ht="38.25">
      <c r="A5833" s="447">
        <v>104176</v>
      </c>
      <c r="B5833" s="332" t="s">
        <v>4448</v>
      </c>
      <c r="C5833" s="447" t="s">
        <v>2010</v>
      </c>
      <c r="D5833" s="446">
        <v>239.53</v>
      </c>
      <c r="E5833" s="323"/>
    </row>
    <row r="5834" spans="1:5" ht="38.25">
      <c r="A5834" s="447">
        <v>89561</v>
      </c>
      <c r="B5834" s="332" t="s">
        <v>4196</v>
      </c>
      <c r="C5834" s="447" t="s">
        <v>2010</v>
      </c>
      <c r="D5834" s="446">
        <v>13.68</v>
      </c>
      <c r="E5834" s="323"/>
    </row>
    <row r="5835" spans="1:5" ht="38.25">
      <c r="A5835" s="447">
        <v>89563</v>
      </c>
      <c r="B5835" s="332" t="s">
        <v>4198</v>
      </c>
      <c r="C5835" s="447" t="s">
        <v>2010</v>
      </c>
      <c r="D5835" s="446">
        <v>34.1</v>
      </c>
      <c r="E5835" s="323"/>
    </row>
    <row r="5836" spans="1:5" ht="38.25">
      <c r="A5836" s="447">
        <v>89685</v>
      </c>
      <c r="B5836" s="332" t="s">
        <v>4293</v>
      </c>
      <c r="C5836" s="447" t="s">
        <v>2010</v>
      </c>
      <c r="D5836" s="446">
        <v>59.19</v>
      </c>
      <c r="E5836" s="323"/>
    </row>
    <row r="5837" spans="1:5" ht="38.25">
      <c r="A5837" s="447">
        <v>89565</v>
      </c>
      <c r="B5837" s="332" t="s">
        <v>4200</v>
      </c>
      <c r="C5837" s="447" t="s">
        <v>2010</v>
      </c>
      <c r="D5837" s="446">
        <v>53.78</v>
      </c>
      <c r="E5837" s="323"/>
    </row>
    <row r="5838" spans="1:5" ht="38.25">
      <c r="A5838" s="447">
        <v>89671</v>
      </c>
      <c r="B5838" s="332" t="s">
        <v>4279</v>
      </c>
      <c r="C5838" s="447" t="s">
        <v>2010</v>
      </c>
      <c r="D5838" s="446">
        <v>43.98</v>
      </c>
      <c r="E5838" s="323"/>
    </row>
    <row r="5839" spans="1:5" ht="38.25">
      <c r="A5839" s="447">
        <v>89556</v>
      </c>
      <c r="B5839" s="332" t="s">
        <v>4192</v>
      </c>
      <c r="C5839" s="447" t="s">
        <v>2010</v>
      </c>
      <c r="D5839" s="446">
        <v>39.08</v>
      </c>
      <c r="E5839" s="323"/>
    </row>
    <row r="5840" spans="1:5" ht="38.25">
      <c r="A5840" s="447">
        <v>89679</v>
      </c>
      <c r="B5840" s="332" t="s">
        <v>4287</v>
      </c>
      <c r="C5840" s="447" t="s">
        <v>2010</v>
      </c>
      <c r="D5840" s="446">
        <v>121.17</v>
      </c>
      <c r="E5840" s="323"/>
    </row>
    <row r="5841" spans="1:5" ht="38.25">
      <c r="A5841" s="447">
        <v>104171</v>
      </c>
      <c r="B5841" s="332" t="s">
        <v>4443</v>
      </c>
      <c r="C5841" s="447" t="s">
        <v>2010</v>
      </c>
      <c r="D5841" s="446">
        <v>89.3</v>
      </c>
      <c r="E5841" s="323"/>
    </row>
    <row r="5842" spans="1:5" ht="38.25">
      <c r="A5842" s="447">
        <v>89600</v>
      </c>
      <c r="B5842" s="332" t="s">
        <v>4229</v>
      </c>
      <c r="C5842" s="447" t="s">
        <v>2010</v>
      </c>
      <c r="D5842" s="446">
        <v>25.8</v>
      </c>
      <c r="E5842" s="323"/>
    </row>
    <row r="5843" spans="1:5" ht="38.25">
      <c r="A5843" s="447">
        <v>89548</v>
      </c>
      <c r="B5843" s="332" t="s">
        <v>4184</v>
      </c>
      <c r="C5843" s="447" t="s">
        <v>2010</v>
      </c>
      <c r="D5843" s="446">
        <v>23.1</v>
      </c>
      <c r="E5843" s="323"/>
    </row>
    <row r="5844" spans="1:5" ht="38.25">
      <c r="A5844" s="447">
        <v>89669</v>
      </c>
      <c r="B5844" s="332" t="s">
        <v>4277</v>
      </c>
      <c r="C5844" s="447" t="s">
        <v>2010</v>
      </c>
      <c r="D5844" s="446">
        <v>32.44</v>
      </c>
      <c r="E5844" s="323"/>
    </row>
    <row r="5845" spans="1:5" ht="38.25">
      <c r="A5845" s="447">
        <v>89554</v>
      </c>
      <c r="B5845" s="332" t="s">
        <v>4190</v>
      </c>
      <c r="C5845" s="447" t="s">
        <v>2010</v>
      </c>
      <c r="D5845" s="446">
        <v>27.5</v>
      </c>
      <c r="E5845" s="323"/>
    </row>
    <row r="5846" spans="1:5" ht="38.25">
      <c r="A5846" s="447">
        <v>89677</v>
      </c>
      <c r="B5846" s="332" t="s">
        <v>4285</v>
      </c>
      <c r="C5846" s="447" t="s">
        <v>2010</v>
      </c>
      <c r="D5846" s="446">
        <v>75.97</v>
      </c>
      <c r="E5846" s="323"/>
    </row>
    <row r="5847" spans="1:5" ht="38.25">
      <c r="A5847" s="447">
        <v>104170</v>
      </c>
      <c r="B5847" s="332" t="s">
        <v>4442</v>
      </c>
      <c r="C5847" s="447" t="s">
        <v>2010</v>
      </c>
      <c r="D5847" s="446">
        <v>68.59</v>
      </c>
      <c r="E5847" s="323"/>
    </row>
    <row r="5848" spans="1:5" ht="38.25">
      <c r="A5848" s="447">
        <v>89544</v>
      </c>
      <c r="B5848" s="332" t="s">
        <v>4180</v>
      </c>
      <c r="C5848" s="447" t="s">
        <v>2010</v>
      </c>
      <c r="D5848" s="446">
        <v>7.85</v>
      </c>
      <c r="E5848" s="323"/>
    </row>
    <row r="5849" spans="1:5" ht="38.25">
      <c r="A5849" s="447">
        <v>89545</v>
      </c>
      <c r="B5849" s="332" t="s">
        <v>4181</v>
      </c>
      <c r="C5849" s="447" t="s">
        <v>2010</v>
      </c>
      <c r="D5849" s="446">
        <v>16.2</v>
      </c>
      <c r="E5849" s="323"/>
    </row>
    <row r="5850" spans="1:5" ht="38.25">
      <c r="A5850" s="447">
        <v>89599</v>
      </c>
      <c r="B5850" s="332" t="s">
        <v>4228</v>
      </c>
      <c r="C5850" s="447" t="s">
        <v>2010</v>
      </c>
      <c r="D5850" s="446">
        <v>24.28</v>
      </c>
      <c r="E5850" s="323"/>
    </row>
    <row r="5851" spans="1:5" ht="38.25">
      <c r="A5851" s="447">
        <v>89547</v>
      </c>
      <c r="B5851" s="332" t="s">
        <v>4183</v>
      </c>
      <c r="C5851" s="447" t="s">
        <v>2010</v>
      </c>
      <c r="D5851" s="446">
        <v>21.57</v>
      </c>
      <c r="E5851" s="323"/>
    </row>
    <row r="5852" spans="1:5" ht="38.25">
      <c r="A5852" s="447">
        <v>89495</v>
      </c>
      <c r="B5852" s="332" t="s">
        <v>4454</v>
      </c>
      <c r="C5852" s="447" t="s">
        <v>2010</v>
      </c>
      <c r="D5852" s="446">
        <v>15.66</v>
      </c>
      <c r="E5852" s="323"/>
    </row>
    <row r="5853" spans="1:5" ht="38.25">
      <c r="A5853" s="447">
        <v>89673</v>
      </c>
      <c r="B5853" s="332" t="s">
        <v>4281</v>
      </c>
      <c r="C5853" s="447" t="s">
        <v>2010</v>
      </c>
      <c r="D5853" s="446">
        <v>35.159999999999997</v>
      </c>
      <c r="E5853" s="323"/>
    </row>
    <row r="5854" spans="1:5" ht="38.25">
      <c r="A5854" s="447">
        <v>89557</v>
      </c>
      <c r="B5854" s="332" t="s">
        <v>4193</v>
      </c>
      <c r="C5854" s="447" t="s">
        <v>2010</v>
      </c>
      <c r="D5854" s="446">
        <v>31.36</v>
      </c>
      <c r="E5854" s="323"/>
    </row>
    <row r="5855" spans="1:5" ht="38.25">
      <c r="A5855" s="447">
        <v>89681</v>
      </c>
      <c r="B5855" s="332" t="s">
        <v>4289</v>
      </c>
      <c r="C5855" s="447" t="s">
        <v>2010</v>
      </c>
      <c r="D5855" s="446">
        <v>87.65</v>
      </c>
      <c r="E5855" s="323"/>
    </row>
    <row r="5856" spans="1:5" ht="38.25">
      <c r="A5856" s="447">
        <v>104173</v>
      </c>
      <c r="B5856" s="332" t="s">
        <v>4445</v>
      </c>
      <c r="C5856" s="447" t="s">
        <v>2010</v>
      </c>
      <c r="D5856" s="446">
        <v>82.74</v>
      </c>
      <c r="E5856" s="323"/>
    </row>
    <row r="5857" spans="1:5" ht="38.25">
      <c r="A5857" s="447">
        <v>89549</v>
      </c>
      <c r="B5857" s="332" t="s">
        <v>4185</v>
      </c>
      <c r="C5857" s="447" t="s">
        <v>2010</v>
      </c>
      <c r="D5857" s="446">
        <v>19.329999999999998</v>
      </c>
      <c r="E5857" s="323"/>
    </row>
    <row r="5858" spans="1:5" ht="38.25">
      <c r="A5858" s="447">
        <v>89578</v>
      </c>
      <c r="B5858" s="332" t="s">
        <v>4042</v>
      </c>
      <c r="C5858" s="447" t="s">
        <v>5</v>
      </c>
      <c r="D5858" s="446">
        <v>30.36</v>
      </c>
      <c r="E5858" s="323"/>
    </row>
    <row r="5859" spans="1:5" ht="25.5">
      <c r="A5859" s="447">
        <v>89512</v>
      </c>
      <c r="B5859" s="332" t="s">
        <v>4040</v>
      </c>
      <c r="C5859" s="447" t="s">
        <v>5</v>
      </c>
      <c r="D5859" s="446">
        <v>46.95</v>
      </c>
      <c r="E5859" s="323"/>
    </row>
    <row r="5860" spans="1:5" ht="38.25">
      <c r="A5860" s="447">
        <v>89580</v>
      </c>
      <c r="B5860" s="332" t="s">
        <v>4043</v>
      </c>
      <c r="C5860" s="447" t="s">
        <v>5</v>
      </c>
      <c r="D5860" s="446">
        <v>62.63</v>
      </c>
      <c r="E5860" s="323"/>
    </row>
    <row r="5861" spans="1:5" ht="25.5">
      <c r="A5861" s="447">
        <v>104166</v>
      </c>
      <c r="B5861" s="332" t="s">
        <v>4054</v>
      </c>
      <c r="C5861" s="447" t="s">
        <v>5</v>
      </c>
      <c r="D5861" s="446">
        <v>68.72</v>
      </c>
      <c r="E5861" s="323"/>
    </row>
    <row r="5862" spans="1:5" ht="25.5">
      <c r="A5862" s="447">
        <v>89508</v>
      </c>
      <c r="B5862" s="332" t="s">
        <v>4037</v>
      </c>
      <c r="C5862" s="447" t="s">
        <v>5</v>
      </c>
      <c r="D5862" s="446">
        <v>16.11</v>
      </c>
      <c r="E5862" s="323"/>
    </row>
    <row r="5863" spans="1:5" ht="25.5">
      <c r="A5863" s="447">
        <v>89509</v>
      </c>
      <c r="B5863" s="332" t="s">
        <v>4038</v>
      </c>
      <c r="C5863" s="447" t="s">
        <v>5</v>
      </c>
      <c r="D5863" s="446">
        <v>21.73</v>
      </c>
      <c r="E5863" s="323"/>
    </row>
    <row r="5864" spans="1:5" ht="38.25">
      <c r="A5864" s="447">
        <v>89576</v>
      </c>
      <c r="B5864" s="332" t="s">
        <v>4041</v>
      </c>
      <c r="C5864" s="447" t="s">
        <v>5</v>
      </c>
      <c r="D5864" s="446">
        <v>24.38</v>
      </c>
      <c r="E5864" s="323"/>
    </row>
    <row r="5865" spans="1:5" ht="25.5">
      <c r="A5865" s="447">
        <v>89511</v>
      </c>
      <c r="B5865" s="332" t="s">
        <v>4039</v>
      </c>
      <c r="C5865" s="447" t="s">
        <v>5</v>
      </c>
      <c r="D5865" s="446">
        <v>36.86</v>
      </c>
      <c r="E5865" s="323"/>
    </row>
    <row r="5866" spans="1:5" ht="38.25">
      <c r="A5866" s="447">
        <v>89675</v>
      </c>
      <c r="B5866" s="332" t="s">
        <v>4283</v>
      </c>
      <c r="C5866" s="447" t="s">
        <v>2010</v>
      </c>
      <c r="D5866" s="446">
        <v>67.67</v>
      </c>
      <c r="E5866" s="323"/>
    </row>
    <row r="5867" spans="1:5" ht="38.25">
      <c r="A5867" s="447">
        <v>89559</v>
      </c>
      <c r="B5867" s="332" t="s">
        <v>4195</v>
      </c>
      <c r="C5867" s="447" t="s">
        <v>2010</v>
      </c>
      <c r="D5867" s="446">
        <v>62.77</v>
      </c>
      <c r="E5867" s="323"/>
    </row>
    <row r="5868" spans="1:5" ht="38.25">
      <c r="A5868" s="447">
        <v>104172</v>
      </c>
      <c r="B5868" s="332" t="s">
        <v>4444</v>
      </c>
      <c r="C5868" s="447" t="s">
        <v>2010</v>
      </c>
      <c r="D5868" s="446">
        <v>254.55</v>
      </c>
      <c r="E5868" s="323"/>
    </row>
    <row r="5869" spans="1:5" ht="38.25">
      <c r="A5869" s="447">
        <v>89683</v>
      </c>
      <c r="B5869" s="332" t="s">
        <v>4291</v>
      </c>
      <c r="C5869" s="447" t="s">
        <v>2010</v>
      </c>
      <c r="D5869" s="446">
        <v>261.72000000000003</v>
      </c>
      <c r="E5869" s="323"/>
    </row>
    <row r="5870" spans="1:5" ht="38.25">
      <c r="A5870" s="447">
        <v>89667</v>
      </c>
      <c r="B5870" s="332" t="s">
        <v>4276</v>
      </c>
      <c r="C5870" s="447" t="s">
        <v>2010</v>
      </c>
      <c r="D5870" s="446">
        <v>41.83</v>
      </c>
      <c r="E5870" s="323"/>
    </row>
    <row r="5871" spans="1:5" ht="38.25">
      <c r="A5871" s="447">
        <v>89550</v>
      </c>
      <c r="B5871" s="332" t="s">
        <v>4186</v>
      </c>
      <c r="C5871" s="447" t="s">
        <v>2010</v>
      </c>
      <c r="D5871" s="446">
        <v>39.130000000000003</v>
      </c>
      <c r="E5871" s="323"/>
    </row>
    <row r="5872" spans="1:5" ht="38.25">
      <c r="A5872" s="447">
        <v>89693</v>
      </c>
      <c r="B5872" s="332" t="s">
        <v>4300</v>
      </c>
      <c r="C5872" s="447" t="s">
        <v>2010</v>
      </c>
      <c r="D5872" s="446">
        <v>76.97</v>
      </c>
      <c r="E5872" s="323"/>
    </row>
    <row r="5873" spans="1:5" ht="38.25">
      <c r="A5873" s="447">
        <v>89571</v>
      </c>
      <c r="B5873" s="332" t="s">
        <v>4206</v>
      </c>
      <c r="C5873" s="447" t="s">
        <v>2010</v>
      </c>
      <c r="D5873" s="446">
        <v>67.19</v>
      </c>
      <c r="E5873" s="323"/>
    </row>
    <row r="5874" spans="1:5" ht="38.25">
      <c r="A5874" s="447">
        <v>89696</v>
      </c>
      <c r="B5874" s="332" t="s">
        <v>4303</v>
      </c>
      <c r="C5874" s="447" t="s">
        <v>2010</v>
      </c>
      <c r="D5874" s="446">
        <v>81.03</v>
      </c>
      <c r="E5874" s="323"/>
    </row>
    <row r="5875" spans="1:5" ht="38.25">
      <c r="A5875" s="447">
        <v>89573</v>
      </c>
      <c r="B5875" s="332" t="s">
        <v>4208</v>
      </c>
      <c r="C5875" s="447" t="s">
        <v>2010</v>
      </c>
      <c r="D5875" s="446">
        <v>72.7</v>
      </c>
      <c r="E5875" s="323"/>
    </row>
    <row r="5876" spans="1:5" ht="38.25">
      <c r="A5876" s="447">
        <v>89704</v>
      </c>
      <c r="B5876" s="332" t="s">
        <v>4310</v>
      </c>
      <c r="C5876" s="447" t="s">
        <v>2010</v>
      </c>
      <c r="D5876" s="446">
        <v>149.59</v>
      </c>
      <c r="E5876" s="323"/>
    </row>
    <row r="5877" spans="1:5" ht="38.25">
      <c r="A5877" s="447">
        <v>104175</v>
      </c>
      <c r="B5877" s="332" t="s">
        <v>4447</v>
      </c>
      <c r="C5877" s="447" t="s">
        <v>2010</v>
      </c>
      <c r="D5877" s="446">
        <v>138.27000000000001</v>
      </c>
      <c r="E5877" s="323"/>
    </row>
    <row r="5878" spans="1:5" ht="38.25">
      <c r="A5878" s="447">
        <v>89701</v>
      </c>
      <c r="B5878" s="332" t="s">
        <v>4308</v>
      </c>
      <c r="C5878" s="447" t="s">
        <v>2010</v>
      </c>
      <c r="D5878" s="446">
        <v>193.12</v>
      </c>
      <c r="E5878" s="323"/>
    </row>
    <row r="5879" spans="1:5" ht="38.25">
      <c r="A5879" s="447">
        <v>104177</v>
      </c>
      <c r="B5879" s="332" t="s">
        <v>4449</v>
      </c>
      <c r="C5879" s="447" t="s">
        <v>2010</v>
      </c>
      <c r="D5879" s="446">
        <v>178.77</v>
      </c>
      <c r="E5879" s="323"/>
    </row>
    <row r="5880" spans="1:5" ht="38.25">
      <c r="A5880" s="447">
        <v>89566</v>
      </c>
      <c r="B5880" s="332" t="s">
        <v>4201</v>
      </c>
      <c r="C5880" s="447" t="s">
        <v>2010</v>
      </c>
      <c r="D5880" s="446">
        <v>46.27</v>
      </c>
      <c r="E5880" s="323"/>
    </row>
    <row r="5881" spans="1:5" ht="38.25">
      <c r="A5881" s="447">
        <v>89687</v>
      </c>
      <c r="B5881" s="332" t="s">
        <v>4295</v>
      </c>
      <c r="C5881" s="447" t="s">
        <v>2010</v>
      </c>
      <c r="D5881" s="446">
        <v>51.68</v>
      </c>
      <c r="E5881" s="323"/>
    </row>
    <row r="5882" spans="1:5" ht="38.25">
      <c r="A5882" s="447">
        <v>102237</v>
      </c>
      <c r="B5882" s="332" t="s">
        <v>9177</v>
      </c>
      <c r="C5882" s="447" t="s">
        <v>16</v>
      </c>
      <c r="D5882" s="446">
        <v>0</v>
      </c>
      <c r="E5882" s="323"/>
    </row>
    <row r="5883" spans="1:5" ht="25.5">
      <c r="A5883" s="447">
        <v>102450</v>
      </c>
      <c r="B5883" s="332" t="s">
        <v>9178</v>
      </c>
      <c r="C5883" s="447" t="s">
        <v>16</v>
      </c>
      <c r="D5883" s="446">
        <v>0</v>
      </c>
      <c r="E5883" s="323"/>
    </row>
    <row r="5884" spans="1:5" ht="25.5">
      <c r="A5884" s="447">
        <v>102250</v>
      </c>
      <c r="B5884" s="332" t="s">
        <v>9179</v>
      </c>
      <c r="C5884" s="447" t="s">
        <v>16</v>
      </c>
      <c r="D5884" s="446">
        <v>0</v>
      </c>
      <c r="E5884" s="323"/>
    </row>
    <row r="5885" spans="1:5" ht="25.5">
      <c r="A5885" s="447">
        <v>102240</v>
      </c>
      <c r="B5885" s="332" t="s">
        <v>9180</v>
      </c>
      <c r="C5885" s="447" t="s">
        <v>16</v>
      </c>
      <c r="D5885" s="446">
        <v>0</v>
      </c>
      <c r="E5885" s="323"/>
    </row>
    <row r="5886" spans="1:5" ht="25.5">
      <c r="A5886" s="447">
        <v>102449</v>
      </c>
      <c r="B5886" s="332" t="s">
        <v>9181</v>
      </c>
      <c r="C5886" s="447" t="s">
        <v>16</v>
      </c>
      <c r="D5886" s="446">
        <v>0</v>
      </c>
      <c r="E5886" s="323"/>
    </row>
    <row r="5887" spans="1:5" ht="25.5">
      <c r="A5887" s="447">
        <v>102249</v>
      </c>
      <c r="B5887" s="332" t="s">
        <v>9182</v>
      </c>
      <c r="C5887" s="447" t="s">
        <v>16</v>
      </c>
      <c r="D5887" s="446">
        <v>0</v>
      </c>
      <c r="E5887" s="323"/>
    </row>
    <row r="5888" spans="1:5" ht="25.5">
      <c r="A5888" s="447">
        <v>102238</v>
      </c>
      <c r="B5888" s="332" t="s">
        <v>9183</v>
      </c>
      <c r="C5888" s="447" t="s">
        <v>16</v>
      </c>
      <c r="D5888" s="446">
        <v>0</v>
      </c>
      <c r="E5888" s="323"/>
    </row>
    <row r="5889" spans="1:5" ht="25.5">
      <c r="A5889" s="447">
        <v>102448</v>
      </c>
      <c r="B5889" s="332" t="s">
        <v>9184</v>
      </c>
      <c r="C5889" s="447" t="s">
        <v>16</v>
      </c>
      <c r="D5889" s="446">
        <v>0</v>
      </c>
      <c r="E5889" s="323"/>
    </row>
    <row r="5890" spans="1:5" ht="25.5">
      <c r="A5890" s="447">
        <v>102248</v>
      </c>
      <c r="B5890" s="332" t="s">
        <v>9185</v>
      </c>
      <c r="C5890" s="447" t="s">
        <v>16</v>
      </c>
      <c r="D5890" s="446">
        <v>0</v>
      </c>
      <c r="E5890" s="323"/>
    </row>
    <row r="5891" spans="1:5" ht="38.25">
      <c r="A5891" s="447">
        <v>102253</v>
      </c>
      <c r="B5891" s="332" t="s">
        <v>3429</v>
      </c>
      <c r="C5891" s="447" t="s">
        <v>16</v>
      </c>
      <c r="D5891" s="446">
        <v>1032.1500000000001</v>
      </c>
      <c r="E5891" s="323"/>
    </row>
    <row r="5892" spans="1:5" ht="38.25">
      <c r="A5892" s="447">
        <v>102254</v>
      </c>
      <c r="B5892" s="332" t="s">
        <v>3430</v>
      </c>
      <c r="C5892" s="447" t="s">
        <v>16</v>
      </c>
      <c r="D5892" s="446">
        <v>838.95</v>
      </c>
      <c r="E5892" s="323"/>
    </row>
    <row r="5893" spans="1:5" ht="38.25">
      <c r="A5893" s="447">
        <v>102257</v>
      </c>
      <c r="B5893" s="332" t="s">
        <v>3433</v>
      </c>
      <c r="C5893" s="447" t="s">
        <v>16</v>
      </c>
      <c r="D5893" s="446">
        <v>327.64</v>
      </c>
      <c r="E5893" s="323"/>
    </row>
    <row r="5894" spans="1:5" ht="25.5">
      <c r="A5894" s="447">
        <v>102239</v>
      </c>
      <c r="B5894" s="332" t="s">
        <v>9186</v>
      </c>
      <c r="C5894" s="447" t="s">
        <v>16</v>
      </c>
      <c r="D5894" s="446">
        <v>0</v>
      </c>
      <c r="E5894" s="323"/>
    </row>
    <row r="5895" spans="1:5" ht="25.5">
      <c r="A5895" s="447">
        <v>102236</v>
      </c>
      <c r="B5895" s="332" t="s">
        <v>9187</v>
      </c>
      <c r="C5895" s="447" t="s">
        <v>16</v>
      </c>
      <c r="D5895" s="446">
        <v>0</v>
      </c>
      <c r="E5895" s="323"/>
    </row>
    <row r="5896" spans="1:5" ht="25.5">
      <c r="A5896" s="447">
        <v>102235</v>
      </c>
      <c r="B5896" s="332" t="s">
        <v>5562</v>
      </c>
      <c r="C5896" s="447" t="s">
        <v>16</v>
      </c>
      <c r="D5896" s="446">
        <v>443.22</v>
      </c>
      <c r="E5896" s="323"/>
    </row>
    <row r="5897" spans="1:5" ht="25.5">
      <c r="A5897" s="447">
        <v>102260</v>
      </c>
      <c r="B5897" s="332" t="s">
        <v>9188</v>
      </c>
      <c r="C5897" s="447" t="s">
        <v>16</v>
      </c>
      <c r="D5897" s="446">
        <v>0</v>
      </c>
      <c r="E5897" s="323"/>
    </row>
    <row r="5898" spans="1:5" ht="25.5">
      <c r="A5898" s="447">
        <v>102259</v>
      </c>
      <c r="B5898" s="332" t="s">
        <v>9189</v>
      </c>
      <c r="C5898" s="447" t="s">
        <v>16</v>
      </c>
      <c r="D5898" s="446">
        <v>0</v>
      </c>
      <c r="E5898" s="323"/>
    </row>
    <row r="5899" spans="1:5" ht="38.25">
      <c r="A5899" s="447">
        <v>102262</v>
      </c>
      <c r="B5899" s="332" t="s">
        <v>9190</v>
      </c>
      <c r="C5899" s="447" t="s">
        <v>2010</v>
      </c>
      <c r="D5899" s="446">
        <v>0</v>
      </c>
      <c r="E5899" s="323"/>
    </row>
    <row r="5900" spans="1:5" ht="38.25">
      <c r="A5900" s="447">
        <v>102242</v>
      </c>
      <c r="B5900" s="332" t="s">
        <v>9191</v>
      </c>
      <c r="C5900" s="447" t="s">
        <v>16</v>
      </c>
      <c r="D5900" s="446">
        <v>0</v>
      </c>
      <c r="E5900" s="323"/>
    </row>
    <row r="5901" spans="1:5" ht="38.25">
      <c r="A5901" s="447">
        <v>102246</v>
      </c>
      <c r="B5901" s="332" t="s">
        <v>9192</v>
      </c>
      <c r="C5901" s="447" t="s">
        <v>16</v>
      </c>
      <c r="D5901" s="446">
        <v>0</v>
      </c>
      <c r="E5901" s="323"/>
    </row>
    <row r="5902" spans="1:5" ht="38.25">
      <c r="A5902" s="447">
        <v>102251</v>
      </c>
      <c r="B5902" s="332" t="s">
        <v>9193</v>
      </c>
      <c r="C5902" s="447" t="s">
        <v>16</v>
      </c>
      <c r="D5902" s="446">
        <v>0</v>
      </c>
      <c r="E5902" s="323"/>
    </row>
    <row r="5903" spans="1:5" ht="38.25">
      <c r="A5903" s="447">
        <v>102241</v>
      </c>
      <c r="B5903" s="332" t="s">
        <v>9194</v>
      </c>
      <c r="C5903" s="447" t="s">
        <v>16</v>
      </c>
      <c r="D5903" s="446">
        <v>0</v>
      </c>
      <c r="E5903" s="323"/>
    </row>
    <row r="5904" spans="1:5" ht="38.25">
      <c r="A5904" s="447">
        <v>102247</v>
      </c>
      <c r="B5904" s="332" t="s">
        <v>9195</v>
      </c>
      <c r="C5904" s="447" t="s">
        <v>16</v>
      </c>
      <c r="D5904" s="446">
        <v>0</v>
      </c>
      <c r="E5904" s="323"/>
    </row>
    <row r="5905" spans="1:5" ht="38.25">
      <c r="A5905" s="447">
        <v>102252</v>
      </c>
      <c r="B5905" s="332" t="s">
        <v>9196</v>
      </c>
      <c r="C5905" s="447" t="s">
        <v>16</v>
      </c>
      <c r="D5905" s="446">
        <v>0</v>
      </c>
      <c r="E5905" s="323"/>
    </row>
    <row r="5906" spans="1:5" ht="25.5">
      <c r="A5906" s="447">
        <v>102255</v>
      </c>
      <c r="B5906" s="332" t="s">
        <v>3431</v>
      </c>
      <c r="C5906" s="447" t="s">
        <v>16</v>
      </c>
      <c r="D5906" s="446">
        <v>1047.58</v>
      </c>
      <c r="E5906" s="323"/>
    </row>
    <row r="5907" spans="1:5" ht="25.5">
      <c r="A5907" s="447">
        <v>102256</v>
      </c>
      <c r="B5907" s="332" t="s">
        <v>3432</v>
      </c>
      <c r="C5907" s="447" t="s">
        <v>16</v>
      </c>
      <c r="D5907" s="446">
        <v>863.58</v>
      </c>
      <c r="E5907" s="323"/>
    </row>
    <row r="5908" spans="1:5" ht="25.5">
      <c r="A5908" s="447">
        <v>102258</v>
      </c>
      <c r="B5908" s="332" t="s">
        <v>3434</v>
      </c>
      <c r="C5908" s="447" t="s">
        <v>16</v>
      </c>
      <c r="D5908" s="446">
        <v>369.17</v>
      </c>
      <c r="E5908" s="323"/>
    </row>
    <row r="5909" spans="1:5" ht="51">
      <c r="A5909" s="447">
        <v>101912</v>
      </c>
      <c r="B5909" s="332" t="s">
        <v>2888</v>
      </c>
      <c r="C5909" s="447" t="s">
        <v>2010</v>
      </c>
      <c r="D5909" s="446">
        <v>2406.77</v>
      </c>
      <c r="E5909" s="323"/>
    </row>
    <row r="5910" spans="1:5" ht="51">
      <c r="A5910" s="447">
        <v>96765</v>
      </c>
      <c r="B5910" s="332" t="s">
        <v>2887</v>
      </c>
      <c r="C5910" s="447" t="s">
        <v>2010</v>
      </c>
      <c r="D5910" s="446">
        <v>1965.11</v>
      </c>
      <c r="E5910" s="323"/>
    </row>
    <row r="5911" spans="1:5" ht="38.25">
      <c r="A5911" s="447">
        <v>97430</v>
      </c>
      <c r="B5911" s="332" t="s">
        <v>3108</v>
      </c>
      <c r="C5911" s="447" t="s">
        <v>2010</v>
      </c>
      <c r="D5911" s="446">
        <v>39.56</v>
      </c>
      <c r="E5911" s="323"/>
    </row>
    <row r="5912" spans="1:5" ht="38.25">
      <c r="A5912" s="447">
        <v>97431</v>
      </c>
      <c r="B5912" s="332" t="s">
        <v>3109</v>
      </c>
      <c r="C5912" s="447" t="s">
        <v>2010</v>
      </c>
      <c r="D5912" s="446">
        <v>44.22</v>
      </c>
      <c r="E5912" s="323"/>
    </row>
    <row r="5913" spans="1:5" ht="38.25">
      <c r="A5913" s="447">
        <v>97432</v>
      </c>
      <c r="B5913" s="332" t="s">
        <v>3110</v>
      </c>
      <c r="C5913" s="447" t="s">
        <v>2010</v>
      </c>
      <c r="D5913" s="446">
        <v>49.9</v>
      </c>
      <c r="E5913" s="323"/>
    </row>
    <row r="5914" spans="1:5" ht="25.5">
      <c r="A5914" s="447">
        <v>101913</v>
      </c>
      <c r="B5914" s="332" t="s">
        <v>2889</v>
      </c>
      <c r="C5914" s="447" t="s">
        <v>2010</v>
      </c>
      <c r="D5914" s="446">
        <v>558.51</v>
      </c>
      <c r="E5914" s="323"/>
    </row>
    <row r="5915" spans="1:5" ht="25.5">
      <c r="A5915" s="447">
        <v>101914</v>
      </c>
      <c r="B5915" s="332" t="s">
        <v>2890</v>
      </c>
      <c r="C5915" s="447" t="s">
        <v>2010</v>
      </c>
      <c r="D5915" s="446">
        <v>710.04</v>
      </c>
      <c r="E5915" s="323"/>
    </row>
    <row r="5916" spans="1:5" ht="38.25">
      <c r="A5916" s="447">
        <v>101915</v>
      </c>
      <c r="B5916" s="332" t="s">
        <v>2891</v>
      </c>
      <c r="C5916" s="447" t="s">
        <v>2010</v>
      </c>
      <c r="D5916" s="446">
        <v>427.21</v>
      </c>
      <c r="E5916" s="323"/>
    </row>
    <row r="5917" spans="1:5" ht="38.25">
      <c r="A5917" s="447">
        <v>97433</v>
      </c>
      <c r="B5917" s="332" t="s">
        <v>3111</v>
      </c>
      <c r="C5917" s="447" t="s">
        <v>2010</v>
      </c>
      <c r="D5917" s="446">
        <v>88.54</v>
      </c>
      <c r="E5917" s="323"/>
    </row>
    <row r="5918" spans="1:5" ht="38.25">
      <c r="A5918" s="447">
        <v>97435</v>
      </c>
      <c r="B5918" s="332" t="s">
        <v>3113</v>
      </c>
      <c r="C5918" s="447" t="s">
        <v>2010</v>
      </c>
      <c r="D5918" s="446">
        <v>103.52</v>
      </c>
      <c r="E5918" s="323"/>
    </row>
    <row r="5919" spans="1:5" ht="38.25">
      <c r="A5919" s="447">
        <v>97437</v>
      </c>
      <c r="B5919" s="332" t="s">
        <v>6415</v>
      </c>
      <c r="C5919" s="447" t="s">
        <v>2010</v>
      </c>
      <c r="D5919" s="446">
        <v>118.44</v>
      </c>
      <c r="E5919" s="323"/>
    </row>
    <row r="5920" spans="1:5" ht="38.25">
      <c r="A5920" s="447">
        <v>97546</v>
      </c>
      <c r="B5920" s="332" t="s">
        <v>3199</v>
      </c>
      <c r="C5920" s="447" t="s">
        <v>2010</v>
      </c>
      <c r="D5920" s="446">
        <v>34</v>
      </c>
      <c r="E5920" s="323"/>
    </row>
    <row r="5921" spans="1:5" ht="38.25">
      <c r="A5921" s="447">
        <v>97548</v>
      </c>
      <c r="B5921" s="332" t="s">
        <v>3201</v>
      </c>
      <c r="C5921" s="447" t="s">
        <v>2010</v>
      </c>
      <c r="D5921" s="446">
        <v>50.5</v>
      </c>
      <c r="E5921" s="323"/>
    </row>
    <row r="5922" spans="1:5" ht="38.25">
      <c r="A5922" s="447">
        <v>97550</v>
      </c>
      <c r="B5922" s="332" t="s">
        <v>3203</v>
      </c>
      <c r="C5922" s="447" t="s">
        <v>2010</v>
      </c>
      <c r="D5922" s="446">
        <v>84.09</v>
      </c>
      <c r="E5922" s="323"/>
    </row>
    <row r="5923" spans="1:5" ht="38.25">
      <c r="A5923" s="447">
        <v>97479</v>
      </c>
      <c r="B5923" s="332" t="s">
        <v>3146</v>
      </c>
      <c r="C5923" s="447" t="s">
        <v>2010</v>
      </c>
      <c r="D5923" s="446">
        <v>56.33</v>
      </c>
      <c r="E5923" s="323"/>
    </row>
    <row r="5924" spans="1:5" ht="38.25">
      <c r="A5924" s="447">
        <v>97517</v>
      </c>
      <c r="B5924" s="332" t="s">
        <v>3176</v>
      </c>
      <c r="C5924" s="447" t="s">
        <v>2010</v>
      </c>
      <c r="D5924" s="446">
        <v>52.24</v>
      </c>
      <c r="E5924" s="323"/>
    </row>
    <row r="5925" spans="1:5" ht="38.25">
      <c r="A5925" s="447">
        <v>97481</v>
      </c>
      <c r="B5925" s="332" t="s">
        <v>3148</v>
      </c>
      <c r="C5925" s="447" t="s">
        <v>2010</v>
      </c>
      <c r="D5925" s="446">
        <v>81.540000000000006</v>
      </c>
      <c r="E5925" s="323"/>
    </row>
    <row r="5926" spans="1:5" ht="38.25">
      <c r="A5926" s="447">
        <v>97519</v>
      </c>
      <c r="B5926" s="332" t="s">
        <v>3178</v>
      </c>
      <c r="C5926" s="447" t="s">
        <v>2010</v>
      </c>
      <c r="D5926" s="446">
        <v>74.33</v>
      </c>
      <c r="E5926" s="323"/>
    </row>
    <row r="5927" spans="1:5" ht="38.25">
      <c r="A5927" s="447">
        <v>97483</v>
      </c>
      <c r="B5927" s="332" t="s">
        <v>3150</v>
      </c>
      <c r="C5927" s="447" t="s">
        <v>2010</v>
      </c>
      <c r="D5927" s="446">
        <v>114.08</v>
      </c>
      <c r="E5927" s="323"/>
    </row>
    <row r="5928" spans="1:5" ht="38.25">
      <c r="A5928" s="447">
        <v>97521</v>
      </c>
      <c r="B5928" s="332" t="s">
        <v>3180</v>
      </c>
      <c r="C5928" s="447" t="s">
        <v>2010</v>
      </c>
      <c r="D5928" s="446">
        <v>103.37</v>
      </c>
      <c r="E5928" s="323"/>
    </row>
    <row r="5929" spans="1:5" ht="38.25">
      <c r="A5929" s="447">
        <v>97452</v>
      </c>
      <c r="B5929" s="332" t="s">
        <v>3125</v>
      </c>
      <c r="C5929" s="447" t="s">
        <v>2010</v>
      </c>
      <c r="D5929" s="446">
        <v>182.48</v>
      </c>
      <c r="E5929" s="323"/>
    </row>
    <row r="5930" spans="1:5" ht="38.25">
      <c r="A5930" s="447">
        <v>97485</v>
      </c>
      <c r="B5930" s="332" t="s">
        <v>3152</v>
      </c>
      <c r="C5930" s="447" t="s">
        <v>2010</v>
      </c>
      <c r="D5930" s="446">
        <v>157.19</v>
      </c>
      <c r="E5930" s="323"/>
    </row>
    <row r="5931" spans="1:5" ht="38.25">
      <c r="A5931" s="447">
        <v>97523</v>
      </c>
      <c r="B5931" s="332" t="s">
        <v>3182</v>
      </c>
      <c r="C5931" s="447" t="s">
        <v>2010</v>
      </c>
      <c r="D5931" s="446">
        <v>142.06</v>
      </c>
      <c r="E5931" s="323"/>
    </row>
    <row r="5932" spans="1:5" ht="38.25">
      <c r="A5932" s="447">
        <v>97454</v>
      </c>
      <c r="B5932" s="332" t="s">
        <v>3127</v>
      </c>
      <c r="C5932" s="447" t="s">
        <v>2010</v>
      </c>
      <c r="D5932" s="446">
        <v>309.67</v>
      </c>
      <c r="E5932" s="323"/>
    </row>
    <row r="5933" spans="1:5" ht="38.25">
      <c r="A5933" s="447">
        <v>97487</v>
      </c>
      <c r="B5933" s="332" t="s">
        <v>3154</v>
      </c>
      <c r="C5933" s="447" t="s">
        <v>2010</v>
      </c>
      <c r="D5933" s="446">
        <v>288.70999999999998</v>
      </c>
      <c r="E5933" s="323"/>
    </row>
    <row r="5934" spans="1:5" ht="38.25">
      <c r="A5934" s="447">
        <v>97525</v>
      </c>
      <c r="B5934" s="332" t="s">
        <v>3184</v>
      </c>
      <c r="C5934" s="447" t="s">
        <v>2010</v>
      </c>
      <c r="D5934" s="446">
        <v>266.86</v>
      </c>
      <c r="E5934" s="323"/>
    </row>
    <row r="5935" spans="1:5" ht="38.25">
      <c r="A5935" s="447">
        <v>97456</v>
      </c>
      <c r="B5935" s="332" t="s">
        <v>3129</v>
      </c>
      <c r="C5935" s="447" t="s">
        <v>2010</v>
      </c>
      <c r="D5935" s="446">
        <v>699.63</v>
      </c>
      <c r="E5935" s="323"/>
    </row>
    <row r="5936" spans="1:5" ht="38.25">
      <c r="A5936" s="447">
        <v>97489</v>
      </c>
      <c r="B5936" s="332" t="s">
        <v>3156</v>
      </c>
      <c r="C5936" s="447" t="s">
        <v>2010</v>
      </c>
      <c r="D5936" s="446">
        <v>682.91</v>
      </c>
      <c r="E5936" s="323"/>
    </row>
    <row r="5937" spans="1:5" ht="38.25">
      <c r="A5937" s="447">
        <v>97527</v>
      </c>
      <c r="B5937" s="332" t="s">
        <v>3186</v>
      </c>
      <c r="C5937" s="447" t="s">
        <v>2010</v>
      </c>
      <c r="D5937" s="446">
        <v>654.42999999999995</v>
      </c>
      <c r="E5937" s="323"/>
    </row>
    <row r="5938" spans="1:5" ht="38.25">
      <c r="A5938" s="447">
        <v>97434</v>
      </c>
      <c r="B5938" s="332" t="s">
        <v>3112</v>
      </c>
      <c r="C5938" s="447" t="s">
        <v>2010</v>
      </c>
      <c r="D5938" s="446">
        <v>90.14</v>
      </c>
      <c r="E5938" s="323"/>
    </row>
    <row r="5939" spans="1:5" ht="38.25">
      <c r="A5939" s="447">
        <v>97436</v>
      </c>
      <c r="B5939" s="332" t="s">
        <v>3114</v>
      </c>
      <c r="C5939" s="447" t="s">
        <v>2010</v>
      </c>
      <c r="D5939" s="446">
        <v>106.58</v>
      </c>
      <c r="E5939" s="323"/>
    </row>
    <row r="5940" spans="1:5" ht="38.25">
      <c r="A5940" s="447">
        <v>97438</v>
      </c>
      <c r="B5940" s="332" t="s">
        <v>3115</v>
      </c>
      <c r="C5940" s="447" t="s">
        <v>2010</v>
      </c>
      <c r="D5940" s="446">
        <v>121.73</v>
      </c>
      <c r="E5940" s="323"/>
    </row>
    <row r="5941" spans="1:5" ht="38.25">
      <c r="A5941" s="447">
        <v>97547</v>
      </c>
      <c r="B5941" s="332" t="s">
        <v>3200</v>
      </c>
      <c r="C5941" s="447" t="s">
        <v>2010</v>
      </c>
      <c r="D5941" s="446">
        <v>34</v>
      </c>
      <c r="E5941" s="323"/>
    </row>
    <row r="5942" spans="1:5" ht="38.25">
      <c r="A5942" s="447">
        <v>97549</v>
      </c>
      <c r="B5942" s="332" t="s">
        <v>3202</v>
      </c>
      <c r="C5942" s="447" t="s">
        <v>2010</v>
      </c>
      <c r="D5942" s="446">
        <v>50.5</v>
      </c>
      <c r="E5942" s="323"/>
    </row>
    <row r="5943" spans="1:5" ht="38.25">
      <c r="A5943" s="447">
        <v>97551</v>
      </c>
      <c r="B5943" s="332" t="s">
        <v>3204</v>
      </c>
      <c r="C5943" s="447" t="s">
        <v>2010</v>
      </c>
      <c r="D5943" s="446">
        <v>84.09</v>
      </c>
      <c r="E5943" s="323"/>
    </row>
    <row r="5944" spans="1:5" ht="38.25">
      <c r="A5944" s="447">
        <v>97480</v>
      </c>
      <c r="B5944" s="332" t="s">
        <v>3147</v>
      </c>
      <c r="C5944" s="447" t="s">
        <v>2010</v>
      </c>
      <c r="D5944" s="446">
        <v>56.33</v>
      </c>
      <c r="E5944" s="323"/>
    </row>
    <row r="5945" spans="1:5" ht="38.25">
      <c r="A5945" s="447">
        <v>97518</v>
      </c>
      <c r="B5945" s="332" t="s">
        <v>3177</v>
      </c>
      <c r="C5945" s="447" t="s">
        <v>2010</v>
      </c>
      <c r="D5945" s="446">
        <v>52.24</v>
      </c>
      <c r="E5945" s="323"/>
    </row>
    <row r="5946" spans="1:5" ht="38.25">
      <c r="A5946" s="447">
        <v>97482</v>
      </c>
      <c r="B5946" s="332" t="s">
        <v>3149</v>
      </c>
      <c r="C5946" s="447" t="s">
        <v>2010</v>
      </c>
      <c r="D5946" s="446">
        <v>81.540000000000006</v>
      </c>
      <c r="E5946" s="323"/>
    </row>
    <row r="5947" spans="1:5" ht="38.25">
      <c r="A5947" s="447">
        <v>97520</v>
      </c>
      <c r="B5947" s="332" t="s">
        <v>3179</v>
      </c>
      <c r="C5947" s="447" t="s">
        <v>2010</v>
      </c>
      <c r="D5947" s="446">
        <v>74.33</v>
      </c>
      <c r="E5947" s="323"/>
    </row>
    <row r="5948" spans="1:5" ht="38.25">
      <c r="A5948" s="447">
        <v>97484</v>
      </c>
      <c r="B5948" s="332" t="s">
        <v>3151</v>
      </c>
      <c r="C5948" s="447" t="s">
        <v>2010</v>
      </c>
      <c r="D5948" s="446">
        <v>114.08</v>
      </c>
      <c r="E5948" s="323"/>
    </row>
    <row r="5949" spans="1:5" ht="38.25">
      <c r="A5949" s="447">
        <v>97522</v>
      </c>
      <c r="B5949" s="332" t="s">
        <v>3181</v>
      </c>
      <c r="C5949" s="447" t="s">
        <v>2010</v>
      </c>
      <c r="D5949" s="446">
        <v>103.37</v>
      </c>
      <c r="E5949" s="323"/>
    </row>
    <row r="5950" spans="1:5" ht="38.25">
      <c r="A5950" s="447">
        <v>97453</v>
      </c>
      <c r="B5950" s="332" t="s">
        <v>3126</v>
      </c>
      <c r="C5950" s="447" t="s">
        <v>2010</v>
      </c>
      <c r="D5950" s="446">
        <v>193.62</v>
      </c>
      <c r="E5950" s="323"/>
    </row>
    <row r="5951" spans="1:5" ht="38.25">
      <c r="A5951" s="447">
        <v>97486</v>
      </c>
      <c r="B5951" s="332" t="s">
        <v>3153</v>
      </c>
      <c r="C5951" s="447" t="s">
        <v>2010</v>
      </c>
      <c r="D5951" s="446">
        <v>168.33</v>
      </c>
      <c r="E5951" s="323"/>
    </row>
    <row r="5952" spans="1:5" ht="38.25">
      <c r="A5952" s="447">
        <v>97524</v>
      </c>
      <c r="B5952" s="332" t="s">
        <v>3183</v>
      </c>
      <c r="C5952" s="447" t="s">
        <v>2010</v>
      </c>
      <c r="D5952" s="446">
        <v>153.19999999999999</v>
      </c>
      <c r="E5952" s="323"/>
    </row>
    <row r="5953" spans="1:5" ht="38.25">
      <c r="A5953" s="447">
        <v>97455</v>
      </c>
      <c r="B5953" s="332" t="s">
        <v>3128</v>
      </c>
      <c r="C5953" s="447" t="s">
        <v>2010</v>
      </c>
      <c r="D5953" s="446">
        <v>327.48</v>
      </c>
      <c r="E5953" s="323"/>
    </row>
    <row r="5954" spans="1:5" ht="38.25">
      <c r="A5954" s="447">
        <v>97488</v>
      </c>
      <c r="B5954" s="332" t="s">
        <v>3155</v>
      </c>
      <c r="C5954" s="447" t="s">
        <v>2010</v>
      </c>
      <c r="D5954" s="446">
        <v>306.52</v>
      </c>
      <c r="E5954" s="323"/>
    </row>
    <row r="5955" spans="1:5" ht="38.25">
      <c r="A5955" s="447">
        <v>97526</v>
      </c>
      <c r="B5955" s="332" t="s">
        <v>3185</v>
      </c>
      <c r="C5955" s="447" t="s">
        <v>2010</v>
      </c>
      <c r="D5955" s="446">
        <v>284.67</v>
      </c>
      <c r="E5955" s="323"/>
    </row>
    <row r="5956" spans="1:5" ht="38.25">
      <c r="A5956" s="447">
        <v>97457</v>
      </c>
      <c r="B5956" s="332" t="s">
        <v>3130</v>
      </c>
      <c r="C5956" s="447" t="s">
        <v>2010</v>
      </c>
      <c r="D5956" s="446">
        <v>619.73</v>
      </c>
      <c r="E5956" s="323"/>
    </row>
    <row r="5957" spans="1:5" ht="38.25">
      <c r="A5957" s="447">
        <v>97490</v>
      </c>
      <c r="B5957" s="332" t="s">
        <v>3157</v>
      </c>
      <c r="C5957" s="447" t="s">
        <v>2010</v>
      </c>
      <c r="D5957" s="446">
        <v>603.01</v>
      </c>
      <c r="E5957" s="323"/>
    </row>
    <row r="5958" spans="1:5" ht="38.25">
      <c r="A5958" s="447">
        <v>97528</v>
      </c>
      <c r="B5958" s="332" t="s">
        <v>3187</v>
      </c>
      <c r="C5958" s="447" t="s">
        <v>2010</v>
      </c>
      <c r="D5958" s="446">
        <v>574.53</v>
      </c>
      <c r="E5958" s="323"/>
    </row>
    <row r="5959" spans="1:5" ht="25.5">
      <c r="A5959" s="447">
        <v>101906</v>
      </c>
      <c r="B5959" s="332" t="s">
        <v>4636</v>
      </c>
      <c r="C5959" s="447" t="s">
        <v>2010</v>
      </c>
      <c r="D5959" s="446">
        <v>800.43</v>
      </c>
      <c r="E5959" s="323"/>
    </row>
    <row r="5960" spans="1:5" ht="25.5">
      <c r="A5960" s="447">
        <v>101907</v>
      </c>
      <c r="B5960" s="332" t="s">
        <v>4637</v>
      </c>
      <c r="C5960" s="447" t="s">
        <v>2010</v>
      </c>
      <c r="D5960" s="446">
        <v>865.05</v>
      </c>
      <c r="E5960" s="323"/>
    </row>
    <row r="5961" spans="1:5" ht="25.5">
      <c r="A5961" s="447">
        <v>101911</v>
      </c>
      <c r="B5961" s="332" t="s">
        <v>4641</v>
      </c>
      <c r="C5961" s="447" t="s">
        <v>2010</v>
      </c>
      <c r="D5961" s="446">
        <v>412.74</v>
      </c>
      <c r="E5961" s="323"/>
    </row>
    <row r="5962" spans="1:5" ht="25.5">
      <c r="A5962" s="447">
        <v>101908</v>
      </c>
      <c r="B5962" s="332" t="s">
        <v>4638</v>
      </c>
      <c r="C5962" s="447" t="s">
        <v>2010</v>
      </c>
      <c r="D5962" s="446">
        <v>261.97000000000003</v>
      </c>
      <c r="E5962" s="323"/>
    </row>
    <row r="5963" spans="1:5" ht="25.5">
      <c r="A5963" s="447">
        <v>101909</v>
      </c>
      <c r="B5963" s="332" t="s">
        <v>4639</v>
      </c>
      <c r="C5963" s="447" t="s">
        <v>2010</v>
      </c>
      <c r="D5963" s="446">
        <v>305.05</v>
      </c>
      <c r="E5963" s="323"/>
    </row>
    <row r="5964" spans="1:5" ht="25.5">
      <c r="A5964" s="447">
        <v>101910</v>
      </c>
      <c r="B5964" s="332" t="s">
        <v>4640</v>
      </c>
      <c r="C5964" s="447" t="s">
        <v>2010</v>
      </c>
      <c r="D5964" s="446">
        <v>358.89</v>
      </c>
      <c r="E5964" s="323"/>
    </row>
    <row r="5965" spans="1:5" ht="38.25">
      <c r="A5965" s="447">
        <v>101905</v>
      </c>
      <c r="B5965" s="332" t="s">
        <v>4635</v>
      </c>
      <c r="C5965" s="447" t="s">
        <v>2010</v>
      </c>
      <c r="D5965" s="446">
        <v>270.05</v>
      </c>
      <c r="E5965" s="323"/>
    </row>
    <row r="5966" spans="1:5" ht="25.5">
      <c r="A5966" s="447">
        <v>101916</v>
      </c>
      <c r="B5966" s="332" t="s">
        <v>2892</v>
      </c>
      <c r="C5966" s="447" t="s">
        <v>2010</v>
      </c>
      <c r="D5966" s="446">
        <v>3393.36</v>
      </c>
      <c r="E5966" s="323"/>
    </row>
    <row r="5967" spans="1:5" ht="51">
      <c r="A5967" s="447">
        <v>101936</v>
      </c>
      <c r="B5967" s="332" t="s">
        <v>6199</v>
      </c>
      <c r="C5967" s="447" t="s">
        <v>2010</v>
      </c>
      <c r="D5967" s="446">
        <v>8653.23</v>
      </c>
      <c r="E5967" s="323"/>
    </row>
    <row r="5968" spans="1:5" ht="51">
      <c r="A5968" s="447">
        <v>101937</v>
      </c>
      <c r="B5968" s="332" t="s">
        <v>6200</v>
      </c>
      <c r="C5968" s="447" t="s">
        <v>2010</v>
      </c>
      <c r="D5968" s="446">
        <v>15631.59</v>
      </c>
      <c r="E5968" s="323"/>
    </row>
    <row r="5969" spans="1:5" ht="38.25">
      <c r="A5969" s="447">
        <v>92698</v>
      </c>
      <c r="B5969" s="332" t="s">
        <v>3041</v>
      </c>
      <c r="C5969" s="447" t="s">
        <v>2010</v>
      </c>
      <c r="D5969" s="446">
        <v>22.6</v>
      </c>
      <c r="E5969" s="323"/>
    </row>
    <row r="5970" spans="1:5" ht="38.25">
      <c r="A5970" s="447">
        <v>92700</v>
      </c>
      <c r="B5970" s="332" t="s">
        <v>3043</v>
      </c>
      <c r="C5970" s="447" t="s">
        <v>2010</v>
      </c>
      <c r="D5970" s="446">
        <v>36.729999999999997</v>
      </c>
      <c r="E5970" s="323"/>
    </row>
    <row r="5971" spans="1:5" ht="38.25">
      <c r="A5971" s="447">
        <v>92702</v>
      </c>
      <c r="B5971" s="332" t="s">
        <v>3045</v>
      </c>
      <c r="C5971" s="447" t="s">
        <v>2010</v>
      </c>
      <c r="D5971" s="446">
        <v>57.3</v>
      </c>
      <c r="E5971" s="323"/>
    </row>
    <row r="5972" spans="1:5" ht="38.25">
      <c r="A5972" s="447">
        <v>92669</v>
      </c>
      <c r="B5972" s="332" t="s">
        <v>3017</v>
      </c>
      <c r="C5972" s="447" t="s">
        <v>2010</v>
      </c>
      <c r="D5972" s="446">
        <v>43.39</v>
      </c>
      <c r="E5972" s="323"/>
    </row>
    <row r="5973" spans="1:5" ht="38.25">
      <c r="A5973" s="447">
        <v>92671</v>
      </c>
      <c r="B5973" s="332" t="s">
        <v>3019</v>
      </c>
      <c r="C5973" s="447" t="s">
        <v>2010</v>
      </c>
      <c r="D5973" s="446">
        <v>57.39</v>
      </c>
      <c r="E5973" s="323"/>
    </row>
    <row r="5974" spans="1:5" ht="38.25">
      <c r="A5974" s="447">
        <v>92673</v>
      </c>
      <c r="B5974" s="332" t="s">
        <v>3021</v>
      </c>
      <c r="C5974" s="447" t="s">
        <v>2010</v>
      </c>
      <c r="D5974" s="446">
        <v>66.22</v>
      </c>
      <c r="E5974" s="323"/>
    </row>
    <row r="5975" spans="1:5" ht="38.25">
      <c r="A5975" s="447">
        <v>92675</v>
      </c>
      <c r="B5975" s="332" t="s">
        <v>3023</v>
      </c>
      <c r="C5975" s="447" t="s">
        <v>2010</v>
      </c>
      <c r="D5975" s="446">
        <v>86.49</v>
      </c>
      <c r="E5975" s="323"/>
    </row>
    <row r="5976" spans="1:5" ht="38.25">
      <c r="A5976" s="447">
        <v>92677</v>
      </c>
      <c r="B5976" s="332" t="s">
        <v>3025</v>
      </c>
      <c r="C5976" s="447" t="s">
        <v>2010</v>
      </c>
      <c r="D5976" s="446">
        <v>143.77000000000001</v>
      </c>
      <c r="E5976" s="323"/>
    </row>
    <row r="5977" spans="1:5" ht="38.25">
      <c r="A5977" s="447">
        <v>92635</v>
      </c>
      <c r="B5977" s="332" t="s">
        <v>2997</v>
      </c>
      <c r="C5977" s="447" t="s">
        <v>2010</v>
      </c>
      <c r="D5977" s="446">
        <v>228.71</v>
      </c>
      <c r="E5977" s="323"/>
    </row>
    <row r="5978" spans="1:5" ht="38.25">
      <c r="A5978" s="447">
        <v>92679</v>
      </c>
      <c r="B5978" s="332" t="s">
        <v>3027</v>
      </c>
      <c r="C5978" s="447" t="s">
        <v>2010</v>
      </c>
      <c r="D5978" s="446">
        <v>198.7</v>
      </c>
      <c r="E5978" s="323"/>
    </row>
    <row r="5979" spans="1:5" ht="38.25">
      <c r="A5979" s="447">
        <v>92381</v>
      </c>
      <c r="B5979" s="332" t="s">
        <v>2987</v>
      </c>
      <c r="C5979" s="447" t="s">
        <v>2010</v>
      </c>
      <c r="D5979" s="446">
        <v>57.87</v>
      </c>
      <c r="E5979" s="323"/>
    </row>
    <row r="5980" spans="1:5" ht="38.25">
      <c r="A5980" s="447">
        <v>92383</v>
      </c>
      <c r="B5980" s="332" t="s">
        <v>2989</v>
      </c>
      <c r="C5980" s="447" t="s">
        <v>2010</v>
      </c>
      <c r="D5980" s="446">
        <v>73.790000000000006</v>
      </c>
      <c r="E5980" s="323"/>
    </row>
    <row r="5981" spans="1:5" ht="38.25">
      <c r="A5981" s="447">
        <v>92385</v>
      </c>
      <c r="B5981" s="332" t="s">
        <v>2991</v>
      </c>
      <c r="C5981" s="447" t="s">
        <v>2010</v>
      </c>
      <c r="D5981" s="446">
        <v>84.92</v>
      </c>
      <c r="E5981" s="323"/>
    </row>
    <row r="5982" spans="1:5" ht="38.25">
      <c r="A5982" s="447">
        <v>92350</v>
      </c>
      <c r="B5982" s="332" t="s">
        <v>2966</v>
      </c>
      <c r="C5982" s="447" t="s">
        <v>2010</v>
      </c>
      <c r="D5982" s="446">
        <v>108.09</v>
      </c>
      <c r="E5982" s="323"/>
    </row>
    <row r="5983" spans="1:5" ht="38.25">
      <c r="A5983" s="447">
        <v>92387</v>
      </c>
      <c r="B5983" s="332" t="s">
        <v>2993</v>
      </c>
      <c r="C5983" s="447" t="s">
        <v>2010</v>
      </c>
      <c r="D5983" s="446">
        <v>107.99</v>
      </c>
      <c r="E5983" s="323"/>
    </row>
    <row r="5984" spans="1:5" ht="38.25">
      <c r="A5984" s="447">
        <v>92352</v>
      </c>
      <c r="B5984" s="332" t="s">
        <v>2968</v>
      </c>
      <c r="C5984" s="447" t="s">
        <v>2010</v>
      </c>
      <c r="D5984" s="446">
        <v>166.9</v>
      </c>
      <c r="E5984" s="323"/>
    </row>
    <row r="5985" spans="1:5" ht="38.25">
      <c r="A5985" s="447">
        <v>92389</v>
      </c>
      <c r="B5985" s="332" t="s">
        <v>2995</v>
      </c>
      <c r="C5985" s="447" t="s">
        <v>2010</v>
      </c>
      <c r="D5985" s="446">
        <v>169.55</v>
      </c>
      <c r="E5985" s="323"/>
    </row>
    <row r="5986" spans="1:5" ht="38.25">
      <c r="A5986" s="447">
        <v>92354</v>
      </c>
      <c r="B5986" s="332" t="s">
        <v>2970</v>
      </c>
      <c r="C5986" s="447" t="s">
        <v>2010</v>
      </c>
      <c r="D5986" s="446">
        <v>223.36</v>
      </c>
      <c r="E5986" s="323"/>
    </row>
    <row r="5987" spans="1:5" ht="38.25">
      <c r="A5987" s="447">
        <v>92699</v>
      </c>
      <c r="B5987" s="332" t="s">
        <v>3042</v>
      </c>
      <c r="C5987" s="447" t="s">
        <v>2010</v>
      </c>
      <c r="D5987" s="446">
        <v>21.11</v>
      </c>
      <c r="E5987" s="323"/>
    </row>
    <row r="5988" spans="1:5" ht="38.25">
      <c r="A5988" s="447">
        <v>92701</v>
      </c>
      <c r="B5988" s="332" t="s">
        <v>3044</v>
      </c>
      <c r="C5988" s="447" t="s">
        <v>2010</v>
      </c>
      <c r="D5988" s="446">
        <v>34.51</v>
      </c>
      <c r="E5988" s="323"/>
    </row>
    <row r="5989" spans="1:5" ht="38.25">
      <c r="A5989" s="447">
        <v>92703</v>
      </c>
      <c r="B5989" s="332" t="s">
        <v>3046</v>
      </c>
      <c r="C5989" s="447" t="s">
        <v>2010</v>
      </c>
      <c r="D5989" s="446">
        <v>54.56</v>
      </c>
      <c r="E5989" s="323"/>
    </row>
    <row r="5990" spans="1:5" ht="38.25">
      <c r="A5990" s="447">
        <v>92670</v>
      </c>
      <c r="B5990" s="332" t="s">
        <v>3018</v>
      </c>
      <c r="C5990" s="447" t="s">
        <v>2010</v>
      </c>
      <c r="D5990" s="446">
        <v>40.65</v>
      </c>
      <c r="E5990" s="323"/>
    </row>
    <row r="5991" spans="1:5" ht="38.25">
      <c r="A5991" s="447">
        <v>92672</v>
      </c>
      <c r="B5991" s="332" t="s">
        <v>3020</v>
      </c>
      <c r="C5991" s="447" t="s">
        <v>2010</v>
      </c>
      <c r="D5991" s="446">
        <v>51.94</v>
      </c>
      <c r="E5991" s="323"/>
    </row>
    <row r="5992" spans="1:5" ht="38.25">
      <c r="A5992" s="447">
        <v>92674</v>
      </c>
      <c r="B5992" s="332" t="s">
        <v>3022</v>
      </c>
      <c r="C5992" s="447" t="s">
        <v>2010</v>
      </c>
      <c r="D5992" s="446">
        <v>62.46</v>
      </c>
      <c r="E5992" s="323"/>
    </row>
    <row r="5993" spans="1:5" ht="38.25">
      <c r="A5993" s="447">
        <v>92676</v>
      </c>
      <c r="B5993" s="332" t="s">
        <v>3024</v>
      </c>
      <c r="C5993" s="447" t="s">
        <v>2010</v>
      </c>
      <c r="D5993" s="446">
        <v>83.94</v>
      </c>
      <c r="E5993" s="323"/>
    </row>
    <row r="5994" spans="1:5" ht="38.25">
      <c r="A5994" s="447">
        <v>92678</v>
      </c>
      <c r="B5994" s="332" t="s">
        <v>3026</v>
      </c>
      <c r="C5994" s="447" t="s">
        <v>2010</v>
      </c>
      <c r="D5994" s="446">
        <v>132.54</v>
      </c>
      <c r="E5994" s="323"/>
    </row>
    <row r="5995" spans="1:5" ht="38.25">
      <c r="A5995" s="447">
        <v>92636</v>
      </c>
      <c r="B5995" s="332" t="s">
        <v>2998</v>
      </c>
      <c r="C5995" s="447" t="s">
        <v>2010</v>
      </c>
      <c r="D5995" s="446">
        <v>207.07</v>
      </c>
      <c r="E5995" s="323"/>
    </row>
    <row r="5996" spans="1:5" ht="38.25">
      <c r="A5996" s="447">
        <v>92680</v>
      </c>
      <c r="B5996" s="332" t="s">
        <v>3028</v>
      </c>
      <c r="C5996" s="447" t="s">
        <v>2010</v>
      </c>
      <c r="D5996" s="446">
        <v>177.06</v>
      </c>
      <c r="E5996" s="323"/>
    </row>
    <row r="5997" spans="1:5" ht="38.25">
      <c r="A5997" s="447">
        <v>92382</v>
      </c>
      <c r="B5997" s="332" t="s">
        <v>2988</v>
      </c>
      <c r="C5997" s="447" t="s">
        <v>2010</v>
      </c>
      <c r="D5997" s="446">
        <v>55.13</v>
      </c>
      <c r="E5997" s="323"/>
    </row>
    <row r="5998" spans="1:5" ht="38.25">
      <c r="A5998" s="447">
        <v>92384</v>
      </c>
      <c r="B5998" s="332" t="s">
        <v>2990</v>
      </c>
      <c r="C5998" s="447" t="s">
        <v>2010</v>
      </c>
      <c r="D5998" s="446">
        <v>68.34</v>
      </c>
      <c r="E5998" s="323"/>
    </row>
    <row r="5999" spans="1:5" ht="38.25">
      <c r="A5999" s="447">
        <v>92386</v>
      </c>
      <c r="B5999" s="332" t="s">
        <v>2992</v>
      </c>
      <c r="C5999" s="447" t="s">
        <v>2010</v>
      </c>
      <c r="D5999" s="446">
        <v>81.16</v>
      </c>
      <c r="E5999" s="323"/>
    </row>
    <row r="6000" spans="1:5" ht="38.25">
      <c r="A6000" s="447">
        <v>92351</v>
      </c>
      <c r="B6000" s="332" t="s">
        <v>2967</v>
      </c>
      <c r="C6000" s="447" t="s">
        <v>2010</v>
      </c>
      <c r="D6000" s="446">
        <v>105.54</v>
      </c>
      <c r="E6000" s="323"/>
    </row>
    <row r="6001" spans="1:5" ht="38.25">
      <c r="A6001" s="447">
        <v>92388</v>
      </c>
      <c r="B6001" s="332" t="s">
        <v>2994</v>
      </c>
      <c r="C6001" s="447" t="s">
        <v>2010</v>
      </c>
      <c r="D6001" s="446">
        <v>105.44</v>
      </c>
      <c r="E6001" s="323"/>
    </row>
    <row r="6002" spans="1:5" ht="38.25">
      <c r="A6002" s="447">
        <v>92353</v>
      </c>
      <c r="B6002" s="332" t="s">
        <v>2969</v>
      </c>
      <c r="C6002" s="447" t="s">
        <v>2010</v>
      </c>
      <c r="D6002" s="446">
        <v>155.66999999999999</v>
      </c>
      <c r="E6002" s="323"/>
    </row>
    <row r="6003" spans="1:5" ht="38.25">
      <c r="A6003" s="447">
        <v>92390</v>
      </c>
      <c r="B6003" s="332" t="s">
        <v>2996</v>
      </c>
      <c r="C6003" s="447" t="s">
        <v>2010</v>
      </c>
      <c r="D6003" s="446">
        <v>158.32</v>
      </c>
      <c r="E6003" s="323"/>
    </row>
    <row r="6004" spans="1:5" ht="38.25">
      <c r="A6004" s="447">
        <v>92355</v>
      </c>
      <c r="B6004" s="332" t="s">
        <v>2971</v>
      </c>
      <c r="C6004" s="447" t="s">
        <v>2010</v>
      </c>
      <c r="D6004" s="446">
        <v>201.72</v>
      </c>
      <c r="E6004" s="323"/>
    </row>
    <row r="6005" spans="1:5" ht="38.25">
      <c r="A6005" s="447">
        <v>101925</v>
      </c>
      <c r="B6005" s="332" t="s">
        <v>2949</v>
      </c>
      <c r="C6005" s="447" t="s">
        <v>2010</v>
      </c>
      <c r="D6005" s="446">
        <v>337.07</v>
      </c>
      <c r="E6005" s="323"/>
    </row>
    <row r="6006" spans="1:5" ht="38.25">
      <c r="A6006" s="447">
        <v>101934</v>
      </c>
      <c r="B6006" s="332" t="s">
        <v>2958</v>
      </c>
      <c r="C6006" s="447" t="s">
        <v>2010</v>
      </c>
      <c r="D6006" s="446">
        <v>345.92</v>
      </c>
      <c r="E6006" s="323"/>
    </row>
    <row r="6007" spans="1:5" ht="38.25">
      <c r="A6007" s="447">
        <v>97541</v>
      </c>
      <c r="B6007" s="332" t="s">
        <v>3196</v>
      </c>
      <c r="C6007" s="447" t="s">
        <v>2010</v>
      </c>
      <c r="D6007" s="446">
        <v>27.98</v>
      </c>
      <c r="E6007" s="323"/>
    </row>
    <row r="6008" spans="1:5" ht="38.25">
      <c r="A6008" s="447">
        <v>97462</v>
      </c>
      <c r="B6008" s="332" t="s">
        <v>3135</v>
      </c>
      <c r="C6008" s="447" t="s">
        <v>2010</v>
      </c>
      <c r="D6008" s="446">
        <v>29.22</v>
      </c>
      <c r="E6008" s="323"/>
    </row>
    <row r="6009" spans="1:5" ht="38.25">
      <c r="A6009" s="447">
        <v>97544</v>
      </c>
      <c r="B6009" s="332" t="s">
        <v>3198</v>
      </c>
      <c r="C6009" s="447" t="s">
        <v>2010</v>
      </c>
      <c r="D6009" s="446">
        <v>47.7</v>
      </c>
      <c r="E6009" s="323"/>
    </row>
    <row r="6010" spans="1:5" ht="38.25">
      <c r="A6010" s="447">
        <v>97500</v>
      </c>
      <c r="B6010" s="332" t="s">
        <v>3165</v>
      </c>
      <c r="C6010" s="447" t="s">
        <v>2010</v>
      </c>
      <c r="D6010" s="446">
        <v>26.5</v>
      </c>
      <c r="E6010" s="323"/>
    </row>
    <row r="6011" spans="1:5" ht="38.25">
      <c r="A6011" s="447">
        <v>97465</v>
      </c>
      <c r="B6011" s="332" t="s">
        <v>3137</v>
      </c>
      <c r="C6011" s="447" t="s">
        <v>2010</v>
      </c>
      <c r="D6011" s="446">
        <v>59.9</v>
      </c>
      <c r="E6011" s="323"/>
    </row>
    <row r="6012" spans="1:5" ht="38.25">
      <c r="A6012" s="447">
        <v>97503</v>
      </c>
      <c r="B6012" s="332" t="s">
        <v>3167</v>
      </c>
      <c r="C6012" s="447" t="s">
        <v>2010</v>
      </c>
      <c r="D6012" s="446">
        <v>55.09</v>
      </c>
      <c r="E6012" s="323"/>
    </row>
    <row r="6013" spans="1:5" ht="38.25">
      <c r="A6013" s="447">
        <v>97468</v>
      </c>
      <c r="B6013" s="332" t="s">
        <v>3139</v>
      </c>
      <c r="C6013" s="447" t="s">
        <v>2010</v>
      </c>
      <c r="D6013" s="446">
        <v>76.099999999999994</v>
      </c>
      <c r="E6013" s="323"/>
    </row>
    <row r="6014" spans="1:5" ht="38.25">
      <c r="A6014" s="447">
        <v>97506</v>
      </c>
      <c r="B6014" s="332" t="s">
        <v>3169</v>
      </c>
      <c r="C6014" s="447" t="s">
        <v>2010</v>
      </c>
      <c r="D6014" s="446">
        <v>69</v>
      </c>
      <c r="E6014" s="323"/>
    </row>
    <row r="6015" spans="1:5" ht="38.25">
      <c r="A6015" s="447">
        <v>97444</v>
      </c>
      <c r="B6015" s="332" t="s">
        <v>3120</v>
      </c>
      <c r="C6015" s="447" t="s">
        <v>2010</v>
      </c>
      <c r="D6015" s="446">
        <v>130.46</v>
      </c>
      <c r="E6015" s="323"/>
    </row>
    <row r="6016" spans="1:5" ht="38.25">
      <c r="A6016" s="447">
        <v>97471</v>
      </c>
      <c r="B6016" s="332" t="s">
        <v>3141</v>
      </c>
      <c r="C6016" s="447" t="s">
        <v>2010</v>
      </c>
      <c r="D6016" s="446">
        <v>113.58</v>
      </c>
      <c r="E6016" s="323"/>
    </row>
    <row r="6017" spans="1:5" ht="38.25">
      <c r="A6017" s="447">
        <v>97509</v>
      </c>
      <c r="B6017" s="332" t="s">
        <v>3171</v>
      </c>
      <c r="C6017" s="447" t="s">
        <v>2010</v>
      </c>
      <c r="D6017" s="446">
        <v>103.49</v>
      </c>
      <c r="E6017" s="323"/>
    </row>
    <row r="6018" spans="1:5" ht="38.25">
      <c r="A6018" s="447">
        <v>97447</v>
      </c>
      <c r="B6018" s="332" t="s">
        <v>3122</v>
      </c>
      <c r="C6018" s="447" t="s">
        <v>2010</v>
      </c>
      <c r="D6018" s="446">
        <v>225.12</v>
      </c>
      <c r="E6018" s="323"/>
    </row>
    <row r="6019" spans="1:5" ht="38.25">
      <c r="A6019" s="447">
        <v>97475</v>
      </c>
      <c r="B6019" s="332" t="s">
        <v>3143</v>
      </c>
      <c r="C6019" s="447" t="s">
        <v>2010</v>
      </c>
      <c r="D6019" s="446">
        <v>211.12</v>
      </c>
      <c r="E6019" s="323"/>
    </row>
    <row r="6020" spans="1:5" ht="38.25">
      <c r="A6020" s="447">
        <v>97512</v>
      </c>
      <c r="B6020" s="332" t="s">
        <v>3173</v>
      </c>
      <c r="C6020" s="447" t="s">
        <v>2010</v>
      </c>
      <c r="D6020" s="446">
        <v>196.63</v>
      </c>
      <c r="E6020" s="323"/>
    </row>
    <row r="6021" spans="1:5" ht="38.25">
      <c r="A6021" s="447">
        <v>97450</v>
      </c>
      <c r="B6021" s="332" t="s">
        <v>3124</v>
      </c>
      <c r="C6021" s="447" t="s">
        <v>2010</v>
      </c>
      <c r="D6021" s="446">
        <v>292.83999999999997</v>
      </c>
      <c r="E6021" s="323"/>
    </row>
    <row r="6022" spans="1:5" ht="38.25">
      <c r="A6022" s="447">
        <v>97478</v>
      </c>
      <c r="B6022" s="332" t="s">
        <v>3145</v>
      </c>
      <c r="C6022" s="447" t="s">
        <v>2010</v>
      </c>
      <c r="D6022" s="446">
        <v>281.72000000000003</v>
      </c>
      <c r="E6022" s="323"/>
    </row>
    <row r="6023" spans="1:5" ht="38.25">
      <c r="A6023" s="447">
        <v>97515</v>
      </c>
      <c r="B6023" s="332" t="s">
        <v>3175</v>
      </c>
      <c r="C6023" s="447" t="s">
        <v>2010</v>
      </c>
      <c r="D6023" s="446">
        <v>262.68</v>
      </c>
      <c r="E6023" s="323"/>
    </row>
    <row r="6024" spans="1:5" ht="38.25">
      <c r="A6024" s="447">
        <v>92928</v>
      </c>
      <c r="B6024" s="332" t="s">
        <v>3081</v>
      </c>
      <c r="C6024" s="447" t="s">
        <v>2010</v>
      </c>
      <c r="D6024" s="446">
        <v>57.32</v>
      </c>
      <c r="E6024" s="323"/>
    </row>
    <row r="6025" spans="1:5" ht="38.25">
      <c r="A6025" s="447">
        <v>92943</v>
      </c>
      <c r="B6025" s="332" t="s">
        <v>3096</v>
      </c>
      <c r="C6025" s="447" t="s">
        <v>2010</v>
      </c>
      <c r="D6025" s="446">
        <v>44.83</v>
      </c>
      <c r="E6025" s="323"/>
    </row>
    <row r="6026" spans="1:5" ht="38.25">
      <c r="A6026" s="447">
        <v>92929</v>
      </c>
      <c r="B6026" s="332" t="s">
        <v>3082</v>
      </c>
      <c r="C6026" s="447" t="s">
        <v>2010</v>
      </c>
      <c r="D6026" s="446">
        <v>57.32</v>
      </c>
      <c r="E6026" s="323"/>
    </row>
    <row r="6027" spans="1:5" ht="38.25">
      <c r="A6027" s="447">
        <v>92944</v>
      </c>
      <c r="B6027" s="332" t="s">
        <v>3097</v>
      </c>
      <c r="C6027" s="447" t="s">
        <v>2010</v>
      </c>
      <c r="D6027" s="446">
        <v>44.83</v>
      </c>
      <c r="E6027" s="323"/>
    </row>
    <row r="6028" spans="1:5" ht="38.25">
      <c r="A6028" s="447">
        <v>92930</v>
      </c>
      <c r="B6028" s="332" t="s">
        <v>3083</v>
      </c>
      <c r="C6028" s="447" t="s">
        <v>2010</v>
      </c>
      <c r="D6028" s="446">
        <v>57.32</v>
      </c>
      <c r="E6028" s="323"/>
    </row>
    <row r="6029" spans="1:5" ht="38.25">
      <c r="A6029" s="447">
        <v>92945</v>
      </c>
      <c r="B6029" s="332" t="s">
        <v>3098</v>
      </c>
      <c r="C6029" s="447" t="s">
        <v>2010</v>
      </c>
      <c r="D6029" s="446">
        <v>44.83</v>
      </c>
      <c r="E6029" s="323"/>
    </row>
    <row r="6030" spans="1:5" ht="38.25">
      <c r="A6030" s="447">
        <v>92925</v>
      </c>
      <c r="B6030" s="332" t="s">
        <v>3078</v>
      </c>
      <c r="C6030" s="447" t="s">
        <v>2010</v>
      </c>
      <c r="D6030" s="446">
        <v>49.99</v>
      </c>
      <c r="E6030" s="323"/>
    </row>
    <row r="6031" spans="1:5" ht="38.25">
      <c r="A6031" s="447">
        <v>92940</v>
      </c>
      <c r="B6031" s="332" t="s">
        <v>3093</v>
      </c>
      <c r="C6031" s="447" t="s">
        <v>2010</v>
      </c>
      <c r="D6031" s="446">
        <v>39.04</v>
      </c>
      <c r="E6031" s="323"/>
    </row>
    <row r="6032" spans="1:5" ht="38.25">
      <c r="A6032" s="447">
        <v>92926</v>
      </c>
      <c r="B6032" s="332" t="s">
        <v>3079</v>
      </c>
      <c r="C6032" s="447" t="s">
        <v>2010</v>
      </c>
      <c r="D6032" s="446">
        <v>49.98</v>
      </c>
      <c r="E6032" s="323"/>
    </row>
    <row r="6033" spans="1:5" ht="38.25">
      <c r="A6033" s="447">
        <v>92941</v>
      </c>
      <c r="B6033" s="332" t="s">
        <v>3094</v>
      </c>
      <c r="C6033" s="447" t="s">
        <v>2010</v>
      </c>
      <c r="D6033" s="446">
        <v>39.03</v>
      </c>
      <c r="E6033" s="323"/>
    </row>
    <row r="6034" spans="1:5" ht="38.25">
      <c r="A6034" s="447">
        <v>92927</v>
      </c>
      <c r="B6034" s="332" t="s">
        <v>3080</v>
      </c>
      <c r="C6034" s="447" t="s">
        <v>2010</v>
      </c>
      <c r="D6034" s="446">
        <v>49.98</v>
      </c>
      <c r="E6034" s="323"/>
    </row>
    <row r="6035" spans="1:5" ht="38.25">
      <c r="A6035" s="447">
        <v>92942</v>
      </c>
      <c r="B6035" s="332" t="s">
        <v>3095</v>
      </c>
      <c r="C6035" s="447" t="s">
        <v>2010</v>
      </c>
      <c r="D6035" s="446">
        <v>39.03</v>
      </c>
      <c r="E6035" s="323"/>
    </row>
    <row r="6036" spans="1:5" ht="38.25">
      <c r="A6036" s="447">
        <v>92918</v>
      </c>
      <c r="B6036" s="332" t="s">
        <v>3076</v>
      </c>
      <c r="C6036" s="447" t="s">
        <v>2010</v>
      </c>
      <c r="D6036" s="446">
        <v>40.04</v>
      </c>
      <c r="E6036" s="323"/>
    </row>
    <row r="6037" spans="1:5" ht="38.25">
      <c r="A6037" s="447">
        <v>92938</v>
      </c>
      <c r="B6037" s="332" t="s">
        <v>3091</v>
      </c>
      <c r="C6037" s="447" t="s">
        <v>2010</v>
      </c>
      <c r="D6037" s="446">
        <v>30.41</v>
      </c>
      <c r="E6037" s="323"/>
    </row>
    <row r="6038" spans="1:5" ht="38.25">
      <c r="A6038" s="447">
        <v>92920</v>
      </c>
      <c r="B6038" s="332" t="s">
        <v>3077</v>
      </c>
      <c r="C6038" s="447" t="s">
        <v>2010</v>
      </c>
      <c r="D6038" s="446">
        <v>40.33</v>
      </c>
      <c r="E6038" s="323"/>
    </row>
    <row r="6039" spans="1:5" ht="38.25">
      <c r="A6039" s="447">
        <v>92939</v>
      </c>
      <c r="B6039" s="332" t="s">
        <v>3092</v>
      </c>
      <c r="C6039" s="447" t="s">
        <v>2010</v>
      </c>
      <c r="D6039" s="446">
        <v>30.7</v>
      </c>
      <c r="E6039" s="323"/>
    </row>
    <row r="6040" spans="1:5" ht="38.25">
      <c r="A6040" s="447">
        <v>92910</v>
      </c>
      <c r="B6040" s="332" t="s">
        <v>3071</v>
      </c>
      <c r="C6040" s="447" t="s">
        <v>2010</v>
      </c>
      <c r="D6040" s="446">
        <v>112.85</v>
      </c>
      <c r="E6040" s="323"/>
    </row>
    <row r="6041" spans="1:5" ht="38.25">
      <c r="A6041" s="447">
        <v>92934</v>
      </c>
      <c r="B6041" s="332" t="s">
        <v>3087</v>
      </c>
      <c r="C6041" s="447" t="s">
        <v>2010</v>
      </c>
      <c r="D6041" s="446">
        <v>114.58</v>
      </c>
      <c r="E6041" s="323"/>
    </row>
    <row r="6042" spans="1:5" ht="38.25">
      <c r="A6042" s="447">
        <v>92949</v>
      </c>
      <c r="B6042" s="332" t="s">
        <v>3102</v>
      </c>
      <c r="C6042" s="447" t="s">
        <v>2010</v>
      </c>
      <c r="D6042" s="446">
        <v>97.37</v>
      </c>
      <c r="E6042" s="323"/>
    </row>
    <row r="6043" spans="1:5" ht="38.25">
      <c r="A6043" s="447">
        <v>92911</v>
      </c>
      <c r="B6043" s="332" t="s">
        <v>3072</v>
      </c>
      <c r="C6043" s="447" t="s">
        <v>2010</v>
      </c>
      <c r="D6043" s="446">
        <v>112.85</v>
      </c>
      <c r="E6043" s="323"/>
    </row>
    <row r="6044" spans="1:5" ht="38.25">
      <c r="A6044" s="447">
        <v>92935</v>
      </c>
      <c r="B6044" s="332" t="s">
        <v>3088</v>
      </c>
      <c r="C6044" s="447" t="s">
        <v>2010</v>
      </c>
      <c r="D6044" s="446">
        <v>114.58</v>
      </c>
      <c r="E6044" s="323"/>
    </row>
    <row r="6045" spans="1:5" ht="38.25">
      <c r="A6045" s="447">
        <v>92950</v>
      </c>
      <c r="B6045" s="332" t="s">
        <v>3103</v>
      </c>
      <c r="C6045" s="447" t="s">
        <v>2010</v>
      </c>
      <c r="D6045" s="446">
        <v>97.37</v>
      </c>
      <c r="E6045" s="323"/>
    </row>
    <row r="6046" spans="1:5" ht="38.25">
      <c r="A6046" s="447">
        <v>92907</v>
      </c>
      <c r="B6046" s="332" t="s">
        <v>3068</v>
      </c>
      <c r="C6046" s="447" t="s">
        <v>2010</v>
      </c>
      <c r="D6046" s="446">
        <v>76.98</v>
      </c>
      <c r="E6046" s="323"/>
    </row>
    <row r="6047" spans="1:5" ht="38.25">
      <c r="A6047" s="447">
        <v>92931</v>
      </c>
      <c r="B6047" s="332" t="s">
        <v>3084</v>
      </c>
      <c r="C6047" s="447" t="s">
        <v>2010</v>
      </c>
      <c r="D6047" s="446">
        <v>76.92</v>
      </c>
      <c r="E6047" s="323"/>
    </row>
    <row r="6048" spans="1:5" ht="38.25">
      <c r="A6048" s="447">
        <v>92946</v>
      </c>
      <c r="B6048" s="332" t="s">
        <v>3099</v>
      </c>
      <c r="C6048" s="447" t="s">
        <v>2010</v>
      </c>
      <c r="D6048" s="446">
        <v>62.56</v>
      </c>
      <c r="E6048" s="323"/>
    </row>
    <row r="6049" spans="1:5" ht="38.25">
      <c r="A6049" s="447">
        <v>92908</v>
      </c>
      <c r="B6049" s="332" t="s">
        <v>3069</v>
      </c>
      <c r="C6049" s="447" t="s">
        <v>2010</v>
      </c>
      <c r="D6049" s="446">
        <v>76.98</v>
      </c>
      <c r="E6049" s="323"/>
    </row>
    <row r="6050" spans="1:5" ht="38.25">
      <c r="A6050" s="447">
        <v>92932</v>
      </c>
      <c r="B6050" s="332" t="s">
        <v>3085</v>
      </c>
      <c r="C6050" s="447" t="s">
        <v>2010</v>
      </c>
      <c r="D6050" s="446">
        <v>76.92</v>
      </c>
      <c r="E6050" s="323"/>
    </row>
    <row r="6051" spans="1:5" ht="38.25">
      <c r="A6051" s="447">
        <v>92947</v>
      </c>
      <c r="B6051" s="332" t="s">
        <v>3100</v>
      </c>
      <c r="C6051" s="447" t="s">
        <v>2010</v>
      </c>
      <c r="D6051" s="446">
        <v>62.56</v>
      </c>
      <c r="E6051" s="323"/>
    </row>
    <row r="6052" spans="1:5" ht="38.25">
      <c r="A6052" s="447">
        <v>92909</v>
      </c>
      <c r="B6052" s="332" t="s">
        <v>3070</v>
      </c>
      <c r="C6052" s="447" t="s">
        <v>2010</v>
      </c>
      <c r="D6052" s="446">
        <v>76.98</v>
      </c>
      <c r="E6052" s="323"/>
    </row>
    <row r="6053" spans="1:5" ht="38.25">
      <c r="A6053" s="447">
        <v>92933</v>
      </c>
      <c r="B6053" s="332" t="s">
        <v>3086</v>
      </c>
      <c r="C6053" s="447" t="s">
        <v>2010</v>
      </c>
      <c r="D6053" s="446">
        <v>76.92</v>
      </c>
      <c r="E6053" s="323"/>
    </row>
    <row r="6054" spans="1:5" ht="38.25">
      <c r="A6054" s="447">
        <v>92948</v>
      </c>
      <c r="B6054" s="332" t="s">
        <v>3101</v>
      </c>
      <c r="C6054" s="447" t="s">
        <v>2010</v>
      </c>
      <c r="D6054" s="446">
        <v>62.56</v>
      </c>
      <c r="E6054" s="323"/>
    </row>
    <row r="6055" spans="1:5" ht="38.25">
      <c r="A6055" s="447">
        <v>92912</v>
      </c>
      <c r="B6055" s="332" t="s">
        <v>3073</v>
      </c>
      <c r="C6055" s="447" t="s">
        <v>2010</v>
      </c>
      <c r="D6055" s="446">
        <v>152.84</v>
      </c>
      <c r="E6055" s="323"/>
    </row>
    <row r="6056" spans="1:5" ht="38.25">
      <c r="A6056" s="447">
        <v>92913</v>
      </c>
      <c r="B6056" s="332" t="s">
        <v>3074</v>
      </c>
      <c r="C6056" s="447" t="s">
        <v>2010</v>
      </c>
      <c r="D6056" s="446">
        <v>155.80000000000001</v>
      </c>
      <c r="E6056" s="323"/>
    </row>
    <row r="6057" spans="1:5" ht="38.25">
      <c r="A6057" s="447">
        <v>92936</v>
      </c>
      <c r="B6057" s="332" t="s">
        <v>3089</v>
      </c>
      <c r="C6057" s="447" t="s">
        <v>2010</v>
      </c>
      <c r="D6057" s="446">
        <v>159.36000000000001</v>
      </c>
      <c r="E6057" s="323"/>
    </row>
    <row r="6058" spans="1:5" ht="38.25">
      <c r="A6058" s="447">
        <v>92951</v>
      </c>
      <c r="B6058" s="332" t="s">
        <v>3104</v>
      </c>
      <c r="C6058" s="447" t="s">
        <v>2010</v>
      </c>
      <c r="D6058" s="446">
        <v>139.35</v>
      </c>
      <c r="E6058" s="323"/>
    </row>
    <row r="6059" spans="1:5" ht="38.25">
      <c r="A6059" s="447">
        <v>92914</v>
      </c>
      <c r="B6059" s="332" t="s">
        <v>3075</v>
      </c>
      <c r="C6059" s="447" t="s">
        <v>2010</v>
      </c>
      <c r="D6059" s="446">
        <v>155.80000000000001</v>
      </c>
      <c r="E6059" s="323"/>
    </row>
    <row r="6060" spans="1:5" ht="38.25">
      <c r="A6060" s="447">
        <v>92937</v>
      </c>
      <c r="B6060" s="332" t="s">
        <v>3090</v>
      </c>
      <c r="C6060" s="447" t="s">
        <v>2010</v>
      </c>
      <c r="D6060" s="446">
        <v>159.36000000000001</v>
      </c>
      <c r="E6060" s="323"/>
    </row>
    <row r="6061" spans="1:5" ht="38.25">
      <c r="A6061" s="447">
        <v>92952</v>
      </c>
      <c r="B6061" s="332" t="s">
        <v>3105</v>
      </c>
      <c r="C6061" s="447" t="s">
        <v>2010</v>
      </c>
      <c r="D6061" s="446">
        <v>139.35</v>
      </c>
      <c r="E6061" s="323"/>
    </row>
    <row r="6062" spans="1:5" ht="38.25">
      <c r="A6062" s="447">
        <v>92953</v>
      </c>
      <c r="B6062" s="332" t="s">
        <v>3106</v>
      </c>
      <c r="C6062" s="447" t="s">
        <v>2010</v>
      </c>
      <c r="D6062" s="446">
        <v>26.08</v>
      </c>
      <c r="E6062" s="323"/>
    </row>
    <row r="6063" spans="1:5" ht="38.25">
      <c r="A6063" s="447">
        <v>101921</v>
      </c>
      <c r="B6063" s="332" t="s">
        <v>2945</v>
      </c>
      <c r="C6063" s="447" t="s">
        <v>2010</v>
      </c>
      <c r="D6063" s="446">
        <v>244.73</v>
      </c>
      <c r="E6063" s="323"/>
    </row>
    <row r="6064" spans="1:5" ht="38.25">
      <c r="A6064" s="447">
        <v>101930</v>
      </c>
      <c r="B6064" s="332" t="s">
        <v>2954</v>
      </c>
      <c r="C6064" s="447" t="s">
        <v>2010</v>
      </c>
      <c r="D6064" s="446">
        <v>250.63</v>
      </c>
      <c r="E6064" s="323"/>
    </row>
    <row r="6065" spans="1:5" ht="38.25">
      <c r="A6065" s="447">
        <v>101922</v>
      </c>
      <c r="B6065" s="332" t="s">
        <v>2946</v>
      </c>
      <c r="C6065" s="447" t="s">
        <v>2010</v>
      </c>
      <c r="D6065" s="446">
        <v>244.73</v>
      </c>
      <c r="E6065" s="323"/>
    </row>
    <row r="6066" spans="1:5" ht="38.25">
      <c r="A6066" s="447">
        <v>101931</v>
      </c>
      <c r="B6066" s="332" t="s">
        <v>2955</v>
      </c>
      <c r="C6066" s="447" t="s">
        <v>2010</v>
      </c>
      <c r="D6066" s="446">
        <v>250.63</v>
      </c>
      <c r="E6066" s="323"/>
    </row>
    <row r="6067" spans="1:5" ht="38.25">
      <c r="A6067" s="447">
        <v>101923</v>
      </c>
      <c r="B6067" s="332" t="s">
        <v>2947</v>
      </c>
      <c r="C6067" s="447" t="s">
        <v>2010</v>
      </c>
      <c r="D6067" s="446">
        <v>244.73</v>
      </c>
      <c r="E6067" s="323"/>
    </row>
    <row r="6068" spans="1:5" ht="38.25">
      <c r="A6068" s="447">
        <v>101932</v>
      </c>
      <c r="B6068" s="332" t="s">
        <v>2956</v>
      </c>
      <c r="C6068" s="447" t="s">
        <v>2010</v>
      </c>
      <c r="D6068" s="446">
        <v>250.63</v>
      </c>
      <c r="E6068" s="323"/>
    </row>
    <row r="6069" spans="1:5" ht="38.25">
      <c r="A6069" s="447">
        <v>97537</v>
      </c>
      <c r="B6069" s="332" t="s">
        <v>3194</v>
      </c>
      <c r="C6069" s="447" t="s">
        <v>2010</v>
      </c>
      <c r="D6069" s="446">
        <v>24.25</v>
      </c>
      <c r="E6069" s="323"/>
    </row>
    <row r="6070" spans="1:5" ht="38.25">
      <c r="A6070" s="447">
        <v>97540</v>
      </c>
      <c r="B6070" s="332" t="s">
        <v>3195</v>
      </c>
      <c r="C6070" s="447" t="s">
        <v>2010</v>
      </c>
      <c r="D6070" s="446">
        <v>32.729999999999997</v>
      </c>
      <c r="E6070" s="323"/>
    </row>
    <row r="6071" spans="1:5" ht="38.25">
      <c r="A6071" s="447">
        <v>97543</v>
      </c>
      <c r="B6071" s="332" t="s">
        <v>3197</v>
      </c>
      <c r="C6071" s="447" t="s">
        <v>2010</v>
      </c>
      <c r="D6071" s="446">
        <v>53.41</v>
      </c>
      <c r="E6071" s="323"/>
    </row>
    <row r="6072" spans="1:5" ht="38.25">
      <c r="A6072" s="447">
        <v>97461</v>
      </c>
      <c r="B6072" s="332" t="s">
        <v>3134</v>
      </c>
      <c r="C6072" s="447" t="s">
        <v>2010</v>
      </c>
      <c r="D6072" s="446">
        <v>34.93</v>
      </c>
      <c r="E6072" s="323"/>
    </row>
    <row r="6073" spans="1:5" ht="38.25">
      <c r="A6073" s="447">
        <v>97499</v>
      </c>
      <c r="B6073" s="332" t="s">
        <v>3164</v>
      </c>
      <c r="C6073" s="447" t="s">
        <v>2010</v>
      </c>
      <c r="D6073" s="446">
        <v>32.21</v>
      </c>
      <c r="E6073" s="323"/>
    </row>
    <row r="6074" spans="1:5" ht="38.25">
      <c r="A6074" s="447">
        <v>97464</v>
      </c>
      <c r="B6074" s="332" t="s">
        <v>3136</v>
      </c>
      <c r="C6074" s="447" t="s">
        <v>2010</v>
      </c>
      <c r="D6074" s="446">
        <v>50.26</v>
      </c>
      <c r="E6074" s="323"/>
    </row>
    <row r="6075" spans="1:5" ht="38.25">
      <c r="A6075" s="447">
        <v>97502</v>
      </c>
      <c r="B6075" s="332" t="s">
        <v>3166</v>
      </c>
      <c r="C6075" s="447" t="s">
        <v>2010</v>
      </c>
      <c r="D6075" s="446">
        <v>45.2</v>
      </c>
      <c r="E6075" s="323"/>
    </row>
    <row r="6076" spans="1:5" ht="38.25">
      <c r="A6076" s="447">
        <v>97467</v>
      </c>
      <c r="B6076" s="332" t="s">
        <v>3138</v>
      </c>
      <c r="C6076" s="447" t="s">
        <v>2010</v>
      </c>
      <c r="D6076" s="446">
        <v>63.77</v>
      </c>
      <c r="E6076" s="323"/>
    </row>
    <row r="6077" spans="1:5" ht="38.25">
      <c r="A6077" s="447">
        <v>97505</v>
      </c>
      <c r="B6077" s="332" t="s">
        <v>3168</v>
      </c>
      <c r="C6077" s="447" t="s">
        <v>2010</v>
      </c>
      <c r="D6077" s="446">
        <v>56.67</v>
      </c>
      <c r="E6077" s="323"/>
    </row>
    <row r="6078" spans="1:5" ht="25.5">
      <c r="A6078" s="447">
        <v>97443</v>
      </c>
      <c r="B6078" s="332" t="s">
        <v>3119</v>
      </c>
      <c r="C6078" s="447" t="s">
        <v>2010</v>
      </c>
      <c r="D6078" s="446">
        <v>110.95</v>
      </c>
      <c r="E6078" s="323"/>
    </row>
    <row r="6079" spans="1:5" ht="38.25">
      <c r="A6079" s="447">
        <v>97470</v>
      </c>
      <c r="B6079" s="332" t="s">
        <v>3140</v>
      </c>
      <c r="C6079" s="447" t="s">
        <v>2010</v>
      </c>
      <c r="D6079" s="446">
        <v>94.07</v>
      </c>
      <c r="E6079" s="323"/>
    </row>
    <row r="6080" spans="1:5" ht="38.25">
      <c r="A6080" s="447">
        <v>97508</v>
      </c>
      <c r="B6080" s="332" t="s">
        <v>3170</v>
      </c>
      <c r="C6080" s="447" t="s">
        <v>2010</v>
      </c>
      <c r="D6080" s="446">
        <v>83.98</v>
      </c>
      <c r="E6080" s="323"/>
    </row>
    <row r="6081" spans="1:5" ht="25.5">
      <c r="A6081" s="447">
        <v>97446</v>
      </c>
      <c r="B6081" s="332" t="s">
        <v>3121</v>
      </c>
      <c r="C6081" s="447" t="s">
        <v>2010</v>
      </c>
      <c r="D6081" s="446">
        <v>225.12</v>
      </c>
      <c r="E6081" s="323"/>
    </row>
    <row r="6082" spans="1:5" ht="38.25">
      <c r="A6082" s="447">
        <v>97474</v>
      </c>
      <c r="B6082" s="332" t="s">
        <v>3142</v>
      </c>
      <c r="C6082" s="447" t="s">
        <v>2010</v>
      </c>
      <c r="D6082" s="446">
        <v>171.69</v>
      </c>
      <c r="E6082" s="323"/>
    </row>
    <row r="6083" spans="1:5" ht="38.25">
      <c r="A6083" s="447">
        <v>97511</v>
      </c>
      <c r="B6083" s="332" t="s">
        <v>3172</v>
      </c>
      <c r="C6083" s="447" t="s">
        <v>2010</v>
      </c>
      <c r="D6083" s="446">
        <v>157.19999999999999</v>
      </c>
      <c r="E6083" s="323"/>
    </row>
    <row r="6084" spans="1:5" ht="25.5">
      <c r="A6084" s="447">
        <v>97449</v>
      </c>
      <c r="B6084" s="332" t="s">
        <v>3123</v>
      </c>
      <c r="C6084" s="447" t="s">
        <v>2010</v>
      </c>
      <c r="D6084" s="446">
        <v>239.72</v>
      </c>
      <c r="E6084" s="323"/>
    </row>
    <row r="6085" spans="1:5" ht="38.25">
      <c r="A6085" s="447">
        <v>97477</v>
      </c>
      <c r="B6085" s="332" t="s">
        <v>3144</v>
      </c>
      <c r="C6085" s="447" t="s">
        <v>2010</v>
      </c>
      <c r="D6085" s="446">
        <v>228.6</v>
      </c>
      <c r="E6085" s="323"/>
    </row>
    <row r="6086" spans="1:5" ht="38.25">
      <c r="A6086" s="447">
        <v>97514</v>
      </c>
      <c r="B6086" s="332" t="s">
        <v>3174</v>
      </c>
      <c r="C6086" s="447" t="s">
        <v>2010</v>
      </c>
      <c r="D6086" s="446">
        <v>209.56</v>
      </c>
      <c r="E6086" s="323"/>
    </row>
    <row r="6087" spans="1:5" ht="38.25">
      <c r="A6087" s="447">
        <v>101920</v>
      </c>
      <c r="B6087" s="332" t="s">
        <v>2944</v>
      </c>
      <c r="C6087" s="447" t="s">
        <v>2010</v>
      </c>
      <c r="D6087" s="446">
        <v>213.96</v>
      </c>
      <c r="E6087" s="323"/>
    </row>
    <row r="6088" spans="1:5" ht="38.25">
      <c r="A6088" s="447">
        <v>101929</v>
      </c>
      <c r="B6088" s="332" t="s">
        <v>2953</v>
      </c>
      <c r="C6088" s="447" t="s">
        <v>2010</v>
      </c>
      <c r="D6088" s="446">
        <v>219.86</v>
      </c>
      <c r="E6088" s="323"/>
    </row>
    <row r="6089" spans="1:5" ht="38.25">
      <c r="A6089" s="447">
        <v>92693</v>
      </c>
      <c r="B6089" s="332" t="s">
        <v>3036</v>
      </c>
      <c r="C6089" s="447" t="s">
        <v>2010</v>
      </c>
      <c r="D6089" s="446">
        <v>15.75</v>
      </c>
      <c r="E6089" s="323"/>
    </row>
    <row r="6090" spans="1:5" ht="38.25">
      <c r="A6090" s="447">
        <v>92695</v>
      </c>
      <c r="B6090" s="332" t="s">
        <v>3038</v>
      </c>
      <c r="C6090" s="447" t="s">
        <v>2010</v>
      </c>
      <c r="D6090" s="446">
        <v>24.59</v>
      </c>
      <c r="E6090" s="323"/>
    </row>
    <row r="6091" spans="1:5" ht="38.25">
      <c r="A6091" s="447">
        <v>92697</v>
      </c>
      <c r="B6091" s="332" t="s">
        <v>3040</v>
      </c>
      <c r="C6091" s="447" t="s">
        <v>2010</v>
      </c>
      <c r="D6091" s="446">
        <v>39.81</v>
      </c>
      <c r="E6091" s="323"/>
    </row>
    <row r="6092" spans="1:5" ht="38.25">
      <c r="A6092" s="447">
        <v>92658</v>
      </c>
      <c r="B6092" s="332" t="s">
        <v>3006</v>
      </c>
      <c r="C6092" s="447" t="s">
        <v>2010</v>
      </c>
      <c r="D6092" s="446">
        <v>30.58</v>
      </c>
      <c r="E6092" s="323"/>
    </row>
    <row r="6093" spans="1:5" ht="38.25">
      <c r="A6093" s="447">
        <v>92660</v>
      </c>
      <c r="B6093" s="332" t="s">
        <v>3008</v>
      </c>
      <c r="C6093" s="447" t="s">
        <v>2010</v>
      </c>
      <c r="D6093" s="446">
        <v>37.51</v>
      </c>
      <c r="E6093" s="323"/>
    </row>
    <row r="6094" spans="1:5" ht="38.25">
      <c r="A6094" s="447">
        <v>92662</v>
      </c>
      <c r="B6094" s="332" t="s">
        <v>3010</v>
      </c>
      <c r="C6094" s="447" t="s">
        <v>2010</v>
      </c>
      <c r="D6094" s="446">
        <v>43.23</v>
      </c>
      <c r="E6094" s="323"/>
    </row>
    <row r="6095" spans="1:5" ht="38.25">
      <c r="A6095" s="447">
        <v>92664</v>
      </c>
      <c r="B6095" s="332" t="s">
        <v>3012</v>
      </c>
      <c r="C6095" s="447" t="s">
        <v>2010</v>
      </c>
      <c r="D6095" s="446">
        <v>58.23</v>
      </c>
      <c r="E6095" s="323"/>
    </row>
    <row r="6096" spans="1:5" ht="38.25">
      <c r="A6096" s="447">
        <v>92666</v>
      </c>
      <c r="B6096" s="332" t="s">
        <v>3014</v>
      </c>
      <c r="C6096" s="447" t="s">
        <v>2010</v>
      </c>
      <c r="D6096" s="446">
        <v>92.52</v>
      </c>
      <c r="E6096" s="323"/>
    </row>
    <row r="6097" spans="1:5" ht="38.25">
      <c r="A6097" s="447">
        <v>92668</v>
      </c>
      <c r="B6097" s="332" t="s">
        <v>3016</v>
      </c>
      <c r="C6097" s="447" t="s">
        <v>2010</v>
      </c>
      <c r="D6097" s="446">
        <v>130.88999999999999</v>
      </c>
      <c r="E6097" s="323"/>
    </row>
    <row r="6098" spans="1:5" ht="38.25">
      <c r="A6098" s="447">
        <v>92370</v>
      </c>
      <c r="B6098" s="332" t="s">
        <v>2976</v>
      </c>
      <c r="C6098" s="447" t="s">
        <v>2010</v>
      </c>
      <c r="D6098" s="446">
        <v>40.21</v>
      </c>
      <c r="E6098" s="323"/>
    </row>
    <row r="6099" spans="1:5" ht="38.25">
      <c r="A6099" s="447">
        <v>92372</v>
      </c>
      <c r="B6099" s="332" t="s">
        <v>2978</v>
      </c>
      <c r="C6099" s="447" t="s">
        <v>2010</v>
      </c>
      <c r="D6099" s="446">
        <v>48.46</v>
      </c>
      <c r="E6099" s="323"/>
    </row>
    <row r="6100" spans="1:5" ht="38.25">
      <c r="A6100" s="447">
        <v>92374</v>
      </c>
      <c r="B6100" s="332" t="s">
        <v>2980</v>
      </c>
      <c r="C6100" s="447" t="s">
        <v>2010</v>
      </c>
      <c r="D6100" s="446">
        <v>55.72</v>
      </c>
      <c r="E6100" s="323"/>
    </row>
    <row r="6101" spans="1:5" ht="38.25">
      <c r="A6101" s="447">
        <v>92345</v>
      </c>
      <c r="B6101" s="332" t="s">
        <v>2961</v>
      </c>
      <c r="C6101" s="447" t="s">
        <v>2010</v>
      </c>
      <c r="D6101" s="446">
        <v>72.650000000000006</v>
      </c>
      <c r="E6101" s="323"/>
    </row>
    <row r="6102" spans="1:5" ht="38.25">
      <c r="A6102" s="447">
        <v>92376</v>
      </c>
      <c r="B6102" s="332" t="s">
        <v>2982</v>
      </c>
      <c r="C6102" s="447" t="s">
        <v>2010</v>
      </c>
      <c r="D6102" s="446">
        <v>72.59</v>
      </c>
      <c r="E6102" s="323"/>
    </row>
    <row r="6103" spans="1:5" ht="38.25">
      <c r="A6103" s="447">
        <v>92347</v>
      </c>
      <c r="B6103" s="332" t="s">
        <v>2963</v>
      </c>
      <c r="C6103" s="447" t="s">
        <v>2010</v>
      </c>
      <c r="D6103" s="446">
        <v>108</v>
      </c>
      <c r="E6103" s="323"/>
    </row>
    <row r="6104" spans="1:5" ht="38.25">
      <c r="A6104" s="447">
        <v>92378</v>
      </c>
      <c r="B6104" s="332" t="s">
        <v>2984</v>
      </c>
      <c r="C6104" s="447" t="s">
        <v>2010</v>
      </c>
      <c r="D6104" s="446">
        <v>109.73</v>
      </c>
      <c r="E6104" s="323"/>
    </row>
    <row r="6105" spans="1:5" ht="38.25">
      <c r="A6105" s="447">
        <v>92349</v>
      </c>
      <c r="B6105" s="332" t="s">
        <v>2965</v>
      </c>
      <c r="C6105" s="447" t="s">
        <v>2010</v>
      </c>
      <c r="D6105" s="446">
        <v>147.34</v>
      </c>
      <c r="E6105" s="323"/>
    </row>
    <row r="6106" spans="1:5" ht="38.25">
      <c r="A6106" s="447">
        <v>92380</v>
      </c>
      <c r="B6106" s="332" t="s">
        <v>2986</v>
      </c>
      <c r="C6106" s="447" t="s">
        <v>2010</v>
      </c>
      <c r="D6106" s="446">
        <v>150.9</v>
      </c>
      <c r="E6106" s="323"/>
    </row>
    <row r="6107" spans="1:5" ht="25.5">
      <c r="A6107" s="447">
        <v>101917</v>
      </c>
      <c r="B6107" s="332" t="s">
        <v>2893</v>
      </c>
      <c r="C6107" s="447" t="s">
        <v>2010</v>
      </c>
      <c r="D6107" s="446">
        <v>176.62</v>
      </c>
      <c r="E6107" s="323"/>
    </row>
    <row r="6108" spans="1:5" ht="38.25">
      <c r="A6108" s="447">
        <v>101924</v>
      </c>
      <c r="B6108" s="332" t="s">
        <v>2948</v>
      </c>
      <c r="C6108" s="447" t="s">
        <v>2010</v>
      </c>
      <c r="D6108" s="446">
        <v>201.08</v>
      </c>
      <c r="E6108" s="323"/>
    </row>
    <row r="6109" spans="1:5" ht="38.25">
      <c r="A6109" s="447">
        <v>101933</v>
      </c>
      <c r="B6109" s="332" t="s">
        <v>2957</v>
      </c>
      <c r="C6109" s="447" t="s">
        <v>2010</v>
      </c>
      <c r="D6109" s="446">
        <v>206.98</v>
      </c>
      <c r="E6109" s="323"/>
    </row>
    <row r="6110" spans="1:5" ht="38.25">
      <c r="A6110" s="447">
        <v>92692</v>
      </c>
      <c r="B6110" s="332" t="s">
        <v>3035</v>
      </c>
      <c r="C6110" s="447" t="s">
        <v>2010</v>
      </c>
      <c r="D6110" s="446">
        <v>15.29</v>
      </c>
      <c r="E6110" s="323"/>
    </row>
    <row r="6111" spans="1:5" ht="38.25">
      <c r="A6111" s="447">
        <v>92694</v>
      </c>
      <c r="B6111" s="332" t="s">
        <v>3037</v>
      </c>
      <c r="C6111" s="447" t="s">
        <v>2010</v>
      </c>
      <c r="D6111" s="446">
        <v>24.13</v>
      </c>
      <c r="E6111" s="323"/>
    </row>
    <row r="6112" spans="1:5" ht="38.25">
      <c r="A6112" s="447">
        <v>92696</v>
      </c>
      <c r="B6112" s="332" t="s">
        <v>3039</v>
      </c>
      <c r="C6112" s="447" t="s">
        <v>2010</v>
      </c>
      <c r="D6112" s="446">
        <v>37.75</v>
      </c>
      <c r="E6112" s="323"/>
    </row>
    <row r="6113" spans="1:5" ht="38.25">
      <c r="A6113" s="447">
        <v>92657</v>
      </c>
      <c r="B6113" s="332" t="s">
        <v>3005</v>
      </c>
      <c r="C6113" s="447" t="s">
        <v>2010</v>
      </c>
      <c r="D6113" s="446">
        <v>28.52</v>
      </c>
      <c r="E6113" s="323"/>
    </row>
    <row r="6114" spans="1:5" ht="38.25">
      <c r="A6114" s="447">
        <v>92659</v>
      </c>
      <c r="B6114" s="332" t="s">
        <v>3007</v>
      </c>
      <c r="C6114" s="447" t="s">
        <v>2010</v>
      </c>
      <c r="D6114" s="446">
        <v>35.58</v>
      </c>
      <c r="E6114" s="323"/>
    </row>
    <row r="6115" spans="1:5" ht="38.25">
      <c r="A6115" s="447">
        <v>92661</v>
      </c>
      <c r="B6115" s="332" t="s">
        <v>3009</v>
      </c>
      <c r="C6115" s="447" t="s">
        <v>2010</v>
      </c>
      <c r="D6115" s="446">
        <v>42.86</v>
      </c>
      <c r="E6115" s="323"/>
    </row>
    <row r="6116" spans="1:5" ht="38.25">
      <c r="A6116" s="447">
        <v>92663</v>
      </c>
      <c r="B6116" s="332" t="s">
        <v>3011</v>
      </c>
      <c r="C6116" s="447" t="s">
        <v>2010</v>
      </c>
      <c r="D6116" s="446">
        <v>58.26</v>
      </c>
      <c r="E6116" s="323"/>
    </row>
    <row r="6117" spans="1:5" ht="38.25">
      <c r="A6117" s="447">
        <v>92665</v>
      </c>
      <c r="B6117" s="332" t="s">
        <v>3013</v>
      </c>
      <c r="C6117" s="447" t="s">
        <v>2010</v>
      </c>
      <c r="D6117" s="446">
        <v>81.05</v>
      </c>
      <c r="E6117" s="323"/>
    </row>
    <row r="6118" spans="1:5" ht="38.25">
      <c r="A6118" s="447">
        <v>92667</v>
      </c>
      <c r="B6118" s="332" t="s">
        <v>3015</v>
      </c>
      <c r="C6118" s="447" t="s">
        <v>2010</v>
      </c>
      <c r="D6118" s="446">
        <v>120.68</v>
      </c>
      <c r="E6118" s="323"/>
    </row>
    <row r="6119" spans="1:5" ht="38.25">
      <c r="A6119" s="447">
        <v>92369</v>
      </c>
      <c r="B6119" s="332" t="s">
        <v>2975</v>
      </c>
      <c r="C6119" s="447" t="s">
        <v>2010</v>
      </c>
      <c r="D6119" s="446">
        <v>38.15</v>
      </c>
      <c r="E6119" s="323"/>
    </row>
    <row r="6120" spans="1:5" ht="38.25">
      <c r="A6120" s="447">
        <v>92371</v>
      </c>
      <c r="B6120" s="332" t="s">
        <v>2977</v>
      </c>
      <c r="C6120" s="447" t="s">
        <v>2010</v>
      </c>
      <c r="D6120" s="446">
        <v>46.53</v>
      </c>
      <c r="E6120" s="323"/>
    </row>
    <row r="6121" spans="1:5" ht="38.25">
      <c r="A6121" s="447">
        <v>92373</v>
      </c>
      <c r="B6121" s="332" t="s">
        <v>2979</v>
      </c>
      <c r="C6121" s="447" t="s">
        <v>2010</v>
      </c>
      <c r="D6121" s="446">
        <v>55.35</v>
      </c>
      <c r="E6121" s="323"/>
    </row>
    <row r="6122" spans="1:5" ht="38.25">
      <c r="A6122" s="447">
        <v>92344</v>
      </c>
      <c r="B6122" s="332" t="s">
        <v>2960</v>
      </c>
      <c r="C6122" s="447" t="s">
        <v>2010</v>
      </c>
      <c r="D6122" s="446">
        <v>72.680000000000007</v>
      </c>
      <c r="E6122" s="323"/>
    </row>
    <row r="6123" spans="1:5" ht="38.25">
      <c r="A6123" s="447">
        <v>92375</v>
      </c>
      <c r="B6123" s="332" t="s">
        <v>2981</v>
      </c>
      <c r="C6123" s="447" t="s">
        <v>2010</v>
      </c>
      <c r="D6123" s="446">
        <v>72.62</v>
      </c>
      <c r="E6123" s="323"/>
    </row>
    <row r="6124" spans="1:5" ht="38.25">
      <c r="A6124" s="447">
        <v>92346</v>
      </c>
      <c r="B6124" s="332" t="s">
        <v>2962</v>
      </c>
      <c r="C6124" s="447" t="s">
        <v>2010</v>
      </c>
      <c r="D6124" s="446">
        <v>96.53</v>
      </c>
      <c r="E6124" s="323"/>
    </row>
    <row r="6125" spans="1:5" ht="38.25">
      <c r="A6125" s="447">
        <v>92377</v>
      </c>
      <c r="B6125" s="332" t="s">
        <v>2983</v>
      </c>
      <c r="C6125" s="447" t="s">
        <v>2010</v>
      </c>
      <c r="D6125" s="446">
        <v>98.26</v>
      </c>
      <c r="E6125" s="323"/>
    </row>
    <row r="6126" spans="1:5" ht="38.25">
      <c r="A6126" s="447">
        <v>92348</v>
      </c>
      <c r="B6126" s="332" t="s">
        <v>2964</v>
      </c>
      <c r="C6126" s="447" t="s">
        <v>2010</v>
      </c>
      <c r="D6126" s="446">
        <v>137.13</v>
      </c>
      <c r="E6126" s="323"/>
    </row>
    <row r="6127" spans="1:5" ht="38.25">
      <c r="A6127" s="447">
        <v>92379</v>
      </c>
      <c r="B6127" s="332" t="s">
        <v>2985</v>
      </c>
      <c r="C6127" s="447" t="s">
        <v>2010</v>
      </c>
      <c r="D6127" s="446">
        <v>140.69</v>
      </c>
      <c r="E6127" s="323"/>
    </row>
    <row r="6128" spans="1:5" ht="25.5">
      <c r="A6128" s="447">
        <v>95696</v>
      </c>
      <c r="B6128" s="332" t="s">
        <v>3107</v>
      </c>
      <c r="C6128" s="447" t="s">
        <v>2010</v>
      </c>
      <c r="D6128" s="446">
        <v>43.08</v>
      </c>
      <c r="E6128" s="323"/>
    </row>
    <row r="6129" spans="1:5" ht="38.25">
      <c r="A6129" s="447">
        <v>92335</v>
      </c>
      <c r="B6129" s="332" t="s">
        <v>2898</v>
      </c>
      <c r="C6129" s="447" t="s">
        <v>5</v>
      </c>
      <c r="D6129" s="446">
        <v>82.31</v>
      </c>
      <c r="E6129" s="323"/>
    </row>
    <row r="6130" spans="1:5" ht="38.25">
      <c r="A6130" s="447">
        <v>92336</v>
      </c>
      <c r="B6130" s="332" t="s">
        <v>2899</v>
      </c>
      <c r="C6130" s="447" t="s">
        <v>5</v>
      </c>
      <c r="D6130" s="446">
        <v>100.98</v>
      </c>
      <c r="E6130" s="323"/>
    </row>
    <row r="6131" spans="1:5" ht="38.25">
      <c r="A6131" s="447">
        <v>92337</v>
      </c>
      <c r="B6131" s="332" t="s">
        <v>2900</v>
      </c>
      <c r="C6131" s="447" t="s">
        <v>5</v>
      </c>
      <c r="D6131" s="446">
        <v>132.53</v>
      </c>
      <c r="E6131" s="323"/>
    </row>
    <row r="6132" spans="1:5" ht="38.25">
      <c r="A6132" s="447">
        <v>92687</v>
      </c>
      <c r="B6132" s="332" t="s">
        <v>2925</v>
      </c>
      <c r="C6132" s="447" t="s">
        <v>5</v>
      </c>
      <c r="D6132" s="446">
        <v>26.15</v>
      </c>
      <c r="E6132" s="323"/>
    </row>
    <row r="6133" spans="1:5" ht="38.25">
      <c r="A6133" s="447">
        <v>92688</v>
      </c>
      <c r="B6133" s="332" t="s">
        <v>2926</v>
      </c>
      <c r="C6133" s="447" t="s">
        <v>5</v>
      </c>
      <c r="D6133" s="446">
        <v>37.07</v>
      </c>
      <c r="E6133" s="323"/>
    </row>
    <row r="6134" spans="1:5" ht="38.25">
      <c r="A6134" s="447">
        <v>97536</v>
      </c>
      <c r="B6134" s="332" t="s">
        <v>2933</v>
      </c>
      <c r="C6134" s="447" t="s">
        <v>5</v>
      </c>
      <c r="D6134" s="446">
        <v>57.17</v>
      </c>
      <c r="E6134" s="323"/>
    </row>
    <row r="6135" spans="1:5" ht="51">
      <c r="A6135" s="447">
        <v>97535</v>
      </c>
      <c r="B6135" s="332" t="s">
        <v>2932</v>
      </c>
      <c r="C6135" s="447" t="s">
        <v>5</v>
      </c>
      <c r="D6135" s="446">
        <v>45.81</v>
      </c>
      <c r="E6135" s="323"/>
    </row>
    <row r="6136" spans="1:5" ht="51">
      <c r="A6136" s="447">
        <v>92652</v>
      </c>
      <c r="B6136" s="332" t="s">
        <v>2920</v>
      </c>
      <c r="C6136" s="447" t="s">
        <v>5</v>
      </c>
      <c r="D6136" s="446">
        <v>55.08</v>
      </c>
      <c r="E6136" s="323"/>
    </row>
    <row r="6137" spans="1:5" ht="51">
      <c r="A6137" s="447">
        <v>92653</v>
      </c>
      <c r="B6137" s="332" t="s">
        <v>2921</v>
      </c>
      <c r="C6137" s="447" t="s">
        <v>5</v>
      </c>
      <c r="D6137" s="446">
        <v>62.58</v>
      </c>
      <c r="E6137" s="323"/>
    </row>
    <row r="6138" spans="1:5" ht="51">
      <c r="A6138" s="447">
        <v>92654</v>
      </c>
      <c r="B6138" s="332" t="s">
        <v>2922</v>
      </c>
      <c r="C6138" s="447" t="s">
        <v>5</v>
      </c>
      <c r="D6138" s="446">
        <v>84.74</v>
      </c>
      <c r="E6138" s="323"/>
    </row>
    <row r="6139" spans="1:5" ht="51">
      <c r="A6139" s="447">
        <v>92655</v>
      </c>
      <c r="B6139" s="332" t="s">
        <v>2923</v>
      </c>
      <c r="C6139" s="447" t="s">
        <v>5</v>
      </c>
      <c r="D6139" s="446">
        <v>102.96</v>
      </c>
      <c r="E6139" s="323"/>
    </row>
    <row r="6140" spans="1:5" ht="51">
      <c r="A6140" s="447">
        <v>92656</v>
      </c>
      <c r="B6140" s="332" t="s">
        <v>2924</v>
      </c>
      <c r="C6140" s="447" t="s">
        <v>5</v>
      </c>
      <c r="D6140" s="446">
        <v>134.06</v>
      </c>
      <c r="E6140" s="323"/>
    </row>
    <row r="6141" spans="1:5" ht="38.25">
      <c r="A6141" s="447">
        <v>101918</v>
      </c>
      <c r="B6141" s="332" t="s">
        <v>2942</v>
      </c>
      <c r="C6141" s="447" t="s">
        <v>5</v>
      </c>
      <c r="D6141" s="446">
        <v>189.93</v>
      </c>
      <c r="E6141" s="323"/>
    </row>
    <row r="6142" spans="1:5" ht="38.25">
      <c r="A6142" s="447">
        <v>101927</v>
      </c>
      <c r="B6142" s="332" t="s">
        <v>2951</v>
      </c>
      <c r="C6142" s="447" t="s">
        <v>5</v>
      </c>
      <c r="D6142" s="446">
        <v>174.52</v>
      </c>
      <c r="E6142" s="323"/>
    </row>
    <row r="6143" spans="1:5" ht="38.25">
      <c r="A6143" s="447">
        <v>97498</v>
      </c>
      <c r="B6143" s="332" t="s">
        <v>2931</v>
      </c>
      <c r="C6143" s="447" t="s">
        <v>5</v>
      </c>
      <c r="D6143" s="446">
        <v>40.869999999999997</v>
      </c>
      <c r="E6143" s="323"/>
    </row>
    <row r="6144" spans="1:5" ht="38.25">
      <c r="A6144" s="447">
        <v>92364</v>
      </c>
      <c r="B6144" s="332" t="s">
        <v>2910</v>
      </c>
      <c r="C6144" s="447" t="s">
        <v>5</v>
      </c>
      <c r="D6144" s="446">
        <v>50.14</v>
      </c>
      <c r="E6144" s="323"/>
    </row>
    <row r="6145" spans="1:5" ht="38.25">
      <c r="A6145" s="447">
        <v>92365</v>
      </c>
      <c r="B6145" s="332" t="s">
        <v>2911</v>
      </c>
      <c r="C6145" s="447" t="s">
        <v>5</v>
      </c>
      <c r="D6145" s="446">
        <v>57.59</v>
      </c>
      <c r="E6145" s="323"/>
    </row>
    <row r="6146" spans="1:5" ht="38.25">
      <c r="A6146" s="447">
        <v>92341</v>
      </c>
      <c r="B6146" s="332" t="s">
        <v>2903</v>
      </c>
      <c r="C6146" s="447" t="s">
        <v>5</v>
      </c>
      <c r="D6146" s="446">
        <v>93.15</v>
      </c>
      <c r="E6146" s="323"/>
    </row>
    <row r="6147" spans="1:5" ht="38.25">
      <c r="A6147" s="447">
        <v>92366</v>
      </c>
      <c r="B6147" s="332" t="s">
        <v>2912</v>
      </c>
      <c r="C6147" s="447" t="s">
        <v>5</v>
      </c>
      <c r="D6147" s="446">
        <v>79.75</v>
      </c>
      <c r="E6147" s="323"/>
    </row>
    <row r="6148" spans="1:5" ht="38.25">
      <c r="A6148" s="447">
        <v>92342</v>
      </c>
      <c r="B6148" s="332" t="s">
        <v>2904</v>
      </c>
      <c r="C6148" s="447" t="s">
        <v>5</v>
      </c>
      <c r="D6148" s="446">
        <v>111.88</v>
      </c>
      <c r="E6148" s="323"/>
    </row>
    <row r="6149" spans="1:5" ht="38.25">
      <c r="A6149" s="447">
        <v>92367</v>
      </c>
      <c r="B6149" s="332" t="s">
        <v>2913</v>
      </c>
      <c r="C6149" s="447" t="s">
        <v>5</v>
      </c>
      <c r="D6149" s="446">
        <v>97.87</v>
      </c>
      <c r="E6149" s="323"/>
    </row>
    <row r="6150" spans="1:5" ht="38.25">
      <c r="A6150" s="447">
        <v>92343</v>
      </c>
      <c r="B6150" s="332" t="s">
        <v>2905</v>
      </c>
      <c r="C6150" s="447" t="s">
        <v>5</v>
      </c>
      <c r="D6150" s="446">
        <v>143.54</v>
      </c>
      <c r="E6150" s="323"/>
    </row>
    <row r="6151" spans="1:5" ht="38.25">
      <c r="A6151" s="447">
        <v>92368</v>
      </c>
      <c r="B6151" s="332" t="s">
        <v>2914</v>
      </c>
      <c r="C6151" s="447" t="s">
        <v>5</v>
      </c>
      <c r="D6151" s="446">
        <v>128.97</v>
      </c>
      <c r="E6151" s="323"/>
    </row>
    <row r="6152" spans="1:5" ht="38.25">
      <c r="A6152" s="447">
        <v>92689</v>
      </c>
      <c r="B6152" s="332" t="s">
        <v>2927</v>
      </c>
      <c r="C6152" s="447" t="s">
        <v>5</v>
      </c>
      <c r="D6152" s="446">
        <v>59.48</v>
      </c>
      <c r="E6152" s="323"/>
    </row>
    <row r="6153" spans="1:5" ht="38.25">
      <c r="A6153" s="447">
        <v>92690</v>
      </c>
      <c r="B6153" s="332" t="s">
        <v>2928</v>
      </c>
      <c r="C6153" s="447" t="s">
        <v>5</v>
      </c>
      <c r="D6153" s="446">
        <v>84.41</v>
      </c>
      <c r="E6153" s="323"/>
    </row>
    <row r="6154" spans="1:5" ht="38.25">
      <c r="A6154" s="447">
        <v>92691</v>
      </c>
      <c r="B6154" s="332" t="s">
        <v>2929</v>
      </c>
      <c r="C6154" s="447" t="s">
        <v>5</v>
      </c>
      <c r="D6154" s="446">
        <v>107.9</v>
      </c>
      <c r="E6154" s="323"/>
    </row>
    <row r="6155" spans="1:5" ht="38.25">
      <c r="A6155" s="447">
        <v>92359</v>
      </c>
      <c r="B6155" s="332" t="s">
        <v>2906</v>
      </c>
      <c r="C6155" s="447" t="s">
        <v>5</v>
      </c>
      <c r="D6155" s="446">
        <v>81.34</v>
      </c>
      <c r="E6155" s="323"/>
    </row>
    <row r="6156" spans="1:5" ht="38.25">
      <c r="A6156" s="447">
        <v>92645</v>
      </c>
      <c r="B6156" s="332" t="s">
        <v>2915</v>
      </c>
      <c r="C6156" s="447" t="s">
        <v>5</v>
      </c>
      <c r="D6156" s="446">
        <v>85.34</v>
      </c>
      <c r="E6156" s="323"/>
    </row>
    <row r="6157" spans="1:5" ht="38.25">
      <c r="A6157" s="447">
        <v>92360</v>
      </c>
      <c r="B6157" s="332" t="s">
        <v>2907</v>
      </c>
      <c r="C6157" s="447" t="s">
        <v>5</v>
      </c>
      <c r="D6157" s="446">
        <v>108.77</v>
      </c>
      <c r="E6157" s="323"/>
    </row>
    <row r="6158" spans="1:5" ht="38.25">
      <c r="A6158" s="447">
        <v>92646</v>
      </c>
      <c r="B6158" s="332" t="s">
        <v>2916</v>
      </c>
      <c r="C6158" s="447" t="s">
        <v>5</v>
      </c>
      <c r="D6158" s="446">
        <v>112.76</v>
      </c>
      <c r="E6158" s="323"/>
    </row>
    <row r="6159" spans="1:5" ht="38.25">
      <c r="A6159" s="447">
        <v>95697</v>
      </c>
      <c r="B6159" s="332" t="s">
        <v>2930</v>
      </c>
      <c r="C6159" s="447" t="s">
        <v>5</v>
      </c>
      <c r="D6159" s="446">
        <v>119.35</v>
      </c>
      <c r="E6159" s="323"/>
    </row>
    <row r="6160" spans="1:5" ht="38.25">
      <c r="A6160" s="447">
        <v>92648</v>
      </c>
      <c r="B6160" s="332" t="s">
        <v>2917</v>
      </c>
      <c r="C6160" s="447" t="s">
        <v>5</v>
      </c>
      <c r="D6160" s="446">
        <v>123.37</v>
      </c>
      <c r="E6160" s="323"/>
    </row>
    <row r="6161" spans="1:5" ht="38.25">
      <c r="A6161" s="447">
        <v>92338</v>
      </c>
      <c r="B6161" s="332" t="s">
        <v>2901</v>
      </c>
      <c r="C6161" s="447" t="s">
        <v>5</v>
      </c>
      <c r="D6161" s="446">
        <v>168.86</v>
      </c>
      <c r="E6161" s="323"/>
    </row>
    <row r="6162" spans="1:5" ht="38.25">
      <c r="A6162" s="447">
        <v>92361</v>
      </c>
      <c r="B6162" s="332" t="s">
        <v>2908</v>
      </c>
      <c r="C6162" s="447" t="s">
        <v>5</v>
      </c>
      <c r="D6162" s="446">
        <v>146.61000000000001</v>
      </c>
      <c r="E6162" s="323"/>
    </row>
    <row r="6163" spans="1:5" ht="38.25">
      <c r="A6163" s="447">
        <v>92649</v>
      </c>
      <c r="B6163" s="332" t="s">
        <v>2918</v>
      </c>
      <c r="C6163" s="447" t="s">
        <v>5</v>
      </c>
      <c r="D6163" s="446">
        <v>150.61000000000001</v>
      </c>
      <c r="E6163" s="323"/>
    </row>
    <row r="6164" spans="1:5" ht="38.25">
      <c r="A6164" s="447">
        <v>92339</v>
      </c>
      <c r="B6164" s="332" t="s">
        <v>2902</v>
      </c>
      <c r="C6164" s="447" t="s">
        <v>5</v>
      </c>
      <c r="D6164" s="446">
        <v>258.12</v>
      </c>
      <c r="E6164" s="323"/>
    </row>
    <row r="6165" spans="1:5" ht="38.25">
      <c r="A6165" s="447">
        <v>92362</v>
      </c>
      <c r="B6165" s="332" t="s">
        <v>2909</v>
      </c>
      <c r="C6165" s="447" t="s">
        <v>5</v>
      </c>
      <c r="D6165" s="446">
        <v>235</v>
      </c>
      <c r="E6165" s="323"/>
    </row>
    <row r="6166" spans="1:5" ht="38.25">
      <c r="A6166" s="447">
        <v>92650</v>
      </c>
      <c r="B6166" s="332" t="s">
        <v>2919</v>
      </c>
      <c r="C6166" s="447" t="s">
        <v>5</v>
      </c>
      <c r="D6166" s="446">
        <v>238.99</v>
      </c>
      <c r="E6166" s="323"/>
    </row>
    <row r="6167" spans="1:5" ht="25.5">
      <c r="A6167" s="447">
        <v>97439</v>
      </c>
      <c r="B6167" s="332" t="s">
        <v>3116</v>
      </c>
      <c r="C6167" s="447" t="s">
        <v>2010</v>
      </c>
      <c r="D6167" s="446">
        <v>133.37</v>
      </c>
      <c r="E6167" s="323"/>
    </row>
    <row r="6168" spans="1:5" ht="25.5">
      <c r="A6168" s="447">
        <v>97440</v>
      </c>
      <c r="B6168" s="332" t="s">
        <v>3117</v>
      </c>
      <c r="C6168" s="447" t="s">
        <v>2010</v>
      </c>
      <c r="D6168" s="446">
        <v>159.69</v>
      </c>
      <c r="E6168" s="323"/>
    </row>
    <row r="6169" spans="1:5" ht="25.5">
      <c r="A6169" s="447">
        <v>97442</v>
      </c>
      <c r="B6169" s="332" t="s">
        <v>3118</v>
      </c>
      <c r="C6169" s="447" t="s">
        <v>2010</v>
      </c>
      <c r="D6169" s="446">
        <v>176.52</v>
      </c>
      <c r="E6169" s="323"/>
    </row>
    <row r="6170" spans="1:5" ht="38.25">
      <c r="A6170" s="447">
        <v>97552</v>
      </c>
      <c r="B6170" s="332" t="s">
        <v>3205</v>
      </c>
      <c r="C6170" s="447" t="s">
        <v>2010</v>
      </c>
      <c r="D6170" s="446">
        <v>49.45</v>
      </c>
      <c r="E6170" s="323"/>
    </row>
    <row r="6171" spans="1:5" ht="38.25">
      <c r="A6171" s="447">
        <v>97553</v>
      </c>
      <c r="B6171" s="332" t="s">
        <v>3206</v>
      </c>
      <c r="C6171" s="447" t="s">
        <v>2010</v>
      </c>
      <c r="D6171" s="446">
        <v>71.459999999999994</v>
      </c>
      <c r="E6171" s="323"/>
    </row>
    <row r="6172" spans="1:5" ht="25.5">
      <c r="A6172" s="447">
        <v>97554</v>
      </c>
      <c r="B6172" s="332" t="s">
        <v>3207</v>
      </c>
      <c r="C6172" s="447" t="s">
        <v>2010</v>
      </c>
      <c r="D6172" s="446">
        <v>124.02</v>
      </c>
      <c r="E6172" s="323"/>
    </row>
    <row r="6173" spans="1:5" ht="38.25">
      <c r="A6173" s="447">
        <v>97491</v>
      </c>
      <c r="B6173" s="332" t="s">
        <v>3158</v>
      </c>
      <c r="C6173" s="447" t="s">
        <v>2010</v>
      </c>
      <c r="D6173" s="446">
        <v>86.89</v>
      </c>
      <c r="E6173" s="323"/>
    </row>
    <row r="6174" spans="1:5" ht="38.25">
      <c r="A6174" s="447">
        <v>97529</v>
      </c>
      <c r="B6174" s="332" t="s">
        <v>3188</v>
      </c>
      <c r="C6174" s="447" t="s">
        <v>2010</v>
      </c>
      <c r="D6174" s="446">
        <v>81.53</v>
      </c>
      <c r="E6174" s="323"/>
    </row>
    <row r="6175" spans="1:5" ht="38.25">
      <c r="A6175" s="447">
        <v>97492</v>
      </c>
      <c r="B6175" s="332" t="s">
        <v>3159</v>
      </c>
      <c r="C6175" s="447" t="s">
        <v>2010</v>
      </c>
      <c r="D6175" s="446">
        <v>127.32</v>
      </c>
      <c r="E6175" s="323"/>
    </row>
    <row r="6176" spans="1:5" ht="38.25">
      <c r="A6176" s="447">
        <v>97530</v>
      </c>
      <c r="B6176" s="332" t="s">
        <v>3189</v>
      </c>
      <c r="C6176" s="447" t="s">
        <v>2010</v>
      </c>
      <c r="D6176" s="446">
        <v>117.72</v>
      </c>
      <c r="E6176" s="323"/>
    </row>
    <row r="6177" spans="1:5" ht="38.25">
      <c r="A6177" s="447">
        <v>97493</v>
      </c>
      <c r="B6177" s="332" t="s">
        <v>3160</v>
      </c>
      <c r="C6177" s="447" t="s">
        <v>2010</v>
      </c>
      <c r="D6177" s="446">
        <v>164.16</v>
      </c>
      <c r="E6177" s="323"/>
    </row>
    <row r="6178" spans="1:5" ht="38.25">
      <c r="A6178" s="447">
        <v>97531</v>
      </c>
      <c r="B6178" s="332" t="s">
        <v>3190</v>
      </c>
      <c r="C6178" s="447" t="s">
        <v>2010</v>
      </c>
      <c r="D6178" s="446">
        <v>149.84</v>
      </c>
      <c r="E6178" s="323"/>
    </row>
    <row r="6179" spans="1:5" ht="25.5">
      <c r="A6179" s="447">
        <v>97458</v>
      </c>
      <c r="B6179" s="332" t="s">
        <v>3131</v>
      </c>
      <c r="C6179" s="447" t="s">
        <v>2010</v>
      </c>
      <c r="D6179" s="446">
        <v>288.02</v>
      </c>
      <c r="E6179" s="323"/>
    </row>
    <row r="6180" spans="1:5" ht="38.25">
      <c r="A6180" s="447">
        <v>97494</v>
      </c>
      <c r="B6180" s="332" t="s">
        <v>3161</v>
      </c>
      <c r="C6180" s="447" t="s">
        <v>2010</v>
      </c>
      <c r="D6180" s="446">
        <v>254.26</v>
      </c>
      <c r="E6180" s="323"/>
    </row>
    <row r="6181" spans="1:5" ht="38.25">
      <c r="A6181" s="447">
        <v>97532</v>
      </c>
      <c r="B6181" s="332" t="s">
        <v>3191</v>
      </c>
      <c r="C6181" s="447" t="s">
        <v>2010</v>
      </c>
      <c r="D6181" s="446">
        <v>234.09</v>
      </c>
      <c r="E6181" s="323"/>
    </row>
    <row r="6182" spans="1:5" ht="25.5">
      <c r="A6182" s="447">
        <v>97459</v>
      </c>
      <c r="B6182" s="332" t="s">
        <v>3132</v>
      </c>
      <c r="C6182" s="447" t="s">
        <v>2010</v>
      </c>
      <c r="D6182" s="446">
        <v>492.84</v>
      </c>
      <c r="E6182" s="323"/>
    </row>
    <row r="6183" spans="1:5" ht="38.25">
      <c r="A6183" s="447">
        <v>97495</v>
      </c>
      <c r="B6183" s="332" t="s">
        <v>3162</v>
      </c>
      <c r="C6183" s="447" t="s">
        <v>2010</v>
      </c>
      <c r="D6183" s="446">
        <v>464.85</v>
      </c>
      <c r="E6183" s="323"/>
    </row>
    <row r="6184" spans="1:5" ht="38.25">
      <c r="A6184" s="447">
        <v>97533</v>
      </c>
      <c r="B6184" s="332" t="s">
        <v>3192</v>
      </c>
      <c r="C6184" s="447" t="s">
        <v>2010</v>
      </c>
      <c r="D6184" s="446">
        <v>440.03</v>
      </c>
      <c r="E6184" s="323"/>
    </row>
    <row r="6185" spans="1:5" ht="25.5">
      <c r="A6185" s="447">
        <v>97460</v>
      </c>
      <c r="B6185" s="332" t="s">
        <v>3133</v>
      </c>
      <c r="C6185" s="447" t="s">
        <v>2010</v>
      </c>
      <c r="D6185" s="446">
        <v>756.54</v>
      </c>
      <c r="E6185" s="323"/>
    </row>
    <row r="6186" spans="1:5" ht="38.25">
      <c r="A6186" s="447">
        <v>97496</v>
      </c>
      <c r="B6186" s="332" t="s">
        <v>3163</v>
      </c>
      <c r="C6186" s="447" t="s">
        <v>2010</v>
      </c>
      <c r="D6186" s="446">
        <v>734.31</v>
      </c>
      <c r="E6186" s="323"/>
    </row>
    <row r="6187" spans="1:5" ht="38.25">
      <c r="A6187" s="447">
        <v>97534</v>
      </c>
      <c r="B6187" s="332" t="s">
        <v>3193</v>
      </c>
      <c r="C6187" s="447" t="s">
        <v>2010</v>
      </c>
      <c r="D6187" s="446">
        <v>696.3</v>
      </c>
      <c r="E6187" s="323"/>
    </row>
    <row r="6188" spans="1:5" ht="25.5">
      <c r="A6188" s="447">
        <v>101926</v>
      </c>
      <c r="B6188" s="332" t="s">
        <v>2950</v>
      </c>
      <c r="C6188" s="447" t="s">
        <v>2010</v>
      </c>
      <c r="D6188" s="446">
        <v>434.29</v>
      </c>
      <c r="E6188" s="323"/>
    </row>
    <row r="6189" spans="1:5" ht="38.25">
      <c r="A6189" s="447">
        <v>101935</v>
      </c>
      <c r="B6189" s="332" t="s">
        <v>2959</v>
      </c>
      <c r="C6189" s="447" t="s">
        <v>2010</v>
      </c>
      <c r="D6189" s="446">
        <v>446.09</v>
      </c>
      <c r="E6189" s="323"/>
    </row>
    <row r="6190" spans="1:5" ht="38.25">
      <c r="A6190" s="447">
        <v>92704</v>
      </c>
      <c r="B6190" s="332" t="s">
        <v>3047</v>
      </c>
      <c r="C6190" s="447" t="s">
        <v>2010</v>
      </c>
      <c r="D6190" s="446">
        <v>28.43</v>
      </c>
      <c r="E6190" s="323"/>
    </row>
    <row r="6191" spans="1:5" ht="38.25">
      <c r="A6191" s="447">
        <v>92705</v>
      </c>
      <c r="B6191" s="332" t="s">
        <v>3048</v>
      </c>
      <c r="C6191" s="447" t="s">
        <v>2010</v>
      </c>
      <c r="D6191" s="446">
        <v>45.56</v>
      </c>
      <c r="E6191" s="323"/>
    </row>
    <row r="6192" spans="1:5" ht="38.25">
      <c r="A6192" s="447">
        <v>92706</v>
      </c>
      <c r="B6192" s="332" t="s">
        <v>3049</v>
      </c>
      <c r="C6192" s="447" t="s">
        <v>2010</v>
      </c>
      <c r="D6192" s="446">
        <v>73.75</v>
      </c>
      <c r="E6192" s="323"/>
    </row>
    <row r="6193" spans="1:5" ht="38.25">
      <c r="A6193" s="447">
        <v>92637</v>
      </c>
      <c r="B6193" s="332" t="s">
        <v>2999</v>
      </c>
      <c r="C6193" s="447" t="s">
        <v>2010</v>
      </c>
      <c r="D6193" s="446">
        <v>74.510000000000005</v>
      </c>
      <c r="E6193" s="323"/>
    </row>
    <row r="6194" spans="1:5" ht="38.25">
      <c r="A6194" s="447">
        <v>92681</v>
      </c>
      <c r="B6194" s="332" t="s">
        <v>3029</v>
      </c>
      <c r="C6194" s="447" t="s">
        <v>2010</v>
      </c>
      <c r="D6194" s="446">
        <v>55.2</v>
      </c>
      <c r="E6194" s="323"/>
    </row>
    <row r="6195" spans="1:5" ht="38.25">
      <c r="A6195" s="447">
        <v>92638</v>
      </c>
      <c r="B6195" s="332" t="s">
        <v>3000</v>
      </c>
      <c r="C6195" s="447" t="s">
        <v>2010</v>
      </c>
      <c r="D6195" s="446">
        <v>91.79</v>
      </c>
      <c r="E6195" s="323"/>
    </row>
    <row r="6196" spans="1:5" ht="38.25">
      <c r="A6196" s="447">
        <v>92682</v>
      </c>
      <c r="B6196" s="332" t="s">
        <v>3030</v>
      </c>
      <c r="C6196" s="447" t="s">
        <v>2010</v>
      </c>
      <c r="D6196" s="446">
        <v>69.83</v>
      </c>
      <c r="E6196" s="323"/>
    </row>
    <row r="6197" spans="1:5" ht="38.25">
      <c r="A6197" s="447">
        <v>92639</v>
      </c>
      <c r="B6197" s="332" t="s">
        <v>3001</v>
      </c>
      <c r="C6197" s="447" t="s">
        <v>2010</v>
      </c>
      <c r="D6197" s="446">
        <v>106.73</v>
      </c>
      <c r="E6197" s="323"/>
    </row>
    <row r="6198" spans="1:5" ht="38.25">
      <c r="A6198" s="447">
        <v>92683</v>
      </c>
      <c r="B6198" s="332" t="s">
        <v>3031</v>
      </c>
      <c r="C6198" s="447" t="s">
        <v>2010</v>
      </c>
      <c r="D6198" s="446">
        <v>81.83</v>
      </c>
      <c r="E6198" s="323"/>
    </row>
    <row r="6199" spans="1:5" ht="38.25">
      <c r="A6199" s="447">
        <v>92640</v>
      </c>
      <c r="B6199" s="332" t="s">
        <v>3002</v>
      </c>
      <c r="C6199" s="447" t="s">
        <v>2010</v>
      </c>
      <c r="D6199" s="446">
        <v>140.5</v>
      </c>
      <c r="E6199" s="323"/>
    </row>
    <row r="6200" spans="1:5" ht="38.25">
      <c r="A6200" s="447">
        <v>92684</v>
      </c>
      <c r="B6200" s="332" t="s">
        <v>3032</v>
      </c>
      <c r="C6200" s="447" t="s">
        <v>2010</v>
      </c>
      <c r="D6200" s="446">
        <v>111.82</v>
      </c>
      <c r="E6200" s="323"/>
    </row>
    <row r="6201" spans="1:5" ht="38.25">
      <c r="A6201" s="447">
        <v>92642</v>
      </c>
      <c r="B6201" s="332" t="s">
        <v>3003</v>
      </c>
      <c r="C6201" s="447" t="s">
        <v>2010</v>
      </c>
      <c r="D6201" s="446">
        <v>216.65</v>
      </c>
      <c r="E6201" s="323"/>
    </row>
    <row r="6202" spans="1:5" ht="38.25">
      <c r="A6202" s="447">
        <v>92685</v>
      </c>
      <c r="B6202" s="332" t="s">
        <v>3033</v>
      </c>
      <c r="C6202" s="447" t="s">
        <v>2010</v>
      </c>
      <c r="D6202" s="446">
        <v>182.32</v>
      </c>
      <c r="E6202" s="323"/>
    </row>
    <row r="6203" spans="1:5" ht="38.25">
      <c r="A6203" s="447">
        <v>92644</v>
      </c>
      <c r="B6203" s="332" t="s">
        <v>3004</v>
      </c>
      <c r="C6203" s="447" t="s">
        <v>2010</v>
      </c>
      <c r="D6203" s="446">
        <v>273.99</v>
      </c>
      <c r="E6203" s="323"/>
    </row>
    <row r="6204" spans="1:5" ht="38.25">
      <c r="A6204" s="447">
        <v>92686</v>
      </c>
      <c r="B6204" s="332" t="s">
        <v>3034</v>
      </c>
      <c r="C6204" s="447" t="s">
        <v>2010</v>
      </c>
      <c r="D6204" s="446">
        <v>233.95</v>
      </c>
      <c r="E6204" s="323"/>
    </row>
    <row r="6205" spans="1:5" ht="38.25">
      <c r="A6205" s="447">
        <v>92356</v>
      </c>
      <c r="B6205" s="332" t="s">
        <v>2972</v>
      </c>
      <c r="C6205" s="447" t="s">
        <v>2010</v>
      </c>
      <c r="D6205" s="446">
        <v>140.65</v>
      </c>
      <c r="E6205" s="323"/>
    </row>
    <row r="6206" spans="1:5" ht="38.25">
      <c r="A6206" s="447">
        <v>92357</v>
      </c>
      <c r="B6206" s="332" t="s">
        <v>2973</v>
      </c>
      <c r="C6206" s="447" t="s">
        <v>2010</v>
      </c>
      <c r="D6206" s="446">
        <v>213.19</v>
      </c>
      <c r="E6206" s="323"/>
    </row>
    <row r="6207" spans="1:5" ht="38.25">
      <c r="A6207" s="447">
        <v>92358</v>
      </c>
      <c r="B6207" s="332" t="s">
        <v>2974</v>
      </c>
      <c r="C6207" s="447" t="s">
        <v>2010</v>
      </c>
      <c r="D6207" s="446">
        <v>266.87</v>
      </c>
      <c r="E6207" s="323"/>
    </row>
    <row r="6208" spans="1:5" ht="38.25">
      <c r="A6208" s="447">
        <v>101919</v>
      </c>
      <c r="B6208" s="332" t="s">
        <v>2943</v>
      </c>
      <c r="C6208" s="447" t="s">
        <v>2010</v>
      </c>
      <c r="D6208" s="446">
        <v>452.93</v>
      </c>
      <c r="E6208" s="323"/>
    </row>
    <row r="6209" spans="1:5" ht="38.25">
      <c r="A6209" s="447">
        <v>101928</v>
      </c>
      <c r="B6209" s="332" t="s">
        <v>2952</v>
      </c>
      <c r="C6209" s="447" t="s">
        <v>2010</v>
      </c>
      <c r="D6209" s="446">
        <v>458.83</v>
      </c>
      <c r="E6209" s="323"/>
    </row>
    <row r="6210" spans="1:5" ht="38.25">
      <c r="A6210" s="447">
        <v>92904</v>
      </c>
      <c r="B6210" s="332" t="s">
        <v>3065</v>
      </c>
      <c r="C6210" s="447" t="s">
        <v>2010</v>
      </c>
      <c r="D6210" s="446">
        <v>36.1</v>
      </c>
      <c r="E6210" s="323"/>
    </row>
    <row r="6211" spans="1:5" ht="38.25">
      <c r="A6211" s="447">
        <v>92905</v>
      </c>
      <c r="B6211" s="332" t="s">
        <v>3066</v>
      </c>
      <c r="C6211" s="447" t="s">
        <v>2010</v>
      </c>
      <c r="D6211" s="446">
        <v>51.29</v>
      </c>
      <c r="E6211" s="323"/>
    </row>
    <row r="6212" spans="1:5" ht="38.25">
      <c r="A6212" s="447">
        <v>92906</v>
      </c>
      <c r="B6212" s="332" t="s">
        <v>3067</v>
      </c>
      <c r="C6212" s="447" t="s">
        <v>2010</v>
      </c>
      <c r="D6212" s="446">
        <v>61.98</v>
      </c>
      <c r="E6212" s="323"/>
    </row>
    <row r="6213" spans="1:5" ht="38.25">
      <c r="A6213" s="447">
        <v>92898</v>
      </c>
      <c r="B6213" s="332" t="s">
        <v>3059</v>
      </c>
      <c r="C6213" s="447" t="s">
        <v>2010</v>
      </c>
      <c r="D6213" s="446">
        <v>52.75</v>
      </c>
      <c r="E6213" s="323"/>
    </row>
    <row r="6214" spans="1:5" ht="38.25">
      <c r="A6214" s="447">
        <v>92899</v>
      </c>
      <c r="B6214" s="332" t="s">
        <v>3060</v>
      </c>
      <c r="C6214" s="447" t="s">
        <v>2010</v>
      </c>
      <c r="D6214" s="446">
        <v>78.72</v>
      </c>
      <c r="E6214" s="323"/>
    </row>
    <row r="6215" spans="1:5" ht="38.25">
      <c r="A6215" s="447">
        <v>92900</v>
      </c>
      <c r="B6215" s="332" t="s">
        <v>3061</v>
      </c>
      <c r="C6215" s="447" t="s">
        <v>2010</v>
      </c>
      <c r="D6215" s="446">
        <v>94.95</v>
      </c>
      <c r="E6215" s="323"/>
    </row>
    <row r="6216" spans="1:5" ht="38.25">
      <c r="A6216" s="447">
        <v>92901</v>
      </c>
      <c r="B6216" s="332" t="s">
        <v>3062</v>
      </c>
      <c r="C6216" s="447" t="s">
        <v>2010</v>
      </c>
      <c r="D6216" s="446">
        <v>132.72</v>
      </c>
      <c r="E6216" s="323"/>
    </row>
    <row r="6217" spans="1:5" ht="38.25">
      <c r="A6217" s="447">
        <v>92902</v>
      </c>
      <c r="B6217" s="332" t="s">
        <v>3063</v>
      </c>
      <c r="C6217" s="447" t="s">
        <v>2010</v>
      </c>
      <c r="D6217" s="446">
        <v>209.11</v>
      </c>
      <c r="E6217" s="323"/>
    </row>
    <row r="6218" spans="1:5" ht="38.25">
      <c r="A6218" s="447">
        <v>92903</v>
      </c>
      <c r="B6218" s="332" t="s">
        <v>3064</v>
      </c>
      <c r="C6218" s="447" t="s">
        <v>2010</v>
      </c>
      <c r="D6218" s="446">
        <v>314.43</v>
      </c>
      <c r="E6218" s="323"/>
    </row>
    <row r="6219" spans="1:5" ht="38.25">
      <c r="A6219" s="447">
        <v>92892</v>
      </c>
      <c r="B6219" s="332" t="s">
        <v>3053</v>
      </c>
      <c r="C6219" s="447" t="s">
        <v>2010</v>
      </c>
      <c r="D6219" s="446">
        <v>62.38</v>
      </c>
      <c r="E6219" s="323"/>
    </row>
    <row r="6220" spans="1:5" ht="38.25">
      <c r="A6220" s="447">
        <v>92893</v>
      </c>
      <c r="B6220" s="332" t="s">
        <v>3054</v>
      </c>
      <c r="C6220" s="447" t="s">
        <v>2010</v>
      </c>
      <c r="D6220" s="446">
        <v>89.67</v>
      </c>
      <c r="E6220" s="323"/>
    </row>
    <row r="6221" spans="1:5" ht="38.25">
      <c r="A6221" s="447">
        <v>92894</v>
      </c>
      <c r="B6221" s="332" t="s">
        <v>3055</v>
      </c>
      <c r="C6221" s="447" t="s">
        <v>2010</v>
      </c>
      <c r="D6221" s="446">
        <v>107.44</v>
      </c>
      <c r="E6221" s="323"/>
    </row>
    <row r="6222" spans="1:5" ht="38.25">
      <c r="A6222" s="447">
        <v>92889</v>
      </c>
      <c r="B6222" s="332" t="s">
        <v>3050</v>
      </c>
      <c r="C6222" s="447" t="s">
        <v>2010</v>
      </c>
      <c r="D6222" s="446">
        <v>147.13999999999999</v>
      </c>
      <c r="E6222" s="323"/>
    </row>
    <row r="6223" spans="1:5" ht="38.25">
      <c r="A6223" s="447">
        <v>92895</v>
      </c>
      <c r="B6223" s="332" t="s">
        <v>3056</v>
      </c>
      <c r="C6223" s="447" t="s">
        <v>2010</v>
      </c>
      <c r="D6223" s="446">
        <v>147.08000000000001</v>
      </c>
      <c r="E6223" s="323"/>
    </row>
    <row r="6224" spans="1:5" ht="38.25">
      <c r="A6224" s="447">
        <v>92890</v>
      </c>
      <c r="B6224" s="332" t="s">
        <v>3051</v>
      </c>
      <c r="C6224" s="447" t="s">
        <v>2010</v>
      </c>
      <c r="D6224" s="446">
        <v>224.59</v>
      </c>
      <c r="E6224" s="323"/>
    </row>
    <row r="6225" spans="1:5" ht="38.25">
      <c r="A6225" s="447">
        <v>92896</v>
      </c>
      <c r="B6225" s="332" t="s">
        <v>3057</v>
      </c>
      <c r="C6225" s="447" t="s">
        <v>2010</v>
      </c>
      <c r="D6225" s="446">
        <v>226.32</v>
      </c>
      <c r="E6225" s="323"/>
    </row>
    <row r="6226" spans="1:5" ht="38.25">
      <c r="A6226" s="447">
        <v>92891</v>
      </c>
      <c r="B6226" s="332" t="s">
        <v>3052</v>
      </c>
      <c r="C6226" s="447" t="s">
        <v>2010</v>
      </c>
      <c r="D6226" s="446">
        <v>330.88</v>
      </c>
      <c r="E6226" s="323"/>
    </row>
    <row r="6227" spans="1:5" ht="38.25">
      <c r="A6227" s="447">
        <v>92897</v>
      </c>
      <c r="B6227" s="332" t="s">
        <v>3058</v>
      </c>
      <c r="C6227" s="447" t="s">
        <v>2010</v>
      </c>
      <c r="D6227" s="446">
        <v>334.44</v>
      </c>
      <c r="E6227" s="323"/>
    </row>
    <row r="6228" spans="1:5" ht="38.25">
      <c r="A6228" s="447">
        <v>100822</v>
      </c>
      <c r="B6228" s="332" t="s">
        <v>9197</v>
      </c>
      <c r="C6228" s="447" t="s">
        <v>2010</v>
      </c>
      <c r="D6228" s="446">
        <v>0</v>
      </c>
      <c r="E6228" s="323"/>
    </row>
    <row r="6229" spans="1:5" ht="38.25">
      <c r="A6229" s="447">
        <v>100823</v>
      </c>
      <c r="B6229" s="332" t="s">
        <v>9198</v>
      </c>
      <c r="C6229" s="447" t="s">
        <v>2010</v>
      </c>
      <c r="D6229" s="446">
        <v>0</v>
      </c>
      <c r="E6229" s="323"/>
    </row>
    <row r="6230" spans="1:5" ht="38.25">
      <c r="A6230" s="447">
        <v>100824</v>
      </c>
      <c r="B6230" s="332" t="s">
        <v>9199</v>
      </c>
      <c r="C6230" s="447" t="s">
        <v>2010</v>
      </c>
      <c r="D6230" s="446">
        <v>0</v>
      </c>
      <c r="E6230" s="323"/>
    </row>
    <row r="6231" spans="1:5" ht="38.25">
      <c r="A6231" s="447">
        <v>100825</v>
      </c>
      <c r="B6231" s="332" t="s">
        <v>9200</v>
      </c>
      <c r="C6231" s="447" t="s">
        <v>2010</v>
      </c>
      <c r="D6231" s="446">
        <v>0</v>
      </c>
      <c r="E6231" s="323"/>
    </row>
    <row r="6232" spans="1:5" ht="38.25">
      <c r="A6232" s="447">
        <v>100819</v>
      </c>
      <c r="B6232" s="332" t="s">
        <v>9201</v>
      </c>
      <c r="C6232" s="447" t="s">
        <v>2010</v>
      </c>
      <c r="D6232" s="446">
        <v>0</v>
      </c>
      <c r="E6232" s="323"/>
    </row>
    <row r="6233" spans="1:5" ht="38.25">
      <c r="A6233" s="447">
        <v>100820</v>
      </c>
      <c r="B6233" s="332" t="s">
        <v>9202</v>
      </c>
      <c r="C6233" s="447" t="s">
        <v>2010</v>
      </c>
      <c r="D6233" s="446">
        <v>0</v>
      </c>
      <c r="E6233" s="323"/>
    </row>
    <row r="6234" spans="1:5" ht="38.25">
      <c r="A6234" s="447">
        <v>100821</v>
      </c>
      <c r="B6234" s="332" t="s">
        <v>9203</v>
      </c>
      <c r="C6234" s="447" t="s">
        <v>2010</v>
      </c>
      <c r="D6234" s="446">
        <v>0</v>
      </c>
      <c r="E6234" s="323"/>
    </row>
    <row r="6235" spans="1:5" ht="38.25">
      <c r="A6235" s="447">
        <v>100818</v>
      </c>
      <c r="B6235" s="332" t="s">
        <v>9204</v>
      </c>
      <c r="C6235" s="447" t="s">
        <v>2010</v>
      </c>
      <c r="D6235" s="446">
        <v>0</v>
      </c>
      <c r="E6235" s="323"/>
    </row>
    <row r="6236" spans="1:5" ht="51">
      <c r="A6236" s="447">
        <v>100846</v>
      </c>
      <c r="B6236" s="332" t="s">
        <v>9205</v>
      </c>
      <c r="C6236" s="447" t="s">
        <v>2010</v>
      </c>
      <c r="D6236" s="446">
        <v>0</v>
      </c>
      <c r="E6236" s="323"/>
    </row>
    <row r="6237" spans="1:5" ht="38.25">
      <c r="A6237" s="447">
        <v>100834</v>
      </c>
      <c r="B6237" s="332" t="s">
        <v>9206</v>
      </c>
      <c r="C6237" s="447" t="s">
        <v>2010</v>
      </c>
      <c r="D6237" s="446">
        <v>0</v>
      </c>
      <c r="E6237" s="323"/>
    </row>
    <row r="6238" spans="1:5" ht="38.25">
      <c r="A6238" s="447">
        <v>100835</v>
      </c>
      <c r="B6238" s="332" t="s">
        <v>9207</v>
      </c>
      <c r="C6238" s="447" t="s">
        <v>2010</v>
      </c>
      <c r="D6238" s="446">
        <v>0</v>
      </c>
      <c r="E6238" s="323"/>
    </row>
    <row r="6239" spans="1:5" ht="38.25">
      <c r="A6239" s="447">
        <v>100836</v>
      </c>
      <c r="B6239" s="332" t="s">
        <v>9208</v>
      </c>
      <c r="C6239" s="447" t="s">
        <v>2010</v>
      </c>
      <c r="D6239" s="446">
        <v>0</v>
      </c>
      <c r="E6239" s="323"/>
    </row>
    <row r="6240" spans="1:5" ht="38.25">
      <c r="A6240" s="447">
        <v>100837</v>
      </c>
      <c r="B6240" s="332" t="s">
        <v>9209</v>
      </c>
      <c r="C6240" s="447" t="s">
        <v>2010</v>
      </c>
      <c r="D6240" s="446">
        <v>0</v>
      </c>
      <c r="E6240" s="323"/>
    </row>
    <row r="6241" spans="1:5" ht="38.25">
      <c r="A6241" s="447">
        <v>100826</v>
      </c>
      <c r="B6241" s="332" t="s">
        <v>9210</v>
      </c>
      <c r="C6241" s="447" t="s">
        <v>2010</v>
      </c>
      <c r="D6241" s="446">
        <v>0</v>
      </c>
      <c r="E6241" s="323"/>
    </row>
    <row r="6242" spans="1:5" ht="38.25">
      <c r="A6242" s="447">
        <v>100827</v>
      </c>
      <c r="B6242" s="332" t="s">
        <v>9211</v>
      </c>
      <c r="C6242" s="447" t="s">
        <v>2010</v>
      </c>
      <c r="D6242" s="446">
        <v>0</v>
      </c>
      <c r="E6242" s="323"/>
    </row>
    <row r="6243" spans="1:5" ht="38.25">
      <c r="A6243" s="447">
        <v>100828</v>
      </c>
      <c r="B6243" s="332" t="s">
        <v>9212</v>
      </c>
      <c r="C6243" s="447" t="s">
        <v>2010</v>
      </c>
      <c r="D6243" s="446">
        <v>0</v>
      </c>
      <c r="E6243" s="323"/>
    </row>
    <row r="6244" spans="1:5" ht="38.25">
      <c r="A6244" s="447">
        <v>100829</v>
      </c>
      <c r="B6244" s="332" t="s">
        <v>9213</v>
      </c>
      <c r="C6244" s="447" t="s">
        <v>2010</v>
      </c>
      <c r="D6244" s="446">
        <v>0</v>
      </c>
      <c r="E6244" s="323"/>
    </row>
    <row r="6245" spans="1:5" ht="38.25">
      <c r="A6245" s="447">
        <v>100830</v>
      </c>
      <c r="B6245" s="332" t="s">
        <v>9214</v>
      </c>
      <c r="C6245" s="447" t="s">
        <v>2010</v>
      </c>
      <c r="D6245" s="446">
        <v>0</v>
      </c>
      <c r="E6245" s="323"/>
    </row>
    <row r="6246" spans="1:5" ht="38.25">
      <c r="A6246" s="447">
        <v>100831</v>
      </c>
      <c r="B6246" s="332" t="s">
        <v>9215</v>
      </c>
      <c r="C6246" s="447" t="s">
        <v>2010</v>
      </c>
      <c r="D6246" s="446">
        <v>0</v>
      </c>
      <c r="E6246" s="323"/>
    </row>
    <row r="6247" spans="1:5" ht="38.25">
      <c r="A6247" s="447">
        <v>100832</v>
      </c>
      <c r="B6247" s="332" t="s">
        <v>9216</v>
      </c>
      <c r="C6247" s="447" t="s">
        <v>2010</v>
      </c>
      <c r="D6247" s="446">
        <v>0</v>
      </c>
      <c r="E6247" s="323"/>
    </row>
    <row r="6248" spans="1:5" ht="38.25">
      <c r="A6248" s="447">
        <v>100833</v>
      </c>
      <c r="B6248" s="332" t="s">
        <v>9217</v>
      </c>
      <c r="C6248" s="447" t="s">
        <v>2010</v>
      </c>
      <c r="D6248" s="446">
        <v>0</v>
      </c>
      <c r="E6248" s="323"/>
    </row>
    <row r="6249" spans="1:5" ht="38.25">
      <c r="A6249" s="447">
        <v>100790</v>
      </c>
      <c r="B6249" s="332" t="s">
        <v>9218</v>
      </c>
      <c r="C6249" s="447" t="s">
        <v>2010</v>
      </c>
      <c r="D6249" s="446">
        <v>0</v>
      </c>
      <c r="E6249" s="323"/>
    </row>
    <row r="6250" spans="1:5" ht="38.25">
      <c r="A6250" s="447">
        <v>100789</v>
      </c>
      <c r="B6250" s="332" t="s">
        <v>9219</v>
      </c>
      <c r="C6250" s="447" t="s">
        <v>2010</v>
      </c>
      <c r="D6250" s="446">
        <v>0</v>
      </c>
      <c r="E6250" s="323"/>
    </row>
    <row r="6251" spans="1:5" ht="38.25">
      <c r="A6251" s="447">
        <v>100788</v>
      </c>
      <c r="B6251" s="332" t="s">
        <v>1085</v>
      </c>
      <c r="C6251" s="447" t="s">
        <v>2010</v>
      </c>
      <c r="D6251" s="446">
        <v>768.24</v>
      </c>
      <c r="E6251" s="323"/>
    </row>
    <row r="6252" spans="1:5" ht="38.25">
      <c r="A6252" s="447">
        <v>100811</v>
      </c>
      <c r="B6252" s="332" t="s">
        <v>9220</v>
      </c>
      <c r="C6252" s="447" t="s">
        <v>2010</v>
      </c>
      <c r="D6252" s="446">
        <v>0</v>
      </c>
      <c r="E6252" s="323"/>
    </row>
    <row r="6253" spans="1:5" ht="38.25">
      <c r="A6253" s="447">
        <v>100812</v>
      </c>
      <c r="B6253" s="332" t="s">
        <v>9221</v>
      </c>
      <c r="C6253" s="447" t="s">
        <v>2010</v>
      </c>
      <c r="D6253" s="446">
        <v>0</v>
      </c>
      <c r="E6253" s="323"/>
    </row>
    <row r="6254" spans="1:5" ht="38.25">
      <c r="A6254" s="447">
        <v>100813</v>
      </c>
      <c r="B6254" s="332" t="s">
        <v>9222</v>
      </c>
      <c r="C6254" s="447" t="s">
        <v>2010</v>
      </c>
      <c r="D6254" s="446">
        <v>0</v>
      </c>
      <c r="E6254" s="323"/>
    </row>
    <row r="6255" spans="1:5" ht="38.25">
      <c r="A6255" s="447">
        <v>100814</v>
      </c>
      <c r="B6255" s="332" t="s">
        <v>9223</v>
      </c>
      <c r="C6255" s="447" t="s">
        <v>2010</v>
      </c>
      <c r="D6255" s="446">
        <v>0</v>
      </c>
      <c r="E6255" s="323"/>
    </row>
    <row r="6256" spans="1:5" ht="38.25">
      <c r="A6256" s="447">
        <v>100815</v>
      </c>
      <c r="B6256" s="332" t="s">
        <v>9224</v>
      </c>
      <c r="C6256" s="447" t="s">
        <v>2010</v>
      </c>
      <c r="D6256" s="446">
        <v>0</v>
      </c>
      <c r="E6256" s="323"/>
    </row>
    <row r="6257" spans="1:5" ht="38.25">
      <c r="A6257" s="447">
        <v>100816</v>
      </c>
      <c r="B6257" s="332" t="s">
        <v>9225</v>
      </c>
      <c r="C6257" s="447" t="s">
        <v>2010</v>
      </c>
      <c r="D6257" s="446">
        <v>0</v>
      </c>
      <c r="E6257" s="323"/>
    </row>
    <row r="6258" spans="1:5" ht="38.25">
      <c r="A6258" s="447">
        <v>100817</v>
      </c>
      <c r="B6258" s="332" t="s">
        <v>9226</v>
      </c>
      <c r="C6258" s="447" t="s">
        <v>2010</v>
      </c>
      <c r="D6258" s="446">
        <v>0</v>
      </c>
      <c r="E6258" s="323"/>
    </row>
    <row r="6259" spans="1:5" ht="38.25">
      <c r="A6259" s="447">
        <v>100795</v>
      </c>
      <c r="B6259" s="332" t="s">
        <v>9227</v>
      </c>
      <c r="C6259" s="447" t="s">
        <v>5</v>
      </c>
      <c r="D6259" s="446">
        <v>0</v>
      </c>
      <c r="E6259" s="323"/>
    </row>
    <row r="6260" spans="1:5" ht="38.25">
      <c r="A6260" s="447">
        <v>100842</v>
      </c>
      <c r="B6260" s="332" t="s">
        <v>9228</v>
      </c>
      <c r="C6260" s="447" t="s">
        <v>5</v>
      </c>
      <c r="D6260" s="446">
        <v>0</v>
      </c>
      <c r="E6260" s="323"/>
    </row>
    <row r="6261" spans="1:5" ht="38.25">
      <c r="A6261" s="447">
        <v>100796</v>
      </c>
      <c r="B6261" s="332" t="s">
        <v>9229</v>
      </c>
      <c r="C6261" s="447" t="s">
        <v>5</v>
      </c>
      <c r="D6261" s="446">
        <v>0</v>
      </c>
      <c r="E6261" s="323"/>
    </row>
    <row r="6262" spans="1:5" ht="38.25">
      <c r="A6262" s="447">
        <v>100843</v>
      </c>
      <c r="B6262" s="332" t="s">
        <v>9230</v>
      </c>
      <c r="C6262" s="447" t="s">
        <v>5</v>
      </c>
      <c r="D6262" s="446">
        <v>0</v>
      </c>
      <c r="E6262" s="323"/>
    </row>
    <row r="6263" spans="1:5" ht="38.25">
      <c r="A6263" s="447">
        <v>100844</v>
      </c>
      <c r="B6263" s="332" t="s">
        <v>9231</v>
      </c>
      <c r="C6263" s="447" t="s">
        <v>5</v>
      </c>
      <c r="D6263" s="446">
        <v>0</v>
      </c>
      <c r="E6263" s="323"/>
    </row>
    <row r="6264" spans="1:5" ht="38.25">
      <c r="A6264" s="447">
        <v>100797</v>
      </c>
      <c r="B6264" s="332" t="s">
        <v>9232</v>
      </c>
      <c r="C6264" s="447" t="s">
        <v>5</v>
      </c>
      <c r="D6264" s="446">
        <v>0</v>
      </c>
      <c r="E6264" s="323"/>
    </row>
    <row r="6265" spans="1:5" ht="38.25">
      <c r="A6265" s="447">
        <v>100798</v>
      </c>
      <c r="B6265" s="332" t="s">
        <v>9233</v>
      </c>
      <c r="C6265" s="447" t="s">
        <v>5</v>
      </c>
      <c r="D6265" s="446">
        <v>0</v>
      </c>
      <c r="E6265" s="323"/>
    </row>
    <row r="6266" spans="1:5" ht="38.25">
      <c r="A6266" s="447">
        <v>100845</v>
      </c>
      <c r="B6266" s="332" t="s">
        <v>9234</v>
      </c>
      <c r="C6266" s="447" t="s">
        <v>5</v>
      </c>
      <c r="D6266" s="446">
        <v>0</v>
      </c>
      <c r="E6266" s="323"/>
    </row>
    <row r="6267" spans="1:5" ht="38.25">
      <c r="A6267" s="447">
        <v>100799</v>
      </c>
      <c r="B6267" s="332" t="s">
        <v>2934</v>
      </c>
      <c r="C6267" s="447" t="s">
        <v>5</v>
      </c>
      <c r="D6267" s="446">
        <v>17.399999999999999</v>
      </c>
      <c r="E6267" s="323"/>
    </row>
    <row r="6268" spans="1:5" ht="38.25">
      <c r="A6268" s="447">
        <v>100807</v>
      </c>
      <c r="B6268" s="332" t="s">
        <v>2938</v>
      </c>
      <c r="C6268" s="447" t="s">
        <v>5</v>
      </c>
      <c r="D6268" s="446">
        <v>23.24</v>
      </c>
      <c r="E6268" s="323"/>
    </row>
    <row r="6269" spans="1:5" ht="38.25">
      <c r="A6269" s="447">
        <v>100800</v>
      </c>
      <c r="B6269" s="332" t="s">
        <v>2935</v>
      </c>
      <c r="C6269" s="447" t="s">
        <v>5</v>
      </c>
      <c r="D6269" s="446">
        <v>24.62</v>
      </c>
      <c r="E6269" s="323"/>
    </row>
    <row r="6270" spans="1:5" ht="38.25">
      <c r="A6270" s="447">
        <v>100808</v>
      </c>
      <c r="B6270" s="332" t="s">
        <v>2939</v>
      </c>
      <c r="C6270" s="447" t="s">
        <v>5</v>
      </c>
      <c r="D6270" s="446">
        <v>31.55</v>
      </c>
      <c r="E6270" s="323"/>
    </row>
    <row r="6271" spans="1:5" ht="38.25">
      <c r="A6271" s="447">
        <v>100801</v>
      </c>
      <c r="B6271" s="332" t="s">
        <v>2936</v>
      </c>
      <c r="C6271" s="447" t="s">
        <v>5</v>
      </c>
      <c r="D6271" s="446">
        <v>32.119999999999997</v>
      </c>
      <c r="E6271" s="323"/>
    </row>
    <row r="6272" spans="1:5" ht="38.25">
      <c r="A6272" s="447">
        <v>100809</v>
      </c>
      <c r="B6272" s="332" t="s">
        <v>2940</v>
      </c>
      <c r="C6272" s="447" t="s">
        <v>5</v>
      </c>
      <c r="D6272" s="446">
        <v>40.42</v>
      </c>
      <c r="E6272" s="323"/>
    </row>
    <row r="6273" spans="1:5" ht="38.25">
      <c r="A6273" s="447">
        <v>100802</v>
      </c>
      <c r="B6273" s="332" t="s">
        <v>2937</v>
      </c>
      <c r="C6273" s="447" t="s">
        <v>5</v>
      </c>
      <c r="D6273" s="446">
        <v>42.76</v>
      </c>
      <c r="E6273" s="323"/>
    </row>
    <row r="6274" spans="1:5" ht="38.25">
      <c r="A6274" s="447">
        <v>100810</v>
      </c>
      <c r="B6274" s="332" t="s">
        <v>2941</v>
      </c>
      <c r="C6274" s="447" t="s">
        <v>5</v>
      </c>
      <c r="D6274" s="446">
        <v>52.96</v>
      </c>
      <c r="E6274" s="323"/>
    </row>
    <row r="6275" spans="1:5" ht="25.5">
      <c r="A6275" s="447">
        <v>100791</v>
      </c>
      <c r="B6275" s="332" t="s">
        <v>1086</v>
      </c>
      <c r="C6275" s="447" t="s">
        <v>5</v>
      </c>
      <c r="D6275" s="446">
        <v>16.89</v>
      </c>
      <c r="E6275" s="323"/>
    </row>
    <row r="6276" spans="1:5" ht="25.5">
      <c r="A6276" s="447">
        <v>100803</v>
      </c>
      <c r="B6276" s="332" t="s">
        <v>1090</v>
      </c>
      <c r="C6276" s="447" t="s">
        <v>5</v>
      </c>
      <c r="D6276" s="446">
        <v>15.86</v>
      </c>
      <c r="E6276" s="323"/>
    </row>
    <row r="6277" spans="1:5" ht="25.5">
      <c r="A6277" s="447">
        <v>100792</v>
      </c>
      <c r="B6277" s="332" t="s">
        <v>1087</v>
      </c>
      <c r="C6277" s="447" t="s">
        <v>5</v>
      </c>
      <c r="D6277" s="446">
        <v>24.11</v>
      </c>
      <c r="E6277" s="323"/>
    </row>
    <row r="6278" spans="1:5" ht="25.5">
      <c r="A6278" s="447">
        <v>100804</v>
      </c>
      <c r="B6278" s="332" t="s">
        <v>1091</v>
      </c>
      <c r="C6278" s="447" t="s">
        <v>5</v>
      </c>
      <c r="D6278" s="446">
        <v>22.9</v>
      </c>
      <c r="E6278" s="323"/>
    </row>
    <row r="6279" spans="1:5" ht="25.5">
      <c r="A6279" s="447">
        <v>100793</v>
      </c>
      <c r="B6279" s="332" t="s">
        <v>1088</v>
      </c>
      <c r="C6279" s="447" t="s">
        <v>5</v>
      </c>
      <c r="D6279" s="446">
        <v>31.63</v>
      </c>
      <c r="E6279" s="323"/>
    </row>
    <row r="6280" spans="1:5" ht="25.5">
      <c r="A6280" s="447">
        <v>100805</v>
      </c>
      <c r="B6280" s="332" t="s">
        <v>1092</v>
      </c>
      <c r="C6280" s="447" t="s">
        <v>5</v>
      </c>
      <c r="D6280" s="446">
        <v>30.17</v>
      </c>
      <c r="E6280" s="323"/>
    </row>
    <row r="6281" spans="1:5" ht="25.5">
      <c r="A6281" s="447">
        <v>100794</v>
      </c>
      <c r="B6281" s="332" t="s">
        <v>1089</v>
      </c>
      <c r="C6281" s="447" t="s">
        <v>5</v>
      </c>
      <c r="D6281" s="446">
        <v>42.26</v>
      </c>
      <c r="E6281" s="323"/>
    </row>
    <row r="6282" spans="1:5" ht="25.5">
      <c r="A6282" s="447">
        <v>100806</v>
      </c>
      <c r="B6282" s="332" t="s">
        <v>1093</v>
      </c>
      <c r="C6282" s="447" t="s">
        <v>5</v>
      </c>
      <c r="D6282" s="446">
        <v>40.479999999999997</v>
      </c>
      <c r="E6282" s="323"/>
    </row>
    <row r="6283" spans="1:5" ht="25.5">
      <c r="A6283" s="447">
        <v>100838</v>
      </c>
      <c r="B6283" s="332" t="s">
        <v>9235</v>
      </c>
      <c r="C6283" s="447" t="s">
        <v>2010</v>
      </c>
      <c r="D6283" s="446">
        <v>0</v>
      </c>
      <c r="E6283" s="323"/>
    </row>
    <row r="6284" spans="1:5" ht="25.5">
      <c r="A6284" s="447">
        <v>100839</v>
      </c>
      <c r="B6284" s="332" t="s">
        <v>9236</v>
      </c>
      <c r="C6284" s="447" t="s">
        <v>2010</v>
      </c>
      <c r="D6284" s="446">
        <v>0</v>
      </c>
      <c r="E6284" s="323"/>
    </row>
    <row r="6285" spans="1:5" ht="25.5">
      <c r="A6285" s="447">
        <v>100840</v>
      </c>
      <c r="B6285" s="332" t="s">
        <v>9237</v>
      </c>
      <c r="C6285" s="447" t="s">
        <v>2010</v>
      </c>
      <c r="D6285" s="446">
        <v>0</v>
      </c>
      <c r="E6285" s="323"/>
    </row>
    <row r="6286" spans="1:5" ht="25.5">
      <c r="A6286" s="447">
        <v>100841</v>
      </c>
      <c r="B6286" s="332" t="s">
        <v>9238</v>
      </c>
      <c r="C6286" s="447" t="s">
        <v>2010</v>
      </c>
      <c r="D6286" s="446">
        <v>0</v>
      </c>
      <c r="E6286" s="323"/>
    </row>
    <row r="6287" spans="1:5" ht="25.5">
      <c r="A6287" s="447">
        <v>103283</v>
      </c>
      <c r="B6287" s="332" t="s">
        <v>9239</v>
      </c>
      <c r="C6287" s="447" t="s">
        <v>2010</v>
      </c>
      <c r="D6287" s="446">
        <v>0</v>
      </c>
      <c r="E6287" s="323"/>
    </row>
    <row r="6288" spans="1:5" ht="25.5">
      <c r="A6288" s="447">
        <v>103284</v>
      </c>
      <c r="B6288" s="332" t="s">
        <v>9240</v>
      </c>
      <c r="C6288" s="447" t="s">
        <v>2010</v>
      </c>
      <c r="D6288" s="446">
        <v>0</v>
      </c>
      <c r="E6288" s="323"/>
    </row>
    <row r="6289" spans="1:5" ht="25.5">
      <c r="A6289" s="447">
        <v>103282</v>
      </c>
      <c r="B6289" s="332" t="s">
        <v>9241</v>
      </c>
      <c r="C6289" s="447" t="s">
        <v>2010</v>
      </c>
      <c r="D6289" s="446">
        <v>0</v>
      </c>
      <c r="E6289" s="323"/>
    </row>
    <row r="6290" spans="1:5" ht="25.5">
      <c r="A6290" s="447">
        <v>103279</v>
      </c>
      <c r="B6290" s="332" t="s">
        <v>9242</v>
      </c>
      <c r="C6290" s="447" t="s">
        <v>2010</v>
      </c>
      <c r="D6290" s="446">
        <v>0</v>
      </c>
      <c r="E6290" s="323"/>
    </row>
    <row r="6291" spans="1:5" ht="25.5">
      <c r="A6291" s="447">
        <v>103280</v>
      </c>
      <c r="B6291" s="332" t="s">
        <v>9243</v>
      </c>
      <c r="C6291" s="447" t="s">
        <v>2010</v>
      </c>
      <c r="D6291" s="446">
        <v>0</v>
      </c>
      <c r="E6291" s="323"/>
    </row>
    <row r="6292" spans="1:5" ht="25.5">
      <c r="A6292" s="447">
        <v>103281</v>
      </c>
      <c r="B6292" s="332" t="s">
        <v>9244</v>
      </c>
      <c r="C6292" s="447" t="s">
        <v>2010</v>
      </c>
      <c r="D6292" s="446">
        <v>0</v>
      </c>
      <c r="E6292" s="323"/>
    </row>
    <row r="6293" spans="1:5" ht="25.5">
      <c r="A6293" s="447">
        <v>103247</v>
      </c>
      <c r="B6293" s="332" t="s">
        <v>4645</v>
      </c>
      <c r="C6293" s="447" t="s">
        <v>2010</v>
      </c>
      <c r="D6293" s="446">
        <v>2976.13</v>
      </c>
      <c r="E6293" s="323"/>
    </row>
    <row r="6294" spans="1:5" ht="25.5">
      <c r="A6294" s="447">
        <v>103250</v>
      </c>
      <c r="B6294" s="332" t="s">
        <v>4648</v>
      </c>
      <c r="C6294" s="447" t="s">
        <v>2010</v>
      </c>
      <c r="D6294" s="446">
        <v>4332.5</v>
      </c>
      <c r="E6294" s="323"/>
    </row>
    <row r="6295" spans="1:5" ht="25.5">
      <c r="A6295" s="447">
        <v>103253</v>
      </c>
      <c r="B6295" s="332" t="s">
        <v>4651</v>
      </c>
      <c r="C6295" s="447" t="s">
        <v>2010</v>
      </c>
      <c r="D6295" s="446">
        <v>5914.48</v>
      </c>
      <c r="E6295" s="323"/>
    </row>
    <row r="6296" spans="1:5" ht="25.5">
      <c r="A6296" s="447">
        <v>103244</v>
      </c>
      <c r="B6296" s="332" t="s">
        <v>4642</v>
      </c>
      <c r="C6296" s="447" t="s">
        <v>2010</v>
      </c>
      <c r="D6296" s="446">
        <v>2679.06</v>
      </c>
      <c r="E6296" s="323"/>
    </row>
    <row r="6297" spans="1:5" ht="25.5">
      <c r="A6297" s="447">
        <v>103256</v>
      </c>
      <c r="B6297" s="332" t="s">
        <v>7304</v>
      </c>
      <c r="C6297" s="447" t="s">
        <v>2010</v>
      </c>
      <c r="D6297" s="446">
        <v>10995.2</v>
      </c>
      <c r="E6297" s="323"/>
    </row>
    <row r="6298" spans="1:5" ht="25.5">
      <c r="A6298" s="447">
        <v>103258</v>
      </c>
      <c r="B6298" s="332" t="s">
        <v>7306</v>
      </c>
      <c r="C6298" s="447" t="s">
        <v>2010</v>
      </c>
      <c r="D6298" s="446">
        <v>12295.93</v>
      </c>
      <c r="E6298" s="323"/>
    </row>
    <row r="6299" spans="1:5" ht="25.5">
      <c r="A6299" s="447">
        <v>103260</v>
      </c>
      <c r="B6299" s="332" t="s">
        <v>7308</v>
      </c>
      <c r="C6299" s="447" t="s">
        <v>2010</v>
      </c>
      <c r="D6299" s="446">
        <v>6789.39</v>
      </c>
      <c r="E6299" s="323"/>
    </row>
    <row r="6300" spans="1:5" ht="25.5">
      <c r="A6300" s="447">
        <v>103261</v>
      </c>
      <c r="B6300" s="332" t="s">
        <v>7309</v>
      </c>
      <c r="C6300" s="447" t="s">
        <v>2010</v>
      </c>
      <c r="D6300" s="446">
        <v>13873.05</v>
      </c>
      <c r="E6300" s="323"/>
    </row>
    <row r="6301" spans="1:5" ht="25.5">
      <c r="A6301" s="447">
        <v>103263</v>
      </c>
      <c r="B6301" s="332" t="s">
        <v>4654</v>
      </c>
      <c r="C6301" s="447" t="s">
        <v>2010</v>
      </c>
      <c r="D6301" s="446">
        <v>19250.38</v>
      </c>
      <c r="E6301" s="323"/>
    </row>
    <row r="6302" spans="1:5" ht="38.25">
      <c r="A6302" s="447">
        <v>103265</v>
      </c>
      <c r="B6302" s="332" t="s">
        <v>4656</v>
      </c>
      <c r="C6302" s="447" t="s">
        <v>2010</v>
      </c>
      <c r="D6302" s="446">
        <v>23221.87</v>
      </c>
      <c r="E6302" s="323"/>
    </row>
    <row r="6303" spans="1:5" ht="25.5">
      <c r="A6303" s="447">
        <v>103268</v>
      </c>
      <c r="B6303" s="332" t="s">
        <v>4659</v>
      </c>
      <c r="C6303" s="447" t="s">
        <v>2010</v>
      </c>
      <c r="D6303" s="446">
        <v>8141.5</v>
      </c>
      <c r="E6303" s="323"/>
    </row>
    <row r="6304" spans="1:5" ht="25.5">
      <c r="A6304" s="447">
        <v>103270</v>
      </c>
      <c r="B6304" s="332" t="s">
        <v>4661</v>
      </c>
      <c r="C6304" s="447" t="s">
        <v>2010</v>
      </c>
      <c r="D6304" s="446">
        <v>8752.2900000000009</v>
      </c>
      <c r="E6304" s="323"/>
    </row>
    <row r="6305" spans="1:5" ht="25.5">
      <c r="A6305" s="447">
        <v>103272</v>
      </c>
      <c r="B6305" s="332" t="s">
        <v>4663</v>
      </c>
      <c r="C6305" s="447" t="s">
        <v>2010</v>
      </c>
      <c r="D6305" s="446">
        <v>12822.28</v>
      </c>
      <c r="E6305" s="323"/>
    </row>
    <row r="6306" spans="1:5" ht="25.5">
      <c r="A6306" s="447">
        <v>103274</v>
      </c>
      <c r="B6306" s="332" t="s">
        <v>4665</v>
      </c>
      <c r="C6306" s="447" t="s">
        <v>2010</v>
      </c>
      <c r="D6306" s="446">
        <v>15087.64</v>
      </c>
      <c r="E6306" s="323"/>
    </row>
    <row r="6307" spans="1:5" ht="25.5">
      <c r="A6307" s="447">
        <v>103276</v>
      </c>
      <c r="B6307" s="332" t="s">
        <v>4667</v>
      </c>
      <c r="C6307" s="447" t="s">
        <v>2010</v>
      </c>
      <c r="D6307" s="446">
        <v>15753.96</v>
      </c>
      <c r="E6307" s="323"/>
    </row>
    <row r="6308" spans="1:5" ht="25.5">
      <c r="A6308" s="447">
        <v>103267</v>
      </c>
      <c r="B6308" s="332" t="s">
        <v>4658</v>
      </c>
      <c r="C6308" s="447" t="s">
        <v>2010</v>
      </c>
      <c r="D6308" s="446">
        <v>6852.36</v>
      </c>
      <c r="E6308" s="323"/>
    </row>
    <row r="6309" spans="1:5" ht="25.5">
      <c r="A6309" s="447">
        <v>103269</v>
      </c>
      <c r="B6309" s="332" t="s">
        <v>4660</v>
      </c>
      <c r="C6309" s="447" t="s">
        <v>2010</v>
      </c>
      <c r="D6309" s="446">
        <v>8430.24</v>
      </c>
      <c r="E6309" s="323"/>
    </row>
    <row r="6310" spans="1:5" ht="25.5">
      <c r="A6310" s="447">
        <v>103271</v>
      </c>
      <c r="B6310" s="332" t="s">
        <v>4662</v>
      </c>
      <c r="C6310" s="447" t="s">
        <v>2010</v>
      </c>
      <c r="D6310" s="446">
        <v>12412.75</v>
      </c>
      <c r="E6310" s="323"/>
    </row>
    <row r="6311" spans="1:5" ht="25.5">
      <c r="A6311" s="447">
        <v>103273</v>
      </c>
      <c r="B6311" s="332" t="s">
        <v>4664</v>
      </c>
      <c r="C6311" s="447" t="s">
        <v>2010</v>
      </c>
      <c r="D6311" s="446">
        <v>13161.54</v>
      </c>
      <c r="E6311" s="323"/>
    </row>
    <row r="6312" spans="1:5" ht="25.5">
      <c r="A6312" s="447">
        <v>103275</v>
      </c>
      <c r="B6312" s="332" t="s">
        <v>4666</v>
      </c>
      <c r="C6312" s="447" t="s">
        <v>2010</v>
      </c>
      <c r="D6312" s="446">
        <v>15009.01</v>
      </c>
      <c r="E6312" s="323"/>
    </row>
    <row r="6313" spans="1:5" ht="25.5">
      <c r="A6313" s="447">
        <v>103248</v>
      </c>
      <c r="B6313" s="332" t="s">
        <v>4646</v>
      </c>
      <c r="C6313" s="447" t="s">
        <v>2010</v>
      </c>
      <c r="D6313" s="446">
        <v>2427.5300000000002</v>
      </c>
      <c r="E6313" s="323"/>
    </row>
    <row r="6314" spans="1:5" ht="25.5">
      <c r="A6314" s="447">
        <v>103249</v>
      </c>
      <c r="B6314" s="332" t="s">
        <v>4647</v>
      </c>
      <c r="C6314" s="447" t="s">
        <v>2010</v>
      </c>
      <c r="D6314" s="446">
        <v>2609.8200000000002</v>
      </c>
      <c r="E6314" s="323"/>
    </row>
    <row r="6315" spans="1:5" ht="25.5">
      <c r="A6315" s="447">
        <v>103251</v>
      </c>
      <c r="B6315" s="332" t="s">
        <v>4649</v>
      </c>
      <c r="C6315" s="447" t="s">
        <v>2010</v>
      </c>
      <c r="D6315" s="446">
        <v>3416.24</v>
      </c>
      <c r="E6315" s="323"/>
    </row>
    <row r="6316" spans="1:5" ht="25.5">
      <c r="A6316" s="447">
        <v>103252</v>
      </c>
      <c r="B6316" s="332" t="s">
        <v>4650</v>
      </c>
      <c r="C6316" s="447" t="s">
        <v>2010</v>
      </c>
      <c r="D6316" s="446">
        <v>3785.75</v>
      </c>
      <c r="E6316" s="323"/>
    </row>
    <row r="6317" spans="1:5" ht="25.5">
      <c r="A6317" s="447">
        <v>103254</v>
      </c>
      <c r="B6317" s="332" t="s">
        <v>4652</v>
      </c>
      <c r="C6317" s="447" t="s">
        <v>2010</v>
      </c>
      <c r="D6317" s="446">
        <v>4416.51</v>
      </c>
      <c r="E6317" s="323"/>
    </row>
    <row r="6318" spans="1:5" ht="25.5">
      <c r="A6318" s="447">
        <v>103255</v>
      </c>
      <c r="B6318" s="332" t="s">
        <v>4653</v>
      </c>
      <c r="C6318" s="447" t="s">
        <v>2010</v>
      </c>
      <c r="D6318" s="446">
        <v>4945.03</v>
      </c>
      <c r="E6318" s="323"/>
    </row>
    <row r="6319" spans="1:5" ht="25.5">
      <c r="A6319" s="447">
        <v>103245</v>
      </c>
      <c r="B6319" s="332" t="s">
        <v>4643</v>
      </c>
      <c r="C6319" s="447" t="s">
        <v>2010</v>
      </c>
      <c r="D6319" s="446">
        <v>2107.9</v>
      </c>
      <c r="E6319" s="323"/>
    </row>
    <row r="6320" spans="1:5" ht="25.5">
      <c r="A6320" s="447">
        <v>103246</v>
      </c>
      <c r="B6320" s="332" t="s">
        <v>4644</v>
      </c>
      <c r="C6320" s="447" t="s">
        <v>2010</v>
      </c>
      <c r="D6320" s="446">
        <v>2301.0500000000002</v>
      </c>
      <c r="E6320" s="323"/>
    </row>
    <row r="6321" spans="1:5" ht="25.5">
      <c r="A6321" s="447">
        <v>103257</v>
      </c>
      <c r="B6321" s="332" t="s">
        <v>7305</v>
      </c>
      <c r="C6321" s="447" t="s">
        <v>2010</v>
      </c>
      <c r="D6321" s="446">
        <v>6265.04</v>
      </c>
      <c r="E6321" s="323"/>
    </row>
    <row r="6322" spans="1:5" ht="25.5">
      <c r="A6322" s="447">
        <v>103259</v>
      </c>
      <c r="B6322" s="332" t="s">
        <v>7307</v>
      </c>
      <c r="C6322" s="447" t="s">
        <v>2010</v>
      </c>
      <c r="D6322" s="446">
        <v>6608.39</v>
      </c>
      <c r="E6322" s="323"/>
    </row>
    <row r="6323" spans="1:5" ht="25.5">
      <c r="A6323" s="447">
        <v>103262</v>
      </c>
      <c r="B6323" s="332" t="s">
        <v>7310</v>
      </c>
      <c r="C6323" s="447" t="s">
        <v>2010</v>
      </c>
      <c r="D6323" s="446">
        <v>8690.93</v>
      </c>
      <c r="E6323" s="323"/>
    </row>
    <row r="6324" spans="1:5" ht="25.5">
      <c r="A6324" s="447">
        <v>103264</v>
      </c>
      <c r="B6324" s="332" t="s">
        <v>4655</v>
      </c>
      <c r="C6324" s="447" t="s">
        <v>2010</v>
      </c>
      <c r="D6324" s="446">
        <v>10765.77</v>
      </c>
      <c r="E6324" s="323"/>
    </row>
    <row r="6325" spans="1:5" ht="25.5">
      <c r="A6325" s="447">
        <v>103266</v>
      </c>
      <c r="B6325" s="332" t="s">
        <v>4657</v>
      </c>
      <c r="C6325" s="447" t="s">
        <v>2010</v>
      </c>
      <c r="D6325" s="446">
        <v>12031.38</v>
      </c>
      <c r="E6325" s="323"/>
    </row>
    <row r="6326" spans="1:5" ht="25.5">
      <c r="A6326" s="447">
        <v>103277</v>
      </c>
      <c r="B6326" s="332" t="s">
        <v>4668</v>
      </c>
      <c r="C6326" s="447" t="s">
        <v>2010</v>
      </c>
      <c r="D6326" s="446">
        <v>29114.400000000001</v>
      </c>
      <c r="E6326" s="323"/>
    </row>
    <row r="6327" spans="1:5" ht="25.5">
      <c r="A6327" s="447">
        <v>103278</v>
      </c>
      <c r="B6327" s="332" t="s">
        <v>4669</v>
      </c>
      <c r="C6327" s="447" t="s">
        <v>2010</v>
      </c>
      <c r="D6327" s="446">
        <v>37297.160000000003</v>
      </c>
      <c r="E6327" s="323"/>
    </row>
    <row r="6328" spans="1:5" ht="25.5">
      <c r="A6328" s="447">
        <v>103285</v>
      </c>
      <c r="B6328" s="332" t="s">
        <v>9245</v>
      </c>
      <c r="C6328" s="447" t="s">
        <v>2010</v>
      </c>
      <c r="D6328" s="446">
        <v>0</v>
      </c>
      <c r="E6328" s="323"/>
    </row>
    <row r="6329" spans="1:5" ht="25.5">
      <c r="A6329" s="447">
        <v>103286</v>
      </c>
      <c r="B6329" s="332" t="s">
        <v>9246</v>
      </c>
      <c r="C6329" s="447" t="s">
        <v>2010</v>
      </c>
      <c r="D6329" s="446">
        <v>0</v>
      </c>
      <c r="E6329" s="323"/>
    </row>
    <row r="6330" spans="1:5" ht="25.5">
      <c r="A6330" s="447">
        <v>103287</v>
      </c>
      <c r="B6330" s="332" t="s">
        <v>9247</v>
      </c>
      <c r="C6330" s="447" t="s">
        <v>2010</v>
      </c>
      <c r="D6330" s="446">
        <v>0</v>
      </c>
      <c r="E6330" s="323"/>
    </row>
    <row r="6331" spans="1:5" ht="25.5">
      <c r="A6331" s="447">
        <v>103288</v>
      </c>
      <c r="B6331" s="332" t="s">
        <v>2897</v>
      </c>
      <c r="C6331" s="447" t="s">
        <v>2010</v>
      </c>
      <c r="D6331" s="446">
        <v>15.23</v>
      </c>
      <c r="E6331" s="323"/>
    </row>
    <row r="6332" spans="1:5" ht="38.25">
      <c r="A6332" s="447">
        <v>103291</v>
      </c>
      <c r="B6332" s="332" t="s">
        <v>9248</v>
      </c>
      <c r="C6332" s="447" t="s">
        <v>5</v>
      </c>
      <c r="D6332" s="446">
        <v>62.42</v>
      </c>
      <c r="E6332" s="323"/>
    </row>
    <row r="6333" spans="1:5" ht="38.25">
      <c r="A6333" s="447">
        <v>103289</v>
      </c>
      <c r="B6333" s="332" t="s">
        <v>9249</v>
      </c>
      <c r="C6333" s="447" t="s">
        <v>5</v>
      </c>
      <c r="D6333" s="446">
        <v>32.36</v>
      </c>
      <c r="E6333" s="323"/>
    </row>
    <row r="6334" spans="1:5" ht="38.25">
      <c r="A6334" s="447">
        <v>103290</v>
      </c>
      <c r="B6334" s="332" t="s">
        <v>9250</v>
      </c>
      <c r="C6334" s="447" t="s">
        <v>5</v>
      </c>
      <c r="D6334" s="446">
        <v>49.64</v>
      </c>
      <c r="E6334" s="323"/>
    </row>
    <row r="6335" spans="1:5" ht="38.25">
      <c r="A6335" s="447">
        <v>103292</v>
      </c>
      <c r="B6335" s="332" t="s">
        <v>9251</v>
      </c>
      <c r="C6335" s="447" t="s">
        <v>5</v>
      </c>
      <c r="D6335" s="446">
        <v>75.34</v>
      </c>
      <c r="E6335" s="323"/>
    </row>
    <row r="6336" spans="1:5" ht="51">
      <c r="A6336" s="447">
        <v>97333</v>
      </c>
      <c r="B6336" s="332" t="s">
        <v>6240</v>
      </c>
      <c r="C6336" s="447" t="s">
        <v>5</v>
      </c>
      <c r="D6336" s="446">
        <v>57.81</v>
      </c>
      <c r="E6336" s="323"/>
    </row>
    <row r="6337" spans="1:5" ht="51">
      <c r="A6337" s="447">
        <v>97329</v>
      </c>
      <c r="B6337" s="332" t="s">
        <v>6236</v>
      </c>
      <c r="C6337" s="447" t="s">
        <v>5</v>
      </c>
      <c r="D6337" s="446">
        <v>57.3</v>
      </c>
      <c r="E6337" s="323"/>
    </row>
    <row r="6338" spans="1:5" ht="51">
      <c r="A6338" s="447">
        <v>97331</v>
      </c>
      <c r="B6338" s="332" t="s">
        <v>6238</v>
      </c>
      <c r="C6338" s="447" t="s">
        <v>5</v>
      </c>
      <c r="D6338" s="446">
        <v>27.75</v>
      </c>
      <c r="E6338" s="323"/>
    </row>
    <row r="6339" spans="1:5" ht="51">
      <c r="A6339" s="447">
        <v>97327</v>
      </c>
      <c r="B6339" s="332" t="s">
        <v>6234</v>
      </c>
      <c r="C6339" s="447" t="s">
        <v>5</v>
      </c>
      <c r="D6339" s="446">
        <v>27.4</v>
      </c>
      <c r="E6339" s="323"/>
    </row>
    <row r="6340" spans="1:5" ht="51">
      <c r="A6340" s="447">
        <v>97332</v>
      </c>
      <c r="B6340" s="332" t="s">
        <v>6239</v>
      </c>
      <c r="C6340" s="447" t="s">
        <v>5</v>
      </c>
      <c r="D6340" s="446">
        <v>45.03</v>
      </c>
      <c r="E6340" s="323"/>
    </row>
    <row r="6341" spans="1:5" ht="51">
      <c r="A6341" s="447">
        <v>97328</v>
      </c>
      <c r="B6341" s="332" t="s">
        <v>6235</v>
      </c>
      <c r="C6341" s="447" t="s">
        <v>5</v>
      </c>
      <c r="D6341" s="446">
        <v>44.62</v>
      </c>
      <c r="E6341" s="323"/>
    </row>
    <row r="6342" spans="1:5" ht="51">
      <c r="A6342" s="447">
        <v>97334</v>
      </c>
      <c r="B6342" s="332" t="s">
        <v>6241</v>
      </c>
      <c r="C6342" s="447" t="s">
        <v>5</v>
      </c>
      <c r="D6342" s="446">
        <v>70.73</v>
      </c>
      <c r="E6342" s="323"/>
    </row>
    <row r="6343" spans="1:5" ht="51">
      <c r="A6343" s="447">
        <v>97330</v>
      </c>
      <c r="B6343" s="332" t="s">
        <v>6237</v>
      </c>
      <c r="C6343" s="447" t="s">
        <v>5</v>
      </c>
      <c r="D6343" s="446">
        <v>70.17</v>
      </c>
      <c r="E6343" s="323"/>
    </row>
    <row r="6344" spans="1:5" ht="38.25">
      <c r="A6344" s="447">
        <v>93085</v>
      </c>
      <c r="B6344" s="332" t="s">
        <v>3813</v>
      </c>
      <c r="C6344" s="447" t="s">
        <v>2010</v>
      </c>
      <c r="D6344" s="446">
        <v>15.83</v>
      </c>
      <c r="E6344" s="323"/>
    </row>
    <row r="6345" spans="1:5" ht="38.25">
      <c r="A6345" s="447">
        <v>103892</v>
      </c>
      <c r="B6345" s="332" t="s">
        <v>3922</v>
      </c>
      <c r="C6345" s="447" t="s">
        <v>2010</v>
      </c>
      <c r="D6345" s="446">
        <v>16.89</v>
      </c>
      <c r="E6345" s="323"/>
    </row>
    <row r="6346" spans="1:5" ht="38.25">
      <c r="A6346" s="447">
        <v>103823</v>
      </c>
      <c r="B6346" s="332" t="s">
        <v>3869</v>
      </c>
      <c r="C6346" s="447" t="s">
        <v>2010</v>
      </c>
      <c r="D6346" s="446">
        <v>18.96</v>
      </c>
      <c r="E6346" s="323"/>
    </row>
    <row r="6347" spans="1:5" ht="38.25">
      <c r="A6347" s="447">
        <v>103856</v>
      </c>
      <c r="B6347" s="332" t="s">
        <v>3892</v>
      </c>
      <c r="C6347" s="447" t="s">
        <v>2010</v>
      </c>
      <c r="D6347" s="446">
        <v>16.87</v>
      </c>
      <c r="E6347" s="323"/>
    </row>
    <row r="6348" spans="1:5" ht="38.25">
      <c r="A6348" s="447">
        <v>93108</v>
      </c>
      <c r="B6348" s="332" t="s">
        <v>3834</v>
      </c>
      <c r="C6348" s="447" t="s">
        <v>2010</v>
      </c>
      <c r="D6348" s="446">
        <v>14.25</v>
      </c>
      <c r="E6348" s="323"/>
    </row>
    <row r="6349" spans="1:5" ht="38.25">
      <c r="A6349" s="447">
        <v>93091</v>
      </c>
      <c r="B6349" s="332" t="s">
        <v>3819</v>
      </c>
      <c r="C6349" s="447" t="s">
        <v>2010</v>
      </c>
      <c r="D6349" s="446">
        <v>17.57</v>
      </c>
      <c r="E6349" s="323"/>
    </row>
    <row r="6350" spans="1:5" ht="38.25">
      <c r="A6350" s="447">
        <v>103900</v>
      </c>
      <c r="B6350" s="332" t="s">
        <v>3930</v>
      </c>
      <c r="C6350" s="447" t="s">
        <v>2010</v>
      </c>
      <c r="D6350" s="446">
        <v>21.88</v>
      </c>
      <c r="E6350" s="323"/>
    </row>
    <row r="6351" spans="1:5" ht="38.25">
      <c r="A6351" s="447">
        <v>103831</v>
      </c>
      <c r="B6351" s="332" t="s">
        <v>3874</v>
      </c>
      <c r="C6351" s="447" t="s">
        <v>2010</v>
      </c>
      <c r="D6351" s="446">
        <v>28.29</v>
      </c>
      <c r="E6351" s="323"/>
    </row>
    <row r="6352" spans="1:5" ht="38.25">
      <c r="A6352" s="447">
        <v>103864</v>
      </c>
      <c r="B6352" s="332" t="s">
        <v>3900</v>
      </c>
      <c r="C6352" s="447" t="s">
        <v>2010</v>
      </c>
      <c r="D6352" s="446">
        <v>23.09</v>
      </c>
      <c r="E6352" s="323"/>
    </row>
    <row r="6353" spans="1:5" ht="38.25">
      <c r="A6353" s="447">
        <v>93133</v>
      </c>
      <c r="B6353" s="332" t="s">
        <v>3853</v>
      </c>
      <c r="C6353" s="447" t="s">
        <v>2010</v>
      </c>
      <c r="D6353" s="446">
        <v>20.55</v>
      </c>
      <c r="E6353" s="323"/>
    </row>
    <row r="6354" spans="1:5" ht="38.25">
      <c r="A6354" s="447">
        <v>93057</v>
      </c>
      <c r="B6354" s="332" t="s">
        <v>3786</v>
      </c>
      <c r="C6354" s="447" t="s">
        <v>2010</v>
      </c>
      <c r="D6354" s="446">
        <v>14.8</v>
      </c>
      <c r="E6354" s="323"/>
    </row>
    <row r="6355" spans="1:5" ht="38.25">
      <c r="A6355" s="447">
        <v>93062</v>
      </c>
      <c r="B6355" s="332" t="s">
        <v>3791</v>
      </c>
      <c r="C6355" s="447" t="s">
        <v>2010</v>
      </c>
      <c r="D6355" s="446">
        <v>28.54</v>
      </c>
      <c r="E6355" s="323"/>
    </row>
    <row r="6356" spans="1:5" ht="38.25">
      <c r="A6356" s="447">
        <v>93065</v>
      </c>
      <c r="B6356" s="332" t="s">
        <v>3794</v>
      </c>
      <c r="C6356" s="447" t="s">
        <v>2010</v>
      </c>
      <c r="D6356" s="446">
        <v>46.69</v>
      </c>
      <c r="E6356" s="323"/>
    </row>
    <row r="6357" spans="1:5" ht="38.25">
      <c r="A6357" s="447">
        <v>93068</v>
      </c>
      <c r="B6357" s="332" t="s">
        <v>3797</v>
      </c>
      <c r="C6357" s="447" t="s">
        <v>2010</v>
      </c>
      <c r="D6357" s="446">
        <v>65.78</v>
      </c>
      <c r="E6357" s="323"/>
    </row>
    <row r="6358" spans="1:5" ht="38.25">
      <c r="A6358" s="447">
        <v>93071</v>
      </c>
      <c r="B6358" s="332" t="s">
        <v>3800</v>
      </c>
      <c r="C6358" s="447" t="s">
        <v>2010</v>
      </c>
      <c r="D6358" s="446">
        <v>179.8</v>
      </c>
      <c r="E6358" s="323"/>
    </row>
    <row r="6359" spans="1:5" ht="38.25">
      <c r="A6359" s="447">
        <v>93081</v>
      </c>
      <c r="B6359" s="332" t="s">
        <v>3809</v>
      </c>
      <c r="C6359" s="447" t="s">
        <v>2010</v>
      </c>
      <c r="D6359" s="446">
        <v>19.64</v>
      </c>
      <c r="E6359" s="323"/>
    </row>
    <row r="6360" spans="1:5" ht="38.25">
      <c r="A6360" s="447">
        <v>103887</v>
      </c>
      <c r="B6360" s="332" t="s">
        <v>3917</v>
      </c>
      <c r="C6360" s="447" t="s">
        <v>2010</v>
      </c>
      <c r="D6360" s="446">
        <v>21.28</v>
      </c>
      <c r="E6360" s="323"/>
    </row>
    <row r="6361" spans="1:5" ht="38.25">
      <c r="A6361" s="447">
        <v>103818</v>
      </c>
      <c r="B6361" s="332" t="s">
        <v>6419</v>
      </c>
      <c r="C6361" s="447" t="s">
        <v>2010</v>
      </c>
      <c r="D6361" s="446">
        <v>21.26</v>
      </c>
      <c r="E6361" s="323"/>
    </row>
    <row r="6362" spans="1:5" ht="38.25">
      <c r="A6362" s="447">
        <v>103851</v>
      </c>
      <c r="B6362" s="332" t="s">
        <v>6426</v>
      </c>
      <c r="C6362" s="447" t="s">
        <v>2010</v>
      </c>
      <c r="D6362" s="446">
        <v>21.02</v>
      </c>
      <c r="E6362" s="323"/>
    </row>
    <row r="6363" spans="1:5" ht="38.25">
      <c r="A6363" s="447">
        <v>93104</v>
      </c>
      <c r="B6363" s="332" t="s">
        <v>3830</v>
      </c>
      <c r="C6363" s="447" t="s">
        <v>2010</v>
      </c>
      <c r="D6363" s="446">
        <v>19.739999999999998</v>
      </c>
      <c r="E6363" s="323"/>
    </row>
    <row r="6364" spans="1:5" ht="38.25">
      <c r="A6364" s="447">
        <v>98602</v>
      </c>
      <c r="B6364" s="332" t="s">
        <v>3854</v>
      </c>
      <c r="C6364" s="447" t="s">
        <v>2010</v>
      </c>
      <c r="D6364" s="446">
        <v>19.14</v>
      </c>
      <c r="E6364" s="323"/>
    </row>
    <row r="6365" spans="1:5" ht="38.25">
      <c r="A6365" s="447">
        <v>93087</v>
      </c>
      <c r="B6365" s="332" t="s">
        <v>3815</v>
      </c>
      <c r="C6365" s="447" t="s">
        <v>2010</v>
      </c>
      <c r="D6365" s="446">
        <v>20.57</v>
      </c>
      <c r="E6365" s="323"/>
    </row>
    <row r="6366" spans="1:5" ht="38.25">
      <c r="A6366" s="447">
        <v>103893</v>
      </c>
      <c r="B6366" s="332" t="s">
        <v>3923</v>
      </c>
      <c r="C6366" s="447" t="s">
        <v>2010</v>
      </c>
      <c r="D6366" s="446">
        <v>22.57</v>
      </c>
      <c r="E6366" s="323"/>
    </row>
    <row r="6367" spans="1:5" ht="38.25">
      <c r="A6367" s="447">
        <v>103824</v>
      </c>
      <c r="B6367" s="332" t="s">
        <v>6420</v>
      </c>
      <c r="C6367" s="447" t="s">
        <v>2010</v>
      </c>
      <c r="D6367" s="446">
        <v>24.82</v>
      </c>
      <c r="E6367" s="323"/>
    </row>
    <row r="6368" spans="1:5" ht="38.25">
      <c r="A6368" s="447">
        <v>103857</v>
      </c>
      <c r="B6368" s="332" t="s">
        <v>3893</v>
      </c>
      <c r="C6368" s="447" t="s">
        <v>2010</v>
      </c>
      <c r="D6368" s="446">
        <v>22.88</v>
      </c>
      <c r="E6368" s="323"/>
    </row>
    <row r="6369" spans="1:5" ht="38.25">
      <c r="A6369" s="447">
        <v>93110</v>
      </c>
      <c r="B6369" s="332" t="s">
        <v>3836</v>
      </c>
      <c r="C6369" s="447" t="s">
        <v>2010</v>
      </c>
      <c r="D6369" s="446">
        <v>21.65</v>
      </c>
      <c r="E6369" s="323"/>
    </row>
    <row r="6370" spans="1:5" ht="38.25">
      <c r="A6370" s="447">
        <v>93054</v>
      </c>
      <c r="B6370" s="332" t="s">
        <v>3783</v>
      </c>
      <c r="C6370" s="447" t="s">
        <v>2010</v>
      </c>
      <c r="D6370" s="446">
        <v>23.73</v>
      </c>
      <c r="E6370" s="323"/>
    </row>
    <row r="6371" spans="1:5" ht="38.25">
      <c r="A6371" s="447">
        <v>93088</v>
      </c>
      <c r="B6371" s="332" t="s">
        <v>3816</v>
      </c>
      <c r="C6371" s="447" t="s">
        <v>2010</v>
      </c>
      <c r="D6371" s="446">
        <v>25.5</v>
      </c>
      <c r="E6371" s="323"/>
    </row>
    <row r="6372" spans="1:5" ht="38.25">
      <c r="A6372" s="447">
        <v>103894</v>
      </c>
      <c r="B6372" s="332" t="s">
        <v>3924</v>
      </c>
      <c r="C6372" s="447" t="s">
        <v>2010</v>
      </c>
      <c r="D6372" s="446">
        <v>27.16</v>
      </c>
      <c r="E6372" s="323"/>
    </row>
    <row r="6373" spans="1:5" ht="38.25">
      <c r="A6373" s="447">
        <v>103825</v>
      </c>
      <c r="B6373" s="332" t="s">
        <v>6421</v>
      </c>
      <c r="C6373" s="447" t="s">
        <v>2010</v>
      </c>
      <c r="D6373" s="446">
        <v>29.41</v>
      </c>
      <c r="E6373" s="323"/>
    </row>
    <row r="6374" spans="1:5" ht="38.25">
      <c r="A6374" s="447">
        <v>103858</v>
      </c>
      <c r="B6374" s="332" t="s">
        <v>3894</v>
      </c>
      <c r="C6374" s="447" t="s">
        <v>2010</v>
      </c>
      <c r="D6374" s="446">
        <v>27.47</v>
      </c>
      <c r="E6374" s="323"/>
    </row>
    <row r="6375" spans="1:5" ht="38.25">
      <c r="A6375" s="447">
        <v>93111</v>
      </c>
      <c r="B6375" s="332" t="s">
        <v>3837</v>
      </c>
      <c r="C6375" s="447" t="s">
        <v>2010</v>
      </c>
      <c r="D6375" s="446">
        <v>26.24</v>
      </c>
      <c r="E6375" s="323"/>
    </row>
    <row r="6376" spans="1:5" ht="38.25">
      <c r="A6376" s="447">
        <v>93059</v>
      </c>
      <c r="B6376" s="332" t="s">
        <v>3788</v>
      </c>
      <c r="C6376" s="447" t="s">
        <v>2010</v>
      </c>
      <c r="D6376" s="446">
        <v>31.04</v>
      </c>
      <c r="E6376" s="323"/>
    </row>
    <row r="6377" spans="1:5" ht="38.25">
      <c r="A6377" s="447">
        <v>93093</v>
      </c>
      <c r="B6377" s="332" t="s">
        <v>3821</v>
      </c>
      <c r="C6377" s="447" t="s">
        <v>2010</v>
      </c>
      <c r="D6377" s="446">
        <v>32.369999999999997</v>
      </c>
      <c r="E6377" s="323"/>
    </row>
    <row r="6378" spans="1:5" ht="38.25">
      <c r="A6378" s="447">
        <v>103899</v>
      </c>
      <c r="B6378" s="332" t="s">
        <v>3929</v>
      </c>
      <c r="C6378" s="447" t="s">
        <v>2010</v>
      </c>
      <c r="D6378" s="446">
        <v>34.68</v>
      </c>
      <c r="E6378" s="323"/>
    </row>
    <row r="6379" spans="1:5" ht="38.25">
      <c r="A6379" s="447">
        <v>103830</v>
      </c>
      <c r="B6379" s="332" t="s">
        <v>6422</v>
      </c>
      <c r="C6379" s="447" t="s">
        <v>2010</v>
      </c>
      <c r="D6379" s="446">
        <v>38.6</v>
      </c>
      <c r="E6379" s="323"/>
    </row>
    <row r="6380" spans="1:5" ht="38.25">
      <c r="A6380" s="447">
        <v>103863</v>
      </c>
      <c r="B6380" s="332" t="s">
        <v>3899</v>
      </c>
      <c r="C6380" s="447" t="s">
        <v>2010</v>
      </c>
      <c r="D6380" s="446">
        <v>35.450000000000003</v>
      </c>
      <c r="E6380" s="323"/>
    </row>
    <row r="6381" spans="1:5" ht="38.25">
      <c r="A6381" s="447">
        <v>93114</v>
      </c>
      <c r="B6381" s="332" t="s">
        <v>3840</v>
      </c>
      <c r="C6381" s="447" t="s">
        <v>2010</v>
      </c>
      <c r="D6381" s="446">
        <v>34.28</v>
      </c>
      <c r="E6381" s="323"/>
    </row>
    <row r="6382" spans="1:5" ht="51">
      <c r="A6382" s="447">
        <v>93075</v>
      </c>
      <c r="B6382" s="332" t="s">
        <v>3803</v>
      </c>
      <c r="C6382" s="447" t="s">
        <v>2010</v>
      </c>
      <c r="D6382" s="446">
        <v>20.81</v>
      </c>
      <c r="E6382" s="323"/>
    </row>
    <row r="6383" spans="1:5" ht="51">
      <c r="A6383" s="447">
        <v>103876</v>
      </c>
      <c r="B6383" s="332" t="s">
        <v>3906</v>
      </c>
      <c r="C6383" s="447" t="s">
        <v>2010</v>
      </c>
      <c r="D6383" s="446">
        <v>23.26</v>
      </c>
      <c r="E6383" s="323"/>
    </row>
    <row r="6384" spans="1:5" ht="51">
      <c r="A6384" s="447">
        <v>103807</v>
      </c>
      <c r="B6384" s="332" t="s">
        <v>6416</v>
      </c>
      <c r="C6384" s="447" t="s">
        <v>2010</v>
      </c>
      <c r="D6384" s="446">
        <v>23.23</v>
      </c>
      <c r="E6384" s="323"/>
    </row>
    <row r="6385" spans="1:5" ht="51">
      <c r="A6385" s="447">
        <v>103840</v>
      </c>
      <c r="B6385" s="332" t="s">
        <v>6423</v>
      </c>
      <c r="C6385" s="447" t="s">
        <v>2010</v>
      </c>
      <c r="D6385" s="446">
        <v>22.87</v>
      </c>
      <c r="E6385" s="323"/>
    </row>
    <row r="6386" spans="1:5" ht="51">
      <c r="A6386" s="447">
        <v>93098</v>
      </c>
      <c r="B6386" s="332" t="s">
        <v>3824</v>
      </c>
      <c r="C6386" s="447" t="s">
        <v>2010</v>
      </c>
      <c r="D6386" s="446">
        <v>20.95</v>
      </c>
      <c r="E6386" s="323"/>
    </row>
    <row r="6387" spans="1:5" ht="38.25">
      <c r="A6387" s="447">
        <v>93120</v>
      </c>
      <c r="B6387" s="332" t="s">
        <v>3846</v>
      </c>
      <c r="C6387" s="447" t="s">
        <v>2010</v>
      </c>
      <c r="D6387" s="446">
        <v>27.34</v>
      </c>
      <c r="E6387" s="323"/>
    </row>
    <row r="6388" spans="1:5" ht="51">
      <c r="A6388" s="447">
        <v>93077</v>
      </c>
      <c r="B6388" s="332" t="s">
        <v>3805</v>
      </c>
      <c r="C6388" s="447" t="s">
        <v>2010</v>
      </c>
      <c r="D6388" s="446">
        <v>29.48</v>
      </c>
      <c r="E6388" s="323"/>
    </row>
    <row r="6389" spans="1:5" ht="51">
      <c r="A6389" s="447">
        <v>103879</v>
      </c>
      <c r="B6389" s="332" t="s">
        <v>3909</v>
      </c>
      <c r="C6389" s="447" t="s">
        <v>2010</v>
      </c>
      <c r="D6389" s="446">
        <v>32.479999999999997</v>
      </c>
      <c r="E6389" s="323"/>
    </row>
    <row r="6390" spans="1:5" ht="51">
      <c r="A6390" s="447">
        <v>103810</v>
      </c>
      <c r="B6390" s="332" t="s">
        <v>6417</v>
      </c>
      <c r="C6390" s="447" t="s">
        <v>2010</v>
      </c>
      <c r="D6390" s="446">
        <v>35.799999999999997</v>
      </c>
      <c r="E6390" s="323"/>
    </row>
    <row r="6391" spans="1:5" ht="51">
      <c r="A6391" s="447">
        <v>103843</v>
      </c>
      <c r="B6391" s="332" t="s">
        <v>6424</v>
      </c>
      <c r="C6391" s="447" t="s">
        <v>2010</v>
      </c>
      <c r="D6391" s="446">
        <v>32.92</v>
      </c>
      <c r="E6391" s="323"/>
    </row>
    <row r="6392" spans="1:5" ht="51">
      <c r="A6392" s="447">
        <v>93100</v>
      </c>
      <c r="B6392" s="332" t="s">
        <v>3826</v>
      </c>
      <c r="C6392" s="447" t="s">
        <v>2010</v>
      </c>
      <c r="D6392" s="446">
        <v>31.08</v>
      </c>
      <c r="E6392" s="323"/>
    </row>
    <row r="6393" spans="1:5" ht="38.25">
      <c r="A6393" s="447">
        <v>93121</v>
      </c>
      <c r="B6393" s="332" t="s">
        <v>3847</v>
      </c>
      <c r="C6393" s="447" t="s">
        <v>2010</v>
      </c>
      <c r="D6393" s="446">
        <v>31.03</v>
      </c>
      <c r="E6393" s="323"/>
    </row>
    <row r="6394" spans="1:5" ht="51">
      <c r="A6394" s="447">
        <v>93078</v>
      </c>
      <c r="B6394" s="332" t="s">
        <v>3806</v>
      </c>
      <c r="C6394" s="447" t="s">
        <v>2010</v>
      </c>
      <c r="D6394" s="446">
        <v>33.17</v>
      </c>
      <c r="E6394" s="323"/>
    </row>
    <row r="6395" spans="1:5" ht="51">
      <c r="A6395" s="447">
        <v>103880</v>
      </c>
      <c r="B6395" s="332" t="s">
        <v>3910</v>
      </c>
      <c r="C6395" s="447" t="s">
        <v>2010</v>
      </c>
      <c r="D6395" s="446">
        <v>36.17</v>
      </c>
      <c r="E6395" s="323"/>
    </row>
    <row r="6396" spans="1:5" ht="51">
      <c r="A6396" s="447">
        <v>103811</v>
      </c>
      <c r="B6396" s="332" t="s">
        <v>6418</v>
      </c>
      <c r="C6396" s="447" t="s">
        <v>2010</v>
      </c>
      <c r="D6396" s="446">
        <v>39.49</v>
      </c>
      <c r="E6396" s="323"/>
    </row>
    <row r="6397" spans="1:5" ht="51">
      <c r="A6397" s="447">
        <v>103844</v>
      </c>
      <c r="B6397" s="332" t="s">
        <v>6425</v>
      </c>
      <c r="C6397" s="447" t="s">
        <v>2010</v>
      </c>
      <c r="D6397" s="446">
        <v>36.590000000000003</v>
      </c>
      <c r="E6397" s="323"/>
    </row>
    <row r="6398" spans="1:5" ht="51">
      <c r="A6398" s="447">
        <v>93101</v>
      </c>
      <c r="B6398" s="332" t="s">
        <v>3827</v>
      </c>
      <c r="C6398" s="447" t="s">
        <v>2010</v>
      </c>
      <c r="D6398" s="446">
        <v>34.770000000000003</v>
      </c>
      <c r="E6398" s="323"/>
    </row>
    <row r="6399" spans="1:5" ht="38.25">
      <c r="A6399" s="447">
        <v>92311</v>
      </c>
      <c r="B6399" s="332" t="s">
        <v>4378</v>
      </c>
      <c r="C6399" s="447" t="s">
        <v>2010</v>
      </c>
      <c r="D6399" s="446">
        <v>13.62</v>
      </c>
      <c r="E6399" s="323"/>
    </row>
    <row r="6400" spans="1:5" ht="38.25">
      <c r="A6400" s="447">
        <v>103874</v>
      </c>
      <c r="B6400" s="332" t="s">
        <v>3904</v>
      </c>
      <c r="C6400" s="447" t="s">
        <v>2010</v>
      </c>
      <c r="D6400" s="446">
        <v>18.98</v>
      </c>
      <c r="E6400" s="323"/>
    </row>
    <row r="6401" spans="1:5" ht="38.25">
      <c r="A6401" s="447">
        <v>103805</v>
      </c>
      <c r="B6401" s="332" t="s">
        <v>3855</v>
      </c>
      <c r="C6401" s="447" t="s">
        <v>2010</v>
      </c>
      <c r="D6401" s="446">
        <v>18.920000000000002</v>
      </c>
      <c r="E6401" s="323"/>
    </row>
    <row r="6402" spans="1:5" ht="38.25">
      <c r="A6402" s="447">
        <v>103838</v>
      </c>
      <c r="B6402" s="332" t="s">
        <v>3878</v>
      </c>
      <c r="C6402" s="447" t="s">
        <v>2010</v>
      </c>
      <c r="D6402" s="446">
        <v>18.190000000000001</v>
      </c>
      <c r="E6402" s="323"/>
    </row>
    <row r="6403" spans="1:5" ht="38.25">
      <c r="A6403" s="447">
        <v>92326</v>
      </c>
      <c r="B6403" s="332" t="s">
        <v>3772</v>
      </c>
      <c r="C6403" s="447" t="s">
        <v>2010</v>
      </c>
      <c r="D6403" s="446">
        <v>14.34</v>
      </c>
      <c r="E6403" s="323"/>
    </row>
    <row r="6404" spans="1:5" ht="38.25">
      <c r="A6404" s="447">
        <v>92287</v>
      </c>
      <c r="B6404" s="332" t="s">
        <v>3746</v>
      </c>
      <c r="C6404" s="447" t="s">
        <v>2010</v>
      </c>
      <c r="D6404" s="446">
        <v>18.52</v>
      </c>
      <c r="E6404" s="323"/>
    </row>
    <row r="6405" spans="1:5" ht="38.25">
      <c r="A6405" s="447">
        <v>92312</v>
      </c>
      <c r="B6405" s="332" t="s">
        <v>3764</v>
      </c>
      <c r="C6405" s="447" t="s">
        <v>2010</v>
      </c>
      <c r="D6405" s="446">
        <v>22.82</v>
      </c>
      <c r="E6405" s="323"/>
    </row>
    <row r="6406" spans="1:5" ht="38.25">
      <c r="A6406" s="447">
        <v>103877</v>
      </c>
      <c r="B6406" s="332" t="s">
        <v>3907</v>
      </c>
      <c r="C6406" s="447" t="s">
        <v>2010</v>
      </c>
      <c r="D6406" s="446">
        <v>28.8</v>
      </c>
      <c r="E6406" s="323"/>
    </row>
    <row r="6407" spans="1:5" ht="38.25">
      <c r="A6407" s="447">
        <v>103808</v>
      </c>
      <c r="B6407" s="332" t="s">
        <v>3857</v>
      </c>
      <c r="C6407" s="447" t="s">
        <v>2010</v>
      </c>
      <c r="D6407" s="446">
        <v>35.43</v>
      </c>
      <c r="E6407" s="323"/>
    </row>
    <row r="6408" spans="1:5" ht="38.25">
      <c r="A6408" s="447">
        <v>103841</v>
      </c>
      <c r="B6408" s="332" t="s">
        <v>3880</v>
      </c>
      <c r="C6408" s="447" t="s">
        <v>2010</v>
      </c>
      <c r="D6408" s="446">
        <v>29.66</v>
      </c>
      <c r="E6408" s="323"/>
    </row>
    <row r="6409" spans="1:5" ht="38.25">
      <c r="A6409" s="447">
        <v>92327</v>
      </c>
      <c r="B6409" s="332" t="s">
        <v>3773</v>
      </c>
      <c r="C6409" s="447" t="s">
        <v>2010</v>
      </c>
      <c r="D6409" s="446">
        <v>26</v>
      </c>
      <c r="E6409" s="323"/>
    </row>
    <row r="6410" spans="1:5" ht="38.25">
      <c r="A6410" s="447">
        <v>92288</v>
      </c>
      <c r="B6410" s="332" t="s">
        <v>3747</v>
      </c>
      <c r="C6410" s="447" t="s">
        <v>2010</v>
      </c>
      <c r="D6410" s="446">
        <v>29.27</v>
      </c>
      <c r="E6410" s="323"/>
    </row>
    <row r="6411" spans="1:5" ht="38.25">
      <c r="A6411" s="447">
        <v>92313</v>
      </c>
      <c r="B6411" s="332" t="s">
        <v>3765</v>
      </c>
      <c r="C6411" s="447" t="s">
        <v>2010</v>
      </c>
      <c r="D6411" s="446">
        <v>33.229999999999997</v>
      </c>
      <c r="E6411" s="323"/>
    </row>
    <row r="6412" spans="1:5" ht="38.25">
      <c r="A6412" s="447">
        <v>103881</v>
      </c>
      <c r="B6412" s="332" t="s">
        <v>3911</v>
      </c>
      <c r="C6412" s="447" t="s">
        <v>2010</v>
      </c>
      <c r="D6412" s="446">
        <v>40.17</v>
      </c>
      <c r="E6412" s="323"/>
    </row>
    <row r="6413" spans="1:5" ht="38.25">
      <c r="A6413" s="447">
        <v>103812</v>
      </c>
      <c r="B6413" s="332" t="s">
        <v>3859</v>
      </c>
      <c r="C6413" s="447" t="s">
        <v>2010</v>
      </c>
      <c r="D6413" s="446">
        <v>52.53</v>
      </c>
      <c r="E6413" s="323"/>
    </row>
    <row r="6414" spans="1:5" ht="38.25">
      <c r="A6414" s="447">
        <v>103845</v>
      </c>
      <c r="B6414" s="332" t="s">
        <v>3882</v>
      </c>
      <c r="C6414" s="447" t="s">
        <v>2010</v>
      </c>
      <c r="D6414" s="446">
        <v>42.43</v>
      </c>
      <c r="E6414" s="323"/>
    </row>
    <row r="6415" spans="1:5" ht="38.25">
      <c r="A6415" s="447">
        <v>92328</v>
      </c>
      <c r="B6415" s="332" t="s">
        <v>3774</v>
      </c>
      <c r="C6415" s="447" t="s">
        <v>2010</v>
      </c>
      <c r="D6415" s="446">
        <v>38.909999999999997</v>
      </c>
      <c r="E6415" s="323"/>
    </row>
    <row r="6416" spans="1:5" ht="38.25">
      <c r="A6416" s="447">
        <v>92289</v>
      </c>
      <c r="B6416" s="332" t="s">
        <v>3748</v>
      </c>
      <c r="C6416" s="447" t="s">
        <v>2010</v>
      </c>
      <c r="D6416" s="446">
        <v>51.99</v>
      </c>
      <c r="E6416" s="323"/>
    </row>
    <row r="6417" spans="1:5" ht="38.25">
      <c r="A6417" s="447">
        <v>92290</v>
      </c>
      <c r="B6417" s="332" t="s">
        <v>3749</v>
      </c>
      <c r="C6417" s="447" t="s">
        <v>2010</v>
      </c>
      <c r="D6417" s="446">
        <v>78.87</v>
      </c>
      <c r="E6417" s="323"/>
    </row>
    <row r="6418" spans="1:5" ht="38.25">
      <c r="A6418" s="447">
        <v>92291</v>
      </c>
      <c r="B6418" s="332" t="s">
        <v>3750</v>
      </c>
      <c r="C6418" s="447" t="s">
        <v>2010</v>
      </c>
      <c r="D6418" s="446">
        <v>122.3</v>
      </c>
      <c r="E6418" s="323"/>
    </row>
    <row r="6419" spans="1:5" ht="38.25">
      <c r="A6419" s="447">
        <v>92292</v>
      </c>
      <c r="B6419" s="332" t="s">
        <v>3751</v>
      </c>
      <c r="C6419" s="447" t="s">
        <v>2010</v>
      </c>
      <c r="D6419" s="446">
        <v>379.8</v>
      </c>
      <c r="E6419" s="323"/>
    </row>
    <row r="6420" spans="1:5" ht="38.25">
      <c r="A6420" s="447">
        <v>93082</v>
      </c>
      <c r="B6420" s="332" t="s">
        <v>3810</v>
      </c>
      <c r="C6420" s="447" t="s">
        <v>2010</v>
      </c>
      <c r="D6420" s="446">
        <v>25.46</v>
      </c>
      <c r="E6420" s="323"/>
    </row>
    <row r="6421" spans="1:5" ht="38.25">
      <c r="A6421" s="447">
        <v>103885</v>
      </c>
      <c r="B6421" s="332" t="s">
        <v>3915</v>
      </c>
      <c r="C6421" s="447" t="s">
        <v>2010</v>
      </c>
      <c r="D6421" s="446">
        <v>28.73</v>
      </c>
      <c r="E6421" s="323"/>
    </row>
    <row r="6422" spans="1:5" ht="38.25">
      <c r="A6422" s="447">
        <v>103816</v>
      </c>
      <c r="B6422" s="332" t="s">
        <v>3863</v>
      </c>
      <c r="C6422" s="447" t="s">
        <v>2010</v>
      </c>
      <c r="D6422" s="446">
        <v>28.71</v>
      </c>
      <c r="E6422" s="323"/>
    </row>
    <row r="6423" spans="1:5" ht="38.25">
      <c r="A6423" s="447">
        <v>103849</v>
      </c>
      <c r="B6423" s="332" t="s">
        <v>3886</v>
      </c>
      <c r="C6423" s="447" t="s">
        <v>2010</v>
      </c>
      <c r="D6423" s="446">
        <v>28.21</v>
      </c>
      <c r="E6423" s="323"/>
    </row>
    <row r="6424" spans="1:5" ht="38.25">
      <c r="A6424" s="447">
        <v>93105</v>
      </c>
      <c r="B6424" s="332" t="s">
        <v>3831</v>
      </c>
      <c r="C6424" s="447" t="s">
        <v>2010</v>
      </c>
      <c r="D6424" s="446">
        <v>25.64</v>
      </c>
      <c r="E6424" s="323"/>
    </row>
    <row r="6425" spans="1:5" ht="38.25">
      <c r="A6425" s="447">
        <v>93055</v>
      </c>
      <c r="B6425" s="332" t="s">
        <v>3784</v>
      </c>
      <c r="C6425" s="447" t="s">
        <v>2010</v>
      </c>
      <c r="D6425" s="446">
        <v>47.74</v>
      </c>
      <c r="E6425" s="323"/>
    </row>
    <row r="6426" spans="1:5" ht="38.25">
      <c r="A6426" s="447">
        <v>93089</v>
      </c>
      <c r="B6426" s="332" t="s">
        <v>3817</v>
      </c>
      <c r="C6426" s="447" t="s">
        <v>2010</v>
      </c>
      <c r="D6426" s="446">
        <v>50.61</v>
      </c>
      <c r="E6426" s="323"/>
    </row>
    <row r="6427" spans="1:5" ht="38.25">
      <c r="A6427" s="447">
        <v>103891</v>
      </c>
      <c r="B6427" s="332" t="s">
        <v>3921</v>
      </c>
      <c r="C6427" s="447" t="s">
        <v>2010</v>
      </c>
      <c r="D6427" s="446">
        <v>54.62</v>
      </c>
      <c r="E6427" s="323"/>
    </row>
    <row r="6428" spans="1:5" ht="38.25">
      <c r="A6428" s="447">
        <v>103822</v>
      </c>
      <c r="B6428" s="332" t="s">
        <v>3868</v>
      </c>
      <c r="C6428" s="447" t="s">
        <v>2010</v>
      </c>
      <c r="D6428" s="446">
        <v>59.1</v>
      </c>
      <c r="E6428" s="323"/>
    </row>
    <row r="6429" spans="1:5" ht="38.25">
      <c r="A6429" s="447">
        <v>103855</v>
      </c>
      <c r="B6429" s="332" t="s">
        <v>3891</v>
      </c>
      <c r="C6429" s="447" t="s">
        <v>2010</v>
      </c>
      <c r="D6429" s="446">
        <v>55.21</v>
      </c>
      <c r="E6429" s="323"/>
    </row>
    <row r="6430" spans="1:5" ht="38.25">
      <c r="A6430" s="447">
        <v>93112</v>
      </c>
      <c r="B6430" s="332" t="s">
        <v>3838</v>
      </c>
      <c r="C6430" s="447" t="s">
        <v>2010</v>
      </c>
      <c r="D6430" s="446">
        <v>52.75</v>
      </c>
      <c r="E6430" s="323"/>
    </row>
    <row r="6431" spans="1:5" ht="38.25">
      <c r="A6431" s="447">
        <v>93060</v>
      </c>
      <c r="B6431" s="332" t="s">
        <v>3789</v>
      </c>
      <c r="C6431" s="447" t="s">
        <v>2010</v>
      </c>
      <c r="D6431" s="446">
        <v>83.71</v>
      </c>
      <c r="E6431" s="323"/>
    </row>
    <row r="6432" spans="1:5" ht="38.25">
      <c r="A6432" s="447">
        <v>93094</v>
      </c>
      <c r="B6432" s="332" t="s">
        <v>3822</v>
      </c>
      <c r="C6432" s="447" t="s">
        <v>2010</v>
      </c>
      <c r="D6432" s="446">
        <v>86.36</v>
      </c>
      <c r="E6432" s="323"/>
    </row>
    <row r="6433" spans="1:5" ht="38.25">
      <c r="A6433" s="447">
        <v>103897</v>
      </c>
      <c r="B6433" s="332" t="s">
        <v>3927</v>
      </c>
      <c r="C6433" s="447" t="s">
        <v>2010</v>
      </c>
      <c r="D6433" s="446">
        <v>90.99</v>
      </c>
      <c r="E6433" s="323"/>
    </row>
    <row r="6434" spans="1:5" ht="38.25">
      <c r="A6434" s="447">
        <v>103828</v>
      </c>
      <c r="B6434" s="332" t="s">
        <v>3872</v>
      </c>
      <c r="C6434" s="447" t="s">
        <v>2010</v>
      </c>
      <c r="D6434" s="446">
        <v>98.81</v>
      </c>
      <c r="E6434" s="323"/>
    </row>
    <row r="6435" spans="1:5" ht="38.25">
      <c r="A6435" s="447">
        <v>103861</v>
      </c>
      <c r="B6435" s="332" t="s">
        <v>3897</v>
      </c>
      <c r="C6435" s="447" t="s">
        <v>2010</v>
      </c>
      <c r="D6435" s="446">
        <v>92.53</v>
      </c>
      <c r="E6435" s="323"/>
    </row>
    <row r="6436" spans="1:5" ht="38.25">
      <c r="A6436" s="447">
        <v>93115</v>
      </c>
      <c r="B6436" s="332" t="s">
        <v>3841</v>
      </c>
      <c r="C6436" s="447" t="s">
        <v>2010</v>
      </c>
      <c r="D6436" s="446">
        <v>90.18</v>
      </c>
      <c r="E6436" s="323"/>
    </row>
    <row r="6437" spans="1:5" ht="38.25">
      <c r="A6437" s="447">
        <v>93074</v>
      </c>
      <c r="B6437" s="332" t="s">
        <v>3802</v>
      </c>
      <c r="C6437" s="447" t="s">
        <v>2010</v>
      </c>
      <c r="D6437" s="446">
        <v>14.05</v>
      </c>
      <c r="E6437" s="323"/>
    </row>
    <row r="6438" spans="1:5" ht="38.25">
      <c r="A6438" s="447">
        <v>103875</v>
      </c>
      <c r="B6438" s="332" t="s">
        <v>3905</v>
      </c>
      <c r="C6438" s="447" t="s">
        <v>2010</v>
      </c>
      <c r="D6438" s="446">
        <v>18.95</v>
      </c>
      <c r="E6438" s="323"/>
    </row>
    <row r="6439" spans="1:5" ht="38.25">
      <c r="A6439" s="447">
        <v>103806</v>
      </c>
      <c r="B6439" s="332" t="s">
        <v>3856</v>
      </c>
      <c r="C6439" s="447" t="s">
        <v>2010</v>
      </c>
      <c r="D6439" s="446">
        <v>18.89</v>
      </c>
      <c r="E6439" s="323"/>
    </row>
    <row r="6440" spans="1:5" ht="38.25">
      <c r="A6440" s="447">
        <v>103839</v>
      </c>
      <c r="B6440" s="332" t="s">
        <v>3879</v>
      </c>
      <c r="C6440" s="447" t="s">
        <v>2010</v>
      </c>
      <c r="D6440" s="446">
        <v>18.16</v>
      </c>
      <c r="E6440" s="323"/>
    </row>
    <row r="6441" spans="1:5" ht="38.25">
      <c r="A6441" s="447">
        <v>93097</v>
      </c>
      <c r="B6441" s="332" t="s">
        <v>3823</v>
      </c>
      <c r="C6441" s="447" t="s">
        <v>2010</v>
      </c>
      <c r="D6441" s="446">
        <v>14.33</v>
      </c>
      <c r="E6441" s="323"/>
    </row>
    <row r="6442" spans="1:5" ht="38.25">
      <c r="A6442" s="447">
        <v>93119</v>
      </c>
      <c r="B6442" s="332" t="s">
        <v>3845</v>
      </c>
      <c r="C6442" s="447" t="s">
        <v>2010</v>
      </c>
      <c r="D6442" s="446">
        <v>18.21</v>
      </c>
      <c r="E6442" s="323"/>
    </row>
    <row r="6443" spans="1:5" ht="38.25">
      <c r="A6443" s="447">
        <v>93076</v>
      </c>
      <c r="B6443" s="332" t="s">
        <v>3804</v>
      </c>
      <c r="C6443" s="447" t="s">
        <v>2010</v>
      </c>
      <c r="D6443" s="446">
        <v>22.51</v>
      </c>
      <c r="E6443" s="323"/>
    </row>
    <row r="6444" spans="1:5" ht="38.25">
      <c r="A6444" s="447">
        <v>103878</v>
      </c>
      <c r="B6444" s="332" t="s">
        <v>3908</v>
      </c>
      <c r="C6444" s="447" t="s">
        <v>2010</v>
      </c>
      <c r="D6444" s="446">
        <v>28.49</v>
      </c>
      <c r="E6444" s="323"/>
    </row>
    <row r="6445" spans="1:5" ht="38.25">
      <c r="A6445" s="447">
        <v>103809</v>
      </c>
      <c r="B6445" s="332" t="s">
        <v>3858</v>
      </c>
      <c r="C6445" s="447" t="s">
        <v>2010</v>
      </c>
      <c r="D6445" s="446">
        <v>35.119999999999997</v>
      </c>
      <c r="E6445" s="323"/>
    </row>
    <row r="6446" spans="1:5" ht="38.25">
      <c r="A6446" s="447">
        <v>103842</v>
      </c>
      <c r="B6446" s="332" t="s">
        <v>3881</v>
      </c>
      <c r="C6446" s="447" t="s">
        <v>2010</v>
      </c>
      <c r="D6446" s="446">
        <v>29.35</v>
      </c>
      <c r="E6446" s="323"/>
    </row>
    <row r="6447" spans="1:5" ht="38.25">
      <c r="A6447" s="447">
        <v>93099</v>
      </c>
      <c r="B6447" s="332" t="s">
        <v>3825</v>
      </c>
      <c r="C6447" s="447" t="s">
        <v>2010</v>
      </c>
      <c r="D6447" s="446">
        <v>25.69</v>
      </c>
      <c r="E6447" s="323"/>
    </row>
    <row r="6448" spans="1:5" ht="38.25">
      <c r="A6448" s="447">
        <v>93122</v>
      </c>
      <c r="B6448" s="332" t="s">
        <v>3848</v>
      </c>
      <c r="C6448" s="447" t="s">
        <v>2010</v>
      </c>
      <c r="D6448" s="446">
        <v>27.39</v>
      </c>
      <c r="E6448" s="323"/>
    </row>
    <row r="6449" spans="1:5" ht="38.25">
      <c r="A6449" s="447">
        <v>93079</v>
      </c>
      <c r="B6449" s="332" t="s">
        <v>3807</v>
      </c>
      <c r="C6449" s="447" t="s">
        <v>2010</v>
      </c>
      <c r="D6449" s="446">
        <v>31.35</v>
      </c>
      <c r="E6449" s="323"/>
    </row>
    <row r="6450" spans="1:5" ht="38.25">
      <c r="A6450" s="447">
        <v>103882</v>
      </c>
      <c r="B6450" s="332" t="s">
        <v>3912</v>
      </c>
      <c r="C6450" s="447" t="s">
        <v>2010</v>
      </c>
      <c r="D6450" s="446">
        <v>38.29</v>
      </c>
      <c r="E6450" s="323"/>
    </row>
    <row r="6451" spans="1:5" ht="38.25">
      <c r="A6451" s="447">
        <v>103813</v>
      </c>
      <c r="B6451" s="332" t="s">
        <v>3860</v>
      </c>
      <c r="C6451" s="447" t="s">
        <v>2010</v>
      </c>
      <c r="D6451" s="446">
        <v>50.65</v>
      </c>
      <c r="E6451" s="323"/>
    </row>
    <row r="6452" spans="1:5" ht="38.25">
      <c r="A6452" s="447">
        <v>103846</v>
      </c>
      <c r="B6452" s="332" t="s">
        <v>3883</v>
      </c>
      <c r="C6452" s="447" t="s">
        <v>2010</v>
      </c>
      <c r="D6452" s="446">
        <v>40.549999999999997</v>
      </c>
      <c r="E6452" s="323"/>
    </row>
    <row r="6453" spans="1:5" ht="38.25">
      <c r="A6453" s="447">
        <v>93102</v>
      </c>
      <c r="B6453" s="332" t="s">
        <v>3828</v>
      </c>
      <c r="C6453" s="447" t="s">
        <v>2010</v>
      </c>
      <c r="D6453" s="446">
        <v>37.03</v>
      </c>
      <c r="E6453" s="323"/>
    </row>
    <row r="6454" spans="1:5" ht="38.25">
      <c r="A6454" s="447">
        <v>93123</v>
      </c>
      <c r="B6454" s="332" t="s">
        <v>3849</v>
      </c>
      <c r="C6454" s="447" t="s">
        <v>2010</v>
      </c>
      <c r="D6454" s="446">
        <v>61.23</v>
      </c>
      <c r="E6454" s="323"/>
    </row>
    <row r="6455" spans="1:5" ht="38.25">
      <c r="A6455" s="447">
        <v>93124</v>
      </c>
      <c r="B6455" s="332" t="s">
        <v>3850</v>
      </c>
      <c r="C6455" s="447" t="s">
        <v>2010</v>
      </c>
      <c r="D6455" s="446">
        <v>96.22</v>
      </c>
      <c r="E6455" s="323"/>
    </row>
    <row r="6456" spans="1:5" ht="38.25">
      <c r="A6456" s="447">
        <v>93125</v>
      </c>
      <c r="B6456" s="332" t="s">
        <v>3851</v>
      </c>
      <c r="C6456" s="447" t="s">
        <v>2010</v>
      </c>
      <c r="D6456" s="446">
        <v>141.52000000000001</v>
      </c>
      <c r="E6456" s="323"/>
    </row>
    <row r="6457" spans="1:5" ht="38.25">
      <c r="A6457" s="447">
        <v>93126</v>
      </c>
      <c r="B6457" s="332" t="s">
        <v>3852</v>
      </c>
      <c r="C6457" s="447" t="s">
        <v>2010</v>
      </c>
      <c r="D6457" s="446">
        <v>312.97000000000003</v>
      </c>
      <c r="E6457" s="323"/>
    </row>
    <row r="6458" spans="1:5" ht="38.25">
      <c r="A6458" s="447">
        <v>93063</v>
      </c>
      <c r="B6458" s="332" t="s">
        <v>3792</v>
      </c>
      <c r="C6458" s="447" t="s">
        <v>2010</v>
      </c>
      <c r="D6458" s="446">
        <v>697.09</v>
      </c>
      <c r="E6458" s="323"/>
    </row>
    <row r="6459" spans="1:5" ht="38.25">
      <c r="A6459" s="447">
        <v>93066</v>
      </c>
      <c r="B6459" s="332" t="s">
        <v>3795</v>
      </c>
      <c r="C6459" s="447" t="s">
        <v>2010</v>
      </c>
      <c r="D6459" s="446">
        <v>874.82</v>
      </c>
      <c r="E6459" s="323"/>
    </row>
    <row r="6460" spans="1:5" ht="38.25">
      <c r="A6460" s="447">
        <v>93069</v>
      </c>
      <c r="B6460" s="332" t="s">
        <v>3798</v>
      </c>
      <c r="C6460" s="447" t="s">
        <v>2010</v>
      </c>
      <c r="D6460" s="446">
        <v>1212.6600000000001</v>
      </c>
      <c r="E6460" s="323"/>
    </row>
    <row r="6461" spans="1:5" ht="38.25">
      <c r="A6461" s="447">
        <v>93072</v>
      </c>
      <c r="B6461" s="332" t="s">
        <v>3801</v>
      </c>
      <c r="C6461" s="447" t="s">
        <v>2010</v>
      </c>
      <c r="D6461" s="446">
        <v>1600.4</v>
      </c>
      <c r="E6461" s="323"/>
    </row>
    <row r="6462" spans="1:5" ht="38.25">
      <c r="A6462" s="447">
        <v>93083</v>
      </c>
      <c r="B6462" s="332" t="s">
        <v>3811</v>
      </c>
      <c r="C6462" s="447" t="s">
        <v>2010</v>
      </c>
      <c r="D6462" s="446">
        <v>478.79</v>
      </c>
      <c r="E6462" s="323"/>
    </row>
    <row r="6463" spans="1:5" ht="38.25">
      <c r="A6463" s="447">
        <v>103886</v>
      </c>
      <c r="B6463" s="332" t="s">
        <v>3916</v>
      </c>
      <c r="C6463" s="447" t="s">
        <v>2010</v>
      </c>
      <c r="D6463" s="446">
        <v>482.06</v>
      </c>
      <c r="E6463" s="323"/>
    </row>
    <row r="6464" spans="1:5" ht="38.25">
      <c r="A6464" s="447">
        <v>103817</v>
      </c>
      <c r="B6464" s="332" t="s">
        <v>3864</v>
      </c>
      <c r="C6464" s="447" t="s">
        <v>2010</v>
      </c>
      <c r="D6464" s="446">
        <v>482.04</v>
      </c>
      <c r="E6464" s="323"/>
    </row>
    <row r="6465" spans="1:5" ht="38.25">
      <c r="A6465" s="447">
        <v>103850</v>
      </c>
      <c r="B6465" s="332" t="s">
        <v>3887</v>
      </c>
      <c r="C6465" s="447" t="s">
        <v>2010</v>
      </c>
      <c r="D6465" s="446">
        <v>481.54</v>
      </c>
      <c r="E6465" s="323"/>
    </row>
    <row r="6466" spans="1:5" ht="38.25">
      <c r="A6466" s="447">
        <v>93106</v>
      </c>
      <c r="B6466" s="332" t="s">
        <v>3832</v>
      </c>
      <c r="C6466" s="447" t="s">
        <v>2010</v>
      </c>
      <c r="D6466" s="446">
        <v>478.97</v>
      </c>
      <c r="E6466" s="323"/>
    </row>
    <row r="6467" spans="1:5" ht="38.25">
      <c r="A6467" s="447">
        <v>93052</v>
      </c>
      <c r="B6467" s="332" t="s">
        <v>3782</v>
      </c>
      <c r="C6467" s="447" t="s">
        <v>2010</v>
      </c>
      <c r="D6467" s="446">
        <v>552.97</v>
      </c>
      <c r="E6467" s="323"/>
    </row>
    <row r="6468" spans="1:5" ht="38.25">
      <c r="A6468" s="447">
        <v>93086</v>
      </c>
      <c r="B6468" s="332" t="s">
        <v>3814</v>
      </c>
      <c r="C6468" s="447" t="s">
        <v>2010</v>
      </c>
      <c r="D6468" s="446">
        <v>555.84</v>
      </c>
      <c r="E6468" s="323"/>
    </row>
    <row r="6469" spans="1:5" ht="38.25">
      <c r="A6469" s="447">
        <v>103890</v>
      </c>
      <c r="B6469" s="332" t="s">
        <v>3920</v>
      </c>
      <c r="C6469" s="447" t="s">
        <v>2010</v>
      </c>
      <c r="D6469" s="446">
        <v>559.85</v>
      </c>
      <c r="E6469" s="323"/>
    </row>
    <row r="6470" spans="1:5" ht="38.25">
      <c r="A6470" s="447">
        <v>103821</v>
      </c>
      <c r="B6470" s="332" t="s">
        <v>3867</v>
      </c>
      <c r="C6470" s="447" t="s">
        <v>2010</v>
      </c>
      <c r="D6470" s="446">
        <v>564.33000000000004</v>
      </c>
      <c r="E6470" s="323"/>
    </row>
    <row r="6471" spans="1:5" ht="38.25">
      <c r="A6471" s="447">
        <v>103854</v>
      </c>
      <c r="B6471" s="332" t="s">
        <v>3890</v>
      </c>
      <c r="C6471" s="447" t="s">
        <v>2010</v>
      </c>
      <c r="D6471" s="446">
        <v>560.44000000000005</v>
      </c>
      <c r="E6471" s="323"/>
    </row>
    <row r="6472" spans="1:5" ht="38.25">
      <c r="A6472" s="447">
        <v>93109</v>
      </c>
      <c r="B6472" s="332" t="s">
        <v>3835</v>
      </c>
      <c r="C6472" s="447" t="s">
        <v>2010</v>
      </c>
      <c r="D6472" s="446">
        <v>557.98</v>
      </c>
      <c r="E6472" s="323"/>
    </row>
    <row r="6473" spans="1:5" ht="38.25">
      <c r="A6473" s="447">
        <v>93058</v>
      </c>
      <c r="B6473" s="332" t="s">
        <v>3787</v>
      </c>
      <c r="C6473" s="447" t="s">
        <v>2010</v>
      </c>
      <c r="D6473" s="446">
        <v>608.34</v>
      </c>
      <c r="E6473" s="323"/>
    </row>
    <row r="6474" spans="1:5" ht="38.25">
      <c r="A6474" s="447">
        <v>93092</v>
      </c>
      <c r="B6474" s="332" t="s">
        <v>3820</v>
      </c>
      <c r="C6474" s="447" t="s">
        <v>2010</v>
      </c>
      <c r="D6474" s="446">
        <v>610.99</v>
      </c>
      <c r="E6474" s="323"/>
    </row>
    <row r="6475" spans="1:5" ht="38.25">
      <c r="A6475" s="447">
        <v>103898</v>
      </c>
      <c r="B6475" s="332" t="s">
        <v>3928</v>
      </c>
      <c r="C6475" s="447" t="s">
        <v>2010</v>
      </c>
      <c r="D6475" s="446">
        <v>615.62</v>
      </c>
      <c r="E6475" s="323"/>
    </row>
    <row r="6476" spans="1:5" ht="38.25">
      <c r="A6476" s="447">
        <v>103829</v>
      </c>
      <c r="B6476" s="332" t="s">
        <v>3873</v>
      </c>
      <c r="C6476" s="447" t="s">
        <v>2010</v>
      </c>
      <c r="D6476" s="446">
        <v>623.44000000000005</v>
      </c>
      <c r="E6476" s="323"/>
    </row>
    <row r="6477" spans="1:5" ht="38.25">
      <c r="A6477" s="447">
        <v>103862</v>
      </c>
      <c r="B6477" s="332" t="s">
        <v>3898</v>
      </c>
      <c r="C6477" s="447" t="s">
        <v>2010</v>
      </c>
      <c r="D6477" s="446">
        <v>617.16</v>
      </c>
      <c r="E6477" s="323"/>
    </row>
    <row r="6478" spans="1:5" ht="38.25">
      <c r="A6478" s="447">
        <v>93116</v>
      </c>
      <c r="B6478" s="332" t="s">
        <v>3842</v>
      </c>
      <c r="C6478" s="447" t="s">
        <v>2010</v>
      </c>
      <c r="D6478" s="446">
        <v>614.80999999999995</v>
      </c>
      <c r="E6478" s="323"/>
    </row>
    <row r="6479" spans="1:5" ht="38.25">
      <c r="A6479" s="447">
        <v>92314</v>
      </c>
      <c r="B6479" s="332" t="s">
        <v>3766</v>
      </c>
      <c r="C6479" s="447" t="s">
        <v>2010</v>
      </c>
      <c r="D6479" s="446">
        <v>9.1199999999999992</v>
      </c>
      <c r="E6479" s="323"/>
    </row>
    <row r="6480" spans="1:5" ht="38.25">
      <c r="A6480" s="447">
        <v>103883</v>
      </c>
      <c r="B6480" s="332" t="s">
        <v>3913</v>
      </c>
      <c r="C6480" s="447" t="s">
        <v>2010</v>
      </c>
      <c r="D6480" s="446">
        <v>12.39</v>
      </c>
      <c r="E6480" s="323"/>
    </row>
    <row r="6481" spans="1:5" ht="38.25">
      <c r="A6481" s="447">
        <v>103814</v>
      </c>
      <c r="B6481" s="332" t="s">
        <v>3861</v>
      </c>
      <c r="C6481" s="447" t="s">
        <v>2010</v>
      </c>
      <c r="D6481" s="446">
        <v>12.37</v>
      </c>
      <c r="E6481" s="323"/>
    </row>
    <row r="6482" spans="1:5" ht="38.25">
      <c r="A6482" s="447">
        <v>103847</v>
      </c>
      <c r="B6482" s="332" t="s">
        <v>3884</v>
      </c>
      <c r="C6482" s="447" t="s">
        <v>2010</v>
      </c>
      <c r="D6482" s="446">
        <v>11.87</v>
      </c>
      <c r="E6482" s="323"/>
    </row>
    <row r="6483" spans="1:5" ht="38.25">
      <c r="A6483" s="447">
        <v>92329</v>
      </c>
      <c r="B6483" s="332" t="s">
        <v>3775</v>
      </c>
      <c r="C6483" s="447" t="s">
        <v>2010</v>
      </c>
      <c r="D6483" s="446">
        <v>9.3000000000000007</v>
      </c>
      <c r="E6483" s="323"/>
    </row>
    <row r="6484" spans="1:5" ht="38.25">
      <c r="A6484" s="447">
        <v>92293</v>
      </c>
      <c r="B6484" s="332" t="s">
        <v>3752</v>
      </c>
      <c r="C6484" s="447" t="s">
        <v>2010</v>
      </c>
      <c r="D6484" s="446">
        <v>10.5</v>
      </c>
      <c r="E6484" s="323"/>
    </row>
    <row r="6485" spans="1:5" ht="38.25">
      <c r="A6485" s="447">
        <v>92315</v>
      </c>
      <c r="B6485" s="332" t="s">
        <v>3767</v>
      </c>
      <c r="C6485" s="447" t="s">
        <v>2010</v>
      </c>
      <c r="D6485" s="446">
        <v>13.37</v>
      </c>
      <c r="E6485" s="323"/>
    </row>
    <row r="6486" spans="1:5" ht="38.25">
      <c r="A6486" s="447">
        <v>103888</v>
      </c>
      <c r="B6486" s="332" t="s">
        <v>3918</v>
      </c>
      <c r="C6486" s="447" t="s">
        <v>2010</v>
      </c>
      <c r="D6486" s="446">
        <v>17.38</v>
      </c>
      <c r="E6486" s="323"/>
    </row>
    <row r="6487" spans="1:5" ht="38.25">
      <c r="A6487" s="447">
        <v>103819</v>
      </c>
      <c r="B6487" s="332" t="s">
        <v>3865</v>
      </c>
      <c r="C6487" s="447" t="s">
        <v>2010</v>
      </c>
      <c r="D6487" s="446">
        <v>21.86</v>
      </c>
      <c r="E6487" s="323"/>
    </row>
    <row r="6488" spans="1:5" ht="38.25">
      <c r="A6488" s="447">
        <v>103852</v>
      </c>
      <c r="B6488" s="332" t="s">
        <v>3888</v>
      </c>
      <c r="C6488" s="447" t="s">
        <v>2010</v>
      </c>
      <c r="D6488" s="446">
        <v>17.97</v>
      </c>
      <c r="E6488" s="323"/>
    </row>
    <row r="6489" spans="1:5" ht="38.25">
      <c r="A6489" s="447">
        <v>92330</v>
      </c>
      <c r="B6489" s="332" t="s">
        <v>3776</v>
      </c>
      <c r="C6489" s="447" t="s">
        <v>2010</v>
      </c>
      <c r="D6489" s="446">
        <v>15.51</v>
      </c>
      <c r="E6489" s="323"/>
    </row>
    <row r="6490" spans="1:5" ht="38.25">
      <c r="A6490" s="447">
        <v>92294</v>
      </c>
      <c r="B6490" s="332" t="s">
        <v>3753</v>
      </c>
      <c r="C6490" s="447" t="s">
        <v>2010</v>
      </c>
      <c r="D6490" s="446">
        <v>17.829999999999998</v>
      </c>
      <c r="E6490" s="323"/>
    </row>
    <row r="6491" spans="1:5" ht="38.25">
      <c r="A6491" s="447">
        <v>92316</v>
      </c>
      <c r="B6491" s="332" t="s">
        <v>3768</v>
      </c>
      <c r="C6491" s="447" t="s">
        <v>2010</v>
      </c>
      <c r="D6491" s="446">
        <v>20.48</v>
      </c>
      <c r="E6491" s="323"/>
    </row>
    <row r="6492" spans="1:5" ht="38.25">
      <c r="A6492" s="447">
        <v>103895</v>
      </c>
      <c r="B6492" s="332" t="s">
        <v>3925</v>
      </c>
      <c r="C6492" s="447" t="s">
        <v>2010</v>
      </c>
      <c r="D6492" s="446">
        <v>25.11</v>
      </c>
      <c r="E6492" s="323"/>
    </row>
    <row r="6493" spans="1:5" ht="38.25">
      <c r="A6493" s="447">
        <v>103826</v>
      </c>
      <c r="B6493" s="332" t="s">
        <v>3870</v>
      </c>
      <c r="C6493" s="447" t="s">
        <v>2010</v>
      </c>
      <c r="D6493" s="446">
        <v>32.93</v>
      </c>
      <c r="E6493" s="323"/>
    </row>
    <row r="6494" spans="1:5" ht="38.25">
      <c r="A6494" s="447">
        <v>103859</v>
      </c>
      <c r="B6494" s="332" t="s">
        <v>3895</v>
      </c>
      <c r="C6494" s="447" t="s">
        <v>2010</v>
      </c>
      <c r="D6494" s="446">
        <v>26.65</v>
      </c>
      <c r="E6494" s="323"/>
    </row>
    <row r="6495" spans="1:5" ht="38.25">
      <c r="A6495" s="447">
        <v>92331</v>
      </c>
      <c r="B6495" s="332" t="s">
        <v>3777</v>
      </c>
      <c r="C6495" s="447" t="s">
        <v>2010</v>
      </c>
      <c r="D6495" s="446">
        <v>24.3</v>
      </c>
      <c r="E6495" s="323"/>
    </row>
    <row r="6496" spans="1:5" ht="38.25">
      <c r="A6496" s="447">
        <v>92295</v>
      </c>
      <c r="B6496" s="332" t="s">
        <v>3754</v>
      </c>
      <c r="C6496" s="447" t="s">
        <v>2010</v>
      </c>
      <c r="D6496" s="446">
        <v>33.71</v>
      </c>
      <c r="E6496" s="323"/>
    </row>
    <row r="6497" spans="1:5" ht="38.25">
      <c r="A6497" s="447">
        <v>92296</v>
      </c>
      <c r="B6497" s="332" t="s">
        <v>3755</v>
      </c>
      <c r="C6497" s="447" t="s">
        <v>2010</v>
      </c>
      <c r="D6497" s="446">
        <v>44.69</v>
      </c>
      <c r="E6497" s="323"/>
    </row>
    <row r="6498" spans="1:5" ht="38.25">
      <c r="A6498" s="447">
        <v>92297</v>
      </c>
      <c r="B6498" s="332" t="s">
        <v>3756</v>
      </c>
      <c r="C6498" s="447" t="s">
        <v>2010</v>
      </c>
      <c r="D6498" s="446">
        <v>69.42</v>
      </c>
      <c r="E6498" s="323"/>
    </row>
    <row r="6499" spans="1:5" ht="38.25">
      <c r="A6499" s="447">
        <v>92298</v>
      </c>
      <c r="B6499" s="332" t="s">
        <v>3757</v>
      </c>
      <c r="C6499" s="447" t="s">
        <v>2010</v>
      </c>
      <c r="D6499" s="446">
        <v>195.57</v>
      </c>
      <c r="E6499" s="323"/>
    </row>
    <row r="6500" spans="1:5" ht="38.25">
      <c r="A6500" s="447">
        <v>93080</v>
      </c>
      <c r="B6500" s="332" t="s">
        <v>3808</v>
      </c>
      <c r="C6500" s="447" t="s">
        <v>2010</v>
      </c>
      <c r="D6500" s="446">
        <v>9.15</v>
      </c>
      <c r="E6500" s="323"/>
    </row>
    <row r="6501" spans="1:5" ht="38.25">
      <c r="A6501" s="447">
        <v>103884</v>
      </c>
      <c r="B6501" s="332" t="s">
        <v>3914</v>
      </c>
      <c r="C6501" s="447" t="s">
        <v>2010</v>
      </c>
      <c r="D6501" s="446">
        <v>12.42</v>
      </c>
      <c r="E6501" s="323"/>
    </row>
    <row r="6502" spans="1:5" ht="38.25">
      <c r="A6502" s="447">
        <v>103815</v>
      </c>
      <c r="B6502" s="332" t="s">
        <v>3862</v>
      </c>
      <c r="C6502" s="447" t="s">
        <v>2010</v>
      </c>
      <c r="D6502" s="446">
        <v>12.4</v>
      </c>
      <c r="E6502" s="323"/>
    </row>
    <row r="6503" spans="1:5" ht="38.25">
      <c r="A6503" s="447">
        <v>103848</v>
      </c>
      <c r="B6503" s="332" t="s">
        <v>3885</v>
      </c>
      <c r="C6503" s="447" t="s">
        <v>2010</v>
      </c>
      <c r="D6503" s="446">
        <v>11.9</v>
      </c>
      <c r="E6503" s="323"/>
    </row>
    <row r="6504" spans="1:5" ht="38.25">
      <c r="A6504" s="447">
        <v>93103</v>
      </c>
      <c r="B6504" s="332" t="s">
        <v>3829</v>
      </c>
      <c r="C6504" s="447" t="s">
        <v>2010</v>
      </c>
      <c r="D6504" s="446">
        <v>9.33</v>
      </c>
      <c r="E6504" s="323"/>
    </row>
    <row r="6505" spans="1:5" ht="38.25">
      <c r="A6505" s="447">
        <v>93050</v>
      </c>
      <c r="B6505" s="332" t="s">
        <v>3781</v>
      </c>
      <c r="C6505" s="447" t="s">
        <v>2010</v>
      </c>
      <c r="D6505" s="446">
        <v>11.9</v>
      </c>
      <c r="E6505" s="323"/>
    </row>
    <row r="6506" spans="1:5" ht="38.25">
      <c r="A6506" s="447">
        <v>93084</v>
      </c>
      <c r="B6506" s="332" t="s">
        <v>3812</v>
      </c>
      <c r="C6506" s="447" t="s">
        <v>2010</v>
      </c>
      <c r="D6506" s="446">
        <v>14.77</v>
      </c>
      <c r="E6506" s="323"/>
    </row>
    <row r="6507" spans="1:5" ht="38.25">
      <c r="A6507" s="447">
        <v>103889</v>
      </c>
      <c r="B6507" s="332" t="s">
        <v>3919</v>
      </c>
      <c r="C6507" s="447" t="s">
        <v>2010</v>
      </c>
      <c r="D6507" s="446">
        <v>18.78</v>
      </c>
      <c r="E6507" s="323"/>
    </row>
    <row r="6508" spans="1:5" ht="38.25">
      <c r="A6508" s="447">
        <v>103820</v>
      </c>
      <c r="B6508" s="332" t="s">
        <v>3866</v>
      </c>
      <c r="C6508" s="447" t="s">
        <v>2010</v>
      </c>
      <c r="D6508" s="446">
        <v>23.26</v>
      </c>
      <c r="E6508" s="323"/>
    </row>
    <row r="6509" spans="1:5" ht="38.25">
      <c r="A6509" s="447">
        <v>103853</v>
      </c>
      <c r="B6509" s="332" t="s">
        <v>3889</v>
      </c>
      <c r="C6509" s="447" t="s">
        <v>2010</v>
      </c>
      <c r="D6509" s="446">
        <v>19.37</v>
      </c>
      <c r="E6509" s="323"/>
    </row>
    <row r="6510" spans="1:5" ht="38.25">
      <c r="A6510" s="447">
        <v>93107</v>
      </c>
      <c r="B6510" s="332" t="s">
        <v>3833</v>
      </c>
      <c r="C6510" s="447" t="s">
        <v>2010</v>
      </c>
      <c r="D6510" s="446">
        <v>16.91</v>
      </c>
      <c r="E6510" s="323"/>
    </row>
    <row r="6511" spans="1:5" ht="38.25">
      <c r="A6511" s="447">
        <v>93056</v>
      </c>
      <c r="B6511" s="332" t="s">
        <v>3785</v>
      </c>
      <c r="C6511" s="447" t="s">
        <v>2010</v>
      </c>
      <c r="D6511" s="446">
        <v>17.829999999999998</v>
      </c>
      <c r="E6511" s="323"/>
    </row>
    <row r="6512" spans="1:5" ht="38.25">
      <c r="A6512" s="447">
        <v>93090</v>
      </c>
      <c r="B6512" s="332" t="s">
        <v>3818</v>
      </c>
      <c r="C6512" s="447" t="s">
        <v>2010</v>
      </c>
      <c r="D6512" s="446">
        <v>20.48</v>
      </c>
      <c r="E6512" s="323"/>
    </row>
    <row r="6513" spans="1:5" ht="38.25">
      <c r="A6513" s="447">
        <v>93113</v>
      </c>
      <c r="B6513" s="332" t="s">
        <v>3839</v>
      </c>
      <c r="C6513" s="447" t="s">
        <v>2010</v>
      </c>
      <c r="D6513" s="446">
        <v>24.3</v>
      </c>
      <c r="E6513" s="323"/>
    </row>
    <row r="6514" spans="1:5" ht="38.25">
      <c r="A6514" s="447">
        <v>103896</v>
      </c>
      <c r="B6514" s="332" t="s">
        <v>3926</v>
      </c>
      <c r="C6514" s="447" t="s">
        <v>2010</v>
      </c>
      <c r="D6514" s="446">
        <v>25.11</v>
      </c>
      <c r="E6514" s="323"/>
    </row>
    <row r="6515" spans="1:5" ht="38.25">
      <c r="A6515" s="447">
        <v>103827</v>
      </c>
      <c r="B6515" s="332" t="s">
        <v>3871</v>
      </c>
      <c r="C6515" s="447" t="s">
        <v>2010</v>
      </c>
      <c r="D6515" s="446">
        <v>32.93</v>
      </c>
      <c r="E6515" s="323"/>
    </row>
    <row r="6516" spans="1:5" ht="38.25">
      <c r="A6516" s="447">
        <v>103860</v>
      </c>
      <c r="B6516" s="332" t="s">
        <v>3896</v>
      </c>
      <c r="C6516" s="447" t="s">
        <v>2010</v>
      </c>
      <c r="D6516" s="446">
        <v>26.65</v>
      </c>
      <c r="E6516" s="323"/>
    </row>
    <row r="6517" spans="1:5" ht="38.25">
      <c r="A6517" s="447">
        <v>93061</v>
      </c>
      <c r="B6517" s="332" t="s">
        <v>3790</v>
      </c>
      <c r="C6517" s="447" t="s">
        <v>2010</v>
      </c>
      <c r="D6517" s="446">
        <v>33.85</v>
      </c>
      <c r="E6517" s="323"/>
    </row>
    <row r="6518" spans="1:5" ht="38.25">
      <c r="A6518" s="447">
        <v>93064</v>
      </c>
      <c r="B6518" s="332" t="s">
        <v>3793</v>
      </c>
      <c r="C6518" s="447" t="s">
        <v>2010</v>
      </c>
      <c r="D6518" s="446">
        <v>52</v>
      </c>
      <c r="E6518" s="323"/>
    </row>
    <row r="6519" spans="1:5" ht="38.25">
      <c r="A6519" s="447">
        <v>93067</v>
      </c>
      <c r="B6519" s="332" t="s">
        <v>3796</v>
      </c>
      <c r="C6519" s="447" t="s">
        <v>2010</v>
      </c>
      <c r="D6519" s="446">
        <v>77.38</v>
      </c>
      <c r="E6519" s="323"/>
    </row>
    <row r="6520" spans="1:5" ht="38.25">
      <c r="A6520" s="447">
        <v>93070</v>
      </c>
      <c r="B6520" s="332" t="s">
        <v>3799</v>
      </c>
      <c r="C6520" s="447" t="s">
        <v>2010</v>
      </c>
      <c r="D6520" s="446">
        <v>195.57</v>
      </c>
      <c r="E6520" s="323"/>
    </row>
    <row r="6521" spans="1:5" ht="51">
      <c r="A6521" s="447">
        <v>93117</v>
      </c>
      <c r="B6521" s="332" t="s">
        <v>3843</v>
      </c>
      <c r="C6521" s="447" t="s">
        <v>2010</v>
      </c>
      <c r="D6521" s="446">
        <v>61.59</v>
      </c>
      <c r="E6521" s="323"/>
    </row>
    <row r="6522" spans="1:5" ht="51">
      <c r="A6522" s="447">
        <v>93118</v>
      </c>
      <c r="B6522" s="332" t="s">
        <v>3844</v>
      </c>
      <c r="C6522" s="447" t="s">
        <v>2010</v>
      </c>
      <c r="D6522" s="446">
        <v>90.78</v>
      </c>
      <c r="E6522" s="323"/>
    </row>
    <row r="6523" spans="1:5" ht="38.25">
      <c r="A6523" s="447">
        <v>92317</v>
      </c>
      <c r="B6523" s="332" t="s">
        <v>3769</v>
      </c>
      <c r="C6523" s="447" t="s">
        <v>2010</v>
      </c>
      <c r="D6523" s="446">
        <v>19.11</v>
      </c>
      <c r="E6523" s="323"/>
    </row>
    <row r="6524" spans="1:5" ht="38.25">
      <c r="A6524" s="447">
        <v>92332</v>
      </c>
      <c r="B6524" s="332" t="s">
        <v>3778</v>
      </c>
      <c r="C6524" s="447" t="s">
        <v>2010</v>
      </c>
      <c r="D6524" s="446">
        <v>19.47</v>
      </c>
      <c r="E6524" s="323"/>
    </row>
    <row r="6525" spans="1:5" ht="38.25">
      <c r="A6525" s="447">
        <v>92299</v>
      </c>
      <c r="B6525" s="332" t="s">
        <v>3758</v>
      </c>
      <c r="C6525" s="447" t="s">
        <v>2010</v>
      </c>
      <c r="D6525" s="446">
        <v>24.38</v>
      </c>
      <c r="E6525" s="323"/>
    </row>
    <row r="6526" spans="1:5" ht="38.25">
      <c r="A6526" s="447">
        <v>92318</v>
      </c>
      <c r="B6526" s="332" t="s">
        <v>3770</v>
      </c>
      <c r="C6526" s="447" t="s">
        <v>2010</v>
      </c>
      <c r="D6526" s="446">
        <v>30.11</v>
      </c>
      <c r="E6526" s="323"/>
    </row>
    <row r="6527" spans="1:5" ht="38.25">
      <c r="A6527" s="447">
        <v>103833</v>
      </c>
      <c r="B6527" s="332" t="s">
        <v>3876</v>
      </c>
      <c r="C6527" s="447" t="s">
        <v>2010</v>
      </c>
      <c r="D6527" s="446">
        <v>46.96</v>
      </c>
      <c r="E6527" s="323"/>
    </row>
    <row r="6528" spans="1:5" ht="38.25">
      <c r="A6528" s="447">
        <v>92333</v>
      </c>
      <c r="B6528" s="332" t="s">
        <v>3779</v>
      </c>
      <c r="C6528" s="447" t="s">
        <v>2010</v>
      </c>
      <c r="D6528" s="446">
        <v>34.36</v>
      </c>
      <c r="E6528" s="323"/>
    </row>
    <row r="6529" spans="1:5" ht="38.25">
      <c r="A6529" s="447">
        <v>92300</v>
      </c>
      <c r="B6529" s="332" t="s">
        <v>3759</v>
      </c>
      <c r="C6529" s="447" t="s">
        <v>2010</v>
      </c>
      <c r="D6529" s="446">
        <v>37.19</v>
      </c>
      <c r="E6529" s="323"/>
    </row>
    <row r="6530" spans="1:5" ht="38.25">
      <c r="A6530" s="447">
        <v>92319</v>
      </c>
      <c r="B6530" s="332" t="s">
        <v>3771</v>
      </c>
      <c r="C6530" s="447" t="s">
        <v>2010</v>
      </c>
      <c r="D6530" s="446">
        <v>42.49</v>
      </c>
      <c r="E6530" s="323"/>
    </row>
    <row r="6531" spans="1:5" ht="38.25">
      <c r="A6531" s="447">
        <v>92334</v>
      </c>
      <c r="B6531" s="332" t="s">
        <v>3780</v>
      </c>
      <c r="C6531" s="447" t="s">
        <v>2010</v>
      </c>
      <c r="D6531" s="446">
        <v>50.08</v>
      </c>
      <c r="E6531" s="323"/>
    </row>
    <row r="6532" spans="1:5" ht="38.25">
      <c r="A6532" s="447">
        <v>92301</v>
      </c>
      <c r="B6532" s="332" t="s">
        <v>3760</v>
      </c>
      <c r="C6532" s="447" t="s">
        <v>2010</v>
      </c>
      <c r="D6532" s="446">
        <v>73.87</v>
      </c>
      <c r="E6532" s="323"/>
    </row>
    <row r="6533" spans="1:5" ht="38.25">
      <c r="A6533" s="447">
        <v>92302</v>
      </c>
      <c r="B6533" s="332" t="s">
        <v>3761</v>
      </c>
      <c r="C6533" s="447" t="s">
        <v>2010</v>
      </c>
      <c r="D6533" s="446">
        <v>97.64</v>
      </c>
      <c r="E6533" s="323"/>
    </row>
    <row r="6534" spans="1:5" ht="38.25">
      <c r="A6534" s="447">
        <v>92303</v>
      </c>
      <c r="B6534" s="332" t="s">
        <v>3762</v>
      </c>
      <c r="C6534" s="447" t="s">
        <v>2010</v>
      </c>
      <c r="D6534" s="446">
        <v>179.51</v>
      </c>
      <c r="E6534" s="323"/>
    </row>
    <row r="6535" spans="1:5" ht="38.25">
      <c r="A6535" s="447">
        <v>92304</v>
      </c>
      <c r="B6535" s="332" t="s">
        <v>3763</v>
      </c>
      <c r="C6535" s="447" t="s">
        <v>2010</v>
      </c>
      <c r="D6535" s="446">
        <v>466.94</v>
      </c>
      <c r="E6535" s="323"/>
    </row>
    <row r="6536" spans="1:5" ht="38.25">
      <c r="A6536" s="447">
        <v>103835</v>
      </c>
      <c r="B6536" s="332" t="s">
        <v>3737</v>
      </c>
      <c r="C6536" s="447" t="s">
        <v>5</v>
      </c>
      <c r="D6536" s="446">
        <v>66.47</v>
      </c>
      <c r="E6536" s="323"/>
    </row>
    <row r="6537" spans="1:5" ht="38.25">
      <c r="A6537" s="447">
        <v>92308</v>
      </c>
      <c r="B6537" s="332" t="s">
        <v>3719</v>
      </c>
      <c r="C6537" s="447" t="s">
        <v>5</v>
      </c>
      <c r="D6537" s="446">
        <v>54.51</v>
      </c>
      <c r="E6537" s="323"/>
    </row>
    <row r="6538" spans="1:5" ht="38.25">
      <c r="A6538" s="447">
        <v>103871</v>
      </c>
      <c r="B6538" s="332" t="s">
        <v>3743</v>
      </c>
      <c r="C6538" s="447" t="s">
        <v>5</v>
      </c>
      <c r="D6538" s="446">
        <v>64</v>
      </c>
      <c r="E6538" s="323"/>
    </row>
    <row r="6539" spans="1:5" ht="38.25">
      <c r="A6539" s="447">
        <v>92323</v>
      </c>
      <c r="B6539" s="332" t="s">
        <v>3725</v>
      </c>
      <c r="C6539" s="447" t="s">
        <v>5</v>
      </c>
      <c r="D6539" s="446">
        <v>63.48</v>
      </c>
      <c r="E6539" s="323"/>
    </row>
    <row r="6540" spans="1:5" ht="38.25">
      <c r="A6540" s="447">
        <v>92305</v>
      </c>
      <c r="B6540" s="332" t="s">
        <v>3716</v>
      </c>
      <c r="C6540" s="447" t="s">
        <v>5</v>
      </c>
      <c r="D6540" s="446">
        <v>40.28</v>
      </c>
      <c r="E6540" s="323"/>
    </row>
    <row r="6541" spans="1:5" ht="38.25">
      <c r="A6541" s="447">
        <v>103868</v>
      </c>
      <c r="B6541" s="332" t="s">
        <v>3740</v>
      </c>
      <c r="C6541" s="447" t="s">
        <v>5</v>
      </c>
      <c r="D6541" s="446">
        <v>52.73</v>
      </c>
      <c r="E6541" s="323"/>
    </row>
    <row r="6542" spans="1:5" ht="38.25">
      <c r="A6542" s="447">
        <v>103802</v>
      </c>
      <c r="B6542" s="332" t="s">
        <v>3734</v>
      </c>
      <c r="C6542" s="447" t="s">
        <v>5</v>
      </c>
      <c r="D6542" s="446">
        <v>42.54</v>
      </c>
      <c r="E6542" s="323"/>
    </row>
    <row r="6543" spans="1:5" ht="38.25">
      <c r="A6543" s="447">
        <v>92320</v>
      </c>
      <c r="B6543" s="332" t="s">
        <v>3722</v>
      </c>
      <c r="C6543" s="447" t="s">
        <v>5</v>
      </c>
      <c r="D6543" s="446">
        <v>52.09</v>
      </c>
      <c r="E6543" s="323"/>
    </row>
    <row r="6544" spans="1:5" ht="38.25">
      <c r="A6544" s="447">
        <v>97335</v>
      </c>
      <c r="B6544" s="332" t="s">
        <v>3728</v>
      </c>
      <c r="C6544" s="447" t="s">
        <v>5</v>
      </c>
      <c r="D6544" s="446">
        <v>85.83</v>
      </c>
      <c r="E6544" s="323"/>
    </row>
    <row r="6545" spans="1:5" ht="38.25">
      <c r="A6545" s="447">
        <v>103836</v>
      </c>
      <c r="B6545" s="332" t="s">
        <v>3738</v>
      </c>
      <c r="C6545" s="447" t="s">
        <v>5</v>
      </c>
      <c r="D6545" s="446">
        <v>103.33</v>
      </c>
      <c r="E6545" s="323"/>
    </row>
    <row r="6546" spans="1:5" ht="38.25">
      <c r="A6546" s="447">
        <v>92281</v>
      </c>
      <c r="B6546" s="332" t="s">
        <v>3710</v>
      </c>
      <c r="C6546" s="447" t="s">
        <v>5</v>
      </c>
      <c r="D6546" s="446">
        <v>111.65</v>
      </c>
      <c r="E6546" s="323"/>
    </row>
    <row r="6547" spans="1:5" ht="38.25">
      <c r="A6547" s="447">
        <v>92309</v>
      </c>
      <c r="B6547" s="332" t="s">
        <v>3720</v>
      </c>
      <c r="C6547" s="447" t="s">
        <v>5</v>
      </c>
      <c r="D6547" s="446">
        <v>120.26</v>
      </c>
      <c r="E6547" s="323"/>
    </row>
    <row r="6548" spans="1:5" ht="38.25">
      <c r="A6548" s="447">
        <v>103872</v>
      </c>
      <c r="B6548" s="332" t="s">
        <v>3744</v>
      </c>
      <c r="C6548" s="447" t="s">
        <v>5</v>
      </c>
      <c r="D6548" s="446">
        <v>132.19999999999999</v>
      </c>
      <c r="E6548" s="323"/>
    </row>
    <row r="6549" spans="1:5" ht="38.25">
      <c r="A6549" s="447">
        <v>92324</v>
      </c>
      <c r="B6549" s="332" t="s">
        <v>3726</v>
      </c>
      <c r="C6549" s="447" t="s">
        <v>5</v>
      </c>
      <c r="D6549" s="446">
        <v>137.77000000000001</v>
      </c>
      <c r="E6549" s="323"/>
    </row>
    <row r="6550" spans="1:5" ht="38.25">
      <c r="A6550" s="447">
        <v>92275</v>
      </c>
      <c r="B6550" s="332" t="s">
        <v>3704</v>
      </c>
      <c r="C6550" s="447" t="s">
        <v>5</v>
      </c>
      <c r="D6550" s="446">
        <v>59.64</v>
      </c>
      <c r="E6550" s="323"/>
    </row>
    <row r="6551" spans="1:5" ht="38.25">
      <c r="A6551" s="447">
        <v>92306</v>
      </c>
      <c r="B6551" s="332" t="s">
        <v>3717</v>
      </c>
      <c r="C6551" s="447" t="s">
        <v>5</v>
      </c>
      <c r="D6551" s="446">
        <v>65.38</v>
      </c>
      <c r="E6551" s="323"/>
    </row>
    <row r="6552" spans="1:5" ht="38.25">
      <c r="A6552" s="447">
        <v>103869</v>
      </c>
      <c r="B6552" s="332" t="s">
        <v>3741</v>
      </c>
      <c r="C6552" s="447" t="s">
        <v>5</v>
      </c>
      <c r="D6552" s="446">
        <v>80.28</v>
      </c>
      <c r="E6552" s="323"/>
    </row>
    <row r="6553" spans="1:5" ht="38.25">
      <c r="A6553" s="447">
        <v>103803</v>
      </c>
      <c r="B6553" s="332" t="s">
        <v>3735</v>
      </c>
      <c r="C6553" s="447" t="s">
        <v>5</v>
      </c>
      <c r="D6553" s="446">
        <v>73.14</v>
      </c>
      <c r="E6553" s="323"/>
    </row>
    <row r="6554" spans="1:5" ht="38.25">
      <c r="A6554" s="447">
        <v>92321</v>
      </c>
      <c r="B6554" s="332" t="s">
        <v>3723</v>
      </c>
      <c r="C6554" s="447" t="s">
        <v>5</v>
      </c>
      <c r="D6554" s="446">
        <v>85.72</v>
      </c>
      <c r="E6554" s="323"/>
    </row>
    <row r="6555" spans="1:5" ht="38.25">
      <c r="A6555" s="447">
        <v>97336</v>
      </c>
      <c r="B6555" s="332" t="s">
        <v>3729</v>
      </c>
      <c r="C6555" s="447" t="s">
        <v>5</v>
      </c>
      <c r="D6555" s="446">
        <v>109.24</v>
      </c>
      <c r="E6555" s="323"/>
    </row>
    <row r="6556" spans="1:5" ht="38.25">
      <c r="A6556" s="447">
        <v>103837</v>
      </c>
      <c r="B6556" s="332" t="s">
        <v>3739</v>
      </c>
      <c r="C6556" s="447" t="s">
        <v>5</v>
      </c>
      <c r="D6556" s="446">
        <v>130.32</v>
      </c>
      <c r="E6556" s="323"/>
    </row>
    <row r="6557" spans="1:5" ht="38.25">
      <c r="A6557" s="447">
        <v>92282</v>
      </c>
      <c r="B6557" s="332" t="s">
        <v>3711</v>
      </c>
      <c r="C6557" s="447" t="s">
        <v>5</v>
      </c>
      <c r="D6557" s="446">
        <v>129.85</v>
      </c>
      <c r="E6557" s="323"/>
    </row>
    <row r="6558" spans="1:5" ht="38.25">
      <c r="A6558" s="447">
        <v>92310</v>
      </c>
      <c r="B6558" s="332" t="s">
        <v>3721</v>
      </c>
      <c r="C6558" s="447" t="s">
        <v>5</v>
      </c>
      <c r="D6558" s="446">
        <v>138.72</v>
      </c>
      <c r="E6558" s="323"/>
    </row>
    <row r="6559" spans="1:5" ht="38.25">
      <c r="A6559" s="447">
        <v>103873</v>
      </c>
      <c r="B6559" s="332" t="s">
        <v>3745</v>
      </c>
      <c r="C6559" s="447" t="s">
        <v>5</v>
      </c>
      <c r="D6559" s="446">
        <v>152.75</v>
      </c>
      <c r="E6559" s="323"/>
    </row>
    <row r="6560" spans="1:5" ht="38.25">
      <c r="A6560" s="447">
        <v>92325</v>
      </c>
      <c r="B6560" s="332" t="s">
        <v>3727</v>
      </c>
      <c r="C6560" s="447" t="s">
        <v>5</v>
      </c>
      <c r="D6560" s="446">
        <v>163.54</v>
      </c>
      <c r="E6560" s="323"/>
    </row>
    <row r="6561" spans="1:5" ht="38.25">
      <c r="A6561" s="447">
        <v>92276</v>
      </c>
      <c r="B6561" s="332" t="s">
        <v>3705</v>
      </c>
      <c r="C6561" s="447" t="s">
        <v>5</v>
      </c>
      <c r="D6561" s="446">
        <v>75.739999999999995</v>
      </c>
      <c r="E6561" s="323"/>
    </row>
    <row r="6562" spans="1:5" ht="38.25">
      <c r="A6562" s="447">
        <v>92307</v>
      </c>
      <c r="B6562" s="332" t="s">
        <v>3718</v>
      </c>
      <c r="C6562" s="447" t="s">
        <v>5</v>
      </c>
      <c r="D6562" s="446">
        <v>81.75</v>
      </c>
      <c r="E6562" s="323"/>
    </row>
    <row r="6563" spans="1:5" ht="38.25">
      <c r="A6563" s="447">
        <v>103870</v>
      </c>
      <c r="B6563" s="332" t="s">
        <v>3742</v>
      </c>
      <c r="C6563" s="447" t="s">
        <v>5</v>
      </c>
      <c r="D6563" s="446">
        <v>98.73</v>
      </c>
      <c r="E6563" s="323"/>
    </row>
    <row r="6564" spans="1:5" ht="38.25">
      <c r="A6564" s="447">
        <v>103804</v>
      </c>
      <c r="B6564" s="332" t="s">
        <v>3736</v>
      </c>
      <c r="C6564" s="447" t="s">
        <v>5</v>
      </c>
      <c r="D6564" s="446">
        <v>88.59</v>
      </c>
      <c r="E6564" s="323"/>
    </row>
    <row r="6565" spans="1:5" ht="38.25">
      <c r="A6565" s="447">
        <v>92322</v>
      </c>
      <c r="B6565" s="332" t="s">
        <v>3724</v>
      </c>
      <c r="C6565" s="447" t="s">
        <v>5</v>
      </c>
      <c r="D6565" s="446">
        <v>109.39</v>
      </c>
      <c r="E6565" s="323"/>
    </row>
    <row r="6566" spans="1:5" ht="38.25">
      <c r="A6566" s="447">
        <v>97337</v>
      </c>
      <c r="B6566" s="332" t="s">
        <v>3730</v>
      </c>
      <c r="C6566" s="447" t="s">
        <v>5</v>
      </c>
      <c r="D6566" s="446">
        <v>164.27</v>
      </c>
      <c r="E6566" s="323"/>
    </row>
    <row r="6567" spans="1:5" ht="38.25">
      <c r="A6567" s="447">
        <v>92283</v>
      </c>
      <c r="B6567" s="332" t="s">
        <v>3712</v>
      </c>
      <c r="C6567" s="447" t="s">
        <v>5</v>
      </c>
      <c r="D6567" s="446">
        <v>177.72</v>
      </c>
      <c r="E6567" s="323"/>
    </row>
    <row r="6568" spans="1:5" ht="38.25">
      <c r="A6568" s="447">
        <v>92277</v>
      </c>
      <c r="B6568" s="332" t="s">
        <v>3706</v>
      </c>
      <c r="C6568" s="447" t="s">
        <v>5</v>
      </c>
      <c r="D6568" s="446">
        <v>109.43</v>
      </c>
      <c r="E6568" s="323"/>
    </row>
    <row r="6569" spans="1:5" ht="38.25">
      <c r="A6569" s="447">
        <v>97338</v>
      </c>
      <c r="B6569" s="332" t="s">
        <v>3731</v>
      </c>
      <c r="C6569" s="447" t="s">
        <v>5</v>
      </c>
      <c r="D6569" s="446">
        <v>197.66</v>
      </c>
      <c r="E6569" s="323"/>
    </row>
    <row r="6570" spans="1:5" ht="38.25">
      <c r="A6570" s="447">
        <v>92284</v>
      </c>
      <c r="B6570" s="332" t="s">
        <v>3713</v>
      </c>
      <c r="C6570" s="447" t="s">
        <v>5</v>
      </c>
      <c r="D6570" s="446">
        <v>225.05</v>
      </c>
      <c r="E6570" s="323"/>
    </row>
    <row r="6571" spans="1:5" ht="38.25">
      <c r="A6571" s="447">
        <v>92278</v>
      </c>
      <c r="B6571" s="332" t="s">
        <v>3707</v>
      </c>
      <c r="C6571" s="447" t="s">
        <v>5</v>
      </c>
      <c r="D6571" s="446">
        <v>147.27000000000001</v>
      </c>
      <c r="E6571" s="323"/>
    </row>
    <row r="6572" spans="1:5" ht="38.25">
      <c r="A6572" s="447">
        <v>97339</v>
      </c>
      <c r="B6572" s="332" t="s">
        <v>3732</v>
      </c>
      <c r="C6572" s="447" t="s">
        <v>5</v>
      </c>
      <c r="D6572" s="446">
        <v>212.89</v>
      </c>
      <c r="E6572" s="323"/>
    </row>
    <row r="6573" spans="1:5" ht="38.25">
      <c r="A6573" s="447">
        <v>92285</v>
      </c>
      <c r="B6573" s="332" t="s">
        <v>3714</v>
      </c>
      <c r="C6573" s="447" t="s">
        <v>5</v>
      </c>
      <c r="D6573" s="446">
        <v>305.8</v>
      </c>
      <c r="E6573" s="323"/>
    </row>
    <row r="6574" spans="1:5" ht="38.25">
      <c r="A6574" s="447">
        <v>92279</v>
      </c>
      <c r="B6574" s="332" t="s">
        <v>3708</v>
      </c>
      <c r="C6574" s="447" t="s">
        <v>5</v>
      </c>
      <c r="D6574" s="446">
        <v>212.89</v>
      </c>
      <c r="E6574" s="323"/>
    </row>
    <row r="6575" spans="1:5" ht="38.25">
      <c r="A6575" s="447">
        <v>97340</v>
      </c>
      <c r="B6575" s="332" t="s">
        <v>3733</v>
      </c>
      <c r="C6575" s="447" t="s">
        <v>5</v>
      </c>
      <c r="D6575" s="446">
        <v>214.2</v>
      </c>
      <c r="E6575" s="323"/>
    </row>
    <row r="6576" spans="1:5" ht="38.25">
      <c r="A6576" s="447">
        <v>92286</v>
      </c>
      <c r="B6576" s="332" t="s">
        <v>3715</v>
      </c>
      <c r="C6576" s="447" t="s">
        <v>5</v>
      </c>
      <c r="D6576" s="446">
        <v>393.09</v>
      </c>
      <c r="E6576" s="323"/>
    </row>
    <row r="6577" spans="1:5" ht="38.25">
      <c r="A6577" s="447">
        <v>92280</v>
      </c>
      <c r="B6577" s="332" t="s">
        <v>3709</v>
      </c>
      <c r="C6577" s="447" t="s">
        <v>5</v>
      </c>
      <c r="D6577" s="446">
        <v>298.91000000000003</v>
      </c>
      <c r="E6577" s="323"/>
    </row>
    <row r="6578" spans="1:5" ht="38.25">
      <c r="A6578" s="447">
        <v>103901</v>
      </c>
      <c r="B6578" s="332" t="s">
        <v>3931</v>
      </c>
      <c r="C6578" s="447" t="s">
        <v>2010</v>
      </c>
      <c r="D6578" s="446">
        <v>25.63</v>
      </c>
      <c r="E6578" s="323"/>
    </row>
    <row r="6579" spans="1:5" ht="38.25">
      <c r="A6579" s="447">
        <v>103832</v>
      </c>
      <c r="B6579" s="332" t="s">
        <v>3875</v>
      </c>
      <c r="C6579" s="447" t="s">
        <v>2010</v>
      </c>
      <c r="D6579" s="446">
        <v>25.58</v>
      </c>
      <c r="E6579" s="323"/>
    </row>
    <row r="6580" spans="1:5" ht="38.25">
      <c r="A6580" s="447">
        <v>103865</v>
      </c>
      <c r="B6580" s="332" t="s">
        <v>3901</v>
      </c>
      <c r="C6580" s="447" t="s">
        <v>2010</v>
      </c>
      <c r="D6580" s="446">
        <v>24.58</v>
      </c>
      <c r="E6580" s="323"/>
    </row>
    <row r="6581" spans="1:5" ht="38.25">
      <c r="A6581" s="447">
        <v>103902</v>
      </c>
      <c r="B6581" s="332" t="s">
        <v>3932</v>
      </c>
      <c r="C6581" s="447" t="s">
        <v>2010</v>
      </c>
      <c r="D6581" s="446">
        <v>38.1</v>
      </c>
      <c r="E6581" s="323"/>
    </row>
    <row r="6582" spans="1:5" ht="38.25">
      <c r="A6582" s="447">
        <v>103866</v>
      </c>
      <c r="B6582" s="332" t="s">
        <v>3902</v>
      </c>
      <c r="C6582" s="447" t="s">
        <v>2010</v>
      </c>
      <c r="D6582" s="446">
        <v>39.25</v>
      </c>
      <c r="E6582" s="323"/>
    </row>
    <row r="6583" spans="1:5" ht="38.25">
      <c r="A6583" s="447">
        <v>103903</v>
      </c>
      <c r="B6583" s="332" t="s">
        <v>3933</v>
      </c>
      <c r="C6583" s="447" t="s">
        <v>2010</v>
      </c>
      <c r="D6583" s="446">
        <v>51.73</v>
      </c>
      <c r="E6583" s="323"/>
    </row>
    <row r="6584" spans="1:5" ht="38.25">
      <c r="A6584" s="447">
        <v>103834</v>
      </c>
      <c r="B6584" s="332" t="s">
        <v>3877</v>
      </c>
      <c r="C6584" s="447" t="s">
        <v>2010</v>
      </c>
      <c r="D6584" s="446">
        <v>68.260000000000005</v>
      </c>
      <c r="E6584" s="323"/>
    </row>
    <row r="6585" spans="1:5" ht="38.25">
      <c r="A6585" s="447">
        <v>103867</v>
      </c>
      <c r="B6585" s="332" t="s">
        <v>3903</v>
      </c>
      <c r="C6585" s="447" t="s">
        <v>2010</v>
      </c>
      <c r="D6585" s="446">
        <v>54.77</v>
      </c>
      <c r="E6585" s="323"/>
    </row>
    <row r="6586" spans="1:5" ht="25.5">
      <c r="A6586" s="447">
        <v>105113</v>
      </c>
      <c r="B6586" s="332" t="s">
        <v>5712</v>
      </c>
      <c r="C6586" s="447" t="s">
        <v>2010</v>
      </c>
      <c r="D6586" s="446">
        <v>8479.7099999999991</v>
      </c>
      <c r="E6586" s="323"/>
    </row>
    <row r="6587" spans="1:5" ht="25.5">
      <c r="A6587" s="447">
        <v>98461</v>
      </c>
      <c r="B6587" s="332" t="s">
        <v>7267</v>
      </c>
      <c r="C6587" s="447" t="s">
        <v>2010</v>
      </c>
      <c r="D6587" s="446">
        <v>6448.95</v>
      </c>
      <c r="E6587" s="323"/>
    </row>
    <row r="6588" spans="1:5" ht="25.5">
      <c r="A6588" s="447">
        <v>98462</v>
      </c>
      <c r="B6588" s="332" t="s">
        <v>7268</v>
      </c>
      <c r="C6588" s="447" t="s">
        <v>2010</v>
      </c>
      <c r="D6588" s="446">
        <v>10877.75</v>
      </c>
      <c r="E6588" s="323"/>
    </row>
    <row r="6589" spans="1:5" ht="25.5">
      <c r="A6589" s="447">
        <v>105130</v>
      </c>
      <c r="B6589" s="332" t="s">
        <v>5719</v>
      </c>
      <c r="C6589" s="447" t="s">
        <v>5</v>
      </c>
      <c r="D6589" s="446">
        <v>30.87</v>
      </c>
      <c r="E6589" s="323"/>
    </row>
    <row r="6590" spans="1:5" ht="25.5">
      <c r="A6590" s="447">
        <v>105114</v>
      </c>
      <c r="B6590" s="332" t="s">
        <v>5713</v>
      </c>
      <c r="C6590" s="447" t="s">
        <v>827</v>
      </c>
      <c r="D6590" s="446">
        <v>1826.12</v>
      </c>
      <c r="E6590" s="323"/>
    </row>
    <row r="6591" spans="1:5" ht="13.5">
      <c r="A6591" s="447">
        <v>105129</v>
      </c>
      <c r="B6591" s="332" t="s">
        <v>9252</v>
      </c>
      <c r="C6591" s="447" t="s">
        <v>2010</v>
      </c>
      <c r="D6591" s="446">
        <v>0</v>
      </c>
      <c r="E6591" s="323"/>
    </row>
    <row r="6592" spans="1:5" ht="25.5">
      <c r="A6592" s="447">
        <v>105127</v>
      </c>
      <c r="B6592" s="332" t="s">
        <v>5717</v>
      </c>
      <c r="C6592" s="447" t="s">
        <v>5</v>
      </c>
      <c r="D6592" s="446">
        <v>22.9</v>
      </c>
      <c r="E6592" s="323"/>
    </row>
    <row r="6593" spans="1:5" ht="13.5">
      <c r="A6593" s="447">
        <v>105128</v>
      </c>
      <c r="B6593" s="332" t="s">
        <v>5718</v>
      </c>
      <c r="C6593" s="447" t="s">
        <v>5</v>
      </c>
      <c r="D6593" s="446">
        <v>74.540000000000006</v>
      </c>
      <c r="E6593" s="323"/>
    </row>
    <row r="6594" spans="1:5" ht="25.5">
      <c r="A6594" s="447">
        <v>105126</v>
      </c>
      <c r="B6594" s="332" t="s">
        <v>5716</v>
      </c>
      <c r="C6594" s="447" t="s">
        <v>5</v>
      </c>
      <c r="D6594" s="446">
        <v>24.36</v>
      </c>
      <c r="E6594" s="323"/>
    </row>
    <row r="6595" spans="1:5" ht="25.5">
      <c r="A6595" s="447">
        <v>105116</v>
      </c>
      <c r="B6595" s="332" t="s">
        <v>5715</v>
      </c>
      <c r="C6595" s="447" t="s">
        <v>2010</v>
      </c>
      <c r="D6595" s="446">
        <v>11.77</v>
      </c>
      <c r="E6595" s="323"/>
    </row>
    <row r="6596" spans="1:5" ht="25.5">
      <c r="A6596" s="447">
        <v>105115</v>
      </c>
      <c r="B6596" s="332" t="s">
        <v>5714</v>
      </c>
      <c r="C6596" s="447" t="s">
        <v>2010</v>
      </c>
      <c r="D6596" s="446">
        <v>129.15</v>
      </c>
      <c r="E6596" s="323"/>
    </row>
    <row r="6597" spans="1:5" ht="38.25">
      <c r="A6597" s="447">
        <v>98453</v>
      </c>
      <c r="B6597" s="332" t="s">
        <v>5705</v>
      </c>
      <c r="C6597" s="447" t="s">
        <v>16</v>
      </c>
      <c r="D6597" s="446">
        <v>151.25</v>
      </c>
      <c r="E6597" s="323"/>
    </row>
    <row r="6598" spans="1:5" ht="38.25">
      <c r="A6598" s="447">
        <v>98454</v>
      </c>
      <c r="B6598" s="332" t="s">
        <v>5706</v>
      </c>
      <c r="C6598" s="447" t="s">
        <v>16</v>
      </c>
      <c r="D6598" s="446">
        <v>190.98</v>
      </c>
      <c r="E6598" s="323"/>
    </row>
    <row r="6599" spans="1:5" ht="25.5">
      <c r="A6599" s="447">
        <v>98449</v>
      </c>
      <c r="B6599" s="332" t="s">
        <v>5703</v>
      </c>
      <c r="C6599" s="447" t="s">
        <v>16</v>
      </c>
      <c r="D6599" s="446">
        <v>129.63</v>
      </c>
      <c r="E6599" s="323"/>
    </row>
    <row r="6600" spans="1:5" ht="38.25">
      <c r="A6600" s="447">
        <v>98455</v>
      </c>
      <c r="B6600" s="332" t="s">
        <v>5707</v>
      </c>
      <c r="C6600" s="447" t="s">
        <v>16</v>
      </c>
      <c r="D6600" s="446">
        <v>123.43</v>
      </c>
      <c r="E6600" s="323"/>
    </row>
    <row r="6601" spans="1:5" ht="38.25">
      <c r="A6601" s="447">
        <v>98456</v>
      </c>
      <c r="B6601" s="332" t="s">
        <v>5708</v>
      </c>
      <c r="C6601" s="447" t="s">
        <v>16</v>
      </c>
      <c r="D6601" s="446">
        <v>157.76</v>
      </c>
      <c r="E6601" s="323"/>
    </row>
    <row r="6602" spans="1:5" ht="25.5">
      <c r="A6602" s="447">
        <v>98451</v>
      </c>
      <c r="B6602" s="332" t="s">
        <v>5704</v>
      </c>
      <c r="C6602" s="447" t="s">
        <v>16</v>
      </c>
      <c r="D6602" s="446">
        <v>105.94</v>
      </c>
      <c r="E6602" s="323"/>
    </row>
    <row r="6603" spans="1:5" ht="38.25">
      <c r="A6603" s="447">
        <v>98445</v>
      </c>
      <c r="B6603" s="332" t="s">
        <v>5699</v>
      </c>
      <c r="C6603" s="447" t="s">
        <v>16</v>
      </c>
      <c r="D6603" s="446">
        <v>112.88</v>
      </c>
      <c r="E6603" s="323"/>
    </row>
    <row r="6604" spans="1:5" ht="38.25">
      <c r="A6604" s="447">
        <v>98446</v>
      </c>
      <c r="B6604" s="332" t="s">
        <v>5700</v>
      </c>
      <c r="C6604" s="447" t="s">
        <v>16</v>
      </c>
      <c r="D6604" s="446">
        <v>144.96</v>
      </c>
      <c r="E6604" s="323"/>
    </row>
    <row r="6605" spans="1:5" ht="25.5">
      <c r="A6605" s="447">
        <v>98441</v>
      </c>
      <c r="B6605" s="332" t="s">
        <v>5697</v>
      </c>
      <c r="C6605" s="447" t="s">
        <v>16</v>
      </c>
      <c r="D6605" s="446">
        <v>95.25</v>
      </c>
      <c r="E6605" s="323"/>
    </row>
    <row r="6606" spans="1:5" ht="38.25">
      <c r="A6606" s="447">
        <v>98447</v>
      </c>
      <c r="B6606" s="332" t="s">
        <v>5701</v>
      </c>
      <c r="C6606" s="447" t="s">
        <v>16</v>
      </c>
      <c r="D6606" s="446">
        <v>88.65</v>
      </c>
      <c r="E6606" s="323"/>
    </row>
    <row r="6607" spans="1:5" ht="38.25">
      <c r="A6607" s="447">
        <v>98448</v>
      </c>
      <c r="B6607" s="332" t="s">
        <v>5702</v>
      </c>
      <c r="C6607" s="447" t="s">
        <v>16</v>
      </c>
      <c r="D6607" s="446">
        <v>114.92</v>
      </c>
      <c r="E6607" s="323"/>
    </row>
    <row r="6608" spans="1:5" ht="25.5">
      <c r="A6608" s="447">
        <v>98443</v>
      </c>
      <c r="B6608" s="332" t="s">
        <v>5698</v>
      </c>
      <c r="C6608" s="447" t="s">
        <v>16</v>
      </c>
      <c r="D6608" s="446">
        <v>74.34</v>
      </c>
      <c r="E6608" s="323"/>
    </row>
    <row r="6609" spans="1:5" ht="38.25">
      <c r="A6609" s="447">
        <v>105122</v>
      </c>
      <c r="B6609" s="332" t="s">
        <v>9253</v>
      </c>
      <c r="C6609" s="447" t="s">
        <v>16</v>
      </c>
      <c r="D6609" s="446">
        <v>0</v>
      </c>
      <c r="E6609" s="323"/>
    </row>
    <row r="6610" spans="1:5" ht="38.25">
      <c r="A6610" s="447">
        <v>105125</v>
      </c>
      <c r="B6610" s="332" t="s">
        <v>9254</v>
      </c>
      <c r="C6610" s="447" t="s">
        <v>16</v>
      </c>
      <c r="D6610" s="446">
        <v>0</v>
      </c>
      <c r="E6610" s="323"/>
    </row>
    <row r="6611" spans="1:5" ht="25.5">
      <c r="A6611" s="447">
        <v>105133</v>
      </c>
      <c r="B6611" s="332" t="s">
        <v>9255</v>
      </c>
      <c r="C6611" s="447" t="s">
        <v>16</v>
      </c>
      <c r="D6611" s="446">
        <v>0</v>
      </c>
      <c r="E6611" s="323"/>
    </row>
    <row r="6612" spans="1:5" ht="38.25">
      <c r="A6612" s="447">
        <v>105123</v>
      </c>
      <c r="B6612" s="332" t="s">
        <v>9256</v>
      </c>
      <c r="C6612" s="447" t="s">
        <v>16</v>
      </c>
      <c r="D6612" s="446">
        <v>0</v>
      </c>
      <c r="E6612" s="323"/>
    </row>
    <row r="6613" spans="1:5" ht="38.25">
      <c r="A6613" s="447">
        <v>105124</v>
      </c>
      <c r="B6613" s="332" t="s">
        <v>9257</v>
      </c>
      <c r="C6613" s="447" t="s">
        <v>16</v>
      </c>
      <c r="D6613" s="446">
        <v>0</v>
      </c>
      <c r="E6613" s="323"/>
    </row>
    <row r="6614" spans="1:5" ht="25.5">
      <c r="A6614" s="447">
        <v>105134</v>
      </c>
      <c r="B6614" s="332" t="s">
        <v>9258</v>
      </c>
      <c r="C6614" s="447" t="s">
        <v>16</v>
      </c>
      <c r="D6614" s="446">
        <v>0</v>
      </c>
      <c r="E6614" s="323"/>
    </row>
    <row r="6615" spans="1:5" ht="38.25">
      <c r="A6615" s="447">
        <v>105117</v>
      </c>
      <c r="B6615" s="332" t="s">
        <v>9259</v>
      </c>
      <c r="C6615" s="447" t="s">
        <v>16</v>
      </c>
      <c r="D6615" s="446">
        <v>0</v>
      </c>
      <c r="E6615" s="323"/>
    </row>
    <row r="6616" spans="1:5" ht="38.25">
      <c r="A6616" s="447">
        <v>105119</v>
      </c>
      <c r="B6616" s="332" t="s">
        <v>9260</v>
      </c>
      <c r="C6616" s="447" t="s">
        <v>16</v>
      </c>
      <c r="D6616" s="446">
        <v>0</v>
      </c>
      <c r="E6616" s="323"/>
    </row>
    <row r="6617" spans="1:5" ht="25.5">
      <c r="A6617" s="447">
        <v>105131</v>
      </c>
      <c r="B6617" s="332" t="s">
        <v>9261</v>
      </c>
      <c r="C6617" s="447" t="s">
        <v>16</v>
      </c>
      <c r="D6617" s="446">
        <v>0</v>
      </c>
      <c r="E6617" s="323"/>
    </row>
    <row r="6618" spans="1:5" ht="38.25">
      <c r="A6618" s="447">
        <v>105120</v>
      </c>
      <c r="B6618" s="332" t="s">
        <v>9262</v>
      </c>
      <c r="C6618" s="447" t="s">
        <v>16</v>
      </c>
      <c r="D6618" s="446">
        <v>0</v>
      </c>
      <c r="E6618" s="323"/>
    </row>
    <row r="6619" spans="1:5" ht="38.25">
      <c r="A6619" s="447">
        <v>105121</v>
      </c>
      <c r="B6619" s="332" t="s">
        <v>9263</v>
      </c>
      <c r="C6619" s="447" t="s">
        <v>16</v>
      </c>
      <c r="D6619" s="446">
        <v>0</v>
      </c>
      <c r="E6619" s="323"/>
    </row>
    <row r="6620" spans="1:5" ht="25.5">
      <c r="A6620" s="447">
        <v>105132</v>
      </c>
      <c r="B6620" s="332" t="s">
        <v>9264</v>
      </c>
      <c r="C6620" s="447" t="s">
        <v>16</v>
      </c>
      <c r="D6620" s="446">
        <v>0</v>
      </c>
      <c r="E6620" s="323"/>
    </row>
    <row r="6621" spans="1:5" ht="25.5">
      <c r="A6621" s="447">
        <v>98460</v>
      </c>
      <c r="B6621" s="332" t="s">
        <v>5711</v>
      </c>
      <c r="C6621" s="447" t="s">
        <v>16</v>
      </c>
      <c r="D6621" s="446">
        <v>77.56</v>
      </c>
      <c r="E6621" s="323"/>
    </row>
    <row r="6622" spans="1:5" ht="13.5">
      <c r="A6622" s="447">
        <v>98457</v>
      </c>
      <c r="B6622" s="332" t="s">
        <v>9265</v>
      </c>
      <c r="C6622" s="447" t="s">
        <v>16</v>
      </c>
      <c r="D6622" s="446">
        <v>0</v>
      </c>
      <c r="E6622" s="323"/>
    </row>
    <row r="6623" spans="1:5" ht="13.5">
      <c r="A6623" s="447">
        <v>98458</v>
      </c>
      <c r="B6623" s="332" t="s">
        <v>5709</v>
      </c>
      <c r="C6623" s="447" t="s">
        <v>16</v>
      </c>
      <c r="D6623" s="446">
        <v>96.5</v>
      </c>
      <c r="E6623" s="323"/>
    </row>
    <row r="6624" spans="1:5" ht="13.5">
      <c r="A6624" s="447">
        <v>98459</v>
      </c>
      <c r="B6624" s="332" t="s">
        <v>5710</v>
      </c>
      <c r="C6624" s="447" t="s">
        <v>16</v>
      </c>
      <c r="D6624" s="446">
        <v>95.9</v>
      </c>
      <c r="E6624" s="323"/>
    </row>
    <row r="6625" spans="1:5" ht="13.5">
      <c r="A6625" s="447">
        <v>105118</v>
      </c>
      <c r="B6625" s="332" t="s">
        <v>9266</v>
      </c>
      <c r="C6625" s="447" t="s">
        <v>16</v>
      </c>
      <c r="D6625" s="446">
        <v>0</v>
      </c>
      <c r="E6625" s="323"/>
    </row>
    <row r="6626" spans="1:5" ht="38.25">
      <c r="A6626" s="447">
        <v>101956</v>
      </c>
      <c r="B6626" s="332" t="s">
        <v>9267</v>
      </c>
      <c r="C6626" s="447" t="s">
        <v>16</v>
      </c>
      <c r="D6626" s="446">
        <v>0</v>
      </c>
      <c r="E6626" s="323"/>
    </row>
    <row r="6627" spans="1:5" ht="38.25">
      <c r="A6627" s="447">
        <v>104690</v>
      </c>
      <c r="B6627" s="332" t="s">
        <v>9268</v>
      </c>
      <c r="C6627" s="447" t="s">
        <v>16</v>
      </c>
      <c r="D6627" s="446">
        <v>0</v>
      </c>
      <c r="E6627" s="323"/>
    </row>
    <row r="6628" spans="1:5" ht="38.25">
      <c r="A6628" s="447">
        <v>101958</v>
      </c>
      <c r="B6628" s="332" t="s">
        <v>9269</v>
      </c>
      <c r="C6628" s="447" t="s">
        <v>16</v>
      </c>
      <c r="D6628" s="446">
        <v>0</v>
      </c>
      <c r="E6628" s="323"/>
    </row>
    <row r="6629" spans="1:5" ht="38.25">
      <c r="A6629" s="447">
        <v>101955</v>
      </c>
      <c r="B6629" s="332" t="s">
        <v>9270</v>
      </c>
      <c r="C6629" s="447" t="s">
        <v>16</v>
      </c>
      <c r="D6629" s="446">
        <v>0</v>
      </c>
      <c r="E6629" s="323"/>
    </row>
    <row r="6630" spans="1:5" ht="38.25">
      <c r="A6630" s="447">
        <v>101948</v>
      </c>
      <c r="B6630" s="332" t="s">
        <v>9271</v>
      </c>
      <c r="C6630" s="447" t="s">
        <v>16</v>
      </c>
      <c r="D6630" s="446">
        <v>0</v>
      </c>
      <c r="E6630" s="323"/>
    </row>
    <row r="6631" spans="1:5" ht="38.25">
      <c r="A6631" s="447">
        <v>101949</v>
      </c>
      <c r="B6631" s="332" t="s">
        <v>9272</v>
      </c>
      <c r="C6631" s="447" t="s">
        <v>16</v>
      </c>
      <c r="D6631" s="446">
        <v>0</v>
      </c>
      <c r="E6631" s="323"/>
    </row>
    <row r="6632" spans="1:5" ht="38.25">
      <c r="A6632" s="447">
        <v>101950</v>
      </c>
      <c r="B6632" s="332" t="s">
        <v>9273</v>
      </c>
      <c r="C6632" s="447" t="s">
        <v>16</v>
      </c>
      <c r="D6632" s="446">
        <v>0</v>
      </c>
      <c r="E6632" s="323"/>
    </row>
    <row r="6633" spans="1:5" ht="38.25">
      <c r="A6633" s="447">
        <v>101947</v>
      </c>
      <c r="B6633" s="332" t="s">
        <v>9274</v>
      </c>
      <c r="C6633" s="447" t="s">
        <v>16</v>
      </c>
      <c r="D6633" s="446">
        <v>0</v>
      </c>
      <c r="E6633" s="323"/>
    </row>
    <row r="6634" spans="1:5" ht="38.25">
      <c r="A6634" s="447">
        <v>101960</v>
      </c>
      <c r="B6634" s="332" t="s">
        <v>9275</v>
      </c>
      <c r="C6634" s="447" t="s">
        <v>16</v>
      </c>
      <c r="D6634" s="446">
        <v>0</v>
      </c>
      <c r="E6634" s="323"/>
    </row>
    <row r="6635" spans="1:5" ht="38.25">
      <c r="A6635" s="447">
        <v>101961</v>
      </c>
      <c r="B6635" s="332" t="s">
        <v>9276</v>
      </c>
      <c r="C6635" s="447" t="s">
        <v>16</v>
      </c>
      <c r="D6635" s="446">
        <v>0</v>
      </c>
      <c r="E6635" s="323"/>
    </row>
    <row r="6636" spans="1:5" ht="38.25">
      <c r="A6636" s="447">
        <v>101962</v>
      </c>
      <c r="B6636" s="332" t="s">
        <v>9277</v>
      </c>
      <c r="C6636" s="447" t="s">
        <v>16</v>
      </c>
      <c r="D6636" s="446">
        <v>0</v>
      </c>
      <c r="E6636" s="323"/>
    </row>
    <row r="6637" spans="1:5" ht="38.25">
      <c r="A6637" s="447">
        <v>101959</v>
      </c>
      <c r="B6637" s="332" t="s">
        <v>9278</v>
      </c>
      <c r="C6637" s="447" t="s">
        <v>16</v>
      </c>
      <c r="D6637" s="446">
        <v>0</v>
      </c>
      <c r="E6637" s="323"/>
    </row>
    <row r="6638" spans="1:5" ht="38.25">
      <c r="A6638" s="447">
        <v>101952</v>
      </c>
      <c r="B6638" s="332" t="s">
        <v>9279</v>
      </c>
      <c r="C6638" s="447" t="s">
        <v>16</v>
      </c>
      <c r="D6638" s="446">
        <v>0</v>
      </c>
      <c r="E6638" s="323"/>
    </row>
    <row r="6639" spans="1:5" ht="38.25">
      <c r="A6639" s="447">
        <v>101953</v>
      </c>
      <c r="B6639" s="332" t="s">
        <v>9280</v>
      </c>
      <c r="C6639" s="447" t="s">
        <v>16</v>
      </c>
      <c r="D6639" s="446">
        <v>0</v>
      </c>
      <c r="E6639" s="323"/>
    </row>
    <row r="6640" spans="1:5" ht="38.25">
      <c r="A6640" s="447">
        <v>101954</v>
      </c>
      <c r="B6640" s="332" t="s">
        <v>9281</v>
      </c>
      <c r="C6640" s="447" t="s">
        <v>16</v>
      </c>
      <c r="D6640" s="446">
        <v>0</v>
      </c>
      <c r="E6640" s="323"/>
    </row>
    <row r="6641" spans="1:5" ht="38.25">
      <c r="A6641" s="447">
        <v>101951</v>
      </c>
      <c r="B6641" s="332" t="s">
        <v>9282</v>
      </c>
      <c r="C6641" s="447" t="s">
        <v>16</v>
      </c>
      <c r="D6641" s="446">
        <v>0</v>
      </c>
      <c r="E6641" s="323"/>
    </row>
    <row r="6642" spans="1:5" ht="38.25">
      <c r="A6642" s="447">
        <v>101964</v>
      </c>
      <c r="B6642" s="332" t="s">
        <v>9283</v>
      </c>
      <c r="C6642" s="447" t="s">
        <v>16</v>
      </c>
      <c r="D6642" s="446">
        <v>193.38</v>
      </c>
      <c r="E6642" s="323"/>
    </row>
    <row r="6643" spans="1:5" ht="38.25">
      <c r="A6643" s="447">
        <v>101963</v>
      </c>
      <c r="B6643" s="332" t="s">
        <v>9284</v>
      </c>
      <c r="C6643" s="447" t="s">
        <v>16</v>
      </c>
      <c r="D6643" s="446">
        <v>205.91</v>
      </c>
      <c r="E6643" s="323"/>
    </row>
    <row r="6644" spans="1:5" ht="25.5">
      <c r="A6644" s="447">
        <v>100323</v>
      </c>
      <c r="B6644" s="332" t="s">
        <v>6016</v>
      </c>
      <c r="C6644" s="447" t="s">
        <v>827</v>
      </c>
      <c r="D6644" s="446">
        <v>214.35</v>
      </c>
      <c r="E6644" s="323"/>
    </row>
    <row r="6645" spans="1:5" ht="38.25">
      <c r="A6645" s="447">
        <v>100324</v>
      </c>
      <c r="B6645" s="332" t="s">
        <v>6017</v>
      </c>
      <c r="C6645" s="447" t="s">
        <v>827</v>
      </c>
      <c r="D6645" s="446">
        <v>179.68</v>
      </c>
      <c r="E6645" s="323"/>
    </row>
    <row r="6646" spans="1:5" ht="38.25">
      <c r="A6646" s="447">
        <v>96624</v>
      </c>
      <c r="B6646" s="332" t="s">
        <v>6014</v>
      </c>
      <c r="C6646" s="447" t="s">
        <v>827</v>
      </c>
      <c r="D6646" s="446">
        <v>180</v>
      </c>
      <c r="E6646" s="323"/>
    </row>
    <row r="6647" spans="1:5" ht="38.25">
      <c r="A6647" s="447">
        <v>100322</v>
      </c>
      <c r="B6647" s="332" t="s">
        <v>6015</v>
      </c>
      <c r="C6647" s="447" t="s">
        <v>827</v>
      </c>
      <c r="D6647" s="446">
        <v>172.73</v>
      </c>
      <c r="E6647" s="323"/>
    </row>
    <row r="6648" spans="1:5" ht="25.5">
      <c r="A6648" s="447">
        <v>96623</v>
      </c>
      <c r="B6648" s="332" t="s">
        <v>6013</v>
      </c>
      <c r="C6648" s="447" t="s">
        <v>827</v>
      </c>
      <c r="D6648" s="446">
        <v>195</v>
      </c>
      <c r="E6648" s="323"/>
    </row>
    <row r="6649" spans="1:5" ht="25.5">
      <c r="A6649" s="447">
        <v>96622</v>
      </c>
      <c r="B6649" s="332" t="s">
        <v>6012</v>
      </c>
      <c r="C6649" s="447" t="s">
        <v>827</v>
      </c>
      <c r="D6649" s="446">
        <v>212.51</v>
      </c>
      <c r="E6649" s="323"/>
    </row>
    <row r="6650" spans="1:5" ht="25.5">
      <c r="A6650" s="447">
        <v>96621</v>
      </c>
      <c r="B6650" s="332" t="s">
        <v>6011</v>
      </c>
      <c r="C6650" s="447" t="s">
        <v>827</v>
      </c>
      <c r="D6650" s="446">
        <v>227.52</v>
      </c>
      <c r="E6650" s="323"/>
    </row>
    <row r="6651" spans="1:5" ht="25.5">
      <c r="A6651" s="447">
        <v>96617</v>
      </c>
      <c r="B6651" s="332" t="s">
        <v>6008</v>
      </c>
      <c r="C6651" s="447" t="s">
        <v>16</v>
      </c>
      <c r="D6651" s="446">
        <v>19.920000000000002</v>
      </c>
      <c r="E6651" s="323"/>
    </row>
    <row r="6652" spans="1:5" ht="25.5">
      <c r="A6652" s="447">
        <v>96619</v>
      </c>
      <c r="B6652" s="332" t="s">
        <v>6009</v>
      </c>
      <c r="C6652" s="447" t="s">
        <v>16</v>
      </c>
      <c r="D6652" s="446">
        <v>39.880000000000003</v>
      </c>
      <c r="E6652" s="323"/>
    </row>
    <row r="6653" spans="1:5" ht="25.5">
      <c r="A6653" s="447">
        <v>96616</v>
      </c>
      <c r="B6653" s="332" t="s">
        <v>6007</v>
      </c>
      <c r="C6653" s="447" t="s">
        <v>827</v>
      </c>
      <c r="D6653" s="446">
        <v>797.87</v>
      </c>
      <c r="E6653" s="323"/>
    </row>
    <row r="6654" spans="1:5" ht="25.5">
      <c r="A6654" s="447">
        <v>95240</v>
      </c>
      <c r="B6654" s="332" t="s">
        <v>6005</v>
      </c>
      <c r="C6654" s="447" t="s">
        <v>16</v>
      </c>
      <c r="D6654" s="446">
        <v>19.12</v>
      </c>
      <c r="E6654" s="323"/>
    </row>
    <row r="6655" spans="1:5" ht="25.5">
      <c r="A6655" s="447">
        <v>95241</v>
      </c>
      <c r="B6655" s="332" t="s">
        <v>6006</v>
      </c>
      <c r="C6655" s="447" t="s">
        <v>16</v>
      </c>
      <c r="D6655" s="446">
        <v>36.770000000000003</v>
      </c>
      <c r="E6655" s="323"/>
    </row>
    <row r="6656" spans="1:5" ht="25.5">
      <c r="A6656" s="447">
        <v>96620</v>
      </c>
      <c r="B6656" s="332" t="s">
        <v>6010</v>
      </c>
      <c r="C6656" s="447" t="s">
        <v>827</v>
      </c>
      <c r="D6656" s="446">
        <v>735.64</v>
      </c>
      <c r="E6656" s="323"/>
    </row>
    <row r="6657" spans="1:5" ht="25.5">
      <c r="A6657" s="447">
        <v>104043</v>
      </c>
      <c r="B6657" s="332" t="s">
        <v>4462</v>
      </c>
      <c r="C6657" s="447" t="s">
        <v>2010</v>
      </c>
      <c r="D6657" s="446">
        <v>7.55</v>
      </c>
      <c r="E6657" s="323"/>
    </row>
    <row r="6658" spans="1:5" ht="25.5">
      <c r="A6658" s="447">
        <v>104044</v>
      </c>
      <c r="B6658" s="332" t="s">
        <v>4463</v>
      </c>
      <c r="C6658" s="447" t="s">
        <v>2010</v>
      </c>
      <c r="D6658" s="446">
        <v>7.93</v>
      </c>
      <c r="E6658" s="323"/>
    </row>
    <row r="6659" spans="1:5" ht="25.5">
      <c r="A6659" s="447">
        <v>104045</v>
      </c>
      <c r="B6659" s="332" t="s">
        <v>4464</v>
      </c>
      <c r="C6659" s="447" t="s">
        <v>2010</v>
      </c>
      <c r="D6659" s="446">
        <v>12.79</v>
      </c>
      <c r="E6659" s="323"/>
    </row>
    <row r="6660" spans="1:5" ht="25.5">
      <c r="A6660" s="447">
        <v>104049</v>
      </c>
      <c r="B6660" s="332" t="s">
        <v>4468</v>
      </c>
      <c r="C6660" s="447" t="s">
        <v>2010</v>
      </c>
      <c r="D6660" s="446">
        <v>4.8499999999999996</v>
      </c>
      <c r="E6660" s="323"/>
    </row>
    <row r="6661" spans="1:5" ht="25.5">
      <c r="A6661" s="447">
        <v>104050</v>
      </c>
      <c r="B6661" s="332" t="s">
        <v>4469</v>
      </c>
      <c r="C6661" s="447" t="s">
        <v>2010</v>
      </c>
      <c r="D6661" s="446">
        <v>7.4</v>
      </c>
      <c r="E6661" s="323"/>
    </row>
    <row r="6662" spans="1:5" ht="25.5">
      <c r="A6662" s="447">
        <v>104084</v>
      </c>
      <c r="B6662" s="332" t="s">
        <v>4488</v>
      </c>
      <c r="C6662" s="447" t="s">
        <v>2010</v>
      </c>
      <c r="D6662" s="446">
        <v>77.75</v>
      </c>
      <c r="E6662" s="323"/>
    </row>
    <row r="6663" spans="1:5" ht="25.5">
      <c r="A6663" s="447">
        <v>104037</v>
      </c>
      <c r="B6663" s="332" t="s">
        <v>9285</v>
      </c>
      <c r="C6663" s="447" t="s">
        <v>2010</v>
      </c>
      <c r="D6663" s="446">
        <v>0</v>
      </c>
      <c r="E6663" s="323"/>
    </row>
    <row r="6664" spans="1:5" ht="25.5">
      <c r="A6664" s="447">
        <v>104035</v>
      </c>
      <c r="B6664" s="332" t="s">
        <v>4459</v>
      </c>
      <c r="C6664" s="447" t="s">
        <v>2010</v>
      </c>
      <c r="D6664" s="446">
        <v>33.6</v>
      </c>
      <c r="E6664" s="323"/>
    </row>
    <row r="6665" spans="1:5" ht="25.5">
      <c r="A6665" s="447">
        <v>104036</v>
      </c>
      <c r="B6665" s="332" t="s">
        <v>4460</v>
      </c>
      <c r="C6665" s="447" t="s">
        <v>2010</v>
      </c>
      <c r="D6665" s="446">
        <v>34.659999999999997</v>
      </c>
      <c r="E6665" s="323"/>
    </row>
    <row r="6666" spans="1:5" ht="25.5">
      <c r="A6666" s="447">
        <v>104034</v>
      </c>
      <c r="B6666" s="332" t="s">
        <v>4458</v>
      </c>
      <c r="C6666" s="447" t="s">
        <v>2010</v>
      </c>
      <c r="D6666" s="446">
        <v>29.19</v>
      </c>
      <c r="E6666" s="323"/>
    </row>
    <row r="6667" spans="1:5" ht="25.5">
      <c r="A6667" s="447">
        <v>104031</v>
      </c>
      <c r="B6667" s="332" t="s">
        <v>4455</v>
      </c>
      <c r="C6667" s="447" t="s">
        <v>2010</v>
      </c>
      <c r="D6667" s="446">
        <v>18.739999999999998</v>
      </c>
      <c r="E6667" s="323"/>
    </row>
    <row r="6668" spans="1:5" ht="25.5">
      <c r="A6668" s="447">
        <v>104032</v>
      </c>
      <c r="B6668" s="332" t="s">
        <v>4456</v>
      </c>
      <c r="C6668" s="447" t="s">
        <v>2010</v>
      </c>
      <c r="D6668" s="446">
        <v>24.2</v>
      </c>
      <c r="E6668" s="323"/>
    </row>
    <row r="6669" spans="1:5" ht="25.5">
      <c r="A6669" s="447">
        <v>104033</v>
      </c>
      <c r="B6669" s="332" t="s">
        <v>4457</v>
      </c>
      <c r="C6669" s="447" t="s">
        <v>2010</v>
      </c>
      <c r="D6669" s="446">
        <v>21.79</v>
      </c>
      <c r="E6669" s="323"/>
    </row>
    <row r="6670" spans="1:5" ht="38.25">
      <c r="A6670" s="447">
        <v>104038</v>
      </c>
      <c r="B6670" s="332" t="s">
        <v>9286</v>
      </c>
      <c r="C6670" s="447" t="s">
        <v>2010</v>
      </c>
      <c r="D6670" s="446">
        <v>0</v>
      </c>
      <c r="E6670" s="323"/>
    </row>
    <row r="6671" spans="1:5" ht="25.5">
      <c r="A6671" s="447">
        <v>104051</v>
      </c>
      <c r="B6671" s="332" t="s">
        <v>4470</v>
      </c>
      <c r="C6671" s="447" t="s">
        <v>2010</v>
      </c>
      <c r="D6671" s="446">
        <v>6.69</v>
      </c>
      <c r="E6671" s="323"/>
    </row>
    <row r="6672" spans="1:5" ht="25.5">
      <c r="A6672" s="447">
        <v>104052</v>
      </c>
      <c r="B6672" s="332" t="s">
        <v>4471</v>
      </c>
      <c r="C6672" s="447" t="s">
        <v>2010</v>
      </c>
      <c r="D6672" s="446">
        <v>9.41</v>
      </c>
      <c r="E6672" s="323"/>
    </row>
    <row r="6673" spans="1:5" ht="38.25">
      <c r="A6673" s="447">
        <v>104046</v>
      </c>
      <c r="B6673" s="332" t="s">
        <v>4465</v>
      </c>
      <c r="C6673" s="447" t="s">
        <v>2010</v>
      </c>
      <c r="D6673" s="446">
        <v>7.18</v>
      </c>
      <c r="E6673" s="323"/>
    </row>
    <row r="6674" spans="1:5" ht="38.25">
      <c r="A6674" s="447">
        <v>104047</v>
      </c>
      <c r="B6674" s="332" t="s">
        <v>4466</v>
      </c>
      <c r="C6674" s="447" t="s">
        <v>2010</v>
      </c>
      <c r="D6674" s="446">
        <v>8.3000000000000007</v>
      </c>
      <c r="E6674" s="323"/>
    </row>
    <row r="6675" spans="1:5" ht="25.5">
      <c r="A6675" s="447">
        <v>104048</v>
      </c>
      <c r="B6675" s="332" t="s">
        <v>4467</v>
      </c>
      <c r="C6675" s="447" t="s">
        <v>2010</v>
      </c>
      <c r="D6675" s="446">
        <v>12.46</v>
      </c>
      <c r="E6675" s="323"/>
    </row>
    <row r="6676" spans="1:5" ht="25.5">
      <c r="A6676" s="447">
        <v>104063</v>
      </c>
      <c r="B6676" s="332" t="s">
        <v>4481</v>
      </c>
      <c r="C6676" s="447" t="s">
        <v>2010</v>
      </c>
      <c r="D6676" s="446">
        <v>62.41</v>
      </c>
      <c r="E6676" s="323"/>
    </row>
    <row r="6677" spans="1:5" ht="25.5">
      <c r="A6677" s="447">
        <v>104065</v>
      </c>
      <c r="B6677" s="332" t="s">
        <v>4483</v>
      </c>
      <c r="C6677" s="447" t="s">
        <v>2010</v>
      </c>
      <c r="D6677" s="446">
        <v>137.31</v>
      </c>
      <c r="E6677" s="323"/>
    </row>
    <row r="6678" spans="1:5" ht="25.5">
      <c r="A6678" s="447">
        <v>104062</v>
      </c>
      <c r="B6678" s="332" t="s">
        <v>4480</v>
      </c>
      <c r="C6678" s="447" t="s">
        <v>2010</v>
      </c>
      <c r="D6678" s="446">
        <v>65.61</v>
      </c>
      <c r="E6678" s="323"/>
    </row>
    <row r="6679" spans="1:5" ht="25.5">
      <c r="A6679" s="447">
        <v>104064</v>
      </c>
      <c r="B6679" s="332" t="s">
        <v>4482</v>
      </c>
      <c r="C6679" s="447" t="s">
        <v>2010</v>
      </c>
      <c r="D6679" s="446">
        <v>161.41999999999999</v>
      </c>
      <c r="E6679" s="323"/>
    </row>
    <row r="6680" spans="1:5" ht="25.5">
      <c r="A6680" s="447">
        <v>104059</v>
      </c>
      <c r="B6680" s="332" t="s">
        <v>4477</v>
      </c>
      <c r="C6680" s="447" t="s">
        <v>2010</v>
      </c>
      <c r="D6680" s="446">
        <v>9.4700000000000006</v>
      </c>
      <c r="E6680" s="323"/>
    </row>
    <row r="6681" spans="1:5" ht="25.5">
      <c r="A6681" s="447">
        <v>104058</v>
      </c>
      <c r="B6681" s="332" t="s">
        <v>4476</v>
      </c>
      <c r="C6681" s="447" t="s">
        <v>2010</v>
      </c>
      <c r="D6681" s="446">
        <v>6.53</v>
      </c>
      <c r="E6681" s="323"/>
    </row>
    <row r="6682" spans="1:5" ht="25.5">
      <c r="A6682" s="447">
        <v>104082</v>
      </c>
      <c r="B6682" s="332" t="s">
        <v>4486</v>
      </c>
      <c r="C6682" s="447" t="s">
        <v>2010</v>
      </c>
      <c r="D6682" s="446">
        <v>27.8</v>
      </c>
      <c r="E6682" s="323"/>
    </row>
    <row r="6683" spans="1:5" ht="25.5">
      <c r="A6683" s="447">
        <v>104083</v>
      </c>
      <c r="B6683" s="332" t="s">
        <v>4487</v>
      </c>
      <c r="C6683" s="447" t="s">
        <v>2010</v>
      </c>
      <c r="D6683" s="446">
        <v>68.66</v>
      </c>
      <c r="E6683" s="323"/>
    </row>
    <row r="6684" spans="1:5" ht="25.5">
      <c r="A6684" s="447">
        <v>104057</v>
      </c>
      <c r="B6684" s="332" t="s">
        <v>9287</v>
      </c>
      <c r="C6684" s="447" t="s">
        <v>2010</v>
      </c>
      <c r="D6684" s="446">
        <v>0</v>
      </c>
      <c r="E6684" s="323"/>
    </row>
    <row r="6685" spans="1:5" ht="25.5">
      <c r="A6685" s="447">
        <v>104056</v>
      </c>
      <c r="B6685" s="332" t="s">
        <v>4475</v>
      </c>
      <c r="C6685" s="447" t="s">
        <v>2010</v>
      </c>
      <c r="D6685" s="446">
        <v>21.63</v>
      </c>
      <c r="E6685" s="323"/>
    </row>
    <row r="6686" spans="1:5" ht="25.5">
      <c r="A6686" s="447">
        <v>104055</v>
      </c>
      <c r="B6686" s="332" t="s">
        <v>4474</v>
      </c>
      <c r="C6686" s="447" t="s">
        <v>2010</v>
      </c>
      <c r="D6686" s="446">
        <v>14.28</v>
      </c>
      <c r="E6686" s="323"/>
    </row>
    <row r="6687" spans="1:5" ht="25.5">
      <c r="A6687" s="447">
        <v>104076</v>
      </c>
      <c r="B6687" s="332" t="s">
        <v>4485</v>
      </c>
      <c r="C6687" s="447" t="s">
        <v>2010</v>
      </c>
      <c r="D6687" s="446">
        <v>40.119999999999997</v>
      </c>
      <c r="E6687" s="323"/>
    </row>
    <row r="6688" spans="1:5" ht="25.5">
      <c r="A6688" s="447">
        <v>104060</v>
      </c>
      <c r="B6688" s="332" t="s">
        <v>4478</v>
      </c>
      <c r="C6688" s="447" t="s">
        <v>5</v>
      </c>
      <c r="D6688" s="446">
        <v>8.4700000000000006</v>
      </c>
      <c r="E6688" s="323"/>
    </row>
    <row r="6689" spans="1:5" ht="25.5">
      <c r="A6689" s="447">
        <v>104061</v>
      </c>
      <c r="B6689" s="332" t="s">
        <v>4479</v>
      </c>
      <c r="C6689" s="447" t="s">
        <v>5</v>
      </c>
      <c r="D6689" s="446">
        <v>15.41</v>
      </c>
      <c r="E6689" s="323"/>
    </row>
    <row r="6690" spans="1:5" ht="25.5">
      <c r="A6690" s="447">
        <v>104085</v>
      </c>
      <c r="B6690" s="332" t="s">
        <v>4489</v>
      </c>
      <c r="C6690" s="447" t="s">
        <v>5</v>
      </c>
      <c r="D6690" s="446">
        <v>47.7</v>
      </c>
      <c r="E6690" s="323"/>
    </row>
    <row r="6691" spans="1:5" ht="25.5">
      <c r="A6691" s="447">
        <v>104086</v>
      </c>
      <c r="B6691" s="332" t="s">
        <v>4490</v>
      </c>
      <c r="C6691" s="447" t="s">
        <v>5</v>
      </c>
      <c r="D6691" s="446">
        <v>85.85</v>
      </c>
      <c r="E6691" s="323"/>
    </row>
    <row r="6692" spans="1:5" ht="25.5">
      <c r="A6692" s="447">
        <v>104073</v>
      </c>
      <c r="B6692" s="332" t="s">
        <v>9288</v>
      </c>
      <c r="C6692" s="447" t="s">
        <v>2010</v>
      </c>
      <c r="D6692" s="446">
        <v>0</v>
      </c>
      <c r="E6692" s="323"/>
    </row>
    <row r="6693" spans="1:5" ht="25.5">
      <c r="A6693" s="447">
        <v>104074</v>
      </c>
      <c r="B6693" s="332" t="s">
        <v>9289</v>
      </c>
      <c r="C6693" s="447" t="s">
        <v>2010</v>
      </c>
      <c r="D6693" s="446">
        <v>0</v>
      </c>
      <c r="E6693" s="323"/>
    </row>
    <row r="6694" spans="1:5" ht="25.5">
      <c r="A6694" s="447">
        <v>104075</v>
      </c>
      <c r="B6694" s="332" t="s">
        <v>9290</v>
      </c>
      <c r="C6694" s="447" t="s">
        <v>2010</v>
      </c>
      <c r="D6694" s="446">
        <v>0</v>
      </c>
      <c r="E6694" s="323"/>
    </row>
    <row r="6695" spans="1:5" ht="25.5">
      <c r="A6695" s="447">
        <v>104039</v>
      </c>
      <c r="B6695" s="332" t="s">
        <v>4461</v>
      </c>
      <c r="C6695" s="447" t="s">
        <v>2010</v>
      </c>
      <c r="D6695" s="446">
        <v>68.06</v>
      </c>
      <c r="E6695" s="323"/>
    </row>
    <row r="6696" spans="1:5" ht="25.5">
      <c r="A6696" s="447">
        <v>104040</v>
      </c>
      <c r="B6696" s="332" t="s">
        <v>9291</v>
      </c>
      <c r="C6696" s="447" t="s">
        <v>2010</v>
      </c>
      <c r="D6696" s="446">
        <v>0</v>
      </c>
      <c r="E6696" s="323"/>
    </row>
    <row r="6697" spans="1:5" ht="25.5">
      <c r="A6697" s="447">
        <v>104041</v>
      </c>
      <c r="B6697" s="332" t="s">
        <v>9292</v>
      </c>
      <c r="C6697" s="447" t="s">
        <v>2010</v>
      </c>
      <c r="D6697" s="446">
        <v>0</v>
      </c>
      <c r="E6697" s="323"/>
    </row>
    <row r="6698" spans="1:5" ht="25.5">
      <c r="A6698" s="447">
        <v>104042</v>
      </c>
      <c r="B6698" s="332" t="s">
        <v>9293</v>
      </c>
      <c r="C6698" s="447" t="s">
        <v>2010</v>
      </c>
      <c r="D6698" s="446">
        <v>0</v>
      </c>
      <c r="E6698" s="323"/>
    </row>
    <row r="6699" spans="1:5" ht="25.5">
      <c r="A6699" s="447">
        <v>104072</v>
      </c>
      <c r="B6699" s="332" t="s">
        <v>4484</v>
      </c>
      <c r="C6699" s="447" t="s">
        <v>2010</v>
      </c>
      <c r="D6699" s="446">
        <v>264.75</v>
      </c>
      <c r="E6699" s="323"/>
    </row>
    <row r="6700" spans="1:5" ht="25.5">
      <c r="A6700" s="447">
        <v>104053</v>
      </c>
      <c r="B6700" s="332" t="s">
        <v>4472</v>
      </c>
      <c r="C6700" s="447" t="s">
        <v>2010</v>
      </c>
      <c r="D6700" s="446">
        <v>7.9</v>
      </c>
      <c r="E6700" s="323"/>
    </row>
    <row r="6701" spans="1:5" ht="25.5">
      <c r="A6701" s="447">
        <v>104054</v>
      </c>
      <c r="B6701" s="332" t="s">
        <v>4473</v>
      </c>
      <c r="C6701" s="447" t="s">
        <v>2010</v>
      </c>
      <c r="D6701" s="446">
        <v>16.059999999999999</v>
      </c>
      <c r="E6701" s="323"/>
    </row>
    <row r="6702" spans="1:5" ht="25.5">
      <c r="A6702" s="447">
        <v>99818</v>
      </c>
      <c r="B6702" s="332" t="s">
        <v>3642</v>
      </c>
      <c r="C6702" s="447" t="s">
        <v>2010</v>
      </c>
      <c r="D6702" s="446">
        <v>6.93</v>
      </c>
      <c r="E6702" s="323"/>
    </row>
    <row r="6703" spans="1:5" ht="25.5">
      <c r="A6703" s="447">
        <v>99819</v>
      </c>
      <c r="B6703" s="332" t="s">
        <v>3643</v>
      </c>
      <c r="C6703" s="447" t="s">
        <v>16</v>
      </c>
      <c r="D6703" s="446">
        <v>18.100000000000001</v>
      </c>
      <c r="E6703" s="323"/>
    </row>
    <row r="6704" spans="1:5" ht="13.5">
      <c r="A6704" s="447">
        <v>99811</v>
      </c>
      <c r="B6704" s="332" t="s">
        <v>1509</v>
      </c>
      <c r="C6704" s="447" t="s">
        <v>16</v>
      </c>
      <c r="D6704" s="446">
        <v>3.78</v>
      </c>
      <c r="E6704" s="323"/>
    </row>
    <row r="6705" spans="1:5" ht="13.5">
      <c r="A6705" s="447">
        <v>99826</v>
      </c>
      <c r="B6705" s="332" t="s">
        <v>1513</v>
      </c>
      <c r="C6705" s="447" t="s">
        <v>16</v>
      </c>
      <c r="D6705" s="446">
        <v>1.65</v>
      </c>
      <c r="E6705" s="323"/>
    </row>
    <row r="6706" spans="1:5" ht="25.5">
      <c r="A6706" s="447">
        <v>99821</v>
      </c>
      <c r="B6706" s="332" t="s">
        <v>3645</v>
      </c>
      <c r="C6706" s="447" t="s">
        <v>16</v>
      </c>
      <c r="D6706" s="446">
        <v>3.65</v>
      </c>
      <c r="E6706" s="323"/>
    </row>
    <row r="6707" spans="1:5" ht="13.5">
      <c r="A6707" s="447">
        <v>99820</v>
      </c>
      <c r="B6707" s="332" t="s">
        <v>3644</v>
      </c>
      <c r="C6707" s="447" t="s">
        <v>16</v>
      </c>
      <c r="D6707" s="446">
        <v>2.3199999999999998</v>
      </c>
      <c r="E6707" s="323"/>
    </row>
    <row r="6708" spans="1:5" ht="25.5">
      <c r="A6708" s="447">
        <v>99812</v>
      </c>
      <c r="B6708" s="332" t="s">
        <v>1510</v>
      </c>
      <c r="C6708" s="447" t="s">
        <v>16</v>
      </c>
      <c r="D6708" s="446">
        <v>1.21</v>
      </c>
      <c r="E6708" s="323"/>
    </row>
    <row r="6709" spans="1:5" ht="25.5">
      <c r="A6709" s="447">
        <v>99817</v>
      </c>
      <c r="B6709" s="332" t="s">
        <v>3641</v>
      </c>
      <c r="C6709" s="447" t="s">
        <v>2010</v>
      </c>
      <c r="D6709" s="446">
        <v>6.93</v>
      </c>
      <c r="E6709" s="323"/>
    </row>
    <row r="6710" spans="1:5" ht="25.5">
      <c r="A6710" s="447">
        <v>99813</v>
      </c>
      <c r="B6710" s="332" t="s">
        <v>3638</v>
      </c>
      <c r="C6710" s="447" t="s">
        <v>16</v>
      </c>
      <c r="D6710" s="446">
        <v>1.06</v>
      </c>
      <c r="E6710" s="323"/>
    </row>
    <row r="6711" spans="1:5" ht="25.5">
      <c r="A6711" s="447">
        <v>99815</v>
      </c>
      <c r="B6711" s="332" t="s">
        <v>3639</v>
      </c>
      <c r="C6711" s="447" t="s">
        <v>2010</v>
      </c>
      <c r="D6711" s="446">
        <v>10.35</v>
      </c>
      <c r="E6711" s="323"/>
    </row>
    <row r="6712" spans="1:5" ht="25.5">
      <c r="A6712" s="447">
        <v>99805</v>
      </c>
      <c r="B6712" s="332" t="s">
        <v>1505</v>
      </c>
      <c r="C6712" s="447" t="s">
        <v>16</v>
      </c>
      <c r="D6712" s="446">
        <v>12.28</v>
      </c>
      <c r="E6712" s="323"/>
    </row>
    <row r="6713" spans="1:5" ht="25.5">
      <c r="A6713" s="447">
        <v>99803</v>
      </c>
      <c r="B6713" s="332" t="s">
        <v>1504</v>
      </c>
      <c r="C6713" s="447" t="s">
        <v>16</v>
      </c>
      <c r="D6713" s="446">
        <v>2.2200000000000002</v>
      </c>
      <c r="E6713" s="323"/>
    </row>
    <row r="6714" spans="1:5" ht="25.5">
      <c r="A6714" s="447">
        <v>99802</v>
      </c>
      <c r="B6714" s="332" t="s">
        <v>1503</v>
      </c>
      <c r="C6714" s="447" t="s">
        <v>16</v>
      </c>
      <c r="D6714" s="446">
        <v>0.56999999999999995</v>
      </c>
      <c r="E6714" s="323"/>
    </row>
    <row r="6715" spans="1:5" ht="25.5">
      <c r="A6715" s="447">
        <v>99804</v>
      </c>
      <c r="B6715" s="332" t="s">
        <v>3635</v>
      </c>
      <c r="C6715" s="447" t="s">
        <v>16</v>
      </c>
      <c r="D6715" s="446">
        <v>5.79</v>
      </c>
      <c r="E6715" s="323"/>
    </row>
    <row r="6716" spans="1:5" ht="25.5">
      <c r="A6716" s="447">
        <v>99809</v>
      </c>
      <c r="B6716" s="332" t="s">
        <v>1508</v>
      </c>
      <c r="C6716" s="447" t="s">
        <v>16</v>
      </c>
      <c r="D6716" s="446">
        <v>6.33</v>
      </c>
      <c r="E6716" s="323"/>
    </row>
    <row r="6717" spans="1:5" ht="25.5">
      <c r="A6717" s="447">
        <v>99810</v>
      </c>
      <c r="B6717" s="332" t="s">
        <v>3637</v>
      </c>
      <c r="C6717" s="447" t="s">
        <v>16</v>
      </c>
      <c r="D6717" s="446">
        <v>7.9</v>
      </c>
      <c r="E6717" s="323"/>
    </row>
    <row r="6718" spans="1:5" ht="25.5">
      <c r="A6718" s="447">
        <v>99801</v>
      </c>
      <c r="B6718" s="332" t="s">
        <v>9294</v>
      </c>
      <c r="C6718" s="447" t="s">
        <v>16</v>
      </c>
      <c r="D6718" s="446">
        <v>0</v>
      </c>
      <c r="E6718" s="323"/>
    </row>
    <row r="6719" spans="1:5" ht="13.5">
      <c r="A6719" s="447">
        <v>99822</v>
      </c>
      <c r="B6719" s="332" t="s">
        <v>1512</v>
      </c>
      <c r="C6719" s="447" t="s">
        <v>16</v>
      </c>
      <c r="D6719" s="446">
        <v>1.07</v>
      </c>
      <c r="E6719" s="323"/>
    </row>
    <row r="6720" spans="1:5" ht="25.5">
      <c r="A6720" s="447">
        <v>99825</v>
      </c>
      <c r="B6720" s="332" t="s">
        <v>3648</v>
      </c>
      <c r="C6720" s="447" t="s">
        <v>16</v>
      </c>
      <c r="D6720" s="446">
        <v>4.2</v>
      </c>
      <c r="E6720" s="323"/>
    </row>
    <row r="6721" spans="1:5" ht="13.5">
      <c r="A6721" s="447">
        <v>99824</v>
      </c>
      <c r="B6721" s="332" t="s">
        <v>3647</v>
      </c>
      <c r="C6721" s="447" t="s">
        <v>16</v>
      </c>
      <c r="D6721" s="446">
        <v>2.89</v>
      </c>
      <c r="E6721" s="323"/>
    </row>
    <row r="6722" spans="1:5" ht="13.5">
      <c r="A6722" s="447">
        <v>99823</v>
      </c>
      <c r="B6722" s="332" t="s">
        <v>3646</v>
      </c>
      <c r="C6722" s="447" t="s">
        <v>16</v>
      </c>
      <c r="D6722" s="446">
        <v>2.69</v>
      </c>
      <c r="E6722" s="323"/>
    </row>
    <row r="6723" spans="1:5" ht="25.5">
      <c r="A6723" s="447">
        <v>99806</v>
      </c>
      <c r="B6723" s="332" t="s">
        <v>1506</v>
      </c>
      <c r="C6723" s="447" t="s">
        <v>16</v>
      </c>
      <c r="D6723" s="446">
        <v>0.91</v>
      </c>
      <c r="E6723" s="323"/>
    </row>
    <row r="6724" spans="1:5" ht="25.5">
      <c r="A6724" s="447">
        <v>99807</v>
      </c>
      <c r="B6724" s="332" t="s">
        <v>3636</v>
      </c>
      <c r="C6724" s="447" t="s">
        <v>16</v>
      </c>
      <c r="D6724" s="446">
        <v>1.77</v>
      </c>
      <c r="E6724" s="323"/>
    </row>
    <row r="6725" spans="1:5" ht="25.5">
      <c r="A6725" s="447">
        <v>99808</v>
      </c>
      <c r="B6725" s="332" t="s">
        <v>1507</v>
      </c>
      <c r="C6725" s="447" t="s">
        <v>16</v>
      </c>
      <c r="D6725" s="446">
        <v>4.4800000000000004</v>
      </c>
      <c r="E6725" s="323"/>
    </row>
    <row r="6726" spans="1:5" ht="13.5">
      <c r="A6726" s="447">
        <v>99814</v>
      </c>
      <c r="B6726" s="332" t="s">
        <v>1511</v>
      </c>
      <c r="C6726" s="447" t="s">
        <v>16</v>
      </c>
      <c r="D6726" s="446">
        <v>2.1</v>
      </c>
      <c r="E6726" s="323"/>
    </row>
    <row r="6727" spans="1:5" ht="25.5">
      <c r="A6727" s="447">
        <v>99816</v>
      </c>
      <c r="B6727" s="332" t="s">
        <v>3640</v>
      </c>
      <c r="C6727" s="447" t="s">
        <v>2010</v>
      </c>
      <c r="D6727" s="446">
        <v>10.92</v>
      </c>
      <c r="E6727" s="323"/>
    </row>
    <row r="6728" spans="1:5" ht="13.5">
      <c r="A6728" s="447">
        <v>88238</v>
      </c>
      <c r="B6728" s="332" t="s">
        <v>1665</v>
      </c>
      <c r="C6728" s="447" t="s">
        <v>17</v>
      </c>
      <c r="D6728" s="446">
        <v>23.86</v>
      </c>
      <c r="E6728" s="323"/>
    </row>
    <row r="6729" spans="1:5" ht="13.5">
      <c r="A6729" s="447">
        <v>101374</v>
      </c>
      <c r="B6729" s="332" t="s">
        <v>1665</v>
      </c>
      <c r="C6729" s="447" t="s">
        <v>1752</v>
      </c>
      <c r="D6729" s="446">
        <v>4265.67</v>
      </c>
      <c r="E6729" s="323"/>
    </row>
    <row r="6730" spans="1:5" ht="13.5">
      <c r="A6730" s="447">
        <v>88239</v>
      </c>
      <c r="B6730" s="332" t="s">
        <v>1666</v>
      </c>
      <c r="C6730" s="447" t="s">
        <v>17</v>
      </c>
      <c r="D6730" s="446">
        <v>23.69</v>
      </c>
      <c r="E6730" s="323"/>
    </row>
    <row r="6731" spans="1:5" ht="13.5">
      <c r="A6731" s="447">
        <v>101375</v>
      </c>
      <c r="B6731" s="332" t="s">
        <v>1950</v>
      </c>
      <c r="C6731" s="447" t="s">
        <v>1752</v>
      </c>
      <c r="D6731" s="446">
        <v>4327.3599999999997</v>
      </c>
      <c r="E6731" s="323"/>
    </row>
    <row r="6732" spans="1:5" ht="25.5">
      <c r="A6732" s="447">
        <v>88240</v>
      </c>
      <c r="B6732" s="332" t="s">
        <v>1667</v>
      </c>
      <c r="C6732" s="447" t="s">
        <v>17</v>
      </c>
      <c r="D6732" s="446">
        <v>22.67</v>
      </c>
      <c r="E6732" s="323"/>
    </row>
    <row r="6733" spans="1:5" ht="25.5">
      <c r="A6733" s="447">
        <v>101376</v>
      </c>
      <c r="B6733" s="332" t="s">
        <v>1951</v>
      </c>
      <c r="C6733" s="447" t="s">
        <v>1752</v>
      </c>
      <c r="D6733" s="446">
        <v>4038.65</v>
      </c>
      <c r="E6733" s="323"/>
    </row>
    <row r="6734" spans="1:5" ht="25.5">
      <c r="A6734" s="447">
        <v>88241</v>
      </c>
      <c r="B6734" s="332" t="s">
        <v>1668</v>
      </c>
      <c r="C6734" s="447" t="s">
        <v>17</v>
      </c>
      <c r="D6734" s="446">
        <v>24.01</v>
      </c>
      <c r="E6734" s="323"/>
    </row>
    <row r="6735" spans="1:5" ht="25.5">
      <c r="A6735" s="447">
        <v>101377</v>
      </c>
      <c r="B6735" s="332" t="s">
        <v>1668</v>
      </c>
      <c r="C6735" s="447" t="s">
        <v>1752</v>
      </c>
      <c r="D6735" s="446">
        <v>4291.87</v>
      </c>
      <c r="E6735" s="323"/>
    </row>
    <row r="6736" spans="1:5" ht="13.5">
      <c r="A6736" s="447">
        <v>88242</v>
      </c>
      <c r="B6736" s="332" t="s">
        <v>1669</v>
      </c>
      <c r="C6736" s="447" t="s">
        <v>17</v>
      </c>
      <c r="D6736" s="446">
        <v>23.91</v>
      </c>
      <c r="E6736" s="323"/>
    </row>
    <row r="6737" spans="1:5" ht="13.5">
      <c r="A6737" s="447">
        <v>100301</v>
      </c>
      <c r="B6737" s="332" t="s">
        <v>1865</v>
      </c>
      <c r="C6737" s="447" t="s">
        <v>17</v>
      </c>
      <c r="D6737" s="446">
        <v>25.72</v>
      </c>
      <c r="E6737" s="323"/>
    </row>
    <row r="6738" spans="1:5" ht="13.5">
      <c r="A6738" s="447">
        <v>101378</v>
      </c>
      <c r="B6738" s="332" t="s">
        <v>1865</v>
      </c>
      <c r="C6738" s="447" t="s">
        <v>1752</v>
      </c>
      <c r="D6738" s="446">
        <v>4613.5600000000004</v>
      </c>
      <c r="E6738" s="323"/>
    </row>
    <row r="6739" spans="1:5" ht="13.5">
      <c r="A6739" s="447">
        <v>101379</v>
      </c>
      <c r="B6739" s="332" t="s">
        <v>1952</v>
      </c>
      <c r="C6739" s="447" t="s">
        <v>1752</v>
      </c>
      <c r="D6739" s="446">
        <v>4265.67</v>
      </c>
      <c r="E6739" s="323"/>
    </row>
    <row r="6740" spans="1:5" ht="13.5">
      <c r="A6740" s="447">
        <v>88243</v>
      </c>
      <c r="B6740" s="332" t="s">
        <v>1670</v>
      </c>
      <c r="C6740" s="447" t="s">
        <v>17</v>
      </c>
      <c r="D6740" s="446">
        <v>23.92</v>
      </c>
      <c r="E6740" s="323"/>
    </row>
    <row r="6741" spans="1:5" ht="13.5">
      <c r="A6741" s="447">
        <v>101380</v>
      </c>
      <c r="B6741" s="332" t="s">
        <v>1670</v>
      </c>
      <c r="C6741" s="447" t="s">
        <v>1752</v>
      </c>
      <c r="D6741" s="446">
        <v>4273.59</v>
      </c>
      <c r="E6741" s="323"/>
    </row>
    <row r="6742" spans="1:5" ht="13.5">
      <c r="A6742" s="447">
        <v>90766</v>
      </c>
      <c r="B6742" s="332" t="s">
        <v>1738</v>
      </c>
      <c r="C6742" s="447" t="s">
        <v>17</v>
      </c>
      <c r="D6742" s="446">
        <v>23.45</v>
      </c>
      <c r="E6742" s="323"/>
    </row>
    <row r="6743" spans="1:5" ht="13.5">
      <c r="A6743" s="447">
        <v>93563</v>
      </c>
      <c r="B6743" s="332" t="s">
        <v>1738</v>
      </c>
      <c r="C6743" s="447" t="s">
        <v>1752</v>
      </c>
      <c r="D6743" s="446">
        <v>4136.0200000000004</v>
      </c>
      <c r="E6743" s="323"/>
    </row>
    <row r="6744" spans="1:5" ht="13.5">
      <c r="A6744" s="447">
        <v>90767</v>
      </c>
      <c r="B6744" s="332" t="s">
        <v>1739</v>
      </c>
      <c r="C6744" s="447" t="s">
        <v>17</v>
      </c>
      <c r="D6744" s="446">
        <v>23.79</v>
      </c>
      <c r="E6744" s="323"/>
    </row>
    <row r="6745" spans="1:5" ht="13.5">
      <c r="A6745" s="447">
        <v>93564</v>
      </c>
      <c r="B6745" s="332" t="s">
        <v>1739</v>
      </c>
      <c r="C6745" s="447" t="s">
        <v>1752</v>
      </c>
      <c r="D6745" s="446">
        <v>4180.59</v>
      </c>
      <c r="E6745" s="323"/>
    </row>
    <row r="6746" spans="1:5" ht="13.5">
      <c r="A6746" s="447">
        <v>88245</v>
      </c>
      <c r="B6746" s="332" t="s">
        <v>1671</v>
      </c>
      <c r="C6746" s="447" t="s">
        <v>17</v>
      </c>
      <c r="D6746" s="446">
        <v>28.14</v>
      </c>
      <c r="E6746" s="323"/>
    </row>
    <row r="6747" spans="1:5" ht="13.5">
      <c r="A6747" s="447">
        <v>101381</v>
      </c>
      <c r="B6747" s="332" t="s">
        <v>1671</v>
      </c>
      <c r="C6747" s="447" t="s">
        <v>1752</v>
      </c>
      <c r="D6747" s="446">
        <v>5012.22</v>
      </c>
      <c r="E6747" s="323"/>
    </row>
    <row r="6748" spans="1:5" ht="13.5">
      <c r="A6748" s="447">
        <v>90768</v>
      </c>
      <c r="B6748" s="332" t="s">
        <v>1740</v>
      </c>
      <c r="C6748" s="447" t="s">
        <v>17</v>
      </c>
      <c r="D6748" s="446">
        <v>126.39</v>
      </c>
      <c r="E6748" s="323"/>
    </row>
    <row r="6749" spans="1:5" ht="13.5">
      <c r="A6749" s="447">
        <v>90769</v>
      </c>
      <c r="B6749" s="332" t="s">
        <v>1741</v>
      </c>
      <c r="C6749" s="447" t="s">
        <v>17</v>
      </c>
      <c r="D6749" s="446">
        <v>133.76</v>
      </c>
      <c r="E6749" s="323"/>
    </row>
    <row r="6750" spans="1:5" ht="13.5">
      <c r="A6750" s="447">
        <v>90770</v>
      </c>
      <c r="B6750" s="332" t="s">
        <v>1742</v>
      </c>
      <c r="C6750" s="447" t="s">
        <v>17</v>
      </c>
      <c r="D6750" s="446">
        <v>140.08000000000001</v>
      </c>
      <c r="E6750" s="323"/>
    </row>
    <row r="6751" spans="1:5" ht="13.5">
      <c r="A6751" s="447">
        <v>93569</v>
      </c>
      <c r="B6751" s="332" t="s">
        <v>1753</v>
      </c>
      <c r="C6751" s="447" t="s">
        <v>1752</v>
      </c>
      <c r="D6751" s="446">
        <v>22112.79</v>
      </c>
      <c r="E6751" s="323"/>
    </row>
    <row r="6752" spans="1:5" ht="13.5">
      <c r="A6752" s="447">
        <v>93570</v>
      </c>
      <c r="B6752" s="332" t="s">
        <v>1754</v>
      </c>
      <c r="C6752" s="447" t="s">
        <v>1752</v>
      </c>
      <c r="D6752" s="446">
        <v>23400.57</v>
      </c>
      <c r="E6752" s="323"/>
    </row>
    <row r="6753" spans="1:5" ht="13.5">
      <c r="A6753" s="447">
        <v>93571</v>
      </c>
      <c r="B6753" s="332" t="s">
        <v>1755</v>
      </c>
      <c r="C6753" s="447" t="s">
        <v>1752</v>
      </c>
      <c r="D6753" s="446">
        <v>24503.69</v>
      </c>
      <c r="E6753" s="323"/>
    </row>
    <row r="6754" spans="1:5" ht="13.5">
      <c r="A6754" s="447">
        <v>101382</v>
      </c>
      <c r="B6754" s="332" t="s">
        <v>1953</v>
      </c>
      <c r="C6754" s="447" t="s">
        <v>1752</v>
      </c>
      <c r="D6754" s="446">
        <v>3201.28</v>
      </c>
      <c r="E6754" s="323"/>
    </row>
    <row r="6755" spans="1:5" ht="13.5">
      <c r="A6755" s="447">
        <v>88246</v>
      </c>
      <c r="B6755" s="332" t="s">
        <v>1672</v>
      </c>
      <c r="C6755" s="447" t="s">
        <v>17</v>
      </c>
      <c r="D6755" s="446">
        <v>17.88</v>
      </c>
      <c r="E6755" s="323"/>
    </row>
    <row r="6756" spans="1:5" ht="13.5">
      <c r="A6756" s="447">
        <v>100303</v>
      </c>
      <c r="B6756" s="332" t="s">
        <v>1866</v>
      </c>
      <c r="C6756" s="447" t="s">
        <v>17</v>
      </c>
      <c r="D6756" s="446">
        <v>22.92</v>
      </c>
      <c r="E6756" s="323"/>
    </row>
    <row r="6757" spans="1:5" ht="13.5">
      <c r="A6757" s="447">
        <v>101383</v>
      </c>
      <c r="B6757" s="332" t="s">
        <v>1866</v>
      </c>
      <c r="C6757" s="447" t="s">
        <v>1752</v>
      </c>
      <c r="D6757" s="446">
        <v>4099.6099999999997</v>
      </c>
      <c r="E6757" s="323"/>
    </row>
    <row r="6758" spans="1:5" ht="13.5">
      <c r="A6758" s="447">
        <v>88247</v>
      </c>
      <c r="B6758" s="332" t="s">
        <v>1673</v>
      </c>
      <c r="C6758" s="447" t="s">
        <v>17</v>
      </c>
      <c r="D6758" s="446">
        <v>24.32</v>
      </c>
      <c r="E6758" s="323"/>
    </row>
    <row r="6759" spans="1:5" ht="25.5">
      <c r="A6759" s="447">
        <v>88248</v>
      </c>
      <c r="B6759" s="332" t="s">
        <v>1674</v>
      </c>
      <c r="C6759" s="447" t="s">
        <v>17</v>
      </c>
      <c r="D6759" s="446">
        <v>23.32</v>
      </c>
      <c r="E6759" s="323"/>
    </row>
    <row r="6760" spans="1:5" ht="25.5">
      <c r="A6760" s="447">
        <v>101384</v>
      </c>
      <c r="B6760" s="332" t="s">
        <v>1674</v>
      </c>
      <c r="C6760" s="447" t="s">
        <v>1752</v>
      </c>
      <c r="D6760" s="446">
        <v>4156.3599999999997</v>
      </c>
      <c r="E6760" s="323"/>
    </row>
    <row r="6761" spans="1:5" ht="13.5">
      <c r="A6761" s="447">
        <v>90772</v>
      </c>
      <c r="B6761" s="332" t="s">
        <v>1743</v>
      </c>
      <c r="C6761" s="447" t="s">
        <v>17</v>
      </c>
      <c r="D6761" s="446">
        <v>19.13</v>
      </c>
      <c r="E6761" s="323"/>
    </row>
    <row r="6762" spans="1:5" ht="13.5">
      <c r="A6762" s="447">
        <v>93566</v>
      </c>
      <c r="B6762" s="332" t="s">
        <v>1743</v>
      </c>
      <c r="C6762" s="447" t="s">
        <v>1752</v>
      </c>
      <c r="D6762" s="446">
        <v>3382.29</v>
      </c>
      <c r="E6762" s="323"/>
    </row>
    <row r="6763" spans="1:5" ht="25.5">
      <c r="A6763" s="447">
        <v>101385</v>
      </c>
      <c r="B6763" s="332" t="s">
        <v>1954</v>
      </c>
      <c r="C6763" s="447" t="s">
        <v>1752</v>
      </c>
      <c r="D6763" s="446">
        <v>3785.54</v>
      </c>
      <c r="E6763" s="323"/>
    </row>
    <row r="6764" spans="1:5" ht="13.5">
      <c r="A6764" s="447">
        <v>88249</v>
      </c>
      <c r="B6764" s="332" t="s">
        <v>1675</v>
      </c>
      <c r="C6764" s="447" t="s">
        <v>17</v>
      </c>
      <c r="D6764" s="446">
        <v>21.45</v>
      </c>
      <c r="E6764" s="323"/>
    </row>
    <row r="6765" spans="1:5" ht="13.5">
      <c r="A6765" s="447">
        <v>88250</v>
      </c>
      <c r="B6765" s="332" t="s">
        <v>1676</v>
      </c>
      <c r="C6765" s="447" t="s">
        <v>17</v>
      </c>
      <c r="D6765" s="446">
        <v>22.67</v>
      </c>
      <c r="E6765" s="323"/>
    </row>
    <row r="6766" spans="1:5" ht="13.5">
      <c r="A6766" s="447">
        <v>101386</v>
      </c>
      <c r="B6766" s="332" t="s">
        <v>1676</v>
      </c>
      <c r="C6766" s="447" t="s">
        <v>1752</v>
      </c>
      <c r="D6766" s="446">
        <v>4038.65</v>
      </c>
      <c r="E6766" s="323"/>
    </row>
    <row r="6767" spans="1:5" ht="13.5">
      <c r="A6767" s="447">
        <v>101387</v>
      </c>
      <c r="B6767" s="332" t="s">
        <v>1955</v>
      </c>
      <c r="C6767" s="447" t="s">
        <v>1752</v>
      </c>
      <c r="D6767" s="446">
        <v>4272.79</v>
      </c>
      <c r="E6767" s="323"/>
    </row>
    <row r="6768" spans="1:5" ht="13.5">
      <c r="A6768" s="447">
        <v>88251</v>
      </c>
      <c r="B6768" s="332" t="s">
        <v>1677</v>
      </c>
      <c r="C6768" s="447" t="s">
        <v>17</v>
      </c>
      <c r="D6768" s="446">
        <v>23.86</v>
      </c>
      <c r="E6768" s="323"/>
    </row>
    <row r="6769" spans="1:5" ht="13.5">
      <c r="A6769" s="447">
        <v>88252</v>
      </c>
      <c r="B6769" s="332" t="s">
        <v>1678</v>
      </c>
      <c r="C6769" s="447" t="s">
        <v>17</v>
      </c>
      <c r="D6769" s="446">
        <v>22.8</v>
      </c>
      <c r="E6769" s="323"/>
    </row>
    <row r="6770" spans="1:5" ht="13.5">
      <c r="A6770" s="447">
        <v>101388</v>
      </c>
      <c r="B6770" s="332" t="s">
        <v>1678</v>
      </c>
      <c r="C6770" s="447" t="s">
        <v>1752</v>
      </c>
      <c r="D6770" s="446">
        <v>4076.63</v>
      </c>
      <c r="E6770" s="323"/>
    </row>
    <row r="6771" spans="1:5" ht="13.5">
      <c r="A6771" s="447">
        <v>88253</v>
      </c>
      <c r="B6771" s="332" t="s">
        <v>1679</v>
      </c>
      <c r="C6771" s="447" t="s">
        <v>17</v>
      </c>
      <c r="D6771" s="446">
        <v>15.75</v>
      </c>
      <c r="E6771" s="323"/>
    </row>
    <row r="6772" spans="1:5" ht="13.5">
      <c r="A6772" s="447">
        <v>101389</v>
      </c>
      <c r="B6772" s="332" t="s">
        <v>1679</v>
      </c>
      <c r="C6772" s="447" t="s">
        <v>1752</v>
      </c>
      <c r="D6772" s="446">
        <v>2787.13</v>
      </c>
      <c r="E6772" s="323"/>
    </row>
    <row r="6773" spans="1:5" ht="25.5">
      <c r="A6773" s="447">
        <v>101390</v>
      </c>
      <c r="B6773" s="332" t="s">
        <v>1956</v>
      </c>
      <c r="C6773" s="447" t="s">
        <v>1752</v>
      </c>
      <c r="D6773" s="446">
        <v>5518.72</v>
      </c>
      <c r="E6773" s="323"/>
    </row>
    <row r="6774" spans="1:5" ht="25.5">
      <c r="A6774" s="447">
        <v>88255</v>
      </c>
      <c r="B6774" s="332" t="s">
        <v>1680</v>
      </c>
      <c r="C6774" s="447" t="s">
        <v>17</v>
      </c>
      <c r="D6774" s="446">
        <v>31.38</v>
      </c>
      <c r="E6774" s="323"/>
    </row>
    <row r="6775" spans="1:5" ht="13.5">
      <c r="A6775" s="447">
        <v>101391</v>
      </c>
      <c r="B6775" s="332" t="s">
        <v>1957</v>
      </c>
      <c r="C6775" s="447" t="s">
        <v>1752</v>
      </c>
      <c r="D6775" s="446">
        <v>5021.1400000000003</v>
      </c>
      <c r="E6775" s="323"/>
    </row>
    <row r="6776" spans="1:5" ht="13.5">
      <c r="A6776" s="447">
        <v>88256</v>
      </c>
      <c r="B6776" s="332" t="s">
        <v>1681</v>
      </c>
      <c r="C6776" s="447" t="s">
        <v>17</v>
      </c>
      <c r="D6776" s="446">
        <v>28.2</v>
      </c>
      <c r="E6776" s="323"/>
    </row>
    <row r="6777" spans="1:5" ht="25.5">
      <c r="A6777" s="447">
        <v>88257</v>
      </c>
      <c r="B6777" s="332" t="s">
        <v>1682</v>
      </c>
      <c r="C6777" s="447" t="s">
        <v>17</v>
      </c>
      <c r="D6777" s="446">
        <v>22.05</v>
      </c>
      <c r="E6777" s="323"/>
    </row>
    <row r="6778" spans="1:5" ht="25.5">
      <c r="A6778" s="447">
        <v>101392</v>
      </c>
      <c r="B6778" s="332" t="s">
        <v>1958</v>
      </c>
      <c r="C6778" s="447" t="s">
        <v>1752</v>
      </c>
      <c r="D6778" s="446">
        <v>3930.27</v>
      </c>
      <c r="E6778" s="323"/>
    </row>
    <row r="6779" spans="1:5" ht="13.5">
      <c r="A6779" s="447">
        <v>88260</v>
      </c>
      <c r="B6779" s="332" t="s">
        <v>1683</v>
      </c>
      <c r="C6779" s="447" t="s">
        <v>17</v>
      </c>
      <c r="D6779" s="446">
        <v>28.14</v>
      </c>
      <c r="E6779" s="323"/>
    </row>
    <row r="6780" spans="1:5" ht="13.5">
      <c r="A6780" s="447">
        <v>101394</v>
      </c>
      <c r="B6780" s="332" t="s">
        <v>1683</v>
      </c>
      <c r="C6780" s="447" t="s">
        <v>1752</v>
      </c>
      <c r="D6780" s="446">
        <v>5014.62</v>
      </c>
      <c r="E6780" s="323"/>
    </row>
    <row r="6781" spans="1:5" ht="13.5">
      <c r="A6781" s="447">
        <v>101395</v>
      </c>
      <c r="B6781" s="332" t="s">
        <v>1959</v>
      </c>
      <c r="C6781" s="447" t="s">
        <v>1752</v>
      </c>
      <c r="D6781" s="446">
        <v>4230.63</v>
      </c>
      <c r="E6781" s="323"/>
    </row>
    <row r="6782" spans="1:5" ht="13.5">
      <c r="A6782" s="447">
        <v>88261</v>
      </c>
      <c r="B6782" s="332" t="s">
        <v>1684</v>
      </c>
      <c r="C6782" s="447" t="s">
        <v>17</v>
      </c>
      <c r="D6782" s="446">
        <v>26.97</v>
      </c>
      <c r="E6782" s="323"/>
    </row>
    <row r="6783" spans="1:5" ht="13.5">
      <c r="A6783" s="447">
        <v>101396</v>
      </c>
      <c r="B6783" s="332" t="s">
        <v>1960</v>
      </c>
      <c r="C6783" s="447" t="s">
        <v>1752</v>
      </c>
      <c r="D6783" s="446">
        <v>4803.54</v>
      </c>
      <c r="E6783" s="323"/>
    </row>
    <row r="6784" spans="1:5" ht="13.5">
      <c r="A6784" s="447">
        <v>88262</v>
      </c>
      <c r="B6784" s="332" t="s">
        <v>1685</v>
      </c>
      <c r="C6784" s="447" t="s">
        <v>17</v>
      </c>
      <c r="D6784" s="446">
        <v>27.92</v>
      </c>
      <c r="E6784" s="323"/>
    </row>
    <row r="6785" spans="1:5" ht="13.5">
      <c r="A6785" s="447">
        <v>101397</v>
      </c>
      <c r="B6785" s="332" t="s">
        <v>1685</v>
      </c>
      <c r="C6785" s="447" t="s">
        <v>1752</v>
      </c>
      <c r="D6785" s="446">
        <v>4970.0600000000004</v>
      </c>
      <c r="E6785" s="323"/>
    </row>
    <row r="6786" spans="1:5" ht="25.5">
      <c r="A6786" s="447">
        <v>101398</v>
      </c>
      <c r="B6786" s="332" t="s">
        <v>1961</v>
      </c>
      <c r="C6786" s="447" t="s">
        <v>1752</v>
      </c>
      <c r="D6786" s="446">
        <v>4164.88</v>
      </c>
      <c r="E6786" s="323"/>
    </row>
    <row r="6787" spans="1:5" ht="25.5">
      <c r="A6787" s="447">
        <v>88263</v>
      </c>
      <c r="B6787" s="332" t="s">
        <v>1686</v>
      </c>
      <c r="C6787" s="447" t="s">
        <v>17</v>
      </c>
      <c r="D6787" s="446">
        <v>23.38</v>
      </c>
      <c r="E6787" s="323"/>
    </row>
    <row r="6788" spans="1:5" ht="25.5">
      <c r="A6788" s="447">
        <v>95408</v>
      </c>
      <c r="B6788" s="332" t="s">
        <v>1844</v>
      </c>
      <c r="C6788" s="447" t="s">
        <v>1752</v>
      </c>
      <c r="D6788" s="446">
        <v>14.06</v>
      </c>
      <c r="E6788" s="323"/>
    </row>
    <row r="6789" spans="1:5" ht="25.5">
      <c r="A6789" s="447">
        <v>95308</v>
      </c>
      <c r="B6789" s="332" t="s">
        <v>1757</v>
      </c>
      <c r="C6789" s="447" t="s">
        <v>17</v>
      </c>
      <c r="D6789" s="446">
        <v>0.19</v>
      </c>
      <c r="E6789" s="323"/>
    </row>
    <row r="6790" spans="1:5" ht="25.5">
      <c r="A6790" s="447">
        <v>101286</v>
      </c>
      <c r="B6790" s="332" t="s">
        <v>1874</v>
      </c>
      <c r="C6790" s="447" t="s">
        <v>1752</v>
      </c>
      <c r="D6790" s="446">
        <v>25.47</v>
      </c>
      <c r="E6790" s="323"/>
    </row>
    <row r="6791" spans="1:5" ht="25.5">
      <c r="A6791" s="447">
        <v>95309</v>
      </c>
      <c r="B6791" s="332" t="s">
        <v>1758</v>
      </c>
      <c r="C6791" s="447" t="s">
        <v>17</v>
      </c>
      <c r="D6791" s="446">
        <v>0.24</v>
      </c>
      <c r="E6791" s="323"/>
    </row>
    <row r="6792" spans="1:5" ht="25.5">
      <c r="A6792" s="447">
        <v>101287</v>
      </c>
      <c r="B6792" s="332" t="s">
        <v>1875</v>
      </c>
      <c r="C6792" s="447" t="s">
        <v>1752</v>
      </c>
      <c r="D6792" s="446">
        <v>82.39</v>
      </c>
      <c r="E6792" s="323"/>
    </row>
    <row r="6793" spans="1:5" ht="25.5">
      <c r="A6793" s="447">
        <v>95310</v>
      </c>
      <c r="B6793" s="332" t="s">
        <v>1759</v>
      </c>
      <c r="C6793" s="447" t="s">
        <v>17</v>
      </c>
      <c r="D6793" s="446">
        <v>0.19</v>
      </c>
      <c r="E6793" s="323"/>
    </row>
    <row r="6794" spans="1:5" ht="25.5">
      <c r="A6794" s="447">
        <v>101288</v>
      </c>
      <c r="B6794" s="332" t="s">
        <v>1876</v>
      </c>
      <c r="C6794" s="447" t="s">
        <v>1752</v>
      </c>
      <c r="D6794" s="446">
        <v>25.47</v>
      </c>
      <c r="E6794" s="323"/>
    </row>
    <row r="6795" spans="1:5" ht="25.5">
      <c r="A6795" s="447">
        <v>95311</v>
      </c>
      <c r="B6795" s="332" t="s">
        <v>1760</v>
      </c>
      <c r="C6795" s="447" t="s">
        <v>17</v>
      </c>
      <c r="D6795" s="446">
        <v>0.19</v>
      </c>
      <c r="E6795" s="323"/>
    </row>
    <row r="6796" spans="1:5" ht="25.5">
      <c r="A6796" s="447">
        <v>101289</v>
      </c>
      <c r="B6796" s="332" t="s">
        <v>1877</v>
      </c>
      <c r="C6796" s="447" t="s">
        <v>1752</v>
      </c>
      <c r="D6796" s="446">
        <v>25.69</v>
      </c>
      <c r="E6796" s="323"/>
    </row>
    <row r="6797" spans="1:5" ht="25.5">
      <c r="A6797" s="447">
        <v>95312</v>
      </c>
      <c r="B6797" s="332" t="s">
        <v>1761</v>
      </c>
      <c r="C6797" s="447" t="s">
        <v>17</v>
      </c>
      <c r="D6797" s="446">
        <v>0.24</v>
      </c>
      <c r="E6797" s="323"/>
    </row>
    <row r="6798" spans="1:5" ht="25.5">
      <c r="A6798" s="447">
        <v>100291</v>
      </c>
      <c r="B6798" s="332" t="s">
        <v>1860</v>
      </c>
      <c r="C6798" s="447" t="s">
        <v>17</v>
      </c>
      <c r="D6798" s="446">
        <v>0.24</v>
      </c>
      <c r="E6798" s="323"/>
    </row>
    <row r="6799" spans="1:5" ht="25.5">
      <c r="A6799" s="447">
        <v>101290</v>
      </c>
      <c r="B6799" s="332" t="s">
        <v>1878</v>
      </c>
      <c r="C6799" s="447" t="s">
        <v>1752</v>
      </c>
      <c r="D6799" s="446">
        <v>32.590000000000003</v>
      </c>
      <c r="E6799" s="323"/>
    </row>
    <row r="6800" spans="1:5" ht="25.5">
      <c r="A6800" s="447">
        <v>101291</v>
      </c>
      <c r="B6800" s="332" t="s">
        <v>1879</v>
      </c>
      <c r="C6800" s="447" t="s">
        <v>1752</v>
      </c>
      <c r="D6800" s="446">
        <v>25.47</v>
      </c>
      <c r="E6800" s="323"/>
    </row>
    <row r="6801" spans="1:5" ht="25.5">
      <c r="A6801" s="447">
        <v>95313</v>
      </c>
      <c r="B6801" s="332" t="s">
        <v>1762</v>
      </c>
      <c r="C6801" s="447" t="s">
        <v>17</v>
      </c>
      <c r="D6801" s="446">
        <v>0.19</v>
      </c>
      <c r="E6801" s="323"/>
    </row>
    <row r="6802" spans="1:5" ht="25.5">
      <c r="A6802" s="447">
        <v>101292</v>
      </c>
      <c r="B6802" s="332" t="s">
        <v>1880</v>
      </c>
      <c r="C6802" s="447" t="s">
        <v>1752</v>
      </c>
      <c r="D6802" s="446">
        <v>25.69</v>
      </c>
      <c r="E6802" s="323"/>
    </row>
    <row r="6803" spans="1:5" ht="25.5">
      <c r="A6803" s="447">
        <v>95392</v>
      </c>
      <c r="B6803" s="332" t="s">
        <v>1831</v>
      </c>
      <c r="C6803" s="447" t="s">
        <v>17</v>
      </c>
      <c r="D6803" s="446">
        <v>0.1</v>
      </c>
      <c r="E6803" s="323"/>
    </row>
    <row r="6804" spans="1:5" ht="25.5">
      <c r="A6804" s="447">
        <v>95413</v>
      </c>
      <c r="B6804" s="332" t="s">
        <v>1846</v>
      </c>
      <c r="C6804" s="447" t="s">
        <v>1752</v>
      </c>
      <c r="D6804" s="446">
        <v>14.06</v>
      </c>
      <c r="E6804" s="323"/>
    </row>
    <row r="6805" spans="1:5" ht="25.5">
      <c r="A6805" s="447">
        <v>95393</v>
      </c>
      <c r="B6805" s="332" t="s">
        <v>1832</v>
      </c>
      <c r="C6805" s="447" t="s">
        <v>17</v>
      </c>
      <c r="D6805" s="446">
        <v>0.44</v>
      </c>
      <c r="E6805" s="323"/>
    </row>
    <row r="6806" spans="1:5" ht="25.5">
      <c r="A6806" s="447">
        <v>95414</v>
      </c>
      <c r="B6806" s="332" t="s">
        <v>1847</v>
      </c>
      <c r="C6806" s="447" t="s">
        <v>1752</v>
      </c>
      <c r="D6806" s="446">
        <v>58.63</v>
      </c>
      <c r="E6806" s="323"/>
    </row>
    <row r="6807" spans="1:5" ht="25.5">
      <c r="A6807" s="447">
        <v>95314</v>
      </c>
      <c r="B6807" s="332" t="s">
        <v>1763</v>
      </c>
      <c r="C6807" s="447" t="s">
        <v>17</v>
      </c>
      <c r="D6807" s="446">
        <v>0.24</v>
      </c>
      <c r="E6807" s="323"/>
    </row>
    <row r="6808" spans="1:5" ht="25.5">
      <c r="A6808" s="447">
        <v>101293</v>
      </c>
      <c r="B6808" s="332" t="s">
        <v>1881</v>
      </c>
      <c r="C6808" s="447" t="s">
        <v>1752</v>
      </c>
      <c r="D6808" s="446">
        <v>31.9</v>
      </c>
      <c r="E6808" s="323"/>
    </row>
    <row r="6809" spans="1:5" ht="25.5">
      <c r="A6809" s="447">
        <v>95394</v>
      </c>
      <c r="B6809" s="332" t="s">
        <v>1833</v>
      </c>
      <c r="C6809" s="447" t="s">
        <v>17</v>
      </c>
      <c r="D6809" s="446">
        <v>1.02</v>
      </c>
      <c r="E6809" s="323"/>
    </row>
    <row r="6810" spans="1:5" ht="25.5">
      <c r="A6810" s="447">
        <v>95395</v>
      </c>
      <c r="B6810" s="332" t="s">
        <v>1834</v>
      </c>
      <c r="C6810" s="447" t="s">
        <v>17</v>
      </c>
      <c r="D6810" s="446">
        <v>1.08</v>
      </c>
      <c r="E6810" s="323"/>
    </row>
    <row r="6811" spans="1:5" ht="25.5">
      <c r="A6811" s="447">
        <v>95396</v>
      </c>
      <c r="B6811" s="332" t="s">
        <v>1835</v>
      </c>
      <c r="C6811" s="447" t="s">
        <v>17</v>
      </c>
      <c r="D6811" s="446">
        <v>1.1299999999999999</v>
      </c>
      <c r="E6811" s="323"/>
    </row>
    <row r="6812" spans="1:5" ht="25.5">
      <c r="A6812" s="447">
        <v>95419</v>
      </c>
      <c r="B6812" s="332" t="s">
        <v>1852</v>
      </c>
      <c r="C6812" s="447" t="s">
        <v>1752</v>
      </c>
      <c r="D6812" s="446">
        <v>134.86000000000001</v>
      </c>
      <c r="E6812" s="323"/>
    </row>
    <row r="6813" spans="1:5" ht="25.5">
      <c r="A6813" s="447">
        <v>95420</v>
      </c>
      <c r="B6813" s="332" t="s">
        <v>1853</v>
      </c>
      <c r="C6813" s="447" t="s">
        <v>1752</v>
      </c>
      <c r="D6813" s="446">
        <v>142.87</v>
      </c>
      <c r="E6813" s="323"/>
    </row>
    <row r="6814" spans="1:5" ht="25.5">
      <c r="A6814" s="447">
        <v>95421</v>
      </c>
      <c r="B6814" s="332" t="s">
        <v>1854</v>
      </c>
      <c r="C6814" s="447" t="s">
        <v>1752</v>
      </c>
      <c r="D6814" s="446">
        <v>149.72999999999999</v>
      </c>
      <c r="E6814" s="323"/>
    </row>
    <row r="6815" spans="1:5" ht="25.5">
      <c r="A6815" s="447">
        <v>101294</v>
      </c>
      <c r="B6815" s="332" t="s">
        <v>1882</v>
      </c>
      <c r="C6815" s="447" t="s">
        <v>1752</v>
      </c>
      <c r="D6815" s="446">
        <v>23.3</v>
      </c>
      <c r="E6815" s="323"/>
    </row>
    <row r="6816" spans="1:5" ht="25.5">
      <c r="A6816" s="447">
        <v>95315</v>
      </c>
      <c r="B6816" s="332" t="s">
        <v>1764</v>
      </c>
      <c r="C6816" s="447" t="s">
        <v>17</v>
      </c>
      <c r="D6816" s="446">
        <v>0.17</v>
      </c>
      <c r="E6816" s="323"/>
    </row>
    <row r="6817" spans="1:5" ht="25.5">
      <c r="A6817" s="447">
        <v>100293</v>
      </c>
      <c r="B6817" s="332" t="s">
        <v>1861</v>
      </c>
      <c r="C6817" s="447" t="s">
        <v>17</v>
      </c>
      <c r="D6817" s="446">
        <v>0.23</v>
      </c>
      <c r="E6817" s="323"/>
    </row>
    <row r="6818" spans="1:5" ht="25.5">
      <c r="A6818" s="447">
        <v>101295</v>
      </c>
      <c r="B6818" s="332" t="s">
        <v>1883</v>
      </c>
      <c r="C6818" s="447" t="s">
        <v>1752</v>
      </c>
      <c r="D6818" s="446">
        <v>30.69</v>
      </c>
      <c r="E6818" s="323"/>
    </row>
    <row r="6819" spans="1:5" ht="25.5">
      <c r="A6819" s="447">
        <v>95316</v>
      </c>
      <c r="B6819" s="332" t="s">
        <v>1765</v>
      </c>
      <c r="C6819" s="447" t="s">
        <v>17</v>
      </c>
      <c r="D6819" s="446">
        <v>0.62</v>
      </c>
      <c r="E6819" s="323"/>
    </row>
    <row r="6820" spans="1:5" ht="25.5">
      <c r="A6820" s="447">
        <v>95317</v>
      </c>
      <c r="B6820" s="332" t="s">
        <v>1766</v>
      </c>
      <c r="C6820" s="447" t="s">
        <v>17</v>
      </c>
      <c r="D6820" s="446">
        <v>0.3</v>
      </c>
      <c r="E6820" s="323"/>
    </row>
    <row r="6821" spans="1:5" ht="38.25">
      <c r="A6821" s="447">
        <v>101296</v>
      </c>
      <c r="B6821" s="332" t="s">
        <v>1884</v>
      </c>
      <c r="C6821" s="447" t="s">
        <v>1752</v>
      </c>
      <c r="D6821" s="446">
        <v>39.68</v>
      </c>
      <c r="E6821" s="323"/>
    </row>
    <row r="6822" spans="1:5" ht="25.5">
      <c r="A6822" s="447">
        <v>95398</v>
      </c>
      <c r="B6822" s="332" t="s">
        <v>1836</v>
      </c>
      <c r="C6822" s="447" t="s">
        <v>17</v>
      </c>
      <c r="D6822" s="446">
        <v>0.08</v>
      </c>
      <c r="E6822" s="323"/>
    </row>
    <row r="6823" spans="1:5" ht="25.5">
      <c r="A6823" s="447">
        <v>95416</v>
      </c>
      <c r="B6823" s="332" t="s">
        <v>1849</v>
      </c>
      <c r="C6823" s="447" t="s">
        <v>1752</v>
      </c>
      <c r="D6823" s="446">
        <v>11.18</v>
      </c>
      <c r="E6823" s="323"/>
    </row>
    <row r="6824" spans="1:5" ht="25.5">
      <c r="A6824" s="447">
        <v>101297</v>
      </c>
      <c r="B6824" s="332" t="s">
        <v>1885</v>
      </c>
      <c r="C6824" s="447" t="s">
        <v>1752</v>
      </c>
      <c r="D6824" s="446">
        <v>20.74</v>
      </c>
      <c r="E6824" s="323"/>
    </row>
    <row r="6825" spans="1:5" ht="25.5">
      <c r="A6825" s="447">
        <v>95318</v>
      </c>
      <c r="B6825" s="332" t="s">
        <v>1767</v>
      </c>
      <c r="C6825" s="447" t="s">
        <v>17</v>
      </c>
      <c r="D6825" s="446">
        <v>0.15</v>
      </c>
      <c r="E6825" s="323"/>
    </row>
    <row r="6826" spans="1:5" ht="25.5">
      <c r="A6826" s="447">
        <v>101298</v>
      </c>
      <c r="B6826" s="332" t="s">
        <v>1886</v>
      </c>
      <c r="C6826" s="447" t="s">
        <v>1752</v>
      </c>
      <c r="D6826" s="446">
        <v>25.47</v>
      </c>
      <c r="E6826" s="323"/>
    </row>
    <row r="6827" spans="1:5" ht="25.5">
      <c r="A6827" s="447">
        <v>95319</v>
      </c>
      <c r="B6827" s="332" t="s">
        <v>1768</v>
      </c>
      <c r="C6827" s="447" t="s">
        <v>17</v>
      </c>
      <c r="D6827" s="446">
        <v>0.19</v>
      </c>
      <c r="E6827" s="323"/>
    </row>
    <row r="6828" spans="1:5" ht="25.5">
      <c r="A6828" s="447">
        <v>101299</v>
      </c>
      <c r="B6828" s="332" t="s">
        <v>1887</v>
      </c>
      <c r="C6828" s="447" t="s">
        <v>1752</v>
      </c>
      <c r="D6828" s="446">
        <v>32.590000000000003</v>
      </c>
      <c r="E6828" s="323"/>
    </row>
    <row r="6829" spans="1:5" ht="25.5">
      <c r="A6829" s="447">
        <v>95320</v>
      </c>
      <c r="B6829" s="332" t="s">
        <v>1769</v>
      </c>
      <c r="C6829" s="447" t="s">
        <v>17</v>
      </c>
      <c r="D6829" s="446">
        <v>0.19</v>
      </c>
      <c r="E6829" s="323"/>
    </row>
    <row r="6830" spans="1:5" ht="25.5">
      <c r="A6830" s="447">
        <v>95321</v>
      </c>
      <c r="B6830" s="332" t="s">
        <v>1770</v>
      </c>
      <c r="C6830" s="447" t="s">
        <v>17</v>
      </c>
      <c r="D6830" s="446">
        <v>0.18</v>
      </c>
      <c r="E6830" s="323"/>
    </row>
    <row r="6831" spans="1:5" ht="25.5">
      <c r="A6831" s="447">
        <v>101300</v>
      </c>
      <c r="B6831" s="332" t="s">
        <v>1888</v>
      </c>
      <c r="C6831" s="447" t="s">
        <v>1752</v>
      </c>
      <c r="D6831" s="446">
        <v>24</v>
      </c>
      <c r="E6831" s="323"/>
    </row>
    <row r="6832" spans="1:5" ht="25.5">
      <c r="A6832" s="447">
        <v>95322</v>
      </c>
      <c r="B6832" s="332" t="s">
        <v>1771</v>
      </c>
      <c r="C6832" s="447" t="s">
        <v>17</v>
      </c>
      <c r="D6832" s="446">
        <v>0.11</v>
      </c>
      <c r="E6832" s="323"/>
    </row>
    <row r="6833" spans="1:5" ht="25.5">
      <c r="A6833" s="447">
        <v>101301</v>
      </c>
      <c r="B6833" s="332" t="s">
        <v>1889</v>
      </c>
      <c r="C6833" s="447" t="s">
        <v>1752</v>
      </c>
      <c r="D6833" s="446">
        <v>14.63</v>
      </c>
      <c r="E6833" s="323"/>
    </row>
    <row r="6834" spans="1:5" ht="25.5">
      <c r="A6834" s="447">
        <v>95323</v>
      </c>
      <c r="B6834" s="332" t="s">
        <v>1772</v>
      </c>
      <c r="C6834" s="447" t="s">
        <v>17</v>
      </c>
      <c r="D6834" s="446">
        <v>0.23</v>
      </c>
      <c r="E6834" s="323"/>
    </row>
    <row r="6835" spans="1:5" ht="25.5">
      <c r="A6835" s="447">
        <v>101302</v>
      </c>
      <c r="B6835" s="332" t="s">
        <v>1890</v>
      </c>
      <c r="C6835" s="447" t="s">
        <v>1752</v>
      </c>
      <c r="D6835" s="446">
        <v>31.63</v>
      </c>
      <c r="E6835" s="323"/>
    </row>
    <row r="6836" spans="1:5" ht="25.5">
      <c r="A6836" s="447">
        <v>95324</v>
      </c>
      <c r="B6836" s="332" t="s">
        <v>1773</v>
      </c>
      <c r="C6836" s="447" t="s">
        <v>17</v>
      </c>
      <c r="D6836" s="446">
        <v>0.3</v>
      </c>
      <c r="E6836" s="323"/>
    </row>
    <row r="6837" spans="1:5" ht="25.5">
      <c r="A6837" s="447">
        <v>101304</v>
      </c>
      <c r="B6837" s="332" t="s">
        <v>1892</v>
      </c>
      <c r="C6837" s="447" t="s">
        <v>1752</v>
      </c>
      <c r="D6837" s="446">
        <v>40.82</v>
      </c>
      <c r="E6837" s="323"/>
    </row>
    <row r="6838" spans="1:5" ht="25.5">
      <c r="A6838" s="447">
        <v>95325</v>
      </c>
      <c r="B6838" s="332" t="s">
        <v>1774</v>
      </c>
      <c r="C6838" s="447" t="s">
        <v>17</v>
      </c>
      <c r="D6838" s="446">
        <v>0.28000000000000003</v>
      </c>
      <c r="E6838" s="323"/>
    </row>
    <row r="6839" spans="1:5" ht="25.5">
      <c r="A6839" s="447">
        <v>101305</v>
      </c>
      <c r="B6839" s="332" t="s">
        <v>1893</v>
      </c>
      <c r="C6839" s="447" t="s">
        <v>1752</v>
      </c>
      <c r="D6839" s="446">
        <v>38.049999999999997</v>
      </c>
      <c r="E6839" s="323"/>
    </row>
    <row r="6840" spans="1:5" ht="25.5">
      <c r="A6840" s="447">
        <v>95328</v>
      </c>
      <c r="B6840" s="332" t="s">
        <v>1775</v>
      </c>
      <c r="C6840" s="447" t="s">
        <v>17</v>
      </c>
      <c r="D6840" s="446">
        <v>0.24</v>
      </c>
      <c r="E6840" s="323"/>
    </row>
    <row r="6841" spans="1:5" ht="25.5">
      <c r="A6841" s="447">
        <v>101307</v>
      </c>
      <c r="B6841" s="332" t="s">
        <v>1894</v>
      </c>
      <c r="C6841" s="447" t="s">
        <v>1752</v>
      </c>
      <c r="D6841" s="446">
        <v>31.92</v>
      </c>
      <c r="E6841" s="323"/>
    </row>
    <row r="6842" spans="1:5" ht="25.5">
      <c r="A6842" s="447">
        <v>101309</v>
      </c>
      <c r="B6842" s="332" t="s">
        <v>1896</v>
      </c>
      <c r="C6842" s="447" t="s">
        <v>1752</v>
      </c>
      <c r="D6842" s="446">
        <v>32.590000000000003</v>
      </c>
      <c r="E6842" s="323"/>
    </row>
    <row r="6843" spans="1:5" ht="25.5">
      <c r="A6843" s="447">
        <v>95329</v>
      </c>
      <c r="B6843" s="332" t="s">
        <v>1776</v>
      </c>
      <c r="C6843" s="447" t="s">
        <v>17</v>
      </c>
      <c r="D6843" s="446">
        <v>0.28999999999999998</v>
      </c>
      <c r="E6843" s="323"/>
    </row>
    <row r="6844" spans="1:5" ht="25.5">
      <c r="A6844" s="447">
        <v>101310</v>
      </c>
      <c r="B6844" s="332" t="s">
        <v>1897</v>
      </c>
      <c r="C6844" s="447" t="s">
        <v>1752</v>
      </c>
      <c r="D6844" s="446">
        <v>38.89</v>
      </c>
      <c r="E6844" s="323"/>
    </row>
    <row r="6845" spans="1:5" ht="25.5">
      <c r="A6845" s="447">
        <v>101311</v>
      </c>
      <c r="B6845" s="332" t="s">
        <v>1898</v>
      </c>
      <c r="C6845" s="447" t="s">
        <v>1752</v>
      </c>
      <c r="D6845" s="446">
        <v>31.9</v>
      </c>
      <c r="E6845" s="323"/>
    </row>
    <row r="6846" spans="1:5" ht="25.5">
      <c r="A6846" s="447">
        <v>95330</v>
      </c>
      <c r="B6846" s="332" t="s">
        <v>1777</v>
      </c>
      <c r="C6846" s="447" t="s">
        <v>17</v>
      </c>
      <c r="D6846" s="446">
        <v>0.24</v>
      </c>
      <c r="E6846" s="323"/>
    </row>
    <row r="6847" spans="1:5" ht="25.5">
      <c r="A6847" s="447">
        <v>101312</v>
      </c>
      <c r="B6847" s="332" t="s">
        <v>1899</v>
      </c>
      <c r="C6847" s="447" t="s">
        <v>1752</v>
      </c>
      <c r="D6847" s="446">
        <v>26.55</v>
      </c>
      <c r="E6847" s="323"/>
    </row>
    <row r="6848" spans="1:5" ht="38.25">
      <c r="A6848" s="447">
        <v>95331</v>
      </c>
      <c r="B6848" s="332" t="s">
        <v>1778</v>
      </c>
      <c r="C6848" s="447" t="s">
        <v>17</v>
      </c>
      <c r="D6848" s="446">
        <v>0.2</v>
      </c>
      <c r="E6848" s="323"/>
    </row>
    <row r="6849" spans="1:5" ht="25.5">
      <c r="A6849" s="447">
        <v>95400</v>
      </c>
      <c r="B6849" s="332" t="s">
        <v>1837</v>
      </c>
      <c r="C6849" s="447" t="s">
        <v>17</v>
      </c>
      <c r="D6849" s="446">
        <v>0.11</v>
      </c>
      <c r="E6849" s="323"/>
    </row>
    <row r="6850" spans="1:5" ht="25.5">
      <c r="A6850" s="447">
        <v>95411</v>
      </c>
      <c r="B6850" s="332" t="s">
        <v>1845</v>
      </c>
      <c r="C6850" s="447" t="s">
        <v>1752</v>
      </c>
      <c r="D6850" s="446">
        <v>14.89</v>
      </c>
      <c r="E6850" s="323"/>
    </row>
    <row r="6851" spans="1:5" ht="25.5">
      <c r="A6851" s="447">
        <v>95332</v>
      </c>
      <c r="B6851" s="332" t="s">
        <v>1779</v>
      </c>
      <c r="C6851" s="447" t="s">
        <v>17</v>
      </c>
      <c r="D6851" s="446">
        <v>0.78</v>
      </c>
      <c r="E6851" s="323"/>
    </row>
    <row r="6852" spans="1:5" ht="25.5">
      <c r="A6852" s="447">
        <v>101313</v>
      </c>
      <c r="B6852" s="332" t="s">
        <v>1900</v>
      </c>
      <c r="C6852" s="447" t="s">
        <v>1752</v>
      </c>
      <c r="D6852" s="446">
        <v>103.2</v>
      </c>
      <c r="E6852" s="323"/>
    </row>
    <row r="6853" spans="1:5" ht="25.5">
      <c r="A6853" s="447">
        <v>95334</v>
      </c>
      <c r="B6853" s="332" t="s">
        <v>1780</v>
      </c>
      <c r="C6853" s="447" t="s">
        <v>17</v>
      </c>
      <c r="D6853" s="446">
        <v>0.68</v>
      </c>
      <c r="E6853" s="323"/>
    </row>
    <row r="6854" spans="1:5" ht="25.5">
      <c r="A6854" s="447">
        <v>101315</v>
      </c>
      <c r="B6854" s="332" t="s">
        <v>1901</v>
      </c>
      <c r="C6854" s="447" t="s">
        <v>1752</v>
      </c>
      <c r="D6854" s="446">
        <v>90.6</v>
      </c>
      <c r="E6854" s="323"/>
    </row>
    <row r="6855" spans="1:5" ht="25.5">
      <c r="A6855" s="447">
        <v>95335</v>
      </c>
      <c r="B6855" s="332" t="s">
        <v>1781</v>
      </c>
      <c r="C6855" s="447" t="s">
        <v>17</v>
      </c>
      <c r="D6855" s="446">
        <v>0.37</v>
      </c>
      <c r="E6855" s="323"/>
    </row>
    <row r="6856" spans="1:5" ht="25.5">
      <c r="A6856" s="447">
        <v>101316</v>
      </c>
      <c r="B6856" s="332" t="s">
        <v>1902</v>
      </c>
      <c r="C6856" s="447" t="s">
        <v>1752</v>
      </c>
      <c r="D6856" s="446">
        <v>49.7</v>
      </c>
      <c r="E6856" s="323"/>
    </row>
    <row r="6857" spans="1:5" ht="25.5">
      <c r="A6857" s="447">
        <v>95401</v>
      </c>
      <c r="B6857" s="332" t="s">
        <v>1838</v>
      </c>
      <c r="C6857" s="447" t="s">
        <v>17</v>
      </c>
      <c r="D6857" s="446">
        <v>0.69</v>
      </c>
      <c r="E6857" s="323"/>
    </row>
    <row r="6858" spans="1:5" ht="25.5">
      <c r="A6858" s="447">
        <v>95422</v>
      </c>
      <c r="B6858" s="332" t="s">
        <v>1855</v>
      </c>
      <c r="C6858" s="447" t="s">
        <v>1752</v>
      </c>
      <c r="D6858" s="446">
        <v>91.2</v>
      </c>
      <c r="E6858" s="323"/>
    </row>
    <row r="6859" spans="1:5" ht="25.5">
      <c r="A6859" s="447">
        <v>95402</v>
      </c>
      <c r="B6859" s="332" t="s">
        <v>1839</v>
      </c>
      <c r="C6859" s="447" t="s">
        <v>17</v>
      </c>
      <c r="D6859" s="446">
        <v>1.85</v>
      </c>
      <c r="E6859" s="323"/>
    </row>
    <row r="6860" spans="1:5" ht="25.5">
      <c r="A6860" s="447">
        <v>95415</v>
      </c>
      <c r="B6860" s="332" t="s">
        <v>1848</v>
      </c>
      <c r="C6860" s="447" t="s">
        <v>1752</v>
      </c>
      <c r="D6860" s="446">
        <v>244.07</v>
      </c>
      <c r="E6860" s="323"/>
    </row>
    <row r="6861" spans="1:5" ht="25.5">
      <c r="A6861" s="447">
        <v>95403</v>
      </c>
      <c r="B6861" s="332" t="s">
        <v>1840</v>
      </c>
      <c r="C6861" s="447" t="s">
        <v>17</v>
      </c>
      <c r="D6861" s="446">
        <v>1.94</v>
      </c>
      <c r="E6861" s="323"/>
    </row>
    <row r="6862" spans="1:5" ht="25.5">
      <c r="A6862" s="447">
        <v>95417</v>
      </c>
      <c r="B6862" s="332" t="s">
        <v>1850</v>
      </c>
      <c r="C6862" s="447" t="s">
        <v>1752</v>
      </c>
      <c r="D6862" s="446">
        <v>256.20999999999998</v>
      </c>
      <c r="E6862" s="323"/>
    </row>
    <row r="6863" spans="1:5" ht="25.5">
      <c r="A6863" s="447">
        <v>95404</v>
      </c>
      <c r="B6863" s="332" t="s">
        <v>1841</v>
      </c>
      <c r="C6863" s="447" t="s">
        <v>17</v>
      </c>
      <c r="D6863" s="446">
        <v>2.31</v>
      </c>
      <c r="E6863" s="323"/>
    </row>
    <row r="6864" spans="1:5" ht="25.5">
      <c r="A6864" s="447">
        <v>95418</v>
      </c>
      <c r="B6864" s="332" t="s">
        <v>1851</v>
      </c>
      <c r="C6864" s="447" t="s">
        <v>1752</v>
      </c>
      <c r="D6864" s="446">
        <v>305.88</v>
      </c>
      <c r="E6864" s="323"/>
    </row>
    <row r="6865" spans="1:5" ht="25.5">
      <c r="A6865" s="447">
        <v>95337</v>
      </c>
      <c r="B6865" s="332" t="s">
        <v>1782</v>
      </c>
      <c r="C6865" s="447" t="s">
        <v>17</v>
      </c>
      <c r="D6865" s="446">
        <v>0.24</v>
      </c>
      <c r="E6865" s="323"/>
    </row>
    <row r="6866" spans="1:5" ht="25.5">
      <c r="A6866" s="447">
        <v>101322</v>
      </c>
      <c r="B6866" s="332" t="s">
        <v>1904</v>
      </c>
      <c r="C6866" s="447" t="s">
        <v>1752</v>
      </c>
      <c r="D6866" s="446">
        <v>31.9</v>
      </c>
      <c r="E6866" s="323"/>
    </row>
    <row r="6867" spans="1:5" ht="25.5">
      <c r="A6867" s="447">
        <v>95338</v>
      </c>
      <c r="B6867" s="332" t="s">
        <v>1783</v>
      </c>
      <c r="C6867" s="447" t="s">
        <v>17</v>
      </c>
      <c r="D6867" s="446">
        <v>0.44</v>
      </c>
      <c r="E6867" s="323"/>
    </row>
    <row r="6868" spans="1:5" ht="25.5">
      <c r="A6868" s="447">
        <v>101323</v>
      </c>
      <c r="B6868" s="332" t="s">
        <v>1905</v>
      </c>
      <c r="C6868" s="447" t="s">
        <v>1752</v>
      </c>
      <c r="D6868" s="446">
        <v>58.63</v>
      </c>
      <c r="E6868" s="323"/>
    </row>
    <row r="6869" spans="1:5" ht="25.5">
      <c r="A6869" s="447">
        <v>102918</v>
      </c>
      <c r="B6869" s="332" t="s">
        <v>9295</v>
      </c>
      <c r="C6869" s="447" t="s">
        <v>17</v>
      </c>
      <c r="D6869" s="446">
        <v>0</v>
      </c>
      <c r="E6869" s="323"/>
    </row>
    <row r="6870" spans="1:5" ht="25.5">
      <c r="A6870" s="447">
        <v>101325</v>
      </c>
      <c r="B6870" s="332" t="s">
        <v>1907</v>
      </c>
      <c r="C6870" s="447" t="s">
        <v>1752</v>
      </c>
      <c r="D6870" s="446">
        <v>35.04</v>
      </c>
      <c r="E6870" s="323"/>
    </row>
    <row r="6871" spans="1:5" ht="25.5">
      <c r="A6871" s="447">
        <v>95390</v>
      </c>
      <c r="B6871" s="332" t="s">
        <v>1830</v>
      </c>
      <c r="C6871" s="447" t="s">
        <v>17</v>
      </c>
      <c r="D6871" s="446">
        <v>0.08</v>
      </c>
      <c r="E6871" s="323"/>
    </row>
    <row r="6872" spans="1:5" ht="25.5">
      <c r="A6872" s="447">
        <v>101326</v>
      </c>
      <c r="B6872" s="332" t="s">
        <v>1908</v>
      </c>
      <c r="C6872" s="447" t="s">
        <v>1752</v>
      </c>
      <c r="D6872" s="446">
        <v>11.34</v>
      </c>
      <c r="E6872" s="323"/>
    </row>
    <row r="6873" spans="1:5" ht="25.5">
      <c r="A6873" s="447">
        <v>95340</v>
      </c>
      <c r="B6873" s="332" t="s">
        <v>1785</v>
      </c>
      <c r="C6873" s="447" t="s">
        <v>17</v>
      </c>
      <c r="D6873" s="446">
        <v>0.3</v>
      </c>
      <c r="E6873" s="323"/>
    </row>
    <row r="6874" spans="1:5" ht="25.5">
      <c r="A6874" s="447">
        <v>101330</v>
      </c>
      <c r="B6874" s="332" t="s">
        <v>1911</v>
      </c>
      <c r="C6874" s="447" t="s">
        <v>1752</v>
      </c>
      <c r="D6874" s="446">
        <v>40.82</v>
      </c>
      <c r="E6874" s="323"/>
    </row>
    <row r="6875" spans="1:5" ht="25.5">
      <c r="A6875" s="447">
        <v>101331</v>
      </c>
      <c r="B6875" s="332" t="s">
        <v>1912</v>
      </c>
      <c r="C6875" s="447" t="s">
        <v>1752</v>
      </c>
      <c r="D6875" s="446">
        <v>40.82</v>
      </c>
      <c r="E6875" s="323"/>
    </row>
    <row r="6876" spans="1:5" ht="25.5">
      <c r="A6876" s="447">
        <v>95341</v>
      </c>
      <c r="B6876" s="332" t="s">
        <v>1786</v>
      </c>
      <c r="C6876" s="447" t="s">
        <v>17</v>
      </c>
      <c r="D6876" s="446">
        <v>0.3</v>
      </c>
      <c r="E6876" s="323"/>
    </row>
    <row r="6877" spans="1:5" ht="25.5">
      <c r="A6877" s="447">
        <v>95339</v>
      </c>
      <c r="B6877" s="332" t="s">
        <v>1784</v>
      </c>
      <c r="C6877" s="447" t="s">
        <v>17</v>
      </c>
      <c r="D6877" s="446">
        <v>0.36</v>
      </c>
      <c r="E6877" s="323"/>
    </row>
    <row r="6878" spans="1:5" ht="25.5">
      <c r="A6878" s="447">
        <v>101329</v>
      </c>
      <c r="B6878" s="332" t="s">
        <v>1910</v>
      </c>
      <c r="C6878" s="447" t="s">
        <v>1752</v>
      </c>
      <c r="D6878" s="446">
        <v>48.45</v>
      </c>
      <c r="E6878" s="323"/>
    </row>
    <row r="6879" spans="1:5" ht="25.5">
      <c r="A6879" s="447">
        <v>95342</v>
      </c>
      <c r="B6879" s="332" t="s">
        <v>1787</v>
      </c>
      <c r="C6879" s="447" t="s">
        <v>17</v>
      </c>
      <c r="D6879" s="446">
        <v>0.2</v>
      </c>
      <c r="E6879" s="323"/>
    </row>
    <row r="6880" spans="1:5" ht="25.5">
      <c r="A6880" s="447">
        <v>101333</v>
      </c>
      <c r="B6880" s="332" t="s">
        <v>1914</v>
      </c>
      <c r="C6880" s="447" t="s">
        <v>1752</v>
      </c>
      <c r="D6880" s="446">
        <v>27.51</v>
      </c>
      <c r="E6880" s="323"/>
    </row>
    <row r="6881" spans="1:5" ht="25.5">
      <c r="A6881" s="447">
        <v>100298</v>
      </c>
      <c r="B6881" s="332" t="s">
        <v>1863</v>
      </c>
      <c r="C6881" s="447" t="s">
        <v>17</v>
      </c>
      <c r="D6881" s="446">
        <v>0.59</v>
      </c>
      <c r="E6881" s="323"/>
    </row>
    <row r="6882" spans="1:5" ht="25.5">
      <c r="A6882" s="447">
        <v>101334</v>
      </c>
      <c r="B6882" s="332" t="s">
        <v>1915</v>
      </c>
      <c r="C6882" s="447" t="s">
        <v>1752</v>
      </c>
      <c r="D6882" s="446">
        <v>77.89</v>
      </c>
      <c r="E6882" s="323"/>
    </row>
    <row r="6883" spans="1:5" ht="25.5">
      <c r="A6883" s="447">
        <v>95405</v>
      </c>
      <c r="B6883" s="332" t="s">
        <v>1842</v>
      </c>
      <c r="C6883" s="447" t="s">
        <v>17</v>
      </c>
      <c r="D6883" s="446">
        <v>1.07</v>
      </c>
      <c r="E6883" s="323"/>
    </row>
    <row r="6884" spans="1:5" ht="25.5">
      <c r="A6884" s="447">
        <v>95423</v>
      </c>
      <c r="B6884" s="332" t="s">
        <v>1856</v>
      </c>
      <c r="C6884" s="447" t="s">
        <v>1752</v>
      </c>
      <c r="D6884" s="446">
        <v>142.30000000000001</v>
      </c>
      <c r="E6884" s="323"/>
    </row>
    <row r="6885" spans="1:5" ht="25.5">
      <c r="A6885" s="447">
        <v>95343</v>
      </c>
      <c r="B6885" s="332" t="s">
        <v>1788</v>
      </c>
      <c r="C6885" s="447" t="s">
        <v>17</v>
      </c>
      <c r="D6885" s="446">
        <v>0.26</v>
      </c>
      <c r="E6885" s="323"/>
    </row>
    <row r="6886" spans="1:5" ht="25.5">
      <c r="A6886" s="447">
        <v>100295</v>
      </c>
      <c r="B6886" s="332" t="s">
        <v>1862</v>
      </c>
      <c r="C6886" s="447" t="s">
        <v>17</v>
      </c>
      <c r="D6886" s="446">
        <v>0.55000000000000004</v>
      </c>
      <c r="E6886" s="323"/>
    </row>
    <row r="6887" spans="1:5" ht="38.25">
      <c r="A6887" s="447">
        <v>101303</v>
      </c>
      <c r="B6887" s="332" t="s">
        <v>1891</v>
      </c>
      <c r="C6887" s="447" t="s">
        <v>1752</v>
      </c>
      <c r="D6887" s="446">
        <v>73.48</v>
      </c>
      <c r="E6887" s="323"/>
    </row>
    <row r="6888" spans="1:5" ht="25.5">
      <c r="A6888" s="447">
        <v>95344</v>
      </c>
      <c r="B6888" s="332" t="s">
        <v>1789</v>
      </c>
      <c r="C6888" s="447" t="s">
        <v>17</v>
      </c>
      <c r="D6888" s="446">
        <v>0.17</v>
      </c>
      <c r="E6888" s="323"/>
    </row>
    <row r="6889" spans="1:5" ht="25.5">
      <c r="A6889" s="447">
        <v>101308</v>
      </c>
      <c r="B6889" s="332" t="s">
        <v>1895</v>
      </c>
      <c r="C6889" s="447" t="s">
        <v>1752</v>
      </c>
      <c r="D6889" s="446">
        <v>23.44</v>
      </c>
      <c r="E6889" s="323"/>
    </row>
    <row r="6890" spans="1:5" ht="38.25">
      <c r="A6890" s="447">
        <v>105536</v>
      </c>
      <c r="B6890" s="332" t="s">
        <v>9296</v>
      </c>
      <c r="C6890" s="447" t="s">
        <v>17</v>
      </c>
      <c r="D6890" s="446">
        <v>0</v>
      </c>
      <c r="E6890" s="323"/>
    </row>
    <row r="6891" spans="1:5" ht="25.5">
      <c r="A6891" s="447">
        <v>101320</v>
      </c>
      <c r="B6891" s="332" t="s">
        <v>1903</v>
      </c>
      <c r="C6891" s="447" t="s">
        <v>1752</v>
      </c>
      <c r="D6891" s="446">
        <v>17.36</v>
      </c>
      <c r="E6891" s="323"/>
    </row>
    <row r="6892" spans="1:5" ht="25.5">
      <c r="A6892" s="447">
        <v>95345</v>
      </c>
      <c r="B6892" s="332" t="s">
        <v>1790</v>
      </c>
      <c r="C6892" s="447" t="s">
        <v>17</v>
      </c>
      <c r="D6892" s="446">
        <v>0.48</v>
      </c>
      <c r="E6892" s="323"/>
    </row>
    <row r="6893" spans="1:5" ht="25.5">
      <c r="A6893" s="447">
        <v>95346</v>
      </c>
      <c r="B6893" s="332" t="s">
        <v>1791</v>
      </c>
      <c r="C6893" s="447" t="s">
        <v>17</v>
      </c>
      <c r="D6893" s="446">
        <v>0.11</v>
      </c>
      <c r="E6893" s="323"/>
    </row>
    <row r="6894" spans="1:5" ht="25.5">
      <c r="A6894" s="447">
        <v>101324</v>
      </c>
      <c r="B6894" s="332" t="s">
        <v>1906</v>
      </c>
      <c r="C6894" s="447" t="s">
        <v>1752</v>
      </c>
      <c r="D6894" s="446">
        <v>14.61</v>
      </c>
      <c r="E6894" s="323"/>
    </row>
    <row r="6895" spans="1:5" ht="25.5">
      <c r="A6895" s="447">
        <v>101328</v>
      </c>
      <c r="B6895" s="332" t="s">
        <v>1909</v>
      </c>
      <c r="C6895" s="447" t="s">
        <v>1752</v>
      </c>
      <c r="D6895" s="446">
        <v>17.48</v>
      </c>
      <c r="E6895" s="323"/>
    </row>
    <row r="6896" spans="1:5" ht="25.5">
      <c r="A6896" s="447">
        <v>95347</v>
      </c>
      <c r="B6896" s="332" t="s">
        <v>1792</v>
      </c>
      <c r="C6896" s="447" t="s">
        <v>17</v>
      </c>
      <c r="D6896" s="446">
        <v>0.1</v>
      </c>
      <c r="E6896" s="323"/>
    </row>
    <row r="6897" spans="1:5" ht="25.5">
      <c r="A6897" s="447">
        <v>95348</v>
      </c>
      <c r="B6897" s="332" t="s">
        <v>1793</v>
      </c>
      <c r="C6897" s="447" t="s">
        <v>17</v>
      </c>
      <c r="D6897" s="446">
        <v>0.13</v>
      </c>
      <c r="E6897" s="323"/>
    </row>
    <row r="6898" spans="1:5" ht="25.5">
      <c r="A6898" s="447">
        <v>101332</v>
      </c>
      <c r="B6898" s="332" t="s">
        <v>1913</v>
      </c>
      <c r="C6898" s="447" t="s">
        <v>1752</v>
      </c>
      <c r="D6898" s="446">
        <v>11.77</v>
      </c>
      <c r="E6898" s="323"/>
    </row>
    <row r="6899" spans="1:5" ht="25.5">
      <c r="A6899" s="447">
        <v>95349</v>
      </c>
      <c r="B6899" s="332" t="s">
        <v>1794</v>
      </c>
      <c r="C6899" s="447" t="s">
        <v>17</v>
      </c>
      <c r="D6899" s="446">
        <v>0.08</v>
      </c>
      <c r="E6899" s="323"/>
    </row>
    <row r="6900" spans="1:5" ht="38.25">
      <c r="A6900" s="447">
        <v>101336</v>
      </c>
      <c r="B6900" s="332" t="s">
        <v>1916</v>
      </c>
      <c r="C6900" s="447" t="s">
        <v>1752</v>
      </c>
      <c r="D6900" s="446">
        <v>50.76</v>
      </c>
      <c r="E6900" s="323"/>
    </row>
    <row r="6901" spans="1:5" ht="25.5">
      <c r="A6901" s="447">
        <v>95351</v>
      </c>
      <c r="B6901" s="332" t="s">
        <v>1795</v>
      </c>
      <c r="C6901" s="447" t="s">
        <v>17</v>
      </c>
      <c r="D6901" s="446">
        <v>0.38</v>
      </c>
      <c r="E6901" s="323"/>
    </row>
    <row r="6902" spans="1:5" ht="25.5">
      <c r="A6902" s="447">
        <v>95352</v>
      </c>
      <c r="B6902" s="332" t="s">
        <v>1796</v>
      </c>
      <c r="C6902" s="447" t="s">
        <v>17</v>
      </c>
      <c r="D6902" s="446">
        <v>0.13</v>
      </c>
      <c r="E6902" s="323"/>
    </row>
    <row r="6903" spans="1:5" ht="25.5">
      <c r="A6903" s="447">
        <v>101337</v>
      </c>
      <c r="B6903" s="332" t="s">
        <v>1917</v>
      </c>
      <c r="C6903" s="447" t="s">
        <v>1752</v>
      </c>
      <c r="D6903" s="446">
        <v>18.34</v>
      </c>
      <c r="E6903" s="323"/>
    </row>
    <row r="6904" spans="1:5" ht="25.5">
      <c r="A6904" s="447">
        <v>101338</v>
      </c>
      <c r="B6904" s="332" t="s">
        <v>1918</v>
      </c>
      <c r="C6904" s="447" t="s">
        <v>1752</v>
      </c>
      <c r="D6904" s="446">
        <v>17.170000000000002</v>
      </c>
      <c r="E6904" s="323"/>
    </row>
    <row r="6905" spans="1:5" ht="25.5">
      <c r="A6905" s="447">
        <v>95354</v>
      </c>
      <c r="B6905" s="332" t="s">
        <v>1797</v>
      </c>
      <c r="C6905" s="447" t="s">
        <v>17</v>
      </c>
      <c r="D6905" s="446">
        <v>0.16</v>
      </c>
      <c r="E6905" s="323"/>
    </row>
    <row r="6906" spans="1:5" ht="25.5">
      <c r="A6906" s="447">
        <v>101339</v>
      </c>
      <c r="B6906" s="332" t="s">
        <v>1919</v>
      </c>
      <c r="C6906" s="447" t="s">
        <v>1752</v>
      </c>
      <c r="D6906" s="446">
        <v>21.18</v>
      </c>
      <c r="E6906" s="323"/>
    </row>
    <row r="6907" spans="1:5" ht="38.25">
      <c r="A6907" s="447">
        <v>101340</v>
      </c>
      <c r="B6907" s="332" t="s">
        <v>1920</v>
      </c>
      <c r="C6907" s="447" t="s">
        <v>1752</v>
      </c>
      <c r="D6907" s="446">
        <v>17.13</v>
      </c>
      <c r="E6907" s="323"/>
    </row>
    <row r="6908" spans="1:5" ht="38.25">
      <c r="A6908" s="447">
        <v>95389</v>
      </c>
      <c r="B6908" s="332" t="s">
        <v>1829</v>
      </c>
      <c r="C6908" s="447" t="s">
        <v>17</v>
      </c>
      <c r="D6908" s="446">
        <v>0.12</v>
      </c>
      <c r="E6908" s="323"/>
    </row>
    <row r="6909" spans="1:5" ht="38.25">
      <c r="A6909" s="447">
        <v>101341</v>
      </c>
      <c r="B6909" s="332" t="s">
        <v>1921</v>
      </c>
      <c r="C6909" s="447" t="s">
        <v>1752</v>
      </c>
      <c r="D6909" s="446">
        <v>15.77</v>
      </c>
      <c r="E6909" s="323"/>
    </row>
    <row r="6910" spans="1:5" ht="25.5">
      <c r="A6910" s="447">
        <v>95355</v>
      </c>
      <c r="B6910" s="332" t="s">
        <v>1798</v>
      </c>
      <c r="C6910" s="447" t="s">
        <v>17</v>
      </c>
      <c r="D6910" s="446">
        <v>0.11</v>
      </c>
      <c r="E6910" s="323"/>
    </row>
    <row r="6911" spans="1:5" ht="25.5">
      <c r="A6911" s="447">
        <v>95356</v>
      </c>
      <c r="B6911" s="332" t="s">
        <v>1799</v>
      </c>
      <c r="C6911" s="447" t="s">
        <v>17</v>
      </c>
      <c r="D6911" s="446">
        <v>0.16</v>
      </c>
      <c r="E6911" s="323"/>
    </row>
    <row r="6912" spans="1:5" ht="25.5">
      <c r="A6912" s="447">
        <v>101342</v>
      </c>
      <c r="B6912" s="332" t="s">
        <v>1922</v>
      </c>
      <c r="C6912" s="447" t="s">
        <v>1752</v>
      </c>
      <c r="D6912" s="446">
        <v>21.18</v>
      </c>
      <c r="E6912" s="323"/>
    </row>
    <row r="6913" spans="1:5" ht="25.5">
      <c r="A6913" s="447">
        <v>95357</v>
      </c>
      <c r="B6913" s="332" t="s">
        <v>1800</v>
      </c>
      <c r="C6913" s="447" t="s">
        <v>17</v>
      </c>
      <c r="D6913" s="446">
        <v>0.24</v>
      </c>
      <c r="E6913" s="323"/>
    </row>
    <row r="6914" spans="1:5" ht="25.5">
      <c r="A6914" s="447">
        <v>101343</v>
      </c>
      <c r="B6914" s="332" t="s">
        <v>1923</v>
      </c>
      <c r="C6914" s="447" t="s">
        <v>1752</v>
      </c>
      <c r="D6914" s="446">
        <v>31.9</v>
      </c>
      <c r="E6914" s="323"/>
    </row>
    <row r="6915" spans="1:5" ht="25.5">
      <c r="A6915" s="447">
        <v>95358</v>
      </c>
      <c r="B6915" s="332" t="s">
        <v>1801</v>
      </c>
      <c r="C6915" s="447" t="s">
        <v>17</v>
      </c>
      <c r="D6915" s="446">
        <v>0.25</v>
      </c>
      <c r="E6915" s="323"/>
    </row>
    <row r="6916" spans="1:5" ht="25.5">
      <c r="A6916" s="447">
        <v>101344</v>
      </c>
      <c r="B6916" s="332" t="s">
        <v>1924</v>
      </c>
      <c r="C6916" s="447" t="s">
        <v>1752</v>
      </c>
      <c r="D6916" s="446">
        <v>33.74</v>
      </c>
      <c r="E6916" s="323"/>
    </row>
    <row r="6917" spans="1:5" ht="25.5">
      <c r="A6917" s="447">
        <v>95359</v>
      </c>
      <c r="B6917" s="332" t="s">
        <v>1802</v>
      </c>
      <c r="C6917" s="447" t="s">
        <v>17</v>
      </c>
      <c r="D6917" s="446">
        <v>0.4</v>
      </c>
      <c r="E6917" s="323"/>
    </row>
    <row r="6918" spans="1:5" ht="25.5">
      <c r="A6918" s="447">
        <v>101345</v>
      </c>
      <c r="B6918" s="332" t="s">
        <v>1925</v>
      </c>
      <c r="C6918" s="447" t="s">
        <v>1752</v>
      </c>
      <c r="D6918" s="446">
        <v>53.83</v>
      </c>
      <c r="E6918" s="323"/>
    </row>
    <row r="6919" spans="1:5" ht="25.5">
      <c r="A6919" s="447">
        <v>101346</v>
      </c>
      <c r="B6919" s="332" t="s">
        <v>1926</v>
      </c>
      <c r="C6919" s="447" t="s">
        <v>1752</v>
      </c>
      <c r="D6919" s="446">
        <v>25.79</v>
      </c>
      <c r="E6919" s="323"/>
    </row>
    <row r="6920" spans="1:5" ht="38.25">
      <c r="A6920" s="447">
        <v>101347</v>
      </c>
      <c r="B6920" s="332" t="s">
        <v>1927</v>
      </c>
      <c r="C6920" s="447" t="s">
        <v>1752</v>
      </c>
      <c r="D6920" s="446">
        <v>27.98</v>
      </c>
      <c r="E6920" s="323"/>
    </row>
    <row r="6921" spans="1:5" ht="25.5">
      <c r="A6921" s="447">
        <v>95361</v>
      </c>
      <c r="B6921" s="332" t="s">
        <v>1804</v>
      </c>
      <c r="C6921" s="447" t="s">
        <v>17</v>
      </c>
      <c r="D6921" s="446">
        <v>0.12</v>
      </c>
      <c r="E6921" s="323"/>
    </row>
    <row r="6922" spans="1:5" ht="25.5">
      <c r="A6922" s="447">
        <v>101348</v>
      </c>
      <c r="B6922" s="332" t="s">
        <v>1928</v>
      </c>
      <c r="C6922" s="447" t="s">
        <v>1752</v>
      </c>
      <c r="D6922" s="446">
        <v>17.13</v>
      </c>
      <c r="E6922" s="323"/>
    </row>
    <row r="6923" spans="1:5" ht="25.5">
      <c r="A6923" s="447">
        <v>101349</v>
      </c>
      <c r="B6923" s="332" t="s">
        <v>1929</v>
      </c>
      <c r="C6923" s="447" t="s">
        <v>1752</v>
      </c>
      <c r="D6923" s="446">
        <v>25.39</v>
      </c>
      <c r="E6923" s="323"/>
    </row>
    <row r="6924" spans="1:5" ht="25.5">
      <c r="A6924" s="447">
        <v>95362</v>
      </c>
      <c r="B6924" s="332" t="s">
        <v>1805</v>
      </c>
      <c r="C6924" s="447" t="s">
        <v>17</v>
      </c>
      <c r="D6924" s="446">
        <v>0.19</v>
      </c>
      <c r="E6924" s="323"/>
    </row>
    <row r="6925" spans="1:5" ht="25.5">
      <c r="A6925" s="447">
        <v>95363</v>
      </c>
      <c r="B6925" s="332" t="s">
        <v>1806</v>
      </c>
      <c r="C6925" s="447" t="s">
        <v>17</v>
      </c>
      <c r="D6925" s="446">
        <v>0.19</v>
      </c>
      <c r="E6925" s="323"/>
    </row>
    <row r="6926" spans="1:5" ht="25.5">
      <c r="A6926" s="447">
        <v>101350</v>
      </c>
      <c r="B6926" s="332" t="s">
        <v>1930</v>
      </c>
      <c r="C6926" s="447" t="s">
        <v>1752</v>
      </c>
      <c r="D6926" s="446">
        <v>25.39</v>
      </c>
      <c r="E6926" s="323"/>
    </row>
    <row r="6927" spans="1:5" ht="25.5">
      <c r="A6927" s="447">
        <v>95360</v>
      </c>
      <c r="B6927" s="332" t="s">
        <v>1803</v>
      </c>
      <c r="C6927" s="447" t="s">
        <v>17</v>
      </c>
      <c r="D6927" s="446">
        <v>0.21</v>
      </c>
      <c r="E6927" s="323"/>
    </row>
    <row r="6928" spans="1:5" ht="25.5">
      <c r="A6928" s="447">
        <v>101351</v>
      </c>
      <c r="B6928" s="332" t="s">
        <v>1931</v>
      </c>
      <c r="C6928" s="447" t="s">
        <v>1752</v>
      </c>
      <c r="D6928" s="446">
        <v>21.18</v>
      </c>
      <c r="E6928" s="323"/>
    </row>
    <row r="6929" spans="1:5" ht="25.5">
      <c r="A6929" s="447">
        <v>95365</v>
      </c>
      <c r="B6929" s="332" t="s">
        <v>1808</v>
      </c>
      <c r="C6929" s="447" t="s">
        <v>17</v>
      </c>
      <c r="D6929" s="446">
        <v>0.16</v>
      </c>
      <c r="E6929" s="323"/>
    </row>
    <row r="6930" spans="1:5" ht="38.25">
      <c r="A6930" s="447">
        <v>101352</v>
      </c>
      <c r="B6930" s="332" t="s">
        <v>1932</v>
      </c>
      <c r="C6930" s="447" t="s">
        <v>1752</v>
      </c>
      <c r="D6930" s="446">
        <v>21.18</v>
      </c>
      <c r="E6930" s="323"/>
    </row>
    <row r="6931" spans="1:5" ht="25.5">
      <c r="A6931" s="447">
        <v>95364</v>
      </c>
      <c r="B6931" s="332" t="s">
        <v>1807</v>
      </c>
      <c r="C6931" s="447" t="s">
        <v>17</v>
      </c>
      <c r="D6931" s="446">
        <v>0.16</v>
      </c>
      <c r="E6931" s="323"/>
    </row>
    <row r="6932" spans="1:5" ht="25.5">
      <c r="A6932" s="447">
        <v>95366</v>
      </c>
      <c r="B6932" s="332" t="s">
        <v>1809</v>
      </c>
      <c r="C6932" s="447" t="s">
        <v>17</v>
      </c>
      <c r="D6932" s="446">
        <v>0.15</v>
      </c>
      <c r="E6932" s="323"/>
    </row>
    <row r="6933" spans="1:5" ht="25.5">
      <c r="A6933" s="447">
        <v>101353</v>
      </c>
      <c r="B6933" s="332" t="s">
        <v>1933</v>
      </c>
      <c r="C6933" s="447" t="s">
        <v>1752</v>
      </c>
      <c r="D6933" s="446">
        <v>20.399999999999999</v>
      </c>
      <c r="E6933" s="323"/>
    </row>
    <row r="6934" spans="1:5" ht="38.25">
      <c r="A6934" s="447">
        <v>95367</v>
      </c>
      <c r="B6934" s="332" t="s">
        <v>1810</v>
      </c>
      <c r="C6934" s="447" t="s">
        <v>17</v>
      </c>
      <c r="D6934" s="446">
        <v>0.19</v>
      </c>
      <c r="E6934" s="323"/>
    </row>
    <row r="6935" spans="1:5" ht="38.25">
      <c r="A6935" s="447">
        <v>101355</v>
      </c>
      <c r="B6935" s="332" t="s">
        <v>1934</v>
      </c>
      <c r="C6935" s="447" t="s">
        <v>1752</v>
      </c>
      <c r="D6935" s="446">
        <v>25.39</v>
      </c>
      <c r="E6935" s="323"/>
    </row>
    <row r="6936" spans="1:5" ht="25.5">
      <c r="A6936" s="447">
        <v>95368</v>
      </c>
      <c r="B6936" s="332" t="s">
        <v>1811</v>
      </c>
      <c r="C6936" s="447" t="s">
        <v>17</v>
      </c>
      <c r="D6936" s="446">
        <v>0.19</v>
      </c>
      <c r="E6936" s="323"/>
    </row>
    <row r="6937" spans="1:5" ht="25.5">
      <c r="A6937" s="447">
        <v>95369</v>
      </c>
      <c r="B6937" s="332" t="s">
        <v>1812</v>
      </c>
      <c r="C6937" s="447" t="s">
        <v>17</v>
      </c>
      <c r="D6937" s="446">
        <v>0.13</v>
      </c>
      <c r="E6937" s="323"/>
    </row>
    <row r="6938" spans="1:5" ht="25.5">
      <c r="A6938" s="447">
        <v>95370</v>
      </c>
      <c r="B6938" s="332" t="s">
        <v>1813</v>
      </c>
      <c r="C6938" s="447" t="s">
        <v>17</v>
      </c>
      <c r="D6938" s="446">
        <v>0.3</v>
      </c>
      <c r="E6938" s="323"/>
    </row>
    <row r="6939" spans="1:5" ht="25.5">
      <c r="A6939" s="447">
        <v>101356</v>
      </c>
      <c r="B6939" s="332" t="s">
        <v>1935</v>
      </c>
      <c r="C6939" s="447" t="s">
        <v>1752</v>
      </c>
      <c r="D6939" s="446">
        <v>40.82</v>
      </c>
      <c r="E6939" s="323"/>
    </row>
    <row r="6940" spans="1:5" ht="25.5">
      <c r="A6940" s="447">
        <v>95371</v>
      </c>
      <c r="B6940" s="332" t="s">
        <v>1814</v>
      </c>
      <c r="C6940" s="447" t="s">
        <v>17</v>
      </c>
      <c r="D6940" s="446">
        <v>0.44</v>
      </c>
      <c r="E6940" s="323"/>
    </row>
    <row r="6941" spans="1:5" ht="25.5">
      <c r="A6941" s="447">
        <v>101357</v>
      </c>
      <c r="B6941" s="332" t="s">
        <v>1936</v>
      </c>
      <c r="C6941" s="447" t="s">
        <v>1752</v>
      </c>
      <c r="D6941" s="446">
        <v>58.63</v>
      </c>
      <c r="E6941" s="323"/>
    </row>
    <row r="6942" spans="1:5" ht="25.5">
      <c r="A6942" s="447">
        <v>95372</v>
      </c>
      <c r="B6942" s="332" t="s">
        <v>1815</v>
      </c>
      <c r="C6942" s="447" t="s">
        <v>17</v>
      </c>
      <c r="D6942" s="446">
        <v>0.3</v>
      </c>
      <c r="E6942" s="323"/>
    </row>
    <row r="6943" spans="1:5" ht="25.5">
      <c r="A6943" s="447">
        <v>101358</v>
      </c>
      <c r="B6943" s="332" t="s">
        <v>1937</v>
      </c>
      <c r="C6943" s="447" t="s">
        <v>1752</v>
      </c>
      <c r="D6943" s="446">
        <v>40.82</v>
      </c>
      <c r="E6943" s="323"/>
    </row>
    <row r="6944" spans="1:5" ht="25.5">
      <c r="A6944" s="447">
        <v>95373</v>
      </c>
      <c r="B6944" s="332" t="s">
        <v>1816</v>
      </c>
      <c r="C6944" s="447" t="s">
        <v>17</v>
      </c>
      <c r="D6944" s="446">
        <v>0.3</v>
      </c>
      <c r="E6944" s="323"/>
    </row>
    <row r="6945" spans="1:5" ht="25.5">
      <c r="A6945" s="447">
        <v>101359</v>
      </c>
      <c r="B6945" s="332" t="s">
        <v>1938</v>
      </c>
      <c r="C6945" s="447" t="s">
        <v>1752</v>
      </c>
      <c r="D6945" s="446">
        <v>39.64</v>
      </c>
      <c r="E6945" s="323"/>
    </row>
    <row r="6946" spans="1:5" ht="25.5">
      <c r="A6946" s="447">
        <v>101360</v>
      </c>
      <c r="B6946" s="332" t="s">
        <v>1939</v>
      </c>
      <c r="C6946" s="447" t="s">
        <v>1752</v>
      </c>
      <c r="D6946" s="446">
        <v>40.82</v>
      </c>
      <c r="E6946" s="323"/>
    </row>
    <row r="6947" spans="1:5" ht="25.5">
      <c r="A6947" s="447">
        <v>95374</v>
      </c>
      <c r="B6947" s="332" t="s">
        <v>1817</v>
      </c>
      <c r="C6947" s="447" t="s">
        <v>17</v>
      </c>
      <c r="D6947" s="446">
        <v>0.3</v>
      </c>
      <c r="E6947" s="323"/>
    </row>
    <row r="6948" spans="1:5" ht="25.5">
      <c r="A6948" s="447">
        <v>95375</v>
      </c>
      <c r="B6948" s="332" t="s">
        <v>1818</v>
      </c>
      <c r="C6948" s="447" t="s">
        <v>17</v>
      </c>
      <c r="D6948" s="446">
        <v>0.25</v>
      </c>
      <c r="E6948" s="323"/>
    </row>
    <row r="6949" spans="1:5" ht="25.5">
      <c r="A6949" s="447">
        <v>101361</v>
      </c>
      <c r="B6949" s="332" t="s">
        <v>1940</v>
      </c>
      <c r="C6949" s="447" t="s">
        <v>1752</v>
      </c>
      <c r="D6949" s="446">
        <v>33.049999999999997</v>
      </c>
      <c r="E6949" s="323"/>
    </row>
    <row r="6950" spans="1:5" ht="25.5">
      <c r="A6950" s="447">
        <v>95376</v>
      </c>
      <c r="B6950" s="332" t="s">
        <v>1819</v>
      </c>
      <c r="C6950" s="447" t="s">
        <v>17</v>
      </c>
      <c r="D6950" s="446">
        <v>0.1</v>
      </c>
      <c r="E6950" s="323"/>
    </row>
    <row r="6951" spans="1:5" ht="25.5">
      <c r="A6951" s="447">
        <v>95377</v>
      </c>
      <c r="B6951" s="332" t="s">
        <v>1820</v>
      </c>
      <c r="C6951" s="447" t="s">
        <v>17</v>
      </c>
      <c r="D6951" s="446">
        <v>0.24</v>
      </c>
      <c r="E6951" s="323"/>
    </row>
    <row r="6952" spans="1:5" ht="25.5">
      <c r="A6952" s="447">
        <v>101363</v>
      </c>
      <c r="B6952" s="332" t="s">
        <v>1941</v>
      </c>
      <c r="C6952" s="447" t="s">
        <v>1752</v>
      </c>
      <c r="D6952" s="446">
        <v>31.9</v>
      </c>
      <c r="E6952" s="323"/>
    </row>
    <row r="6953" spans="1:5" ht="25.5">
      <c r="A6953" s="447">
        <v>95378</v>
      </c>
      <c r="B6953" s="332" t="s">
        <v>1821</v>
      </c>
      <c r="C6953" s="447" t="s">
        <v>17</v>
      </c>
      <c r="D6953" s="446">
        <v>0.33</v>
      </c>
      <c r="E6953" s="323"/>
    </row>
    <row r="6954" spans="1:5" ht="25.5">
      <c r="A6954" s="447">
        <v>101364</v>
      </c>
      <c r="B6954" s="332" t="s">
        <v>1942</v>
      </c>
      <c r="C6954" s="447" t="s">
        <v>1752</v>
      </c>
      <c r="D6954" s="446">
        <v>44.1</v>
      </c>
      <c r="E6954" s="323"/>
    </row>
    <row r="6955" spans="1:5" ht="25.5">
      <c r="A6955" s="447">
        <v>95379</v>
      </c>
      <c r="B6955" s="332" t="s">
        <v>1822</v>
      </c>
      <c r="C6955" s="447" t="s">
        <v>17</v>
      </c>
      <c r="D6955" s="446">
        <v>0.24</v>
      </c>
      <c r="E6955" s="323"/>
    </row>
    <row r="6956" spans="1:5" ht="25.5">
      <c r="A6956" s="447">
        <v>101365</v>
      </c>
      <c r="B6956" s="332" t="s">
        <v>1943</v>
      </c>
      <c r="C6956" s="447" t="s">
        <v>1752</v>
      </c>
      <c r="D6956" s="446">
        <v>31.9</v>
      </c>
      <c r="E6956" s="323"/>
    </row>
    <row r="6957" spans="1:5" ht="25.5">
      <c r="A6957" s="447">
        <v>95380</v>
      </c>
      <c r="B6957" s="332" t="s">
        <v>1823</v>
      </c>
      <c r="C6957" s="447" t="s">
        <v>17</v>
      </c>
      <c r="D6957" s="446">
        <v>0.28000000000000003</v>
      </c>
      <c r="E6957" s="323"/>
    </row>
    <row r="6958" spans="1:5" ht="25.5">
      <c r="A6958" s="447">
        <v>101366</v>
      </c>
      <c r="B6958" s="332" t="s">
        <v>1944</v>
      </c>
      <c r="C6958" s="447" t="s">
        <v>1752</v>
      </c>
      <c r="D6958" s="446">
        <v>37.49</v>
      </c>
      <c r="E6958" s="323"/>
    </row>
    <row r="6959" spans="1:5" ht="25.5">
      <c r="A6959" s="447">
        <v>100535</v>
      </c>
      <c r="B6959" s="332" t="s">
        <v>1872</v>
      </c>
      <c r="C6959" s="447" t="s">
        <v>17</v>
      </c>
      <c r="D6959" s="446">
        <v>0.42</v>
      </c>
      <c r="E6959" s="323"/>
    </row>
    <row r="6960" spans="1:5" ht="25.5">
      <c r="A6960" s="447">
        <v>100536</v>
      </c>
      <c r="B6960" s="332" t="s">
        <v>1873</v>
      </c>
      <c r="C6960" s="447" t="s">
        <v>1752</v>
      </c>
      <c r="D6960" s="446">
        <v>55.57</v>
      </c>
      <c r="E6960" s="323"/>
    </row>
    <row r="6961" spans="1:5" ht="38.25">
      <c r="A6961" s="447">
        <v>101368</v>
      </c>
      <c r="B6961" s="332" t="s">
        <v>1945</v>
      </c>
      <c r="C6961" s="447" t="s">
        <v>1752</v>
      </c>
      <c r="D6961" s="446">
        <v>30.25</v>
      </c>
      <c r="E6961" s="323"/>
    </row>
    <row r="6962" spans="1:5" ht="25.5">
      <c r="A6962" s="447">
        <v>101369</v>
      </c>
      <c r="B6962" s="332" t="s">
        <v>1946</v>
      </c>
      <c r="C6962" s="447" t="s">
        <v>1752</v>
      </c>
      <c r="D6962" s="446">
        <v>48.08</v>
      </c>
      <c r="E6962" s="323"/>
    </row>
    <row r="6963" spans="1:5" ht="25.5">
      <c r="A6963" s="447">
        <v>95385</v>
      </c>
      <c r="B6963" s="332" t="s">
        <v>1826</v>
      </c>
      <c r="C6963" s="447" t="s">
        <v>17</v>
      </c>
      <c r="D6963" s="446">
        <v>0.23</v>
      </c>
      <c r="E6963" s="323"/>
    </row>
    <row r="6964" spans="1:5" ht="25.5">
      <c r="A6964" s="447">
        <v>101370</v>
      </c>
      <c r="B6964" s="332" t="s">
        <v>1947</v>
      </c>
      <c r="C6964" s="447" t="s">
        <v>1752</v>
      </c>
      <c r="D6964" s="446">
        <v>31.52</v>
      </c>
      <c r="E6964" s="323"/>
    </row>
    <row r="6965" spans="1:5" ht="25.5">
      <c r="A6965" s="447">
        <v>95406</v>
      </c>
      <c r="B6965" s="332" t="s">
        <v>1843</v>
      </c>
      <c r="C6965" s="447" t="s">
        <v>17</v>
      </c>
      <c r="D6965" s="446">
        <v>0.24</v>
      </c>
      <c r="E6965" s="323"/>
    </row>
    <row r="6966" spans="1:5" ht="25.5">
      <c r="A6966" s="447">
        <v>95424</v>
      </c>
      <c r="B6966" s="332" t="s">
        <v>1857</v>
      </c>
      <c r="C6966" s="447" t="s">
        <v>1752</v>
      </c>
      <c r="D6966" s="446">
        <v>32.51</v>
      </c>
      <c r="E6966" s="323"/>
    </row>
    <row r="6967" spans="1:5" ht="25.5">
      <c r="A6967" s="447">
        <v>95386</v>
      </c>
      <c r="B6967" s="332" t="s">
        <v>1827</v>
      </c>
      <c r="C6967" s="447" t="s">
        <v>17</v>
      </c>
      <c r="D6967" s="446">
        <v>0.21</v>
      </c>
      <c r="E6967" s="323"/>
    </row>
    <row r="6968" spans="1:5" ht="25.5">
      <c r="A6968" s="447">
        <v>95383</v>
      </c>
      <c r="B6968" s="332" t="s">
        <v>1824</v>
      </c>
      <c r="C6968" s="447" t="s">
        <v>17</v>
      </c>
      <c r="D6968" s="446">
        <v>0.22</v>
      </c>
      <c r="E6968" s="323"/>
    </row>
    <row r="6969" spans="1:5" ht="25.5">
      <c r="A6969" s="447">
        <v>95384</v>
      </c>
      <c r="B6969" s="332" t="s">
        <v>1825</v>
      </c>
      <c r="C6969" s="447" t="s">
        <v>17</v>
      </c>
      <c r="D6969" s="446">
        <v>0.36</v>
      </c>
      <c r="E6969" s="323"/>
    </row>
    <row r="6970" spans="1:5" ht="25.5">
      <c r="A6970" s="447">
        <v>100299</v>
      </c>
      <c r="B6970" s="332" t="s">
        <v>1864</v>
      </c>
      <c r="C6970" s="447" t="s">
        <v>17</v>
      </c>
      <c r="D6970" s="446">
        <v>0.47</v>
      </c>
      <c r="E6970" s="323"/>
    </row>
    <row r="6971" spans="1:5" ht="25.5">
      <c r="A6971" s="447">
        <v>100315</v>
      </c>
      <c r="B6971" s="332" t="s">
        <v>1870</v>
      </c>
      <c r="C6971" s="447" t="s">
        <v>1752</v>
      </c>
      <c r="D6971" s="446">
        <v>62.5</v>
      </c>
      <c r="E6971" s="323"/>
    </row>
    <row r="6972" spans="1:5" ht="25.5">
      <c r="A6972" s="447">
        <v>95387</v>
      </c>
      <c r="B6972" s="332" t="s">
        <v>1828</v>
      </c>
      <c r="C6972" s="447" t="s">
        <v>17</v>
      </c>
      <c r="D6972" s="446">
        <v>0.23</v>
      </c>
      <c r="E6972" s="323"/>
    </row>
    <row r="6973" spans="1:5" ht="25.5">
      <c r="A6973" s="447">
        <v>101371</v>
      </c>
      <c r="B6973" s="332" t="s">
        <v>1948</v>
      </c>
      <c r="C6973" s="447" t="s">
        <v>1752</v>
      </c>
      <c r="D6973" s="446">
        <v>31.06</v>
      </c>
      <c r="E6973" s="323"/>
    </row>
    <row r="6974" spans="1:5" ht="25.5">
      <c r="A6974" s="447">
        <v>100288</v>
      </c>
      <c r="B6974" s="332" t="s">
        <v>1858</v>
      </c>
      <c r="C6974" s="447" t="s">
        <v>17</v>
      </c>
      <c r="D6974" s="446">
        <v>0.08</v>
      </c>
      <c r="E6974" s="323"/>
    </row>
    <row r="6975" spans="1:5" ht="25.5">
      <c r="A6975" s="447">
        <v>101372</v>
      </c>
      <c r="B6975" s="332" t="s">
        <v>1949</v>
      </c>
      <c r="C6975" s="447" t="s">
        <v>1752</v>
      </c>
      <c r="D6975" s="446">
        <v>10.89</v>
      </c>
      <c r="E6975" s="323"/>
    </row>
    <row r="6976" spans="1:5" ht="13.5">
      <c r="A6976" s="447">
        <v>90775</v>
      </c>
      <c r="B6976" s="332" t="s">
        <v>1744</v>
      </c>
      <c r="C6976" s="447" t="s">
        <v>17</v>
      </c>
      <c r="D6976" s="446">
        <v>24.62</v>
      </c>
      <c r="E6976" s="323"/>
    </row>
    <row r="6977" spans="1:5" ht="13.5">
      <c r="A6977" s="447">
        <v>93561</v>
      </c>
      <c r="B6977" s="332" t="s">
        <v>1744</v>
      </c>
      <c r="C6977" s="447" t="s">
        <v>1752</v>
      </c>
      <c r="D6977" s="446">
        <v>4338.8</v>
      </c>
      <c r="E6977" s="323"/>
    </row>
    <row r="6978" spans="1:5" ht="13.5">
      <c r="A6978" s="447">
        <v>88264</v>
      </c>
      <c r="B6978" s="332" t="s">
        <v>1687</v>
      </c>
      <c r="C6978" s="447" t="s">
        <v>17</v>
      </c>
      <c r="D6978" s="446">
        <v>28.71</v>
      </c>
      <c r="E6978" s="323"/>
    </row>
    <row r="6979" spans="1:5" ht="13.5">
      <c r="A6979" s="447">
        <v>101399</v>
      </c>
      <c r="B6979" s="332" t="s">
        <v>1687</v>
      </c>
      <c r="C6979" s="447" t="s">
        <v>1752</v>
      </c>
      <c r="D6979" s="446">
        <v>5088.29</v>
      </c>
      <c r="E6979" s="323"/>
    </row>
    <row r="6980" spans="1:5" ht="13.5">
      <c r="A6980" s="447">
        <v>88266</v>
      </c>
      <c r="B6980" s="332" t="s">
        <v>1688</v>
      </c>
      <c r="C6980" s="447" t="s">
        <v>17</v>
      </c>
      <c r="D6980" s="446">
        <v>29.9</v>
      </c>
      <c r="E6980" s="323"/>
    </row>
    <row r="6981" spans="1:5" ht="13.5">
      <c r="A6981" s="447">
        <v>101401</v>
      </c>
      <c r="B6981" s="332" t="s">
        <v>1688</v>
      </c>
      <c r="C6981" s="447" t="s">
        <v>1752</v>
      </c>
      <c r="D6981" s="446">
        <v>5301.31</v>
      </c>
      <c r="E6981" s="323"/>
    </row>
    <row r="6982" spans="1:5" ht="25.5">
      <c r="A6982" s="447">
        <v>88267</v>
      </c>
      <c r="B6982" s="332" t="s">
        <v>1689</v>
      </c>
      <c r="C6982" s="447" t="s">
        <v>17</v>
      </c>
      <c r="D6982" s="446">
        <v>27.62</v>
      </c>
      <c r="E6982" s="323"/>
    </row>
    <row r="6983" spans="1:5" ht="25.5">
      <c r="A6983" s="447">
        <v>101402</v>
      </c>
      <c r="B6983" s="332" t="s">
        <v>1689</v>
      </c>
      <c r="C6983" s="447" t="s">
        <v>1752</v>
      </c>
      <c r="D6983" s="446">
        <v>4906.5</v>
      </c>
      <c r="E6983" s="323"/>
    </row>
    <row r="6984" spans="1:5" ht="13.5">
      <c r="A6984" s="447">
        <v>90776</v>
      </c>
      <c r="B6984" s="332" t="s">
        <v>1745</v>
      </c>
      <c r="C6984" s="447" t="s">
        <v>17</v>
      </c>
      <c r="D6984" s="446">
        <v>36.19</v>
      </c>
      <c r="E6984" s="323"/>
    </row>
    <row r="6985" spans="1:5" ht="25.5">
      <c r="A6985" s="447">
        <v>93572</v>
      </c>
      <c r="B6985" s="332" t="s">
        <v>1756</v>
      </c>
      <c r="C6985" s="447" t="s">
        <v>1752</v>
      </c>
      <c r="D6985" s="446">
        <v>6345.55</v>
      </c>
      <c r="E6985" s="323"/>
    </row>
    <row r="6986" spans="1:5" ht="25.5">
      <c r="A6986" s="447">
        <v>90777</v>
      </c>
      <c r="B6986" s="332" t="s">
        <v>1746</v>
      </c>
      <c r="C6986" s="447" t="s">
        <v>17</v>
      </c>
      <c r="D6986" s="446">
        <v>129.55000000000001</v>
      </c>
      <c r="E6986" s="323"/>
    </row>
    <row r="6987" spans="1:5" ht="25.5">
      <c r="A6987" s="447">
        <v>93565</v>
      </c>
      <c r="B6987" s="332" t="s">
        <v>1746</v>
      </c>
      <c r="C6987" s="447" t="s">
        <v>1752</v>
      </c>
      <c r="D6987" s="446">
        <v>22627.68</v>
      </c>
      <c r="E6987" s="323"/>
    </row>
    <row r="6988" spans="1:5" ht="25.5">
      <c r="A6988" s="447">
        <v>90778</v>
      </c>
      <c r="B6988" s="332" t="s">
        <v>1747</v>
      </c>
      <c r="C6988" s="447" t="s">
        <v>17</v>
      </c>
      <c r="D6988" s="446">
        <v>135.86000000000001</v>
      </c>
      <c r="E6988" s="323"/>
    </row>
    <row r="6989" spans="1:5" ht="25.5">
      <c r="A6989" s="447">
        <v>93567</v>
      </c>
      <c r="B6989" s="332" t="s">
        <v>1747</v>
      </c>
      <c r="C6989" s="447" t="s">
        <v>1752</v>
      </c>
      <c r="D6989" s="446">
        <v>23731.24</v>
      </c>
      <c r="E6989" s="323"/>
    </row>
    <row r="6990" spans="1:5" ht="25.5">
      <c r="A6990" s="447">
        <v>90779</v>
      </c>
      <c r="B6990" s="332" t="s">
        <v>1748</v>
      </c>
      <c r="C6990" s="447" t="s">
        <v>17</v>
      </c>
      <c r="D6990" s="446">
        <v>161.77000000000001</v>
      </c>
      <c r="E6990" s="323"/>
    </row>
    <row r="6991" spans="1:5" ht="25.5">
      <c r="A6991" s="447">
        <v>93568</v>
      </c>
      <c r="B6991" s="332" t="s">
        <v>1748</v>
      </c>
      <c r="C6991" s="447" t="s">
        <v>1752</v>
      </c>
      <c r="D6991" s="446">
        <v>28248.04</v>
      </c>
      <c r="E6991" s="323"/>
    </row>
    <row r="6992" spans="1:5" ht="13.5">
      <c r="A6992" s="447">
        <v>88269</v>
      </c>
      <c r="B6992" s="332" t="s">
        <v>1690</v>
      </c>
      <c r="C6992" s="447" t="s">
        <v>17</v>
      </c>
      <c r="D6992" s="446">
        <v>28.14</v>
      </c>
      <c r="E6992" s="323"/>
    </row>
    <row r="6993" spans="1:5" ht="13.5">
      <c r="A6993" s="447">
        <v>101407</v>
      </c>
      <c r="B6993" s="332" t="s">
        <v>1690</v>
      </c>
      <c r="C6993" s="447" t="s">
        <v>1752</v>
      </c>
      <c r="D6993" s="446">
        <v>5012.22</v>
      </c>
      <c r="E6993" s="323"/>
    </row>
    <row r="6994" spans="1:5" ht="13.5">
      <c r="A6994" s="447">
        <v>88270</v>
      </c>
      <c r="B6994" s="332" t="s">
        <v>1691</v>
      </c>
      <c r="C6994" s="447" t="s">
        <v>17</v>
      </c>
      <c r="D6994" s="446">
        <v>28.34</v>
      </c>
      <c r="E6994" s="323"/>
    </row>
    <row r="6995" spans="1:5" ht="13.5">
      <c r="A6995" s="447">
        <v>101408</v>
      </c>
      <c r="B6995" s="332" t="s">
        <v>1691</v>
      </c>
      <c r="C6995" s="447" t="s">
        <v>1752</v>
      </c>
      <c r="D6995" s="446">
        <v>5038.95</v>
      </c>
      <c r="E6995" s="323"/>
    </row>
    <row r="6996" spans="1:5" ht="13.5">
      <c r="A6996" s="447">
        <v>102919</v>
      </c>
      <c r="B6996" s="332" t="s">
        <v>9297</v>
      </c>
      <c r="C6996" s="447" t="s">
        <v>17</v>
      </c>
      <c r="D6996" s="446">
        <v>0</v>
      </c>
      <c r="E6996" s="323"/>
    </row>
    <row r="6997" spans="1:5" ht="13.5">
      <c r="A6997" s="447">
        <v>101409</v>
      </c>
      <c r="B6997" s="332" t="s">
        <v>1962</v>
      </c>
      <c r="C6997" s="447" t="s">
        <v>1752</v>
      </c>
      <c r="D6997" s="446">
        <v>4268.96</v>
      </c>
      <c r="E6997" s="323"/>
    </row>
    <row r="6998" spans="1:5" ht="13.5">
      <c r="A6998" s="447">
        <v>88441</v>
      </c>
      <c r="B6998" s="332" t="s">
        <v>1737</v>
      </c>
      <c r="C6998" s="447" t="s">
        <v>17</v>
      </c>
      <c r="D6998" s="446">
        <v>23.92</v>
      </c>
      <c r="E6998" s="323"/>
    </row>
    <row r="6999" spans="1:5" ht="13.5">
      <c r="A6999" s="447">
        <v>101410</v>
      </c>
      <c r="B6999" s="332" t="s">
        <v>1737</v>
      </c>
      <c r="C6999" s="447" t="s">
        <v>1752</v>
      </c>
      <c r="D6999" s="446">
        <v>4281.26</v>
      </c>
      <c r="E6999" s="323"/>
    </row>
    <row r="7000" spans="1:5" ht="13.5">
      <c r="A7000" s="447">
        <v>88272</v>
      </c>
      <c r="B7000" s="332" t="s">
        <v>1692</v>
      </c>
      <c r="C7000" s="447" t="s">
        <v>17</v>
      </c>
      <c r="D7000" s="446">
        <v>28.67</v>
      </c>
      <c r="E7000" s="323"/>
    </row>
    <row r="7001" spans="1:5" ht="13.5">
      <c r="A7001" s="447">
        <v>88273</v>
      </c>
      <c r="B7001" s="332" t="s">
        <v>1693</v>
      </c>
      <c r="C7001" s="447" t="s">
        <v>17</v>
      </c>
      <c r="D7001" s="446">
        <v>27.98</v>
      </c>
      <c r="E7001" s="323"/>
    </row>
    <row r="7002" spans="1:5" ht="13.5">
      <c r="A7002" s="447">
        <v>101413</v>
      </c>
      <c r="B7002" s="332" t="s">
        <v>1693</v>
      </c>
      <c r="C7002" s="447" t="s">
        <v>1752</v>
      </c>
      <c r="D7002" s="446">
        <v>4978.9799999999996</v>
      </c>
      <c r="E7002" s="323"/>
    </row>
    <row r="7003" spans="1:5" ht="13.5">
      <c r="A7003" s="447">
        <v>101414</v>
      </c>
      <c r="B7003" s="332" t="s">
        <v>1964</v>
      </c>
      <c r="C7003" s="447" t="s">
        <v>1752</v>
      </c>
      <c r="D7003" s="446">
        <v>5021.1400000000003</v>
      </c>
      <c r="E7003" s="323"/>
    </row>
    <row r="7004" spans="1:5" ht="13.5">
      <c r="A7004" s="447">
        <v>88274</v>
      </c>
      <c r="B7004" s="332" t="s">
        <v>1694</v>
      </c>
      <c r="C7004" s="447" t="s">
        <v>17</v>
      </c>
      <c r="D7004" s="446">
        <v>28.2</v>
      </c>
      <c r="E7004" s="323"/>
    </row>
    <row r="7005" spans="1:5" ht="13.5">
      <c r="A7005" s="447">
        <v>101412</v>
      </c>
      <c r="B7005" s="332" t="s">
        <v>1963</v>
      </c>
      <c r="C7005" s="447" t="s">
        <v>1752</v>
      </c>
      <c r="D7005" s="446">
        <v>5113.1499999999996</v>
      </c>
      <c r="E7005" s="323"/>
    </row>
    <row r="7006" spans="1:5" ht="25.5">
      <c r="A7006" s="447">
        <v>101415</v>
      </c>
      <c r="B7006" s="332" t="s">
        <v>1965</v>
      </c>
      <c r="C7006" s="447" t="s">
        <v>1752</v>
      </c>
      <c r="D7006" s="446">
        <v>5504.46</v>
      </c>
      <c r="E7006" s="323"/>
    </row>
    <row r="7007" spans="1:5" ht="13.5">
      <c r="A7007" s="447">
        <v>100308</v>
      </c>
      <c r="B7007" s="332" t="s">
        <v>1868</v>
      </c>
      <c r="C7007" s="447" t="s">
        <v>17</v>
      </c>
      <c r="D7007" s="446">
        <v>28.91</v>
      </c>
      <c r="E7007" s="323"/>
    </row>
    <row r="7008" spans="1:5" ht="13.5">
      <c r="A7008" s="447">
        <v>101416</v>
      </c>
      <c r="B7008" s="332" t="s">
        <v>1868</v>
      </c>
      <c r="C7008" s="447" t="s">
        <v>1752</v>
      </c>
      <c r="D7008" s="446">
        <v>5133.17</v>
      </c>
      <c r="E7008" s="323"/>
    </row>
    <row r="7009" spans="1:5" ht="25.5">
      <c r="A7009" s="447">
        <v>88275</v>
      </c>
      <c r="B7009" s="332" t="s">
        <v>1695</v>
      </c>
      <c r="C7009" s="447" t="s">
        <v>17</v>
      </c>
      <c r="D7009" s="446">
        <v>31.04</v>
      </c>
      <c r="E7009" s="323"/>
    </row>
    <row r="7010" spans="1:5" ht="13.5">
      <c r="A7010" s="447">
        <v>90780</v>
      </c>
      <c r="B7010" s="332" t="s">
        <v>1749</v>
      </c>
      <c r="C7010" s="447" t="s">
        <v>17</v>
      </c>
      <c r="D7010" s="446">
        <v>54.85</v>
      </c>
      <c r="E7010" s="323"/>
    </row>
    <row r="7011" spans="1:5" ht="13.5">
      <c r="A7011" s="447">
        <v>94295</v>
      </c>
      <c r="B7011" s="332" t="s">
        <v>1749</v>
      </c>
      <c r="C7011" s="447" t="s">
        <v>1752</v>
      </c>
      <c r="D7011" s="446">
        <v>9596.52</v>
      </c>
      <c r="E7011" s="323"/>
    </row>
    <row r="7012" spans="1:5" ht="25.5">
      <c r="A7012" s="447">
        <v>88277</v>
      </c>
      <c r="B7012" s="332" t="s">
        <v>1696</v>
      </c>
      <c r="C7012" s="447" t="s">
        <v>17</v>
      </c>
      <c r="D7012" s="446">
        <v>24</v>
      </c>
      <c r="E7012" s="323"/>
    </row>
    <row r="7013" spans="1:5" ht="25.5">
      <c r="A7013" s="447">
        <v>101417</v>
      </c>
      <c r="B7013" s="332" t="s">
        <v>1966</v>
      </c>
      <c r="C7013" s="447" t="s">
        <v>1752</v>
      </c>
      <c r="D7013" s="446">
        <v>4547.75</v>
      </c>
      <c r="E7013" s="323"/>
    </row>
    <row r="7014" spans="1:5" ht="25.5">
      <c r="A7014" s="447">
        <v>100307</v>
      </c>
      <c r="B7014" s="332" t="s">
        <v>1867</v>
      </c>
      <c r="C7014" s="447" t="s">
        <v>17</v>
      </c>
      <c r="D7014" s="446">
        <v>25.55</v>
      </c>
      <c r="E7014" s="323"/>
    </row>
    <row r="7015" spans="1:5" ht="25.5">
      <c r="A7015" s="447">
        <v>88278</v>
      </c>
      <c r="B7015" s="332" t="s">
        <v>1697</v>
      </c>
      <c r="C7015" s="447" t="s">
        <v>17</v>
      </c>
      <c r="D7015" s="446">
        <v>21.3</v>
      </c>
      <c r="E7015" s="323"/>
    </row>
    <row r="7016" spans="1:5" ht="25.5">
      <c r="A7016" s="447">
        <v>101418</v>
      </c>
      <c r="B7016" s="332" t="s">
        <v>1967</v>
      </c>
      <c r="C7016" s="447" t="s">
        <v>1752</v>
      </c>
      <c r="D7016" s="446">
        <v>3803.66</v>
      </c>
      <c r="E7016" s="323"/>
    </row>
    <row r="7017" spans="1:5" ht="25.5">
      <c r="A7017" s="447">
        <v>105535</v>
      </c>
      <c r="B7017" s="332" t="s">
        <v>9298</v>
      </c>
      <c r="C7017" s="447" t="s">
        <v>17</v>
      </c>
      <c r="D7017" s="446">
        <v>0</v>
      </c>
      <c r="E7017" s="323"/>
    </row>
    <row r="7018" spans="1:5" ht="13.5">
      <c r="A7018" s="447">
        <v>101419</v>
      </c>
      <c r="B7018" s="332" t="s">
        <v>1968</v>
      </c>
      <c r="C7018" s="447" t="s">
        <v>1752</v>
      </c>
      <c r="D7018" s="446">
        <v>4104.6099999999997</v>
      </c>
      <c r="E7018" s="323"/>
    </row>
    <row r="7019" spans="1:5" ht="13.5">
      <c r="A7019" s="447">
        <v>88279</v>
      </c>
      <c r="B7019" s="332" t="s">
        <v>1698</v>
      </c>
      <c r="C7019" s="447" t="s">
        <v>17</v>
      </c>
      <c r="D7019" s="446">
        <v>23.28</v>
      </c>
      <c r="E7019" s="323"/>
    </row>
    <row r="7020" spans="1:5" ht="13.5">
      <c r="A7020" s="447">
        <v>88281</v>
      </c>
      <c r="B7020" s="332" t="s">
        <v>1699</v>
      </c>
      <c r="C7020" s="447" t="s">
        <v>17</v>
      </c>
      <c r="D7020" s="446">
        <v>27.64</v>
      </c>
      <c r="E7020" s="323"/>
    </row>
    <row r="7021" spans="1:5" ht="13.5">
      <c r="A7021" s="447">
        <v>93558</v>
      </c>
      <c r="B7021" s="332" t="s">
        <v>1751</v>
      </c>
      <c r="C7021" s="447" t="s">
        <v>1752</v>
      </c>
      <c r="D7021" s="446">
        <v>4767.3599999999997</v>
      </c>
      <c r="E7021" s="323"/>
    </row>
    <row r="7022" spans="1:5" ht="25.5">
      <c r="A7022" s="447">
        <v>101420</v>
      </c>
      <c r="B7022" s="332" t="s">
        <v>1969</v>
      </c>
      <c r="C7022" s="447" t="s">
        <v>1752</v>
      </c>
      <c r="D7022" s="446">
        <v>4911.84</v>
      </c>
      <c r="E7022" s="323"/>
    </row>
    <row r="7023" spans="1:5" ht="25.5">
      <c r="A7023" s="447">
        <v>101421</v>
      </c>
      <c r="B7023" s="332" t="s">
        <v>1970</v>
      </c>
      <c r="C7023" s="447" t="s">
        <v>1752</v>
      </c>
      <c r="D7023" s="446">
        <v>5665.93</v>
      </c>
      <c r="E7023" s="323"/>
    </row>
    <row r="7024" spans="1:5" ht="13.5">
      <c r="A7024" s="447">
        <v>88282</v>
      </c>
      <c r="B7024" s="332" t="s">
        <v>1700</v>
      </c>
      <c r="C7024" s="447" t="s">
        <v>17</v>
      </c>
      <c r="D7024" s="446">
        <v>26.81</v>
      </c>
      <c r="E7024" s="323"/>
    </row>
    <row r="7025" spans="1:5" ht="25.5">
      <c r="A7025" s="447">
        <v>88283</v>
      </c>
      <c r="B7025" s="332" t="s">
        <v>1701</v>
      </c>
      <c r="C7025" s="447" t="s">
        <v>17</v>
      </c>
      <c r="D7025" s="446">
        <v>31.95</v>
      </c>
      <c r="E7025" s="323"/>
    </row>
    <row r="7026" spans="1:5" ht="25.5">
      <c r="A7026" s="447">
        <v>101422</v>
      </c>
      <c r="B7026" s="332" t="s">
        <v>1971</v>
      </c>
      <c r="C7026" s="447" t="s">
        <v>1752</v>
      </c>
      <c r="D7026" s="446">
        <v>4169.34</v>
      </c>
      <c r="E7026" s="323"/>
    </row>
    <row r="7027" spans="1:5" ht="13.5">
      <c r="A7027" s="447">
        <v>88284</v>
      </c>
      <c r="B7027" s="332" t="s">
        <v>6974</v>
      </c>
      <c r="C7027" s="447" t="s">
        <v>17</v>
      </c>
      <c r="D7027" s="446">
        <v>23.37</v>
      </c>
      <c r="E7027" s="323"/>
    </row>
    <row r="7028" spans="1:5" ht="25.5">
      <c r="A7028" s="447">
        <v>101424</v>
      </c>
      <c r="B7028" s="332" t="s">
        <v>1972</v>
      </c>
      <c r="C7028" s="447" t="s">
        <v>1752</v>
      </c>
      <c r="D7028" s="446">
        <v>5249.66</v>
      </c>
      <c r="E7028" s="323"/>
    </row>
    <row r="7029" spans="1:5" ht="25.5">
      <c r="A7029" s="447">
        <v>88286</v>
      </c>
      <c r="B7029" s="332" t="s">
        <v>1702</v>
      </c>
      <c r="C7029" s="447" t="s">
        <v>17</v>
      </c>
      <c r="D7029" s="446">
        <v>29.64</v>
      </c>
      <c r="E7029" s="323"/>
    </row>
    <row r="7030" spans="1:5" ht="13.5">
      <c r="A7030" s="447">
        <v>101425</v>
      </c>
      <c r="B7030" s="332" t="s">
        <v>1973</v>
      </c>
      <c r="C7030" s="447" t="s">
        <v>1752</v>
      </c>
      <c r="D7030" s="446">
        <v>3384.37</v>
      </c>
      <c r="E7030" s="323"/>
    </row>
    <row r="7031" spans="1:5" ht="13.5">
      <c r="A7031" s="447">
        <v>88288</v>
      </c>
      <c r="B7031" s="332" t="s">
        <v>1703</v>
      </c>
      <c r="C7031" s="447" t="s">
        <v>17</v>
      </c>
      <c r="D7031" s="446">
        <v>19.170000000000002</v>
      </c>
      <c r="E7031" s="323"/>
    </row>
    <row r="7032" spans="1:5" ht="13.5">
      <c r="A7032" s="447">
        <v>101426</v>
      </c>
      <c r="B7032" s="332" t="s">
        <v>1974</v>
      </c>
      <c r="C7032" s="447" t="s">
        <v>1752</v>
      </c>
      <c r="D7032" s="446">
        <v>3842.14</v>
      </c>
      <c r="E7032" s="323"/>
    </row>
    <row r="7033" spans="1:5" ht="25.5">
      <c r="A7033" s="447">
        <v>88291</v>
      </c>
      <c r="B7033" s="332" t="s">
        <v>1704</v>
      </c>
      <c r="C7033" s="447" t="s">
        <v>17</v>
      </c>
      <c r="D7033" s="446">
        <v>25.23</v>
      </c>
      <c r="E7033" s="323"/>
    </row>
    <row r="7034" spans="1:5" ht="25.5">
      <c r="A7034" s="447">
        <v>101427</v>
      </c>
      <c r="B7034" s="332" t="s">
        <v>1704</v>
      </c>
      <c r="C7034" s="447" t="s">
        <v>1752</v>
      </c>
      <c r="D7034" s="446">
        <v>4487.9799999999996</v>
      </c>
      <c r="E7034" s="323"/>
    </row>
    <row r="7035" spans="1:5" ht="25.5">
      <c r="A7035" s="447">
        <v>101428</v>
      </c>
      <c r="B7035" s="332" t="s">
        <v>1975</v>
      </c>
      <c r="C7035" s="447" t="s">
        <v>1752</v>
      </c>
      <c r="D7035" s="446">
        <v>3836.13</v>
      </c>
      <c r="E7035" s="323"/>
    </row>
    <row r="7036" spans="1:5" ht="25.5">
      <c r="A7036" s="447">
        <v>88377</v>
      </c>
      <c r="B7036" s="332" t="s">
        <v>1736</v>
      </c>
      <c r="C7036" s="447" t="s">
        <v>17</v>
      </c>
      <c r="D7036" s="446">
        <v>21.49</v>
      </c>
      <c r="E7036" s="323"/>
    </row>
    <row r="7037" spans="1:5" ht="25.5">
      <c r="A7037" s="447">
        <v>101429</v>
      </c>
      <c r="B7037" s="332" t="s">
        <v>1976</v>
      </c>
      <c r="C7037" s="447" t="s">
        <v>1752</v>
      </c>
      <c r="D7037" s="446">
        <v>3617.61</v>
      </c>
      <c r="E7037" s="323"/>
    </row>
    <row r="7038" spans="1:5" ht="25.5">
      <c r="A7038" s="447">
        <v>88292</v>
      </c>
      <c r="B7038" s="332" t="s">
        <v>1705</v>
      </c>
      <c r="C7038" s="447" t="s">
        <v>17</v>
      </c>
      <c r="D7038" s="446">
        <v>20.239999999999998</v>
      </c>
      <c r="E7038" s="323"/>
    </row>
    <row r="7039" spans="1:5" ht="25.5">
      <c r="A7039" s="447">
        <v>88293</v>
      </c>
      <c r="B7039" s="332" t="s">
        <v>1706</v>
      </c>
      <c r="C7039" s="447" t="s">
        <v>17</v>
      </c>
      <c r="D7039" s="446">
        <v>25.23</v>
      </c>
      <c r="E7039" s="323"/>
    </row>
    <row r="7040" spans="1:5" ht="25.5">
      <c r="A7040" s="447">
        <v>101430</v>
      </c>
      <c r="B7040" s="332" t="s">
        <v>1977</v>
      </c>
      <c r="C7040" s="447" t="s">
        <v>1752</v>
      </c>
      <c r="D7040" s="446">
        <v>4487.9799999999996</v>
      </c>
      <c r="E7040" s="323"/>
    </row>
    <row r="7041" spans="1:5" ht="13.5">
      <c r="A7041" s="447">
        <v>88294</v>
      </c>
      <c r="B7041" s="332" t="s">
        <v>1707</v>
      </c>
      <c r="C7041" s="447" t="s">
        <v>17</v>
      </c>
      <c r="D7041" s="446">
        <v>26.95</v>
      </c>
      <c r="E7041" s="323"/>
    </row>
    <row r="7042" spans="1:5" ht="13.5">
      <c r="A7042" s="447">
        <v>101431</v>
      </c>
      <c r="B7042" s="332" t="s">
        <v>1707</v>
      </c>
      <c r="C7042" s="447" t="s">
        <v>1752</v>
      </c>
      <c r="D7042" s="446">
        <v>4785.2</v>
      </c>
      <c r="E7042" s="323"/>
    </row>
    <row r="7043" spans="1:5" ht="13.5">
      <c r="A7043" s="447">
        <v>88295</v>
      </c>
      <c r="B7043" s="332" t="s">
        <v>1708</v>
      </c>
      <c r="C7043" s="447" t="s">
        <v>17</v>
      </c>
      <c r="D7043" s="446">
        <v>21.62</v>
      </c>
      <c r="E7043" s="323"/>
    </row>
    <row r="7044" spans="1:5" ht="25.5">
      <c r="A7044" s="447">
        <v>101432</v>
      </c>
      <c r="B7044" s="332" t="s">
        <v>1978</v>
      </c>
      <c r="C7044" s="447" t="s">
        <v>1752</v>
      </c>
      <c r="D7044" s="446">
        <v>3852.74</v>
      </c>
      <c r="E7044" s="323"/>
    </row>
    <row r="7045" spans="1:5" ht="13.5">
      <c r="A7045" s="447">
        <v>88296</v>
      </c>
      <c r="B7045" s="332" t="s">
        <v>1709</v>
      </c>
      <c r="C7045" s="447" t="s">
        <v>17</v>
      </c>
      <c r="D7045" s="446">
        <v>31.07</v>
      </c>
      <c r="E7045" s="323"/>
    </row>
    <row r="7046" spans="1:5" ht="13.5">
      <c r="A7046" s="447">
        <v>101433</v>
      </c>
      <c r="B7046" s="332" t="s">
        <v>1709</v>
      </c>
      <c r="C7046" s="447" t="s">
        <v>1752</v>
      </c>
      <c r="D7046" s="446">
        <v>5501.82</v>
      </c>
      <c r="E7046" s="323"/>
    </row>
    <row r="7047" spans="1:5" ht="25.5">
      <c r="A7047" s="447">
        <v>101434</v>
      </c>
      <c r="B7047" s="332" t="s">
        <v>1979</v>
      </c>
      <c r="C7047" s="447" t="s">
        <v>1752</v>
      </c>
      <c r="D7047" s="446">
        <v>4076.04</v>
      </c>
      <c r="E7047" s="323"/>
    </row>
    <row r="7048" spans="1:5" ht="25.5">
      <c r="A7048" s="447">
        <v>88298</v>
      </c>
      <c r="B7048" s="332" t="s">
        <v>1711</v>
      </c>
      <c r="C7048" s="447" t="s">
        <v>17</v>
      </c>
      <c r="D7048" s="446">
        <v>21.49</v>
      </c>
      <c r="E7048" s="323"/>
    </row>
    <row r="7049" spans="1:5" ht="25.5">
      <c r="A7049" s="447">
        <v>101436</v>
      </c>
      <c r="B7049" s="332" t="s">
        <v>1711</v>
      </c>
      <c r="C7049" s="447" t="s">
        <v>1752</v>
      </c>
      <c r="D7049" s="446">
        <v>3836.13</v>
      </c>
      <c r="E7049" s="323"/>
    </row>
    <row r="7050" spans="1:5" ht="13.5">
      <c r="A7050" s="447">
        <v>101437</v>
      </c>
      <c r="B7050" s="332" t="s">
        <v>1981</v>
      </c>
      <c r="C7050" s="447" t="s">
        <v>1752</v>
      </c>
      <c r="D7050" s="446">
        <v>5163.99</v>
      </c>
      <c r="E7050" s="323"/>
    </row>
    <row r="7051" spans="1:5" ht="25.5">
      <c r="A7051" s="447">
        <v>88299</v>
      </c>
      <c r="B7051" s="332" t="s">
        <v>1712</v>
      </c>
      <c r="C7051" s="447" t="s">
        <v>17</v>
      </c>
      <c r="D7051" s="446">
        <v>29.08</v>
      </c>
      <c r="E7051" s="323"/>
    </row>
    <row r="7052" spans="1:5" ht="25.5">
      <c r="A7052" s="447">
        <v>88300</v>
      </c>
      <c r="B7052" s="332" t="s">
        <v>1713</v>
      </c>
      <c r="C7052" s="447" t="s">
        <v>17</v>
      </c>
      <c r="D7052" s="446">
        <v>29.08</v>
      </c>
      <c r="E7052" s="323"/>
    </row>
    <row r="7053" spans="1:5" ht="25.5">
      <c r="A7053" s="447">
        <v>101438</v>
      </c>
      <c r="B7053" s="332" t="s">
        <v>1713</v>
      </c>
      <c r="C7053" s="447" t="s">
        <v>1752</v>
      </c>
      <c r="D7053" s="446">
        <v>5163.99</v>
      </c>
      <c r="E7053" s="323"/>
    </row>
    <row r="7054" spans="1:5" ht="25.5">
      <c r="A7054" s="447">
        <v>88297</v>
      </c>
      <c r="B7054" s="332" t="s">
        <v>1710</v>
      </c>
      <c r="C7054" s="447" t="s">
        <v>17</v>
      </c>
      <c r="D7054" s="446">
        <v>24.34</v>
      </c>
      <c r="E7054" s="323"/>
    </row>
    <row r="7055" spans="1:5" ht="25.5">
      <c r="A7055" s="447">
        <v>101435</v>
      </c>
      <c r="B7055" s="332" t="s">
        <v>1980</v>
      </c>
      <c r="C7055" s="447" t="s">
        <v>1752</v>
      </c>
      <c r="D7055" s="446">
        <v>4330.42</v>
      </c>
      <c r="E7055" s="323"/>
    </row>
    <row r="7056" spans="1:5" ht="25.5">
      <c r="A7056" s="447">
        <v>101440</v>
      </c>
      <c r="B7056" s="332" t="s">
        <v>1982</v>
      </c>
      <c r="C7056" s="447" t="s">
        <v>1752</v>
      </c>
      <c r="D7056" s="446">
        <v>4487.9799999999996</v>
      </c>
      <c r="E7056" s="323"/>
    </row>
    <row r="7057" spans="1:5" ht="25.5">
      <c r="A7057" s="447">
        <v>88302</v>
      </c>
      <c r="B7057" s="332" t="s">
        <v>1715</v>
      </c>
      <c r="C7057" s="447" t="s">
        <v>17</v>
      </c>
      <c r="D7057" s="446">
        <v>25.23</v>
      </c>
      <c r="E7057" s="323"/>
    </row>
    <row r="7058" spans="1:5" ht="25.5">
      <c r="A7058" s="447">
        <v>88301</v>
      </c>
      <c r="B7058" s="332" t="s">
        <v>1714</v>
      </c>
      <c r="C7058" s="447" t="s">
        <v>17</v>
      </c>
      <c r="D7058" s="446">
        <v>25.23</v>
      </c>
      <c r="E7058" s="323"/>
    </row>
    <row r="7059" spans="1:5" ht="25.5">
      <c r="A7059" s="447">
        <v>101439</v>
      </c>
      <c r="B7059" s="332" t="s">
        <v>1714</v>
      </c>
      <c r="C7059" s="447" t="s">
        <v>1752</v>
      </c>
      <c r="D7059" s="446">
        <v>4487.9799999999996</v>
      </c>
      <c r="E7059" s="323"/>
    </row>
    <row r="7060" spans="1:5" ht="25.5">
      <c r="A7060" s="447">
        <v>88303</v>
      </c>
      <c r="B7060" s="332" t="s">
        <v>1716</v>
      </c>
      <c r="C7060" s="447" t="s">
        <v>17</v>
      </c>
      <c r="D7060" s="446">
        <v>24.51</v>
      </c>
      <c r="E7060" s="323"/>
    </row>
    <row r="7061" spans="1:5" ht="25.5">
      <c r="A7061" s="447">
        <v>101441</v>
      </c>
      <c r="B7061" s="332" t="s">
        <v>1716</v>
      </c>
      <c r="C7061" s="447" t="s">
        <v>1752</v>
      </c>
      <c r="D7061" s="446">
        <v>4362.41</v>
      </c>
      <c r="E7061" s="323"/>
    </row>
    <row r="7062" spans="1:5" ht="25.5">
      <c r="A7062" s="447">
        <v>88304</v>
      </c>
      <c r="B7062" s="332" t="s">
        <v>1717</v>
      </c>
      <c r="C7062" s="447" t="s">
        <v>17</v>
      </c>
      <c r="D7062" s="446">
        <v>29.08</v>
      </c>
      <c r="E7062" s="323"/>
    </row>
    <row r="7063" spans="1:5" ht="25.5">
      <c r="A7063" s="447">
        <v>101443</v>
      </c>
      <c r="B7063" s="332" t="s">
        <v>1717</v>
      </c>
      <c r="C7063" s="447" t="s">
        <v>1752</v>
      </c>
      <c r="D7063" s="446">
        <v>5163.99</v>
      </c>
      <c r="E7063" s="323"/>
    </row>
    <row r="7064" spans="1:5" ht="25.5">
      <c r="A7064" s="447">
        <v>88306</v>
      </c>
      <c r="B7064" s="332" t="s">
        <v>1718</v>
      </c>
      <c r="C7064" s="447" t="s">
        <v>17</v>
      </c>
      <c r="D7064" s="446">
        <v>22.88</v>
      </c>
      <c r="E7064" s="323"/>
    </row>
    <row r="7065" spans="1:5" ht="25.5">
      <c r="A7065" s="447">
        <v>88307</v>
      </c>
      <c r="B7065" s="332" t="s">
        <v>1719</v>
      </c>
      <c r="C7065" s="447" t="s">
        <v>17</v>
      </c>
      <c r="D7065" s="446">
        <v>21.52</v>
      </c>
      <c r="E7065" s="323"/>
    </row>
    <row r="7066" spans="1:5" ht="13.5">
      <c r="A7066" s="447">
        <v>88308</v>
      </c>
      <c r="B7066" s="332" t="s">
        <v>1720</v>
      </c>
      <c r="C7066" s="447" t="s">
        <v>17</v>
      </c>
      <c r="D7066" s="446">
        <v>28.2</v>
      </c>
      <c r="E7066" s="323"/>
    </row>
    <row r="7067" spans="1:5" ht="13.5">
      <c r="A7067" s="447">
        <v>101444</v>
      </c>
      <c r="B7067" s="332" t="s">
        <v>1720</v>
      </c>
      <c r="C7067" s="447" t="s">
        <v>1752</v>
      </c>
      <c r="D7067" s="446">
        <v>5021.1400000000003</v>
      </c>
      <c r="E7067" s="323"/>
    </row>
    <row r="7068" spans="1:5" ht="13.5">
      <c r="A7068" s="447">
        <v>88309</v>
      </c>
      <c r="B7068" s="332" t="s">
        <v>1721</v>
      </c>
      <c r="C7068" s="447" t="s">
        <v>17</v>
      </c>
      <c r="D7068" s="446">
        <v>28.34</v>
      </c>
      <c r="E7068" s="323"/>
    </row>
    <row r="7069" spans="1:5" ht="13.5">
      <c r="A7069" s="447">
        <v>101445</v>
      </c>
      <c r="B7069" s="332" t="s">
        <v>1721</v>
      </c>
      <c r="C7069" s="447" t="s">
        <v>1752</v>
      </c>
      <c r="D7069" s="446">
        <v>5038.95</v>
      </c>
      <c r="E7069" s="323"/>
    </row>
    <row r="7070" spans="1:5" ht="13.5">
      <c r="A7070" s="447">
        <v>88310</v>
      </c>
      <c r="B7070" s="332" t="s">
        <v>1722</v>
      </c>
      <c r="C7070" s="447" t="s">
        <v>17</v>
      </c>
      <c r="D7070" s="446">
        <v>30.01</v>
      </c>
      <c r="E7070" s="323"/>
    </row>
    <row r="7071" spans="1:5" ht="13.5">
      <c r="A7071" s="447">
        <v>101446</v>
      </c>
      <c r="B7071" s="332" t="s">
        <v>1722</v>
      </c>
      <c r="C7071" s="447" t="s">
        <v>1752</v>
      </c>
      <c r="D7071" s="446">
        <v>5361.91</v>
      </c>
      <c r="E7071" s="323"/>
    </row>
    <row r="7072" spans="1:5" ht="13.5">
      <c r="A7072" s="447">
        <v>88311</v>
      </c>
      <c r="B7072" s="332" t="s">
        <v>1723</v>
      </c>
      <c r="C7072" s="447" t="s">
        <v>17</v>
      </c>
      <c r="D7072" s="446">
        <v>29.39</v>
      </c>
      <c r="E7072" s="323"/>
    </row>
    <row r="7073" spans="1:5" ht="13.5">
      <c r="A7073" s="447">
        <v>101447</v>
      </c>
      <c r="B7073" s="332" t="s">
        <v>1723</v>
      </c>
      <c r="C7073" s="447" t="s">
        <v>1752</v>
      </c>
      <c r="D7073" s="446">
        <v>5254.51</v>
      </c>
      <c r="E7073" s="323"/>
    </row>
    <row r="7074" spans="1:5" ht="13.5">
      <c r="A7074" s="447">
        <v>88312</v>
      </c>
      <c r="B7074" s="332" t="s">
        <v>1724</v>
      </c>
      <c r="C7074" s="447" t="s">
        <v>17</v>
      </c>
      <c r="D7074" s="446">
        <v>30.01</v>
      </c>
      <c r="E7074" s="323"/>
    </row>
    <row r="7075" spans="1:5" ht="13.5">
      <c r="A7075" s="447">
        <v>101448</v>
      </c>
      <c r="B7075" s="332" t="s">
        <v>1724</v>
      </c>
      <c r="C7075" s="447" t="s">
        <v>1752</v>
      </c>
      <c r="D7075" s="446">
        <v>5361.91</v>
      </c>
      <c r="E7075" s="323"/>
    </row>
    <row r="7076" spans="1:5" ht="25.5">
      <c r="A7076" s="447">
        <v>101449</v>
      </c>
      <c r="B7076" s="332" t="s">
        <v>1983</v>
      </c>
      <c r="C7076" s="447" t="s">
        <v>1752</v>
      </c>
      <c r="D7076" s="446">
        <v>3184.92</v>
      </c>
      <c r="E7076" s="323"/>
    </row>
    <row r="7077" spans="1:5" ht="13.5">
      <c r="A7077" s="447">
        <v>88313</v>
      </c>
      <c r="B7077" s="332" t="s">
        <v>1725</v>
      </c>
      <c r="C7077" s="447" t="s">
        <v>17</v>
      </c>
      <c r="D7077" s="446">
        <v>17.809999999999999</v>
      </c>
      <c r="E7077" s="323"/>
    </row>
    <row r="7078" spans="1:5" ht="13.5">
      <c r="A7078" s="447">
        <v>88314</v>
      </c>
      <c r="B7078" s="332" t="s">
        <v>1726</v>
      </c>
      <c r="C7078" s="447" t="s">
        <v>17</v>
      </c>
      <c r="D7078" s="446">
        <v>26.81</v>
      </c>
      <c r="E7078" s="323"/>
    </row>
    <row r="7079" spans="1:5" ht="13.5">
      <c r="A7079" s="447">
        <v>88315</v>
      </c>
      <c r="B7079" s="332" t="s">
        <v>1727</v>
      </c>
      <c r="C7079" s="447" t="s">
        <v>17</v>
      </c>
      <c r="D7079" s="446">
        <v>28.14</v>
      </c>
      <c r="E7079" s="323"/>
    </row>
    <row r="7080" spans="1:5" ht="13.5">
      <c r="A7080" s="447">
        <v>101451</v>
      </c>
      <c r="B7080" s="332" t="s">
        <v>1727</v>
      </c>
      <c r="C7080" s="447" t="s">
        <v>1752</v>
      </c>
      <c r="D7080" s="446">
        <v>5012.22</v>
      </c>
      <c r="E7080" s="323"/>
    </row>
    <row r="7081" spans="1:5" ht="13.5">
      <c r="A7081" s="447">
        <v>88316</v>
      </c>
      <c r="B7081" s="332" t="s">
        <v>1728</v>
      </c>
      <c r="C7081" s="447" t="s">
        <v>17</v>
      </c>
      <c r="D7081" s="446">
        <v>22.95</v>
      </c>
      <c r="E7081" s="323"/>
    </row>
    <row r="7082" spans="1:5" ht="13.5">
      <c r="A7082" s="447">
        <v>101452</v>
      </c>
      <c r="B7082" s="332" t="s">
        <v>1984</v>
      </c>
      <c r="C7082" s="447" t="s">
        <v>1752</v>
      </c>
      <c r="D7082" s="446">
        <v>4096.7299999999996</v>
      </c>
      <c r="E7082" s="323"/>
    </row>
    <row r="7083" spans="1:5" ht="38.25">
      <c r="A7083" s="447">
        <v>95967</v>
      </c>
      <c r="B7083" s="332" t="s">
        <v>1514</v>
      </c>
      <c r="C7083" s="447" t="s">
        <v>17</v>
      </c>
      <c r="D7083" s="446">
        <v>172.05</v>
      </c>
      <c r="E7083" s="323"/>
    </row>
    <row r="7084" spans="1:5" ht="25.5">
      <c r="A7084" s="447">
        <v>88318</v>
      </c>
      <c r="B7084" s="332" t="s">
        <v>1730</v>
      </c>
      <c r="C7084" s="447" t="s">
        <v>17</v>
      </c>
      <c r="D7084" s="446">
        <v>32.78</v>
      </c>
      <c r="E7084" s="323"/>
    </row>
    <row r="7085" spans="1:5" ht="13.5">
      <c r="A7085" s="447">
        <v>88317</v>
      </c>
      <c r="B7085" s="332" t="s">
        <v>1729</v>
      </c>
      <c r="C7085" s="447" t="s">
        <v>17</v>
      </c>
      <c r="D7085" s="446">
        <v>29.08</v>
      </c>
      <c r="E7085" s="323"/>
    </row>
    <row r="7086" spans="1:5" ht="13.5">
      <c r="A7086" s="447">
        <v>101453</v>
      </c>
      <c r="B7086" s="332" t="s">
        <v>1729</v>
      </c>
      <c r="C7086" s="447" t="s">
        <v>1752</v>
      </c>
      <c r="D7086" s="446">
        <v>5188.99</v>
      </c>
      <c r="E7086" s="323"/>
    </row>
    <row r="7087" spans="1:5" ht="13.5">
      <c r="A7087" s="447">
        <v>101454</v>
      </c>
      <c r="B7087" s="332" t="s">
        <v>1985</v>
      </c>
      <c r="C7087" s="447" t="s">
        <v>1752</v>
      </c>
      <c r="D7087" s="446">
        <v>5837.53</v>
      </c>
      <c r="E7087" s="323"/>
    </row>
    <row r="7088" spans="1:5" ht="13.5">
      <c r="A7088" s="447">
        <v>100533</v>
      </c>
      <c r="B7088" s="332" t="s">
        <v>1871</v>
      </c>
      <c r="C7088" s="447" t="s">
        <v>17</v>
      </c>
      <c r="D7088" s="446">
        <v>26.15</v>
      </c>
      <c r="E7088" s="323"/>
    </row>
    <row r="7089" spans="1:5" ht="13.5">
      <c r="A7089" s="447">
        <v>100534</v>
      </c>
      <c r="B7089" s="332" t="s">
        <v>1871</v>
      </c>
      <c r="C7089" s="447" t="s">
        <v>1752</v>
      </c>
      <c r="D7089" s="446">
        <v>4610.51</v>
      </c>
      <c r="E7089" s="323"/>
    </row>
    <row r="7090" spans="1:5" ht="13.5">
      <c r="A7090" s="447">
        <v>88323</v>
      </c>
      <c r="B7090" s="332" t="s">
        <v>1733</v>
      </c>
      <c r="C7090" s="447" t="s">
        <v>17</v>
      </c>
      <c r="D7090" s="446">
        <v>27.66</v>
      </c>
      <c r="E7090" s="323"/>
    </row>
    <row r="7091" spans="1:5" ht="13.5">
      <c r="A7091" s="447">
        <v>101458</v>
      </c>
      <c r="B7091" s="332" t="s">
        <v>1988</v>
      </c>
      <c r="C7091" s="447" t="s">
        <v>1752</v>
      </c>
      <c r="D7091" s="446">
        <v>4926.03</v>
      </c>
      <c r="E7091" s="323"/>
    </row>
    <row r="7092" spans="1:5" ht="13.5">
      <c r="A7092" s="447">
        <v>90781</v>
      </c>
      <c r="B7092" s="332" t="s">
        <v>1750</v>
      </c>
      <c r="C7092" s="447" t="s">
        <v>17</v>
      </c>
      <c r="D7092" s="446">
        <v>32.22</v>
      </c>
      <c r="E7092" s="323"/>
    </row>
    <row r="7093" spans="1:5" ht="13.5">
      <c r="A7093" s="447">
        <v>94296</v>
      </c>
      <c r="B7093" s="332" t="s">
        <v>1750</v>
      </c>
      <c r="C7093" s="447" t="s">
        <v>1752</v>
      </c>
      <c r="D7093" s="446">
        <v>5661.82</v>
      </c>
      <c r="E7093" s="323"/>
    </row>
    <row r="7094" spans="1:5" ht="13.5">
      <c r="A7094" s="447">
        <v>88324</v>
      </c>
      <c r="B7094" s="332" t="s">
        <v>1734</v>
      </c>
      <c r="C7094" s="447" t="s">
        <v>17</v>
      </c>
      <c r="D7094" s="446">
        <v>24.34</v>
      </c>
      <c r="E7094" s="323"/>
    </row>
    <row r="7095" spans="1:5" ht="13.5">
      <c r="A7095" s="447">
        <v>88321</v>
      </c>
      <c r="B7095" s="332" t="s">
        <v>1731</v>
      </c>
      <c r="C7095" s="447" t="s">
        <v>17</v>
      </c>
      <c r="D7095" s="446">
        <v>30.2</v>
      </c>
      <c r="E7095" s="323"/>
    </row>
    <row r="7096" spans="1:5" ht="25.5">
      <c r="A7096" s="447">
        <v>101456</v>
      </c>
      <c r="B7096" s="332" t="s">
        <v>1986</v>
      </c>
      <c r="C7096" s="447" t="s">
        <v>1752</v>
      </c>
      <c r="D7096" s="446">
        <v>5314.03</v>
      </c>
      <c r="E7096" s="323"/>
    </row>
    <row r="7097" spans="1:5" ht="13.5">
      <c r="A7097" s="447">
        <v>88322</v>
      </c>
      <c r="B7097" s="332" t="s">
        <v>1732</v>
      </c>
      <c r="C7097" s="447" t="s">
        <v>17</v>
      </c>
      <c r="D7097" s="446">
        <v>34.369999999999997</v>
      </c>
      <c r="E7097" s="323"/>
    </row>
    <row r="7098" spans="1:5" ht="25.5">
      <c r="A7098" s="447">
        <v>100309</v>
      </c>
      <c r="B7098" s="332" t="s">
        <v>1869</v>
      </c>
      <c r="C7098" s="447" t="s">
        <v>17</v>
      </c>
      <c r="D7098" s="446">
        <v>29.21</v>
      </c>
      <c r="E7098" s="323"/>
    </row>
    <row r="7099" spans="1:5" ht="25.5">
      <c r="A7099" s="447">
        <v>100321</v>
      </c>
      <c r="B7099" s="332" t="s">
        <v>1869</v>
      </c>
      <c r="C7099" s="447" t="s">
        <v>1752</v>
      </c>
      <c r="D7099" s="446">
        <v>5129.3999999999996</v>
      </c>
      <c r="E7099" s="323"/>
    </row>
    <row r="7100" spans="1:5" ht="13.5">
      <c r="A7100" s="447">
        <v>101457</v>
      </c>
      <c r="B7100" s="332" t="s">
        <v>1987</v>
      </c>
      <c r="C7100" s="447" t="s">
        <v>1752</v>
      </c>
      <c r="D7100" s="446">
        <v>6662.93</v>
      </c>
      <c r="E7100" s="323"/>
    </row>
    <row r="7101" spans="1:5" ht="13.5">
      <c r="A7101" s="447">
        <v>88325</v>
      </c>
      <c r="B7101" s="332" t="s">
        <v>1735</v>
      </c>
      <c r="C7101" s="447" t="s">
        <v>17</v>
      </c>
      <c r="D7101" s="446">
        <v>23.11</v>
      </c>
      <c r="E7101" s="323"/>
    </row>
    <row r="7102" spans="1:5" ht="13.5">
      <c r="A7102" s="447">
        <v>101459</v>
      </c>
      <c r="B7102" s="332" t="s">
        <v>1735</v>
      </c>
      <c r="C7102" s="447" t="s">
        <v>1752</v>
      </c>
      <c r="D7102" s="446">
        <v>4133.4399999999996</v>
      </c>
      <c r="E7102" s="323"/>
    </row>
    <row r="7103" spans="1:5" ht="13.5">
      <c r="A7103" s="447">
        <v>100289</v>
      </c>
      <c r="B7103" s="332" t="s">
        <v>1859</v>
      </c>
      <c r="C7103" s="447" t="s">
        <v>17</v>
      </c>
      <c r="D7103" s="446">
        <v>23.15</v>
      </c>
      <c r="E7103" s="323"/>
    </row>
    <row r="7104" spans="1:5" ht="13.5">
      <c r="A7104" s="447">
        <v>101460</v>
      </c>
      <c r="B7104" s="332" t="s">
        <v>1859</v>
      </c>
      <c r="C7104" s="447" t="s">
        <v>1752</v>
      </c>
      <c r="D7104" s="446">
        <v>4145.0200000000004</v>
      </c>
      <c r="E7104" s="323"/>
    </row>
    <row r="7105" spans="1:5" ht="25.5">
      <c r="A7105" s="447">
        <v>105011</v>
      </c>
      <c r="B7105" s="332" t="s">
        <v>6954</v>
      </c>
      <c r="C7105" s="447" t="s">
        <v>5</v>
      </c>
      <c r="D7105" s="446">
        <v>0.54</v>
      </c>
      <c r="E7105" s="323"/>
    </row>
    <row r="7106" spans="1:5" ht="25.5">
      <c r="A7106" s="447">
        <v>99061</v>
      </c>
      <c r="B7106" s="332" t="s">
        <v>6949</v>
      </c>
      <c r="C7106" s="447" t="s">
        <v>2010</v>
      </c>
      <c r="D7106" s="446">
        <v>122.35</v>
      </c>
      <c r="E7106" s="323"/>
    </row>
    <row r="7107" spans="1:5" ht="25.5">
      <c r="A7107" s="447">
        <v>99060</v>
      </c>
      <c r="B7107" s="332" t="s">
        <v>6948</v>
      </c>
      <c r="C7107" s="447" t="s">
        <v>2010</v>
      </c>
      <c r="D7107" s="446">
        <v>197.04</v>
      </c>
      <c r="E7107" s="323"/>
    </row>
    <row r="7108" spans="1:5" ht="25.5">
      <c r="A7108" s="447">
        <v>105008</v>
      </c>
      <c r="B7108" s="332" t="s">
        <v>9299</v>
      </c>
      <c r="C7108" s="447" t="s">
        <v>2010</v>
      </c>
      <c r="D7108" s="446">
        <v>0</v>
      </c>
      <c r="E7108" s="323"/>
    </row>
    <row r="7109" spans="1:5" ht="38.25">
      <c r="A7109" s="447">
        <v>105009</v>
      </c>
      <c r="B7109" s="332" t="s">
        <v>6953</v>
      </c>
      <c r="C7109" s="447" t="s">
        <v>5</v>
      </c>
      <c r="D7109" s="446">
        <v>81.86</v>
      </c>
      <c r="E7109" s="323"/>
    </row>
    <row r="7110" spans="1:5" ht="38.25">
      <c r="A7110" s="447">
        <v>99059</v>
      </c>
      <c r="B7110" s="332" t="s">
        <v>6947</v>
      </c>
      <c r="C7110" s="447" t="s">
        <v>5</v>
      </c>
      <c r="D7110" s="446">
        <v>67.06</v>
      </c>
      <c r="E7110" s="323"/>
    </row>
    <row r="7111" spans="1:5" ht="13.5">
      <c r="A7111" s="447">
        <v>105137</v>
      </c>
      <c r="B7111" s="332" t="s">
        <v>9300</v>
      </c>
      <c r="C7111" s="447" t="s">
        <v>5</v>
      </c>
      <c r="D7111" s="446">
        <v>0</v>
      </c>
      <c r="E7111" s="323"/>
    </row>
    <row r="7112" spans="1:5" ht="13.5">
      <c r="A7112" s="447">
        <v>105136</v>
      </c>
      <c r="B7112" s="332" t="s">
        <v>9301</v>
      </c>
      <c r="C7112" s="447" t="s">
        <v>2010</v>
      </c>
      <c r="D7112" s="446">
        <v>0</v>
      </c>
      <c r="E7112" s="323"/>
    </row>
    <row r="7113" spans="1:5" ht="13.5">
      <c r="A7113" s="447">
        <v>105007</v>
      </c>
      <c r="B7113" s="332" t="s">
        <v>6952</v>
      </c>
      <c r="C7113" s="447" t="s">
        <v>2010</v>
      </c>
      <c r="D7113" s="446">
        <v>38.21</v>
      </c>
      <c r="E7113" s="323"/>
    </row>
    <row r="7114" spans="1:5" ht="13.5">
      <c r="A7114" s="447">
        <v>99063</v>
      </c>
      <c r="B7114" s="332" t="s">
        <v>6951</v>
      </c>
      <c r="C7114" s="447" t="s">
        <v>5</v>
      </c>
      <c r="D7114" s="446">
        <v>9.39</v>
      </c>
      <c r="E7114" s="323"/>
    </row>
    <row r="7115" spans="1:5" ht="25.5">
      <c r="A7115" s="447">
        <v>105010</v>
      </c>
      <c r="B7115" s="332" t="s">
        <v>9302</v>
      </c>
      <c r="C7115" s="447" t="s">
        <v>2010</v>
      </c>
      <c r="D7115" s="446">
        <v>0</v>
      </c>
      <c r="E7115" s="323"/>
    </row>
    <row r="7116" spans="1:5" ht="13.5">
      <c r="A7116" s="447">
        <v>99062</v>
      </c>
      <c r="B7116" s="332" t="s">
        <v>6950</v>
      </c>
      <c r="C7116" s="447" t="s">
        <v>2010</v>
      </c>
      <c r="D7116" s="446">
        <v>2.0699999999999998</v>
      </c>
      <c r="E7116" s="323"/>
    </row>
    <row r="7117" spans="1:5" ht="25.5">
      <c r="A7117" s="447">
        <v>100857</v>
      </c>
      <c r="B7117" s="332" t="s">
        <v>6549</v>
      </c>
      <c r="C7117" s="447" t="s">
        <v>2010</v>
      </c>
      <c r="D7117" s="446">
        <v>623.16</v>
      </c>
      <c r="E7117" s="323"/>
    </row>
    <row r="7118" spans="1:5" ht="25.5">
      <c r="A7118" s="447">
        <v>86905</v>
      </c>
      <c r="B7118" s="332" t="s">
        <v>1114</v>
      </c>
      <c r="C7118" s="447" t="s">
        <v>2010</v>
      </c>
      <c r="D7118" s="446">
        <v>479.23</v>
      </c>
      <c r="E7118" s="323"/>
    </row>
    <row r="7119" spans="1:5" ht="25.5">
      <c r="A7119" s="447">
        <v>86908</v>
      </c>
      <c r="B7119" s="332" t="s">
        <v>1115</v>
      </c>
      <c r="C7119" s="447" t="s">
        <v>2010</v>
      </c>
      <c r="D7119" s="446">
        <v>575.08000000000004</v>
      </c>
      <c r="E7119" s="323"/>
    </row>
    <row r="7120" spans="1:5" ht="25.5">
      <c r="A7120" s="447">
        <v>100849</v>
      </c>
      <c r="B7120" s="332" t="s">
        <v>1153</v>
      </c>
      <c r="C7120" s="447" t="s">
        <v>2010</v>
      </c>
      <c r="D7120" s="446">
        <v>32.65</v>
      </c>
      <c r="E7120" s="323"/>
    </row>
    <row r="7121" spans="1:5" ht="25.5">
      <c r="A7121" s="447">
        <v>100851</v>
      </c>
      <c r="B7121" s="332" t="s">
        <v>1154</v>
      </c>
      <c r="C7121" s="447" t="s">
        <v>2010</v>
      </c>
      <c r="D7121" s="446">
        <v>63.44</v>
      </c>
      <c r="E7121" s="323"/>
    </row>
    <row r="7122" spans="1:5" ht="25.5">
      <c r="A7122" s="447">
        <v>100850</v>
      </c>
      <c r="B7122" s="332" t="s">
        <v>9303</v>
      </c>
      <c r="C7122" s="447" t="s">
        <v>2010</v>
      </c>
      <c r="D7122" s="446">
        <v>0</v>
      </c>
      <c r="E7122" s="323"/>
    </row>
    <row r="7123" spans="1:5" ht="25.5">
      <c r="A7123" s="447">
        <v>86895</v>
      </c>
      <c r="B7123" s="332" t="s">
        <v>1107</v>
      </c>
      <c r="C7123" s="447" t="s">
        <v>2010</v>
      </c>
      <c r="D7123" s="446">
        <v>430</v>
      </c>
      <c r="E7123" s="323"/>
    </row>
    <row r="7124" spans="1:5" ht="25.5">
      <c r="A7124" s="447">
        <v>86889</v>
      </c>
      <c r="B7124" s="332" t="s">
        <v>1104</v>
      </c>
      <c r="C7124" s="447" t="s">
        <v>2010</v>
      </c>
      <c r="D7124" s="446">
        <v>923.95</v>
      </c>
      <c r="E7124" s="323"/>
    </row>
    <row r="7125" spans="1:5" ht="25.5">
      <c r="A7125" s="447">
        <v>86899</v>
      </c>
      <c r="B7125" s="332" t="s">
        <v>1108</v>
      </c>
      <c r="C7125" s="447" t="s">
        <v>2010</v>
      </c>
      <c r="D7125" s="446">
        <v>338.15</v>
      </c>
      <c r="E7125" s="323"/>
    </row>
    <row r="7126" spans="1:5" ht="25.5">
      <c r="A7126" s="447">
        <v>86893</v>
      </c>
      <c r="B7126" s="332" t="s">
        <v>1105</v>
      </c>
      <c r="C7126" s="447" t="s">
        <v>2010</v>
      </c>
      <c r="D7126" s="446">
        <v>679.1</v>
      </c>
      <c r="E7126" s="323"/>
    </row>
    <row r="7127" spans="1:5" ht="63.75">
      <c r="A7127" s="447">
        <v>86934</v>
      </c>
      <c r="B7127" s="332" t="s">
        <v>1131</v>
      </c>
      <c r="C7127" s="447" t="s">
        <v>2010</v>
      </c>
      <c r="D7127" s="446">
        <v>460.19</v>
      </c>
      <c r="E7127" s="323"/>
    </row>
    <row r="7128" spans="1:5" ht="63.75">
      <c r="A7128" s="447">
        <v>86933</v>
      </c>
      <c r="B7128" s="332" t="s">
        <v>1130</v>
      </c>
      <c r="C7128" s="447" t="s">
        <v>2010</v>
      </c>
      <c r="D7128" s="446">
        <v>469.14</v>
      </c>
      <c r="E7128" s="323"/>
    </row>
    <row r="7129" spans="1:5" ht="25.5">
      <c r="A7129" s="447">
        <v>86894</v>
      </c>
      <c r="B7129" s="332" t="s">
        <v>1106</v>
      </c>
      <c r="C7129" s="447" t="s">
        <v>2010</v>
      </c>
      <c r="D7129" s="446">
        <v>322.62</v>
      </c>
      <c r="E7129" s="323"/>
    </row>
    <row r="7130" spans="1:5" ht="63.75">
      <c r="A7130" s="447">
        <v>93441</v>
      </c>
      <c r="B7130" s="332" t="s">
        <v>6546</v>
      </c>
      <c r="C7130" s="447" t="s">
        <v>2010</v>
      </c>
      <c r="D7130" s="446">
        <v>1340.51</v>
      </c>
      <c r="E7130" s="323"/>
    </row>
    <row r="7131" spans="1:5" ht="63.75">
      <c r="A7131" s="447">
        <v>93396</v>
      </c>
      <c r="B7131" s="332" t="s">
        <v>1142</v>
      </c>
      <c r="C7131" s="447" t="s">
        <v>2010</v>
      </c>
      <c r="D7131" s="446">
        <v>754.55</v>
      </c>
      <c r="E7131" s="323"/>
    </row>
    <row r="7132" spans="1:5" ht="63.75">
      <c r="A7132" s="447">
        <v>93442</v>
      </c>
      <c r="B7132" s="332" t="s">
        <v>6547</v>
      </c>
      <c r="C7132" s="447" t="s">
        <v>2010</v>
      </c>
      <c r="D7132" s="446">
        <v>1366.69</v>
      </c>
      <c r="E7132" s="323"/>
    </row>
    <row r="7133" spans="1:5" ht="63.75">
      <c r="A7133" s="447">
        <v>86947</v>
      </c>
      <c r="B7133" s="332" t="s">
        <v>1141</v>
      </c>
      <c r="C7133" s="447" t="s">
        <v>2010</v>
      </c>
      <c r="D7133" s="446">
        <v>1386.27</v>
      </c>
      <c r="E7133" s="323"/>
    </row>
    <row r="7134" spans="1:5" ht="25.5">
      <c r="A7134" s="447">
        <v>100875</v>
      </c>
      <c r="B7134" s="332" t="s">
        <v>1171</v>
      </c>
      <c r="C7134" s="447" t="s">
        <v>2010</v>
      </c>
      <c r="D7134" s="446">
        <v>1048.07</v>
      </c>
      <c r="E7134" s="323"/>
    </row>
    <row r="7135" spans="1:5" ht="25.5">
      <c r="A7135" s="447">
        <v>100863</v>
      </c>
      <c r="B7135" s="332" t="s">
        <v>1159</v>
      </c>
      <c r="C7135" s="447" t="s">
        <v>2010</v>
      </c>
      <c r="D7135" s="446">
        <v>619.5</v>
      </c>
      <c r="E7135" s="323"/>
    </row>
    <row r="7136" spans="1:5" ht="25.5">
      <c r="A7136" s="447">
        <v>100864</v>
      </c>
      <c r="B7136" s="332" t="s">
        <v>1160</v>
      </c>
      <c r="C7136" s="447" t="s">
        <v>2010</v>
      </c>
      <c r="D7136" s="446">
        <v>673.15</v>
      </c>
      <c r="E7136" s="323"/>
    </row>
    <row r="7137" spans="1:5" ht="38.25">
      <c r="A7137" s="447">
        <v>100865</v>
      </c>
      <c r="B7137" s="332" t="s">
        <v>1161</v>
      </c>
      <c r="C7137" s="447" t="s">
        <v>2010</v>
      </c>
      <c r="D7137" s="446">
        <v>565.04999999999995</v>
      </c>
      <c r="E7137" s="323"/>
    </row>
    <row r="7138" spans="1:5" ht="25.5">
      <c r="A7138" s="447">
        <v>100866</v>
      </c>
      <c r="B7138" s="332" t="s">
        <v>1162</v>
      </c>
      <c r="C7138" s="447" t="s">
        <v>2010</v>
      </c>
      <c r="D7138" s="446">
        <v>330.72</v>
      </c>
      <c r="E7138" s="323"/>
    </row>
    <row r="7139" spans="1:5" ht="25.5">
      <c r="A7139" s="447">
        <v>100867</v>
      </c>
      <c r="B7139" s="332" t="s">
        <v>1163</v>
      </c>
      <c r="C7139" s="447" t="s">
        <v>2010</v>
      </c>
      <c r="D7139" s="446">
        <v>348.42</v>
      </c>
      <c r="E7139" s="323"/>
    </row>
    <row r="7140" spans="1:5" ht="25.5">
      <c r="A7140" s="447">
        <v>100868</v>
      </c>
      <c r="B7140" s="332" t="s">
        <v>1164</v>
      </c>
      <c r="C7140" s="447" t="s">
        <v>2010</v>
      </c>
      <c r="D7140" s="446">
        <v>360.19</v>
      </c>
      <c r="E7140" s="323"/>
    </row>
    <row r="7141" spans="1:5" ht="25.5">
      <c r="A7141" s="447">
        <v>100869</v>
      </c>
      <c r="B7141" s="332" t="s">
        <v>1165</v>
      </c>
      <c r="C7141" s="447" t="s">
        <v>2010</v>
      </c>
      <c r="D7141" s="446">
        <v>369.22</v>
      </c>
      <c r="E7141" s="323"/>
    </row>
    <row r="7142" spans="1:5" ht="25.5">
      <c r="A7142" s="447">
        <v>100870</v>
      </c>
      <c r="B7142" s="332" t="s">
        <v>1166</v>
      </c>
      <c r="C7142" s="447" t="s">
        <v>2010</v>
      </c>
      <c r="D7142" s="446">
        <v>339.97</v>
      </c>
      <c r="E7142" s="323"/>
    </row>
    <row r="7143" spans="1:5" ht="25.5">
      <c r="A7143" s="447">
        <v>100871</v>
      </c>
      <c r="B7143" s="332" t="s">
        <v>1167</v>
      </c>
      <c r="C7143" s="447" t="s">
        <v>2010</v>
      </c>
      <c r="D7143" s="446">
        <v>364.79</v>
      </c>
      <c r="E7143" s="323"/>
    </row>
    <row r="7144" spans="1:5" ht="25.5">
      <c r="A7144" s="447">
        <v>100872</v>
      </c>
      <c r="B7144" s="332" t="s">
        <v>1168</v>
      </c>
      <c r="C7144" s="447" t="s">
        <v>2010</v>
      </c>
      <c r="D7144" s="446">
        <v>380.64</v>
      </c>
      <c r="E7144" s="323"/>
    </row>
    <row r="7145" spans="1:5" ht="25.5">
      <c r="A7145" s="447">
        <v>100873</v>
      </c>
      <c r="B7145" s="332" t="s">
        <v>1169</v>
      </c>
      <c r="C7145" s="447" t="s">
        <v>2010</v>
      </c>
      <c r="D7145" s="446">
        <v>390.54</v>
      </c>
      <c r="E7145" s="323"/>
    </row>
    <row r="7146" spans="1:5" ht="25.5">
      <c r="A7146" s="447">
        <v>100860</v>
      </c>
      <c r="B7146" s="332" t="s">
        <v>6552</v>
      </c>
      <c r="C7146" s="447" t="s">
        <v>2010</v>
      </c>
      <c r="D7146" s="446">
        <v>112.62</v>
      </c>
      <c r="E7146" s="323"/>
    </row>
    <row r="7147" spans="1:5" ht="38.25">
      <c r="A7147" s="447">
        <v>86936</v>
      </c>
      <c r="B7147" s="332" t="s">
        <v>1133</v>
      </c>
      <c r="C7147" s="447" t="s">
        <v>2010</v>
      </c>
      <c r="D7147" s="446">
        <v>523.63</v>
      </c>
      <c r="E7147" s="323"/>
    </row>
    <row r="7148" spans="1:5" ht="38.25">
      <c r="A7148" s="447">
        <v>86935</v>
      </c>
      <c r="B7148" s="332" t="s">
        <v>1132</v>
      </c>
      <c r="C7148" s="447" t="s">
        <v>2010</v>
      </c>
      <c r="D7148" s="446">
        <v>302.81</v>
      </c>
      <c r="E7148" s="323"/>
    </row>
    <row r="7149" spans="1:5" ht="25.5">
      <c r="A7149" s="447">
        <v>86901</v>
      </c>
      <c r="B7149" s="332" t="s">
        <v>1110</v>
      </c>
      <c r="C7149" s="447" t="s">
        <v>2010</v>
      </c>
      <c r="D7149" s="446">
        <v>139.03</v>
      </c>
      <c r="E7149" s="323"/>
    </row>
    <row r="7150" spans="1:5" ht="38.25">
      <c r="A7150" s="447">
        <v>86938</v>
      </c>
      <c r="B7150" s="332" t="s">
        <v>1135</v>
      </c>
      <c r="C7150" s="447" t="s">
        <v>2010</v>
      </c>
      <c r="D7150" s="446">
        <v>446.69</v>
      </c>
      <c r="E7150" s="323"/>
    </row>
    <row r="7151" spans="1:5" ht="38.25">
      <c r="A7151" s="447">
        <v>86937</v>
      </c>
      <c r="B7151" s="332" t="s">
        <v>1134</v>
      </c>
      <c r="C7151" s="447" t="s">
        <v>2010</v>
      </c>
      <c r="D7151" s="446">
        <v>225.87</v>
      </c>
      <c r="E7151" s="323"/>
    </row>
    <row r="7152" spans="1:5" ht="25.5">
      <c r="A7152" s="447">
        <v>86900</v>
      </c>
      <c r="B7152" s="332" t="s">
        <v>1109</v>
      </c>
      <c r="C7152" s="447" t="s">
        <v>2010</v>
      </c>
      <c r="D7152" s="446">
        <v>209.99</v>
      </c>
      <c r="E7152" s="323"/>
    </row>
    <row r="7153" spans="1:5" ht="25.5">
      <c r="A7153" s="447">
        <v>100852</v>
      </c>
      <c r="B7153" s="332" t="s">
        <v>1155</v>
      </c>
      <c r="C7153" s="447" t="s">
        <v>2010</v>
      </c>
      <c r="D7153" s="446">
        <v>229.94</v>
      </c>
      <c r="E7153" s="323"/>
    </row>
    <row r="7154" spans="1:5" ht="25.5">
      <c r="A7154" s="447">
        <v>86886</v>
      </c>
      <c r="B7154" s="332" t="s">
        <v>1101</v>
      </c>
      <c r="C7154" s="447" t="s">
        <v>2010</v>
      </c>
      <c r="D7154" s="446">
        <v>56.29</v>
      </c>
      <c r="E7154" s="323"/>
    </row>
    <row r="7155" spans="1:5" ht="25.5">
      <c r="A7155" s="447">
        <v>86887</v>
      </c>
      <c r="B7155" s="332" t="s">
        <v>1102</v>
      </c>
      <c r="C7155" s="447" t="s">
        <v>2010</v>
      </c>
      <c r="D7155" s="446">
        <v>61.1</v>
      </c>
      <c r="E7155" s="323"/>
    </row>
    <row r="7156" spans="1:5" ht="25.5">
      <c r="A7156" s="447">
        <v>86884</v>
      </c>
      <c r="B7156" s="332" t="s">
        <v>6536</v>
      </c>
      <c r="C7156" s="447" t="s">
        <v>2010</v>
      </c>
      <c r="D7156" s="446">
        <v>10.07</v>
      </c>
      <c r="E7156" s="323"/>
    </row>
    <row r="7157" spans="1:5" ht="25.5">
      <c r="A7157" s="447">
        <v>86885</v>
      </c>
      <c r="B7157" s="332" t="s">
        <v>6537</v>
      </c>
      <c r="C7157" s="447" t="s">
        <v>2010</v>
      </c>
      <c r="D7157" s="446">
        <v>11.29</v>
      </c>
      <c r="E7157" s="323"/>
    </row>
    <row r="7158" spans="1:5" ht="25.5">
      <c r="A7158" s="447">
        <v>95546</v>
      </c>
      <c r="B7158" s="332" t="s">
        <v>1150</v>
      </c>
      <c r="C7158" s="447" t="s">
        <v>2010</v>
      </c>
      <c r="D7158" s="446">
        <v>253.81</v>
      </c>
      <c r="E7158" s="323"/>
    </row>
    <row r="7159" spans="1:5" ht="25.5">
      <c r="A7159" s="447">
        <v>86902</v>
      </c>
      <c r="B7159" s="332" t="s">
        <v>1111</v>
      </c>
      <c r="C7159" s="447" t="s">
        <v>2010</v>
      </c>
      <c r="D7159" s="446">
        <v>331.05</v>
      </c>
      <c r="E7159" s="323"/>
    </row>
    <row r="7160" spans="1:5" ht="51">
      <c r="A7160" s="447">
        <v>86939</v>
      </c>
      <c r="B7160" s="332" t="s">
        <v>1136</v>
      </c>
      <c r="C7160" s="447" t="s">
        <v>2010</v>
      </c>
      <c r="D7160" s="446">
        <v>449.49</v>
      </c>
      <c r="E7160" s="323"/>
    </row>
    <row r="7161" spans="1:5" ht="38.25">
      <c r="A7161" s="447">
        <v>86903</v>
      </c>
      <c r="B7161" s="332" t="s">
        <v>1112</v>
      </c>
      <c r="C7161" s="447" t="s">
        <v>2010</v>
      </c>
      <c r="D7161" s="446">
        <v>371.19</v>
      </c>
      <c r="E7161" s="323"/>
    </row>
    <row r="7162" spans="1:5" ht="63.75">
      <c r="A7162" s="447">
        <v>86940</v>
      </c>
      <c r="B7162" s="332" t="s">
        <v>1137</v>
      </c>
      <c r="C7162" s="447" t="s">
        <v>2010</v>
      </c>
      <c r="D7162" s="446">
        <v>1280.28</v>
      </c>
      <c r="E7162" s="323"/>
    </row>
    <row r="7163" spans="1:5" ht="63.75">
      <c r="A7163" s="447">
        <v>86941</v>
      </c>
      <c r="B7163" s="332" t="s">
        <v>1138</v>
      </c>
      <c r="C7163" s="447" t="s">
        <v>2010</v>
      </c>
      <c r="D7163" s="446">
        <v>909.9</v>
      </c>
      <c r="E7163" s="323"/>
    </row>
    <row r="7164" spans="1:5" ht="38.25">
      <c r="A7164" s="447">
        <v>86904</v>
      </c>
      <c r="B7164" s="332" t="s">
        <v>1113</v>
      </c>
      <c r="C7164" s="447" t="s">
        <v>2010</v>
      </c>
      <c r="D7164" s="446">
        <v>149.54</v>
      </c>
      <c r="E7164" s="323"/>
    </row>
    <row r="7165" spans="1:5" ht="63.75">
      <c r="A7165" s="447">
        <v>86943</v>
      </c>
      <c r="B7165" s="332" t="s">
        <v>1140</v>
      </c>
      <c r="C7165" s="447" t="s">
        <v>2010</v>
      </c>
      <c r="D7165" s="446">
        <v>267.98</v>
      </c>
      <c r="E7165" s="323"/>
    </row>
    <row r="7166" spans="1:5" ht="63.75">
      <c r="A7166" s="447">
        <v>86942</v>
      </c>
      <c r="B7166" s="332" t="s">
        <v>1139</v>
      </c>
      <c r="C7166" s="447" t="s">
        <v>2010</v>
      </c>
      <c r="D7166" s="446">
        <v>276.93</v>
      </c>
      <c r="E7166" s="323"/>
    </row>
    <row r="7167" spans="1:5" ht="25.5">
      <c r="A7167" s="447">
        <v>100856</v>
      </c>
      <c r="B7167" s="332" t="s">
        <v>6548</v>
      </c>
      <c r="C7167" s="447" t="s">
        <v>2010</v>
      </c>
      <c r="D7167" s="446">
        <v>44.8</v>
      </c>
      <c r="E7167" s="323"/>
    </row>
    <row r="7168" spans="1:5" ht="25.5">
      <c r="A7168" s="447">
        <v>100858</v>
      </c>
      <c r="B7168" s="332" t="s">
        <v>6550</v>
      </c>
      <c r="C7168" s="447" t="s">
        <v>2010</v>
      </c>
      <c r="D7168" s="446">
        <v>716.73</v>
      </c>
      <c r="E7168" s="323"/>
    </row>
    <row r="7169" spans="1:5" ht="38.25">
      <c r="A7169" s="447">
        <v>100859</v>
      </c>
      <c r="B7169" s="332" t="s">
        <v>6551</v>
      </c>
      <c r="C7169" s="447" t="s">
        <v>2010</v>
      </c>
      <c r="D7169" s="446">
        <v>932.84</v>
      </c>
      <c r="E7169" s="323"/>
    </row>
    <row r="7170" spans="1:5" ht="25.5">
      <c r="A7170" s="447">
        <v>95544</v>
      </c>
      <c r="B7170" s="332" t="s">
        <v>1148</v>
      </c>
      <c r="C7170" s="447" t="s">
        <v>2010</v>
      </c>
      <c r="D7170" s="446">
        <v>84.05</v>
      </c>
      <c r="E7170" s="323"/>
    </row>
    <row r="7171" spans="1:5" ht="25.5">
      <c r="A7171" s="447">
        <v>95543</v>
      </c>
      <c r="B7171" s="332" t="s">
        <v>1147</v>
      </c>
      <c r="C7171" s="447" t="s">
        <v>2010</v>
      </c>
      <c r="D7171" s="446">
        <v>108.92</v>
      </c>
      <c r="E7171" s="323"/>
    </row>
    <row r="7172" spans="1:5" ht="25.5">
      <c r="A7172" s="447">
        <v>95542</v>
      </c>
      <c r="B7172" s="332" t="s">
        <v>1146</v>
      </c>
      <c r="C7172" s="447" t="s">
        <v>2010</v>
      </c>
      <c r="D7172" s="446">
        <v>66.81</v>
      </c>
      <c r="E7172" s="323"/>
    </row>
    <row r="7173" spans="1:5" ht="25.5">
      <c r="A7173" s="447">
        <v>100874</v>
      </c>
      <c r="B7173" s="332" t="s">
        <v>1170</v>
      </c>
      <c r="C7173" s="447" t="s">
        <v>2010</v>
      </c>
      <c r="D7173" s="446">
        <v>330.72</v>
      </c>
      <c r="E7173" s="323"/>
    </row>
    <row r="7174" spans="1:5" ht="25.5">
      <c r="A7174" s="447">
        <v>95545</v>
      </c>
      <c r="B7174" s="332" t="s">
        <v>1149</v>
      </c>
      <c r="C7174" s="447" t="s">
        <v>2010</v>
      </c>
      <c r="D7174" s="446">
        <v>82.21</v>
      </c>
      <c r="E7174" s="323"/>
    </row>
    <row r="7175" spans="1:5" ht="25.5">
      <c r="A7175" s="447">
        <v>95547</v>
      </c>
      <c r="B7175" s="332" t="s">
        <v>1151</v>
      </c>
      <c r="C7175" s="447" t="s">
        <v>2010</v>
      </c>
      <c r="D7175" s="446">
        <v>95.91</v>
      </c>
      <c r="E7175" s="323"/>
    </row>
    <row r="7176" spans="1:5" ht="25.5">
      <c r="A7176" s="447">
        <v>86883</v>
      </c>
      <c r="B7176" s="332" t="s">
        <v>1100</v>
      </c>
      <c r="C7176" s="447" t="s">
        <v>2010</v>
      </c>
      <c r="D7176" s="446">
        <v>10.8</v>
      </c>
      <c r="E7176" s="323"/>
    </row>
    <row r="7177" spans="1:5" ht="25.5">
      <c r="A7177" s="447">
        <v>86881</v>
      </c>
      <c r="B7177" s="332" t="s">
        <v>6534</v>
      </c>
      <c r="C7177" s="447" t="s">
        <v>2010</v>
      </c>
      <c r="D7177" s="446">
        <v>231.62</v>
      </c>
      <c r="E7177" s="323"/>
    </row>
    <row r="7178" spans="1:5" ht="25.5">
      <c r="A7178" s="447">
        <v>86882</v>
      </c>
      <c r="B7178" s="332" t="s">
        <v>6535</v>
      </c>
      <c r="C7178" s="447" t="s">
        <v>2010</v>
      </c>
      <c r="D7178" s="446">
        <v>19.75</v>
      </c>
      <c r="E7178" s="323"/>
    </row>
    <row r="7179" spans="1:5" ht="38.25">
      <c r="A7179" s="447">
        <v>100862</v>
      </c>
      <c r="B7179" s="332" t="s">
        <v>1158</v>
      </c>
      <c r="C7179" s="447" t="s">
        <v>2010</v>
      </c>
      <c r="D7179" s="446">
        <v>40.090000000000003</v>
      </c>
      <c r="E7179" s="323"/>
    </row>
    <row r="7180" spans="1:5" ht="38.25">
      <c r="A7180" s="447">
        <v>100861</v>
      </c>
      <c r="B7180" s="332" t="s">
        <v>1157</v>
      </c>
      <c r="C7180" s="447" t="s">
        <v>2010</v>
      </c>
      <c r="D7180" s="446">
        <v>36.68</v>
      </c>
      <c r="E7180" s="323"/>
    </row>
    <row r="7181" spans="1:5" ht="25.5">
      <c r="A7181" s="447">
        <v>86872</v>
      </c>
      <c r="B7181" s="332" t="s">
        <v>1096</v>
      </c>
      <c r="C7181" s="447" t="s">
        <v>2010</v>
      </c>
      <c r="D7181" s="446">
        <v>700.65</v>
      </c>
      <c r="E7181" s="323"/>
    </row>
    <row r="7182" spans="1:5" ht="51">
      <c r="A7182" s="447">
        <v>86919</v>
      </c>
      <c r="B7182" s="332" t="s">
        <v>1116</v>
      </c>
      <c r="C7182" s="447" t="s">
        <v>2010</v>
      </c>
      <c r="D7182" s="446">
        <v>903.83</v>
      </c>
      <c r="E7182" s="323"/>
    </row>
    <row r="7183" spans="1:5" ht="51">
      <c r="A7183" s="447">
        <v>86920</v>
      </c>
      <c r="B7183" s="332" t="s">
        <v>1117</v>
      </c>
      <c r="C7183" s="447" t="s">
        <v>2010</v>
      </c>
      <c r="D7183" s="446">
        <v>785.05</v>
      </c>
      <c r="E7183" s="323"/>
    </row>
    <row r="7184" spans="1:5" ht="38.25">
      <c r="A7184" s="447">
        <v>86921</v>
      </c>
      <c r="B7184" s="332" t="s">
        <v>1118</v>
      </c>
      <c r="C7184" s="447" t="s">
        <v>2010</v>
      </c>
      <c r="D7184" s="446">
        <v>740.66</v>
      </c>
      <c r="E7184" s="323"/>
    </row>
    <row r="7185" spans="1:5" ht="25.5">
      <c r="A7185" s="447">
        <v>86874</v>
      </c>
      <c r="B7185" s="332" t="s">
        <v>1097</v>
      </c>
      <c r="C7185" s="447" t="s">
        <v>2010</v>
      </c>
      <c r="D7185" s="446">
        <v>486.36</v>
      </c>
      <c r="E7185" s="323"/>
    </row>
    <row r="7186" spans="1:5" ht="51">
      <c r="A7186" s="447">
        <v>86922</v>
      </c>
      <c r="B7186" s="332" t="s">
        <v>1119</v>
      </c>
      <c r="C7186" s="447" t="s">
        <v>2010</v>
      </c>
      <c r="D7186" s="446">
        <v>910.36</v>
      </c>
      <c r="E7186" s="323"/>
    </row>
    <row r="7187" spans="1:5" ht="51">
      <c r="A7187" s="447">
        <v>86923</v>
      </c>
      <c r="B7187" s="332" t="s">
        <v>1120</v>
      </c>
      <c r="C7187" s="447" t="s">
        <v>2010</v>
      </c>
      <c r="D7187" s="446">
        <v>579.71</v>
      </c>
      <c r="E7187" s="323"/>
    </row>
    <row r="7188" spans="1:5" ht="38.25">
      <c r="A7188" s="447">
        <v>86924</v>
      </c>
      <c r="B7188" s="332" t="s">
        <v>1121</v>
      </c>
      <c r="C7188" s="447" t="s">
        <v>2010</v>
      </c>
      <c r="D7188" s="446">
        <v>535.32000000000005</v>
      </c>
      <c r="E7188" s="323"/>
    </row>
    <row r="7189" spans="1:5" ht="25.5">
      <c r="A7189" s="447">
        <v>86875</v>
      </c>
      <c r="B7189" s="332" t="s">
        <v>1098</v>
      </c>
      <c r="C7189" s="447" t="s">
        <v>2010</v>
      </c>
      <c r="D7189" s="446">
        <v>601.07000000000005</v>
      </c>
      <c r="E7189" s="323"/>
    </row>
    <row r="7190" spans="1:5" ht="51">
      <c r="A7190" s="447">
        <v>86925</v>
      </c>
      <c r="B7190" s="332" t="s">
        <v>1122</v>
      </c>
      <c r="C7190" s="447" t="s">
        <v>2010</v>
      </c>
      <c r="D7190" s="446">
        <v>685.47</v>
      </c>
      <c r="E7190" s="323"/>
    </row>
    <row r="7191" spans="1:5" ht="51">
      <c r="A7191" s="447">
        <v>86926</v>
      </c>
      <c r="B7191" s="332" t="s">
        <v>1123</v>
      </c>
      <c r="C7191" s="447" t="s">
        <v>2010</v>
      </c>
      <c r="D7191" s="446">
        <v>641.08000000000004</v>
      </c>
      <c r="E7191" s="323"/>
    </row>
    <row r="7192" spans="1:5" ht="25.5">
      <c r="A7192" s="447">
        <v>86876</v>
      </c>
      <c r="B7192" s="332" t="s">
        <v>1099</v>
      </c>
      <c r="C7192" s="447" t="s">
        <v>2010</v>
      </c>
      <c r="D7192" s="446">
        <v>345.92</v>
      </c>
      <c r="E7192" s="323"/>
    </row>
    <row r="7193" spans="1:5" ht="51">
      <c r="A7193" s="447">
        <v>86929</v>
      </c>
      <c r="B7193" s="332" t="s">
        <v>1126</v>
      </c>
      <c r="C7193" s="447" t="s">
        <v>2010</v>
      </c>
      <c r="D7193" s="446">
        <v>430.32</v>
      </c>
      <c r="E7193" s="323"/>
    </row>
    <row r="7194" spans="1:5" ht="38.25">
      <c r="A7194" s="447">
        <v>86930</v>
      </c>
      <c r="B7194" s="332" t="s">
        <v>1127</v>
      </c>
      <c r="C7194" s="447" t="s">
        <v>2010</v>
      </c>
      <c r="D7194" s="446">
        <v>385.93</v>
      </c>
      <c r="E7194" s="323"/>
    </row>
    <row r="7195" spans="1:5" ht="51">
      <c r="A7195" s="447">
        <v>86927</v>
      </c>
      <c r="B7195" s="332" t="s">
        <v>1124</v>
      </c>
      <c r="C7195" s="447" t="s">
        <v>2010</v>
      </c>
      <c r="D7195" s="446">
        <v>439.27</v>
      </c>
      <c r="E7195" s="323"/>
    </row>
    <row r="7196" spans="1:5" ht="38.25">
      <c r="A7196" s="447">
        <v>86928</v>
      </c>
      <c r="B7196" s="332" t="s">
        <v>1125</v>
      </c>
      <c r="C7196" s="447" t="s">
        <v>2010</v>
      </c>
      <c r="D7196" s="446">
        <v>394.88</v>
      </c>
      <c r="E7196" s="323"/>
    </row>
    <row r="7197" spans="1:5" ht="25.5">
      <c r="A7197" s="447">
        <v>86914</v>
      </c>
      <c r="B7197" s="332" t="s">
        <v>6543</v>
      </c>
      <c r="C7197" s="447" t="s">
        <v>2010</v>
      </c>
      <c r="D7197" s="446">
        <v>116.34</v>
      </c>
      <c r="E7197" s="323"/>
    </row>
    <row r="7198" spans="1:5" ht="25.5">
      <c r="A7198" s="447">
        <v>86913</v>
      </c>
      <c r="B7198" s="332" t="s">
        <v>6542</v>
      </c>
      <c r="C7198" s="447" t="s">
        <v>2010</v>
      </c>
      <c r="D7198" s="446">
        <v>64.64</v>
      </c>
      <c r="E7198" s="323"/>
    </row>
    <row r="7199" spans="1:5" ht="25.5">
      <c r="A7199" s="447">
        <v>100853</v>
      </c>
      <c r="B7199" s="332" t="s">
        <v>3267</v>
      </c>
      <c r="C7199" s="447" t="s">
        <v>2010</v>
      </c>
      <c r="D7199" s="446">
        <v>407.01</v>
      </c>
      <c r="E7199" s="323"/>
    </row>
    <row r="7200" spans="1:5" ht="25.5">
      <c r="A7200" s="447">
        <v>100854</v>
      </c>
      <c r="B7200" s="332" t="s">
        <v>1156</v>
      </c>
      <c r="C7200" s="447" t="s">
        <v>2010</v>
      </c>
      <c r="D7200" s="446">
        <v>2128.2600000000002</v>
      </c>
      <c r="E7200" s="323"/>
    </row>
    <row r="7201" spans="1:5" ht="25.5">
      <c r="A7201" s="447">
        <v>86915</v>
      </c>
      <c r="B7201" s="332" t="s">
        <v>6544</v>
      </c>
      <c r="C7201" s="447" t="s">
        <v>2010</v>
      </c>
      <c r="D7201" s="446">
        <v>169.95</v>
      </c>
      <c r="E7201" s="323"/>
    </row>
    <row r="7202" spans="1:5" ht="25.5">
      <c r="A7202" s="447">
        <v>86906</v>
      </c>
      <c r="B7202" s="332" t="s">
        <v>6538</v>
      </c>
      <c r="C7202" s="447" t="s">
        <v>2010</v>
      </c>
      <c r="D7202" s="446">
        <v>88.61</v>
      </c>
      <c r="E7202" s="323"/>
    </row>
    <row r="7203" spans="1:5" ht="38.25">
      <c r="A7203" s="447">
        <v>86911</v>
      </c>
      <c r="B7203" s="332" t="s">
        <v>6541</v>
      </c>
      <c r="C7203" s="447" t="s">
        <v>2010</v>
      </c>
      <c r="D7203" s="446">
        <v>103.68</v>
      </c>
      <c r="E7203" s="323"/>
    </row>
    <row r="7204" spans="1:5" ht="38.25">
      <c r="A7204" s="447">
        <v>86909</v>
      </c>
      <c r="B7204" s="332" t="s">
        <v>6539</v>
      </c>
      <c r="C7204" s="447" t="s">
        <v>2010</v>
      </c>
      <c r="D7204" s="446">
        <v>153.88999999999999</v>
      </c>
      <c r="E7204" s="323"/>
    </row>
    <row r="7205" spans="1:5" ht="38.25">
      <c r="A7205" s="447">
        <v>86910</v>
      </c>
      <c r="B7205" s="332" t="s">
        <v>6540</v>
      </c>
      <c r="C7205" s="447" t="s">
        <v>2010</v>
      </c>
      <c r="D7205" s="446">
        <v>151.66999999999999</v>
      </c>
      <c r="E7205" s="323"/>
    </row>
    <row r="7206" spans="1:5" ht="25.5">
      <c r="A7206" s="447">
        <v>86916</v>
      </c>
      <c r="B7206" s="332" t="s">
        <v>6545</v>
      </c>
      <c r="C7206" s="447" t="s">
        <v>2010</v>
      </c>
      <c r="D7206" s="446">
        <v>20.25</v>
      </c>
      <c r="E7206" s="323"/>
    </row>
    <row r="7207" spans="1:5" ht="25.5">
      <c r="A7207" s="447">
        <v>95469</v>
      </c>
      <c r="B7207" s="332" t="s">
        <v>1143</v>
      </c>
      <c r="C7207" s="447" t="s">
        <v>2010</v>
      </c>
      <c r="D7207" s="446">
        <v>290.77</v>
      </c>
      <c r="E7207" s="323"/>
    </row>
    <row r="7208" spans="1:5" ht="38.25">
      <c r="A7208" s="447">
        <v>95470</v>
      </c>
      <c r="B7208" s="332" t="s">
        <v>7311</v>
      </c>
      <c r="C7208" s="447" t="s">
        <v>2010</v>
      </c>
      <c r="D7208" s="446">
        <v>298.61</v>
      </c>
      <c r="E7208" s="323"/>
    </row>
    <row r="7209" spans="1:5" ht="38.25">
      <c r="A7209" s="447">
        <v>95471</v>
      </c>
      <c r="B7209" s="332" t="s">
        <v>1144</v>
      </c>
      <c r="C7209" s="447" t="s">
        <v>2010</v>
      </c>
      <c r="D7209" s="446">
        <v>716.05</v>
      </c>
      <c r="E7209" s="323"/>
    </row>
    <row r="7210" spans="1:5" ht="51">
      <c r="A7210" s="447">
        <v>95472</v>
      </c>
      <c r="B7210" s="332" t="s">
        <v>1145</v>
      </c>
      <c r="C7210" s="447" t="s">
        <v>2010</v>
      </c>
      <c r="D7210" s="446">
        <v>723.89</v>
      </c>
      <c r="E7210" s="323"/>
    </row>
    <row r="7211" spans="1:5" ht="25.5">
      <c r="A7211" s="447">
        <v>100848</v>
      </c>
      <c r="B7211" s="332" t="s">
        <v>1152</v>
      </c>
      <c r="C7211" s="447" t="s">
        <v>2010</v>
      </c>
      <c r="D7211" s="446">
        <v>518.72</v>
      </c>
      <c r="E7211" s="323"/>
    </row>
    <row r="7212" spans="1:5" ht="25.5">
      <c r="A7212" s="447">
        <v>86888</v>
      </c>
      <c r="B7212" s="332" t="s">
        <v>1103</v>
      </c>
      <c r="C7212" s="447" t="s">
        <v>2010</v>
      </c>
      <c r="D7212" s="446">
        <v>463.57</v>
      </c>
      <c r="E7212" s="323"/>
    </row>
    <row r="7213" spans="1:5" ht="38.25">
      <c r="A7213" s="447">
        <v>86932</v>
      </c>
      <c r="B7213" s="332" t="s">
        <v>1129</v>
      </c>
      <c r="C7213" s="447" t="s">
        <v>2010</v>
      </c>
      <c r="D7213" s="446">
        <v>524.66999999999996</v>
      </c>
      <c r="E7213" s="323"/>
    </row>
    <row r="7214" spans="1:5" ht="38.25">
      <c r="A7214" s="447">
        <v>86931</v>
      </c>
      <c r="B7214" s="332" t="s">
        <v>1128</v>
      </c>
      <c r="C7214" s="447" t="s">
        <v>2010</v>
      </c>
      <c r="D7214" s="446">
        <v>474.86</v>
      </c>
      <c r="E7214" s="323"/>
    </row>
    <row r="7215" spans="1:5" ht="25.5">
      <c r="A7215" s="447">
        <v>100878</v>
      </c>
      <c r="B7215" s="332" t="s">
        <v>3268</v>
      </c>
      <c r="C7215" s="447" t="s">
        <v>2010</v>
      </c>
      <c r="D7215" s="446">
        <v>616.82000000000005</v>
      </c>
      <c r="E7215" s="323"/>
    </row>
    <row r="7216" spans="1:5" ht="38.25">
      <c r="A7216" s="447">
        <v>86877</v>
      </c>
      <c r="B7216" s="332" t="s">
        <v>6530</v>
      </c>
      <c r="C7216" s="447" t="s">
        <v>2010</v>
      </c>
      <c r="D7216" s="446">
        <v>76.040000000000006</v>
      </c>
      <c r="E7216" s="323"/>
    </row>
    <row r="7217" spans="1:5" ht="25.5">
      <c r="A7217" s="447">
        <v>86878</v>
      </c>
      <c r="B7217" s="332" t="s">
        <v>6531</v>
      </c>
      <c r="C7217" s="447" t="s">
        <v>2010</v>
      </c>
      <c r="D7217" s="446">
        <v>82.02</v>
      </c>
      <c r="E7217" s="323"/>
    </row>
    <row r="7218" spans="1:5" ht="25.5">
      <c r="A7218" s="447">
        <v>86879</v>
      </c>
      <c r="B7218" s="332" t="s">
        <v>6532</v>
      </c>
      <c r="C7218" s="447" t="s">
        <v>2010</v>
      </c>
      <c r="D7218" s="446">
        <v>8.9600000000000009</v>
      </c>
      <c r="E7218" s="323"/>
    </row>
    <row r="7219" spans="1:5" ht="38.25">
      <c r="A7219" s="447">
        <v>86880</v>
      </c>
      <c r="B7219" s="332" t="s">
        <v>6533</v>
      </c>
      <c r="C7219" s="447" t="s">
        <v>2010</v>
      </c>
      <c r="D7219" s="446">
        <v>23.09</v>
      </c>
      <c r="E7219" s="323"/>
    </row>
    <row r="7220" spans="1:5" ht="25.5">
      <c r="A7220" s="447">
        <v>101663</v>
      </c>
      <c r="B7220" s="332" t="s">
        <v>9304</v>
      </c>
      <c r="C7220" s="447" t="s">
        <v>2010</v>
      </c>
      <c r="D7220" s="446">
        <v>27.59</v>
      </c>
      <c r="E7220" s="323"/>
    </row>
    <row r="7221" spans="1:5" ht="25.5">
      <c r="A7221" s="447">
        <v>101664</v>
      </c>
      <c r="B7221" s="332" t="s">
        <v>9305</v>
      </c>
      <c r="C7221" s="447" t="s">
        <v>2010</v>
      </c>
      <c r="D7221" s="446">
        <v>29.15</v>
      </c>
      <c r="E7221" s="323"/>
    </row>
    <row r="7222" spans="1:5" ht="25.5">
      <c r="A7222" s="447">
        <v>101665</v>
      </c>
      <c r="B7222" s="332" t="s">
        <v>9306</v>
      </c>
      <c r="C7222" s="447" t="s">
        <v>2010</v>
      </c>
      <c r="D7222" s="446">
        <v>35.83</v>
      </c>
      <c r="E7222" s="323"/>
    </row>
    <row r="7223" spans="1:5" ht="38.25">
      <c r="A7223" s="447">
        <v>101634</v>
      </c>
      <c r="B7223" s="332" t="s">
        <v>9307</v>
      </c>
      <c r="C7223" s="447" t="s">
        <v>2010</v>
      </c>
      <c r="D7223" s="446">
        <v>0</v>
      </c>
      <c r="E7223" s="323"/>
    </row>
    <row r="7224" spans="1:5" ht="38.25">
      <c r="A7224" s="447">
        <v>101635</v>
      </c>
      <c r="B7224" s="332" t="s">
        <v>9308</v>
      </c>
      <c r="C7224" s="447" t="s">
        <v>2010</v>
      </c>
      <c r="D7224" s="446">
        <v>0</v>
      </c>
      <c r="E7224" s="323"/>
    </row>
    <row r="7225" spans="1:5" ht="38.25">
      <c r="A7225" s="447">
        <v>101636</v>
      </c>
      <c r="B7225" s="332" t="s">
        <v>9309</v>
      </c>
      <c r="C7225" s="447" t="s">
        <v>2010</v>
      </c>
      <c r="D7225" s="446">
        <v>145.72999999999999</v>
      </c>
      <c r="E7225" s="323"/>
    </row>
    <row r="7226" spans="1:5" ht="38.25">
      <c r="A7226" s="447">
        <v>101637</v>
      </c>
      <c r="B7226" s="332" t="s">
        <v>9310</v>
      </c>
      <c r="C7226" s="447" t="s">
        <v>2010</v>
      </c>
      <c r="D7226" s="446">
        <v>140.16999999999999</v>
      </c>
      <c r="E7226" s="323"/>
    </row>
    <row r="7227" spans="1:5" ht="38.25">
      <c r="A7227" s="447">
        <v>101638</v>
      </c>
      <c r="B7227" s="332" t="s">
        <v>9311</v>
      </c>
      <c r="C7227" s="447" t="s">
        <v>2010</v>
      </c>
      <c r="D7227" s="446">
        <v>0</v>
      </c>
      <c r="E7227" s="323"/>
    </row>
    <row r="7228" spans="1:5" ht="38.25">
      <c r="A7228" s="447">
        <v>101639</v>
      </c>
      <c r="B7228" s="332" t="s">
        <v>9312</v>
      </c>
      <c r="C7228" s="447" t="s">
        <v>2010</v>
      </c>
      <c r="D7228" s="446">
        <v>0</v>
      </c>
      <c r="E7228" s="323"/>
    </row>
    <row r="7229" spans="1:5" ht="25.5">
      <c r="A7229" s="447">
        <v>105919</v>
      </c>
      <c r="B7229" s="332" t="s">
        <v>9313</v>
      </c>
      <c r="C7229" s="447" t="s">
        <v>2010</v>
      </c>
      <c r="D7229" s="446">
        <v>0</v>
      </c>
      <c r="E7229" s="323"/>
    </row>
    <row r="7230" spans="1:5" ht="25.5">
      <c r="A7230" s="447">
        <v>101658</v>
      </c>
      <c r="B7230" s="332" t="s">
        <v>9314</v>
      </c>
      <c r="C7230" s="447" t="s">
        <v>2010</v>
      </c>
      <c r="D7230" s="446">
        <v>689.1</v>
      </c>
      <c r="E7230" s="323"/>
    </row>
    <row r="7231" spans="1:5" ht="25.5">
      <c r="A7231" s="447">
        <v>101659</v>
      </c>
      <c r="B7231" s="332" t="s">
        <v>9315</v>
      </c>
      <c r="C7231" s="447" t="s">
        <v>2010</v>
      </c>
      <c r="D7231" s="446">
        <v>788.58</v>
      </c>
      <c r="E7231" s="323"/>
    </row>
    <row r="7232" spans="1:5" ht="25.5">
      <c r="A7232" s="447">
        <v>101660</v>
      </c>
      <c r="B7232" s="332" t="s">
        <v>9316</v>
      </c>
      <c r="C7232" s="447" t="s">
        <v>2010</v>
      </c>
      <c r="D7232" s="446">
        <v>1258.19</v>
      </c>
      <c r="E7232" s="323"/>
    </row>
    <row r="7233" spans="1:5" ht="25.5">
      <c r="A7233" s="447">
        <v>101654</v>
      </c>
      <c r="B7233" s="332" t="s">
        <v>9317</v>
      </c>
      <c r="C7233" s="447" t="s">
        <v>2010</v>
      </c>
      <c r="D7233" s="446">
        <v>258.45</v>
      </c>
      <c r="E7233" s="323"/>
    </row>
    <row r="7234" spans="1:5" ht="25.5">
      <c r="A7234" s="447">
        <v>101655</v>
      </c>
      <c r="B7234" s="332" t="s">
        <v>9318</v>
      </c>
      <c r="C7234" s="447" t="s">
        <v>2010</v>
      </c>
      <c r="D7234" s="446">
        <v>414.85</v>
      </c>
      <c r="E7234" s="323"/>
    </row>
    <row r="7235" spans="1:5" ht="25.5">
      <c r="A7235" s="447">
        <v>101656</v>
      </c>
      <c r="B7235" s="332" t="s">
        <v>9319</v>
      </c>
      <c r="C7235" s="447" t="s">
        <v>2010</v>
      </c>
      <c r="D7235" s="446">
        <v>451.37</v>
      </c>
      <c r="E7235" s="323"/>
    </row>
    <row r="7236" spans="1:5" ht="25.5">
      <c r="A7236" s="447">
        <v>101657</v>
      </c>
      <c r="B7236" s="332" t="s">
        <v>9320</v>
      </c>
      <c r="C7236" s="447" t="s">
        <v>2010</v>
      </c>
      <c r="D7236" s="446">
        <v>529.16</v>
      </c>
      <c r="E7236" s="323"/>
    </row>
    <row r="7237" spans="1:5" ht="25.5">
      <c r="A7237" s="447">
        <v>105923</v>
      </c>
      <c r="B7237" s="332" t="s">
        <v>9321</v>
      </c>
      <c r="C7237" s="447" t="s">
        <v>2010</v>
      </c>
      <c r="D7237" s="446">
        <v>0</v>
      </c>
      <c r="E7237" s="323"/>
    </row>
    <row r="7238" spans="1:5" ht="25.5">
      <c r="A7238" s="447">
        <v>105921</v>
      </c>
      <c r="B7238" s="332" t="s">
        <v>9322</v>
      </c>
      <c r="C7238" s="447" t="s">
        <v>2010</v>
      </c>
      <c r="D7238" s="446">
        <v>0</v>
      </c>
      <c r="E7238" s="323"/>
    </row>
    <row r="7239" spans="1:5" ht="25.5">
      <c r="A7239" s="447">
        <v>105920</v>
      </c>
      <c r="B7239" s="332" t="s">
        <v>9323</v>
      </c>
      <c r="C7239" s="447" t="s">
        <v>2010</v>
      </c>
      <c r="D7239" s="446">
        <v>0</v>
      </c>
      <c r="E7239" s="323"/>
    </row>
    <row r="7240" spans="1:5" ht="25.5">
      <c r="A7240" s="447">
        <v>105922</v>
      </c>
      <c r="B7240" s="332" t="s">
        <v>9324</v>
      </c>
      <c r="C7240" s="447" t="s">
        <v>2010</v>
      </c>
      <c r="D7240" s="446">
        <v>0</v>
      </c>
      <c r="E7240" s="323"/>
    </row>
    <row r="7241" spans="1:5" ht="25.5">
      <c r="A7241" s="447">
        <v>101632</v>
      </c>
      <c r="B7241" s="332" t="s">
        <v>9325</v>
      </c>
      <c r="C7241" s="447" t="s">
        <v>2010</v>
      </c>
      <c r="D7241" s="446">
        <v>36.35</v>
      </c>
      <c r="E7241" s="323"/>
    </row>
    <row r="7242" spans="1:5" ht="38.25">
      <c r="A7242" s="447">
        <v>101661</v>
      </c>
      <c r="B7242" s="332" t="s">
        <v>9326</v>
      </c>
      <c r="C7242" s="447" t="s">
        <v>2010</v>
      </c>
      <c r="D7242" s="446">
        <v>127.04</v>
      </c>
      <c r="E7242" s="323"/>
    </row>
    <row r="7243" spans="1:5" ht="25.5">
      <c r="A7243" s="447">
        <v>105924</v>
      </c>
      <c r="B7243" s="332" t="s">
        <v>9327</v>
      </c>
      <c r="C7243" s="447" t="s">
        <v>2010</v>
      </c>
      <c r="D7243" s="446">
        <v>12.42</v>
      </c>
      <c r="E7243" s="323"/>
    </row>
    <row r="7244" spans="1:5" ht="25.5">
      <c r="A7244" s="447">
        <v>101651</v>
      </c>
      <c r="B7244" s="332" t="s">
        <v>9328</v>
      </c>
      <c r="C7244" s="447" t="s">
        <v>2010</v>
      </c>
      <c r="D7244" s="446">
        <v>65.09</v>
      </c>
      <c r="E7244" s="323"/>
    </row>
    <row r="7245" spans="1:5" ht="25.5">
      <c r="A7245" s="447">
        <v>101630</v>
      </c>
      <c r="B7245" s="332" t="s">
        <v>9329</v>
      </c>
      <c r="C7245" s="447" t="s">
        <v>2010</v>
      </c>
      <c r="D7245" s="446">
        <v>75.19</v>
      </c>
      <c r="E7245" s="323"/>
    </row>
    <row r="7246" spans="1:5" ht="38.25">
      <c r="A7246" s="447">
        <v>101633</v>
      </c>
      <c r="B7246" s="332" t="s">
        <v>9330</v>
      </c>
      <c r="C7246" s="447" t="s">
        <v>2010</v>
      </c>
      <c r="D7246" s="446">
        <v>99.09</v>
      </c>
      <c r="E7246" s="323"/>
    </row>
    <row r="7247" spans="1:5" ht="63.75">
      <c r="A7247" s="447">
        <v>104219</v>
      </c>
      <c r="B7247" s="332" t="s">
        <v>5045</v>
      </c>
      <c r="C7247" s="447" t="s">
        <v>16</v>
      </c>
      <c r="D7247" s="446">
        <v>97.78</v>
      </c>
      <c r="E7247" s="323"/>
    </row>
    <row r="7248" spans="1:5" ht="63.75">
      <c r="A7248" s="447">
        <v>104223</v>
      </c>
      <c r="B7248" s="332" t="s">
        <v>5049</v>
      </c>
      <c r="C7248" s="447" t="s">
        <v>16</v>
      </c>
      <c r="D7248" s="446">
        <v>128.63</v>
      </c>
      <c r="E7248" s="323"/>
    </row>
    <row r="7249" spans="1:5" ht="63.75">
      <c r="A7249" s="447">
        <v>104227</v>
      </c>
      <c r="B7249" s="332" t="s">
        <v>5053</v>
      </c>
      <c r="C7249" s="447" t="s">
        <v>16</v>
      </c>
      <c r="D7249" s="446">
        <v>151.63</v>
      </c>
      <c r="E7249" s="323"/>
    </row>
    <row r="7250" spans="1:5" ht="63.75">
      <c r="A7250" s="447">
        <v>104231</v>
      </c>
      <c r="B7250" s="332" t="s">
        <v>5057</v>
      </c>
      <c r="C7250" s="447" t="s">
        <v>16</v>
      </c>
      <c r="D7250" s="446">
        <v>167.14</v>
      </c>
      <c r="E7250" s="323"/>
    </row>
    <row r="7251" spans="1:5" ht="63.75">
      <c r="A7251" s="447">
        <v>104235</v>
      </c>
      <c r="B7251" s="332" t="s">
        <v>5061</v>
      </c>
      <c r="C7251" s="447" t="s">
        <v>16</v>
      </c>
      <c r="D7251" s="446">
        <v>82.39</v>
      </c>
      <c r="E7251" s="323"/>
    </row>
    <row r="7252" spans="1:5" ht="63.75">
      <c r="A7252" s="447">
        <v>104239</v>
      </c>
      <c r="B7252" s="332" t="s">
        <v>5065</v>
      </c>
      <c r="C7252" s="447" t="s">
        <v>16</v>
      </c>
      <c r="D7252" s="446">
        <v>111.78</v>
      </c>
      <c r="E7252" s="323"/>
    </row>
    <row r="7253" spans="1:5" ht="63.75">
      <c r="A7253" s="447">
        <v>104243</v>
      </c>
      <c r="B7253" s="332" t="s">
        <v>5069</v>
      </c>
      <c r="C7253" s="447" t="s">
        <v>16</v>
      </c>
      <c r="D7253" s="446">
        <v>133.29</v>
      </c>
      <c r="E7253" s="323"/>
    </row>
    <row r="7254" spans="1:5" ht="63.75">
      <c r="A7254" s="447">
        <v>104247</v>
      </c>
      <c r="B7254" s="332" t="s">
        <v>5073</v>
      </c>
      <c r="C7254" s="447" t="s">
        <v>16</v>
      </c>
      <c r="D7254" s="446">
        <v>143.41999999999999</v>
      </c>
      <c r="E7254" s="323"/>
    </row>
    <row r="7255" spans="1:5" ht="63.75">
      <c r="A7255" s="447">
        <v>87795</v>
      </c>
      <c r="B7255" s="332" t="s">
        <v>5002</v>
      </c>
      <c r="C7255" s="447" t="s">
        <v>16</v>
      </c>
      <c r="D7255" s="446">
        <v>84.59</v>
      </c>
      <c r="E7255" s="323"/>
    </row>
    <row r="7256" spans="1:5" ht="63.75">
      <c r="A7256" s="447">
        <v>87800</v>
      </c>
      <c r="B7256" s="332" t="s">
        <v>5005</v>
      </c>
      <c r="C7256" s="447" t="s">
        <v>16</v>
      </c>
      <c r="D7256" s="446">
        <v>114.96</v>
      </c>
      <c r="E7256" s="323"/>
    </row>
    <row r="7257" spans="1:5" ht="63.75">
      <c r="A7257" s="447">
        <v>87804</v>
      </c>
      <c r="B7257" s="332" t="s">
        <v>5008</v>
      </c>
      <c r="C7257" s="447" t="s">
        <v>16</v>
      </c>
      <c r="D7257" s="446">
        <v>136.47</v>
      </c>
      <c r="E7257" s="323"/>
    </row>
    <row r="7258" spans="1:5" ht="63.75">
      <c r="A7258" s="447">
        <v>87808</v>
      </c>
      <c r="B7258" s="332" t="s">
        <v>5011</v>
      </c>
      <c r="C7258" s="447" t="s">
        <v>16</v>
      </c>
      <c r="D7258" s="446">
        <v>146.5</v>
      </c>
      <c r="E7258" s="323"/>
    </row>
    <row r="7259" spans="1:5" ht="51">
      <c r="A7259" s="447">
        <v>87778</v>
      </c>
      <c r="B7259" s="332" t="s">
        <v>4991</v>
      </c>
      <c r="C7259" s="447" t="s">
        <v>16</v>
      </c>
      <c r="D7259" s="446">
        <v>101.37</v>
      </c>
      <c r="E7259" s="323"/>
    </row>
    <row r="7260" spans="1:5" ht="51">
      <c r="A7260" s="447">
        <v>87783</v>
      </c>
      <c r="B7260" s="332" t="s">
        <v>4994</v>
      </c>
      <c r="C7260" s="447" t="s">
        <v>16</v>
      </c>
      <c r="D7260" s="446">
        <v>133.30000000000001</v>
      </c>
      <c r="E7260" s="323"/>
    </row>
    <row r="7261" spans="1:5" ht="51">
      <c r="A7261" s="447">
        <v>87787</v>
      </c>
      <c r="B7261" s="332" t="s">
        <v>4997</v>
      </c>
      <c r="C7261" s="447" t="s">
        <v>16</v>
      </c>
      <c r="D7261" s="446">
        <v>156.30000000000001</v>
      </c>
      <c r="E7261" s="323"/>
    </row>
    <row r="7262" spans="1:5" ht="63.75">
      <c r="A7262" s="447">
        <v>87791</v>
      </c>
      <c r="B7262" s="332" t="s">
        <v>4999</v>
      </c>
      <c r="C7262" s="447" t="s">
        <v>16</v>
      </c>
      <c r="D7262" s="446">
        <v>172.26</v>
      </c>
      <c r="E7262" s="323"/>
    </row>
    <row r="7263" spans="1:5" ht="63.75">
      <c r="A7263" s="447">
        <v>87832</v>
      </c>
      <c r="B7263" s="332" t="s">
        <v>5028</v>
      </c>
      <c r="C7263" s="447" t="s">
        <v>16</v>
      </c>
      <c r="D7263" s="446">
        <v>159.43</v>
      </c>
      <c r="E7263" s="323"/>
    </row>
    <row r="7264" spans="1:5" ht="51">
      <c r="A7264" s="447">
        <v>87812</v>
      </c>
      <c r="B7264" s="332" t="s">
        <v>5014</v>
      </c>
      <c r="C7264" s="447" t="s">
        <v>16</v>
      </c>
      <c r="D7264" s="446">
        <v>119.66</v>
      </c>
      <c r="E7264" s="323"/>
    </row>
    <row r="7265" spans="1:5" ht="51">
      <c r="A7265" s="447">
        <v>87816</v>
      </c>
      <c r="B7265" s="332" t="s">
        <v>5017</v>
      </c>
      <c r="C7265" s="447" t="s">
        <v>16</v>
      </c>
      <c r="D7265" s="446">
        <v>150.09</v>
      </c>
      <c r="E7265" s="323"/>
    </row>
    <row r="7266" spans="1:5" ht="51">
      <c r="A7266" s="447">
        <v>87820</v>
      </c>
      <c r="B7266" s="332" t="s">
        <v>5020</v>
      </c>
      <c r="C7266" s="447" t="s">
        <v>16</v>
      </c>
      <c r="D7266" s="446">
        <v>171.6</v>
      </c>
      <c r="E7266" s="323"/>
    </row>
    <row r="7267" spans="1:5" ht="63.75">
      <c r="A7267" s="447">
        <v>87824</v>
      </c>
      <c r="B7267" s="332" t="s">
        <v>5022</v>
      </c>
      <c r="C7267" s="447" t="s">
        <v>16</v>
      </c>
      <c r="D7267" s="446">
        <v>197.64</v>
      </c>
      <c r="E7267" s="323"/>
    </row>
    <row r="7268" spans="1:5" ht="51">
      <c r="A7268" s="447">
        <v>87828</v>
      </c>
      <c r="B7268" s="332" t="s">
        <v>5025</v>
      </c>
      <c r="C7268" s="447" t="s">
        <v>16</v>
      </c>
      <c r="D7268" s="446">
        <v>125.6</v>
      </c>
      <c r="E7268" s="323"/>
    </row>
    <row r="7269" spans="1:5" ht="63.75">
      <c r="A7269" s="447">
        <v>104251</v>
      </c>
      <c r="B7269" s="332" t="s">
        <v>6806</v>
      </c>
      <c r="C7269" s="447" t="s">
        <v>16</v>
      </c>
      <c r="D7269" s="446">
        <v>113.2</v>
      </c>
      <c r="E7269" s="323"/>
    </row>
    <row r="7270" spans="1:5" ht="63.75">
      <c r="A7270" s="447">
        <v>104255</v>
      </c>
      <c r="B7270" s="332" t="s">
        <v>6807</v>
      </c>
      <c r="C7270" s="447" t="s">
        <v>16</v>
      </c>
      <c r="D7270" s="446">
        <v>142.6</v>
      </c>
      <c r="E7270" s="323"/>
    </row>
    <row r="7271" spans="1:5" ht="63.75">
      <c r="A7271" s="447">
        <v>104259</v>
      </c>
      <c r="B7271" s="332" t="s">
        <v>6808</v>
      </c>
      <c r="C7271" s="447" t="s">
        <v>16</v>
      </c>
      <c r="D7271" s="446">
        <v>164.11</v>
      </c>
      <c r="E7271" s="323"/>
    </row>
    <row r="7272" spans="1:5" ht="63.75">
      <c r="A7272" s="447">
        <v>104263</v>
      </c>
      <c r="B7272" s="332" t="s">
        <v>6809</v>
      </c>
      <c r="C7272" s="447" t="s">
        <v>16</v>
      </c>
      <c r="D7272" s="446">
        <v>188.41</v>
      </c>
      <c r="E7272" s="323"/>
    </row>
    <row r="7273" spans="1:5" ht="38.25">
      <c r="A7273" s="447">
        <v>87794</v>
      </c>
      <c r="B7273" s="332" t="s">
        <v>5001</v>
      </c>
      <c r="C7273" s="447" t="s">
        <v>16</v>
      </c>
      <c r="D7273" s="446">
        <v>48.01</v>
      </c>
      <c r="E7273" s="323"/>
    </row>
    <row r="7274" spans="1:5" ht="38.25">
      <c r="A7274" s="447">
        <v>87799</v>
      </c>
      <c r="B7274" s="332" t="s">
        <v>5004</v>
      </c>
      <c r="C7274" s="447" t="s">
        <v>16</v>
      </c>
      <c r="D7274" s="446">
        <v>66.19</v>
      </c>
      <c r="E7274" s="323"/>
    </row>
    <row r="7275" spans="1:5" ht="38.25">
      <c r="A7275" s="447">
        <v>87803</v>
      </c>
      <c r="B7275" s="332" t="s">
        <v>5007</v>
      </c>
      <c r="C7275" s="447" t="s">
        <v>16</v>
      </c>
      <c r="D7275" s="446">
        <v>74.56</v>
      </c>
      <c r="E7275" s="323"/>
    </row>
    <row r="7276" spans="1:5" ht="51">
      <c r="A7276" s="447">
        <v>87807</v>
      </c>
      <c r="B7276" s="332" t="s">
        <v>5010</v>
      </c>
      <c r="C7276" s="447" t="s">
        <v>16</v>
      </c>
      <c r="D7276" s="446">
        <v>81.56</v>
      </c>
      <c r="E7276" s="323"/>
    </row>
    <row r="7277" spans="1:5" ht="51">
      <c r="A7277" s="447">
        <v>104218</v>
      </c>
      <c r="B7277" s="332" t="s">
        <v>5044</v>
      </c>
      <c r="C7277" s="447" t="s">
        <v>16</v>
      </c>
      <c r="D7277" s="446">
        <v>59.31</v>
      </c>
      <c r="E7277" s="323"/>
    </row>
    <row r="7278" spans="1:5" ht="38.25">
      <c r="A7278" s="447">
        <v>87777</v>
      </c>
      <c r="B7278" s="332" t="s">
        <v>4990</v>
      </c>
      <c r="C7278" s="447" t="s">
        <v>16</v>
      </c>
      <c r="D7278" s="446">
        <v>63.31</v>
      </c>
      <c r="E7278" s="323"/>
    </row>
    <row r="7279" spans="1:5" ht="51">
      <c r="A7279" s="447">
        <v>104222</v>
      </c>
      <c r="B7279" s="332" t="s">
        <v>5048</v>
      </c>
      <c r="C7279" s="447" t="s">
        <v>16</v>
      </c>
      <c r="D7279" s="446">
        <v>76.88</v>
      </c>
      <c r="E7279" s="323"/>
    </row>
    <row r="7280" spans="1:5" ht="38.25">
      <c r="A7280" s="447">
        <v>87781</v>
      </c>
      <c r="B7280" s="332" t="s">
        <v>4993</v>
      </c>
      <c r="C7280" s="447" t="s">
        <v>16</v>
      </c>
      <c r="D7280" s="446">
        <v>82.01</v>
      </c>
      <c r="E7280" s="323"/>
    </row>
    <row r="7281" spans="1:5" ht="51">
      <c r="A7281" s="447">
        <v>104226</v>
      </c>
      <c r="B7281" s="332" t="s">
        <v>5052</v>
      </c>
      <c r="C7281" s="447" t="s">
        <v>16</v>
      </c>
      <c r="D7281" s="446">
        <v>85.84</v>
      </c>
      <c r="E7281" s="323"/>
    </row>
    <row r="7282" spans="1:5" ht="38.25">
      <c r="A7282" s="447">
        <v>87786</v>
      </c>
      <c r="B7282" s="332" t="s">
        <v>4996</v>
      </c>
      <c r="C7282" s="447" t="s">
        <v>16</v>
      </c>
      <c r="D7282" s="446">
        <v>90.97</v>
      </c>
      <c r="E7282" s="323"/>
    </row>
    <row r="7283" spans="1:5" ht="51">
      <c r="A7283" s="447">
        <v>104230</v>
      </c>
      <c r="B7283" s="332" t="s">
        <v>5056</v>
      </c>
      <c r="C7283" s="447" t="s">
        <v>16</v>
      </c>
      <c r="D7283" s="446">
        <v>100.12</v>
      </c>
      <c r="E7283" s="323"/>
    </row>
    <row r="7284" spans="1:5" ht="51">
      <c r="A7284" s="447">
        <v>104234</v>
      </c>
      <c r="B7284" s="332" t="s">
        <v>5060</v>
      </c>
      <c r="C7284" s="447" t="s">
        <v>16</v>
      </c>
      <c r="D7284" s="446">
        <v>45.65</v>
      </c>
      <c r="E7284" s="323"/>
    </row>
    <row r="7285" spans="1:5" ht="51">
      <c r="A7285" s="447">
        <v>104238</v>
      </c>
      <c r="B7285" s="332" t="s">
        <v>5064</v>
      </c>
      <c r="C7285" s="447" t="s">
        <v>16</v>
      </c>
      <c r="D7285" s="446">
        <v>62.69</v>
      </c>
      <c r="E7285" s="323"/>
    </row>
    <row r="7286" spans="1:5" ht="51">
      <c r="A7286" s="447">
        <v>104242</v>
      </c>
      <c r="B7286" s="332" t="s">
        <v>5068</v>
      </c>
      <c r="C7286" s="447" t="s">
        <v>16</v>
      </c>
      <c r="D7286" s="446">
        <v>71.06</v>
      </c>
      <c r="E7286" s="323"/>
    </row>
    <row r="7287" spans="1:5" ht="51">
      <c r="A7287" s="447">
        <v>104246</v>
      </c>
      <c r="B7287" s="332" t="s">
        <v>5072</v>
      </c>
      <c r="C7287" s="447" t="s">
        <v>16</v>
      </c>
      <c r="D7287" s="446">
        <v>77.709999999999994</v>
      </c>
      <c r="E7287" s="323"/>
    </row>
    <row r="7288" spans="1:5" ht="51">
      <c r="A7288" s="447">
        <v>104250</v>
      </c>
      <c r="B7288" s="332" t="s">
        <v>5076</v>
      </c>
      <c r="C7288" s="447" t="s">
        <v>16</v>
      </c>
      <c r="D7288" s="446">
        <v>79.7</v>
      </c>
      <c r="E7288" s="323"/>
    </row>
    <row r="7289" spans="1:5" ht="51">
      <c r="A7289" s="447">
        <v>87811</v>
      </c>
      <c r="B7289" s="332" t="s">
        <v>5013</v>
      </c>
      <c r="C7289" s="447" t="s">
        <v>16</v>
      </c>
      <c r="D7289" s="446">
        <v>86.88</v>
      </c>
      <c r="E7289" s="323"/>
    </row>
    <row r="7290" spans="1:5" ht="51">
      <c r="A7290" s="447">
        <v>104254</v>
      </c>
      <c r="B7290" s="332" t="s">
        <v>5079</v>
      </c>
      <c r="C7290" s="447" t="s">
        <v>16</v>
      </c>
      <c r="D7290" s="446">
        <v>96.75</v>
      </c>
      <c r="E7290" s="323"/>
    </row>
    <row r="7291" spans="1:5" ht="51">
      <c r="A7291" s="447">
        <v>87815</v>
      </c>
      <c r="B7291" s="332" t="s">
        <v>5016</v>
      </c>
      <c r="C7291" s="447" t="s">
        <v>16</v>
      </c>
      <c r="D7291" s="446">
        <v>105.06</v>
      </c>
      <c r="E7291" s="323"/>
    </row>
    <row r="7292" spans="1:5" ht="51">
      <c r="A7292" s="447">
        <v>104258</v>
      </c>
      <c r="B7292" s="332" t="s">
        <v>5082</v>
      </c>
      <c r="C7292" s="447" t="s">
        <v>16</v>
      </c>
      <c r="D7292" s="446">
        <v>105.12</v>
      </c>
      <c r="E7292" s="323"/>
    </row>
    <row r="7293" spans="1:5" ht="51">
      <c r="A7293" s="447">
        <v>87819</v>
      </c>
      <c r="B7293" s="332" t="s">
        <v>5019</v>
      </c>
      <c r="C7293" s="447" t="s">
        <v>16</v>
      </c>
      <c r="D7293" s="446">
        <v>113.43</v>
      </c>
      <c r="E7293" s="323"/>
    </row>
    <row r="7294" spans="1:5" ht="51">
      <c r="A7294" s="447">
        <v>104262</v>
      </c>
      <c r="B7294" s="332" t="s">
        <v>5085</v>
      </c>
      <c r="C7294" s="447" t="s">
        <v>16</v>
      </c>
      <c r="D7294" s="446">
        <v>133.81</v>
      </c>
      <c r="E7294" s="323"/>
    </row>
    <row r="7295" spans="1:5" ht="51">
      <c r="A7295" s="447">
        <v>87823</v>
      </c>
      <c r="B7295" s="332" t="s">
        <v>6795</v>
      </c>
      <c r="C7295" s="447" t="s">
        <v>16</v>
      </c>
      <c r="D7295" s="446">
        <v>145.15</v>
      </c>
      <c r="E7295" s="323"/>
    </row>
    <row r="7296" spans="1:5" ht="51">
      <c r="A7296" s="447">
        <v>87827</v>
      </c>
      <c r="B7296" s="332" t="s">
        <v>5024</v>
      </c>
      <c r="C7296" s="447" t="s">
        <v>16</v>
      </c>
      <c r="D7296" s="446">
        <v>83.22</v>
      </c>
      <c r="E7296" s="323"/>
    </row>
    <row r="7297" spans="1:5" ht="51">
      <c r="A7297" s="447">
        <v>87831</v>
      </c>
      <c r="B7297" s="332" t="s">
        <v>5027</v>
      </c>
      <c r="C7297" s="447" t="s">
        <v>16</v>
      </c>
      <c r="D7297" s="446">
        <v>101.8</v>
      </c>
      <c r="E7297" s="323"/>
    </row>
    <row r="7298" spans="1:5" ht="51">
      <c r="A7298" s="447">
        <v>104220</v>
      </c>
      <c r="B7298" s="332" t="s">
        <v>5046</v>
      </c>
      <c r="C7298" s="447" t="s">
        <v>16</v>
      </c>
      <c r="D7298" s="446">
        <v>58.4</v>
      </c>
      <c r="E7298" s="323"/>
    </row>
    <row r="7299" spans="1:5" ht="51">
      <c r="A7299" s="447">
        <v>104203</v>
      </c>
      <c r="B7299" s="332" t="s">
        <v>5029</v>
      </c>
      <c r="C7299" s="447" t="s">
        <v>16</v>
      </c>
      <c r="D7299" s="446">
        <v>62.58</v>
      </c>
      <c r="E7299" s="323"/>
    </row>
    <row r="7300" spans="1:5" ht="51">
      <c r="A7300" s="447">
        <v>104224</v>
      </c>
      <c r="B7300" s="332" t="s">
        <v>5050</v>
      </c>
      <c r="C7300" s="447" t="s">
        <v>16</v>
      </c>
      <c r="D7300" s="446">
        <v>75.66</v>
      </c>
      <c r="E7300" s="323"/>
    </row>
    <row r="7301" spans="1:5" ht="51">
      <c r="A7301" s="447">
        <v>104204</v>
      </c>
      <c r="B7301" s="332" t="s">
        <v>5030</v>
      </c>
      <c r="C7301" s="447" t="s">
        <v>16</v>
      </c>
      <c r="D7301" s="446">
        <v>81.099999999999994</v>
      </c>
      <c r="E7301" s="323"/>
    </row>
    <row r="7302" spans="1:5" ht="51">
      <c r="A7302" s="447">
        <v>104228</v>
      </c>
      <c r="B7302" s="332" t="s">
        <v>5054</v>
      </c>
      <c r="C7302" s="447" t="s">
        <v>16</v>
      </c>
      <c r="D7302" s="446">
        <v>83.79</v>
      </c>
      <c r="E7302" s="323"/>
    </row>
    <row r="7303" spans="1:5" ht="51">
      <c r="A7303" s="447">
        <v>104205</v>
      </c>
      <c r="B7303" s="332" t="s">
        <v>5031</v>
      </c>
      <c r="C7303" s="447" t="s">
        <v>16</v>
      </c>
      <c r="D7303" s="446">
        <v>89.23</v>
      </c>
      <c r="E7303" s="323"/>
    </row>
    <row r="7304" spans="1:5" ht="51">
      <c r="A7304" s="447">
        <v>104232</v>
      </c>
      <c r="B7304" s="332" t="s">
        <v>5058</v>
      </c>
      <c r="C7304" s="447" t="s">
        <v>16</v>
      </c>
      <c r="D7304" s="446">
        <v>92.6</v>
      </c>
      <c r="E7304" s="323"/>
    </row>
    <row r="7305" spans="1:5" ht="51">
      <c r="A7305" s="447">
        <v>104206</v>
      </c>
      <c r="B7305" s="332" t="s">
        <v>5032</v>
      </c>
      <c r="C7305" s="447" t="s">
        <v>16</v>
      </c>
      <c r="D7305" s="446">
        <v>98.57</v>
      </c>
      <c r="E7305" s="323"/>
    </row>
    <row r="7306" spans="1:5" ht="51">
      <c r="A7306" s="447">
        <v>104236</v>
      </c>
      <c r="B7306" s="332" t="s">
        <v>5062</v>
      </c>
      <c r="C7306" s="447" t="s">
        <v>16</v>
      </c>
      <c r="D7306" s="446">
        <v>44.23</v>
      </c>
      <c r="E7306" s="323"/>
    </row>
    <row r="7307" spans="1:5" ht="51">
      <c r="A7307" s="447">
        <v>104207</v>
      </c>
      <c r="B7307" s="332" t="s">
        <v>5033</v>
      </c>
      <c r="C7307" s="447" t="s">
        <v>16</v>
      </c>
      <c r="D7307" s="446">
        <v>46.79</v>
      </c>
      <c r="E7307" s="323"/>
    </row>
    <row r="7308" spans="1:5" ht="51">
      <c r="A7308" s="447">
        <v>104240</v>
      </c>
      <c r="B7308" s="332" t="s">
        <v>5066</v>
      </c>
      <c r="C7308" s="447" t="s">
        <v>16</v>
      </c>
      <c r="D7308" s="446">
        <v>61.07</v>
      </c>
      <c r="E7308" s="323"/>
    </row>
    <row r="7309" spans="1:5" ht="51">
      <c r="A7309" s="447">
        <v>104208</v>
      </c>
      <c r="B7309" s="332" t="s">
        <v>5034</v>
      </c>
      <c r="C7309" s="447" t="s">
        <v>16</v>
      </c>
      <c r="D7309" s="446">
        <v>64.77</v>
      </c>
      <c r="E7309" s="323"/>
    </row>
    <row r="7310" spans="1:5" ht="51">
      <c r="A7310" s="447">
        <v>104244</v>
      </c>
      <c r="B7310" s="332" t="s">
        <v>5070</v>
      </c>
      <c r="C7310" s="447" t="s">
        <v>16</v>
      </c>
      <c r="D7310" s="446">
        <v>68.7</v>
      </c>
      <c r="E7310" s="323"/>
    </row>
    <row r="7311" spans="1:5" ht="51">
      <c r="A7311" s="447">
        <v>104209</v>
      </c>
      <c r="B7311" s="332" t="s">
        <v>5035</v>
      </c>
      <c r="C7311" s="447" t="s">
        <v>16</v>
      </c>
      <c r="D7311" s="446">
        <v>72.41</v>
      </c>
      <c r="E7311" s="323"/>
    </row>
    <row r="7312" spans="1:5" ht="51">
      <c r="A7312" s="447">
        <v>104248</v>
      </c>
      <c r="B7312" s="332" t="s">
        <v>5074</v>
      </c>
      <c r="C7312" s="447" t="s">
        <v>16</v>
      </c>
      <c r="D7312" s="446">
        <v>71.81</v>
      </c>
      <c r="E7312" s="323"/>
    </row>
    <row r="7313" spans="1:5" ht="51">
      <c r="A7313" s="447">
        <v>104210</v>
      </c>
      <c r="B7313" s="332" t="s">
        <v>5036</v>
      </c>
      <c r="C7313" s="447" t="s">
        <v>16</v>
      </c>
      <c r="D7313" s="446">
        <v>75.400000000000006</v>
      </c>
      <c r="E7313" s="323"/>
    </row>
    <row r="7314" spans="1:5" ht="63.75">
      <c r="A7314" s="447">
        <v>104252</v>
      </c>
      <c r="B7314" s="332" t="s">
        <v>5077</v>
      </c>
      <c r="C7314" s="447" t="s">
        <v>16</v>
      </c>
      <c r="D7314" s="446">
        <v>80.540000000000006</v>
      </c>
      <c r="E7314" s="323"/>
    </row>
    <row r="7315" spans="1:5" ht="63.75">
      <c r="A7315" s="447">
        <v>104211</v>
      </c>
      <c r="B7315" s="332" t="s">
        <v>5037</v>
      </c>
      <c r="C7315" s="447" t="s">
        <v>16</v>
      </c>
      <c r="D7315" s="446">
        <v>88.06</v>
      </c>
      <c r="E7315" s="323"/>
    </row>
    <row r="7316" spans="1:5" ht="63.75">
      <c r="A7316" s="447">
        <v>104212</v>
      </c>
      <c r="B7316" s="332" t="s">
        <v>5038</v>
      </c>
      <c r="C7316" s="447" t="s">
        <v>16</v>
      </c>
      <c r="D7316" s="446">
        <v>106.11</v>
      </c>
      <c r="E7316" s="323"/>
    </row>
    <row r="7317" spans="1:5" ht="63.75">
      <c r="A7317" s="447">
        <v>104213</v>
      </c>
      <c r="B7317" s="332" t="s">
        <v>5039</v>
      </c>
      <c r="C7317" s="447" t="s">
        <v>16</v>
      </c>
      <c r="D7317" s="446">
        <v>113.75</v>
      </c>
      <c r="E7317" s="323"/>
    </row>
    <row r="7318" spans="1:5" ht="63.75">
      <c r="A7318" s="447">
        <v>104214</v>
      </c>
      <c r="B7318" s="332" t="s">
        <v>5040</v>
      </c>
      <c r="C7318" s="447" t="s">
        <v>16</v>
      </c>
      <c r="D7318" s="446">
        <v>135.38999999999999</v>
      </c>
      <c r="E7318" s="323"/>
    </row>
    <row r="7319" spans="1:5" ht="51">
      <c r="A7319" s="447">
        <v>104215</v>
      </c>
      <c r="B7319" s="332" t="s">
        <v>5041</v>
      </c>
      <c r="C7319" s="447" t="s">
        <v>16</v>
      </c>
      <c r="D7319" s="446">
        <v>83.03</v>
      </c>
      <c r="E7319" s="323"/>
    </row>
    <row r="7320" spans="1:5" ht="51">
      <c r="A7320" s="447">
        <v>104216</v>
      </c>
      <c r="B7320" s="332" t="s">
        <v>5042</v>
      </c>
      <c r="C7320" s="447" t="s">
        <v>16</v>
      </c>
      <c r="D7320" s="446">
        <v>101.04</v>
      </c>
      <c r="E7320" s="323"/>
    </row>
    <row r="7321" spans="1:5" ht="51">
      <c r="A7321" s="447">
        <v>104217</v>
      </c>
      <c r="B7321" s="332" t="s">
        <v>5043</v>
      </c>
      <c r="C7321" s="447" t="s">
        <v>16</v>
      </c>
      <c r="D7321" s="446">
        <v>54.78</v>
      </c>
      <c r="E7321" s="323"/>
    </row>
    <row r="7322" spans="1:5" ht="51">
      <c r="A7322" s="447">
        <v>104221</v>
      </c>
      <c r="B7322" s="332" t="s">
        <v>5047</v>
      </c>
      <c r="C7322" s="447" t="s">
        <v>16</v>
      </c>
      <c r="D7322" s="446">
        <v>70.8</v>
      </c>
      <c r="E7322" s="323"/>
    </row>
    <row r="7323" spans="1:5" ht="51">
      <c r="A7323" s="447">
        <v>104225</v>
      </c>
      <c r="B7323" s="332" t="s">
        <v>5051</v>
      </c>
      <c r="C7323" s="447" t="s">
        <v>16</v>
      </c>
      <c r="D7323" s="446">
        <v>78.22</v>
      </c>
      <c r="E7323" s="323"/>
    </row>
    <row r="7324" spans="1:5" ht="51">
      <c r="A7324" s="447">
        <v>104229</v>
      </c>
      <c r="B7324" s="332" t="s">
        <v>5055</v>
      </c>
      <c r="C7324" s="447" t="s">
        <v>16</v>
      </c>
      <c r="D7324" s="446">
        <v>91.74</v>
      </c>
      <c r="E7324" s="323"/>
    </row>
    <row r="7325" spans="1:5" ht="51">
      <c r="A7325" s="447">
        <v>104233</v>
      </c>
      <c r="B7325" s="332" t="s">
        <v>5059</v>
      </c>
      <c r="C7325" s="447" t="s">
        <v>16</v>
      </c>
      <c r="D7325" s="446">
        <v>41.42</v>
      </c>
      <c r="E7325" s="323"/>
    </row>
    <row r="7326" spans="1:5" ht="51">
      <c r="A7326" s="447">
        <v>104237</v>
      </c>
      <c r="B7326" s="332" t="s">
        <v>5063</v>
      </c>
      <c r="C7326" s="447" t="s">
        <v>16</v>
      </c>
      <c r="D7326" s="446">
        <v>57.01</v>
      </c>
      <c r="E7326" s="323"/>
    </row>
    <row r="7327" spans="1:5" ht="51">
      <c r="A7327" s="447">
        <v>104241</v>
      </c>
      <c r="B7327" s="332" t="s">
        <v>5067</v>
      </c>
      <c r="C7327" s="447" t="s">
        <v>16</v>
      </c>
      <c r="D7327" s="446">
        <v>63.94</v>
      </c>
      <c r="E7327" s="323"/>
    </row>
    <row r="7328" spans="1:5" ht="51">
      <c r="A7328" s="447">
        <v>104245</v>
      </c>
      <c r="B7328" s="332" t="s">
        <v>5071</v>
      </c>
      <c r="C7328" s="447" t="s">
        <v>16</v>
      </c>
      <c r="D7328" s="446">
        <v>69.88</v>
      </c>
      <c r="E7328" s="323"/>
    </row>
    <row r="7329" spans="1:5" ht="51">
      <c r="A7329" s="447">
        <v>104249</v>
      </c>
      <c r="B7329" s="332" t="s">
        <v>5075</v>
      </c>
      <c r="C7329" s="447" t="s">
        <v>16</v>
      </c>
      <c r="D7329" s="446">
        <v>75.47</v>
      </c>
      <c r="E7329" s="323"/>
    </row>
    <row r="7330" spans="1:5" ht="51">
      <c r="A7330" s="447">
        <v>104253</v>
      </c>
      <c r="B7330" s="332" t="s">
        <v>5078</v>
      </c>
      <c r="C7330" s="447" t="s">
        <v>16</v>
      </c>
      <c r="D7330" s="446">
        <v>91.07</v>
      </c>
      <c r="E7330" s="323"/>
    </row>
    <row r="7331" spans="1:5" ht="63.75">
      <c r="A7331" s="447">
        <v>104256</v>
      </c>
      <c r="B7331" s="332" t="s">
        <v>5080</v>
      </c>
      <c r="C7331" s="447" t="s">
        <v>16</v>
      </c>
      <c r="D7331" s="446">
        <v>97.39</v>
      </c>
      <c r="E7331" s="323"/>
    </row>
    <row r="7332" spans="1:5" ht="63.75">
      <c r="A7332" s="447">
        <v>104260</v>
      </c>
      <c r="B7332" s="332" t="s">
        <v>5083</v>
      </c>
      <c r="C7332" s="447" t="s">
        <v>16</v>
      </c>
      <c r="D7332" s="446">
        <v>105.02</v>
      </c>
      <c r="E7332" s="323"/>
    </row>
    <row r="7333" spans="1:5" ht="63.75">
      <c r="A7333" s="447">
        <v>104264</v>
      </c>
      <c r="B7333" s="332" t="s">
        <v>5086</v>
      </c>
      <c r="C7333" s="447" t="s">
        <v>16</v>
      </c>
      <c r="D7333" s="446">
        <v>124.63</v>
      </c>
      <c r="E7333" s="323"/>
    </row>
    <row r="7334" spans="1:5" ht="51">
      <c r="A7334" s="447">
        <v>87792</v>
      </c>
      <c r="B7334" s="332" t="s">
        <v>5000</v>
      </c>
      <c r="C7334" s="447" t="s">
        <v>16</v>
      </c>
      <c r="D7334" s="446">
        <v>43.78</v>
      </c>
      <c r="E7334" s="323"/>
    </row>
    <row r="7335" spans="1:5" ht="51">
      <c r="A7335" s="447">
        <v>87797</v>
      </c>
      <c r="B7335" s="332" t="s">
        <v>5003</v>
      </c>
      <c r="C7335" s="447" t="s">
        <v>16</v>
      </c>
      <c r="D7335" s="446">
        <v>60.51</v>
      </c>
      <c r="E7335" s="323"/>
    </row>
    <row r="7336" spans="1:5" ht="51">
      <c r="A7336" s="447">
        <v>87801</v>
      </c>
      <c r="B7336" s="332" t="s">
        <v>5006</v>
      </c>
      <c r="C7336" s="447" t="s">
        <v>16</v>
      </c>
      <c r="D7336" s="446">
        <v>67.44</v>
      </c>
      <c r="E7336" s="323"/>
    </row>
    <row r="7337" spans="1:5" ht="51">
      <c r="A7337" s="447">
        <v>87805</v>
      </c>
      <c r="B7337" s="332" t="s">
        <v>5009</v>
      </c>
      <c r="C7337" s="447" t="s">
        <v>16</v>
      </c>
      <c r="D7337" s="446">
        <v>73.73</v>
      </c>
      <c r="E7337" s="323"/>
    </row>
    <row r="7338" spans="1:5" ht="51">
      <c r="A7338" s="447">
        <v>87775</v>
      </c>
      <c r="B7338" s="332" t="s">
        <v>4989</v>
      </c>
      <c r="C7338" s="447" t="s">
        <v>16</v>
      </c>
      <c r="D7338" s="446">
        <v>58.78</v>
      </c>
      <c r="E7338" s="323"/>
    </row>
    <row r="7339" spans="1:5" ht="51">
      <c r="A7339" s="447">
        <v>87779</v>
      </c>
      <c r="B7339" s="332" t="s">
        <v>4992</v>
      </c>
      <c r="C7339" s="447" t="s">
        <v>16</v>
      </c>
      <c r="D7339" s="446">
        <v>75.930000000000007</v>
      </c>
      <c r="E7339" s="323"/>
    </row>
    <row r="7340" spans="1:5" ht="51">
      <c r="A7340" s="447">
        <v>87784</v>
      </c>
      <c r="B7340" s="332" t="s">
        <v>4995</v>
      </c>
      <c r="C7340" s="447" t="s">
        <v>16</v>
      </c>
      <c r="D7340" s="446">
        <v>83.35</v>
      </c>
      <c r="E7340" s="323"/>
    </row>
    <row r="7341" spans="1:5" ht="51">
      <c r="A7341" s="447">
        <v>87788</v>
      </c>
      <c r="B7341" s="332" t="s">
        <v>4998</v>
      </c>
      <c r="C7341" s="447" t="s">
        <v>16</v>
      </c>
      <c r="D7341" s="446">
        <v>98.1</v>
      </c>
      <c r="E7341" s="323"/>
    </row>
    <row r="7342" spans="1:5" ht="63.75">
      <c r="A7342" s="447">
        <v>87809</v>
      </c>
      <c r="B7342" s="332" t="s">
        <v>5012</v>
      </c>
      <c r="C7342" s="447" t="s">
        <v>16</v>
      </c>
      <c r="D7342" s="446">
        <v>82.65</v>
      </c>
      <c r="E7342" s="323"/>
    </row>
    <row r="7343" spans="1:5" ht="63.75">
      <c r="A7343" s="447">
        <v>87813</v>
      </c>
      <c r="B7343" s="332" t="s">
        <v>5015</v>
      </c>
      <c r="C7343" s="447" t="s">
        <v>16</v>
      </c>
      <c r="D7343" s="446">
        <v>99.38</v>
      </c>
      <c r="E7343" s="323"/>
    </row>
    <row r="7344" spans="1:5" ht="51">
      <c r="A7344" s="447">
        <v>104257</v>
      </c>
      <c r="B7344" s="332" t="s">
        <v>5081</v>
      </c>
      <c r="C7344" s="447" t="s">
        <v>16</v>
      </c>
      <c r="D7344" s="446">
        <v>98</v>
      </c>
      <c r="E7344" s="323"/>
    </row>
    <row r="7345" spans="1:5" ht="63.75">
      <c r="A7345" s="447">
        <v>87817</v>
      </c>
      <c r="B7345" s="332" t="s">
        <v>5018</v>
      </c>
      <c r="C7345" s="447" t="s">
        <v>16</v>
      </c>
      <c r="D7345" s="446">
        <v>106.31</v>
      </c>
      <c r="E7345" s="323"/>
    </row>
    <row r="7346" spans="1:5" ht="51">
      <c r="A7346" s="447">
        <v>104261</v>
      </c>
      <c r="B7346" s="332" t="s">
        <v>5084</v>
      </c>
      <c r="C7346" s="447" t="s">
        <v>16</v>
      </c>
      <c r="D7346" s="446">
        <v>125.98</v>
      </c>
      <c r="E7346" s="323"/>
    </row>
    <row r="7347" spans="1:5" ht="63.75">
      <c r="A7347" s="447">
        <v>87821</v>
      </c>
      <c r="B7347" s="332" t="s">
        <v>5021</v>
      </c>
      <c r="C7347" s="447" t="s">
        <v>16</v>
      </c>
      <c r="D7347" s="446">
        <v>137.32</v>
      </c>
      <c r="E7347" s="323"/>
    </row>
    <row r="7348" spans="1:5" ht="51">
      <c r="A7348" s="447">
        <v>87825</v>
      </c>
      <c r="B7348" s="332" t="s">
        <v>5023</v>
      </c>
      <c r="C7348" s="447" t="s">
        <v>16</v>
      </c>
      <c r="D7348" s="446">
        <v>78.040000000000006</v>
      </c>
      <c r="E7348" s="323"/>
    </row>
    <row r="7349" spans="1:5" ht="51">
      <c r="A7349" s="447">
        <v>87829</v>
      </c>
      <c r="B7349" s="332" t="s">
        <v>5026</v>
      </c>
      <c r="C7349" s="447" t="s">
        <v>16</v>
      </c>
      <c r="D7349" s="446">
        <v>94.86</v>
      </c>
      <c r="E7349" s="323"/>
    </row>
    <row r="7350" spans="1:5" ht="51">
      <c r="A7350" s="447">
        <v>87557</v>
      </c>
      <c r="B7350" s="332" t="s">
        <v>6793</v>
      </c>
      <c r="C7350" s="447" t="s">
        <v>16</v>
      </c>
      <c r="D7350" s="446">
        <v>50.99</v>
      </c>
      <c r="E7350" s="323"/>
    </row>
    <row r="7351" spans="1:5" ht="51">
      <c r="A7351" s="447">
        <v>87539</v>
      </c>
      <c r="B7351" s="332" t="s">
        <v>6783</v>
      </c>
      <c r="C7351" s="447" t="s">
        <v>16</v>
      </c>
      <c r="D7351" s="446">
        <v>77.55</v>
      </c>
      <c r="E7351" s="323"/>
    </row>
    <row r="7352" spans="1:5" ht="51">
      <c r="A7352" s="447">
        <v>104972</v>
      </c>
      <c r="B7352" s="332" t="s">
        <v>6831</v>
      </c>
      <c r="C7352" s="447" t="s">
        <v>16</v>
      </c>
      <c r="D7352" s="446">
        <v>37.619999999999997</v>
      </c>
      <c r="E7352" s="323"/>
    </row>
    <row r="7353" spans="1:5" ht="51">
      <c r="A7353" s="447">
        <v>104954</v>
      </c>
      <c r="B7353" s="332" t="s">
        <v>6813</v>
      </c>
      <c r="C7353" s="447" t="s">
        <v>16</v>
      </c>
      <c r="D7353" s="446">
        <v>52.59</v>
      </c>
      <c r="E7353" s="323"/>
    </row>
    <row r="7354" spans="1:5" ht="51">
      <c r="A7354" s="447">
        <v>104976</v>
      </c>
      <c r="B7354" s="332" t="s">
        <v>6835</v>
      </c>
      <c r="C7354" s="447" t="s">
        <v>16</v>
      </c>
      <c r="D7354" s="446">
        <v>33.53</v>
      </c>
      <c r="E7354" s="323"/>
    </row>
    <row r="7355" spans="1:5" ht="51">
      <c r="A7355" s="447">
        <v>104966</v>
      </c>
      <c r="B7355" s="332" t="s">
        <v>6825</v>
      </c>
      <c r="C7355" s="447" t="s">
        <v>16</v>
      </c>
      <c r="D7355" s="446">
        <v>48.5</v>
      </c>
      <c r="E7355" s="323"/>
    </row>
    <row r="7356" spans="1:5" ht="51">
      <c r="A7356" s="447">
        <v>104968</v>
      </c>
      <c r="B7356" s="332" t="s">
        <v>6827</v>
      </c>
      <c r="C7356" s="447" t="s">
        <v>16</v>
      </c>
      <c r="D7356" s="446">
        <v>44.49</v>
      </c>
      <c r="E7356" s="323"/>
    </row>
    <row r="7357" spans="1:5" ht="51">
      <c r="A7357" s="447">
        <v>104962</v>
      </c>
      <c r="B7357" s="332" t="s">
        <v>6821</v>
      </c>
      <c r="C7357" s="447" t="s">
        <v>16</v>
      </c>
      <c r="D7357" s="446">
        <v>59.45</v>
      </c>
      <c r="E7357" s="323"/>
    </row>
    <row r="7358" spans="1:5" ht="38.25">
      <c r="A7358" s="447">
        <v>87550</v>
      </c>
      <c r="B7358" s="332" t="s">
        <v>6790</v>
      </c>
      <c r="C7358" s="447" t="s">
        <v>16</v>
      </c>
      <c r="D7358" s="446">
        <v>30.03</v>
      </c>
      <c r="E7358" s="323"/>
    </row>
    <row r="7359" spans="1:5" ht="51">
      <c r="A7359" s="447">
        <v>87532</v>
      </c>
      <c r="B7359" s="332" t="s">
        <v>6780</v>
      </c>
      <c r="C7359" s="447" t="s">
        <v>16</v>
      </c>
      <c r="D7359" s="446">
        <v>42.96</v>
      </c>
      <c r="E7359" s="323"/>
    </row>
    <row r="7360" spans="1:5" ht="38.25">
      <c r="A7360" s="447">
        <v>87554</v>
      </c>
      <c r="B7360" s="332" t="s">
        <v>6792</v>
      </c>
      <c r="C7360" s="447" t="s">
        <v>16</v>
      </c>
      <c r="D7360" s="446">
        <v>27.39</v>
      </c>
      <c r="E7360" s="323"/>
    </row>
    <row r="7361" spans="1:5" ht="38.25">
      <c r="A7361" s="447">
        <v>87536</v>
      </c>
      <c r="B7361" s="332" t="s">
        <v>6782</v>
      </c>
      <c r="C7361" s="447" t="s">
        <v>16</v>
      </c>
      <c r="D7361" s="446">
        <v>40.32</v>
      </c>
      <c r="E7361" s="323"/>
    </row>
    <row r="7362" spans="1:5" ht="38.25">
      <c r="A7362" s="447">
        <v>87528</v>
      </c>
      <c r="B7362" s="332" t="s">
        <v>6776</v>
      </c>
      <c r="C7362" s="447" t="s">
        <v>16</v>
      </c>
      <c r="D7362" s="446">
        <v>47.38</v>
      </c>
      <c r="E7362" s="323"/>
    </row>
    <row r="7363" spans="1:5" ht="51">
      <c r="A7363" s="447">
        <v>87546</v>
      </c>
      <c r="B7363" s="332" t="s">
        <v>6786</v>
      </c>
      <c r="C7363" s="447" t="s">
        <v>16</v>
      </c>
      <c r="D7363" s="446">
        <v>34.46</v>
      </c>
      <c r="E7363" s="323"/>
    </row>
    <row r="7364" spans="1:5" ht="51">
      <c r="A7364" s="447">
        <v>104971</v>
      </c>
      <c r="B7364" s="332" t="s">
        <v>6830</v>
      </c>
      <c r="C7364" s="447" t="s">
        <v>16</v>
      </c>
      <c r="D7364" s="446">
        <v>34.82</v>
      </c>
      <c r="E7364" s="323"/>
    </row>
    <row r="7365" spans="1:5" ht="51">
      <c r="A7365" s="447">
        <v>104965</v>
      </c>
      <c r="B7365" s="332" t="s">
        <v>6824</v>
      </c>
      <c r="C7365" s="447" t="s">
        <v>16</v>
      </c>
      <c r="D7365" s="446">
        <v>48.21</v>
      </c>
      <c r="E7365" s="323"/>
    </row>
    <row r="7366" spans="1:5" ht="51">
      <c r="A7366" s="447">
        <v>104975</v>
      </c>
      <c r="B7366" s="332" t="s">
        <v>6834</v>
      </c>
      <c r="C7366" s="447" t="s">
        <v>16</v>
      </c>
      <c r="D7366" s="446">
        <v>30.73</v>
      </c>
      <c r="E7366" s="323"/>
    </row>
    <row r="7367" spans="1:5" ht="51">
      <c r="A7367" s="447">
        <v>104957</v>
      </c>
      <c r="B7367" s="332" t="s">
        <v>6816</v>
      </c>
      <c r="C7367" s="447" t="s">
        <v>16</v>
      </c>
      <c r="D7367" s="446">
        <v>44.12</v>
      </c>
      <c r="E7367" s="323"/>
    </row>
    <row r="7368" spans="1:5" ht="51">
      <c r="A7368" s="447">
        <v>104967</v>
      </c>
      <c r="B7368" s="332" t="s">
        <v>6826</v>
      </c>
      <c r="C7368" s="447" t="s">
        <v>16</v>
      </c>
      <c r="D7368" s="446">
        <v>41.69</v>
      </c>
      <c r="E7368" s="323"/>
    </row>
    <row r="7369" spans="1:5" ht="51">
      <c r="A7369" s="447">
        <v>104961</v>
      </c>
      <c r="B7369" s="332" t="s">
        <v>6820</v>
      </c>
      <c r="C7369" s="447" t="s">
        <v>16</v>
      </c>
      <c r="D7369" s="446">
        <v>55.07</v>
      </c>
      <c r="E7369" s="323"/>
    </row>
    <row r="7370" spans="1:5" ht="38.25">
      <c r="A7370" s="447">
        <v>87549</v>
      </c>
      <c r="B7370" s="332" t="s">
        <v>6789</v>
      </c>
      <c r="C7370" s="447" t="s">
        <v>16</v>
      </c>
      <c r="D7370" s="446">
        <v>27.23</v>
      </c>
      <c r="E7370" s="323"/>
    </row>
    <row r="7371" spans="1:5" ht="51">
      <c r="A7371" s="447">
        <v>87531</v>
      </c>
      <c r="B7371" s="332" t="s">
        <v>6779</v>
      </c>
      <c r="C7371" s="447" t="s">
        <v>16</v>
      </c>
      <c r="D7371" s="446">
        <v>38.58</v>
      </c>
      <c r="E7371" s="323"/>
    </row>
    <row r="7372" spans="1:5" ht="38.25">
      <c r="A7372" s="447">
        <v>87553</v>
      </c>
      <c r="B7372" s="332" t="s">
        <v>6791</v>
      </c>
      <c r="C7372" s="447" t="s">
        <v>16</v>
      </c>
      <c r="D7372" s="446">
        <v>24.59</v>
      </c>
      <c r="E7372" s="323"/>
    </row>
    <row r="7373" spans="1:5" ht="38.25">
      <c r="A7373" s="447">
        <v>87535</v>
      </c>
      <c r="B7373" s="332" t="s">
        <v>6781</v>
      </c>
      <c r="C7373" s="447" t="s">
        <v>16</v>
      </c>
      <c r="D7373" s="446">
        <v>35.94</v>
      </c>
      <c r="E7373" s="323"/>
    </row>
    <row r="7374" spans="1:5" ht="38.25">
      <c r="A7374" s="447">
        <v>87527</v>
      </c>
      <c r="B7374" s="332" t="s">
        <v>6775</v>
      </c>
      <c r="C7374" s="447" t="s">
        <v>16</v>
      </c>
      <c r="D7374" s="446">
        <v>43</v>
      </c>
      <c r="E7374" s="323"/>
    </row>
    <row r="7375" spans="1:5" ht="51">
      <c r="A7375" s="447">
        <v>87545</v>
      </c>
      <c r="B7375" s="332" t="s">
        <v>6785</v>
      </c>
      <c r="C7375" s="447" t="s">
        <v>16</v>
      </c>
      <c r="D7375" s="446">
        <v>31.66</v>
      </c>
      <c r="E7375" s="323"/>
    </row>
    <row r="7376" spans="1:5" ht="51">
      <c r="A7376" s="447">
        <v>104960</v>
      </c>
      <c r="B7376" s="332" t="s">
        <v>6819</v>
      </c>
      <c r="C7376" s="447" t="s">
        <v>16</v>
      </c>
      <c r="D7376" s="446">
        <v>49.43</v>
      </c>
      <c r="E7376" s="323"/>
    </row>
    <row r="7377" spans="1:5" ht="51">
      <c r="A7377" s="447">
        <v>87561</v>
      </c>
      <c r="B7377" s="332" t="s">
        <v>6794</v>
      </c>
      <c r="C7377" s="447" t="s">
        <v>16</v>
      </c>
      <c r="D7377" s="446">
        <v>50.42</v>
      </c>
      <c r="E7377" s="323"/>
    </row>
    <row r="7378" spans="1:5" ht="51">
      <c r="A7378" s="447">
        <v>104953</v>
      </c>
      <c r="B7378" s="332" t="s">
        <v>6812</v>
      </c>
      <c r="C7378" s="447" t="s">
        <v>16</v>
      </c>
      <c r="D7378" s="446">
        <v>76</v>
      </c>
      <c r="E7378" s="323"/>
    </row>
    <row r="7379" spans="1:5" ht="51">
      <c r="A7379" s="447">
        <v>87543</v>
      </c>
      <c r="B7379" s="332" t="s">
        <v>6784</v>
      </c>
      <c r="C7379" s="447" t="s">
        <v>16</v>
      </c>
      <c r="D7379" s="446">
        <v>29.14</v>
      </c>
      <c r="E7379" s="323"/>
    </row>
    <row r="7380" spans="1:5" ht="38.25">
      <c r="A7380" s="447">
        <v>104959</v>
      </c>
      <c r="B7380" s="332" t="s">
        <v>6818</v>
      </c>
      <c r="C7380" s="447" t="s">
        <v>16</v>
      </c>
      <c r="D7380" s="446">
        <v>28.05</v>
      </c>
      <c r="E7380" s="323"/>
    </row>
    <row r="7381" spans="1:5" ht="38.25">
      <c r="A7381" s="447">
        <v>104958</v>
      </c>
      <c r="B7381" s="332" t="s">
        <v>6817</v>
      </c>
      <c r="C7381" s="447" t="s">
        <v>16</v>
      </c>
      <c r="D7381" s="446">
        <v>25.25</v>
      </c>
      <c r="E7381" s="323"/>
    </row>
    <row r="7382" spans="1:5" ht="51">
      <c r="A7382" s="447">
        <v>104970</v>
      </c>
      <c r="B7382" s="332" t="s">
        <v>6829</v>
      </c>
      <c r="C7382" s="447" t="s">
        <v>16</v>
      </c>
      <c r="D7382" s="446">
        <v>39.6</v>
      </c>
      <c r="E7382" s="323"/>
    </row>
    <row r="7383" spans="1:5" ht="51">
      <c r="A7383" s="447">
        <v>104964</v>
      </c>
      <c r="B7383" s="332" t="s">
        <v>6823</v>
      </c>
      <c r="C7383" s="447" t="s">
        <v>16</v>
      </c>
      <c r="D7383" s="446">
        <v>54.57</v>
      </c>
      <c r="E7383" s="323"/>
    </row>
    <row r="7384" spans="1:5" ht="51">
      <c r="A7384" s="447">
        <v>104956</v>
      </c>
      <c r="B7384" s="332" t="s">
        <v>6815</v>
      </c>
      <c r="C7384" s="447" t="s">
        <v>16</v>
      </c>
      <c r="D7384" s="446">
        <v>49.52</v>
      </c>
      <c r="E7384" s="323"/>
    </row>
    <row r="7385" spans="1:5" ht="51">
      <c r="A7385" s="447">
        <v>104974</v>
      </c>
      <c r="B7385" s="332" t="s">
        <v>6833</v>
      </c>
      <c r="C7385" s="447" t="s">
        <v>16</v>
      </c>
      <c r="D7385" s="446">
        <v>34.56</v>
      </c>
      <c r="E7385" s="323"/>
    </row>
    <row r="7386" spans="1:5" ht="38.25">
      <c r="A7386" s="447">
        <v>87548</v>
      </c>
      <c r="B7386" s="332" t="s">
        <v>6788</v>
      </c>
      <c r="C7386" s="447" t="s">
        <v>16</v>
      </c>
      <c r="D7386" s="446">
        <v>31.31</v>
      </c>
      <c r="E7386" s="323"/>
    </row>
    <row r="7387" spans="1:5" ht="51">
      <c r="A7387" s="447">
        <v>87530</v>
      </c>
      <c r="B7387" s="332" t="s">
        <v>6778</v>
      </c>
      <c r="C7387" s="447" t="s">
        <v>16</v>
      </c>
      <c r="D7387" s="446">
        <v>44.24</v>
      </c>
      <c r="E7387" s="323"/>
    </row>
    <row r="7388" spans="1:5" ht="38.25">
      <c r="A7388" s="447">
        <v>104952</v>
      </c>
      <c r="B7388" s="332" t="s">
        <v>6811</v>
      </c>
      <c r="C7388" s="447" t="s">
        <v>16</v>
      </c>
      <c r="D7388" s="446">
        <v>40.98</v>
      </c>
      <c r="E7388" s="323"/>
    </row>
    <row r="7389" spans="1:5" ht="51">
      <c r="A7389" s="447">
        <v>104969</v>
      </c>
      <c r="B7389" s="332" t="s">
        <v>6828</v>
      </c>
      <c r="C7389" s="447" t="s">
        <v>16</v>
      </c>
      <c r="D7389" s="446">
        <v>36.799999999999997</v>
      </c>
      <c r="E7389" s="323"/>
    </row>
    <row r="7390" spans="1:5" ht="51">
      <c r="A7390" s="447">
        <v>104963</v>
      </c>
      <c r="B7390" s="332" t="s">
        <v>6822</v>
      </c>
      <c r="C7390" s="447" t="s">
        <v>16</v>
      </c>
      <c r="D7390" s="446">
        <v>50.19</v>
      </c>
      <c r="E7390" s="323"/>
    </row>
    <row r="7391" spans="1:5" ht="51">
      <c r="A7391" s="447">
        <v>104955</v>
      </c>
      <c r="B7391" s="332" t="s">
        <v>6814</v>
      </c>
      <c r="C7391" s="447" t="s">
        <v>16</v>
      </c>
      <c r="D7391" s="446">
        <v>45.14</v>
      </c>
      <c r="E7391" s="323"/>
    </row>
    <row r="7392" spans="1:5" ht="51">
      <c r="A7392" s="447">
        <v>104973</v>
      </c>
      <c r="B7392" s="332" t="s">
        <v>6832</v>
      </c>
      <c r="C7392" s="447" t="s">
        <v>16</v>
      </c>
      <c r="D7392" s="446">
        <v>31.76</v>
      </c>
      <c r="E7392" s="323"/>
    </row>
    <row r="7393" spans="1:5" ht="38.25">
      <c r="A7393" s="447">
        <v>87547</v>
      </c>
      <c r="B7393" s="332" t="s">
        <v>6787</v>
      </c>
      <c r="C7393" s="447" t="s">
        <v>16</v>
      </c>
      <c r="D7393" s="446">
        <v>28.51</v>
      </c>
      <c r="E7393" s="323"/>
    </row>
    <row r="7394" spans="1:5" ht="51">
      <c r="A7394" s="447">
        <v>87529</v>
      </c>
      <c r="B7394" s="332" t="s">
        <v>6777</v>
      </c>
      <c r="C7394" s="447" t="s">
        <v>16</v>
      </c>
      <c r="D7394" s="446">
        <v>39.86</v>
      </c>
      <c r="E7394" s="323"/>
    </row>
    <row r="7395" spans="1:5" ht="38.25">
      <c r="A7395" s="447">
        <v>104951</v>
      </c>
      <c r="B7395" s="332" t="s">
        <v>6810</v>
      </c>
      <c r="C7395" s="447" t="s">
        <v>16</v>
      </c>
      <c r="D7395" s="446">
        <v>36.6</v>
      </c>
      <c r="E7395" s="323"/>
    </row>
    <row r="7396" spans="1:5" ht="38.25">
      <c r="A7396" s="447">
        <v>104978</v>
      </c>
      <c r="B7396" s="332" t="s">
        <v>6837</v>
      </c>
      <c r="C7396" s="447" t="s">
        <v>16</v>
      </c>
      <c r="D7396" s="446">
        <v>39.299999999999997</v>
      </c>
      <c r="E7396" s="323"/>
    </row>
    <row r="7397" spans="1:5" ht="38.25">
      <c r="A7397" s="447">
        <v>104977</v>
      </c>
      <c r="B7397" s="332" t="s">
        <v>6836</v>
      </c>
      <c r="C7397" s="447" t="s">
        <v>16</v>
      </c>
      <c r="D7397" s="446">
        <v>52.51</v>
      </c>
      <c r="E7397" s="323"/>
    </row>
    <row r="7398" spans="1:5" ht="38.25">
      <c r="A7398" s="447">
        <v>90408</v>
      </c>
      <c r="B7398" s="332" t="s">
        <v>6805</v>
      </c>
      <c r="C7398" s="447" t="s">
        <v>16</v>
      </c>
      <c r="D7398" s="446">
        <v>34.630000000000003</v>
      </c>
      <c r="E7398" s="323"/>
    </row>
    <row r="7399" spans="1:5" ht="38.25">
      <c r="A7399" s="447">
        <v>90406</v>
      </c>
      <c r="B7399" s="332" t="s">
        <v>6804</v>
      </c>
      <c r="C7399" s="447" t="s">
        <v>16</v>
      </c>
      <c r="D7399" s="446">
        <v>46.83</v>
      </c>
      <c r="E7399" s="323"/>
    </row>
    <row r="7400" spans="1:5" ht="51">
      <c r="A7400" s="447">
        <v>103313</v>
      </c>
      <c r="B7400" s="332" t="s">
        <v>9331</v>
      </c>
      <c r="C7400" s="447" t="s">
        <v>2010</v>
      </c>
      <c r="D7400" s="446">
        <v>0</v>
      </c>
      <c r="E7400" s="323"/>
    </row>
    <row r="7401" spans="1:5" ht="51">
      <c r="A7401" s="447">
        <v>103309</v>
      </c>
      <c r="B7401" s="332" t="s">
        <v>9332</v>
      </c>
      <c r="C7401" s="447" t="s">
        <v>2010</v>
      </c>
      <c r="D7401" s="446">
        <v>0</v>
      </c>
      <c r="E7401" s="323"/>
    </row>
    <row r="7402" spans="1:5" ht="38.25">
      <c r="A7402" s="447">
        <v>103312</v>
      </c>
      <c r="B7402" s="332" t="s">
        <v>9333</v>
      </c>
      <c r="C7402" s="447" t="s">
        <v>2010</v>
      </c>
      <c r="D7402" s="446">
        <v>0</v>
      </c>
      <c r="E7402" s="323"/>
    </row>
    <row r="7403" spans="1:5" ht="38.25">
      <c r="A7403" s="447">
        <v>103296</v>
      </c>
      <c r="B7403" s="332" t="s">
        <v>9334</v>
      </c>
      <c r="C7403" s="447" t="s">
        <v>2010</v>
      </c>
      <c r="D7403" s="446">
        <v>0</v>
      </c>
      <c r="E7403" s="323"/>
    </row>
    <row r="7404" spans="1:5" ht="25.5">
      <c r="A7404" s="447">
        <v>103300</v>
      </c>
      <c r="B7404" s="332" t="s">
        <v>9335</v>
      </c>
      <c r="C7404" s="447" t="s">
        <v>2010</v>
      </c>
      <c r="D7404" s="446">
        <v>0</v>
      </c>
      <c r="E7404" s="323"/>
    </row>
    <row r="7405" spans="1:5" ht="25.5">
      <c r="A7405" s="447">
        <v>103301</v>
      </c>
      <c r="B7405" s="332" t="s">
        <v>9336</v>
      </c>
      <c r="C7405" s="447" t="s">
        <v>2010</v>
      </c>
      <c r="D7405" s="446">
        <v>0</v>
      </c>
      <c r="E7405" s="323"/>
    </row>
    <row r="7406" spans="1:5" ht="38.25">
      <c r="A7406" s="447">
        <v>103304</v>
      </c>
      <c r="B7406" s="332" t="s">
        <v>3669</v>
      </c>
      <c r="C7406" s="447" t="s">
        <v>2010</v>
      </c>
      <c r="D7406" s="446">
        <v>1250.1500000000001</v>
      </c>
      <c r="E7406" s="323"/>
    </row>
    <row r="7407" spans="1:5" ht="51">
      <c r="A7407" s="447">
        <v>103305</v>
      </c>
      <c r="B7407" s="332" t="s">
        <v>9337</v>
      </c>
      <c r="C7407" s="447" t="s">
        <v>2010</v>
      </c>
      <c r="D7407" s="446">
        <v>0</v>
      </c>
      <c r="E7407" s="323"/>
    </row>
    <row r="7408" spans="1:5" ht="38.25">
      <c r="A7408" s="447">
        <v>103294</v>
      </c>
      <c r="B7408" s="332" t="s">
        <v>9338</v>
      </c>
      <c r="C7408" s="447" t="s">
        <v>2010</v>
      </c>
      <c r="D7408" s="446">
        <v>0</v>
      </c>
      <c r="E7408" s="323"/>
    </row>
    <row r="7409" spans="1:5" ht="38.25">
      <c r="A7409" s="447">
        <v>103298</v>
      </c>
      <c r="B7409" s="332" t="s">
        <v>9339</v>
      </c>
      <c r="C7409" s="447" t="s">
        <v>2010</v>
      </c>
      <c r="D7409" s="446">
        <v>0</v>
      </c>
      <c r="E7409" s="323"/>
    </row>
    <row r="7410" spans="1:5" ht="38.25">
      <c r="A7410" s="447">
        <v>103293</v>
      </c>
      <c r="B7410" s="332" t="s">
        <v>9340</v>
      </c>
      <c r="C7410" s="447" t="s">
        <v>2010</v>
      </c>
      <c r="D7410" s="446">
        <v>0</v>
      </c>
      <c r="E7410" s="323"/>
    </row>
    <row r="7411" spans="1:5" ht="38.25">
      <c r="A7411" s="447">
        <v>103297</v>
      </c>
      <c r="B7411" s="332" t="s">
        <v>9341</v>
      </c>
      <c r="C7411" s="447" t="s">
        <v>2010</v>
      </c>
      <c r="D7411" s="446">
        <v>0</v>
      </c>
      <c r="E7411" s="323"/>
    </row>
    <row r="7412" spans="1:5" ht="38.25">
      <c r="A7412" s="447">
        <v>103311</v>
      </c>
      <c r="B7412" s="332" t="s">
        <v>9342</v>
      </c>
      <c r="C7412" s="447" t="s">
        <v>2010</v>
      </c>
      <c r="D7412" s="446">
        <v>0</v>
      </c>
      <c r="E7412" s="323"/>
    </row>
    <row r="7413" spans="1:5" ht="51">
      <c r="A7413" s="447">
        <v>103306</v>
      </c>
      <c r="B7413" s="332" t="s">
        <v>9343</v>
      </c>
      <c r="C7413" s="447" t="s">
        <v>2010</v>
      </c>
      <c r="D7413" s="446">
        <v>0</v>
      </c>
      <c r="E7413" s="323"/>
    </row>
    <row r="7414" spans="1:5" ht="51">
      <c r="A7414" s="447">
        <v>103308</v>
      </c>
      <c r="B7414" s="332" t="s">
        <v>9344</v>
      </c>
      <c r="C7414" s="447" t="s">
        <v>2010</v>
      </c>
      <c r="D7414" s="446">
        <v>0</v>
      </c>
      <c r="E7414" s="323"/>
    </row>
    <row r="7415" spans="1:5" ht="51">
      <c r="A7415" s="447">
        <v>103295</v>
      </c>
      <c r="B7415" s="332" t="s">
        <v>9345</v>
      </c>
      <c r="C7415" s="447" t="s">
        <v>2010</v>
      </c>
      <c r="D7415" s="446">
        <v>0</v>
      </c>
      <c r="E7415" s="323"/>
    </row>
    <row r="7416" spans="1:5" ht="38.25">
      <c r="A7416" s="447">
        <v>103299</v>
      </c>
      <c r="B7416" s="332" t="s">
        <v>9346</v>
      </c>
      <c r="C7416" s="447" t="s">
        <v>2010</v>
      </c>
      <c r="D7416" s="446">
        <v>0</v>
      </c>
      <c r="E7416" s="323"/>
    </row>
    <row r="7417" spans="1:5" ht="25.5">
      <c r="A7417" s="447">
        <v>103302</v>
      </c>
      <c r="B7417" s="332" t="s">
        <v>9347</v>
      </c>
      <c r="C7417" s="447" t="s">
        <v>2010</v>
      </c>
      <c r="D7417" s="446">
        <v>0</v>
      </c>
      <c r="E7417" s="323"/>
    </row>
    <row r="7418" spans="1:5" ht="38.25">
      <c r="A7418" s="447">
        <v>103307</v>
      </c>
      <c r="B7418" s="332" t="s">
        <v>3670</v>
      </c>
      <c r="C7418" s="447" t="s">
        <v>2010</v>
      </c>
      <c r="D7418" s="446">
        <v>1339.98</v>
      </c>
      <c r="E7418" s="323"/>
    </row>
    <row r="7419" spans="1:5" ht="38.25">
      <c r="A7419" s="447">
        <v>103310</v>
      </c>
      <c r="B7419" s="332" t="s">
        <v>3671</v>
      </c>
      <c r="C7419" s="447" t="s">
        <v>2010</v>
      </c>
      <c r="D7419" s="446">
        <v>1288.26</v>
      </c>
      <c r="E7419" s="323"/>
    </row>
    <row r="7420" spans="1:5" ht="25.5">
      <c r="A7420" s="447">
        <v>103303</v>
      </c>
      <c r="B7420" s="332" t="s">
        <v>9348</v>
      </c>
      <c r="C7420" s="447" t="s">
        <v>2010</v>
      </c>
      <c r="D7420" s="446">
        <v>0</v>
      </c>
      <c r="E7420" s="323"/>
    </row>
    <row r="7421" spans="1:5" ht="38.25">
      <c r="A7421" s="447">
        <v>103314</v>
      </c>
      <c r="B7421" s="332" t="s">
        <v>3672</v>
      </c>
      <c r="C7421" s="447" t="s">
        <v>16</v>
      </c>
      <c r="D7421" s="446">
        <v>284.76</v>
      </c>
      <c r="E7421" s="323"/>
    </row>
    <row r="7422" spans="1:5" ht="38.25">
      <c r="A7422" s="447">
        <v>103315</v>
      </c>
      <c r="B7422" s="332" t="s">
        <v>3673</v>
      </c>
      <c r="C7422" s="447" t="s">
        <v>16</v>
      </c>
      <c r="D7422" s="446">
        <v>276.3</v>
      </c>
      <c r="E7422" s="323"/>
    </row>
    <row r="7423" spans="1:5" ht="51">
      <c r="A7423" s="447">
        <v>105188</v>
      </c>
      <c r="B7423" s="332" t="s">
        <v>6841</v>
      </c>
      <c r="C7423" s="447" t="s">
        <v>16</v>
      </c>
      <c r="D7423" s="446">
        <v>178.9</v>
      </c>
      <c r="E7423" s="323"/>
    </row>
    <row r="7424" spans="1:5" ht="38.25">
      <c r="A7424" s="447">
        <v>87841</v>
      </c>
      <c r="B7424" s="332" t="s">
        <v>6799</v>
      </c>
      <c r="C7424" s="447" t="s">
        <v>16</v>
      </c>
      <c r="D7424" s="446">
        <v>162.51</v>
      </c>
      <c r="E7424" s="323"/>
    </row>
    <row r="7425" spans="1:5" ht="38.25">
      <c r="A7425" s="447">
        <v>87853</v>
      </c>
      <c r="B7425" s="332" t="s">
        <v>6803</v>
      </c>
      <c r="C7425" s="447" t="s">
        <v>16</v>
      </c>
      <c r="D7425" s="446">
        <v>181.11</v>
      </c>
      <c r="E7425" s="323"/>
    </row>
    <row r="7426" spans="1:5" ht="51">
      <c r="A7426" s="447">
        <v>105187</v>
      </c>
      <c r="B7426" s="332" t="s">
        <v>6840</v>
      </c>
      <c r="C7426" s="447" t="s">
        <v>16</v>
      </c>
      <c r="D7426" s="446">
        <v>245.37</v>
      </c>
      <c r="E7426" s="323"/>
    </row>
    <row r="7427" spans="1:5" ht="38.25">
      <c r="A7427" s="447">
        <v>87840</v>
      </c>
      <c r="B7427" s="332" t="s">
        <v>6798</v>
      </c>
      <c r="C7427" s="447" t="s">
        <v>16</v>
      </c>
      <c r="D7427" s="446">
        <v>228.98</v>
      </c>
      <c r="E7427" s="323"/>
    </row>
    <row r="7428" spans="1:5" ht="51">
      <c r="A7428" s="447">
        <v>87852</v>
      </c>
      <c r="B7428" s="332" t="s">
        <v>6802</v>
      </c>
      <c r="C7428" s="447" t="s">
        <v>16</v>
      </c>
      <c r="D7428" s="446">
        <v>247.58</v>
      </c>
      <c r="E7428" s="323"/>
    </row>
    <row r="7429" spans="1:5" ht="38.25">
      <c r="A7429" s="447">
        <v>105186</v>
      </c>
      <c r="B7429" s="332" t="s">
        <v>6839</v>
      </c>
      <c r="C7429" s="447" t="s">
        <v>16</v>
      </c>
      <c r="D7429" s="446">
        <v>185.31</v>
      </c>
      <c r="E7429" s="323"/>
    </row>
    <row r="7430" spans="1:5" ht="38.25">
      <c r="A7430" s="447">
        <v>87839</v>
      </c>
      <c r="B7430" s="332" t="s">
        <v>6797</v>
      </c>
      <c r="C7430" s="447" t="s">
        <v>16</v>
      </c>
      <c r="D7430" s="446">
        <v>169.16</v>
      </c>
      <c r="E7430" s="323"/>
    </row>
    <row r="7431" spans="1:5" ht="38.25">
      <c r="A7431" s="447">
        <v>87851</v>
      </c>
      <c r="B7431" s="332" t="s">
        <v>6801</v>
      </c>
      <c r="C7431" s="447" t="s">
        <v>16</v>
      </c>
      <c r="D7431" s="446">
        <v>188.21</v>
      </c>
      <c r="E7431" s="323"/>
    </row>
    <row r="7432" spans="1:5" ht="38.25">
      <c r="A7432" s="447">
        <v>105185</v>
      </c>
      <c r="B7432" s="332" t="s">
        <v>6838</v>
      </c>
      <c r="C7432" s="447" t="s">
        <v>16</v>
      </c>
      <c r="D7432" s="446">
        <v>252.36</v>
      </c>
      <c r="E7432" s="323"/>
    </row>
    <row r="7433" spans="1:5" ht="38.25">
      <c r="A7433" s="447">
        <v>87838</v>
      </c>
      <c r="B7433" s="332" t="s">
        <v>6796</v>
      </c>
      <c r="C7433" s="447" t="s">
        <v>16</v>
      </c>
      <c r="D7433" s="446">
        <v>236.27</v>
      </c>
      <c r="E7433" s="323"/>
    </row>
    <row r="7434" spans="1:5" ht="38.25">
      <c r="A7434" s="447">
        <v>87850</v>
      </c>
      <c r="B7434" s="332" t="s">
        <v>6800</v>
      </c>
      <c r="C7434" s="447" t="s">
        <v>16</v>
      </c>
      <c r="D7434" s="446">
        <v>255.3</v>
      </c>
      <c r="E7434" s="323"/>
    </row>
    <row r="7435" spans="1:5" ht="13.5">
      <c r="A7435" s="447">
        <v>105110</v>
      </c>
      <c r="B7435" s="332" t="s">
        <v>6885</v>
      </c>
      <c r="C7435" s="447" t="s">
        <v>5</v>
      </c>
      <c r="D7435" s="446">
        <v>169.22</v>
      </c>
      <c r="E7435" s="323"/>
    </row>
    <row r="7436" spans="1:5" ht="13.5">
      <c r="A7436" s="447">
        <v>105105</v>
      </c>
      <c r="B7436" s="332" t="s">
        <v>6882</v>
      </c>
      <c r="C7436" s="447" t="s">
        <v>5</v>
      </c>
      <c r="D7436" s="446">
        <v>53.85</v>
      </c>
      <c r="E7436" s="323"/>
    </row>
    <row r="7437" spans="1:5" ht="13.5">
      <c r="A7437" s="447">
        <v>105103</v>
      </c>
      <c r="B7437" s="332" t="s">
        <v>6880</v>
      </c>
      <c r="C7437" s="447" t="s">
        <v>5</v>
      </c>
      <c r="D7437" s="446">
        <v>76.69</v>
      </c>
      <c r="E7437" s="323"/>
    </row>
    <row r="7438" spans="1:5" ht="13.5">
      <c r="A7438" s="447">
        <v>105112</v>
      </c>
      <c r="B7438" s="332" t="s">
        <v>6887</v>
      </c>
      <c r="C7438" s="447" t="s">
        <v>5</v>
      </c>
      <c r="D7438" s="446">
        <v>141.29</v>
      </c>
      <c r="E7438" s="323"/>
    </row>
    <row r="7439" spans="1:5" ht="25.5">
      <c r="A7439" s="447">
        <v>105109</v>
      </c>
      <c r="B7439" s="332" t="s">
        <v>9349</v>
      </c>
      <c r="C7439" s="447" t="s">
        <v>2010</v>
      </c>
      <c r="D7439" s="446">
        <v>0</v>
      </c>
      <c r="E7439" s="323"/>
    </row>
    <row r="7440" spans="1:5" ht="25.5">
      <c r="A7440" s="447">
        <v>105108</v>
      </c>
      <c r="B7440" s="332" t="s">
        <v>9350</v>
      </c>
      <c r="C7440" s="447" t="s">
        <v>2010</v>
      </c>
      <c r="D7440" s="446">
        <v>0</v>
      </c>
      <c r="E7440" s="323"/>
    </row>
    <row r="7441" spans="1:5" ht="13.5">
      <c r="A7441" s="447">
        <v>105104</v>
      </c>
      <c r="B7441" s="332" t="s">
        <v>6881</v>
      </c>
      <c r="C7441" s="447" t="s">
        <v>2010</v>
      </c>
      <c r="D7441" s="446">
        <v>4260.8100000000004</v>
      </c>
      <c r="E7441" s="323"/>
    </row>
    <row r="7442" spans="1:5" ht="25.5">
      <c r="A7442" s="447">
        <v>105107</v>
      </c>
      <c r="B7442" s="332" t="s">
        <v>6884</v>
      </c>
      <c r="C7442" s="447" t="s">
        <v>2010</v>
      </c>
      <c r="D7442" s="446">
        <v>2577.7199999999998</v>
      </c>
      <c r="E7442" s="323"/>
    </row>
    <row r="7443" spans="1:5" ht="25.5">
      <c r="A7443" s="447">
        <v>105106</v>
      </c>
      <c r="B7443" s="332" t="s">
        <v>6883</v>
      </c>
      <c r="C7443" s="447" t="s">
        <v>2010</v>
      </c>
      <c r="D7443" s="446">
        <v>1745.72</v>
      </c>
      <c r="E7443" s="323"/>
    </row>
    <row r="7444" spans="1:5" ht="25.5">
      <c r="A7444" s="447">
        <v>105111</v>
      </c>
      <c r="B7444" s="332" t="s">
        <v>6886</v>
      </c>
      <c r="C7444" s="447" t="s">
        <v>2010</v>
      </c>
      <c r="D7444" s="446">
        <v>16917.34</v>
      </c>
      <c r="E7444" s="323"/>
    </row>
    <row r="7445" spans="1:5" ht="13.5">
      <c r="A7445" s="447">
        <v>98520</v>
      </c>
      <c r="B7445" s="332" t="s">
        <v>7818</v>
      </c>
      <c r="C7445" s="447" t="s">
        <v>16</v>
      </c>
      <c r="D7445" s="446">
        <v>4.78</v>
      </c>
      <c r="E7445" s="323"/>
    </row>
    <row r="7446" spans="1:5" ht="25.5">
      <c r="A7446" s="447">
        <v>98521</v>
      </c>
      <c r="B7446" s="332" t="s">
        <v>7819</v>
      </c>
      <c r="C7446" s="447" t="s">
        <v>16</v>
      </c>
      <c r="D7446" s="446">
        <v>0.34</v>
      </c>
      <c r="E7446" s="323"/>
    </row>
    <row r="7447" spans="1:5" ht="13.5">
      <c r="A7447" s="447">
        <v>105521</v>
      </c>
      <c r="B7447" s="332" t="s">
        <v>7820</v>
      </c>
      <c r="C7447" s="447" t="s">
        <v>16</v>
      </c>
      <c r="D7447" s="446">
        <v>3.27</v>
      </c>
      <c r="E7447" s="323"/>
    </row>
    <row r="7448" spans="1:5" ht="13.5">
      <c r="A7448" s="447">
        <v>98509</v>
      </c>
      <c r="B7448" s="332" t="s">
        <v>7813</v>
      </c>
      <c r="C7448" s="447" t="s">
        <v>2010</v>
      </c>
      <c r="D7448" s="446">
        <v>72.75</v>
      </c>
      <c r="E7448" s="323"/>
    </row>
    <row r="7449" spans="1:5" ht="38.25">
      <c r="A7449" s="447">
        <v>98507</v>
      </c>
      <c r="B7449" s="332" t="s">
        <v>9351</v>
      </c>
      <c r="C7449" s="447" t="s">
        <v>2010</v>
      </c>
      <c r="D7449" s="446">
        <v>0</v>
      </c>
      <c r="E7449" s="323"/>
    </row>
    <row r="7450" spans="1:5" ht="25.5">
      <c r="A7450" s="447">
        <v>98508</v>
      </c>
      <c r="B7450" s="332" t="s">
        <v>9352</v>
      </c>
      <c r="C7450" s="447" t="s">
        <v>2010</v>
      </c>
      <c r="D7450" s="446">
        <v>0</v>
      </c>
      <c r="E7450" s="323"/>
    </row>
    <row r="7451" spans="1:5" ht="38.25">
      <c r="A7451" s="447">
        <v>98506</v>
      </c>
      <c r="B7451" s="332" t="s">
        <v>9353</v>
      </c>
      <c r="C7451" s="447" t="s">
        <v>2010</v>
      </c>
      <c r="D7451" s="446">
        <v>0</v>
      </c>
      <c r="E7451" s="323"/>
    </row>
    <row r="7452" spans="1:5" ht="13.5">
      <c r="A7452" s="447">
        <v>98505</v>
      </c>
      <c r="B7452" s="332" t="s">
        <v>7823</v>
      </c>
      <c r="C7452" s="447" t="s">
        <v>16</v>
      </c>
      <c r="D7452" s="446">
        <v>107.02</v>
      </c>
      <c r="E7452" s="323"/>
    </row>
    <row r="7453" spans="1:5" ht="13.5">
      <c r="A7453" s="447">
        <v>98504</v>
      </c>
      <c r="B7453" s="332" t="s">
        <v>7822</v>
      </c>
      <c r="C7453" s="447" t="s">
        <v>16</v>
      </c>
      <c r="D7453" s="446">
        <v>20.260000000000002</v>
      </c>
      <c r="E7453" s="323"/>
    </row>
    <row r="7454" spans="1:5" ht="13.5">
      <c r="A7454" s="447">
        <v>98503</v>
      </c>
      <c r="B7454" s="332" t="s">
        <v>7821</v>
      </c>
      <c r="C7454" s="447" t="s">
        <v>16</v>
      </c>
      <c r="D7454" s="446">
        <v>25.48</v>
      </c>
      <c r="E7454" s="323"/>
    </row>
    <row r="7455" spans="1:5" ht="25.5">
      <c r="A7455" s="447">
        <v>103946</v>
      </c>
      <c r="B7455" s="332" t="s">
        <v>7824</v>
      </c>
      <c r="C7455" s="447" t="s">
        <v>16</v>
      </c>
      <c r="D7455" s="446">
        <v>26.84</v>
      </c>
      <c r="E7455" s="323"/>
    </row>
    <row r="7456" spans="1:5" ht="25.5">
      <c r="A7456" s="447">
        <v>98517</v>
      </c>
      <c r="B7456" s="332" t="s">
        <v>9354</v>
      </c>
      <c r="C7456" s="447" t="s">
        <v>2010</v>
      </c>
      <c r="D7456" s="446">
        <v>0</v>
      </c>
      <c r="E7456" s="323"/>
    </row>
    <row r="7457" spans="1:5" ht="25.5">
      <c r="A7457" s="447">
        <v>98518</v>
      </c>
      <c r="B7457" s="332" t="s">
        <v>9355</v>
      </c>
      <c r="C7457" s="447" t="s">
        <v>2010</v>
      </c>
      <c r="D7457" s="446">
        <v>0</v>
      </c>
      <c r="E7457" s="323"/>
    </row>
    <row r="7458" spans="1:5" ht="25.5">
      <c r="A7458" s="447">
        <v>98516</v>
      </c>
      <c r="B7458" s="332" t="s">
        <v>7816</v>
      </c>
      <c r="C7458" s="447" t="s">
        <v>2010</v>
      </c>
      <c r="D7458" s="446">
        <v>373.69</v>
      </c>
      <c r="E7458" s="323"/>
    </row>
    <row r="7459" spans="1:5" ht="25.5">
      <c r="A7459" s="447">
        <v>98514</v>
      </c>
      <c r="B7459" s="332" t="s">
        <v>9356</v>
      </c>
      <c r="C7459" s="447" t="s">
        <v>2010</v>
      </c>
      <c r="D7459" s="446">
        <v>0</v>
      </c>
      <c r="E7459" s="323"/>
    </row>
    <row r="7460" spans="1:5" ht="25.5">
      <c r="A7460" s="447">
        <v>98515</v>
      </c>
      <c r="B7460" s="332" t="s">
        <v>9357</v>
      </c>
      <c r="C7460" s="447" t="s">
        <v>2010</v>
      </c>
      <c r="D7460" s="446">
        <v>0</v>
      </c>
      <c r="E7460" s="323"/>
    </row>
    <row r="7461" spans="1:5" ht="25.5">
      <c r="A7461" s="447">
        <v>98513</v>
      </c>
      <c r="B7461" s="332" t="s">
        <v>9358</v>
      </c>
      <c r="C7461" s="447" t="s">
        <v>2010</v>
      </c>
      <c r="D7461" s="446">
        <v>0</v>
      </c>
      <c r="E7461" s="323"/>
    </row>
    <row r="7462" spans="1:5" ht="25.5">
      <c r="A7462" s="447">
        <v>98511</v>
      </c>
      <c r="B7462" s="332" t="s">
        <v>7815</v>
      </c>
      <c r="C7462" s="447" t="s">
        <v>2010</v>
      </c>
      <c r="D7462" s="446">
        <v>208.27</v>
      </c>
      <c r="E7462" s="323"/>
    </row>
    <row r="7463" spans="1:5" ht="25.5">
      <c r="A7463" s="447">
        <v>98512</v>
      </c>
      <c r="B7463" s="332" t="s">
        <v>9359</v>
      </c>
      <c r="C7463" s="447" t="s">
        <v>2010</v>
      </c>
      <c r="D7463" s="446">
        <v>0</v>
      </c>
      <c r="E7463" s="323"/>
    </row>
    <row r="7464" spans="1:5" ht="25.5">
      <c r="A7464" s="447">
        <v>98510</v>
      </c>
      <c r="B7464" s="332" t="s">
        <v>7814</v>
      </c>
      <c r="C7464" s="447" t="s">
        <v>2010</v>
      </c>
      <c r="D7464" s="446">
        <v>114.4</v>
      </c>
      <c r="E7464" s="323"/>
    </row>
    <row r="7465" spans="1:5" ht="13.5">
      <c r="A7465" s="447">
        <v>98519</v>
      </c>
      <c r="B7465" s="332" t="s">
        <v>7817</v>
      </c>
      <c r="C7465" s="447" t="s">
        <v>16</v>
      </c>
      <c r="D7465" s="446">
        <v>3.87</v>
      </c>
      <c r="E7465" s="323"/>
    </row>
    <row r="7466" spans="1:5" ht="25.5">
      <c r="A7466" s="447">
        <v>91599</v>
      </c>
      <c r="B7466" s="332" t="s">
        <v>9360</v>
      </c>
      <c r="C7466" s="447" t="s">
        <v>802</v>
      </c>
      <c r="D7466" s="446">
        <v>7.71</v>
      </c>
      <c r="E7466" s="323"/>
    </row>
    <row r="7467" spans="1:5" ht="25.5">
      <c r="A7467" s="447">
        <v>100065</v>
      </c>
      <c r="B7467" s="332" t="s">
        <v>9361</v>
      </c>
      <c r="C7467" s="447" t="s">
        <v>802</v>
      </c>
      <c r="D7467" s="446">
        <v>0</v>
      </c>
      <c r="E7467" s="323"/>
    </row>
    <row r="7468" spans="1:5" ht="25.5">
      <c r="A7468" s="447">
        <v>100069</v>
      </c>
      <c r="B7468" s="332" t="s">
        <v>9362</v>
      </c>
      <c r="C7468" s="447" t="s">
        <v>802</v>
      </c>
      <c r="D7468" s="446">
        <v>0</v>
      </c>
      <c r="E7468" s="323"/>
    </row>
    <row r="7469" spans="1:5" ht="25.5">
      <c r="A7469" s="447">
        <v>100063</v>
      </c>
      <c r="B7469" s="332" t="s">
        <v>9363</v>
      </c>
      <c r="C7469" s="447" t="s">
        <v>802</v>
      </c>
      <c r="D7469" s="446">
        <v>0</v>
      </c>
      <c r="E7469" s="323"/>
    </row>
    <row r="7470" spans="1:5" ht="25.5">
      <c r="A7470" s="447">
        <v>91597</v>
      </c>
      <c r="B7470" s="332" t="s">
        <v>9364</v>
      </c>
      <c r="C7470" s="447" t="s">
        <v>802</v>
      </c>
      <c r="D7470" s="446">
        <v>7.35</v>
      </c>
      <c r="E7470" s="323"/>
    </row>
    <row r="7471" spans="1:5" ht="25.5">
      <c r="A7471" s="447">
        <v>91598</v>
      </c>
      <c r="B7471" s="332" t="s">
        <v>9365</v>
      </c>
      <c r="C7471" s="447" t="s">
        <v>802</v>
      </c>
      <c r="D7471" s="446">
        <v>9.5</v>
      </c>
      <c r="E7471" s="323"/>
    </row>
    <row r="7472" spans="1:5" ht="25.5">
      <c r="A7472" s="447">
        <v>91596</v>
      </c>
      <c r="B7472" s="332" t="s">
        <v>9366</v>
      </c>
      <c r="C7472" s="447" t="s">
        <v>802</v>
      </c>
      <c r="D7472" s="446">
        <v>9.76</v>
      </c>
      <c r="E7472" s="323"/>
    </row>
    <row r="7473" spans="1:5" ht="25.5">
      <c r="A7473" s="447">
        <v>100064</v>
      </c>
      <c r="B7473" s="332" t="s">
        <v>9367</v>
      </c>
      <c r="C7473" s="447" t="s">
        <v>802</v>
      </c>
      <c r="D7473" s="446">
        <v>9.68</v>
      </c>
      <c r="E7473" s="323"/>
    </row>
    <row r="7474" spans="1:5" ht="25.5">
      <c r="A7474" s="447">
        <v>100066</v>
      </c>
      <c r="B7474" s="332" t="s">
        <v>9368</v>
      </c>
      <c r="C7474" s="447" t="s">
        <v>802</v>
      </c>
      <c r="D7474" s="446">
        <v>9.6999999999999993</v>
      </c>
      <c r="E7474" s="323"/>
    </row>
    <row r="7475" spans="1:5" ht="25.5">
      <c r="A7475" s="447">
        <v>91603</v>
      </c>
      <c r="B7475" s="332" t="s">
        <v>9369</v>
      </c>
      <c r="C7475" s="447" t="s">
        <v>802</v>
      </c>
      <c r="D7475" s="446">
        <v>10.39</v>
      </c>
      <c r="E7475" s="323"/>
    </row>
    <row r="7476" spans="1:5" ht="25.5">
      <c r="A7476" s="447">
        <v>100068</v>
      </c>
      <c r="B7476" s="332" t="s">
        <v>9370</v>
      </c>
      <c r="C7476" s="447" t="s">
        <v>802</v>
      </c>
      <c r="D7476" s="446">
        <v>8.93</v>
      </c>
      <c r="E7476" s="323"/>
    </row>
    <row r="7477" spans="1:5" ht="25.5">
      <c r="A7477" s="447">
        <v>100067</v>
      </c>
      <c r="B7477" s="332" t="s">
        <v>9371</v>
      </c>
      <c r="C7477" s="447" t="s">
        <v>802</v>
      </c>
      <c r="D7477" s="446">
        <v>12.18</v>
      </c>
      <c r="E7477" s="323"/>
    </row>
    <row r="7478" spans="1:5" ht="25.5">
      <c r="A7478" s="447">
        <v>91601</v>
      </c>
      <c r="B7478" s="332" t="s">
        <v>9372</v>
      </c>
      <c r="C7478" s="447" t="s">
        <v>802</v>
      </c>
      <c r="D7478" s="446">
        <v>12.53</v>
      </c>
      <c r="E7478" s="323"/>
    </row>
    <row r="7479" spans="1:5" ht="25.5">
      <c r="A7479" s="447">
        <v>91602</v>
      </c>
      <c r="B7479" s="332" t="s">
        <v>9373</v>
      </c>
      <c r="C7479" s="447" t="s">
        <v>802</v>
      </c>
      <c r="D7479" s="446">
        <v>11.66</v>
      </c>
      <c r="E7479" s="323"/>
    </row>
    <row r="7480" spans="1:5" ht="38.25">
      <c r="A7480" s="447">
        <v>91593</v>
      </c>
      <c r="B7480" s="332" t="s">
        <v>9374</v>
      </c>
      <c r="C7480" s="447" t="s">
        <v>802</v>
      </c>
      <c r="D7480" s="446">
        <v>9.8000000000000007</v>
      </c>
      <c r="E7480" s="323"/>
    </row>
    <row r="7481" spans="1:5" ht="38.25">
      <c r="A7481" s="447">
        <v>105814</v>
      </c>
      <c r="B7481" s="332" t="s">
        <v>9375</v>
      </c>
      <c r="C7481" s="447" t="s">
        <v>802</v>
      </c>
      <c r="D7481" s="446">
        <v>9.51</v>
      </c>
      <c r="E7481" s="323"/>
    </row>
    <row r="7482" spans="1:5" ht="38.25">
      <c r="A7482" s="447">
        <v>91594</v>
      </c>
      <c r="B7482" s="332" t="s">
        <v>9376</v>
      </c>
      <c r="C7482" s="447" t="s">
        <v>802</v>
      </c>
      <c r="D7482" s="446">
        <v>9.82</v>
      </c>
      <c r="E7482" s="323"/>
    </row>
    <row r="7483" spans="1:5" ht="38.25">
      <c r="A7483" s="447">
        <v>91595</v>
      </c>
      <c r="B7483" s="332" t="s">
        <v>9377</v>
      </c>
      <c r="C7483" s="447" t="s">
        <v>802</v>
      </c>
      <c r="D7483" s="446">
        <v>10.1</v>
      </c>
      <c r="E7483" s="323"/>
    </row>
    <row r="7484" spans="1:5" ht="25.5">
      <c r="A7484" s="447">
        <v>105815</v>
      </c>
      <c r="B7484" s="332" t="s">
        <v>9378</v>
      </c>
      <c r="C7484" s="447" t="s">
        <v>802</v>
      </c>
      <c r="D7484" s="446">
        <v>0</v>
      </c>
      <c r="E7484" s="323"/>
    </row>
    <row r="7485" spans="1:5" ht="25.5">
      <c r="A7485" s="447">
        <v>91600</v>
      </c>
      <c r="B7485" s="332" t="s">
        <v>9379</v>
      </c>
      <c r="C7485" s="447" t="s">
        <v>802</v>
      </c>
      <c r="D7485" s="446">
        <v>11</v>
      </c>
      <c r="E7485" s="323"/>
    </row>
    <row r="7486" spans="1:5" ht="51">
      <c r="A7486" s="447">
        <v>99235</v>
      </c>
      <c r="B7486" s="332" t="s">
        <v>7470</v>
      </c>
      <c r="C7486" s="447" t="s">
        <v>827</v>
      </c>
      <c r="D7486" s="446">
        <v>611.47</v>
      </c>
      <c r="E7486" s="323"/>
    </row>
    <row r="7487" spans="1:5" ht="51">
      <c r="A7487" s="447">
        <v>105539</v>
      </c>
      <c r="B7487" s="332" t="s">
        <v>9380</v>
      </c>
      <c r="C7487" s="447" t="s">
        <v>827</v>
      </c>
      <c r="D7487" s="446">
        <v>0</v>
      </c>
      <c r="E7487" s="323"/>
    </row>
    <row r="7488" spans="1:5" ht="51">
      <c r="A7488" s="447">
        <v>99439</v>
      </c>
      <c r="B7488" s="332" t="s">
        <v>7479</v>
      </c>
      <c r="C7488" s="447" t="s">
        <v>827</v>
      </c>
      <c r="D7488" s="446">
        <v>674.47</v>
      </c>
      <c r="E7488" s="323"/>
    </row>
    <row r="7489" spans="1:5" ht="63.75">
      <c r="A7489" s="447">
        <v>105540</v>
      </c>
      <c r="B7489" s="332" t="s">
        <v>9381</v>
      </c>
      <c r="C7489" s="447" t="s">
        <v>827</v>
      </c>
      <c r="D7489" s="446">
        <v>0</v>
      </c>
      <c r="E7489" s="323"/>
    </row>
    <row r="7490" spans="1:5" ht="51">
      <c r="A7490" s="447">
        <v>103184</v>
      </c>
      <c r="B7490" s="332" t="s">
        <v>7481</v>
      </c>
      <c r="C7490" s="447" t="s">
        <v>827</v>
      </c>
      <c r="D7490" s="446">
        <v>632.71</v>
      </c>
      <c r="E7490" s="323"/>
    </row>
    <row r="7491" spans="1:5" ht="51">
      <c r="A7491" s="447">
        <v>103183</v>
      </c>
      <c r="B7491" s="332" t="s">
        <v>7480</v>
      </c>
      <c r="C7491" s="447" t="s">
        <v>827</v>
      </c>
      <c r="D7491" s="446">
        <v>748.59</v>
      </c>
      <c r="E7491" s="323"/>
    </row>
    <row r="7492" spans="1:5" ht="51">
      <c r="A7492" s="447">
        <v>99434</v>
      </c>
      <c r="B7492" s="332" t="s">
        <v>7474</v>
      </c>
      <c r="C7492" s="447" t="s">
        <v>827</v>
      </c>
      <c r="D7492" s="446">
        <v>686.47</v>
      </c>
      <c r="E7492" s="323"/>
    </row>
    <row r="7493" spans="1:5" ht="51">
      <c r="A7493" s="447">
        <v>99431</v>
      </c>
      <c r="B7493" s="332" t="s">
        <v>7471</v>
      </c>
      <c r="C7493" s="447" t="s">
        <v>827</v>
      </c>
      <c r="D7493" s="446">
        <v>682.74</v>
      </c>
      <c r="E7493" s="323"/>
    </row>
    <row r="7494" spans="1:5" ht="51">
      <c r="A7494" s="447">
        <v>99435</v>
      </c>
      <c r="B7494" s="332" t="s">
        <v>7475</v>
      </c>
      <c r="C7494" s="447" t="s">
        <v>827</v>
      </c>
      <c r="D7494" s="446">
        <v>669.92</v>
      </c>
      <c r="E7494" s="323"/>
    </row>
    <row r="7495" spans="1:5" ht="51">
      <c r="A7495" s="447">
        <v>99432</v>
      </c>
      <c r="B7495" s="332" t="s">
        <v>7472</v>
      </c>
      <c r="C7495" s="447" t="s">
        <v>827</v>
      </c>
      <c r="D7495" s="446">
        <v>667.24</v>
      </c>
      <c r="E7495" s="323"/>
    </row>
    <row r="7496" spans="1:5" ht="51">
      <c r="A7496" s="447">
        <v>99438</v>
      </c>
      <c r="B7496" s="332" t="s">
        <v>7478</v>
      </c>
      <c r="C7496" s="447" t="s">
        <v>827</v>
      </c>
      <c r="D7496" s="446">
        <v>657.69</v>
      </c>
      <c r="E7496" s="323"/>
    </row>
    <row r="7497" spans="1:5" ht="63.75">
      <c r="A7497" s="447">
        <v>105538</v>
      </c>
      <c r="B7497" s="332" t="s">
        <v>9382</v>
      </c>
      <c r="C7497" s="447" t="s">
        <v>827</v>
      </c>
      <c r="D7497" s="446">
        <v>0</v>
      </c>
      <c r="E7497" s="323"/>
    </row>
    <row r="7498" spans="1:5" ht="51">
      <c r="A7498" s="447">
        <v>99436</v>
      </c>
      <c r="B7498" s="332" t="s">
        <v>7476</v>
      </c>
      <c r="C7498" s="447" t="s">
        <v>827</v>
      </c>
      <c r="D7498" s="446">
        <v>746.29</v>
      </c>
      <c r="E7498" s="323"/>
    </row>
    <row r="7499" spans="1:5" ht="51">
      <c r="A7499" s="447">
        <v>99437</v>
      </c>
      <c r="B7499" s="332" t="s">
        <v>7477</v>
      </c>
      <c r="C7499" s="447" t="s">
        <v>827</v>
      </c>
      <c r="D7499" s="446">
        <v>650.69000000000005</v>
      </c>
      <c r="E7499" s="323"/>
    </row>
    <row r="7500" spans="1:5" ht="63.75">
      <c r="A7500" s="447">
        <v>105537</v>
      </c>
      <c r="B7500" s="332" t="s">
        <v>9383</v>
      </c>
      <c r="C7500" s="447" t="s">
        <v>827</v>
      </c>
      <c r="D7500" s="446">
        <v>0</v>
      </c>
      <c r="E7500" s="323"/>
    </row>
    <row r="7501" spans="1:5" ht="51">
      <c r="A7501" s="447">
        <v>99433</v>
      </c>
      <c r="B7501" s="332" t="s">
        <v>7473</v>
      </c>
      <c r="C7501" s="447" t="s">
        <v>827</v>
      </c>
      <c r="D7501" s="446">
        <v>725.01</v>
      </c>
      <c r="E7501" s="323"/>
    </row>
    <row r="7502" spans="1:5" ht="51">
      <c r="A7502" s="447">
        <v>104422</v>
      </c>
      <c r="B7502" s="332" t="s">
        <v>9384</v>
      </c>
      <c r="C7502" s="447" t="s">
        <v>16</v>
      </c>
      <c r="D7502" s="446">
        <v>11.29</v>
      </c>
      <c r="E7502" s="323"/>
    </row>
    <row r="7503" spans="1:5" ht="51">
      <c r="A7503" s="447">
        <v>105824</v>
      </c>
      <c r="B7503" s="332" t="s">
        <v>9385</v>
      </c>
      <c r="C7503" s="447" t="s">
        <v>16</v>
      </c>
      <c r="D7503" s="446">
        <v>13.36</v>
      </c>
      <c r="E7503" s="323"/>
    </row>
    <row r="7504" spans="1:5" ht="51">
      <c r="A7504" s="447">
        <v>105825</v>
      </c>
      <c r="B7504" s="332" t="s">
        <v>9386</v>
      </c>
      <c r="C7504" s="447" t="s">
        <v>16</v>
      </c>
      <c r="D7504" s="446">
        <v>6.62</v>
      </c>
      <c r="E7504" s="323"/>
    </row>
    <row r="7505" spans="1:5" ht="51">
      <c r="A7505" s="447">
        <v>104421</v>
      </c>
      <c r="B7505" s="332" t="s">
        <v>9387</v>
      </c>
      <c r="C7505" s="447" t="s">
        <v>16</v>
      </c>
      <c r="D7505" s="446">
        <v>16.55</v>
      </c>
      <c r="E7505" s="323"/>
    </row>
    <row r="7506" spans="1:5" ht="51">
      <c r="A7506" s="447">
        <v>105822</v>
      </c>
      <c r="B7506" s="332" t="s">
        <v>9388</v>
      </c>
      <c r="C7506" s="447" t="s">
        <v>16</v>
      </c>
      <c r="D7506" s="446">
        <v>18.62</v>
      </c>
      <c r="E7506" s="323"/>
    </row>
    <row r="7507" spans="1:5" ht="51">
      <c r="A7507" s="447">
        <v>105823</v>
      </c>
      <c r="B7507" s="332" t="s">
        <v>9389</v>
      </c>
      <c r="C7507" s="447" t="s">
        <v>16</v>
      </c>
      <c r="D7507" s="446">
        <v>11.88</v>
      </c>
      <c r="E7507" s="323"/>
    </row>
    <row r="7508" spans="1:5" ht="51">
      <c r="A7508" s="447">
        <v>104423</v>
      </c>
      <c r="B7508" s="332" t="s">
        <v>9390</v>
      </c>
      <c r="C7508" s="447" t="s">
        <v>16</v>
      </c>
      <c r="D7508" s="446">
        <v>14.98</v>
      </c>
      <c r="E7508" s="323"/>
    </row>
    <row r="7509" spans="1:5" ht="51">
      <c r="A7509" s="447">
        <v>105826</v>
      </c>
      <c r="B7509" s="332" t="s">
        <v>9391</v>
      </c>
      <c r="C7509" s="447" t="s">
        <v>16</v>
      </c>
      <c r="D7509" s="446">
        <v>17.05</v>
      </c>
      <c r="E7509" s="323"/>
    </row>
    <row r="7510" spans="1:5" ht="63.75">
      <c r="A7510" s="447">
        <v>105827</v>
      </c>
      <c r="B7510" s="332" t="s">
        <v>9392</v>
      </c>
      <c r="C7510" s="447" t="s">
        <v>16</v>
      </c>
      <c r="D7510" s="446">
        <v>10.31</v>
      </c>
      <c r="E7510" s="323"/>
    </row>
    <row r="7511" spans="1:5" ht="51">
      <c r="A7511" s="447">
        <v>104425</v>
      </c>
      <c r="B7511" s="332" t="s">
        <v>9393</v>
      </c>
      <c r="C7511" s="447" t="s">
        <v>16</v>
      </c>
      <c r="D7511" s="446">
        <v>9.69</v>
      </c>
      <c r="E7511" s="323"/>
    </row>
    <row r="7512" spans="1:5" ht="51">
      <c r="A7512" s="447">
        <v>105828</v>
      </c>
      <c r="B7512" s="332" t="s">
        <v>9394</v>
      </c>
      <c r="C7512" s="447" t="s">
        <v>16</v>
      </c>
      <c r="D7512" s="446">
        <v>11.76</v>
      </c>
    </row>
    <row r="7513" spans="1:5" ht="51">
      <c r="A7513" s="447">
        <v>105829</v>
      </c>
      <c r="B7513" s="332" t="s">
        <v>9395</v>
      </c>
      <c r="C7513" s="447" t="s">
        <v>16</v>
      </c>
      <c r="D7513" s="446">
        <v>5.0199999999999996</v>
      </c>
    </row>
    <row r="7514" spans="1:5" ht="51">
      <c r="A7514" s="447">
        <v>91525</v>
      </c>
      <c r="B7514" s="332" t="s">
        <v>9396</v>
      </c>
      <c r="C7514" s="447" t="s">
        <v>16</v>
      </c>
      <c r="D7514" s="446">
        <v>7.83</v>
      </c>
    </row>
    <row r="7515" spans="1:5" ht="51">
      <c r="A7515" s="447">
        <v>105818</v>
      </c>
      <c r="B7515" s="332" t="s">
        <v>9397</v>
      </c>
      <c r="C7515" s="447" t="s">
        <v>16</v>
      </c>
      <c r="D7515" s="446">
        <v>12</v>
      </c>
    </row>
    <row r="7516" spans="1:5" ht="51">
      <c r="A7516" s="447">
        <v>105819</v>
      </c>
      <c r="B7516" s="332" t="s">
        <v>9398</v>
      </c>
      <c r="C7516" s="447" t="s">
        <v>16</v>
      </c>
      <c r="D7516" s="446">
        <v>5.32</v>
      </c>
    </row>
    <row r="7517" spans="1:5" ht="51">
      <c r="A7517" s="447">
        <v>104414</v>
      </c>
      <c r="B7517" s="332" t="s">
        <v>9399</v>
      </c>
      <c r="C7517" s="447" t="s">
        <v>16</v>
      </c>
      <c r="D7517" s="446">
        <v>7.02</v>
      </c>
    </row>
    <row r="7518" spans="1:5" ht="51">
      <c r="A7518" s="447">
        <v>105816</v>
      </c>
      <c r="B7518" s="332" t="s">
        <v>9400</v>
      </c>
      <c r="C7518" s="447" t="s">
        <v>16</v>
      </c>
      <c r="D7518" s="446">
        <v>11.19</v>
      </c>
    </row>
    <row r="7519" spans="1:5" ht="51">
      <c r="A7519" s="447">
        <v>105817</v>
      </c>
      <c r="B7519" s="332" t="s">
        <v>9401</v>
      </c>
      <c r="C7519" s="447" t="s">
        <v>16</v>
      </c>
      <c r="D7519" s="446">
        <v>4.51</v>
      </c>
    </row>
    <row r="7520" spans="1:5" ht="51">
      <c r="A7520" s="447">
        <v>104415</v>
      </c>
      <c r="B7520" s="332" t="s">
        <v>9402</v>
      </c>
      <c r="C7520" s="447" t="s">
        <v>16</v>
      </c>
      <c r="D7520" s="446">
        <v>12.2</v>
      </c>
    </row>
    <row r="7521" spans="1:4" ht="51">
      <c r="A7521" s="447">
        <v>105820</v>
      </c>
      <c r="B7521" s="332" t="s">
        <v>9403</v>
      </c>
      <c r="C7521" s="447" t="s">
        <v>16</v>
      </c>
      <c r="D7521" s="446">
        <v>16.37</v>
      </c>
    </row>
    <row r="7522" spans="1:4" ht="51">
      <c r="A7522" s="447">
        <v>105821</v>
      </c>
      <c r="B7522" s="332" t="s">
        <v>9404</v>
      </c>
      <c r="C7522" s="447" t="s">
        <v>16</v>
      </c>
      <c r="D7522" s="446">
        <v>9.69</v>
      </c>
    </row>
    <row r="7523" spans="1:4" ht="51">
      <c r="A7523" s="447">
        <v>104418</v>
      </c>
      <c r="B7523" s="332" t="s">
        <v>9405</v>
      </c>
      <c r="C7523" s="447" t="s">
        <v>16</v>
      </c>
      <c r="D7523" s="446">
        <v>2.72</v>
      </c>
    </row>
    <row r="7524" spans="1:4" ht="51">
      <c r="A7524" s="447">
        <v>91515</v>
      </c>
      <c r="B7524" s="332" t="s">
        <v>9406</v>
      </c>
      <c r="C7524" s="447" t="s">
        <v>16</v>
      </c>
      <c r="D7524" s="446">
        <v>4.92</v>
      </c>
    </row>
    <row r="7525" spans="1:4" ht="51">
      <c r="A7525" s="447">
        <v>104419</v>
      </c>
      <c r="B7525" s="332" t="s">
        <v>9407</v>
      </c>
      <c r="C7525" s="447" t="s">
        <v>16</v>
      </c>
      <c r="D7525" s="446">
        <v>4.2699999999999996</v>
      </c>
    </row>
    <row r="7526" spans="1:4" ht="51">
      <c r="A7526" s="447">
        <v>91519</v>
      </c>
      <c r="B7526" s="332" t="s">
        <v>9408</v>
      </c>
      <c r="C7526" s="447" t="s">
        <v>16</v>
      </c>
      <c r="D7526" s="446">
        <v>2.1</v>
      </c>
    </row>
    <row r="7527" spans="1:4" ht="51">
      <c r="A7527" s="447">
        <v>91520</v>
      </c>
      <c r="B7527" s="332" t="s">
        <v>9409</v>
      </c>
      <c r="C7527" s="447" t="s">
        <v>16</v>
      </c>
      <c r="D7527" s="446">
        <v>2.08</v>
      </c>
    </row>
    <row r="7528" spans="1:4" ht="51">
      <c r="A7528" s="447">
        <v>104416</v>
      </c>
      <c r="B7528" s="332" t="s">
        <v>9410</v>
      </c>
      <c r="C7528" s="447" t="s">
        <v>16</v>
      </c>
      <c r="D7528" s="446">
        <v>1.73</v>
      </c>
    </row>
    <row r="7529" spans="1:4" ht="51">
      <c r="A7529" s="447">
        <v>104417</v>
      </c>
      <c r="B7529" s="332" t="s">
        <v>9411</v>
      </c>
      <c r="C7529" s="447" t="s">
        <v>16</v>
      </c>
      <c r="D7529" s="446">
        <v>3.87</v>
      </c>
    </row>
    <row r="7530" spans="1:4" ht="51">
      <c r="A7530" s="447">
        <v>91522</v>
      </c>
      <c r="B7530" s="332" t="s">
        <v>9412</v>
      </c>
      <c r="C7530" s="447" t="s">
        <v>16</v>
      </c>
      <c r="D7530" s="446">
        <v>3.48</v>
      </c>
    </row>
    <row r="7531" spans="1:4" ht="51">
      <c r="A7531" s="447">
        <v>104412</v>
      </c>
      <c r="B7531" s="332" t="s">
        <v>9413</v>
      </c>
      <c r="C7531" s="447" t="s">
        <v>16</v>
      </c>
      <c r="D7531" s="446">
        <v>3.13</v>
      </c>
    </row>
    <row r="7532" spans="1:4" ht="51">
      <c r="A7532" s="447">
        <v>104413</v>
      </c>
      <c r="B7532" s="332" t="s">
        <v>9414</v>
      </c>
      <c r="C7532" s="447" t="s">
        <v>16</v>
      </c>
      <c r="D7532" s="446">
        <v>5.29</v>
      </c>
    </row>
    <row r="7533" spans="1:4" ht="25.5">
      <c r="A7533" s="447">
        <v>102569</v>
      </c>
      <c r="B7533" s="332" t="s">
        <v>9415</v>
      </c>
      <c r="C7533" s="447" t="s">
        <v>16</v>
      </c>
      <c r="D7533" s="446">
        <v>0</v>
      </c>
    </row>
    <row r="7534" spans="1:4" ht="38.25">
      <c r="A7534" s="447">
        <v>102574</v>
      </c>
      <c r="B7534" s="332" t="s">
        <v>9416</v>
      </c>
      <c r="C7534" s="447" t="s">
        <v>16</v>
      </c>
      <c r="D7534" s="446">
        <v>0</v>
      </c>
    </row>
    <row r="7535" spans="1:4" ht="38.25">
      <c r="A7535" s="447">
        <v>102573</v>
      </c>
      <c r="B7535" s="332" t="s">
        <v>9417</v>
      </c>
      <c r="C7535" s="447" t="s">
        <v>16</v>
      </c>
      <c r="D7535" s="446">
        <v>0</v>
      </c>
    </row>
    <row r="7536" spans="1:4" ht="38.25">
      <c r="A7536" s="447">
        <v>102577</v>
      </c>
      <c r="B7536" s="332" t="s">
        <v>9418</v>
      </c>
      <c r="C7536" s="447" t="s">
        <v>16</v>
      </c>
      <c r="D7536" s="446">
        <v>0</v>
      </c>
    </row>
    <row r="7537" spans="1:4" ht="38.25">
      <c r="A7537" s="447">
        <v>102576</v>
      </c>
      <c r="B7537" s="332" t="s">
        <v>9419</v>
      </c>
      <c r="C7537" s="447" t="s">
        <v>16</v>
      </c>
      <c r="D7537" s="446">
        <v>0</v>
      </c>
    </row>
    <row r="7538" spans="1:4" ht="38.25">
      <c r="A7538" s="447">
        <v>103083</v>
      </c>
      <c r="B7538" s="332" t="s">
        <v>9420</v>
      </c>
      <c r="C7538" s="447" t="s">
        <v>16</v>
      </c>
      <c r="D7538" s="446">
        <v>0</v>
      </c>
    </row>
    <row r="7539" spans="1:4" ht="38.25">
      <c r="A7539" s="447">
        <v>103081</v>
      </c>
      <c r="B7539" s="332" t="s">
        <v>9421</v>
      </c>
      <c r="C7539" s="447" t="s">
        <v>16</v>
      </c>
      <c r="D7539" s="446">
        <v>0</v>
      </c>
    </row>
    <row r="7540" spans="1:4" ht="38.25">
      <c r="A7540" s="447">
        <v>103082</v>
      </c>
      <c r="B7540" s="332" t="s">
        <v>9422</v>
      </c>
      <c r="C7540" s="447" t="s">
        <v>16</v>
      </c>
      <c r="D7540" s="446">
        <v>0</v>
      </c>
    </row>
    <row r="7541" spans="1:4" ht="38.25">
      <c r="A7541" s="447">
        <v>103086</v>
      </c>
      <c r="B7541" s="332" t="s">
        <v>9423</v>
      </c>
      <c r="C7541" s="447" t="s">
        <v>16</v>
      </c>
      <c r="D7541" s="446">
        <v>0</v>
      </c>
    </row>
    <row r="7542" spans="1:4" ht="38.25">
      <c r="A7542" s="447">
        <v>103085</v>
      </c>
      <c r="B7542" s="332" t="s">
        <v>9424</v>
      </c>
      <c r="C7542" s="447" t="s">
        <v>16</v>
      </c>
      <c r="D7542" s="446">
        <v>0</v>
      </c>
    </row>
    <row r="7543" spans="1:4" ht="25.5">
      <c r="A7543" s="447">
        <v>104726</v>
      </c>
      <c r="B7543" s="332" t="s">
        <v>9425</v>
      </c>
      <c r="C7543" s="447" t="s">
        <v>16</v>
      </c>
      <c r="D7543" s="446">
        <v>0</v>
      </c>
    </row>
    <row r="7544" spans="1:4" ht="25.5">
      <c r="A7544" s="447">
        <v>104725</v>
      </c>
      <c r="B7544" s="332" t="s">
        <v>9426</v>
      </c>
      <c r="C7544" s="447" t="s">
        <v>16</v>
      </c>
      <c r="D7544" s="446">
        <v>0</v>
      </c>
    </row>
    <row r="7545" spans="1:4" ht="25.5">
      <c r="A7545" s="447">
        <v>96374</v>
      </c>
      <c r="B7545" s="332" t="s">
        <v>6729</v>
      </c>
      <c r="C7545" s="447" t="s">
        <v>5</v>
      </c>
      <c r="D7545" s="446">
        <v>32.369999999999997</v>
      </c>
    </row>
    <row r="7546" spans="1:4" ht="25.5">
      <c r="A7546" s="447">
        <v>96373</v>
      </c>
      <c r="B7546" s="332" t="s">
        <v>6728</v>
      </c>
      <c r="C7546" s="447" t="s">
        <v>5</v>
      </c>
      <c r="D7546" s="446">
        <v>11.93</v>
      </c>
    </row>
    <row r="7547" spans="1:4" ht="38.25">
      <c r="A7547" s="447">
        <v>96368</v>
      </c>
      <c r="B7547" s="332" t="s">
        <v>6724</v>
      </c>
      <c r="C7547" s="447" t="s">
        <v>16</v>
      </c>
      <c r="D7547" s="446">
        <v>164.65</v>
      </c>
    </row>
    <row r="7548" spans="1:4" ht="51">
      <c r="A7548" s="447">
        <v>96364</v>
      </c>
      <c r="B7548" s="332" t="s">
        <v>6720</v>
      </c>
      <c r="C7548" s="447" t="s">
        <v>16</v>
      </c>
      <c r="D7548" s="446">
        <v>139.44</v>
      </c>
    </row>
    <row r="7549" spans="1:4" ht="51">
      <c r="A7549" s="447">
        <v>96369</v>
      </c>
      <c r="B7549" s="332" t="s">
        <v>6725</v>
      </c>
      <c r="C7549" s="447" t="s">
        <v>16</v>
      </c>
      <c r="D7549" s="446">
        <v>186.99</v>
      </c>
    </row>
    <row r="7550" spans="1:4" ht="51">
      <c r="A7550" s="447">
        <v>104723</v>
      </c>
      <c r="B7550" s="332" t="s">
        <v>6735</v>
      </c>
      <c r="C7550" s="447" t="s">
        <v>16</v>
      </c>
      <c r="D7550" s="446">
        <v>226.24</v>
      </c>
    </row>
    <row r="7551" spans="1:4" ht="51">
      <c r="A7551" s="447">
        <v>96367</v>
      </c>
      <c r="B7551" s="332" t="s">
        <v>6723</v>
      </c>
      <c r="C7551" s="447" t="s">
        <v>16</v>
      </c>
      <c r="D7551" s="446">
        <v>148.84</v>
      </c>
    </row>
    <row r="7552" spans="1:4" ht="51">
      <c r="A7552" s="447">
        <v>104722</v>
      </c>
      <c r="B7552" s="332" t="s">
        <v>6734</v>
      </c>
      <c r="C7552" s="447" t="s">
        <v>16</v>
      </c>
      <c r="D7552" s="446">
        <v>170.89</v>
      </c>
    </row>
    <row r="7553" spans="1:4" ht="38.25">
      <c r="A7553" s="447">
        <v>96366</v>
      </c>
      <c r="B7553" s="332" t="s">
        <v>6722</v>
      </c>
      <c r="C7553" s="447" t="s">
        <v>16</v>
      </c>
      <c r="D7553" s="446">
        <v>136.63999999999999</v>
      </c>
    </row>
    <row r="7554" spans="1:4" ht="51">
      <c r="A7554" s="447">
        <v>96361</v>
      </c>
      <c r="B7554" s="332" t="s">
        <v>6717</v>
      </c>
      <c r="C7554" s="447" t="s">
        <v>16</v>
      </c>
      <c r="D7554" s="446">
        <v>135.56</v>
      </c>
    </row>
    <row r="7555" spans="1:4" ht="51">
      <c r="A7555" s="447">
        <v>104719</v>
      </c>
      <c r="B7555" s="332" t="s">
        <v>6731</v>
      </c>
      <c r="C7555" s="447" t="s">
        <v>16</v>
      </c>
      <c r="D7555" s="446">
        <v>172.76</v>
      </c>
    </row>
    <row r="7556" spans="1:4" ht="38.25">
      <c r="A7556" s="447">
        <v>96360</v>
      </c>
      <c r="B7556" s="332" t="s">
        <v>6716</v>
      </c>
      <c r="C7556" s="447" t="s">
        <v>16</v>
      </c>
      <c r="D7556" s="446">
        <v>114.26</v>
      </c>
    </row>
    <row r="7557" spans="1:4" ht="51">
      <c r="A7557" s="447">
        <v>96359</v>
      </c>
      <c r="B7557" s="332" t="s">
        <v>6715</v>
      </c>
      <c r="C7557" s="447" t="s">
        <v>16</v>
      </c>
      <c r="D7557" s="446">
        <v>97.44</v>
      </c>
    </row>
    <row r="7558" spans="1:4" ht="51">
      <c r="A7558" s="447">
        <v>104718</v>
      </c>
      <c r="B7558" s="332" t="s">
        <v>6730</v>
      </c>
      <c r="C7558" s="447" t="s">
        <v>16</v>
      </c>
      <c r="D7558" s="446">
        <v>117.4</v>
      </c>
    </row>
    <row r="7559" spans="1:4" ht="38.25">
      <c r="A7559" s="447">
        <v>96358</v>
      </c>
      <c r="B7559" s="332" t="s">
        <v>6714</v>
      </c>
      <c r="C7559" s="447" t="s">
        <v>16</v>
      </c>
      <c r="D7559" s="446">
        <v>86.27</v>
      </c>
    </row>
    <row r="7560" spans="1:4" ht="51">
      <c r="A7560" s="447">
        <v>96371</v>
      </c>
      <c r="B7560" s="332" t="s">
        <v>6727</v>
      </c>
      <c r="C7560" s="447" t="s">
        <v>16</v>
      </c>
      <c r="D7560" s="446">
        <v>68.849999999999994</v>
      </c>
    </row>
    <row r="7561" spans="1:4" ht="51">
      <c r="A7561" s="447">
        <v>104724</v>
      </c>
      <c r="B7561" s="332" t="s">
        <v>6736</v>
      </c>
      <c r="C7561" s="447" t="s">
        <v>16</v>
      </c>
      <c r="D7561" s="446">
        <v>87.77</v>
      </c>
    </row>
    <row r="7562" spans="1:4" ht="38.25">
      <c r="A7562" s="447">
        <v>96370</v>
      </c>
      <c r="B7562" s="332" t="s">
        <v>6726</v>
      </c>
      <c r="C7562" s="447" t="s">
        <v>16</v>
      </c>
      <c r="D7562" s="446">
        <v>58.23</v>
      </c>
    </row>
    <row r="7563" spans="1:4" ht="51">
      <c r="A7563" s="447">
        <v>96365</v>
      </c>
      <c r="B7563" s="332" t="s">
        <v>6721</v>
      </c>
      <c r="C7563" s="447" t="s">
        <v>16</v>
      </c>
      <c r="D7563" s="446">
        <v>161.27000000000001</v>
      </c>
    </row>
    <row r="7564" spans="1:4" ht="51">
      <c r="A7564" s="447">
        <v>104721</v>
      </c>
      <c r="B7564" s="332" t="s">
        <v>6733</v>
      </c>
      <c r="C7564" s="447" t="s">
        <v>16</v>
      </c>
      <c r="D7564" s="446">
        <v>199.49</v>
      </c>
    </row>
    <row r="7565" spans="1:4" ht="51">
      <c r="A7565" s="447">
        <v>96363</v>
      </c>
      <c r="B7565" s="332" t="s">
        <v>6719</v>
      </c>
      <c r="C7565" s="447" t="s">
        <v>16</v>
      </c>
      <c r="D7565" s="446">
        <v>123.13</v>
      </c>
    </row>
    <row r="7566" spans="1:4" ht="51">
      <c r="A7566" s="447">
        <v>104720</v>
      </c>
      <c r="B7566" s="332" t="s">
        <v>6732</v>
      </c>
      <c r="C7566" s="447" t="s">
        <v>16</v>
      </c>
      <c r="D7566" s="446">
        <v>144.13999999999999</v>
      </c>
    </row>
    <row r="7567" spans="1:4" ht="51">
      <c r="A7567" s="447">
        <v>96362</v>
      </c>
      <c r="B7567" s="332" t="s">
        <v>6718</v>
      </c>
      <c r="C7567" s="447" t="s">
        <v>16</v>
      </c>
      <c r="D7567" s="446">
        <v>111.44</v>
      </c>
    </row>
    <row r="7568" spans="1:4" ht="51">
      <c r="A7568" s="447">
        <v>103191</v>
      </c>
      <c r="B7568" s="332" t="s">
        <v>3658</v>
      </c>
      <c r="C7568" s="447" t="s">
        <v>2010</v>
      </c>
      <c r="D7568" s="446">
        <v>2384.6999999999998</v>
      </c>
    </row>
    <row r="7569" spans="1:4" ht="51">
      <c r="A7569" s="447">
        <v>103206</v>
      </c>
      <c r="B7569" s="332" t="s">
        <v>3664</v>
      </c>
      <c r="C7569" s="447" t="s">
        <v>2010</v>
      </c>
      <c r="D7569" s="446">
        <v>2396.5500000000002</v>
      </c>
    </row>
    <row r="7570" spans="1:4" ht="38.25">
      <c r="A7570" s="447">
        <v>103211</v>
      </c>
      <c r="B7570" s="332" t="s">
        <v>9427</v>
      </c>
      <c r="C7570" s="447" t="s">
        <v>2010</v>
      </c>
      <c r="D7570" s="446">
        <v>0</v>
      </c>
    </row>
    <row r="7571" spans="1:4" ht="25.5">
      <c r="A7571" s="447">
        <v>103196</v>
      </c>
      <c r="B7571" s="332" t="s">
        <v>9428</v>
      </c>
      <c r="C7571" s="447" t="s">
        <v>2010</v>
      </c>
      <c r="D7571" s="446">
        <v>0</v>
      </c>
    </row>
    <row r="7572" spans="1:4" ht="38.25">
      <c r="A7572" s="447">
        <v>103212</v>
      </c>
      <c r="B7572" s="332" t="s">
        <v>9429</v>
      </c>
      <c r="C7572" s="447" t="s">
        <v>2010</v>
      </c>
      <c r="D7572" s="446">
        <v>0</v>
      </c>
    </row>
    <row r="7573" spans="1:4" ht="38.25">
      <c r="A7573" s="447">
        <v>103197</v>
      </c>
      <c r="B7573" s="332" t="s">
        <v>9430</v>
      </c>
      <c r="C7573" s="447" t="s">
        <v>2010</v>
      </c>
      <c r="D7573" s="446">
        <v>0</v>
      </c>
    </row>
    <row r="7574" spans="1:4" ht="38.25">
      <c r="A7574" s="447">
        <v>103217</v>
      </c>
      <c r="B7574" s="332" t="s">
        <v>9431</v>
      </c>
      <c r="C7574" s="447" t="s">
        <v>2010</v>
      </c>
      <c r="D7574" s="446">
        <v>0</v>
      </c>
    </row>
    <row r="7575" spans="1:4" ht="38.25">
      <c r="A7575" s="447">
        <v>103202</v>
      </c>
      <c r="B7575" s="332" t="s">
        <v>9432</v>
      </c>
      <c r="C7575" s="447" t="s">
        <v>2010</v>
      </c>
      <c r="D7575" s="446">
        <v>0</v>
      </c>
    </row>
    <row r="7576" spans="1:4" ht="25.5">
      <c r="A7576" s="447">
        <v>103215</v>
      </c>
      <c r="B7576" s="332" t="s">
        <v>9433</v>
      </c>
      <c r="C7576" s="447" t="s">
        <v>2010</v>
      </c>
      <c r="D7576" s="446">
        <v>0</v>
      </c>
    </row>
    <row r="7577" spans="1:4" ht="25.5">
      <c r="A7577" s="447">
        <v>103200</v>
      </c>
      <c r="B7577" s="332" t="s">
        <v>9434</v>
      </c>
      <c r="C7577" s="447" t="s">
        <v>2010</v>
      </c>
      <c r="D7577" s="446">
        <v>0</v>
      </c>
    </row>
    <row r="7578" spans="1:4" ht="38.25">
      <c r="A7578" s="447">
        <v>103216</v>
      </c>
      <c r="B7578" s="332" t="s">
        <v>9435</v>
      </c>
      <c r="C7578" s="447" t="s">
        <v>2010</v>
      </c>
      <c r="D7578" s="446">
        <v>0</v>
      </c>
    </row>
    <row r="7579" spans="1:4" ht="25.5">
      <c r="A7579" s="447">
        <v>103201</v>
      </c>
      <c r="B7579" s="332" t="s">
        <v>9436</v>
      </c>
      <c r="C7579" s="447" t="s">
        <v>2010</v>
      </c>
      <c r="D7579" s="446">
        <v>0</v>
      </c>
    </row>
    <row r="7580" spans="1:4" ht="51">
      <c r="A7580" s="447">
        <v>103185</v>
      </c>
      <c r="B7580" s="332" t="s">
        <v>3652</v>
      </c>
      <c r="C7580" s="447" t="s">
        <v>2010</v>
      </c>
      <c r="D7580" s="446">
        <v>6158.58</v>
      </c>
    </row>
    <row r="7581" spans="1:4" ht="38.25">
      <c r="A7581" s="447">
        <v>103218</v>
      </c>
      <c r="B7581" s="332" t="s">
        <v>9437</v>
      </c>
      <c r="C7581" s="447" t="s">
        <v>2010</v>
      </c>
      <c r="D7581" s="446">
        <v>0</v>
      </c>
    </row>
    <row r="7582" spans="1:4" ht="25.5">
      <c r="A7582" s="447">
        <v>103203</v>
      </c>
      <c r="B7582" s="332" t="s">
        <v>9438</v>
      </c>
      <c r="C7582" s="447" t="s">
        <v>2010</v>
      </c>
      <c r="D7582" s="446">
        <v>0</v>
      </c>
    </row>
    <row r="7583" spans="1:4" ht="25.5">
      <c r="A7583" s="447">
        <v>103213</v>
      </c>
      <c r="B7583" s="332" t="s">
        <v>9439</v>
      </c>
      <c r="C7583" s="447" t="s">
        <v>2010</v>
      </c>
      <c r="D7583" s="446">
        <v>0</v>
      </c>
    </row>
    <row r="7584" spans="1:4" ht="25.5">
      <c r="A7584" s="447">
        <v>103198</v>
      </c>
      <c r="B7584" s="332" t="s">
        <v>9440</v>
      </c>
      <c r="C7584" s="447" t="s">
        <v>2010</v>
      </c>
      <c r="D7584" s="446">
        <v>0</v>
      </c>
    </row>
    <row r="7585" spans="1:4" ht="38.25">
      <c r="A7585" s="447">
        <v>103214</v>
      </c>
      <c r="B7585" s="332" t="s">
        <v>9441</v>
      </c>
      <c r="C7585" s="447" t="s">
        <v>2010</v>
      </c>
      <c r="D7585" s="446">
        <v>0</v>
      </c>
    </row>
    <row r="7586" spans="1:4" ht="25.5">
      <c r="A7586" s="447">
        <v>103199</v>
      </c>
      <c r="B7586" s="332" t="s">
        <v>9442</v>
      </c>
      <c r="C7586" s="447" t="s">
        <v>2010</v>
      </c>
      <c r="D7586" s="446">
        <v>0</v>
      </c>
    </row>
    <row r="7587" spans="1:4" ht="25.5">
      <c r="A7587" s="447">
        <v>103219</v>
      </c>
      <c r="B7587" s="332" t="s">
        <v>9443</v>
      </c>
      <c r="C7587" s="447" t="s">
        <v>2010</v>
      </c>
      <c r="D7587" s="446">
        <v>0</v>
      </c>
    </row>
    <row r="7588" spans="1:4" ht="25.5">
      <c r="A7588" s="447">
        <v>103204</v>
      </c>
      <c r="B7588" s="332" t="s">
        <v>9444</v>
      </c>
      <c r="C7588" s="447" t="s">
        <v>2010</v>
      </c>
      <c r="D7588" s="446">
        <v>0</v>
      </c>
    </row>
    <row r="7589" spans="1:4" ht="51">
      <c r="A7589" s="447">
        <v>103186</v>
      </c>
      <c r="B7589" s="332" t="s">
        <v>3653</v>
      </c>
      <c r="C7589" s="447" t="s">
        <v>2010</v>
      </c>
      <c r="D7589" s="446">
        <v>6488.9</v>
      </c>
    </row>
    <row r="7590" spans="1:4" ht="51">
      <c r="A7590" s="447">
        <v>103210</v>
      </c>
      <c r="B7590" s="332" t="s">
        <v>3668</v>
      </c>
      <c r="C7590" s="447" t="s">
        <v>2010</v>
      </c>
      <c r="D7590" s="446">
        <v>2301.94</v>
      </c>
    </row>
    <row r="7591" spans="1:4" ht="51">
      <c r="A7591" s="447">
        <v>103195</v>
      </c>
      <c r="B7591" s="332" t="s">
        <v>3662</v>
      </c>
      <c r="C7591" s="447" t="s">
        <v>2010</v>
      </c>
      <c r="D7591" s="446">
        <v>2198.33</v>
      </c>
    </row>
    <row r="7592" spans="1:4" ht="51">
      <c r="A7592" s="447">
        <v>103205</v>
      </c>
      <c r="B7592" s="332" t="s">
        <v>3663</v>
      </c>
      <c r="C7592" s="447" t="s">
        <v>2010</v>
      </c>
      <c r="D7592" s="446">
        <v>4100.08</v>
      </c>
    </row>
    <row r="7593" spans="1:4" ht="51">
      <c r="A7593" s="447">
        <v>103190</v>
      </c>
      <c r="B7593" s="332" t="s">
        <v>3657</v>
      </c>
      <c r="C7593" s="447" t="s">
        <v>2010</v>
      </c>
      <c r="D7593" s="446">
        <v>4088.21</v>
      </c>
    </row>
    <row r="7594" spans="1:4" ht="51">
      <c r="A7594" s="447">
        <v>103207</v>
      </c>
      <c r="B7594" s="332" t="s">
        <v>3665</v>
      </c>
      <c r="C7594" s="447" t="s">
        <v>2010</v>
      </c>
      <c r="D7594" s="446">
        <v>2550.19</v>
      </c>
    </row>
    <row r="7595" spans="1:4" ht="51">
      <c r="A7595" s="447">
        <v>103192</v>
      </c>
      <c r="B7595" s="332" t="s">
        <v>3659</v>
      </c>
      <c r="C7595" s="447" t="s">
        <v>2010</v>
      </c>
      <c r="D7595" s="446">
        <v>2538.34</v>
      </c>
    </row>
    <row r="7596" spans="1:4" ht="51">
      <c r="A7596" s="447">
        <v>103208</v>
      </c>
      <c r="B7596" s="332" t="s">
        <v>3666</v>
      </c>
      <c r="C7596" s="447" t="s">
        <v>2010</v>
      </c>
      <c r="D7596" s="446">
        <v>1968.92</v>
      </c>
    </row>
    <row r="7597" spans="1:4" ht="51">
      <c r="A7597" s="447">
        <v>103193</v>
      </c>
      <c r="B7597" s="332" t="s">
        <v>3660</v>
      </c>
      <c r="C7597" s="447" t="s">
        <v>2010</v>
      </c>
      <c r="D7597" s="446">
        <v>1957.07</v>
      </c>
    </row>
    <row r="7598" spans="1:4" ht="51">
      <c r="A7598" s="447">
        <v>103187</v>
      </c>
      <c r="B7598" s="332" t="s">
        <v>3654</v>
      </c>
      <c r="C7598" s="447" t="s">
        <v>2010</v>
      </c>
      <c r="D7598" s="446">
        <v>4880.4799999999996</v>
      </c>
    </row>
    <row r="7599" spans="1:4" ht="51">
      <c r="A7599" s="447">
        <v>103188</v>
      </c>
      <c r="B7599" s="332" t="s">
        <v>3655</v>
      </c>
      <c r="C7599" s="447" t="s">
        <v>2010</v>
      </c>
      <c r="D7599" s="446">
        <v>5245.61</v>
      </c>
    </row>
    <row r="7600" spans="1:4" ht="51">
      <c r="A7600" s="447">
        <v>103189</v>
      </c>
      <c r="B7600" s="332" t="s">
        <v>3656</v>
      </c>
      <c r="C7600" s="447" t="s">
        <v>2010</v>
      </c>
      <c r="D7600" s="446">
        <v>2629.91</v>
      </c>
    </row>
    <row r="7601" spans="1:4" ht="51">
      <c r="A7601" s="447">
        <v>103209</v>
      </c>
      <c r="B7601" s="332" t="s">
        <v>3667</v>
      </c>
      <c r="C7601" s="447" t="s">
        <v>2010</v>
      </c>
      <c r="D7601" s="446">
        <v>2826.89</v>
      </c>
    </row>
    <row r="7602" spans="1:4" ht="51">
      <c r="A7602" s="447">
        <v>103194</v>
      </c>
      <c r="B7602" s="332" t="s">
        <v>3661</v>
      </c>
      <c r="C7602" s="447" t="s">
        <v>2010</v>
      </c>
      <c r="D7602" s="446">
        <v>2815.04</v>
      </c>
    </row>
    <row r="7603" spans="1:4" ht="38.25">
      <c r="A7603" s="447">
        <v>95001</v>
      </c>
      <c r="B7603" s="332" t="s">
        <v>9445</v>
      </c>
      <c r="C7603" s="447" t="s">
        <v>16</v>
      </c>
      <c r="D7603" s="446">
        <v>0</v>
      </c>
    </row>
    <row r="7604" spans="1:4" ht="38.25">
      <c r="A7604" s="447">
        <v>95000</v>
      </c>
      <c r="B7604" s="332" t="s">
        <v>9446</v>
      </c>
      <c r="C7604" s="447" t="s">
        <v>16</v>
      </c>
      <c r="D7604" s="446">
        <v>0</v>
      </c>
    </row>
    <row r="7605" spans="1:4" ht="38.25">
      <c r="A7605" s="447">
        <v>95005</v>
      </c>
      <c r="B7605" s="332" t="s">
        <v>9447</v>
      </c>
      <c r="C7605" s="447" t="s">
        <v>16</v>
      </c>
      <c r="D7605" s="446">
        <v>0</v>
      </c>
    </row>
    <row r="7606" spans="1:4" ht="38.25">
      <c r="A7606" s="447">
        <v>95004</v>
      </c>
      <c r="B7606" s="332" t="s">
        <v>9448</v>
      </c>
      <c r="C7606" s="447" t="s">
        <v>16</v>
      </c>
      <c r="D7606" s="446">
        <v>0</v>
      </c>
    </row>
    <row r="7607" spans="1:4" ht="38.25">
      <c r="A7607" s="447">
        <v>95003</v>
      </c>
      <c r="B7607" s="332" t="s">
        <v>9449</v>
      </c>
      <c r="C7607" s="447" t="s">
        <v>16</v>
      </c>
      <c r="D7607" s="446">
        <v>0</v>
      </c>
    </row>
    <row r="7608" spans="1:4" ht="38.25">
      <c r="A7608" s="447">
        <v>95002</v>
      </c>
      <c r="B7608" s="332" t="s">
        <v>9450</v>
      </c>
      <c r="C7608" s="447" t="s">
        <v>16</v>
      </c>
      <c r="D7608" s="446">
        <v>0</v>
      </c>
    </row>
    <row r="7609" spans="1:4" ht="38.25">
      <c r="A7609" s="447">
        <v>95007</v>
      </c>
      <c r="B7609" s="332" t="s">
        <v>9451</v>
      </c>
      <c r="C7609" s="447" t="s">
        <v>16</v>
      </c>
      <c r="D7609" s="446">
        <v>0</v>
      </c>
    </row>
    <row r="7610" spans="1:4" ht="38.25">
      <c r="A7610" s="447">
        <v>95006</v>
      </c>
      <c r="B7610" s="332" t="s">
        <v>9452</v>
      </c>
      <c r="C7610" s="447" t="s">
        <v>16</v>
      </c>
      <c r="D7610" s="446">
        <v>0</v>
      </c>
    </row>
    <row r="7611" spans="1:4" ht="38.25">
      <c r="A7611" s="447">
        <v>104313</v>
      </c>
      <c r="B7611" s="332" t="s">
        <v>9453</v>
      </c>
      <c r="C7611" s="447" t="s">
        <v>16</v>
      </c>
      <c r="D7611" s="446">
        <v>0</v>
      </c>
    </row>
    <row r="7612" spans="1:4" ht="38.25">
      <c r="A7612" s="447">
        <v>104312</v>
      </c>
      <c r="B7612" s="332" t="s">
        <v>9454</v>
      </c>
      <c r="C7612" s="447" t="s">
        <v>16</v>
      </c>
      <c r="D7612" s="446">
        <v>0</v>
      </c>
    </row>
    <row r="7613" spans="1:4" ht="38.25">
      <c r="A7613" s="447">
        <v>94992</v>
      </c>
      <c r="B7613" s="332" t="s">
        <v>4957</v>
      </c>
      <c r="C7613" s="447" t="s">
        <v>16</v>
      </c>
      <c r="D7613" s="446">
        <v>76.58</v>
      </c>
    </row>
    <row r="7614" spans="1:4" ht="38.25">
      <c r="A7614" s="447">
        <v>94994</v>
      </c>
      <c r="B7614" s="332" t="s">
        <v>4959</v>
      </c>
      <c r="C7614" s="447" t="s">
        <v>16</v>
      </c>
      <c r="D7614" s="446">
        <v>92.47</v>
      </c>
    </row>
    <row r="7615" spans="1:4" ht="38.25">
      <c r="A7615" s="447">
        <v>94990</v>
      </c>
      <c r="B7615" s="332" t="s">
        <v>4956</v>
      </c>
      <c r="C7615" s="447" t="s">
        <v>827</v>
      </c>
      <c r="D7615" s="446">
        <v>775.1</v>
      </c>
    </row>
    <row r="7616" spans="1:4" ht="38.25">
      <c r="A7616" s="447">
        <v>94991</v>
      </c>
      <c r="B7616" s="332" t="s">
        <v>5584</v>
      </c>
      <c r="C7616" s="447" t="s">
        <v>827</v>
      </c>
      <c r="D7616" s="446">
        <v>688.39</v>
      </c>
    </row>
    <row r="7617" spans="1:4" ht="38.25">
      <c r="A7617" s="447">
        <v>104626</v>
      </c>
      <c r="B7617" s="332" t="s">
        <v>5585</v>
      </c>
      <c r="C7617" s="447" t="s">
        <v>827</v>
      </c>
      <c r="D7617" s="446">
        <v>704.35</v>
      </c>
    </row>
    <row r="7618" spans="1:4" ht="38.25">
      <c r="A7618" s="447">
        <v>94993</v>
      </c>
      <c r="B7618" s="332" t="s">
        <v>4958</v>
      </c>
      <c r="C7618" s="447" t="s">
        <v>16</v>
      </c>
      <c r="D7618" s="446">
        <v>71.38</v>
      </c>
    </row>
    <row r="7619" spans="1:4" ht="38.25">
      <c r="A7619" s="447">
        <v>94995</v>
      </c>
      <c r="B7619" s="332" t="s">
        <v>4960</v>
      </c>
      <c r="C7619" s="447" t="s">
        <v>16</v>
      </c>
      <c r="D7619" s="446">
        <v>85.53</v>
      </c>
    </row>
    <row r="7620" spans="1:4" ht="25.5">
      <c r="A7620" s="447">
        <v>101169</v>
      </c>
      <c r="B7620" s="332" t="s">
        <v>1227</v>
      </c>
      <c r="C7620" s="447" t="s">
        <v>16</v>
      </c>
      <c r="D7620" s="446">
        <v>85.89</v>
      </c>
    </row>
    <row r="7621" spans="1:4" ht="25.5">
      <c r="A7621" s="447">
        <v>104383</v>
      </c>
      <c r="B7621" s="332" t="s">
        <v>9455</v>
      </c>
      <c r="C7621" s="447" t="s">
        <v>16</v>
      </c>
      <c r="D7621" s="446">
        <v>0</v>
      </c>
    </row>
    <row r="7622" spans="1:4" ht="25.5">
      <c r="A7622" s="447">
        <v>101167</v>
      </c>
      <c r="B7622" s="332" t="s">
        <v>1226</v>
      </c>
      <c r="C7622" s="447" t="s">
        <v>16</v>
      </c>
      <c r="D7622" s="446">
        <v>71.489999999999995</v>
      </c>
    </row>
    <row r="7623" spans="1:4" ht="38.25">
      <c r="A7623" s="447">
        <v>101172</v>
      </c>
      <c r="B7623" s="332" t="s">
        <v>1229</v>
      </c>
      <c r="C7623" s="447" t="s">
        <v>16</v>
      </c>
      <c r="D7623" s="446">
        <v>76.08</v>
      </c>
    </row>
    <row r="7624" spans="1:4" ht="25.5">
      <c r="A7624" s="447">
        <v>104384</v>
      </c>
      <c r="B7624" s="332" t="s">
        <v>9456</v>
      </c>
      <c r="C7624" s="447" t="s">
        <v>16</v>
      </c>
      <c r="D7624" s="446">
        <v>0</v>
      </c>
    </row>
    <row r="7625" spans="1:4" ht="25.5">
      <c r="A7625" s="447">
        <v>101170</v>
      </c>
      <c r="B7625" s="332" t="s">
        <v>1228</v>
      </c>
      <c r="C7625" s="447" t="s">
        <v>16</v>
      </c>
      <c r="D7625" s="446">
        <v>50.84</v>
      </c>
    </row>
    <row r="7626" spans="1:4" ht="38.25">
      <c r="A7626" s="447">
        <v>104438</v>
      </c>
      <c r="B7626" s="332" t="s">
        <v>9457</v>
      </c>
      <c r="C7626" s="447" t="s">
        <v>16</v>
      </c>
      <c r="D7626" s="446">
        <v>0</v>
      </c>
    </row>
    <row r="7627" spans="1:4" ht="25.5">
      <c r="A7627" s="447">
        <v>92402</v>
      </c>
      <c r="B7627" s="332" t="s">
        <v>4927</v>
      </c>
      <c r="C7627" s="447" t="s">
        <v>16</v>
      </c>
      <c r="D7627" s="446">
        <v>73.31</v>
      </c>
    </row>
    <row r="7628" spans="1:4" ht="38.25">
      <c r="A7628" s="447">
        <v>104429</v>
      </c>
      <c r="B7628" s="332" t="s">
        <v>9458</v>
      </c>
      <c r="C7628" s="447" t="s">
        <v>16</v>
      </c>
      <c r="D7628" s="446">
        <v>0</v>
      </c>
    </row>
    <row r="7629" spans="1:4" ht="38.25">
      <c r="A7629" s="447">
        <v>104426</v>
      </c>
      <c r="B7629" s="332" t="s">
        <v>9459</v>
      </c>
      <c r="C7629" s="447" t="s">
        <v>16</v>
      </c>
      <c r="D7629" s="446">
        <v>0</v>
      </c>
    </row>
    <row r="7630" spans="1:4" ht="38.25">
      <c r="A7630" s="447">
        <v>104436</v>
      </c>
      <c r="B7630" s="332" t="s">
        <v>9460</v>
      </c>
      <c r="C7630" s="447" t="s">
        <v>16</v>
      </c>
      <c r="D7630" s="446">
        <v>0</v>
      </c>
    </row>
    <row r="7631" spans="1:4" ht="38.25">
      <c r="A7631" s="447">
        <v>104434</v>
      </c>
      <c r="B7631" s="332" t="s">
        <v>9461</v>
      </c>
      <c r="C7631" s="447" t="s">
        <v>16</v>
      </c>
      <c r="D7631" s="446">
        <v>0</v>
      </c>
    </row>
    <row r="7632" spans="1:4" ht="25.5">
      <c r="A7632" s="447">
        <v>104432</v>
      </c>
      <c r="B7632" s="332" t="s">
        <v>4934</v>
      </c>
      <c r="C7632" s="447" t="s">
        <v>16</v>
      </c>
      <c r="D7632" s="446">
        <v>80.040000000000006</v>
      </c>
    </row>
    <row r="7633" spans="1:4" ht="38.25">
      <c r="A7633" s="447">
        <v>93679</v>
      </c>
      <c r="B7633" s="332" t="s">
        <v>4931</v>
      </c>
      <c r="C7633" s="447" t="s">
        <v>16</v>
      </c>
      <c r="D7633" s="446">
        <v>83.18</v>
      </c>
    </row>
    <row r="7634" spans="1:4" ht="38.25">
      <c r="A7634" s="447">
        <v>92396</v>
      </c>
      <c r="B7634" s="332" t="s">
        <v>4923</v>
      </c>
      <c r="C7634" s="447" t="s">
        <v>16</v>
      </c>
      <c r="D7634" s="446">
        <v>75.66</v>
      </c>
    </row>
    <row r="7635" spans="1:4" ht="38.25">
      <c r="A7635" s="447">
        <v>104439</v>
      </c>
      <c r="B7635" s="332" t="s">
        <v>9462</v>
      </c>
      <c r="C7635" s="447" t="s">
        <v>16</v>
      </c>
      <c r="D7635" s="446">
        <v>0</v>
      </c>
    </row>
    <row r="7636" spans="1:4" ht="38.25">
      <c r="A7636" s="447">
        <v>104440</v>
      </c>
      <c r="B7636" s="332" t="s">
        <v>9463</v>
      </c>
      <c r="C7636" s="447" t="s">
        <v>16</v>
      </c>
      <c r="D7636" s="446">
        <v>0</v>
      </c>
    </row>
    <row r="7637" spans="1:4" ht="25.5">
      <c r="A7637" s="447">
        <v>92406</v>
      </c>
      <c r="B7637" s="332" t="s">
        <v>4930</v>
      </c>
      <c r="C7637" s="447" t="s">
        <v>16</v>
      </c>
      <c r="D7637" s="446">
        <v>93.09</v>
      </c>
    </row>
    <row r="7638" spans="1:4" ht="25.5">
      <c r="A7638" s="447">
        <v>92403</v>
      </c>
      <c r="B7638" s="332" t="s">
        <v>4928</v>
      </c>
      <c r="C7638" s="447" t="s">
        <v>16</v>
      </c>
      <c r="D7638" s="446">
        <v>62.48</v>
      </c>
    </row>
    <row r="7639" spans="1:4" ht="25.5">
      <c r="A7639" s="447">
        <v>92404</v>
      </c>
      <c r="B7639" s="332" t="s">
        <v>4929</v>
      </c>
      <c r="C7639" s="447" t="s">
        <v>16</v>
      </c>
      <c r="D7639" s="446">
        <v>77.88</v>
      </c>
    </row>
    <row r="7640" spans="1:4" ht="38.25">
      <c r="A7640" s="447">
        <v>104430</v>
      </c>
      <c r="B7640" s="332" t="s">
        <v>9464</v>
      </c>
      <c r="C7640" s="447" t="s">
        <v>16</v>
      </c>
      <c r="D7640" s="446">
        <v>0</v>
      </c>
    </row>
    <row r="7641" spans="1:4" ht="38.25">
      <c r="A7641" s="447">
        <v>104431</v>
      </c>
      <c r="B7641" s="332" t="s">
        <v>9465</v>
      </c>
      <c r="C7641" s="447" t="s">
        <v>16</v>
      </c>
      <c r="D7641" s="446">
        <v>0</v>
      </c>
    </row>
    <row r="7642" spans="1:4" ht="38.25">
      <c r="A7642" s="447">
        <v>104427</v>
      </c>
      <c r="B7642" s="332" t="s">
        <v>9466</v>
      </c>
      <c r="C7642" s="447" t="s">
        <v>16</v>
      </c>
      <c r="D7642" s="446">
        <v>0</v>
      </c>
    </row>
    <row r="7643" spans="1:4" ht="38.25">
      <c r="A7643" s="447">
        <v>104428</v>
      </c>
      <c r="B7643" s="332" t="s">
        <v>9467</v>
      </c>
      <c r="C7643" s="447" t="s">
        <v>16</v>
      </c>
      <c r="D7643" s="446">
        <v>0</v>
      </c>
    </row>
    <row r="7644" spans="1:4" ht="25.5">
      <c r="A7644" s="447">
        <v>92391</v>
      </c>
      <c r="B7644" s="332" t="s">
        <v>4918</v>
      </c>
      <c r="C7644" s="447" t="s">
        <v>16</v>
      </c>
      <c r="D7644" s="446">
        <v>61.54</v>
      </c>
    </row>
    <row r="7645" spans="1:4" ht="25.5">
      <c r="A7645" s="447">
        <v>92392</v>
      </c>
      <c r="B7645" s="332" t="s">
        <v>4919</v>
      </c>
      <c r="C7645" s="447" t="s">
        <v>16</v>
      </c>
      <c r="D7645" s="446">
        <v>123.45</v>
      </c>
    </row>
    <row r="7646" spans="1:4" ht="38.25">
      <c r="A7646" s="447">
        <v>104437</v>
      </c>
      <c r="B7646" s="332" t="s">
        <v>9468</v>
      </c>
      <c r="C7646" s="447" t="s">
        <v>16</v>
      </c>
      <c r="D7646" s="446">
        <v>0</v>
      </c>
    </row>
    <row r="7647" spans="1:4" ht="38.25">
      <c r="A7647" s="447">
        <v>104435</v>
      </c>
      <c r="B7647" s="332" t="s">
        <v>9469</v>
      </c>
      <c r="C7647" s="447" t="s">
        <v>16</v>
      </c>
      <c r="D7647" s="446">
        <v>0</v>
      </c>
    </row>
    <row r="7648" spans="1:4" ht="25.5">
      <c r="A7648" s="447">
        <v>104433</v>
      </c>
      <c r="B7648" s="332" t="s">
        <v>4935</v>
      </c>
      <c r="C7648" s="447" t="s">
        <v>16</v>
      </c>
      <c r="D7648" s="446">
        <v>68.239999999999995</v>
      </c>
    </row>
    <row r="7649" spans="1:4" ht="38.25">
      <c r="A7649" s="447">
        <v>93680</v>
      </c>
      <c r="B7649" s="332" t="s">
        <v>4932</v>
      </c>
      <c r="C7649" s="447" t="s">
        <v>16</v>
      </c>
      <c r="D7649" s="446">
        <v>72.42</v>
      </c>
    </row>
    <row r="7650" spans="1:4" ht="38.25">
      <c r="A7650" s="447">
        <v>93681</v>
      </c>
      <c r="B7650" s="332" t="s">
        <v>4933</v>
      </c>
      <c r="C7650" s="447" t="s">
        <v>16</v>
      </c>
      <c r="D7650" s="446">
        <v>86.37</v>
      </c>
    </row>
    <row r="7651" spans="1:4" ht="38.25">
      <c r="A7651" s="447">
        <v>92397</v>
      </c>
      <c r="B7651" s="332" t="s">
        <v>4924</v>
      </c>
      <c r="C7651" s="447" t="s">
        <v>16</v>
      </c>
      <c r="D7651" s="446">
        <v>65.09</v>
      </c>
    </row>
    <row r="7652" spans="1:4" ht="38.25">
      <c r="A7652" s="447">
        <v>92398</v>
      </c>
      <c r="B7652" s="332" t="s">
        <v>4925</v>
      </c>
      <c r="C7652" s="447" t="s">
        <v>16</v>
      </c>
      <c r="D7652" s="446">
        <v>80.5</v>
      </c>
    </row>
    <row r="7653" spans="1:4" ht="25.5">
      <c r="A7653" s="447">
        <v>92400</v>
      </c>
      <c r="B7653" s="332" t="s">
        <v>4926</v>
      </c>
      <c r="C7653" s="447" t="s">
        <v>16</v>
      </c>
      <c r="D7653" s="446">
        <v>94.19</v>
      </c>
    </row>
    <row r="7654" spans="1:4" ht="25.5">
      <c r="A7654" s="447">
        <v>92395</v>
      </c>
      <c r="B7654" s="332" t="s">
        <v>4922</v>
      </c>
      <c r="C7654" s="447" t="s">
        <v>16</v>
      </c>
      <c r="D7654" s="446">
        <v>90.44</v>
      </c>
    </row>
    <row r="7655" spans="1:4" ht="25.5">
      <c r="A7655" s="447">
        <v>92393</v>
      </c>
      <c r="B7655" s="332" t="s">
        <v>4920</v>
      </c>
      <c r="C7655" s="447" t="s">
        <v>16</v>
      </c>
      <c r="D7655" s="446">
        <v>61.07</v>
      </c>
    </row>
    <row r="7656" spans="1:4" ht="25.5">
      <c r="A7656" s="447">
        <v>92394</v>
      </c>
      <c r="B7656" s="332" t="s">
        <v>4921</v>
      </c>
      <c r="C7656" s="447" t="s">
        <v>16</v>
      </c>
      <c r="D7656" s="446">
        <v>75.48</v>
      </c>
    </row>
    <row r="7657" spans="1:4" ht="25.5">
      <c r="A7657" s="447">
        <v>97115</v>
      </c>
      <c r="B7657" s="332" t="s">
        <v>3945</v>
      </c>
      <c r="C7657" s="447" t="s">
        <v>802</v>
      </c>
      <c r="D7657" s="446">
        <v>63.38</v>
      </c>
    </row>
    <row r="7658" spans="1:4" ht="25.5">
      <c r="A7658" s="447">
        <v>97113</v>
      </c>
      <c r="B7658" s="332" t="s">
        <v>3943</v>
      </c>
      <c r="C7658" s="447" t="s">
        <v>16</v>
      </c>
      <c r="D7658" s="446">
        <v>1.81</v>
      </c>
    </row>
    <row r="7659" spans="1:4" ht="38.25">
      <c r="A7659" s="447">
        <v>97120</v>
      </c>
      <c r="B7659" s="332" t="s">
        <v>6741</v>
      </c>
      <c r="C7659" s="447" t="s">
        <v>802</v>
      </c>
      <c r="D7659" s="446">
        <v>9.9600000000000009</v>
      </c>
    </row>
    <row r="7660" spans="1:4" ht="38.25">
      <c r="A7660" s="447">
        <v>97116</v>
      </c>
      <c r="B7660" s="332" t="s">
        <v>6737</v>
      </c>
      <c r="C7660" s="447" t="s">
        <v>802</v>
      </c>
      <c r="D7660" s="446">
        <v>22.69</v>
      </c>
    </row>
    <row r="7661" spans="1:4" ht="38.25">
      <c r="A7661" s="447">
        <v>97117</v>
      </c>
      <c r="B7661" s="332" t="s">
        <v>6738</v>
      </c>
      <c r="C7661" s="447" t="s">
        <v>802</v>
      </c>
      <c r="D7661" s="446">
        <v>20.02</v>
      </c>
    </row>
    <row r="7662" spans="1:4" ht="38.25">
      <c r="A7662" s="447">
        <v>97118</v>
      </c>
      <c r="B7662" s="332" t="s">
        <v>6739</v>
      </c>
      <c r="C7662" s="447" t="s">
        <v>802</v>
      </c>
      <c r="D7662" s="446">
        <v>16.71</v>
      </c>
    </row>
    <row r="7663" spans="1:4" ht="38.25">
      <c r="A7663" s="447">
        <v>97119</v>
      </c>
      <c r="B7663" s="332" t="s">
        <v>6740</v>
      </c>
      <c r="C7663" s="447" t="s">
        <v>802</v>
      </c>
      <c r="D7663" s="446">
        <v>15.15</v>
      </c>
    </row>
    <row r="7664" spans="1:4" ht="25.5">
      <c r="A7664" s="447">
        <v>97114</v>
      </c>
      <c r="B7664" s="332" t="s">
        <v>3944</v>
      </c>
      <c r="C7664" s="447" t="s">
        <v>5</v>
      </c>
      <c r="D7664" s="446">
        <v>0.4</v>
      </c>
    </row>
    <row r="7665" spans="1:4" ht="25.5">
      <c r="A7665" s="447">
        <v>97111</v>
      </c>
      <c r="B7665" s="332" t="s">
        <v>3941</v>
      </c>
      <c r="C7665" s="447" t="s">
        <v>16</v>
      </c>
      <c r="D7665" s="446">
        <v>231.24</v>
      </c>
    </row>
    <row r="7666" spans="1:4" ht="25.5">
      <c r="A7666" s="447">
        <v>97112</v>
      </c>
      <c r="B7666" s="332" t="s">
        <v>3942</v>
      </c>
      <c r="C7666" s="447" t="s">
        <v>16</v>
      </c>
      <c r="D7666" s="446">
        <v>205.16</v>
      </c>
    </row>
    <row r="7667" spans="1:4" ht="25.5">
      <c r="A7667" s="447">
        <v>103904</v>
      </c>
      <c r="B7667" s="332" t="s">
        <v>3946</v>
      </c>
      <c r="C7667" s="447" t="s">
        <v>16</v>
      </c>
      <c r="D7667" s="446">
        <v>123.19</v>
      </c>
    </row>
    <row r="7668" spans="1:4" ht="25.5">
      <c r="A7668" s="447">
        <v>103905</v>
      </c>
      <c r="B7668" s="332" t="s">
        <v>3947</v>
      </c>
      <c r="C7668" s="447" t="s">
        <v>16</v>
      </c>
      <c r="D7668" s="446">
        <v>129.99</v>
      </c>
    </row>
    <row r="7669" spans="1:4" ht="25.5">
      <c r="A7669" s="447">
        <v>103907</v>
      </c>
      <c r="B7669" s="332" t="s">
        <v>3949</v>
      </c>
      <c r="C7669" s="447" t="s">
        <v>16</v>
      </c>
      <c r="D7669" s="446">
        <v>137.30000000000001</v>
      </c>
    </row>
    <row r="7670" spans="1:4" ht="25.5">
      <c r="A7670" s="447">
        <v>103911</v>
      </c>
      <c r="B7670" s="332" t="s">
        <v>3952</v>
      </c>
      <c r="C7670" s="447" t="s">
        <v>16</v>
      </c>
      <c r="D7670" s="446">
        <v>201.14</v>
      </c>
    </row>
    <row r="7671" spans="1:4" ht="25.5">
      <c r="A7671" s="447">
        <v>97104</v>
      </c>
      <c r="B7671" s="332" t="s">
        <v>3935</v>
      </c>
      <c r="C7671" s="447" t="s">
        <v>16</v>
      </c>
      <c r="D7671" s="446">
        <v>126.66</v>
      </c>
    </row>
    <row r="7672" spans="1:4" ht="25.5">
      <c r="A7672" s="447">
        <v>103906</v>
      </c>
      <c r="B7672" s="332" t="s">
        <v>3948</v>
      </c>
      <c r="C7672" s="447" t="s">
        <v>16</v>
      </c>
      <c r="D7672" s="446">
        <v>160.83000000000001</v>
      </c>
    </row>
    <row r="7673" spans="1:4" ht="25.5">
      <c r="A7673" s="447">
        <v>97105</v>
      </c>
      <c r="B7673" s="332" t="s">
        <v>3936</v>
      </c>
      <c r="C7673" s="447" t="s">
        <v>16</v>
      </c>
      <c r="D7673" s="446">
        <v>143.06</v>
      </c>
    </row>
    <row r="7674" spans="1:4" ht="25.5">
      <c r="A7674" s="447">
        <v>97106</v>
      </c>
      <c r="B7674" s="332" t="s">
        <v>3937</v>
      </c>
      <c r="C7674" s="447" t="s">
        <v>16</v>
      </c>
      <c r="D7674" s="446">
        <v>158.6</v>
      </c>
    </row>
    <row r="7675" spans="1:4" ht="25.5">
      <c r="A7675" s="447">
        <v>97107</v>
      </c>
      <c r="B7675" s="332" t="s">
        <v>3938</v>
      </c>
      <c r="C7675" s="447" t="s">
        <v>16</v>
      </c>
      <c r="D7675" s="446">
        <v>181.08</v>
      </c>
    </row>
    <row r="7676" spans="1:4" ht="25.5">
      <c r="A7676" s="447">
        <v>97108</v>
      </c>
      <c r="B7676" s="332" t="s">
        <v>3939</v>
      </c>
      <c r="C7676" s="447" t="s">
        <v>16</v>
      </c>
      <c r="D7676" s="446">
        <v>206.91</v>
      </c>
    </row>
    <row r="7677" spans="1:4" ht="25.5">
      <c r="A7677" s="447">
        <v>97109</v>
      </c>
      <c r="B7677" s="332" t="s">
        <v>3940</v>
      </c>
      <c r="C7677" s="447" t="s">
        <v>16</v>
      </c>
      <c r="D7677" s="446">
        <v>228.75</v>
      </c>
    </row>
    <row r="7678" spans="1:4" ht="25.5">
      <c r="A7678" s="447">
        <v>103913</v>
      </c>
      <c r="B7678" s="332" t="s">
        <v>3954</v>
      </c>
      <c r="C7678" s="447" t="s">
        <v>16</v>
      </c>
      <c r="D7678" s="446">
        <v>114.23</v>
      </c>
    </row>
    <row r="7679" spans="1:4" ht="25.5">
      <c r="A7679" s="447">
        <v>103914</v>
      </c>
      <c r="B7679" s="332" t="s">
        <v>3955</v>
      </c>
      <c r="C7679" s="447" t="s">
        <v>16</v>
      </c>
      <c r="D7679" s="446">
        <v>133.49</v>
      </c>
    </row>
    <row r="7680" spans="1:4" ht="25.5">
      <c r="A7680" s="447">
        <v>103915</v>
      </c>
      <c r="B7680" s="332" t="s">
        <v>3956</v>
      </c>
      <c r="C7680" s="447" t="s">
        <v>16</v>
      </c>
      <c r="D7680" s="446">
        <v>145.25</v>
      </c>
    </row>
    <row r="7681" spans="1:4" ht="25.5">
      <c r="A7681" s="447">
        <v>103916</v>
      </c>
      <c r="B7681" s="332" t="s">
        <v>3957</v>
      </c>
      <c r="C7681" s="447" t="s">
        <v>16</v>
      </c>
      <c r="D7681" s="446">
        <v>167.3</v>
      </c>
    </row>
    <row r="7682" spans="1:4" ht="25.5">
      <c r="A7682" s="447">
        <v>103917</v>
      </c>
      <c r="B7682" s="332" t="s">
        <v>3958</v>
      </c>
      <c r="C7682" s="447" t="s">
        <v>16</v>
      </c>
      <c r="D7682" s="446">
        <v>191.53</v>
      </c>
    </row>
    <row r="7683" spans="1:4" ht="25.5">
      <c r="A7683" s="447">
        <v>103918</v>
      </c>
      <c r="B7683" s="332" t="s">
        <v>3959</v>
      </c>
      <c r="C7683" s="447" t="s">
        <v>16</v>
      </c>
      <c r="D7683" s="446">
        <v>202.81</v>
      </c>
    </row>
    <row r="7684" spans="1:4" ht="25.5">
      <c r="A7684" s="447">
        <v>103919</v>
      </c>
      <c r="B7684" s="332" t="s">
        <v>9470</v>
      </c>
      <c r="C7684" s="447" t="s">
        <v>16</v>
      </c>
      <c r="D7684" s="446">
        <v>0</v>
      </c>
    </row>
    <row r="7685" spans="1:4" ht="25.5">
      <c r="A7685" s="447">
        <v>103920</v>
      </c>
      <c r="B7685" s="332" t="s">
        <v>9471</v>
      </c>
      <c r="C7685" s="447" t="s">
        <v>16</v>
      </c>
      <c r="D7685" s="446">
        <v>0</v>
      </c>
    </row>
    <row r="7686" spans="1:4" ht="25.5">
      <c r="A7686" s="447">
        <v>103921</v>
      </c>
      <c r="B7686" s="332" t="s">
        <v>9472</v>
      </c>
      <c r="C7686" s="447" t="s">
        <v>16</v>
      </c>
      <c r="D7686" s="446">
        <v>0</v>
      </c>
    </row>
    <row r="7687" spans="1:4" ht="25.5">
      <c r="A7687" s="447">
        <v>103922</v>
      </c>
      <c r="B7687" s="332" t="s">
        <v>9473</v>
      </c>
      <c r="C7687" s="447" t="s">
        <v>16</v>
      </c>
      <c r="D7687" s="446">
        <v>0</v>
      </c>
    </row>
    <row r="7688" spans="1:4" ht="25.5">
      <c r="A7688" s="447">
        <v>103923</v>
      </c>
      <c r="B7688" s="332" t="s">
        <v>9474</v>
      </c>
      <c r="C7688" s="447" t="s">
        <v>16</v>
      </c>
      <c r="D7688" s="446">
        <v>0</v>
      </c>
    </row>
    <row r="7689" spans="1:4" ht="25.5">
      <c r="A7689" s="447">
        <v>103908</v>
      </c>
      <c r="B7689" s="332" t="s">
        <v>3950</v>
      </c>
      <c r="C7689" s="447" t="s">
        <v>16</v>
      </c>
      <c r="D7689" s="446">
        <v>153.97999999999999</v>
      </c>
    </row>
    <row r="7690" spans="1:4" ht="25.5">
      <c r="A7690" s="447">
        <v>103909</v>
      </c>
      <c r="B7690" s="332" t="s">
        <v>3951</v>
      </c>
      <c r="C7690" s="447" t="s">
        <v>16</v>
      </c>
      <c r="D7690" s="446">
        <v>175.89</v>
      </c>
    </row>
    <row r="7691" spans="1:4" ht="25.5">
      <c r="A7691" s="447">
        <v>103912</v>
      </c>
      <c r="B7691" s="332" t="s">
        <v>3953</v>
      </c>
      <c r="C7691" s="447" t="s">
        <v>16</v>
      </c>
      <c r="D7691" s="446">
        <v>222.4</v>
      </c>
    </row>
    <row r="7692" spans="1:4">
      <c r="A7692" s="447">
        <v>101979</v>
      </c>
      <c r="B7692" s="332" t="s">
        <v>3634</v>
      </c>
      <c r="C7692" s="447" t="s">
        <v>5</v>
      </c>
      <c r="D7692" s="446">
        <v>38.93</v>
      </c>
    </row>
    <row r="7693" spans="1:4" ht="38.25">
      <c r="A7693" s="447">
        <v>101970</v>
      </c>
      <c r="B7693" s="332" t="s">
        <v>9475</v>
      </c>
      <c r="C7693" s="447" t="s">
        <v>5</v>
      </c>
      <c r="D7693" s="446">
        <v>0</v>
      </c>
    </row>
    <row r="7694" spans="1:4" ht="38.25">
      <c r="A7694" s="447">
        <v>101972</v>
      </c>
      <c r="B7694" s="332" t="s">
        <v>9476</v>
      </c>
      <c r="C7694" s="447" t="s">
        <v>5</v>
      </c>
      <c r="D7694" s="446">
        <v>0</v>
      </c>
    </row>
    <row r="7695" spans="1:4" ht="25.5">
      <c r="A7695" s="447">
        <v>101966</v>
      </c>
      <c r="B7695" s="332" t="s">
        <v>3633</v>
      </c>
      <c r="C7695" s="447" t="s">
        <v>5</v>
      </c>
      <c r="D7695" s="446">
        <v>179.32</v>
      </c>
    </row>
    <row r="7696" spans="1:4" ht="38.25">
      <c r="A7696" s="447">
        <v>101976</v>
      </c>
      <c r="B7696" s="332" t="s">
        <v>9477</v>
      </c>
      <c r="C7696" s="447" t="s">
        <v>5</v>
      </c>
      <c r="D7696" s="446">
        <v>0</v>
      </c>
    </row>
    <row r="7697" spans="1:4" ht="38.25">
      <c r="A7697" s="447">
        <v>101978</v>
      </c>
      <c r="B7697" s="332" t="s">
        <v>9478</v>
      </c>
      <c r="C7697" s="447" t="s">
        <v>5</v>
      </c>
      <c r="D7697" s="446">
        <v>0</v>
      </c>
    </row>
    <row r="7698" spans="1:4" ht="38.25">
      <c r="A7698" s="447">
        <v>101967</v>
      </c>
      <c r="B7698" s="332" t="s">
        <v>9479</v>
      </c>
      <c r="C7698" s="447" t="s">
        <v>5</v>
      </c>
      <c r="D7698" s="446">
        <v>0</v>
      </c>
    </row>
    <row r="7699" spans="1:4" ht="38.25">
      <c r="A7699" s="447">
        <v>101968</v>
      </c>
      <c r="B7699" s="332" t="s">
        <v>9480</v>
      </c>
      <c r="C7699" s="447" t="s">
        <v>5</v>
      </c>
      <c r="D7699" s="446">
        <v>0</v>
      </c>
    </row>
    <row r="7700" spans="1:4" ht="25.5">
      <c r="A7700" s="447">
        <v>101965</v>
      </c>
      <c r="B7700" s="332" t="s">
        <v>9481</v>
      </c>
      <c r="C7700" s="447" t="s">
        <v>5</v>
      </c>
      <c r="D7700" s="446">
        <v>140.16</v>
      </c>
    </row>
    <row r="7701" spans="1:4" ht="51">
      <c r="A7701" s="447">
        <v>104100</v>
      </c>
      <c r="B7701" s="332" t="s">
        <v>9482</v>
      </c>
      <c r="C7701" s="447" t="s">
        <v>16</v>
      </c>
      <c r="D7701" s="446">
        <v>0</v>
      </c>
    </row>
    <row r="7702" spans="1:4" ht="51">
      <c r="A7702" s="447">
        <v>104099</v>
      </c>
      <c r="B7702" s="332" t="s">
        <v>9483</v>
      </c>
      <c r="C7702" s="447" t="s">
        <v>16</v>
      </c>
      <c r="D7702" s="446">
        <v>0</v>
      </c>
    </row>
    <row r="7703" spans="1:4" ht="51">
      <c r="A7703" s="447">
        <v>104102</v>
      </c>
      <c r="B7703" s="332" t="s">
        <v>9484</v>
      </c>
      <c r="C7703" s="447" t="s">
        <v>16</v>
      </c>
      <c r="D7703" s="446">
        <v>0</v>
      </c>
    </row>
    <row r="7704" spans="1:4" ht="51">
      <c r="A7704" s="447">
        <v>104101</v>
      </c>
      <c r="B7704" s="332" t="s">
        <v>9485</v>
      </c>
      <c r="C7704" s="447" t="s">
        <v>16</v>
      </c>
      <c r="D7704" s="446">
        <v>0</v>
      </c>
    </row>
    <row r="7705" spans="1:4" ht="38.25">
      <c r="A7705" s="447">
        <v>104103</v>
      </c>
      <c r="B7705" s="332" t="s">
        <v>9486</v>
      </c>
      <c r="C7705" s="447" t="s">
        <v>16</v>
      </c>
      <c r="D7705" s="446">
        <v>0</v>
      </c>
    </row>
    <row r="7706" spans="1:4">
      <c r="A7706" s="447">
        <v>92123</v>
      </c>
      <c r="B7706" s="332" t="s">
        <v>1404</v>
      </c>
      <c r="C7706" s="447" t="s">
        <v>827</v>
      </c>
      <c r="D7706" s="446">
        <v>49.21</v>
      </c>
    </row>
    <row r="7707" spans="1:4">
      <c r="A7707" s="447">
        <v>92121</v>
      </c>
      <c r="B7707" s="332" t="s">
        <v>1402</v>
      </c>
      <c r="C7707" s="447" t="s">
        <v>827</v>
      </c>
      <c r="D7707" s="446">
        <v>32.99</v>
      </c>
    </row>
    <row r="7708" spans="1:4">
      <c r="A7708" s="447">
        <v>92122</v>
      </c>
      <c r="B7708" s="332" t="s">
        <v>1403</v>
      </c>
      <c r="C7708" s="447" t="s">
        <v>827</v>
      </c>
      <c r="D7708" s="446">
        <v>55.03</v>
      </c>
    </row>
    <row r="7709" spans="1:4" ht="25.5">
      <c r="A7709" s="447">
        <v>103615</v>
      </c>
      <c r="B7709" s="332" t="s">
        <v>9487</v>
      </c>
      <c r="C7709" s="447" t="s">
        <v>5</v>
      </c>
      <c r="D7709" s="446">
        <v>0</v>
      </c>
    </row>
    <row r="7710" spans="1:4" ht="25.5">
      <c r="A7710" s="447">
        <v>103637</v>
      </c>
      <c r="B7710" s="332" t="s">
        <v>9488</v>
      </c>
      <c r="C7710" s="447" t="s">
        <v>5</v>
      </c>
      <c r="D7710" s="446">
        <v>0</v>
      </c>
    </row>
    <row r="7711" spans="1:4" ht="25.5">
      <c r="A7711" s="447">
        <v>103593</v>
      </c>
      <c r="B7711" s="332" t="s">
        <v>9489</v>
      </c>
      <c r="C7711" s="447" t="s">
        <v>5</v>
      </c>
      <c r="D7711" s="446">
        <v>0</v>
      </c>
    </row>
    <row r="7712" spans="1:4" ht="25.5">
      <c r="A7712" s="447">
        <v>103616</v>
      </c>
      <c r="B7712" s="332" t="s">
        <v>9490</v>
      </c>
      <c r="C7712" s="447" t="s">
        <v>5</v>
      </c>
      <c r="D7712" s="446">
        <v>0</v>
      </c>
    </row>
    <row r="7713" spans="1:4" ht="25.5">
      <c r="A7713" s="447">
        <v>103638</v>
      </c>
      <c r="B7713" s="332" t="s">
        <v>9491</v>
      </c>
      <c r="C7713" s="447" t="s">
        <v>5</v>
      </c>
      <c r="D7713" s="446">
        <v>0</v>
      </c>
    </row>
    <row r="7714" spans="1:4" ht="25.5">
      <c r="A7714" s="447">
        <v>103594</v>
      </c>
      <c r="B7714" s="332" t="s">
        <v>9492</v>
      </c>
      <c r="C7714" s="447" t="s">
        <v>5</v>
      </c>
      <c r="D7714" s="446">
        <v>0</v>
      </c>
    </row>
    <row r="7715" spans="1:4" ht="25.5">
      <c r="A7715" s="447">
        <v>103617</v>
      </c>
      <c r="B7715" s="332" t="s">
        <v>9493</v>
      </c>
      <c r="C7715" s="447" t="s">
        <v>5</v>
      </c>
      <c r="D7715" s="446">
        <v>0</v>
      </c>
    </row>
    <row r="7716" spans="1:4" ht="25.5">
      <c r="A7716" s="447">
        <v>103639</v>
      </c>
      <c r="B7716" s="332" t="s">
        <v>9494</v>
      </c>
      <c r="C7716" s="447" t="s">
        <v>5</v>
      </c>
      <c r="D7716" s="446">
        <v>0</v>
      </c>
    </row>
    <row r="7717" spans="1:4" ht="25.5">
      <c r="A7717" s="447">
        <v>103595</v>
      </c>
      <c r="B7717" s="332" t="s">
        <v>9495</v>
      </c>
      <c r="C7717" s="447" t="s">
        <v>5</v>
      </c>
      <c r="D7717" s="446">
        <v>0</v>
      </c>
    </row>
    <row r="7718" spans="1:4" ht="25.5">
      <c r="A7718" s="447">
        <v>103609</v>
      </c>
      <c r="B7718" s="332" t="s">
        <v>9496</v>
      </c>
      <c r="C7718" s="447" t="s">
        <v>5</v>
      </c>
      <c r="D7718" s="446">
        <v>0</v>
      </c>
    </row>
    <row r="7719" spans="1:4" ht="25.5">
      <c r="A7719" s="447">
        <v>103631</v>
      </c>
      <c r="B7719" s="332" t="s">
        <v>9497</v>
      </c>
      <c r="C7719" s="447" t="s">
        <v>5</v>
      </c>
      <c r="D7719" s="446">
        <v>0</v>
      </c>
    </row>
    <row r="7720" spans="1:4" ht="25.5">
      <c r="A7720" s="447">
        <v>103587</v>
      </c>
      <c r="B7720" s="332" t="s">
        <v>9498</v>
      </c>
      <c r="C7720" s="447" t="s">
        <v>5</v>
      </c>
      <c r="D7720" s="446">
        <v>0</v>
      </c>
    </row>
    <row r="7721" spans="1:4" ht="25.5">
      <c r="A7721" s="447">
        <v>103618</v>
      </c>
      <c r="B7721" s="332" t="s">
        <v>9499</v>
      </c>
      <c r="C7721" s="447" t="s">
        <v>5</v>
      </c>
      <c r="D7721" s="446">
        <v>0</v>
      </c>
    </row>
    <row r="7722" spans="1:4" ht="25.5">
      <c r="A7722" s="447">
        <v>103640</v>
      </c>
      <c r="B7722" s="332" t="s">
        <v>9500</v>
      </c>
      <c r="C7722" s="447" t="s">
        <v>5</v>
      </c>
      <c r="D7722" s="446">
        <v>0</v>
      </c>
    </row>
    <row r="7723" spans="1:4" ht="25.5">
      <c r="A7723" s="447">
        <v>103596</v>
      </c>
      <c r="B7723" s="332" t="s">
        <v>9501</v>
      </c>
      <c r="C7723" s="447" t="s">
        <v>5</v>
      </c>
      <c r="D7723" s="446">
        <v>0</v>
      </c>
    </row>
    <row r="7724" spans="1:4" ht="25.5">
      <c r="A7724" s="447">
        <v>103619</v>
      </c>
      <c r="B7724" s="332" t="s">
        <v>9502</v>
      </c>
      <c r="C7724" s="447" t="s">
        <v>5</v>
      </c>
      <c r="D7724" s="446">
        <v>0</v>
      </c>
    </row>
    <row r="7725" spans="1:4" ht="25.5">
      <c r="A7725" s="447">
        <v>103641</v>
      </c>
      <c r="B7725" s="332" t="s">
        <v>9503</v>
      </c>
      <c r="C7725" s="447" t="s">
        <v>5</v>
      </c>
      <c r="D7725" s="446">
        <v>0</v>
      </c>
    </row>
    <row r="7726" spans="1:4" ht="25.5">
      <c r="A7726" s="447">
        <v>103597</v>
      </c>
      <c r="B7726" s="332" t="s">
        <v>9504</v>
      </c>
      <c r="C7726" s="447" t="s">
        <v>5</v>
      </c>
      <c r="D7726" s="446">
        <v>0</v>
      </c>
    </row>
    <row r="7727" spans="1:4" ht="25.5">
      <c r="A7727" s="447">
        <v>103620</v>
      </c>
      <c r="B7727" s="332" t="s">
        <v>9505</v>
      </c>
      <c r="C7727" s="447" t="s">
        <v>5</v>
      </c>
      <c r="D7727" s="446">
        <v>0</v>
      </c>
    </row>
    <row r="7728" spans="1:4" ht="25.5">
      <c r="A7728" s="447">
        <v>103642</v>
      </c>
      <c r="B7728" s="332" t="s">
        <v>9506</v>
      </c>
      <c r="C7728" s="447" t="s">
        <v>5</v>
      </c>
      <c r="D7728" s="446">
        <v>0</v>
      </c>
    </row>
    <row r="7729" spans="1:4" ht="25.5">
      <c r="A7729" s="447">
        <v>103598</v>
      </c>
      <c r="B7729" s="332" t="s">
        <v>9507</v>
      </c>
      <c r="C7729" s="447" t="s">
        <v>5</v>
      </c>
      <c r="D7729" s="446">
        <v>0</v>
      </c>
    </row>
    <row r="7730" spans="1:4" ht="25.5">
      <c r="A7730" s="447">
        <v>103621</v>
      </c>
      <c r="B7730" s="332" t="s">
        <v>9508</v>
      </c>
      <c r="C7730" s="447" t="s">
        <v>5</v>
      </c>
      <c r="D7730" s="446">
        <v>0</v>
      </c>
    </row>
    <row r="7731" spans="1:4" ht="25.5">
      <c r="A7731" s="447">
        <v>103643</v>
      </c>
      <c r="B7731" s="332" t="s">
        <v>9509</v>
      </c>
      <c r="C7731" s="447" t="s">
        <v>5</v>
      </c>
      <c r="D7731" s="446">
        <v>0</v>
      </c>
    </row>
    <row r="7732" spans="1:4" ht="25.5">
      <c r="A7732" s="447">
        <v>103599</v>
      </c>
      <c r="B7732" s="332" t="s">
        <v>9510</v>
      </c>
      <c r="C7732" s="447" t="s">
        <v>5</v>
      </c>
      <c r="D7732" s="446">
        <v>0</v>
      </c>
    </row>
    <row r="7733" spans="1:4" ht="25.5">
      <c r="A7733" s="447">
        <v>103622</v>
      </c>
      <c r="B7733" s="332" t="s">
        <v>9511</v>
      </c>
      <c r="C7733" s="447" t="s">
        <v>5</v>
      </c>
      <c r="D7733" s="446">
        <v>0</v>
      </c>
    </row>
    <row r="7734" spans="1:4" ht="25.5">
      <c r="A7734" s="447">
        <v>103644</v>
      </c>
      <c r="B7734" s="332" t="s">
        <v>9512</v>
      </c>
      <c r="C7734" s="447" t="s">
        <v>5</v>
      </c>
      <c r="D7734" s="446">
        <v>0</v>
      </c>
    </row>
    <row r="7735" spans="1:4" ht="25.5">
      <c r="A7735" s="447">
        <v>103600</v>
      </c>
      <c r="B7735" s="332" t="s">
        <v>9513</v>
      </c>
      <c r="C7735" s="447" t="s">
        <v>5</v>
      </c>
      <c r="D7735" s="446">
        <v>0</v>
      </c>
    </row>
    <row r="7736" spans="1:4" ht="25.5">
      <c r="A7736" s="447">
        <v>103610</v>
      </c>
      <c r="B7736" s="332" t="s">
        <v>9514</v>
      </c>
      <c r="C7736" s="447" t="s">
        <v>5</v>
      </c>
      <c r="D7736" s="446">
        <v>0</v>
      </c>
    </row>
    <row r="7737" spans="1:4" ht="25.5">
      <c r="A7737" s="447">
        <v>103632</v>
      </c>
      <c r="B7737" s="332" t="s">
        <v>9515</v>
      </c>
      <c r="C7737" s="447" t="s">
        <v>5</v>
      </c>
      <c r="D7737" s="446">
        <v>0</v>
      </c>
    </row>
    <row r="7738" spans="1:4" ht="25.5">
      <c r="A7738" s="447">
        <v>103588</v>
      </c>
      <c r="B7738" s="332" t="s">
        <v>9516</v>
      </c>
      <c r="C7738" s="447" t="s">
        <v>5</v>
      </c>
      <c r="D7738" s="446">
        <v>0</v>
      </c>
    </row>
    <row r="7739" spans="1:4" ht="25.5">
      <c r="A7739" s="447">
        <v>103623</v>
      </c>
      <c r="B7739" s="332" t="s">
        <v>9517</v>
      </c>
      <c r="C7739" s="447" t="s">
        <v>5</v>
      </c>
      <c r="D7739" s="446">
        <v>0</v>
      </c>
    </row>
    <row r="7740" spans="1:4" ht="25.5">
      <c r="A7740" s="447">
        <v>103645</v>
      </c>
      <c r="B7740" s="332" t="s">
        <v>9518</v>
      </c>
      <c r="C7740" s="447" t="s">
        <v>5</v>
      </c>
      <c r="D7740" s="446">
        <v>0</v>
      </c>
    </row>
    <row r="7741" spans="1:4" ht="25.5">
      <c r="A7741" s="447">
        <v>103601</v>
      </c>
      <c r="B7741" s="332" t="s">
        <v>9519</v>
      </c>
      <c r="C7741" s="447" t="s">
        <v>5</v>
      </c>
      <c r="D7741" s="446">
        <v>0</v>
      </c>
    </row>
    <row r="7742" spans="1:4" ht="25.5">
      <c r="A7742" s="447">
        <v>103624</v>
      </c>
      <c r="B7742" s="332" t="s">
        <v>9520</v>
      </c>
      <c r="C7742" s="447" t="s">
        <v>5</v>
      </c>
      <c r="D7742" s="446">
        <v>0</v>
      </c>
    </row>
    <row r="7743" spans="1:4" ht="25.5">
      <c r="A7743" s="447">
        <v>103646</v>
      </c>
      <c r="B7743" s="332" t="s">
        <v>9521</v>
      </c>
      <c r="C7743" s="447" t="s">
        <v>5</v>
      </c>
      <c r="D7743" s="446">
        <v>0</v>
      </c>
    </row>
    <row r="7744" spans="1:4" ht="25.5">
      <c r="A7744" s="447">
        <v>103602</v>
      </c>
      <c r="B7744" s="332" t="s">
        <v>9522</v>
      </c>
      <c r="C7744" s="447" t="s">
        <v>5</v>
      </c>
      <c r="D7744" s="446">
        <v>0</v>
      </c>
    </row>
    <row r="7745" spans="1:4" ht="25.5">
      <c r="A7745" s="447">
        <v>103625</v>
      </c>
      <c r="B7745" s="332" t="s">
        <v>9523</v>
      </c>
      <c r="C7745" s="447" t="s">
        <v>5</v>
      </c>
      <c r="D7745" s="446">
        <v>0</v>
      </c>
    </row>
    <row r="7746" spans="1:4" ht="25.5">
      <c r="A7746" s="447">
        <v>103647</v>
      </c>
      <c r="B7746" s="332" t="s">
        <v>9524</v>
      </c>
      <c r="C7746" s="447" t="s">
        <v>5</v>
      </c>
      <c r="D7746" s="446">
        <v>0</v>
      </c>
    </row>
    <row r="7747" spans="1:4" ht="25.5">
      <c r="A7747" s="447">
        <v>103603</v>
      </c>
      <c r="B7747" s="332" t="s">
        <v>9525</v>
      </c>
      <c r="C7747" s="447" t="s">
        <v>5</v>
      </c>
      <c r="D7747" s="446">
        <v>0</v>
      </c>
    </row>
    <row r="7748" spans="1:4" ht="25.5">
      <c r="A7748" s="447">
        <v>103611</v>
      </c>
      <c r="B7748" s="332" t="s">
        <v>9526</v>
      </c>
      <c r="C7748" s="447" t="s">
        <v>5</v>
      </c>
      <c r="D7748" s="446">
        <v>0</v>
      </c>
    </row>
    <row r="7749" spans="1:4" ht="25.5">
      <c r="A7749" s="447">
        <v>103633</v>
      </c>
      <c r="B7749" s="332" t="s">
        <v>9527</v>
      </c>
      <c r="C7749" s="447" t="s">
        <v>5</v>
      </c>
      <c r="D7749" s="446">
        <v>0</v>
      </c>
    </row>
    <row r="7750" spans="1:4" ht="25.5">
      <c r="A7750" s="447">
        <v>103589</v>
      </c>
      <c r="B7750" s="332" t="s">
        <v>9528</v>
      </c>
      <c r="C7750" s="447" t="s">
        <v>5</v>
      </c>
      <c r="D7750" s="446">
        <v>0</v>
      </c>
    </row>
    <row r="7751" spans="1:4" ht="25.5">
      <c r="A7751" s="447">
        <v>103626</v>
      </c>
      <c r="B7751" s="332" t="s">
        <v>9529</v>
      </c>
      <c r="C7751" s="447" t="s">
        <v>5</v>
      </c>
      <c r="D7751" s="446">
        <v>0</v>
      </c>
    </row>
    <row r="7752" spans="1:4" ht="25.5">
      <c r="A7752" s="447">
        <v>103648</v>
      </c>
      <c r="B7752" s="332" t="s">
        <v>9530</v>
      </c>
      <c r="C7752" s="447" t="s">
        <v>5</v>
      </c>
      <c r="D7752" s="446">
        <v>0</v>
      </c>
    </row>
    <row r="7753" spans="1:4" ht="25.5">
      <c r="A7753" s="447">
        <v>103604</v>
      </c>
      <c r="B7753" s="332" t="s">
        <v>9531</v>
      </c>
      <c r="C7753" s="447" t="s">
        <v>5</v>
      </c>
      <c r="D7753" s="446">
        <v>0</v>
      </c>
    </row>
    <row r="7754" spans="1:4" ht="25.5">
      <c r="A7754" s="447">
        <v>103627</v>
      </c>
      <c r="B7754" s="332" t="s">
        <v>9532</v>
      </c>
      <c r="C7754" s="447" t="s">
        <v>5</v>
      </c>
      <c r="D7754" s="446">
        <v>0</v>
      </c>
    </row>
    <row r="7755" spans="1:4" ht="25.5">
      <c r="A7755" s="447">
        <v>103649</v>
      </c>
      <c r="B7755" s="332" t="s">
        <v>9533</v>
      </c>
      <c r="C7755" s="447" t="s">
        <v>5</v>
      </c>
      <c r="D7755" s="446">
        <v>0</v>
      </c>
    </row>
    <row r="7756" spans="1:4" ht="25.5">
      <c r="A7756" s="447">
        <v>103605</v>
      </c>
      <c r="B7756" s="332" t="s">
        <v>9534</v>
      </c>
      <c r="C7756" s="447" t="s">
        <v>5</v>
      </c>
      <c r="D7756" s="446">
        <v>0</v>
      </c>
    </row>
    <row r="7757" spans="1:4" ht="25.5">
      <c r="A7757" s="447">
        <v>103612</v>
      </c>
      <c r="B7757" s="332" t="s">
        <v>9535</v>
      </c>
      <c r="C7757" s="447" t="s">
        <v>5</v>
      </c>
      <c r="D7757" s="446">
        <v>0</v>
      </c>
    </row>
    <row r="7758" spans="1:4" ht="25.5">
      <c r="A7758" s="447">
        <v>103634</v>
      </c>
      <c r="B7758" s="332" t="s">
        <v>9536</v>
      </c>
      <c r="C7758" s="447" t="s">
        <v>5</v>
      </c>
      <c r="D7758" s="446">
        <v>0</v>
      </c>
    </row>
    <row r="7759" spans="1:4" ht="25.5">
      <c r="A7759" s="447">
        <v>103590</v>
      </c>
      <c r="B7759" s="332" t="s">
        <v>9537</v>
      </c>
      <c r="C7759" s="447" t="s">
        <v>5</v>
      </c>
      <c r="D7759" s="446">
        <v>0</v>
      </c>
    </row>
    <row r="7760" spans="1:4" ht="25.5">
      <c r="A7760" s="447">
        <v>103628</v>
      </c>
      <c r="B7760" s="332" t="s">
        <v>9538</v>
      </c>
      <c r="C7760" s="447" t="s">
        <v>5</v>
      </c>
      <c r="D7760" s="446">
        <v>0</v>
      </c>
    </row>
    <row r="7761" spans="1:4" ht="25.5">
      <c r="A7761" s="447">
        <v>103650</v>
      </c>
      <c r="B7761" s="332" t="s">
        <v>9539</v>
      </c>
      <c r="C7761" s="447" t="s">
        <v>5</v>
      </c>
      <c r="D7761" s="446">
        <v>0</v>
      </c>
    </row>
    <row r="7762" spans="1:4" ht="25.5">
      <c r="A7762" s="447">
        <v>103606</v>
      </c>
      <c r="B7762" s="332" t="s">
        <v>9540</v>
      </c>
      <c r="C7762" s="447" t="s">
        <v>5</v>
      </c>
      <c r="D7762" s="446">
        <v>0</v>
      </c>
    </row>
    <row r="7763" spans="1:4" ht="25.5">
      <c r="A7763" s="447">
        <v>103629</v>
      </c>
      <c r="B7763" s="332" t="s">
        <v>9541</v>
      </c>
      <c r="C7763" s="447" t="s">
        <v>5</v>
      </c>
      <c r="D7763" s="446">
        <v>0</v>
      </c>
    </row>
    <row r="7764" spans="1:4" ht="25.5">
      <c r="A7764" s="447">
        <v>103651</v>
      </c>
      <c r="B7764" s="332" t="s">
        <v>9542</v>
      </c>
      <c r="C7764" s="447" t="s">
        <v>5</v>
      </c>
      <c r="D7764" s="446">
        <v>0</v>
      </c>
    </row>
    <row r="7765" spans="1:4" ht="25.5">
      <c r="A7765" s="447">
        <v>103607</v>
      </c>
      <c r="B7765" s="332" t="s">
        <v>9543</v>
      </c>
      <c r="C7765" s="447" t="s">
        <v>5</v>
      </c>
      <c r="D7765" s="446">
        <v>0</v>
      </c>
    </row>
    <row r="7766" spans="1:4" ht="25.5">
      <c r="A7766" s="447">
        <v>103613</v>
      </c>
      <c r="B7766" s="332" t="s">
        <v>9544</v>
      </c>
      <c r="C7766" s="447" t="s">
        <v>5</v>
      </c>
      <c r="D7766" s="446">
        <v>0</v>
      </c>
    </row>
    <row r="7767" spans="1:4" ht="25.5">
      <c r="A7767" s="447">
        <v>103635</v>
      </c>
      <c r="B7767" s="332" t="s">
        <v>9545</v>
      </c>
      <c r="C7767" s="447" t="s">
        <v>5</v>
      </c>
      <c r="D7767" s="446">
        <v>0</v>
      </c>
    </row>
    <row r="7768" spans="1:4" ht="25.5">
      <c r="A7768" s="447">
        <v>103591</v>
      </c>
      <c r="B7768" s="332" t="s">
        <v>9546</v>
      </c>
      <c r="C7768" s="447" t="s">
        <v>5</v>
      </c>
      <c r="D7768" s="446">
        <v>0</v>
      </c>
    </row>
    <row r="7769" spans="1:4" ht="25.5">
      <c r="A7769" s="447">
        <v>103630</v>
      </c>
      <c r="B7769" s="332" t="s">
        <v>9547</v>
      </c>
      <c r="C7769" s="447" t="s">
        <v>5</v>
      </c>
      <c r="D7769" s="446">
        <v>0</v>
      </c>
    </row>
    <row r="7770" spans="1:4" ht="25.5">
      <c r="A7770" s="447">
        <v>103652</v>
      </c>
      <c r="B7770" s="332" t="s">
        <v>9548</v>
      </c>
      <c r="C7770" s="447" t="s">
        <v>5</v>
      </c>
      <c r="D7770" s="446">
        <v>0</v>
      </c>
    </row>
    <row r="7771" spans="1:4" ht="25.5">
      <c r="A7771" s="447">
        <v>103608</v>
      </c>
      <c r="B7771" s="332" t="s">
        <v>9549</v>
      </c>
      <c r="C7771" s="447" t="s">
        <v>5</v>
      </c>
      <c r="D7771" s="446">
        <v>0</v>
      </c>
    </row>
    <row r="7772" spans="1:4" ht="25.5">
      <c r="A7772" s="447">
        <v>103614</v>
      </c>
      <c r="B7772" s="332" t="s">
        <v>9550</v>
      </c>
      <c r="C7772" s="447" t="s">
        <v>5</v>
      </c>
      <c r="D7772" s="446">
        <v>0</v>
      </c>
    </row>
    <row r="7773" spans="1:4" ht="25.5">
      <c r="A7773" s="447">
        <v>103636</v>
      </c>
      <c r="B7773" s="332" t="s">
        <v>9551</v>
      </c>
      <c r="C7773" s="447" t="s">
        <v>5</v>
      </c>
      <c r="D7773" s="446">
        <v>0</v>
      </c>
    </row>
    <row r="7774" spans="1:4" ht="25.5">
      <c r="A7774" s="447">
        <v>103592</v>
      </c>
      <c r="B7774" s="332" t="s">
        <v>9552</v>
      </c>
      <c r="C7774" s="447" t="s">
        <v>5</v>
      </c>
      <c r="D7774" s="446">
        <v>0</v>
      </c>
    </row>
    <row r="7775" spans="1:4" ht="38.25">
      <c r="A7775" s="447">
        <v>88412</v>
      </c>
      <c r="B7775" s="332" t="s">
        <v>6743</v>
      </c>
      <c r="C7775" s="447" t="s">
        <v>16</v>
      </c>
      <c r="D7775" s="446">
        <v>4.05</v>
      </c>
    </row>
    <row r="7776" spans="1:4" ht="38.25">
      <c r="A7776" s="447">
        <v>88411</v>
      </c>
      <c r="B7776" s="332" t="s">
        <v>6742</v>
      </c>
      <c r="C7776" s="447" t="s">
        <v>16</v>
      </c>
      <c r="D7776" s="446">
        <v>4.9400000000000004</v>
      </c>
    </row>
    <row r="7777" spans="1:4" ht="25.5">
      <c r="A7777" s="447">
        <v>88415</v>
      </c>
      <c r="B7777" s="332" t="s">
        <v>6746</v>
      </c>
      <c r="C7777" s="447" t="s">
        <v>16</v>
      </c>
      <c r="D7777" s="446">
        <v>5.01</v>
      </c>
    </row>
    <row r="7778" spans="1:4" ht="38.25">
      <c r="A7778" s="447">
        <v>88413</v>
      </c>
      <c r="B7778" s="332" t="s">
        <v>6744</v>
      </c>
      <c r="C7778" s="447" t="s">
        <v>16</v>
      </c>
      <c r="D7778" s="446">
        <v>6.05</v>
      </c>
    </row>
    <row r="7779" spans="1:4" ht="38.25">
      <c r="A7779" s="447">
        <v>88414</v>
      </c>
      <c r="B7779" s="332" t="s">
        <v>6745</v>
      </c>
      <c r="C7779" s="447" t="s">
        <v>16</v>
      </c>
      <c r="D7779" s="446">
        <v>7.2</v>
      </c>
    </row>
    <row r="7780" spans="1:4" ht="38.25">
      <c r="A7780" s="447">
        <v>96131</v>
      </c>
      <c r="B7780" s="332" t="s">
        <v>6768</v>
      </c>
      <c r="C7780" s="447" t="s">
        <v>16</v>
      </c>
      <c r="D7780" s="446">
        <v>25.68</v>
      </c>
    </row>
    <row r="7781" spans="1:4" ht="38.25">
      <c r="A7781" s="447">
        <v>96126</v>
      </c>
      <c r="B7781" s="332" t="s">
        <v>6763</v>
      </c>
      <c r="C7781" s="447" t="s">
        <v>16</v>
      </c>
      <c r="D7781" s="446">
        <v>16.559999999999999</v>
      </c>
    </row>
    <row r="7782" spans="1:4" ht="38.25">
      <c r="A7782" s="447">
        <v>96132</v>
      </c>
      <c r="B7782" s="332" t="s">
        <v>6769</v>
      </c>
      <c r="C7782" s="447" t="s">
        <v>16</v>
      </c>
      <c r="D7782" s="446">
        <v>16.27</v>
      </c>
    </row>
    <row r="7783" spans="1:4" ht="38.25">
      <c r="A7783" s="447">
        <v>96127</v>
      </c>
      <c r="B7783" s="332" t="s">
        <v>6764</v>
      </c>
      <c r="C7783" s="447" t="s">
        <v>16</v>
      </c>
      <c r="D7783" s="446">
        <v>10.24</v>
      </c>
    </row>
    <row r="7784" spans="1:4" ht="25.5">
      <c r="A7784" s="447">
        <v>96135</v>
      </c>
      <c r="B7784" s="332" t="s">
        <v>6772</v>
      </c>
      <c r="C7784" s="447" t="s">
        <v>16</v>
      </c>
      <c r="D7784" s="446">
        <v>27.85</v>
      </c>
    </row>
    <row r="7785" spans="1:4" ht="25.5">
      <c r="A7785" s="447">
        <v>96130</v>
      </c>
      <c r="B7785" s="332" t="s">
        <v>6767</v>
      </c>
      <c r="C7785" s="447" t="s">
        <v>16</v>
      </c>
      <c r="D7785" s="446">
        <v>18.09</v>
      </c>
    </row>
    <row r="7786" spans="1:4" ht="38.25">
      <c r="A7786" s="447">
        <v>96133</v>
      </c>
      <c r="B7786" s="332" t="s">
        <v>6770</v>
      </c>
      <c r="C7786" s="447" t="s">
        <v>16</v>
      </c>
      <c r="D7786" s="446">
        <v>43.01</v>
      </c>
    </row>
    <row r="7787" spans="1:4" ht="38.25">
      <c r="A7787" s="447">
        <v>96128</v>
      </c>
      <c r="B7787" s="332" t="s">
        <v>6765</v>
      </c>
      <c r="C7787" s="447" t="s">
        <v>16</v>
      </c>
      <c r="D7787" s="446">
        <v>28.45</v>
      </c>
    </row>
    <row r="7788" spans="1:4" ht="38.25">
      <c r="A7788" s="447">
        <v>96134</v>
      </c>
      <c r="B7788" s="332" t="s">
        <v>6771</v>
      </c>
      <c r="C7788" s="447" t="s">
        <v>16</v>
      </c>
      <c r="D7788" s="446">
        <v>50.52</v>
      </c>
    </row>
    <row r="7789" spans="1:4" ht="38.25">
      <c r="A7789" s="447">
        <v>96129</v>
      </c>
      <c r="B7789" s="332" t="s">
        <v>6766</v>
      </c>
      <c r="C7789" s="447" t="s">
        <v>16</v>
      </c>
      <c r="D7789" s="446">
        <v>33.36</v>
      </c>
    </row>
    <row r="7790" spans="1:4" ht="25.5">
      <c r="A7790" s="447">
        <v>88432</v>
      </c>
      <c r="B7790" s="332" t="s">
        <v>6757</v>
      </c>
      <c r="C7790" s="447" t="s">
        <v>16</v>
      </c>
      <c r="D7790" s="446">
        <v>35.46</v>
      </c>
    </row>
    <row r="7791" spans="1:4" ht="38.25">
      <c r="A7791" s="447">
        <v>88426</v>
      </c>
      <c r="B7791" s="332" t="s">
        <v>6753</v>
      </c>
      <c r="C7791" s="447" t="s">
        <v>16</v>
      </c>
      <c r="D7791" s="446">
        <v>23.62</v>
      </c>
    </row>
    <row r="7792" spans="1:4" ht="38.25">
      <c r="A7792" s="447">
        <v>88417</v>
      </c>
      <c r="B7792" s="332" t="s">
        <v>6748</v>
      </c>
      <c r="C7792" s="447" t="s">
        <v>16</v>
      </c>
      <c r="D7792" s="446">
        <v>21.7</v>
      </c>
    </row>
    <row r="7793" spans="1:4" ht="38.25">
      <c r="A7793" s="447">
        <v>88424</v>
      </c>
      <c r="B7793" s="332" t="s">
        <v>6752</v>
      </c>
      <c r="C7793" s="447" t="s">
        <v>16</v>
      </c>
      <c r="D7793" s="446">
        <v>28.78</v>
      </c>
    </row>
    <row r="7794" spans="1:4" ht="38.25">
      <c r="A7794" s="447">
        <v>88416</v>
      </c>
      <c r="B7794" s="332" t="s">
        <v>6747</v>
      </c>
      <c r="C7794" s="447" t="s">
        <v>16</v>
      </c>
      <c r="D7794" s="446">
        <v>25.2</v>
      </c>
    </row>
    <row r="7795" spans="1:4" ht="25.5">
      <c r="A7795" s="447">
        <v>88431</v>
      </c>
      <c r="B7795" s="332" t="s">
        <v>6756</v>
      </c>
      <c r="C7795" s="447" t="s">
        <v>16</v>
      </c>
      <c r="D7795" s="446">
        <v>29.1</v>
      </c>
    </row>
    <row r="7796" spans="1:4" ht="25.5">
      <c r="A7796" s="447">
        <v>88423</v>
      </c>
      <c r="B7796" s="332" t="s">
        <v>6751</v>
      </c>
      <c r="C7796" s="447" t="s">
        <v>16</v>
      </c>
      <c r="D7796" s="446">
        <v>25.08</v>
      </c>
    </row>
    <row r="7797" spans="1:4" ht="38.25">
      <c r="A7797" s="447">
        <v>88428</v>
      </c>
      <c r="B7797" s="332" t="s">
        <v>6754</v>
      </c>
      <c r="C7797" s="447" t="s">
        <v>16</v>
      </c>
      <c r="D7797" s="446">
        <v>34.880000000000003</v>
      </c>
    </row>
    <row r="7798" spans="1:4" ht="38.25">
      <c r="A7798" s="447">
        <v>88420</v>
      </c>
      <c r="B7798" s="332" t="s">
        <v>6749</v>
      </c>
      <c r="C7798" s="447" t="s">
        <v>16</v>
      </c>
      <c r="D7798" s="446">
        <v>28.02</v>
      </c>
    </row>
    <row r="7799" spans="1:4" ht="38.25">
      <c r="A7799" s="447">
        <v>88429</v>
      </c>
      <c r="B7799" s="332" t="s">
        <v>6755</v>
      </c>
      <c r="C7799" s="447" t="s">
        <v>16</v>
      </c>
      <c r="D7799" s="446">
        <v>41.9</v>
      </c>
    </row>
    <row r="7800" spans="1:4" ht="38.25">
      <c r="A7800" s="447">
        <v>88421</v>
      </c>
      <c r="B7800" s="332" t="s">
        <v>6750</v>
      </c>
      <c r="C7800" s="447" t="s">
        <v>16</v>
      </c>
      <c r="D7800" s="446">
        <v>33.909999999999997</v>
      </c>
    </row>
    <row r="7801" spans="1:4" ht="38.25">
      <c r="A7801" s="447">
        <v>95622</v>
      </c>
      <c r="B7801" s="332" t="s">
        <v>6758</v>
      </c>
      <c r="C7801" s="447" t="s">
        <v>16</v>
      </c>
      <c r="D7801" s="446">
        <v>16.45</v>
      </c>
    </row>
    <row r="7802" spans="1:4" ht="38.25">
      <c r="A7802" s="447">
        <v>95623</v>
      </c>
      <c r="B7802" s="332" t="s">
        <v>6759</v>
      </c>
      <c r="C7802" s="447" t="s">
        <v>16</v>
      </c>
      <c r="D7802" s="446">
        <v>11.89</v>
      </c>
    </row>
    <row r="7803" spans="1:4" ht="25.5">
      <c r="A7803" s="447">
        <v>95626</v>
      </c>
      <c r="B7803" s="332" t="s">
        <v>6762</v>
      </c>
      <c r="C7803" s="447" t="s">
        <v>16</v>
      </c>
      <c r="D7803" s="446">
        <v>17.28</v>
      </c>
    </row>
    <row r="7804" spans="1:4" ht="38.25">
      <c r="A7804" s="447">
        <v>95624</v>
      </c>
      <c r="B7804" s="332" t="s">
        <v>6760</v>
      </c>
      <c r="C7804" s="447" t="s">
        <v>16</v>
      </c>
      <c r="D7804" s="446">
        <v>23.97</v>
      </c>
    </row>
    <row r="7805" spans="1:4" ht="38.25">
      <c r="A7805" s="447">
        <v>95625</v>
      </c>
      <c r="B7805" s="332" t="s">
        <v>6761</v>
      </c>
      <c r="C7805" s="447" t="s">
        <v>16</v>
      </c>
      <c r="D7805" s="446">
        <v>28.42</v>
      </c>
    </row>
    <row r="7806" spans="1:4" ht="25.5">
      <c r="A7806" s="447">
        <v>88497</v>
      </c>
      <c r="B7806" s="332" t="s">
        <v>5571</v>
      </c>
      <c r="C7806" s="447" t="s">
        <v>16</v>
      </c>
      <c r="D7806" s="446">
        <v>17.07</v>
      </c>
    </row>
    <row r="7807" spans="1:4" ht="25.5">
      <c r="A7807" s="447">
        <v>104648</v>
      </c>
      <c r="B7807" s="332" t="s">
        <v>9553</v>
      </c>
      <c r="C7807" s="447" t="s">
        <v>16</v>
      </c>
      <c r="D7807" s="446">
        <v>0</v>
      </c>
    </row>
    <row r="7808" spans="1:4" ht="25.5">
      <c r="A7808" s="447">
        <v>88495</v>
      </c>
      <c r="B7808" s="332" t="s">
        <v>5569</v>
      </c>
      <c r="C7808" s="447" t="s">
        <v>16</v>
      </c>
      <c r="D7808" s="446">
        <v>11.14</v>
      </c>
    </row>
    <row r="7809" spans="1:4" ht="25.5">
      <c r="A7809" s="447">
        <v>104646</v>
      </c>
      <c r="B7809" s="332" t="s">
        <v>9554</v>
      </c>
      <c r="C7809" s="447" t="s">
        <v>16</v>
      </c>
      <c r="D7809" s="446">
        <v>0</v>
      </c>
    </row>
    <row r="7810" spans="1:4" ht="25.5">
      <c r="A7810" s="447">
        <v>88496</v>
      </c>
      <c r="B7810" s="332" t="s">
        <v>5570</v>
      </c>
      <c r="C7810" s="447" t="s">
        <v>16</v>
      </c>
      <c r="D7810" s="446">
        <v>31.41</v>
      </c>
    </row>
    <row r="7811" spans="1:4" ht="25.5">
      <c r="A7811" s="447">
        <v>104647</v>
      </c>
      <c r="B7811" s="332" t="s">
        <v>9555</v>
      </c>
      <c r="C7811" s="447" t="s">
        <v>16</v>
      </c>
      <c r="D7811" s="446">
        <v>0</v>
      </c>
    </row>
    <row r="7812" spans="1:4" ht="25.5">
      <c r="A7812" s="447">
        <v>88494</v>
      </c>
      <c r="B7812" s="332" t="s">
        <v>5568</v>
      </c>
      <c r="C7812" s="447" t="s">
        <v>16</v>
      </c>
      <c r="D7812" s="446">
        <v>20.91</v>
      </c>
    </row>
    <row r="7813" spans="1:4" ht="25.5">
      <c r="A7813" s="447">
        <v>104645</v>
      </c>
      <c r="B7813" s="332" t="s">
        <v>9556</v>
      </c>
      <c r="C7813" s="447" t="s">
        <v>16</v>
      </c>
      <c r="D7813" s="446">
        <v>0</v>
      </c>
    </row>
    <row r="7814" spans="1:4" ht="25.5">
      <c r="A7814" s="447">
        <v>88485</v>
      </c>
      <c r="B7814" s="332" t="s">
        <v>5565</v>
      </c>
      <c r="C7814" s="447" t="s">
        <v>16</v>
      </c>
      <c r="D7814" s="446">
        <v>4.24</v>
      </c>
    </row>
    <row r="7815" spans="1:4" ht="25.5">
      <c r="A7815" s="447">
        <v>88484</v>
      </c>
      <c r="B7815" s="332" t="s">
        <v>5564</v>
      </c>
      <c r="C7815" s="447" t="s">
        <v>16</v>
      </c>
      <c r="D7815" s="446">
        <v>5.23</v>
      </c>
    </row>
    <row r="7816" spans="1:4" ht="25.5">
      <c r="A7816" s="447">
        <v>104638</v>
      </c>
      <c r="B7816" s="332" t="s">
        <v>9557</v>
      </c>
      <c r="C7816" s="447" t="s">
        <v>16</v>
      </c>
      <c r="D7816" s="446">
        <v>0</v>
      </c>
    </row>
    <row r="7817" spans="1:4" ht="25.5">
      <c r="A7817" s="447">
        <v>104637</v>
      </c>
      <c r="B7817" s="332" t="s">
        <v>9558</v>
      </c>
      <c r="C7817" s="447" t="s">
        <v>16</v>
      </c>
      <c r="D7817" s="446">
        <v>0</v>
      </c>
    </row>
    <row r="7818" spans="1:4" ht="25.5">
      <c r="A7818" s="447">
        <v>104641</v>
      </c>
      <c r="B7818" s="332" t="s">
        <v>5576</v>
      </c>
      <c r="C7818" s="447" t="s">
        <v>16</v>
      </c>
      <c r="D7818" s="446">
        <v>10.25</v>
      </c>
    </row>
    <row r="7819" spans="1:4" ht="25.5">
      <c r="A7819" s="447">
        <v>104639</v>
      </c>
      <c r="B7819" s="332" t="s">
        <v>5574</v>
      </c>
      <c r="C7819" s="447" t="s">
        <v>16</v>
      </c>
      <c r="D7819" s="446">
        <v>12.66</v>
      </c>
    </row>
    <row r="7820" spans="1:4" ht="25.5">
      <c r="A7820" s="447">
        <v>104644</v>
      </c>
      <c r="B7820" s="332" t="s">
        <v>9559</v>
      </c>
      <c r="C7820" s="447" t="s">
        <v>16</v>
      </c>
      <c r="D7820" s="446">
        <v>0</v>
      </c>
    </row>
    <row r="7821" spans="1:4" ht="25.5">
      <c r="A7821" s="447">
        <v>104643</v>
      </c>
      <c r="B7821" s="332" t="s">
        <v>9560</v>
      </c>
      <c r="C7821" s="447" t="s">
        <v>16</v>
      </c>
      <c r="D7821" s="446">
        <v>0</v>
      </c>
    </row>
    <row r="7822" spans="1:4" ht="25.5">
      <c r="A7822" s="447">
        <v>88489</v>
      </c>
      <c r="B7822" s="332" t="s">
        <v>5567</v>
      </c>
      <c r="C7822" s="447" t="s">
        <v>16</v>
      </c>
      <c r="D7822" s="446">
        <v>14.57</v>
      </c>
    </row>
    <row r="7823" spans="1:4" ht="25.5">
      <c r="A7823" s="447">
        <v>88488</v>
      </c>
      <c r="B7823" s="332" t="s">
        <v>5566</v>
      </c>
      <c r="C7823" s="447" t="s">
        <v>16</v>
      </c>
      <c r="D7823" s="446">
        <v>16.98</v>
      </c>
    </row>
    <row r="7824" spans="1:4" ht="25.5">
      <c r="A7824" s="447">
        <v>104642</v>
      </c>
      <c r="B7824" s="332" t="s">
        <v>5577</v>
      </c>
      <c r="C7824" s="447" t="s">
        <v>16</v>
      </c>
      <c r="D7824" s="446">
        <v>11.85</v>
      </c>
    </row>
    <row r="7825" spans="1:4" ht="25.5">
      <c r="A7825" s="447">
        <v>104640</v>
      </c>
      <c r="B7825" s="332" t="s">
        <v>5575</v>
      </c>
      <c r="C7825" s="447" t="s">
        <v>16</v>
      </c>
      <c r="D7825" s="446">
        <v>14.26</v>
      </c>
    </row>
    <row r="7826" spans="1:4" ht="25.5">
      <c r="A7826" s="447">
        <v>95305</v>
      </c>
      <c r="B7826" s="332" t="s">
        <v>5572</v>
      </c>
      <c r="C7826" s="447" t="s">
        <v>16</v>
      </c>
      <c r="D7826" s="446">
        <v>15.55</v>
      </c>
    </row>
    <row r="7827" spans="1:4" ht="25.5">
      <c r="A7827" s="447">
        <v>95306</v>
      </c>
      <c r="B7827" s="332" t="s">
        <v>5573</v>
      </c>
      <c r="C7827" s="447" t="s">
        <v>16</v>
      </c>
      <c r="D7827" s="446">
        <v>17.829999999999998</v>
      </c>
    </row>
    <row r="7828" spans="1:4" ht="25.5">
      <c r="A7828" s="447">
        <v>102201</v>
      </c>
      <c r="B7828" s="332" t="s">
        <v>3495</v>
      </c>
      <c r="C7828" s="447" t="s">
        <v>16</v>
      </c>
      <c r="D7828" s="446">
        <v>17.86</v>
      </c>
    </row>
    <row r="7829" spans="1:4" ht="25.5">
      <c r="A7829" s="447">
        <v>102200</v>
      </c>
      <c r="B7829" s="332" t="s">
        <v>3494</v>
      </c>
      <c r="C7829" s="447" t="s">
        <v>16</v>
      </c>
      <c r="D7829" s="446">
        <v>18.29</v>
      </c>
    </row>
    <row r="7830" spans="1:4" ht="25.5">
      <c r="A7830" s="447">
        <v>102202</v>
      </c>
      <c r="B7830" s="332" t="s">
        <v>3496</v>
      </c>
      <c r="C7830" s="447" t="s">
        <v>16</v>
      </c>
      <c r="D7830" s="446">
        <v>39.770000000000003</v>
      </c>
    </row>
    <row r="7831" spans="1:4" ht="25.5">
      <c r="A7831" s="447">
        <v>102193</v>
      </c>
      <c r="B7831" s="332" t="s">
        <v>3491</v>
      </c>
      <c r="C7831" s="447" t="s">
        <v>16</v>
      </c>
      <c r="D7831" s="446">
        <v>1.96</v>
      </c>
    </row>
    <row r="7832" spans="1:4">
      <c r="A7832" s="447">
        <v>102194</v>
      </c>
      <c r="B7832" s="332" t="s">
        <v>3492</v>
      </c>
      <c r="C7832" s="447" t="s">
        <v>16</v>
      </c>
      <c r="D7832" s="446">
        <v>8.25</v>
      </c>
    </row>
    <row r="7833" spans="1:4" ht="25.5">
      <c r="A7833" s="447">
        <v>102198</v>
      </c>
      <c r="B7833" s="332" t="s">
        <v>9561</v>
      </c>
      <c r="C7833" s="447" t="s">
        <v>16</v>
      </c>
      <c r="D7833" s="446">
        <v>0</v>
      </c>
    </row>
    <row r="7834" spans="1:4" ht="25.5">
      <c r="A7834" s="447">
        <v>102197</v>
      </c>
      <c r="B7834" s="332" t="s">
        <v>3493</v>
      </c>
      <c r="C7834" s="447" t="s">
        <v>16</v>
      </c>
      <c r="D7834" s="446">
        <v>22.05</v>
      </c>
    </row>
    <row r="7835" spans="1:4" ht="25.5">
      <c r="A7835" s="447">
        <v>102195</v>
      </c>
      <c r="B7835" s="332" t="s">
        <v>9562</v>
      </c>
      <c r="C7835" s="447" t="s">
        <v>16</v>
      </c>
      <c r="D7835" s="446">
        <v>0</v>
      </c>
    </row>
    <row r="7836" spans="1:4" ht="25.5">
      <c r="A7836" s="447">
        <v>102199</v>
      </c>
      <c r="B7836" s="332" t="s">
        <v>9563</v>
      </c>
      <c r="C7836" s="447" t="s">
        <v>16</v>
      </c>
      <c r="D7836" s="446">
        <v>0</v>
      </c>
    </row>
    <row r="7837" spans="1:4" ht="25.5">
      <c r="A7837" s="447">
        <v>102196</v>
      </c>
      <c r="B7837" s="332" t="s">
        <v>9564</v>
      </c>
      <c r="C7837" s="447" t="s">
        <v>16</v>
      </c>
      <c r="D7837" s="446">
        <v>0</v>
      </c>
    </row>
    <row r="7838" spans="1:4">
      <c r="A7838" s="447">
        <v>102233</v>
      </c>
      <c r="B7838" s="332" t="s">
        <v>3518</v>
      </c>
      <c r="C7838" s="447" t="s">
        <v>16</v>
      </c>
      <c r="D7838" s="446">
        <v>11.91</v>
      </c>
    </row>
    <row r="7839" spans="1:4">
      <c r="A7839" s="447">
        <v>102234</v>
      </c>
      <c r="B7839" s="332" t="s">
        <v>3519</v>
      </c>
      <c r="C7839" s="447" t="s">
        <v>16</v>
      </c>
      <c r="D7839" s="446">
        <v>23.83</v>
      </c>
    </row>
    <row r="7840" spans="1:4" ht="25.5">
      <c r="A7840" s="447">
        <v>102207</v>
      </c>
      <c r="B7840" s="332" t="s">
        <v>3500</v>
      </c>
      <c r="C7840" s="447" t="s">
        <v>16</v>
      </c>
      <c r="D7840" s="446">
        <v>9.39</v>
      </c>
    </row>
    <row r="7841" spans="1:4" ht="25.5">
      <c r="A7841" s="447">
        <v>102217</v>
      </c>
      <c r="B7841" s="332" t="s">
        <v>3507</v>
      </c>
      <c r="C7841" s="447" t="s">
        <v>16</v>
      </c>
      <c r="D7841" s="446">
        <v>18.8</v>
      </c>
    </row>
    <row r="7842" spans="1:4" ht="25.5">
      <c r="A7842" s="447">
        <v>102227</v>
      </c>
      <c r="B7842" s="332" t="s">
        <v>3514</v>
      </c>
      <c r="C7842" s="447" t="s">
        <v>16</v>
      </c>
      <c r="D7842" s="446">
        <v>28.19</v>
      </c>
    </row>
    <row r="7843" spans="1:4" ht="25.5">
      <c r="A7843" s="447">
        <v>102211</v>
      </c>
      <c r="B7843" s="332" t="s">
        <v>9565</v>
      </c>
      <c r="C7843" s="447" t="s">
        <v>16</v>
      </c>
      <c r="D7843" s="446">
        <v>0</v>
      </c>
    </row>
    <row r="7844" spans="1:4" ht="25.5">
      <c r="A7844" s="447">
        <v>102221</v>
      </c>
      <c r="B7844" s="332" t="s">
        <v>9566</v>
      </c>
      <c r="C7844" s="447" t="s">
        <v>16</v>
      </c>
      <c r="D7844" s="446">
        <v>0</v>
      </c>
    </row>
    <row r="7845" spans="1:4" ht="25.5">
      <c r="A7845" s="447">
        <v>102231</v>
      </c>
      <c r="B7845" s="332" t="s">
        <v>9567</v>
      </c>
      <c r="C7845" s="447" t="s">
        <v>16</v>
      </c>
      <c r="D7845" s="446">
        <v>0</v>
      </c>
    </row>
    <row r="7846" spans="1:4" ht="25.5">
      <c r="A7846" s="447">
        <v>102209</v>
      </c>
      <c r="B7846" s="332" t="s">
        <v>3502</v>
      </c>
      <c r="C7846" s="447" t="s">
        <v>16</v>
      </c>
      <c r="D7846" s="446">
        <v>9.2200000000000006</v>
      </c>
    </row>
    <row r="7847" spans="1:4" ht="25.5">
      <c r="A7847" s="447">
        <v>102219</v>
      </c>
      <c r="B7847" s="332" t="s">
        <v>3509</v>
      </c>
      <c r="C7847" s="447" t="s">
        <v>16</v>
      </c>
      <c r="D7847" s="446">
        <v>18.420000000000002</v>
      </c>
    </row>
    <row r="7848" spans="1:4" ht="25.5">
      <c r="A7848" s="447">
        <v>102229</v>
      </c>
      <c r="B7848" s="332" t="s">
        <v>3516</v>
      </c>
      <c r="C7848" s="447" t="s">
        <v>16</v>
      </c>
      <c r="D7848" s="446">
        <v>27.65</v>
      </c>
    </row>
    <row r="7849" spans="1:4" ht="25.5">
      <c r="A7849" s="447">
        <v>102210</v>
      </c>
      <c r="B7849" s="332" t="s">
        <v>3503</v>
      </c>
      <c r="C7849" s="447" t="s">
        <v>16</v>
      </c>
      <c r="D7849" s="446">
        <v>8.74</v>
      </c>
    </row>
    <row r="7850" spans="1:4" ht="25.5">
      <c r="A7850" s="447">
        <v>102220</v>
      </c>
      <c r="B7850" s="332" t="s">
        <v>3510</v>
      </c>
      <c r="C7850" s="447" t="s">
        <v>16</v>
      </c>
      <c r="D7850" s="446">
        <v>17.489999999999998</v>
      </c>
    </row>
    <row r="7851" spans="1:4" ht="25.5">
      <c r="A7851" s="447">
        <v>102230</v>
      </c>
      <c r="B7851" s="332" t="s">
        <v>3517</v>
      </c>
      <c r="C7851" s="447" t="s">
        <v>16</v>
      </c>
      <c r="D7851" s="446">
        <v>26.23</v>
      </c>
    </row>
    <row r="7852" spans="1:4" ht="25.5">
      <c r="A7852" s="447">
        <v>102208</v>
      </c>
      <c r="B7852" s="332" t="s">
        <v>3501</v>
      </c>
      <c r="C7852" s="447" t="s">
        <v>16</v>
      </c>
      <c r="D7852" s="446">
        <v>8.9</v>
      </c>
    </row>
    <row r="7853" spans="1:4" ht="25.5">
      <c r="A7853" s="447">
        <v>102218</v>
      </c>
      <c r="B7853" s="332" t="s">
        <v>3508</v>
      </c>
      <c r="C7853" s="447" t="s">
        <v>16</v>
      </c>
      <c r="D7853" s="446">
        <v>17.79</v>
      </c>
    </row>
    <row r="7854" spans="1:4" ht="25.5">
      <c r="A7854" s="447">
        <v>102228</v>
      </c>
      <c r="B7854" s="332" t="s">
        <v>3515</v>
      </c>
      <c r="C7854" s="447" t="s">
        <v>16</v>
      </c>
      <c r="D7854" s="446">
        <v>26.72</v>
      </c>
    </row>
    <row r="7855" spans="1:4" ht="25.5">
      <c r="A7855" s="447">
        <v>102212</v>
      </c>
      <c r="B7855" s="332" t="s">
        <v>9568</v>
      </c>
      <c r="C7855" s="447" t="s">
        <v>16</v>
      </c>
      <c r="D7855" s="446">
        <v>0</v>
      </c>
    </row>
    <row r="7856" spans="1:4" ht="25.5">
      <c r="A7856" s="447">
        <v>102222</v>
      </c>
      <c r="B7856" s="332" t="s">
        <v>9569</v>
      </c>
      <c r="C7856" s="447" t="s">
        <v>16</v>
      </c>
      <c r="D7856" s="446">
        <v>0</v>
      </c>
    </row>
    <row r="7857" spans="1:4" ht="25.5">
      <c r="A7857" s="447">
        <v>102232</v>
      </c>
      <c r="B7857" s="332" t="s">
        <v>9570</v>
      </c>
      <c r="C7857" s="447" t="s">
        <v>16</v>
      </c>
      <c r="D7857" s="446">
        <v>0</v>
      </c>
    </row>
    <row r="7858" spans="1:4" ht="25.5">
      <c r="A7858" s="447">
        <v>102203</v>
      </c>
      <c r="B7858" s="332" t="s">
        <v>3497</v>
      </c>
      <c r="C7858" s="447" t="s">
        <v>16</v>
      </c>
      <c r="D7858" s="446">
        <v>11.08</v>
      </c>
    </row>
    <row r="7859" spans="1:4" ht="25.5">
      <c r="A7859" s="447">
        <v>102213</v>
      </c>
      <c r="B7859" s="332" t="s">
        <v>3504</v>
      </c>
      <c r="C7859" s="447" t="s">
        <v>16</v>
      </c>
      <c r="D7859" s="446">
        <v>22.17</v>
      </c>
    </row>
    <row r="7860" spans="1:4" ht="25.5">
      <c r="A7860" s="447">
        <v>102223</v>
      </c>
      <c r="B7860" s="332" t="s">
        <v>3511</v>
      </c>
      <c r="C7860" s="447" t="s">
        <v>16</v>
      </c>
      <c r="D7860" s="446">
        <v>33.270000000000003</v>
      </c>
    </row>
    <row r="7861" spans="1:4" ht="25.5">
      <c r="A7861" s="447">
        <v>102204</v>
      </c>
      <c r="B7861" s="332" t="s">
        <v>3498</v>
      </c>
      <c r="C7861" s="447" t="s">
        <v>16</v>
      </c>
      <c r="D7861" s="446">
        <v>11.45</v>
      </c>
    </row>
    <row r="7862" spans="1:4" ht="25.5">
      <c r="A7862" s="447">
        <v>102214</v>
      </c>
      <c r="B7862" s="332" t="s">
        <v>3505</v>
      </c>
      <c r="C7862" s="447" t="s">
        <v>16</v>
      </c>
      <c r="D7862" s="446">
        <v>22.91</v>
      </c>
    </row>
    <row r="7863" spans="1:4" ht="25.5">
      <c r="A7863" s="447">
        <v>102224</v>
      </c>
      <c r="B7863" s="332" t="s">
        <v>3512</v>
      </c>
      <c r="C7863" s="447" t="s">
        <v>16</v>
      </c>
      <c r="D7863" s="446">
        <v>34.380000000000003</v>
      </c>
    </row>
    <row r="7864" spans="1:4" ht="25.5">
      <c r="A7864" s="447">
        <v>102205</v>
      </c>
      <c r="B7864" s="332" t="s">
        <v>3499</v>
      </c>
      <c r="C7864" s="447" t="s">
        <v>16</v>
      </c>
      <c r="D7864" s="446">
        <v>10.25</v>
      </c>
    </row>
    <row r="7865" spans="1:4" ht="25.5">
      <c r="A7865" s="447">
        <v>102215</v>
      </c>
      <c r="B7865" s="332" t="s">
        <v>3506</v>
      </c>
      <c r="C7865" s="447" t="s">
        <v>16</v>
      </c>
      <c r="D7865" s="446">
        <v>20.52</v>
      </c>
    </row>
    <row r="7866" spans="1:4" ht="25.5">
      <c r="A7866" s="447">
        <v>102225</v>
      </c>
      <c r="B7866" s="332" t="s">
        <v>3513</v>
      </c>
      <c r="C7866" s="447" t="s">
        <v>16</v>
      </c>
      <c r="D7866" s="446">
        <v>30.79</v>
      </c>
    </row>
    <row r="7867" spans="1:4" ht="25.5">
      <c r="A7867" s="447">
        <v>102206</v>
      </c>
      <c r="B7867" s="332" t="s">
        <v>9571</v>
      </c>
      <c r="C7867" s="447" t="s">
        <v>16</v>
      </c>
      <c r="D7867" s="446">
        <v>0</v>
      </c>
    </row>
    <row r="7868" spans="1:4" ht="25.5">
      <c r="A7868" s="447">
        <v>102216</v>
      </c>
      <c r="B7868" s="332" t="s">
        <v>9572</v>
      </c>
      <c r="C7868" s="447" t="s">
        <v>16</v>
      </c>
      <c r="D7868" s="446">
        <v>0</v>
      </c>
    </row>
    <row r="7869" spans="1:4" ht="25.5">
      <c r="A7869" s="447">
        <v>102226</v>
      </c>
      <c r="B7869" s="332" t="s">
        <v>9573</v>
      </c>
      <c r="C7869" s="447" t="s">
        <v>16</v>
      </c>
      <c r="D7869" s="446">
        <v>0</v>
      </c>
    </row>
    <row r="7870" spans="1:4">
      <c r="A7870" s="447">
        <v>100718</v>
      </c>
      <c r="B7870" s="332" t="s">
        <v>1238</v>
      </c>
      <c r="C7870" s="447" t="s">
        <v>5</v>
      </c>
      <c r="D7870" s="446">
        <v>1.42</v>
      </c>
    </row>
    <row r="7871" spans="1:4" ht="25.5">
      <c r="A7871" s="447">
        <v>100716</v>
      </c>
      <c r="B7871" s="332" t="s">
        <v>1236</v>
      </c>
      <c r="C7871" s="447" t="s">
        <v>16</v>
      </c>
      <c r="D7871" s="446">
        <v>24.27</v>
      </c>
    </row>
    <row r="7872" spans="1:4" ht="25.5">
      <c r="A7872" s="447">
        <v>100717</v>
      </c>
      <c r="B7872" s="332" t="s">
        <v>1237</v>
      </c>
      <c r="C7872" s="447" t="s">
        <v>16</v>
      </c>
      <c r="D7872" s="446">
        <v>9.73</v>
      </c>
    </row>
    <row r="7873" spans="1:4" ht="38.25">
      <c r="A7873" s="447">
        <v>100754</v>
      </c>
      <c r="B7873" s="332" t="s">
        <v>1254</v>
      </c>
      <c r="C7873" s="447" t="s">
        <v>16</v>
      </c>
      <c r="D7873" s="446">
        <v>31.15</v>
      </c>
    </row>
    <row r="7874" spans="1:4" ht="38.25">
      <c r="A7874" s="447">
        <v>100736</v>
      </c>
      <c r="B7874" s="332" t="s">
        <v>1246</v>
      </c>
      <c r="C7874" s="447" t="s">
        <v>16</v>
      </c>
      <c r="D7874" s="446">
        <v>15.56</v>
      </c>
    </row>
    <row r="7875" spans="1:4" ht="38.25">
      <c r="A7875" s="447">
        <v>100753</v>
      </c>
      <c r="B7875" s="332" t="s">
        <v>4951</v>
      </c>
      <c r="C7875" s="447" t="s">
        <v>16</v>
      </c>
      <c r="D7875" s="446">
        <v>23.81</v>
      </c>
    </row>
    <row r="7876" spans="1:4" ht="38.25">
      <c r="A7876" s="447">
        <v>100735</v>
      </c>
      <c r="B7876" s="332" t="s">
        <v>4943</v>
      </c>
      <c r="C7876" s="447" t="s">
        <v>16</v>
      </c>
      <c r="D7876" s="446">
        <v>11.9</v>
      </c>
    </row>
    <row r="7877" spans="1:4" ht="38.25">
      <c r="A7877" s="447">
        <v>100734</v>
      </c>
      <c r="B7877" s="332" t="s">
        <v>1245</v>
      </c>
      <c r="C7877" s="447" t="s">
        <v>16</v>
      </c>
      <c r="D7877" s="446">
        <v>16.559999999999999</v>
      </c>
    </row>
    <row r="7878" spans="1:4" ht="38.25">
      <c r="A7878" s="447">
        <v>100733</v>
      </c>
      <c r="B7878" s="332" t="s">
        <v>4942</v>
      </c>
      <c r="C7878" s="447" t="s">
        <v>16</v>
      </c>
      <c r="D7878" s="446">
        <v>13.01</v>
      </c>
    </row>
    <row r="7879" spans="1:4" ht="38.25">
      <c r="A7879" s="447">
        <v>100740</v>
      </c>
      <c r="B7879" s="332" t="s">
        <v>1247</v>
      </c>
      <c r="C7879" s="447" t="s">
        <v>16</v>
      </c>
      <c r="D7879" s="446">
        <v>12.65</v>
      </c>
    </row>
    <row r="7880" spans="1:4" ht="51">
      <c r="A7880" s="447">
        <v>100758</v>
      </c>
      <c r="B7880" s="332" t="s">
        <v>1255</v>
      </c>
      <c r="C7880" s="447" t="s">
        <v>16</v>
      </c>
      <c r="D7880" s="446">
        <v>53.45</v>
      </c>
    </row>
    <row r="7881" spans="1:4" ht="51">
      <c r="A7881" s="447">
        <v>100742</v>
      </c>
      <c r="B7881" s="332" t="s">
        <v>1248</v>
      </c>
      <c r="C7881" s="447" t="s">
        <v>16</v>
      </c>
      <c r="D7881" s="446">
        <v>26.7</v>
      </c>
    </row>
    <row r="7882" spans="1:4" ht="38.25">
      <c r="A7882" s="447">
        <v>100739</v>
      </c>
      <c r="B7882" s="332" t="s">
        <v>4944</v>
      </c>
      <c r="C7882" s="447" t="s">
        <v>16</v>
      </c>
      <c r="D7882" s="446">
        <v>12.77</v>
      </c>
    </row>
    <row r="7883" spans="1:4" ht="51">
      <c r="A7883" s="447">
        <v>100757</v>
      </c>
      <c r="B7883" s="332" t="s">
        <v>4952</v>
      </c>
      <c r="C7883" s="447" t="s">
        <v>16</v>
      </c>
      <c r="D7883" s="446">
        <v>54.69</v>
      </c>
    </row>
    <row r="7884" spans="1:4" ht="51">
      <c r="A7884" s="447">
        <v>100741</v>
      </c>
      <c r="B7884" s="332" t="s">
        <v>4945</v>
      </c>
      <c r="C7884" s="447" t="s">
        <v>16</v>
      </c>
      <c r="D7884" s="446">
        <v>27.34</v>
      </c>
    </row>
    <row r="7885" spans="1:4" ht="38.25">
      <c r="A7885" s="447">
        <v>100744</v>
      </c>
      <c r="B7885" s="332" t="s">
        <v>1249</v>
      </c>
      <c r="C7885" s="447" t="s">
        <v>16</v>
      </c>
      <c r="D7885" s="446">
        <v>12.47</v>
      </c>
    </row>
    <row r="7886" spans="1:4" ht="51">
      <c r="A7886" s="447">
        <v>100760</v>
      </c>
      <c r="B7886" s="332" t="s">
        <v>1256</v>
      </c>
      <c r="C7886" s="447" t="s">
        <v>16</v>
      </c>
      <c r="D7886" s="446">
        <v>53.06</v>
      </c>
    </row>
    <row r="7887" spans="1:4" ht="51">
      <c r="A7887" s="447">
        <v>100746</v>
      </c>
      <c r="B7887" s="332" t="s">
        <v>1250</v>
      </c>
      <c r="C7887" s="447" t="s">
        <v>16</v>
      </c>
      <c r="D7887" s="446">
        <v>26.51</v>
      </c>
    </row>
    <row r="7888" spans="1:4" ht="38.25">
      <c r="A7888" s="447">
        <v>100743</v>
      </c>
      <c r="B7888" s="332" t="s">
        <v>4946</v>
      </c>
      <c r="C7888" s="447" t="s">
        <v>16</v>
      </c>
      <c r="D7888" s="446">
        <v>12.48</v>
      </c>
    </row>
    <row r="7889" spans="1:4" ht="51">
      <c r="A7889" s="447">
        <v>100745</v>
      </c>
      <c r="B7889" s="332" t="s">
        <v>4947</v>
      </c>
      <c r="C7889" s="447" t="s">
        <v>16</v>
      </c>
      <c r="D7889" s="446">
        <v>27.03</v>
      </c>
    </row>
    <row r="7890" spans="1:4" ht="51">
      <c r="A7890" s="447">
        <v>100759</v>
      </c>
      <c r="B7890" s="332" t="s">
        <v>4953</v>
      </c>
      <c r="C7890" s="447" t="s">
        <v>16</v>
      </c>
      <c r="D7890" s="446">
        <v>54.07</v>
      </c>
    </row>
    <row r="7891" spans="1:4" ht="38.25">
      <c r="A7891" s="447">
        <v>100748</v>
      </c>
      <c r="B7891" s="332" t="s">
        <v>1251</v>
      </c>
      <c r="C7891" s="447" t="s">
        <v>16</v>
      </c>
      <c r="D7891" s="446">
        <v>12.54</v>
      </c>
    </row>
    <row r="7892" spans="1:4" ht="51">
      <c r="A7892" s="447">
        <v>100762</v>
      </c>
      <c r="B7892" s="332" t="s">
        <v>1257</v>
      </c>
      <c r="C7892" s="447" t="s">
        <v>16</v>
      </c>
      <c r="D7892" s="446">
        <v>53.22</v>
      </c>
    </row>
    <row r="7893" spans="1:4" ht="51">
      <c r="A7893" s="447">
        <v>100750</v>
      </c>
      <c r="B7893" s="332" t="s">
        <v>1252</v>
      </c>
      <c r="C7893" s="447" t="s">
        <v>16</v>
      </c>
      <c r="D7893" s="446">
        <v>26.59</v>
      </c>
    </row>
    <row r="7894" spans="1:4" ht="38.25">
      <c r="A7894" s="447">
        <v>100747</v>
      </c>
      <c r="B7894" s="332" t="s">
        <v>4948</v>
      </c>
      <c r="C7894" s="447" t="s">
        <v>16</v>
      </c>
      <c r="D7894" s="446">
        <v>12.6</v>
      </c>
    </row>
    <row r="7895" spans="1:4" ht="38.25">
      <c r="A7895" s="447">
        <v>100761</v>
      </c>
      <c r="B7895" s="332" t="s">
        <v>4954</v>
      </c>
      <c r="C7895" s="447" t="s">
        <v>16</v>
      </c>
      <c r="D7895" s="446">
        <v>54.33</v>
      </c>
    </row>
    <row r="7896" spans="1:4" ht="51">
      <c r="A7896" s="447">
        <v>100749</v>
      </c>
      <c r="B7896" s="332" t="s">
        <v>4949</v>
      </c>
      <c r="C7896" s="447" t="s">
        <v>16</v>
      </c>
      <c r="D7896" s="446">
        <v>27.16</v>
      </c>
    </row>
    <row r="7897" spans="1:4" ht="38.25">
      <c r="A7897" s="447">
        <v>100720</v>
      </c>
      <c r="B7897" s="332" t="s">
        <v>1239</v>
      </c>
      <c r="C7897" s="447" t="s">
        <v>16</v>
      </c>
      <c r="D7897" s="446">
        <v>11.97</v>
      </c>
    </row>
    <row r="7898" spans="1:4" ht="38.25">
      <c r="A7898" s="447">
        <v>100722</v>
      </c>
      <c r="B7898" s="332" t="s">
        <v>1240</v>
      </c>
      <c r="C7898" s="447" t="s">
        <v>16</v>
      </c>
      <c r="D7898" s="446">
        <v>26.06</v>
      </c>
    </row>
    <row r="7899" spans="1:4" ht="38.25">
      <c r="A7899" s="447">
        <v>100719</v>
      </c>
      <c r="B7899" s="332" t="s">
        <v>4936</v>
      </c>
      <c r="C7899" s="447" t="s">
        <v>16</v>
      </c>
      <c r="D7899" s="446">
        <v>12.96</v>
      </c>
    </row>
    <row r="7900" spans="1:4" ht="38.25">
      <c r="A7900" s="447">
        <v>100721</v>
      </c>
      <c r="B7900" s="332" t="s">
        <v>4937</v>
      </c>
      <c r="C7900" s="447" t="s">
        <v>16</v>
      </c>
      <c r="D7900" s="446">
        <v>27.79</v>
      </c>
    </row>
    <row r="7901" spans="1:4" ht="38.25">
      <c r="A7901" s="447">
        <v>100724</v>
      </c>
      <c r="B7901" s="332" t="s">
        <v>1241</v>
      </c>
      <c r="C7901" s="447" t="s">
        <v>16</v>
      </c>
      <c r="D7901" s="446">
        <v>15.85</v>
      </c>
    </row>
    <row r="7902" spans="1:4" ht="51">
      <c r="A7902" s="447">
        <v>100726</v>
      </c>
      <c r="B7902" s="332" t="s">
        <v>1242</v>
      </c>
      <c r="C7902" s="447" t="s">
        <v>16</v>
      </c>
      <c r="D7902" s="446">
        <v>29.82</v>
      </c>
    </row>
    <row r="7903" spans="1:4" ht="38.25">
      <c r="A7903" s="447">
        <v>100723</v>
      </c>
      <c r="B7903" s="332" t="s">
        <v>4938</v>
      </c>
      <c r="C7903" s="447" t="s">
        <v>16</v>
      </c>
      <c r="D7903" s="446">
        <v>13.93</v>
      </c>
    </row>
    <row r="7904" spans="1:4" ht="51">
      <c r="A7904" s="447">
        <v>100725</v>
      </c>
      <c r="B7904" s="332" t="s">
        <v>4939</v>
      </c>
      <c r="C7904" s="447" t="s">
        <v>16</v>
      </c>
      <c r="D7904" s="446">
        <v>28.1</v>
      </c>
    </row>
    <row r="7905" spans="1:4" ht="38.25">
      <c r="A7905" s="447">
        <v>100752</v>
      </c>
      <c r="B7905" s="332" t="s">
        <v>1253</v>
      </c>
      <c r="C7905" s="447" t="s">
        <v>16</v>
      </c>
      <c r="D7905" s="446">
        <v>54.95</v>
      </c>
    </row>
    <row r="7906" spans="1:4" ht="38.25">
      <c r="A7906" s="447">
        <v>100730</v>
      </c>
      <c r="B7906" s="332" t="s">
        <v>1244</v>
      </c>
      <c r="C7906" s="447" t="s">
        <v>16</v>
      </c>
      <c r="D7906" s="446">
        <v>27.47</v>
      </c>
    </row>
    <row r="7907" spans="1:4" ht="38.25">
      <c r="A7907" s="447">
        <v>100751</v>
      </c>
      <c r="B7907" s="332" t="s">
        <v>4950</v>
      </c>
      <c r="C7907" s="447" t="s">
        <v>16</v>
      </c>
      <c r="D7907" s="446">
        <v>48.39</v>
      </c>
    </row>
    <row r="7908" spans="1:4" ht="38.25">
      <c r="A7908" s="447">
        <v>100729</v>
      </c>
      <c r="B7908" s="332" t="s">
        <v>4941</v>
      </c>
      <c r="C7908" s="447" t="s">
        <v>16</v>
      </c>
      <c r="D7908" s="446">
        <v>24.19</v>
      </c>
    </row>
    <row r="7909" spans="1:4" ht="38.25">
      <c r="A7909" s="447">
        <v>100728</v>
      </c>
      <c r="B7909" s="332" t="s">
        <v>1243</v>
      </c>
      <c r="C7909" s="447" t="s">
        <v>16</v>
      </c>
      <c r="D7909" s="446">
        <v>27.85</v>
      </c>
    </row>
    <row r="7910" spans="1:4" ht="38.25">
      <c r="A7910" s="447">
        <v>100732</v>
      </c>
      <c r="B7910" s="332" t="s">
        <v>9574</v>
      </c>
      <c r="C7910" s="447" t="s">
        <v>16</v>
      </c>
      <c r="D7910" s="446">
        <v>0</v>
      </c>
    </row>
    <row r="7911" spans="1:4" ht="38.25">
      <c r="A7911" s="447">
        <v>100731</v>
      </c>
      <c r="B7911" s="332" t="s">
        <v>9575</v>
      </c>
      <c r="C7911" s="447" t="s">
        <v>16</v>
      </c>
      <c r="D7911" s="446">
        <v>0</v>
      </c>
    </row>
    <row r="7912" spans="1:4" ht="38.25">
      <c r="A7912" s="447">
        <v>100727</v>
      </c>
      <c r="B7912" s="332" t="s">
        <v>4940</v>
      </c>
      <c r="C7912" s="447" t="s">
        <v>16</v>
      </c>
      <c r="D7912" s="446">
        <v>31.84</v>
      </c>
    </row>
    <row r="7913" spans="1:4" ht="38.25">
      <c r="A7913" s="447">
        <v>100756</v>
      </c>
      <c r="B7913" s="332" t="s">
        <v>9576</v>
      </c>
      <c r="C7913" s="447" t="s">
        <v>16</v>
      </c>
      <c r="D7913" s="446">
        <v>0</v>
      </c>
    </row>
    <row r="7914" spans="1:4" ht="38.25">
      <c r="A7914" s="447">
        <v>100738</v>
      </c>
      <c r="B7914" s="332" t="s">
        <v>9577</v>
      </c>
      <c r="C7914" s="447" t="s">
        <v>16</v>
      </c>
      <c r="D7914" s="446">
        <v>0</v>
      </c>
    </row>
    <row r="7915" spans="1:4" ht="38.25">
      <c r="A7915" s="447">
        <v>100755</v>
      </c>
      <c r="B7915" s="332" t="s">
        <v>9578</v>
      </c>
      <c r="C7915" s="447" t="s">
        <v>16</v>
      </c>
      <c r="D7915" s="446">
        <v>0</v>
      </c>
    </row>
    <row r="7916" spans="1:4" ht="38.25">
      <c r="A7916" s="447">
        <v>100737</v>
      </c>
      <c r="B7916" s="332" t="s">
        <v>9579</v>
      </c>
      <c r="C7916" s="447" t="s">
        <v>16</v>
      </c>
      <c r="D7916" s="446">
        <v>0</v>
      </c>
    </row>
    <row r="7917" spans="1:4">
      <c r="A7917" s="447">
        <v>102499</v>
      </c>
      <c r="B7917" s="332" t="s">
        <v>3528</v>
      </c>
      <c r="C7917" s="447" t="s">
        <v>16</v>
      </c>
      <c r="D7917" s="446">
        <v>4.03</v>
      </c>
    </row>
    <row r="7918" spans="1:4" ht="25.5">
      <c r="A7918" s="447">
        <v>102505</v>
      </c>
      <c r="B7918" s="332" t="s">
        <v>3532</v>
      </c>
      <c r="C7918" s="447" t="s">
        <v>5</v>
      </c>
      <c r="D7918" s="446">
        <v>10.77</v>
      </c>
    </row>
    <row r="7919" spans="1:4" ht="25.5">
      <c r="A7919" s="447">
        <v>102504</v>
      </c>
      <c r="B7919" s="332" t="s">
        <v>3531</v>
      </c>
      <c r="C7919" s="447" t="s">
        <v>5</v>
      </c>
      <c r="D7919" s="446">
        <v>10.37</v>
      </c>
    </row>
    <row r="7920" spans="1:4" ht="25.5">
      <c r="A7920" s="447">
        <v>102506</v>
      </c>
      <c r="B7920" s="332" t="s">
        <v>3533</v>
      </c>
      <c r="C7920" s="447" t="s">
        <v>5</v>
      </c>
      <c r="D7920" s="446">
        <v>11.54</v>
      </c>
    </row>
    <row r="7921" spans="1:4" ht="25.5">
      <c r="A7921" s="447">
        <v>102500</v>
      </c>
      <c r="B7921" s="332" t="s">
        <v>3529</v>
      </c>
      <c r="C7921" s="447" t="s">
        <v>5</v>
      </c>
      <c r="D7921" s="446">
        <v>4.74</v>
      </c>
    </row>
    <row r="7922" spans="1:4" ht="38.25">
      <c r="A7922" s="447">
        <v>102502</v>
      </c>
      <c r="B7922" s="332" t="s">
        <v>9580</v>
      </c>
      <c r="C7922" s="447" t="s">
        <v>5</v>
      </c>
      <c r="D7922" s="446">
        <v>0</v>
      </c>
    </row>
    <row r="7923" spans="1:4" ht="25.5">
      <c r="A7923" s="447">
        <v>102507</v>
      </c>
      <c r="B7923" s="332" t="s">
        <v>3534</v>
      </c>
      <c r="C7923" s="447" t="s">
        <v>5</v>
      </c>
      <c r="D7923" s="446">
        <v>7.08</v>
      </c>
    </row>
    <row r="7924" spans="1:4" ht="38.25">
      <c r="A7924" s="447">
        <v>102510</v>
      </c>
      <c r="B7924" s="332" t="s">
        <v>9581</v>
      </c>
      <c r="C7924" s="447" t="s">
        <v>5</v>
      </c>
      <c r="D7924" s="446">
        <v>0</v>
      </c>
    </row>
    <row r="7925" spans="1:4" ht="51">
      <c r="A7925" s="447">
        <v>102512</v>
      </c>
      <c r="B7925" s="332" t="s">
        <v>3537</v>
      </c>
      <c r="C7925" s="447" t="s">
        <v>5</v>
      </c>
      <c r="D7925" s="446">
        <v>6.27</v>
      </c>
    </row>
    <row r="7926" spans="1:4" ht="25.5">
      <c r="A7926" s="447">
        <v>102501</v>
      </c>
      <c r="B7926" s="332" t="s">
        <v>3530</v>
      </c>
      <c r="C7926" s="447" t="s">
        <v>16</v>
      </c>
      <c r="D7926" s="446">
        <v>27.78</v>
      </c>
    </row>
    <row r="7927" spans="1:4" ht="38.25">
      <c r="A7927" s="447">
        <v>102503</v>
      </c>
      <c r="B7927" s="332" t="s">
        <v>9582</v>
      </c>
      <c r="C7927" s="447" t="s">
        <v>16</v>
      </c>
      <c r="D7927" s="446">
        <v>0</v>
      </c>
    </row>
    <row r="7928" spans="1:4" ht="25.5">
      <c r="A7928" s="447">
        <v>102508</v>
      </c>
      <c r="B7928" s="332" t="s">
        <v>3535</v>
      </c>
      <c r="C7928" s="447" t="s">
        <v>16</v>
      </c>
      <c r="D7928" s="446">
        <v>51.77</v>
      </c>
    </row>
    <row r="7929" spans="1:4" ht="51">
      <c r="A7929" s="447">
        <v>102511</v>
      </c>
      <c r="B7929" s="332" t="s">
        <v>9583</v>
      </c>
      <c r="C7929" s="447" t="s">
        <v>16</v>
      </c>
      <c r="D7929" s="446">
        <v>0</v>
      </c>
    </row>
    <row r="7930" spans="1:4" ht="51">
      <c r="A7930" s="447">
        <v>102509</v>
      </c>
      <c r="B7930" s="332" t="s">
        <v>3536</v>
      </c>
      <c r="C7930" s="447" t="s">
        <v>16</v>
      </c>
      <c r="D7930" s="446">
        <v>33.229999999999997</v>
      </c>
    </row>
    <row r="7931" spans="1:4" ht="25.5">
      <c r="A7931" s="447">
        <v>102498</v>
      </c>
      <c r="B7931" s="332" t="s">
        <v>3527</v>
      </c>
      <c r="C7931" s="447" t="s">
        <v>5</v>
      </c>
      <c r="D7931" s="446">
        <v>1.77</v>
      </c>
    </row>
    <row r="7932" spans="1:4" ht="25.5">
      <c r="A7932" s="447">
        <v>102519</v>
      </c>
      <c r="B7932" s="332" t="s">
        <v>9584</v>
      </c>
      <c r="C7932" s="447" t="s">
        <v>2010</v>
      </c>
      <c r="D7932" s="446">
        <v>0</v>
      </c>
    </row>
    <row r="7933" spans="1:4" ht="25.5">
      <c r="A7933" s="447">
        <v>102491</v>
      </c>
      <c r="B7933" s="332" t="s">
        <v>3522</v>
      </c>
      <c r="C7933" s="447" t="s">
        <v>16</v>
      </c>
      <c r="D7933" s="446">
        <v>23.23</v>
      </c>
    </row>
    <row r="7934" spans="1:4" ht="25.5">
      <c r="A7934" s="447">
        <v>102492</v>
      </c>
      <c r="B7934" s="332" t="s">
        <v>3523</v>
      </c>
      <c r="C7934" s="447" t="s">
        <v>16</v>
      </c>
      <c r="D7934" s="446">
        <v>29.43</v>
      </c>
    </row>
    <row r="7935" spans="1:4" ht="25.5">
      <c r="A7935" s="447">
        <v>102804</v>
      </c>
      <c r="B7935" s="332" t="s">
        <v>9585</v>
      </c>
      <c r="C7935" s="447" t="s">
        <v>16</v>
      </c>
      <c r="D7935" s="446">
        <v>0</v>
      </c>
    </row>
    <row r="7936" spans="1:4" ht="25.5">
      <c r="A7936" s="447">
        <v>102494</v>
      </c>
      <c r="B7936" s="332" t="s">
        <v>3524</v>
      </c>
      <c r="C7936" s="447" t="s">
        <v>16</v>
      </c>
      <c r="D7936" s="446">
        <v>74.13</v>
      </c>
    </row>
    <row r="7937" spans="1:4" ht="25.5">
      <c r="A7937" s="447">
        <v>102805</v>
      </c>
      <c r="B7937" s="332" t="s">
        <v>9586</v>
      </c>
      <c r="C7937" s="447" t="s">
        <v>16</v>
      </c>
      <c r="D7937" s="446">
        <v>0</v>
      </c>
    </row>
    <row r="7938" spans="1:4" ht="25.5">
      <c r="A7938" s="447">
        <v>102490</v>
      </c>
      <c r="B7938" s="332" t="s">
        <v>9587</v>
      </c>
      <c r="C7938" s="447" t="s">
        <v>16</v>
      </c>
      <c r="D7938" s="446">
        <v>0</v>
      </c>
    </row>
    <row r="7939" spans="1:4" ht="25.5">
      <c r="A7939" s="447">
        <v>102496</v>
      </c>
      <c r="B7939" s="332" t="s">
        <v>3525</v>
      </c>
      <c r="C7939" s="447" t="s">
        <v>5</v>
      </c>
      <c r="D7939" s="446">
        <v>15.11</v>
      </c>
    </row>
    <row r="7940" spans="1:4" ht="25.5">
      <c r="A7940" s="447">
        <v>102497</v>
      </c>
      <c r="B7940" s="332" t="s">
        <v>3526</v>
      </c>
      <c r="C7940" s="447" t="s">
        <v>5</v>
      </c>
      <c r="D7940" s="446">
        <v>5.3</v>
      </c>
    </row>
    <row r="7941" spans="1:4" ht="25.5">
      <c r="A7941" s="447">
        <v>102520</v>
      </c>
      <c r="B7941" s="332" t="s">
        <v>3539</v>
      </c>
      <c r="C7941" s="447" t="s">
        <v>16</v>
      </c>
      <c r="D7941" s="446">
        <v>87.56</v>
      </c>
    </row>
    <row r="7942" spans="1:4" ht="38.25">
      <c r="A7942" s="447">
        <v>102518</v>
      </c>
      <c r="B7942" s="332" t="s">
        <v>9588</v>
      </c>
      <c r="C7942" s="447" t="s">
        <v>2010</v>
      </c>
      <c r="D7942" s="446">
        <v>0</v>
      </c>
    </row>
    <row r="7943" spans="1:4" ht="38.25">
      <c r="A7943" s="447">
        <v>102514</v>
      </c>
      <c r="B7943" s="332" t="s">
        <v>9589</v>
      </c>
      <c r="C7943" s="447" t="s">
        <v>2010</v>
      </c>
      <c r="D7943" s="446">
        <v>0</v>
      </c>
    </row>
    <row r="7944" spans="1:4" ht="38.25">
      <c r="A7944" s="447">
        <v>102516</v>
      </c>
      <c r="B7944" s="332" t="s">
        <v>9590</v>
      </c>
      <c r="C7944" s="447" t="s">
        <v>2010</v>
      </c>
      <c r="D7944" s="446">
        <v>0</v>
      </c>
    </row>
    <row r="7945" spans="1:4" ht="25.5">
      <c r="A7945" s="447">
        <v>102515</v>
      </c>
      <c r="B7945" s="332" t="s">
        <v>9591</v>
      </c>
      <c r="C7945" s="447" t="s">
        <v>2010</v>
      </c>
      <c r="D7945" s="446">
        <v>0</v>
      </c>
    </row>
    <row r="7946" spans="1:4" ht="38.25">
      <c r="A7946" s="447">
        <v>102517</v>
      </c>
      <c r="B7946" s="332" t="s">
        <v>9592</v>
      </c>
      <c r="C7946" s="447" t="s">
        <v>2010</v>
      </c>
      <c r="D7946" s="446">
        <v>0</v>
      </c>
    </row>
    <row r="7947" spans="1:4" ht="38.25">
      <c r="A7947" s="447">
        <v>102513</v>
      </c>
      <c r="B7947" s="332" t="s">
        <v>3538</v>
      </c>
      <c r="C7947" s="447" t="s">
        <v>16</v>
      </c>
      <c r="D7947" s="446">
        <v>50.81</v>
      </c>
    </row>
    <row r="7948" spans="1:4" ht="25.5">
      <c r="A7948" s="447">
        <v>102489</v>
      </c>
      <c r="B7948" s="332" t="s">
        <v>3521</v>
      </c>
      <c r="C7948" s="447" t="s">
        <v>16</v>
      </c>
      <c r="D7948" s="446">
        <v>28.88</v>
      </c>
    </row>
    <row r="7949" spans="1:4" ht="25.5">
      <c r="A7949" s="447">
        <v>102488</v>
      </c>
      <c r="B7949" s="332" t="s">
        <v>3520</v>
      </c>
      <c r="C7949" s="447" t="s">
        <v>16</v>
      </c>
      <c r="D7949" s="446">
        <v>3.72</v>
      </c>
    </row>
    <row r="7950" spans="1:4">
      <c r="A7950" s="447">
        <v>101730</v>
      </c>
      <c r="B7950" s="332" t="s">
        <v>9593</v>
      </c>
      <c r="C7950" s="447" t="s">
        <v>16</v>
      </c>
      <c r="D7950" s="446">
        <v>0</v>
      </c>
    </row>
    <row r="7951" spans="1:4">
      <c r="A7951" s="447">
        <v>101746</v>
      </c>
      <c r="B7951" s="332" t="s">
        <v>3543</v>
      </c>
      <c r="C7951" s="447" t="s">
        <v>16</v>
      </c>
      <c r="D7951" s="446">
        <v>441.63</v>
      </c>
    </row>
    <row r="7952" spans="1:4" ht="38.25">
      <c r="A7952" s="447">
        <v>98679</v>
      </c>
      <c r="B7952" s="332" t="s">
        <v>3548</v>
      </c>
      <c r="C7952" s="447" t="s">
        <v>16</v>
      </c>
      <c r="D7952" s="446">
        <v>37.270000000000003</v>
      </c>
    </row>
    <row r="7953" spans="1:4" ht="38.25">
      <c r="A7953" s="447">
        <v>98680</v>
      </c>
      <c r="B7953" s="332" t="s">
        <v>3549</v>
      </c>
      <c r="C7953" s="447" t="s">
        <v>16</v>
      </c>
      <c r="D7953" s="446">
        <v>46.72</v>
      </c>
    </row>
    <row r="7954" spans="1:4" ht="38.25">
      <c r="A7954" s="447">
        <v>101749</v>
      </c>
      <c r="B7954" s="332" t="s">
        <v>3540</v>
      </c>
      <c r="C7954" s="447" t="s">
        <v>16</v>
      </c>
      <c r="D7954" s="446">
        <v>54.44</v>
      </c>
    </row>
    <row r="7955" spans="1:4" ht="38.25">
      <c r="A7955" s="447">
        <v>98681</v>
      </c>
      <c r="B7955" s="332" t="s">
        <v>3550</v>
      </c>
      <c r="C7955" s="447" t="s">
        <v>16</v>
      </c>
      <c r="D7955" s="446">
        <v>34.68</v>
      </c>
    </row>
    <row r="7956" spans="1:4" ht="38.25">
      <c r="A7956" s="447">
        <v>98682</v>
      </c>
      <c r="B7956" s="332" t="s">
        <v>3551</v>
      </c>
      <c r="C7956" s="447" t="s">
        <v>16</v>
      </c>
      <c r="D7956" s="446">
        <v>44.14</v>
      </c>
    </row>
    <row r="7957" spans="1:4" ht="38.25">
      <c r="A7957" s="447">
        <v>101750</v>
      </c>
      <c r="B7957" s="332" t="s">
        <v>3541</v>
      </c>
      <c r="C7957" s="447" t="s">
        <v>16</v>
      </c>
      <c r="D7957" s="446">
        <v>51.86</v>
      </c>
    </row>
    <row r="7958" spans="1:4" ht="25.5">
      <c r="A7958" s="447">
        <v>101737</v>
      </c>
      <c r="B7958" s="332" t="s">
        <v>3565</v>
      </c>
      <c r="C7958" s="447" t="s">
        <v>16</v>
      </c>
      <c r="D7958" s="446">
        <v>159.4</v>
      </c>
    </row>
    <row r="7959" spans="1:4" ht="25.5">
      <c r="A7959" s="447">
        <v>101735</v>
      </c>
      <c r="B7959" s="332" t="s">
        <v>3563</v>
      </c>
      <c r="C7959" s="447" t="s">
        <v>16</v>
      </c>
      <c r="D7959" s="446">
        <v>565.87</v>
      </c>
    </row>
    <row r="7960" spans="1:4" ht="25.5">
      <c r="A7960" s="447">
        <v>101734</v>
      </c>
      <c r="B7960" s="332" t="s">
        <v>3562</v>
      </c>
      <c r="C7960" s="447" t="s">
        <v>16</v>
      </c>
      <c r="D7960" s="446">
        <v>551.91</v>
      </c>
    </row>
    <row r="7961" spans="1:4" ht="25.5">
      <c r="A7961" s="447">
        <v>101736</v>
      </c>
      <c r="B7961" s="332" t="s">
        <v>3564</v>
      </c>
      <c r="C7961" s="447" t="s">
        <v>16</v>
      </c>
      <c r="D7961" s="446">
        <v>131.78</v>
      </c>
    </row>
    <row r="7962" spans="1:4" ht="25.5">
      <c r="A7962" s="447">
        <v>101733</v>
      </c>
      <c r="B7962" s="332" t="s">
        <v>3561</v>
      </c>
      <c r="C7962" s="447" t="s">
        <v>16</v>
      </c>
      <c r="D7962" s="446">
        <v>359.44</v>
      </c>
    </row>
    <row r="7963" spans="1:4" ht="25.5">
      <c r="A7963" s="447">
        <v>98678</v>
      </c>
      <c r="B7963" s="332" t="s">
        <v>3547</v>
      </c>
      <c r="C7963" s="447" t="s">
        <v>16</v>
      </c>
      <c r="D7963" s="446">
        <v>399.35</v>
      </c>
    </row>
    <row r="7964" spans="1:4" ht="25.5">
      <c r="A7964" s="447">
        <v>98677</v>
      </c>
      <c r="B7964" s="332" t="s">
        <v>9594</v>
      </c>
      <c r="C7964" s="447" t="s">
        <v>16</v>
      </c>
      <c r="D7964" s="446">
        <v>0</v>
      </c>
    </row>
    <row r="7965" spans="1:4" ht="25.5">
      <c r="A7965" s="447">
        <v>98676</v>
      </c>
      <c r="B7965" s="332" t="s">
        <v>9595</v>
      </c>
      <c r="C7965" s="447" t="s">
        <v>16</v>
      </c>
      <c r="D7965" s="446">
        <v>0</v>
      </c>
    </row>
    <row r="7966" spans="1:4" ht="25.5">
      <c r="A7966" s="447">
        <v>98675</v>
      </c>
      <c r="B7966" s="332" t="s">
        <v>9596</v>
      </c>
      <c r="C7966" s="447" t="s">
        <v>16</v>
      </c>
      <c r="D7966" s="446">
        <v>0</v>
      </c>
    </row>
    <row r="7967" spans="1:4" ht="25.5">
      <c r="A7967" s="447">
        <v>101747</v>
      </c>
      <c r="B7967" s="332" t="s">
        <v>3573</v>
      </c>
      <c r="C7967" s="447" t="s">
        <v>16</v>
      </c>
      <c r="D7967" s="446">
        <v>78.540000000000006</v>
      </c>
    </row>
    <row r="7968" spans="1:4" ht="63.75">
      <c r="A7968" s="447">
        <v>104162</v>
      </c>
      <c r="B7968" s="332" t="s">
        <v>4491</v>
      </c>
      <c r="C7968" s="447" t="s">
        <v>16</v>
      </c>
      <c r="D7968" s="446">
        <v>95.94</v>
      </c>
    </row>
    <row r="7969" spans="1:4">
      <c r="A7969" s="447">
        <v>98671</v>
      </c>
      <c r="B7969" s="332" t="s">
        <v>3545</v>
      </c>
      <c r="C7969" s="447" t="s">
        <v>16</v>
      </c>
      <c r="D7969" s="446">
        <v>529.65</v>
      </c>
    </row>
    <row r="7970" spans="1:4" ht="25.5">
      <c r="A7970" s="447">
        <v>101092</v>
      </c>
      <c r="B7970" s="332" t="s">
        <v>1260</v>
      </c>
      <c r="C7970" s="447" t="s">
        <v>16</v>
      </c>
      <c r="D7970" s="446">
        <v>541.04</v>
      </c>
    </row>
    <row r="7971" spans="1:4" ht="25.5">
      <c r="A7971" s="447">
        <v>101091</v>
      </c>
      <c r="B7971" s="332" t="s">
        <v>1259</v>
      </c>
      <c r="C7971" s="447" t="s">
        <v>16</v>
      </c>
      <c r="D7971" s="446">
        <v>169.96</v>
      </c>
    </row>
    <row r="7972" spans="1:4" ht="38.25">
      <c r="A7972" s="447">
        <v>101726</v>
      </c>
      <c r="B7972" s="332" t="s">
        <v>3557</v>
      </c>
      <c r="C7972" s="447" t="s">
        <v>16</v>
      </c>
      <c r="D7972" s="446">
        <v>214.33</v>
      </c>
    </row>
    <row r="7973" spans="1:4" ht="38.25">
      <c r="A7973" s="447">
        <v>101725</v>
      </c>
      <c r="B7973" s="332" t="s">
        <v>3556</v>
      </c>
      <c r="C7973" s="447" t="s">
        <v>16</v>
      </c>
      <c r="D7973" s="446">
        <v>309.33999999999997</v>
      </c>
    </row>
    <row r="7974" spans="1:4">
      <c r="A7974" s="447">
        <v>98672</v>
      </c>
      <c r="B7974" s="332" t="s">
        <v>3546</v>
      </c>
      <c r="C7974" s="447" t="s">
        <v>16</v>
      </c>
      <c r="D7974" s="446">
        <v>596.41</v>
      </c>
    </row>
    <row r="7975" spans="1:4" ht="25.5">
      <c r="A7975" s="447">
        <v>101093</v>
      </c>
      <c r="B7975" s="332" t="s">
        <v>1261</v>
      </c>
      <c r="C7975" s="447" t="s">
        <v>16</v>
      </c>
      <c r="D7975" s="446">
        <v>607.79999999999995</v>
      </c>
    </row>
    <row r="7976" spans="1:4" ht="25.5">
      <c r="A7976" s="447">
        <v>101731</v>
      </c>
      <c r="B7976" s="332" t="s">
        <v>3558</v>
      </c>
      <c r="C7976" s="447" t="s">
        <v>16</v>
      </c>
      <c r="D7976" s="446">
        <v>346.7</v>
      </c>
    </row>
    <row r="7977" spans="1:4" ht="25.5">
      <c r="A7977" s="447">
        <v>101732</v>
      </c>
      <c r="B7977" s="332" t="s">
        <v>3559</v>
      </c>
      <c r="C7977" s="447" t="s">
        <v>16</v>
      </c>
      <c r="D7977" s="446">
        <v>103.3</v>
      </c>
    </row>
    <row r="7978" spans="1:4" ht="38.25">
      <c r="A7978" s="447">
        <v>101090</v>
      </c>
      <c r="B7978" s="332" t="s">
        <v>1258</v>
      </c>
      <c r="C7978" s="447" t="s">
        <v>16</v>
      </c>
      <c r="D7978" s="446">
        <v>234.3</v>
      </c>
    </row>
    <row r="7979" spans="1:4" ht="25.5">
      <c r="A7979" s="447">
        <v>101751</v>
      </c>
      <c r="B7979" s="332" t="s">
        <v>3544</v>
      </c>
      <c r="C7979" s="447" t="s">
        <v>16</v>
      </c>
      <c r="D7979" s="446">
        <v>290.19</v>
      </c>
    </row>
    <row r="7980" spans="1:4" ht="25.5">
      <c r="A7980" s="447">
        <v>101729</v>
      </c>
      <c r="B7980" s="332" t="s">
        <v>3542</v>
      </c>
      <c r="C7980" s="447" t="s">
        <v>16</v>
      </c>
      <c r="D7980" s="446">
        <v>283.48</v>
      </c>
    </row>
    <row r="7981" spans="1:4">
      <c r="A7981" s="447">
        <v>98683</v>
      </c>
      <c r="B7981" s="332" t="s">
        <v>9597</v>
      </c>
      <c r="C7981" s="447" t="s">
        <v>16</v>
      </c>
      <c r="D7981" s="446">
        <v>0</v>
      </c>
    </row>
    <row r="7982" spans="1:4" ht="25.5">
      <c r="A7982" s="447">
        <v>101094</v>
      </c>
      <c r="B7982" s="332" t="s">
        <v>4955</v>
      </c>
      <c r="C7982" s="447" t="s">
        <v>5</v>
      </c>
      <c r="D7982" s="446">
        <v>226.24</v>
      </c>
    </row>
    <row r="7983" spans="1:4" ht="25.5">
      <c r="A7983" s="447">
        <v>101095</v>
      </c>
      <c r="B7983" s="332" t="s">
        <v>9598</v>
      </c>
      <c r="C7983" s="447" t="s">
        <v>5</v>
      </c>
      <c r="D7983" s="446">
        <v>0</v>
      </c>
    </row>
    <row r="7984" spans="1:4" ht="25.5">
      <c r="A7984" s="447">
        <v>101728</v>
      </c>
      <c r="B7984" s="332" t="s">
        <v>9599</v>
      </c>
      <c r="C7984" s="447" t="s">
        <v>16</v>
      </c>
      <c r="D7984" s="446">
        <v>0</v>
      </c>
    </row>
    <row r="7985" spans="1:4" ht="25.5">
      <c r="A7985" s="447">
        <v>101727</v>
      </c>
      <c r="B7985" s="332" t="s">
        <v>3560</v>
      </c>
      <c r="C7985" s="447" t="s">
        <v>16</v>
      </c>
      <c r="D7985" s="446">
        <v>269.57</v>
      </c>
    </row>
    <row r="7986" spans="1:4">
      <c r="A7986" s="447">
        <v>101748</v>
      </c>
      <c r="B7986" s="332" t="s">
        <v>3566</v>
      </c>
      <c r="C7986" s="447" t="s">
        <v>16</v>
      </c>
      <c r="D7986" s="446">
        <v>3.74</v>
      </c>
    </row>
    <row r="7987" spans="1:4" ht="25.5">
      <c r="A7987" s="447">
        <v>101742</v>
      </c>
      <c r="B7987" s="332" t="s">
        <v>3632</v>
      </c>
      <c r="C7987" s="447" t="s">
        <v>5</v>
      </c>
      <c r="D7987" s="446">
        <v>73.819999999999993</v>
      </c>
    </row>
    <row r="7988" spans="1:4">
      <c r="A7988" s="447">
        <v>101740</v>
      </c>
      <c r="B7988" s="332" t="s">
        <v>3571</v>
      </c>
      <c r="C7988" s="447" t="s">
        <v>5</v>
      </c>
      <c r="D7988" s="446">
        <v>52.42</v>
      </c>
    </row>
    <row r="7989" spans="1:4">
      <c r="A7989" s="447">
        <v>98685</v>
      </c>
      <c r="B7989" s="332" t="s">
        <v>3552</v>
      </c>
      <c r="C7989" s="447" t="s">
        <v>5</v>
      </c>
      <c r="D7989" s="446">
        <v>95.7</v>
      </c>
    </row>
    <row r="7990" spans="1:4">
      <c r="A7990" s="447">
        <v>98686</v>
      </c>
      <c r="B7990" s="332" t="s">
        <v>3553</v>
      </c>
      <c r="C7990" s="447" t="s">
        <v>5</v>
      </c>
      <c r="D7990" s="446">
        <v>46.49</v>
      </c>
    </row>
    <row r="7991" spans="1:4" ht="25.5">
      <c r="A7991" s="447">
        <v>101739</v>
      </c>
      <c r="B7991" s="332" t="s">
        <v>3570</v>
      </c>
      <c r="C7991" s="447" t="s">
        <v>5</v>
      </c>
      <c r="D7991" s="446">
        <v>41.9</v>
      </c>
    </row>
    <row r="7992" spans="1:4">
      <c r="A7992" s="447">
        <v>101738</v>
      </c>
      <c r="B7992" s="332" t="s">
        <v>3569</v>
      </c>
      <c r="C7992" s="447" t="s">
        <v>5</v>
      </c>
      <c r="D7992" s="446">
        <v>38.369999999999997</v>
      </c>
    </row>
    <row r="7993" spans="1:4">
      <c r="A7993" s="447">
        <v>101741</v>
      </c>
      <c r="B7993" s="332" t="s">
        <v>3572</v>
      </c>
      <c r="C7993" s="447" t="s">
        <v>5</v>
      </c>
      <c r="D7993" s="446">
        <v>24.69</v>
      </c>
    </row>
    <row r="7994" spans="1:4">
      <c r="A7994" s="447">
        <v>98697</v>
      </c>
      <c r="B7994" s="332" t="s">
        <v>3568</v>
      </c>
      <c r="C7994" s="447" t="s">
        <v>5</v>
      </c>
      <c r="D7994" s="446">
        <v>69.92</v>
      </c>
    </row>
    <row r="7995" spans="1:4">
      <c r="A7995" s="447">
        <v>98688</v>
      </c>
      <c r="B7995" s="332" t="s">
        <v>3554</v>
      </c>
      <c r="C7995" s="447" t="s">
        <v>5</v>
      </c>
      <c r="D7995" s="446">
        <v>69.36</v>
      </c>
    </row>
    <row r="7996" spans="1:4">
      <c r="A7996" s="447">
        <v>98687</v>
      </c>
      <c r="B7996" s="332" t="s">
        <v>9600</v>
      </c>
      <c r="C7996" s="447" t="s">
        <v>5</v>
      </c>
      <c r="D7996" s="446">
        <v>0</v>
      </c>
    </row>
    <row r="7997" spans="1:4" ht="25.5">
      <c r="A7997" s="447">
        <v>98689</v>
      </c>
      <c r="B7997" s="332" t="s">
        <v>3555</v>
      </c>
      <c r="C7997" s="447" t="s">
        <v>5</v>
      </c>
      <c r="D7997" s="446">
        <v>135.19</v>
      </c>
    </row>
    <row r="7998" spans="1:4" ht="25.5">
      <c r="A7998" s="447">
        <v>98695</v>
      </c>
      <c r="B7998" s="332" t="s">
        <v>3567</v>
      </c>
      <c r="C7998" s="447" t="s">
        <v>5</v>
      </c>
      <c r="D7998" s="446">
        <v>105.6</v>
      </c>
    </row>
    <row r="7999" spans="1:4" ht="51">
      <c r="A7999" s="447">
        <v>100606</v>
      </c>
      <c r="B7999" s="332" t="s">
        <v>1015</v>
      </c>
      <c r="C7999" s="447" t="s">
        <v>2010</v>
      </c>
      <c r="D7999" s="446">
        <v>1596.15</v>
      </c>
    </row>
    <row r="8000" spans="1:4" ht="51">
      <c r="A8000" s="447">
        <v>100604</v>
      </c>
      <c r="B8000" s="332" t="s">
        <v>1013</v>
      </c>
      <c r="C8000" s="447" t="s">
        <v>2010</v>
      </c>
      <c r="D8000" s="446">
        <v>675.05</v>
      </c>
    </row>
    <row r="8001" spans="1:4" ht="51">
      <c r="A8001" s="447">
        <v>100605</v>
      </c>
      <c r="B8001" s="332" t="s">
        <v>1014</v>
      </c>
      <c r="C8001" s="447" t="s">
        <v>2010</v>
      </c>
      <c r="D8001" s="446">
        <v>1055.1500000000001</v>
      </c>
    </row>
    <row r="8002" spans="1:4" ht="51">
      <c r="A8002" s="447">
        <v>100580</v>
      </c>
      <c r="B8002" s="332" t="s">
        <v>989</v>
      </c>
      <c r="C8002" s="447" t="s">
        <v>2010</v>
      </c>
      <c r="D8002" s="446">
        <v>617.52</v>
      </c>
    </row>
    <row r="8003" spans="1:4" ht="51">
      <c r="A8003" s="447">
        <v>100579</v>
      </c>
      <c r="B8003" s="332" t="s">
        <v>988</v>
      </c>
      <c r="C8003" s="447" t="s">
        <v>2010</v>
      </c>
      <c r="D8003" s="446">
        <v>566.87</v>
      </c>
    </row>
    <row r="8004" spans="1:4" ht="51">
      <c r="A8004" s="447">
        <v>100609</v>
      </c>
      <c r="B8004" s="332" t="s">
        <v>1018</v>
      </c>
      <c r="C8004" s="447" t="s">
        <v>2010</v>
      </c>
      <c r="D8004" s="446">
        <v>1628.76</v>
      </c>
    </row>
    <row r="8005" spans="1:4" ht="51">
      <c r="A8005" s="447">
        <v>100607</v>
      </c>
      <c r="B8005" s="332" t="s">
        <v>1016</v>
      </c>
      <c r="C8005" s="447" t="s">
        <v>2010</v>
      </c>
      <c r="D8005" s="446">
        <v>694.19</v>
      </c>
    </row>
    <row r="8006" spans="1:4" ht="51">
      <c r="A8006" s="447">
        <v>100608</v>
      </c>
      <c r="B8006" s="332" t="s">
        <v>1017</v>
      </c>
      <c r="C8006" s="447" t="s">
        <v>2010</v>
      </c>
      <c r="D8006" s="446">
        <v>1079.47</v>
      </c>
    </row>
    <row r="8007" spans="1:4" ht="51">
      <c r="A8007" s="447">
        <v>100582</v>
      </c>
      <c r="B8007" s="332" t="s">
        <v>991</v>
      </c>
      <c r="C8007" s="447" t="s">
        <v>2010</v>
      </c>
      <c r="D8007" s="446">
        <v>682.93</v>
      </c>
    </row>
    <row r="8008" spans="1:4" ht="51">
      <c r="A8008" s="447">
        <v>100581</v>
      </c>
      <c r="B8008" s="332" t="s">
        <v>990</v>
      </c>
      <c r="C8008" s="447" t="s">
        <v>2010</v>
      </c>
      <c r="D8008" s="446">
        <v>591.70000000000005</v>
      </c>
    </row>
    <row r="8009" spans="1:4" ht="51">
      <c r="A8009" s="447">
        <v>100613</v>
      </c>
      <c r="B8009" s="332" t="s">
        <v>1022</v>
      </c>
      <c r="C8009" s="447" t="s">
        <v>2010</v>
      </c>
      <c r="D8009" s="446">
        <v>1660.62</v>
      </c>
    </row>
    <row r="8010" spans="1:4" ht="51">
      <c r="A8010" s="447">
        <v>100610</v>
      </c>
      <c r="B8010" s="332" t="s">
        <v>1019</v>
      </c>
      <c r="C8010" s="447" t="s">
        <v>2010</v>
      </c>
      <c r="D8010" s="446">
        <v>713.3</v>
      </c>
    </row>
    <row r="8011" spans="1:4" ht="51">
      <c r="A8011" s="447">
        <v>100611</v>
      </c>
      <c r="B8011" s="332" t="s">
        <v>1020</v>
      </c>
      <c r="C8011" s="447" t="s">
        <v>2010</v>
      </c>
      <c r="D8011" s="446">
        <v>886.44</v>
      </c>
    </row>
    <row r="8012" spans="1:4" ht="51">
      <c r="A8012" s="447">
        <v>100612</v>
      </c>
      <c r="B8012" s="332" t="s">
        <v>1021</v>
      </c>
      <c r="C8012" s="447" t="s">
        <v>2010</v>
      </c>
      <c r="D8012" s="446">
        <v>1103.3900000000001</v>
      </c>
    </row>
    <row r="8013" spans="1:4" ht="51">
      <c r="A8013" s="447">
        <v>100584</v>
      </c>
      <c r="B8013" s="332" t="s">
        <v>993</v>
      </c>
      <c r="C8013" s="447" t="s">
        <v>2010</v>
      </c>
      <c r="D8013" s="446">
        <v>673.1</v>
      </c>
    </row>
    <row r="8014" spans="1:4" ht="51">
      <c r="A8014" s="447">
        <v>100583</v>
      </c>
      <c r="B8014" s="332" t="s">
        <v>992</v>
      </c>
      <c r="C8014" s="447" t="s">
        <v>2010</v>
      </c>
      <c r="D8014" s="446">
        <v>618.21</v>
      </c>
    </row>
    <row r="8015" spans="1:4" ht="51">
      <c r="A8015" s="447">
        <v>100616</v>
      </c>
      <c r="B8015" s="332" t="s">
        <v>1025</v>
      </c>
      <c r="C8015" s="447" t="s">
        <v>2010</v>
      </c>
      <c r="D8015" s="446">
        <v>1727.45</v>
      </c>
    </row>
    <row r="8016" spans="1:4" ht="51">
      <c r="A8016" s="447">
        <v>100614</v>
      </c>
      <c r="B8016" s="332" t="s">
        <v>1023</v>
      </c>
      <c r="C8016" s="447" t="s">
        <v>2010</v>
      </c>
      <c r="D8016" s="446">
        <v>928.99</v>
      </c>
    </row>
    <row r="8017" spans="1:4" ht="51">
      <c r="A8017" s="447">
        <v>100615</v>
      </c>
      <c r="B8017" s="332" t="s">
        <v>1024</v>
      </c>
      <c r="C8017" s="447" t="s">
        <v>2010</v>
      </c>
      <c r="D8017" s="446">
        <v>1150.8399999999999</v>
      </c>
    </row>
    <row r="8018" spans="1:4" ht="51">
      <c r="A8018" s="447">
        <v>100586</v>
      </c>
      <c r="B8018" s="332" t="s">
        <v>995</v>
      </c>
      <c r="C8018" s="447" t="s">
        <v>2010</v>
      </c>
      <c r="D8018" s="446">
        <v>757.33</v>
      </c>
    </row>
    <row r="8019" spans="1:4" ht="51">
      <c r="A8019" s="447">
        <v>100585</v>
      </c>
      <c r="B8019" s="332" t="s">
        <v>994</v>
      </c>
      <c r="C8019" s="447" t="s">
        <v>2010</v>
      </c>
      <c r="D8019" s="446">
        <v>669.78</v>
      </c>
    </row>
    <row r="8020" spans="1:4" ht="51">
      <c r="A8020" s="447">
        <v>100618</v>
      </c>
      <c r="B8020" s="332" t="s">
        <v>1027</v>
      </c>
      <c r="C8020" s="447" t="s">
        <v>2010</v>
      </c>
      <c r="D8020" s="446">
        <v>1799.94</v>
      </c>
    </row>
    <row r="8021" spans="1:4" ht="51">
      <c r="A8021" s="447">
        <v>100617</v>
      </c>
      <c r="B8021" s="332" t="s">
        <v>1026</v>
      </c>
      <c r="C8021" s="447" t="s">
        <v>2010</v>
      </c>
      <c r="D8021" s="446">
        <v>1198.0899999999999</v>
      </c>
    </row>
    <row r="8022" spans="1:4" ht="51">
      <c r="A8022" s="447">
        <v>100588</v>
      </c>
      <c r="B8022" s="332" t="s">
        <v>997</v>
      </c>
      <c r="C8022" s="447" t="s">
        <v>2010</v>
      </c>
      <c r="D8022" s="446">
        <v>791.14</v>
      </c>
    </row>
    <row r="8023" spans="1:4" ht="51">
      <c r="A8023" s="447">
        <v>100587</v>
      </c>
      <c r="B8023" s="332" t="s">
        <v>996</v>
      </c>
      <c r="C8023" s="447" t="s">
        <v>2010</v>
      </c>
      <c r="D8023" s="446">
        <v>723.09</v>
      </c>
    </row>
    <row r="8024" spans="1:4" ht="51">
      <c r="A8024" s="447">
        <v>100590</v>
      </c>
      <c r="B8024" s="332" t="s">
        <v>999</v>
      </c>
      <c r="C8024" s="447" t="s">
        <v>2010</v>
      </c>
      <c r="D8024" s="446">
        <v>863.89</v>
      </c>
    </row>
    <row r="8025" spans="1:4" ht="51">
      <c r="A8025" s="447">
        <v>100589</v>
      </c>
      <c r="B8025" s="332" t="s">
        <v>998</v>
      </c>
      <c r="C8025" s="447" t="s">
        <v>2010</v>
      </c>
      <c r="D8025" s="446">
        <v>796.76</v>
      </c>
    </row>
    <row r="8026" spans="1:4" ht="51">
      <c r="A8026" s="447">
        <v>100592</v>
      </c>
      <c r="B8026" s="332" t="s">
        <v>1001</v>
      </c>
      <c r="C8026" s="447" t="s">
        <v>2010</v>
      </c>
      <c r="D8026" s="446">
        <v>849.96</v>
      </c>
    </row>
    <row r="8027" spans="1:4" ht="51">
      <c r="A8027" s="447">
        <v>100591</v>
      </c>
      <c r="B8027" s="332" t="s">
        <v>1000</v>
      </c>
      <c r="C8027" s="447" t="s">
        <v>2010</v>
      </c>
      <c r="D8027" s="446">
        <v>794.29</v>
      </c>
    </row>
    <row r="8028" spans="1:4" ht="51">
      <c r="A8028" s="447">
        <v>100594</v>
      </c>
      <c r="B8028" s="332" t="s">
        <v>1003</v>
      </c>
      <c r="C8028" s="447" t="s">
        <v>2010</v>
      </c>
      <c r="D8028" s="446">
        <v>945.13</v>
      </c>
    </row>
    <row r="8029" spans="1:4" ht="51">
      <c r="A8029" s="447">
        <v>100593</v>
      </c>
      <c r="B8029" s="332" t="s">
        <v>1002</v>
      </c>
      <c r="C8029" s="447" t="s">
        <v>2010</v>
      </c>
      <c r="D8029" s="446">
        <v>850.65</v>
      </c>
    </row>
    <row r="8030" spans="1:4" ht="51">
      <c r="A8030" s="447">
        <v>100596</v>
      </c>
      <c r="B8030" s="332" t="s">
        <v>1005</v>
      </c>
      <c r="C8030" s="447" t="s">
        <v>2010</v>
      </c>
      <c r="D8030" s="446">
        <v>1147.23</v>
      </c>
    </row>
    <row r="8031" spans="1:4" ht="51">
      <c r="A8031" s="447">
        <v>100595</v>
      </c>
      <c r="B8031" s="332" t="s">
        <v>1004</v>
      </c>
      <c r="C8031" s="447" t="s">
        <v>2010</v>
      </c>
      <c r="D8031" s="446">
        <v>1019.68</v>
      </c>
    </row>
    <row r="8032" spans="1:4" ht="51">
      <c r="A8032" s="447">
        <v>100598</v>
      </c>
      <c r="B8032" s="332" t="s">
        <v>1007</v>
      </c>
      <c r="C8032" s="447" t="s">
        <v>2010</v>
      </c>
      <c r="D8032" s="446">
        <v>1280.8900000000001</v>
      </c>
    </row>
    <row r="8033" spans="1:4" ht="51">
      <c r="A8033" s="447">
        <v>100597</v>
      </c>
      <c r="B8033" s="332" t="s">
        <v>1006</v>
      </c>
      <c r="C8033" s="447" t="s">
        <v>2010</v>
      </c>
      <c r="D8033" s="446">
        <v>1175.71</v>
      </c>
    </row>
    <row r="8034" spans="1:4" ht="51">
      <c r="A8034" s="447">
        <v>100603</v>
      </c>
      <c r="B8034" s="332" t="s">
        <v>1012</v>
      </c>
      <c r="C8034" s="447" t="s">
        <v>2010</v>
      </c>
      <c r="D8034" s="446">
        <v>1535.02</v>
      </c>
    </row>
    <row r="8035" spans="1:4" ht="51">
      <c r="A8035" s="447">
        <v>100599</v>
      </c>
      <c r="B8035" s="332" t="s">
        <v>1008</v>
      </c>
      <c r="C8035" s="447" t="s">
        <v>2010</v>
      </c>
      <c r="D8035" s="446">
        <v>537.83000000000004</v>
      </c>
    </row>
    <row r="8036" spans="1:4" ht="51">
      <c r="A8036" s="447">
        <v>100600</v>
      </c>
      <c r="B8036" s="332" t="s">
        <v>1009</v>
      </c>
      <c r="C8036" s="447" t="s">
        <v>2010</v>
      </c>
      <c r="D8036" s="446">
        <v>634.86</v>
      </c>
    </row>
    <row r="8037" spans="1:4" ht="51">
      <c r="A8037" s="447">
        <v>100601</v>
      </c>
      <c r="B8037" s="332" t="s">
        <v>1010</v>
      </c>
      <c r="C8037" s="447" t="s">
        <v>2010</v>
      </c>
      <c r="D8037" s="446">
        <v>799.9</v>
      </c>
    </row>
    <row r="8038" spans="1:4" ht="51">
      <c r="A8038" s="447">
        <v>100602</v>
      </c>
      <c r="B8038" s="332" t="s">
        <v>1011</v>
      </c>
      <c r="C8038" s="447" t="s">
        <v>2010</v>
      </c>
      <c r="D8038" s="446">
        <v>1005.8</v>
      </c>
    </row>
    <row r="8039" spans="1:4" ht="51">
      <c r="A8039" s="447">
        <v>100578</v>
      </c>
      <c r="B8039" s="332" t="s">
        <v>987</v>
      </c>
      <c r="C8039" s="447" t="s">
        <v>2010</v>
      </c>
      <c r="D8039" s="446">
        <v>516.75</v>
      </c>
    </row>
    <row r="8040" spans="1:4" ht="38.25">
      <c r="A8040" s="447">
        <v>100623</v>
      </c>
      <c r="B8040" s="332" t="s">
        <v>1032</v>
      </c>
      <c r="C8040" s="447" t="s">
        <v>2010</v>
      </c>
      <c r="D8040" s="446">
        <v>2431.54</v>
      </c>
    </row>
    <row r="8041" spans="1:4" ht="38.25">
      <c r="A8041" s="447">
        <v>100621</v>
      </c>
      <c r="B8041" s="332" t="s">
        <v>1030</v>
      </c>
      <c r="C8041" s="447" t="s">
        <v>2010</v>
      </c>
      <c r="D8041" s="446">
        <v>3079.59</v>
      </c>
    </row>
    <row r="8042" spans="1:4" ht="38.25">
      <c r="A8042" s="447">
        <v>100622</v>
      </c>
      <c r="B8042" s="332" t="s">
        <v>1031</v>
      </c>
      <c r="C8042" s="447" t="s">
        <v>2010</v>
      </c>
      <c r="D8042" s="446">
        <v>2256.67</v>
      </c>
    </row>
    <row r="8043" spans="1:4" ht="38.25">
      <c r="A8043" s="447">
        <v>100620</v>
      </c>
      <c r="B8043" s="332" t="s">
        <v>1029</v>
      </c>
      <c r="C8043" s="447" t="s">
        <v>2010</v>
      </c>
      <c r="D8043" s="446">
        <v>2667.84</v>
      </c>
    </row>
    <row r="8044" spans="1:4" ht="25.5">
      <c r="A8044" s="447">
        <v>100619</v>
      </c>
      <c r="B8044" s="332" t="s">
        <v>1028</v>
      </c>
      <c r="C8044" s="447" t="s">
        <v>2010</v>
      </c>
      <c r="D8044" s="446">
        <v>584.14</v>
      </c>
    </row>
    <row r="8045" spans="1:4" ht="38.25">
      <c r="A8045" s="447">
        <v>97985</v>
      </c>
      <c r="B8045" s="332" t="s">
        <v>2281</v>
      </c>
      <c r="C8045" s="447" t="s">
        <v>5</v>
      </c>
      <c r="D8045" s="446">
        <v>1390.76</v>
      </c>
    </row>
    <row r="8046" spans="1:4" ht="38.25">
      <c r="A8046" s="447">
        <v>97993</v>
      </c>
      <c r="B8046" s="332" t="s">
        <v>2285</v>
      </c>
      <c r="C8046" s="447" t="s">
        <v>5</v>
      </c>
      <c r="D8046" s="446">
        <v>1977.5</v>
      </c>
    </row>
    <row r="8047" spans="1:4" ht="25.5">
      <c r="A8047" s="447">
        <v>97991</v>
      </c>
      <c r="B8047" s="332" t="s">
        <v>2284</v>
      </c>
      <c r="C8047" s="447" t="s">
        <v>5</v>
      </c>
      <c r="D8047" s="446">
        <v>789.1</v>
      </c>
    </row>
    <row r="8048" spans="1:4" ht="38.25">
      <c r="A8048" s="447">
        <v>99283</v>
      </c>
      <c r="B8048" s="332" t="s">
        <v>2333</v>
      </c>
      <c r="C8048" s="447" t="s">
        <v>5</v>
      </c>
      <c r="D8048" s="446">
        <v>1080.3699999999999</v>
      </c>
    </row>
    <row r="8049" spans="1:4" ht="38.25">
      <c r="A8049" s="447">
        <v>99293</v>
      </c>
      <c r="B8049" s="332" t="s">
        <v>2337</v>
      </c>
      <c r="C8049" s="447" t="s">
        <v>5</v>
      </c>
      <c r="D8049" s="446">
        <v>1305.1600000000001</v>
      </c>
    </row>
    <row r="8050" spans="1:4" ht="38.25">
      <c r="A8050" s="447">
        <v>99243</v>
      </c>
      <c r="B8050" s="332" t="s">
        <v>2319</v>
      </c>
      <c r="C8050" s="447" t="s">
        <v>5</v>
      </c>
      <c r="D8050" s="446">
        <v>1529.92</v>
      </c>
    </row>
    <row r="8051" spans="1:4" ht="38.25">
      <c r="A8051" s="447">
        <v>99249</v>
      </c>
      <c r="B8051" s="332" t="s">
        <v>2322</v>
      </c>
      <c r="C8051" s="447" t="s">
        <v>5</v>
      </c>
      <c r="D8051" s="446">
        <v>1867.15</v>
      </c>
    </row>
    <row r="8052" spans="1:4" ht="25.5">
      <c r="A8052" s="447">
        <v>99278</v>
      </c>
      <c r="B8052" s="332" t="s">
        <v>2330</v>
      </c>
      <c r="C8052" s="447" t="s">
        <v>5</v>
      </c>
      <c r="D8052" s="446">
        <v>328.76</v>
      </c>
    </row>
    <row r="8053" spans="1:4" ht="25.5">
      <c r="A8053" s="447">
        <v>99288</v>
      </c>
      <c r="B8053" s="332" t="s">
        <v>2334</v>
      </c>
      <c r="C8053" s="447" t="s">
        <v>5</v>
      </c>
      <c r="D8053" s="446">
        <v>432.41</v>
      </c>
    </row>
    <row r="8054" spans="1:4" ht="25.5">
      <c r="A8054" s="447">
        <v>99240</v>
      </c>
      <c r="B8054" s="332" t="s">
        <v>2317</v>
      </c>
      <c r="C8054" s="447" t="s">
        <v>5</v>
      </c>
      <c r="D8054" s="446">
        <v>573.28</v>
      </c>
    </row>
    <row r="8055" spans="1:4" ht="25.5">
      <c r="A8055" s="447">
        <v>99246</v>
      </c>
      <c r="B8055" s="332" t="s">
        <v>2320</v>
      </c>
      <c r="C8055" s="447" t="s">
        <v>5</v>
      </c>
      <c r="D8055" s="446">
        <v>784.28</v>
      </c>
    </row>
    <row r="8056" spans="1:4" ht="38.25">
      <c r="A8056" s="447">
        <v>97981</v>
      </c>
      <c r="B8056" s="332" t="s">
        <v>2279</v>
      </c>
      <c r="C8056" s="447" t="s">
        <v>5</v>
      </c>
      <c r="D8056" s="446">
        <v>1156.06</v>
      </c>
    </row>
    <row r="8057" spans="1:4" ht="38.25">
      <c r="A8057" s="447">
        <v>97989</v>
      </c>
      <c r="B8057" s="332" t="s">
        <v>2283</v>
      </c>
      <c r="C8057" s="447" t="s">
        <v>5</v>
      </c>
      <c r="D8057" s="446">
        <v>1625.41</v>
      </c>
    </row>
    <row r="8058" spans="1:4" ht="25.5">
      <c r="A8058" s="447">
        <v>98409</v>
      </c>
      <c r="B8058" s="332" t="s">
        <v>2316</v>
      </c>
      <c r="C8058" s="447" t="s">
        <v>5</v>
      </c>
      <c r="D8058" s="446">
        <v>330.91</v>
      </c>
    </row>
    <row r="8059" spans="1:4" ht="25.5">
      <c r="A8059" s="447">
        <v>97983</v>
      </c>
      <c r="B8059" s="332" t="s">
        <v>2280</v>
      </c>
      <c r="C8059" s="447" t="s">
        <v>5</v>
      </c>
      <c r="D8059" s="446">
        <v>435.23</v>
      </c>
    </row>
    <row r="8060" spans="1:4" ht="25.5">
      <c r="A8060" s="447">
        <v>97987</v>
      </c>
      <c r="B8060" s="332" t="s">
        <v>2282</v>
      </c>
      <c r="C8060" s="447" t="s">
        <v>5</v>
      </c>
      <c r="D8060" s="446">
        <v>576.80999999999995</v>
      </c>
    </row>
    <row r="8061" spans="1:4" ht="38.25">
      <c r="A8061" s="447">
        <v>99241</v>
      </c>
      <c r="B8061" s="332" t="s">
        <v>2318</v>
      </c>
      <c r="C8061" s="447" t="s">
        <v>5</v>
      </c>
      <c r="D8061" s="446">
        <v>1788.79</v>
      </c>
    </row>
    <row r="8062" spans="1:4" ht="38.25">
      <c r="A8062" s="447">
        <v>99247</v>
      </c>
      <c r="B8062" s="332" t="s">
        <v>2321</v>
      </c>
      <c r="C8062" s="447" t="s">
        <v>5</v>
      </c>
      <c r="D8062" s="446">
        <v>2039.45</v>
      </c>
    </row>
    <row r="8063" spans="1:4" ht="38.25">
      <c r="A8063" s="447">
        <v>99263</v>
      </c>
      <c r="B8063" s="332" t="s">
        <v>2325</v>
      </c>
      <c r="C8063" s="447" t="s">
        <v>5</v>
      </c>
      <c r="D8063" s="446">
        <v>2290.16</v>
      </c>
    </row>
    <row r="8064" spans="1:4" ht="38.25">
      <c r="A8064" s="447">
        <v>99276</v>
      </c>
      <c r="B8064" s="332" t="s">
        <v>2328</v>
      </c>
      <c r="C8064" s="447" t="s">
        <v>5</v>
      </c>
      <c r="D8064" s="446">
        <v>2540.87</v>
      </c>
    </row>
    <row r="8065" spans="1:4" ht="38.25">
      <c r="A8065" s="447">
        <v>99291</v>
      </c>
      <c r="B8065" s="332" t="s">
        <v>2336</v>
      </c>
      <c r="C8065" s="447" t="s">
        <v>5</v>
      </c>
      <c r="D8065" s="446">
        <v>2791.52</v>
      </c>
    </row>
    <row r="8066" spans="1:4" ht="38.25">
      <c r="A8066" s="447">
        <v>99297</v>
      </c>
      <c r="B8066" s="332" t="s">
        <v>2339</v>
      </c>
      <c r="C8066" s="447" t="s">
        <v>5</v>
      </c>
      <c r="D8066" s="446">
        <v>3062.93</v>
      </c>
    </row>
    <row r="8067" spans="1:4" ht="38.25">
      <c r="A8067" s="447">
        <v>99254</v>
      </c>
      <c r="B8067" s="332" t="s">
        <v>2323</v>
      </c>
      <c r="C8067" s="447" t="s">
        <v>5</v>
      </c>
      <c r="D8067" s="446">
        <v>1287.42</v>
      </c>
    </row>
    <row r="8068" spans="1:4" ht="38.25">
      <c r="A8068" s="447">
        <v>99261</v>
      </c>
      <c r="B8068" s="332" t="s">
        <v>2324</v>
      </c>
      <c r="C8068" s="447" t="s">
        <v>5</v>
      </c>
      <c r="D8068" s="446">
        <v>1538.07</v>
      </c>
    </row>
    <row r="8069" spans="1:4" ht="38.25">
      <c r="A8069" s="447">
        <v>99266</v>
      </c>
      <c r="B8069" s="332" t="s">
        <v>2326</v>
      </c>
      <c r="C8069" s="447" t="s">
        <v>5</v>
      </c>
      <c r="D8069" s="446">
        <v>1788.79</v>
      </c>
    </row>
    <row r="8070" spans="1:4" ht="38.25">
      <c r="A8070" s="447">
        <v>99269</v>
      </c>
      <c r="B8070" s="332" t="s">
        <v>2327</v>
      </c>
      <c r="C8070" s="447" t="s">
        <v>5</v>
      </c>
      <c r="D8070" s="446">
        <v>2039.45</v>
      </c>
    </row>
    <row r="8071" spans="1:4" ht="38.25">
      <c r="A8071" s="447">
        <v>99277</v>
      </c>
      <c r="B8071" s="332" t="s">
        <v>2329</v>
      </c>
      <c r="C8071" s="447" t="s">
        <v>5</v>
      </c>
      <c r="D8071" s="446">
        <v>2290.16</v>
      </c>
    </row>
    <row r="8072" spans="1:4" ht="38.25">
      <c r="A8072" s="447">
        <v>99281</v>
      </c>
      <c r="B8072" s="332" t="s">
        <v>2331</v>
      </c>
      <c r="C8072" s="447" t="s">
        <v>5</v>
      </c>
      <c r="D8072" s="446">
        <v>2540.87</v>
      </c>
    </row>
    <row r="8073" spans="1:4" ht="38.25">
      <c r="A8073" s="447">
        <v>99289</v>
      </c>
      <c r="B8073" s="332" t="s">
        <v>2335</v>
      </c>
      <c r="C8073" s="447" t="s">
        <v>5</v>
      </c>
      <c r="D8073" s="446">
        <v>2791.52</v>
      </c>
    </row>
    <row r="8074" spans="1:4" ht="38.25">
      <c r="A8074" s="447">
        <v>99282</v>
      </c>
      <c r="B8074" s="332" t="s">
        <v>2332</v>
      </c>
      <c r="C8074" s="447" t="s">
        <v>5</v>
      </c>
      <c r="D8074" s="446">
        <v>2816.6</v>
      </c>
    </row>
    <row r="8075" spans="1:4" ht="38.25">
      <c r="A8075" s="447">
        <v>99296</v>
      </c>
      <c r="B8075" s="332" t="s">
        <v>2338</v>
      </c>
      <c r="C8075" s="447" t="s">
        <v>5</v>
      </c>
      <c r="D8075" s="446">
        <v>3067.26</v>
      </c>
    </row>
    <row r="8076" spans="1:4" ht="38.25">
      <c r="A8076" s="447">
        <v>99299</v>
      </c>
      <c r="B8076" s="332" t="s">
        <v>2340</v>
      </c>
      <c r="C8076" s="447" t="s">
        <v>5</v>
      </c>
      <c r="D8076" s="446">
        <v>3317.87</v>
      </c>
    </row>
    <row r="8077" spans="1:4" ht="38.25">
      <c r="A8077" s="447">
        <v>99302</v>
      </c>
      <c r="B8077" s="332" t="s">
        <v>2341</v>
      </c>
      <c r="C8077" s="447" t="s">
        <v>5</v>
      </c>
      <c r="D8077" s="446">
        <v>3572.85</v>
      </c>
    </row>
    <row r="8078" spans="1:4" ht="38.25">
      <c r="A8078" s="447">
        <v>99307</v>
      </c>
      <c r="B8078" s="332" t="s">
        <v>2344</v>
      </c>
      <c r="C8078" s="447" t="s">
        <v>5</v>
      </c>
      <c r="D8078" s="446">
        <v>2310.9299999999998</v>
      </c>
    </row>
    <row r="8079" spans="1:4" ht="38.25">
      <c r="A8079" s="447">
        <v>99317</v>
      </c>
      <c r="B8079" s="332" t="s">
        <v>2348</v>
      </c>
      <c r="C8079" s="447" t="s">
        <v>5</v>
      </c>
      <c r="D8079" s="446">
        <v>2561.5700000000002</v>
      </c>
    </row>
    <row r="8080" spans="1:4" ht="38.25">
      <c r="A8080" s="447">
        <v>99321</v>
      </c>
      <c r="B8080" s="332" t="s">
        <v>2351</v>
      </c>
      <c r="C8080" s="447" t="s">
        <v>5</v>
      </c>
      <c r="D8080" s="446">
        <v>2812.29</v>
      </c>
    </row>
    <row r="8081" spans="1:4" ht="38.25">
      <c r="A8081" s="447">
        <v>99323</v>
      </c>
      <c r="B8081" s="332" t="s">
        <v>2352</v>
      </c>
      <c r="C8081" s="447" t="s">
        <v>5</v>
      </c>
      <c r="D8081" s="446">
        <v>3062.93</v>
      </c>
    </row>
    <row r="8082" spans="1:4" ht="38.25">
      <c r="A8082" s="447">
        <v>99325</v>
      </c>
      <c r="B8082" s="332" t="s">
        <v>2353</v>
      </c>
      <c r="C8082" s="447" t="s">
        <v>5</v>
      </c>
      <c r="D8082" s="446">
        <v>3317.87</v>
      </c>
    </row>
    <row r="8083" spans="1:4" ht="38.25">
      <c r="A8083" s="447">
        <v>99311</v>
      </c>
      <c r="B8083" s="332" t="s">
        <v>2346</v>
      </c>
      <c r="C8083" s="447" t="s">
        <v>5</v>
      </c>
      <c r="D8083" s="446">
        <v>3827.89</v>
      </c>
    </row>
    <row r="8084" spans="1:4" ht="38.25">
      <c r="A8084" s="447">
        <v>99314</v>
      </c>
      <c r="B8084" s="332" t="s">
        <v>2347</v>
      </c>
      <c r="C8084" s="447" t="s">
        <v>5</v>
      </c>
      <c r="D8084" s="446">
        <v>4082.88</v>
      </c>
    </row>
    <row r="8085" spans="1:4" ht="38.25">
      <c r="A8085" s="447">
        <v>99304</v>
      </c>
      <c r="B8085" s="332" t="s">
        <v>2342</v>
      </c>
      <c r="C8085" s="447" t="s">
        <v>5</v>
      </c>
      <c r="D8085" s="446">
        <v>3322.2</v>
      </c>
    </row>
    <row r="8086" spans="1:4" ht="38.25">
      <c r="A8086" s="447">
        <v>99306</v>
      </c>
      <c r="B8086" s="332" t="s">
        <v>2343</v>
      </c>
      <c r="C8086" s="447" t="s">
        <v>5</v>
      </c>
      <c r="D8086" s="446">
        <v>3572.85</v>
      </c>
    </row>
    <row r="8087" spans="1:4" ht="38.25">
      <c r="A8087" s="447">
        <v>99309</v>
      </c>
      <c r="B8087" s="332" t="s">
        <v>2345</v>
      </c>
      <c r="C8087" s="447" t="s">
        <v>5</v>
      </c>
      <c r="D8087" s="446">
        <v>3827.89</v>
      </c>
    </row>
    <row r="8088" spans="1:4" ht="38.25">
      <c r="A8088" s="447">
        <v>99327</v>
      </c>
      <c r="B8088" s="332" t="s">
        <v>2354</v>
      </c>
      <c r="C8088" s="447" t="s">
        <v>5</v>
      </c>
      <c r="D8088" s="446">
        <v>4295.57</v>
      </c>
    </row>
    <row r="8089" spans="1:4" ht="38.25">
      <c r="A8089" s="447">
        <v>98009</v>
      </c>
      <c r="B8089" s="332" t="s">
        <v>2293</v>
      </c>
      <c r="C8089" s="447" t="s">
        <v>5</v>
      </c>
      <c r="D8089" s="446">
        <v>1862.95</v>
      </c>
    </row>
    <row r="8090" spans="1:4" ht="38.25">
      <c r="A8090" s="447">
        <v>98011</v>
      </c>
      <c r="B8090" s="332" t="s">
        <v>2294</v>
      </c>
      <c r="C8090" s="447" t="s">
        <v>5</v>
      </c>
      <c r="D8090" s="446">
        <v>2124.4899999999998</v>
      </c>
    </row>
    <row r="8091" spans="1:4" ht="38.25">
      <c r="A8091" s="447">
        <v>98013</v>
      </c>
      <c r="B8091" s="332" t="s">
        <v>2295</v>
      </c>
      <c r="C8091" s="447" t="s">
        <v>5</v>
      </c>
      <c r="D8091" s="446">
        <v>2386.12</v>
      </c>
    </row>
    <row r="8092" spans="1:4" ht="38.25">
      <c r="A8092" s="447">
        <v>98015</v>
      </c>
      <c r="B8092" s="332" t="s">
        <v>2296</v>
      </c>
      <c r="C8092" s="447" t="s">
        <v>5</v>
      </c>
      <c r="D8092" s="446">
        <v>2647.74</v>
      </c>
    </row>
    <row r="8093" spans="1:4" ht="38.25">
      <c r="A8093" s="447">
        <v>98017</v>
      </c>
      <c r="B8093" s="332" t="s">
        <v>2297</v>
      </c>
      <c r="C8093" s="447" t="s">
        <v>5</v>
      </c>
      <c r="D8093" s="446">
        <v>2909.29</v>
      </c>
    </row>
    <row r="8094" spans="1:4" ht="38.25">
      <c r="A8094" s="447">
        <v>98019</v>
      </c>
      <c r="B8094" s="332" t="s">
        <v>2298</v>
      </c>
      <c r="C8094" s="447" t="s">
        <v>5</v>
      </c>
      <c r="D8094" s="446">
        <v>3194.87</v>
      </c>
    </row>
    <row r="8095" spans="1:4" ht="38.25">
      <c r="A8095" s="447">
        <v>97995</v>
      </c>
      <c r="B8095" s="332" t="s">
        <v>2286</v>
      </c>
      <c r="C8095" s="447" t="s">
        <v>5</v>
      </c>
      <c r="D8095" s="446">
        <v>1339.77</v>
      </c>
    </row>
    <row r="8096" spans="1:4" ht="38.25">
      <c r="A8096" s="447">
        <v>97997</v>
      </c>
      <c r="B8096" s="332" t="s">
        <v>2287</v>
      </c>
      <c r="C8096" s="447" t="s">
        <v>5</v>
      </c>
      <c r="D8096" s="446">
        <v>1601.31</v>
      </c>
    </row>
    <row r="8097" spans="1:4" ht="38.25">
      <c r="A8097" s="447">
        <v>97999</v>
      </c>
      <c r="B8097" s="332" t="s">
        <v>2288</v>
      </c>
      <c r="C8097" s="447" t="s">
        <v>5</v>
      </c>
      <c r="D8097" s="446">
        <v>1862.95</v>
      </c>
    </row>
    <row r="8098" spans="1:4" ht="38.25">
      <c r="A8098" s="447">
        <v>98001</v>
      </c>
      <c r="B8098" s="332" t="s">
        <v>2289</v>
      </c>
      <c r="C8098" s="447" t="s">
        <v>5</v>
      </c>
      <c r="D8098" s="446">
        <v>2124.4899999999998</v>
      </c>
    </row>
    <row r="8099" spans="1:4" ht="38.25">
      <c r="A8099" s="447">
        <v>98003</v>
      </c>
      <c r="B8099" s="332" t="s">
        <v>2290</v>
      </c>
      <c r="C8099" s="447" t="s">
        <v>5</v>
      </c>
      <c r="D8099" s="446">
        <v>2386.12</v>
      </c>
    </row>
    <row r="8100" spans="1:4" ht="38.25">
      <c r="A8100" s="447">
        <v>98005</v>
      </c>
      <c r="B8100" s="332" t="s">
        <v>2291</v>
      </c>
      <c r="C8100" s="447" t="s">
        <v>5</v>
      </c>
      <c r="D8100" s="446">
        <v>2647.74</v>
      </c>
    </row>
    <row r="8101" spans="1:4" ht="38.25">
      <c r="A8101" s="447">
        <v>98007</v>
      </c>
      <c r="B8101" s="332" t="s">
        <v>2292</v>
      </c>
      <c r="C8101" s="447" t="s">
        <v>5</v>
      </c>
      <c r="D8101" s="446">
        <v>2909.29</v>
      </c>
    </row>
    <row r="8102" spans="1:4" ht="38.25">
      <c r="A8102" s="447">
        <v>98031</v>
      </c>
      <c r="B8102" s="332" t="s">
        <v>2304</v>
      </c>
      <c r="C8102" s="447" t="s">
        <v>5</v>
      </c>
      <c r="D8102" s="446">
        <v>2938.34</v>
      </c>
    </row>
    <row r="8103" spans="1:4" ht="38.25">
      <c r="A8103" s="447">
        <v>98033</v>
      </c>
      <c r="B8103" s="332" t="s">
        <v>2305</v>
      </c>
      <c r="C8103" s="447" t="s">
        <v>5</v>
      </c>
      <c r="D8103" s="446">
        <v>3199.89</v>
      </c>
    </row>
    <row r="8104" spans="1:4" ht="38.25">
      <c r="A8104" s="447">
        <v>98035</v>
      </c>
      <c r="B8104" s="332" t="s">
        <v>2306</v>
      </c>
      <c r="C8104" s="447" t="s">
        <v>5</v>
      </c>
      <c r="D8104" s="446">
        <v>3461.41</v>
      </c>
    </row>
    <row r="8105" spans="1:4" ht="38.25">
      <c r="A8105" s="447">
        <v>98037</v>
      </c>
      <c r="B8105" s="332" t="s">
        <v>2307</v>
      </c>
      <c r="C8105" s="447" t="s">
        <v>5</v>
      </c>
      <c r="D8105" s="446">
        <v>3727.97</v>
      </c>
    </row>
    <row r="8106" spans="1:4" ht="38.25">
      <c r="A8106" s="447">
        <v>98021</v>
      </c>
      <c r="B8106" s="332" t="s">
        <v>2299</v>
      </c>
      <c r="C8106" s="447" t="s">
        <v>5</v>
      </c>
      <c r="D8106" s="446">
        <v>2410.17</v>
      </c>
    </row>
    <row r="8107" spans="1:4" ht="38.25">
      <c r="A8107" s="447">
        <v>98023</v>
      </c>
      <c r="B8107" s="332" t="s">
        <v>2300</v>
      </c>
      <c r="C8107" s="447" t="s">
        <v>5</v>
      </c>
      <c r="D8107" s="446">
        <v>2671.71</v>
      </c>
    </row>
    <row r="8108" spans="1:4" ht="38.25">
      <c r="A8108" s="447">
        <v>98025</v>
      </c>
      <c r="B8108" s="332" t="s">
        <v>2301</v>
      </c>
      <c r="C8108" s="447" t="s">
        <v>5</v>
      </c>
      <c r="D8108" s="446">
        <v>2933.34</v>
      </c>
    </row>
    <row r="8109" spans="1:4" ht="38.25">
      <c r="A8109" s="447">
        <v>98027</v>
      </c>
      <c r="B8109" s="332" t="s">
        <v>2302</v>
      </c>
      <c r="C8109" s="447" t="s">
        <v>5</v>
      </c>
      <c r="D8109" s="446">
        <v>3194.87</v>
      </c>
    </row>
    <row r="8110" spans="1:4" ht="38.25">
      <c r="A8110" s="447">
        <v>98029</v>
      </c>
      <c r="B8110" s="332" t="s">
        <v>2303</v>
      </c>
      <c r="C8110" s="447" t="s">
        <v>5</v>
      </c>
      <c r="D8110" s="446">
        <v>3461.41</v>
      </c>
    </row>
    <row r="8111" spans="1:4" ht="38.25">
      <c r="A8111" s="447">
        <v>98045</v>
      </c>
      <c r="B8111" s="332" t="s">
        <v>2311</v>
      </c>
      <c r="C8111" s="447" t="s">
        <v>5</v>
      </c>
      <c r="D8111" s="446">
        <v>3994.6</v>
      </c>
    </row>
    <row r="8112" spans="1:4" ht="38.25">
      <c r="A8112" s="447">
        <v>98047</v>
      </c>
      <c r="B8112" s="332" t="s">
        <v>2312</v>
      </c>
      <c r="C8112" s="447" t="s">
        <v>5</v>
      </c>
      <c r="D8112" s="446">
        <v>4261.18</v>
      </c>
    </row>
    <row r="8113" spans="1:4" ht="38.25">
      <c r="A8113" s="447">
        <v>98039</v>
      </c>
      <c r="B8113" s="332" t="s">
        <v>2308</v>
      </c>
      <c r="C8113" s="447" t="s">
        <v>5</v>
      </c>
      <c r="D8113" s="446">
        <v>3466.43</v>
      </c>
    </row>
    <row r="8114" spans="1:4" ht="38.25">
      <c r="A8114" s="447">
        <v>98041</v>
      </c>
      <c r="B8114" s="332" t="s">
        <v>2309</v>
      </c>
      <c r="C8114" s="447" t="s">
        <v>5</v>
      </c>
      <c r="D8114" s="446">
        <v>3727.97</v>
      </c>
    </row>
    <row r="8115" spans="1:4" ht="38.25">
      <c r="A8115" s="447">
        <v>98043</v>
      </c>
      <c r="B8115" s="332" t="s">
        <v>2310</v>
      </c>
      <c r="C8115" s="447" t="s">
        <v>5</v>
      </c>
      <c r="D8115" s="446">
        <v>3994.6</v>
      </c>
    </row>
    <row r="8116" spans="1:4" ht="38.25">
      <c r="A8116" s="447">
        <v>98049</v>
      </c>
      <c r="B8116" s="332" t="s">
        <v>2313</v>
      </c>
      <c r="C8116" s="447" t="s">
        <v>5</v>
      </c>
      <c r="D8116" s="446">
        <v>4478.7700000000004</v>
      </c>
    </row>
    <row r="8117" spans="1:4" ht="51">
      <c r="A8117" s="447">
        <v>101809</v>
      </c>
      <c r="B8117" s="332" t="s">
        <v>9601</v>
      </c>
      <c r="C8117" s="447" t="s">
        <v>2010</v>
      </c>
      <c r="D8117" s="446">
        <v>2885.91</v>
      </c>
    </row>
    <row r="8118" spans="1:4" ht="38.25">
      <c r="A8118" s="447">
        <v>97980</v>
      </c>
      <c r="B8118" s="332" t="s">
        <v>9602</v>
      </c>
      <c r="C8118" s="447" t="s">
        <v>2010</v>
      </c>
      <c r="D8118" s="446">
        <v>2015.4</v>
      </c>
    </row>
    <row r="8119" spans="1:4" ht="38.25">
      <c r="A8119" s="447">
        <v>98405</v>
      </c>
      <c r="B8119" s="332" t="s">
        <v>9603</v>
      </c>
      <c r="C8119" s="447" t="s">
        <v>2010</v>
      </c>
      <c r="D8119" s="446">
        <v>2480.2399999999998</v>
      </c>
    </row>
    <row r="8120" spans="1:4" ht="38.25">
      <c r="A8120" s="447">
        <v>97988</v>
      </c>
      <c r="B8120" s="332" t="s">
        <v>9604</v>
      </c>
      <c r="C8120" s="447" t="s">
        <v>2010</v>
      </c>
      <c r="D8120" s="446">
        <v>2944.88</v>
      </c>
    </row>
    <row r="8121" spans="1:4" ht="38.25">
      <c r="A8121" s="447">
        <v>102139</v>
      </c>
      <c r="B8121" s="332" t="s">
        <v>9605</v>
      </c>
      <c r="C8121" s="447" t="s">
        <v>2010</v>
      </c>
      <c r="D8121" s="446">
        <v>1522.24</v>
      </c>
    </row>
    <row r="8122" spans="1:4" ht="38.25">
      <c r="A8122" s="447">
        <v>102141</v>
      </c>
      <c r="B8122" s="332" t="s">
        <v>9606</v>
      </c>
      <c r="C8122" s="447" t="s">
        <v>2010</v>
      </c>
      <c r="D8122" s="446">
        <v>2343.69</v>
      </c>
    </row>
    <row r="8123" spans="1:4" ht="38.25">
      <c r="A8123" s="447">
        <v>99280</v>
      </c>
      <c r="B8123" s="332" t="s">
        <v>9607</v>
      </c>
      <c r="C8123" s="447" t="s">
        <v>2010</v>
      </c>
      <c r="D8123" s="446">
        <v>1935.88</v>
      </c>
    </row>
    <row r="8124" spans="1:4" ht="38.25">
      <c r="A8124" s="447">
        <v>99292</v>
      </c>
      <c r="B8124" s="332" t="s">
        <v>9608</v>
      </c>
      <c r="C8124" s="447" t="s">
        <v>2010</v>
      </c>
      <c r="D8124" s="446">
        <v>2389.5700000000002</v>
      </c>
    </row>
    <row r="8125" spans="1:4" ht="38.25">
      <c r="A8125" s="447">
        <v>99242</v>
      </c>
      <c r="B8125" s="332" t="s">
        <v>9609</v>
      </c>
      <c r="C8125" s="447" t="s">
        <v>2010</v>
      </c>
      <c r="D8125" s="446">
        <v>2844.05</v>
      </c>
    </row>
    <row r="8126" spans="1:4" ht="38.25">
      <c r="A8126" s="447">
        <v>99248</v>
      </c>
      <c r="B8126" s="332" t="s">
        <v>9610</v>
      </c>
      <c r="C8126" s="447" t="s">
        <v>2010</v>
      </c>
      <c r="D8126" s="446">
        <v>3641.68</v>
      </c>
    </row>
    <row r="8127" spans="1:4" ht="38.25">
      <c r="A8127" s="447">
        <v>99275</v>
      </c>
      <c r="B8127" s="332" t="s">
        <v>9611</v>
      </c>
      <c r="C8127" s="447" t="s">
        <v>2010</v>
      </c>
      <c r="D8127" s="446">
        <v>857.56</v>
      </c>
    </row>
    <row r="8128" spans="1:4" ht="38.25">
      <c r="A8128" s="447">
        <v>99285</v>
      </c>
      <c r="B8128" s="332" t="s">
        <v>9612</v>
      </c>
      <c r="C8128" s="447" t="s">
        <v>2010</v>
      </c>
      <c r="D8128" s="446">
        <v>1184.5899999999999</v>
      </c>
    </row>
    <row r="8129" spans="1:4" ht="38.25">
      <c r="A8129" s="447">
        <v>102457</v>
      </c>
      <c r="B8129" s="332" t="s">
        <v>9613</v>
      </c>
      <c r="C8129" s="447" t="s">
        <v>2010</v>
      </c>
      <c r="D8129" s="446">
        <v>1475.26</v>
      </c>
    </row>
    <row r="8130" spans="1:4" ht="38.25">
      <c r="A8130" s="447">
        <v>102142</v>
      </c>
      <c r="B8130" s="332" t="s">
        <v>9614</v>
      </c>
      <c r="C8130" s="447" t="s">
        <v>2010</v>
      </c>
      <c r="D8130" s="446">
        <v>2303.69</v>
      </c>
    </row>
    <row r="8131" spans="1:4" ht="38.25">
      <c r="A8131" s="447">
        <v>97992</v>
      </c>
      <c r="B8131" s="332" t="s">
        <v>9615</v>
      </c>
      <c r="C8131" s="447" t="s">
        <v>2010</v>
      </c>
      <c r="D8131" s="446">
        <v>3763.37</v>
      </c>
    </row>
    <row r="8132" spans="1:4" ht="38.25">
      <c r="A8132" s="447">
        <v>97978</v>
      </c>
      <c r="B8132" s="332" t="s">
        <v>9616</v>
      </c>
      <c r="C8132" s="447" t="s">
        <v>2010</v>
      </c>
      <c r="D8132" s="446">
        <v>866.42</v>
      </c>
    </row>
    <row r="8133" spans="1:4" ht="38.25">
      <c r="A8133" s="447">
        <v>98410</v>
      </c>
      <c r="B8133" s="332" t="s">
        <v>9617</v>
      </c>
      <c r="C8133" s="447" t="s">
        <v>2010</v>
      </c>
      <c r="D8133" s="446">
        <v>1107.44</v>
      </c>
    </row>
    <row r="8134" spans="1:4" ht="38.25">
      <c r="A8134" s="447">
        <v>97994</v>
      </c>
      <c r="B8134" s="332" t="s">
        <v>9618</v>
      </c>
      <c r="C8134" s="447" t="s">
        <v>2010</v>
      </c>
      <c r="D8134" s="446">
        <v>2610.54</v>
      </c>
    </row>
    <row r="8135" spans="1:4" ht="38.25">
      <c r="A8135" s="447">
        <v>99290</v>
      </c>
      <c r="B8135" s="332" t="s">
        <v>9619</v>
      </c>
      <c r="C8135" s="447" t="s">
        <v>2010</v>
      </c>
      <c r="D8135" s="446">
        <v>3994.05</v>
      </c>
    </row>
    <row r="8136" spans="1:4" ht="38.25">
      <c r="A8136" s="447">
        <v>99244</v>
      </c>
      <c r="B8136" s="332" t="s">
        <v>9620</v>
      </c>
      <c r="C8136" s="447" t="s">
        <v>2010</v>
      </c>
      <c r="D8136" s="446">
        <v>4882.01</v>
      </c>
    </row>
    <row r="8137" spans="1:4" ht="38.25">
      <c r="A8137" s="447">
        <v>99256</v>
      </c>
      <c r="B8137" s="332" t="s">
        <v>9621</v>
      </c>
      <c r="C8137" s="447" t="s">
        <v>2010</v>
      </c>
      <c r="D8137" s="446">
        <v>5738.5</v>
      </c>
    </row>
    <row r="8138" spans="1:4" ht="38.25">
      <c r="A8138" s="447">
        <v>99271</v>
      </c>
      <c r="B8138" s="332" t="s">
        <v>9622</v>
      </c>
      <c r="C8138" s="447" t="s">
        <v>2010</v>
      </c>
      <c r="D8138" s="446">
        <v>6594.88</v>
      </c>
    </row>
    <row r="8139" spans="1:4" ht="38.25">
      <c r="A8139" s="447">
        <v>99284</v>
      </c>
      <c r="B8139" s="332" t="s">
        <v>9623</v>
      </c>
      <c r="C8139" s="447" t="s">
        <v>2010</v>
      </c>
      <c r="D8139" s="446">
        <v>7451.43</v>
      </c>
    </row>
    <row r="8140" spans="1:4" ht="38.25">
      <c r="A8140" s="447">
        <v>99294</v>
      </c>
      <c r="B8140" s="332" t="s">
        <v>9624</v>
      </c>
      <c r="C8140" s="447" t="s">
        <v>2010</v>
      </c>
      <c r="D8140" s="446">
        <v>8307.8700000000008</v>
      </c>
    </row>
    <row r="8141" spans="1:4" ht="38.25">
      <c r="A8141" s="447">
        <v>99252</v>
      </c>
      <c r="B8141" s="332" t="s">
        <v>9625</v>
      </c>
      <c r="C8141" s="447" t="s">
        <v>2010</v>
      </c>
      <c r="D8141" s="446">
        <v>2547.39</v>
      </c>
    </row>
    <row r="8142" spans="1:4" ht="38.25">
      <c r="A8142" s="447">
        <v>99259</v>
      </c>
      <c r="B8142" s="332" t="s">
        <v>9626</v>
      </c>
      <c r="C8142" s="447" t="s">
        <v>2010</v>
      </c>
      <c r="D8142" s="446">
        <v>3225.28</v>
      </c>
    </row>
    <row r="8143" spans="1:4" ht="38.25">
      <c r="A8143" s="447">
        <v>99265</v>
      </c>
      <c r="B8143" s="332" t="s">
        <v>9627</v>
      </c>
      <c r="C8143" s="447" t="s">
        <v>2010</v>
      </c>
      <c r="D8143" s="446">
        <v>3903.11</v>
      </c>
    </row>
    <row r="8144" spans="1:4" ht="38.25">
      <c r="A8144" s="447">
        <v>99267</v>
      </c>
      <c r="B8144" s="332" t="s">
        <v>9628</v>
      </c>
      <c r="C8144" s="447" t="s">
        <v>2010</v>
      </c>
      <c r="D8144" s="446">
        <v>4580.96</v>
      </c>
    </row>
    <row r="8145" spans="1:4" ht="38.25">
      <c r="A8145" s="447">
        <v>99274</v>
      </c>
      <c r="B8145" s="332" t="s">
        <v>9629</v>
      </c>
      <c r="C8145" s="447" t="s">
        <v>2010</v>
      </c>
      <c r="D8145" s="446">
        <v>5298.54</v>
      </c>
    </row>
    <row r="8146" spans="1:4" ht="38.25">
      <c r="A8146" s="447">
        <v>99279</v>
      </c>
      <c r="B8146" s="332" t="s">
        <v>9630</v>
      </c>
      <c r="C8146" s="447" t="s">
        <v>2010</v>
      </c>
      <c r="D8146" s="446">
        <v>5981.41</v>
      </c>
    </row>
    <row r="8147" spans="1:4" ht="38.25">
      <c r="A8147" s="447">
        <v>99286</v>
      </c>
      <c r="B8147" s="332" t="s">
        <v>9631</v>
      </c>
      <c r="C8147" s="447" t="s">
        <v>2010</v>
      </c>
      <c r="D8147" s="446">
        <v>6664.32</v>
      </c>
    </row>
    <row r="8148" spans="1:4" ht="38.25">
      <c r="A8148" s="447">
        <v>99326</v>
      </c>
      <c r="B8148" s="332" t="s">
        <v>9632</v>
      </c>
      <c r="C8148" s="447" t="s">
        <v>2010</v>
      </c>
      <c r="D8148" s="446">
        <v>8180.04</v>
      </c>
    </row>
    <row r="8149" spans="1:4" ht="38.25">
      <c r="A8149" s="447">
        <v>99287</v>
      </c>
      <c r="B8149" s="332" t="s">
        <v>9633</v>
      </c>
      <c r="C8149" s="447" t="s">
        <v>2010</v>
      </c>
      <c r="D8149" s="446">
        <v>9414.61</v>
      </c>
    </row>
    <row r="8150" spans="1:4" ht="38.25">
      <c r="A8150" s="447">
        <v>99298</v>
      </c>
      <c r="B8150" s="332" t="s">
        <v>9634</v>
      </c>
      <c r="C8150" s="447" t="s">
        <v>2010</v>
      </c>
      <c r="D8150" s="446">
        <v>10649.22</v>
      </c>
    </row>
    <row r="8151" spans="1:4" ht="38.25">
      <c r="A8151" s="447">
        <v>99300</v>
      </c>
      <c r="B8151" s="332" t="s">
        <v>9635</v>
      </c>
      <c r="C8151" s="447" t="s">
        <v>2010</v>
      </c>
      <c r="D8151" s="446">
        <v>11883.83</v>
      </c>
    </row>
    <row r="8152" spans="1:4" ht="38.25">
      <c r="A8152" s="447">
        <v>99301</v>
      </c>
      <c r="B8152" s="332" t="s">
        <v>9636</v>
      </c>
      <c r="C8152" s="447" t="s">
        <v>2010</v>
      </c>
      <c r="D8152" s="446">
        <v>5892.79</v>
      </c>
    </row>
    <row r="8153" spans="1:4" ht="38.25">
      <c r="A8153" s="447">
        <v>99312</v>
      </c>
      <c r="B8153" s="332" t="s">
        <v>9637</v>
      </c>
      <c r="C8153" s="447" t="s">
        <v>2010</v>
      </c>
      <c r="D8153" s="446">
        <v>6909.22</v>
      </c>
    </row>
    <row r="8154" spans="1:4" ht="38.25">
      <c r="A8154" s="447">
        <v>99320</v>
      </c>
      <c r="B8154" s="332" t="s">
        <v>9638</v>
      </c>
      <c r="C8154" s="447" t="s">
        <v>2010</v>
      </c>
      <c r="D8154" s="446">
        <v>7995.32</v>
      </c>
    </row>
    <row r="8155" spans="1:4" ht="38.25">
      <c r="A8155" s="447">
        <v>99322</v>
      </c>
      <c r="B8155" s="332" t="s">
        <v>9639</v>
      </c>
      <c r="C8155" s="447" t="s">
        <v>2010</v>
      </c>
      <c r="D8155" s="446">
        <v>9020.5499999999993</v>
      </c>
    </row>
    <row r="8156" spans="1:4" ht="38.25">
      <c r="A8156" s="447">
        <v>99324</v>
      </c>
      <c r="B8156" s="332" t="s">
        <v>9640</v>
      </c>
      <c r="C8156" s="447" t="s">
        <v>2010</v>
      </c>
      <c r="D8156" s="446">
        <v>10045.799999999999</v>
      </c>
    </row>
    <row r="8157" spans="1:4" ht="38.25">
      <c r="A8157" s="447">
        <v>99310</v>
      </c>
      <c r="B8157" s="332" t="s">
        <v>9641</v>
      </c>
      <c r="C8157" s="447" t="s">
        <v>2010</v>
      </c>
      <c r="D8157" s="446">
        <v>13938.34</v>
      </c>
    </row>
    <row r="8158" spans="1:4" ht="38.25">
      <c r="A8158" s="447">
        <v>99313</v>
      </c>
      <c r="B8158" s="332" t="s">
        <v>9642</v>
      </c>
      <c r="C8158" s="447" t="s">
        <v>2010</v>
      </c>
      <c r="D8158" s="446">
        <v>15541.2</v>
      </c>
    </row>
    <row r="8159" spans="1:4" ht="38.25">
      <c r="A8159" s="447">
        <v>99303</v>
      </c>
      <c r="B8159" s="332" t="s">
        <v>9643</v>
      </c>
      <c r="C8159" s="447" t="s">
        <v>2010</v>
      </c>
      <c r="D8159" s="446">
        <v>10874.96</v>
      </c>
    </row>
    <row r="8160" spans="1:4" ht="38.25">
      <c r="A8160" s="447">
        <v>99305</v>
      </c>
      <c r="B8160" s="332" t="s">
        <v>9644</v>
      </c>
      <c r="C8160" s="447" t="s">
        <v>2010</v>
      </c>
      <c r="D8160" s="446">
        <v>12293.73</v>
      </c>
    </row>
    <row r="8161" spans="1:4" ht="38.25">
      <c r="A8161" s="447">
        <v>99308</v>
      </c>
      <c r="B8161" s="332" t="s">
        <v>9645</v>
      </c>
      <c r="C8161" s="447" t="s">
        <v>2010</v>
      </c>
      <c r="D8161" s="446">
        <v>13712.56</v>
      </c>
    </row>
    <row r="8162" spans="1:4" ht="38.25">
      <c r="A8162" s="447">
        <v>99315</v>
      </c>
      <c r="B8162" s="332" t="s">
        <v>9646</v>
      </c>
      <c r="C8162" s="447" t="s">
        <v>2010</v>
      </c>
      <c r="D8162" s="446">
        <v>17369.98</v>
      </c>
    </row>
    <row r="8163" spans="1:4" ht="38.25">
      <c r="A8163" s="447">
        <v>98008</v>
      </c>
      <c r="B8163" s="332" t="s">
        <v>9647</v>
      </c>
      <c r="C8163" s="447" t="s">
        <v>2010</v>
      </c>
      <c r="D8163" s="446">
        <v>4093.33</v>
      </c>
    </row>
    <row r="8164" spans="1:4" ht="38.25">
      <c r="A8164" s="447">
        <v>98010</v>
      </c>
      <c r="B8164" s="332" t="s">
        <v>9648</v>
      </c>
      <c r="C8164" s="447" t="s">
        <v>2010</v>
      </c>
      <c r="D8164" s="446">
        <v>5003.1499999999996</v>
      </c>
    </row>
    <row r="8165" spans="1:4" ht="38.25">
      <c r="A8165" s="447">
        <v>98012</v>
      </c>
      <c r="B8165" s="332" t="s">
        <v>9649</v>
      </c>
      <c r="C8165" s="447" t="s">
        <v>2010</v>
      </c>
      <c r="D8165" s="446">
        <v>5881.48</v>
      </c>
    </row>
    <row r="8166" spans="1:4" ht="38.25">
      <c r="A8166" s="447">
        <v>98014</v>
      </c>
      <c r="B8166" s="332" t="s">
        <v>9650</v>
      </c>
      <c r="C8166" s="447" t="s">
        <v>2010</v>
      </c>
      <c r="D8166" s="446">
        <v>6759.72</v>
      </c>
    </row>
    <row r="8167" spans="1:4" ht="38.25">
      <c r="A8167" s="447">
        <v>98016</v>
      </c>
      <c r="B8167" s="332" t="s">
        <v>9651</v>
      </c>
      <c r="C8167" s="447" t="s">
        <v>2010</v>
      </c>
      <c r="D8167" s="446">
        <v>7638.12</v>
      </c>
    </row>
    <row r="8168" spans="1:4" ht="38.25">
      <c r="A8168" s="447">
        <v>98018</v>
      </c>
      <c r="B8168" s="332" t="s">
        <v>9652</v>
      </c>
      <c r="C8168" s="447" t="s">
        <v>2010</v>
      </c>
      <c r="D8168" s="446">
        <v>8516.39</v>
      </c>
    </row>
    <row r="8169" spans="1:4" ht="38.25">
      <c r="A8169" s="447">
        <v>97996</v>
      </c>
      <c r="B8169" s="332" t="s">
        <v>9653</v>
      </c>
      <c r="C8169" s="447" t="s">
        <v>2010</v>
      </c>
      <c r="D8169" s="446">
        <v>3305.86</v>
      </c>
    </row>
    <row r="8170" spans="1:4" ht="38.25">
      <c r="A8170" s="447">
        <v>98407</v>
      </c>
      <c r="B8170" s="332" t="s">
        <v>9654</v>
      </c>
      <c r="C8170" s="447" t="s">
        <v>2010</v>
      </c>
      <c r="D8170" s="446">
        <v>4001.11</v>
      </c>
    </row>
    <row r="8171" spans="1:4" ht="38.25">
      <c r="A8171" s="447">
        <v>98408</v>
      </c>
      <c r="B8171" s="332" t="s">
        <v>9655</v>
      </c>
      <c r="C8171" s="447" t="s">
        <v>2010</v>
      </c>
      <c r="D8171" s="446">
        <v>4696.3900000000003</v>
      </c>
    </row>
    <row r="8172" spans="1:4" ht="38.25">
      <c r="A8172" s="447">
        <v>98002</v>
      </c>
      <c r="B8172" s="332" t="s">
        <v>9656</v>
      </c>
      <c r="C8172" s="447" t="s">
        <v>2010</v>
      </c>
      <c r="D8172" s="446">
        <v>5431.39</v>
      </c>
    </row>
    <row r="8173" spans="1:4" ht="38.25">
      <c r="A8173" s="447">
        <v>98406</v>
      </c>
      <c r="B8173" s="332" t="s">
        <v>9657</v>
      </c>
      <c r="C8173" s="447" t="s">
        <v>2010</v>
      </c>
      <c r="D8173" s="446">
        <v>6131.69</v>
      </c>
    </row>
    <row r="8174" spans="1:4" ht="38.25">
      <c r="A8174" s="447">
        <v>98006</v>
      </c>
      <c r="B8174" s="332" t="s">
        <v>9658</v>
      </c>
      <c r="C8174" s="447" t="s">
        <v>2010</v>
      </c>
      <c r="D8174" s="446">
        <v>6832.01</v>
      </c>
    </row>
    <row r="8175" spans="1:4" ht="38.25">
      <c r="A8175" s="447">
        <v>98030</v>
      </c>
      <c r="B8175" s="332" t="s">
        <v>9659</v>
      </c>
      <c r="C8175" s="447" t="s">
        <v>2010</v>
      </c>
      <c r="D8175" s="446">
        <v>8385.7199999999993</v>
      </c>
    </row>
    <row r="8176" spans="1:4" ht="38.25">
      <c r="A8176" s="447">
        <v>98032</v>
      </c>
      <c r="B8176" s="332" t="s">
        <v>9660</v>
      </c>
      <c r="C8176" s="447" t="s">
        <v>2010</v>
      </c>
      <c r="D8176" s="446">
        <v>9652.2099999999991</v>
      </c>
    </row>
    <row r="8177" spans="1:4" ht="38.25">
      <c r="A8177" s="447">
        <v>98034</v>
      </c>
      <c r="B8177" s="332" t="s">
        <v>9661</v>
      </c>
      <c r="C8177" s="447" t="s">
        <v>2010</v>
      </c>
      <c r="D8177" s="446">
        <v>10918.75</v>
      </c>
    </row>
    <row r="8178" spans="1:4" ht="38.25">
      <c r="A8178" s="447">
        <v>98036</v>
      </c>
      <c r="B8178" s="332" t="s">
        <v>9662</v>
      </c>
      <c r="C8178" s="447" t="s">
        <v>2010</v>
      </c>
      <c r="D8178" s="446">
        <v>12185.28</v>
      </c>
    </row>
    <row r="8179" spans="1:4" ht="38.25">
      <c r="A8179" s="447">
        <v>98020</v>
      </c>
      <c r="B8179" s="332" t="s">
        <v>9663</v>
      </c>
      <c r="C8179" s="447" t="s">
        <v>2010</v>
      </c>
      <c r="D8179" s="446">
        <v>6040.36</v>
      </c>
    </row>
    <row r="8180" spans="1:4" ht="38.25">
      <c r="A8180" s="447">
        <v>98022</v>
      </c>
      <c r="B8180" s="332" t="s">
        <v>9664</v>
      </c>
      <c r="C8180" s="447" t="s">
        <v>2010</v>
      </c>
      <c r="D8180" s="446">
        <v>7082.53</v>
      </c>
    </row>
    <row r="8181" spans="1:4" ht="38.25">
      <c r="A8181" s="447">
        <v>98024</v>
      </c>
      <c r="B8181" s="332" t="s">
        <v>9665</v>
      </c>
      <c r="C8181" s="447" t="s">
        <v>2010</v>
      </c>
      <c r="D8181" s="446">
        <v>8194.36</v>
      </c>
    </row>
    <row r="8182" spans="1:4" ht="38.25">
      <c r="A8182" s="447">
        <v>98026</v>
      </c>
      <c r="B8182" s="332" t="s">
        <v>9666</v>
      </c>
      <c r="C8182" s="447" t="s">
        <v>2010</v>
      </c>
      <c r="D8182" s="446">
        <v>9245.33</v>
      </c>
    </row>
    <row r="8183" spans="1:4" ht="38.25">
      <c r="A8183" s="447">
        <v>98028</v>
      </c>
      <c r="B8183" s="332" t="s">
        <v>9667</v>
      </c>
      <c r="C8183" s="447" t="s">
        <v>2010</v>
      </c>
      <c r="D8183" s="446">
        <v>10296.32</v>
      </c>
    </row>
    <row r="8184" spans="1:4" ht="38.25">
      <c r="A8184" s="447">
        <v>98044</v>
      </c>
      <c r="B8184" s="332" t="s">
        <v>9668</v>
      </c>
      <c r="C8184" s="447" t="s">
        <v>2010</v>
      </c>
      <c r="D8184" s="446">
        <v>14293.23</v>
      </c>
    </row>
    <row r="8185" spans="1:4" ht="38.25">
      <c r="A8185" s="447">
        <v>98046</v>
      </c>
      <c r="B8185" s="332" t="s">
        <v>9669</v>
      </c>
      <c r="C8185" s="447" t="s">
        <v>2010</v>
      </c>
      <c r="D8185" s="446">
        <v>15937.32</v>
      </c>
    </row>
    <row r="8186" spans="1:4" ht="38.25">
      <c r="A8186" s="447">
        <v>98038</v>
      </c>
      <c r="B8186" s="332" t="s">
        <v>9670</v>
      </c>
      <c r="C8186" s="447" t="s">
        <v>2010</v>
      </c>
      <c r="D8186" s="446">
        <v>11150.58</v>
      </c>
    </row>
    <row r="8187" spans="1:4" ht="38.25">
      <c r="A8187" s="447">
        <v>98040</v>
      </c>
      <c r="B8187" s="332" t="s">
        <v>9671</v>
      </c>
      <c r="C8187" s="447" t="s">
        <v>2010</v>
      </c>
      <c r="D8187" s="446">
        <v>12605.93</v>
      </c>
    </row>
    <row r="8188" spans="1:4" ht="38.25">
      <c r="A8188" s="447">
        <v>98042</v>
      </c>
      <c r="B8188" s="332" t="s">
        <v>9672</v>
      </c>
      <c r="C8188" s="447" t="s">
        <v>2010</v>
      </c>
      <c r="D8188" s="446">
        <v>14061.34</v>
      </c>
    </row>
    <row r="8189" spans="1:4" ht="38.25">
      <c r="A8189" s="447">
        <v>98048</v>
      </c>
      <c r="B8189" s="332" t="s">
        <v>9673</v>
      </c>
      <c r="C8189" s="447" t="s">
        <v>2010</v>
      </c>
      <c r="D8189" s="446">
        <v>17813.43</v>
      </c>
    </row>
    <row r="8190" spans="1:4" ht="38.25">
      <c r="A8190" s="447">
        <v>97955</v>
      </c>
      <c r="B8190" s="332" t="s">
        <v>2274</v>
      </c>
      <c r="C8190" s="447" t="s">
        <v>2010</v>
      </c>
      <c r="D8190" s="446">
        <v>2809.8</v>
      </c>
    </row>
    <row r="8191" spans="1:4" ht="38.25">
      <c r="A8191" s="447">
        <v>97948</v>
      </c>
      <c r="B8191" s="332" t="s">
        <v>2268</v>
      </c>
      <c r="C8191" s="447" t="s">
        <v>2010</v>
      </c>
      <c r="D8191" s="446">
        <v>3008.94</v>
      </c>
    </row>
    <row r="8192" spans="1:4" ht="25.5">
      <c r="A8192" s="447">
        <v>97934</v>
      </c>
      <c r="B8192" s="332" t="s">
        <v>3701</v>
      </c>
      <c r="C8192" s="447" t="s">
        <v>2010</v>
      </c>
      <c r="D8192" s="446">
        <v>2180.9</v>
      </c>
    </row>
    <row r="8193" spans="1:4" ht="38.25">
      <c r="A8193" s="447">
        <v>97953</v>
      </c>
      <c r="B8193" s="332" t="s">
        <v>2273</v>
      </c>
      <c r="C8193" s="447" t="s">
        <v>2010</v>
      </c>
      <c r="D8193" s="446">
        <v>1294.67</v>
      </c>
    </row>
    <row r="8194" spans="1:4" ht="38.25">
      <c r="A8194" s="447">
        <v>97947</v>
      </c>
      <c r="B8194" s="332" t="s">
        <v>2267</v>
      </c>
      <c r="C8194" s="447" t="s">
        <v>2010</v>
      </c>
      <c r="D8194" s="446">
        <v>1633.14</v>
      </c>
    </row>
    <row r="8195" spans="1:4" ht="25.5">
      <c r="A8195" s="447">
        <v>97933</v>
      </c>
      <c r="B8195" s="332" t="s">
        <v>2264</v>
      </c>
      <c r="C8195" s="447" t="s">
        <v>2010</v>
      </c>
      <c r="D8195" s="446">
        <v>888.66</v>
      </c>
    </row>
    <row r="8196" spans="1:4" ht="38.25">
      <c r="A8196" s="447">
        <v>97961</v>
      </c>
      <c r="B8196" s="332" t="s">
        <v>2277</v>
      </c>
      <c r="C8196" s="447" t="s">
        <v>2010</v>
      </c>
      <c r="D8196" s="446">
        <v>2322.5100000000002</v>
      </c>
    </row>
    <row r="8197" spans="1:4" ht="38.25">
      <c r="A8197" s="447">
        <v>97951</v>
      </c>
      <c r="B8197" s="332" t="s">
        <v>2271</v>
      </c>
      <c r="C8197" s="447" t="s">
        <v>2010</v>
      </c>
      <c r="D8197" s="446">
        <v>2683.59</v>
      </c>
    </row>
    <row r="8198" spans="1:4" ht="38.25">
      <c r="A8198" s="447">
        <v>97973</v>
      </c>
      <c r="B8198" s="332" t="s">
        <v>2278</v>
      </c>
      <c r="C8198" s="447" t="s">
        <v>2010</v>
      </c>
      <c r="D8198" s="446">
        <v>4326.45</v>
      </c>
    </row>
    <row r="8199" spans="1:4" ht="38.25">
      <c r="A8199" s="447">
        <v>97952</v>
      </c>
      <c r="B8199" s="332" t="s">
        <v>2272</v>
      </c>
      <c r="C8199" s="447" t="s">
        <v>2010</v>
      </c>
      <c r="D8199" s="446">
        <v>4647.49</v>
      </c>
    </row>
    <row r="8200" spans="1:4" ht="38.25">
      <c r="A8200" s="447">
        <v>97957</v>
      </c>
      <c r="B8200" s="332" t="s">
        <v>2276</v>
      </c>
      <c r="C8200" s="447" t="s">
        <v>2010</v>
      </c>
      <c r="D8200" s="446">
        <v>2643.3</v>
      </c>
    </row>
    <row r="8201" spans="1:4" ht="38.25">
      <c r="A8201" s="447">
        <v>97950</v>
      </c>
      <c r="B8201" s="332" t="s">
        <v>2270</v>
      </c>
      <c r="C8201" s="447" t="s">
        <v>2010</v>
      </c>
      <c r="D8201" s="446">
        <v>3022.77</v>
      </c>
    </row>
    <row r="8202" spans="1:4" ht="25.5">
      <c r="A8202" s="447">
        <v>97936</v>
      </c>
      <c r="B8202" s="332" t="s">
        <v>2266</v>
      </c>
      <c r="C8202" s="447" t="s">
        <v>2010</v>
      </c>
      <c r="D8202" s="446">
        <v>1987.91</v>
      </c>
    </row>
    <row r="8203" spans="1:4" ht="38.25">
      <c r="A8203" s="447">
        <v>97956</v>
      </c>
      <c r="B8203" s="332" t="s">
        <v>2275</v>
      </c>
      <c r="C8203" s="447" t="s">
        <v>2010</v>
      </c>
      <c r="D8203" s="446">
        <v>1478.95</v>
      </c>
    </row>
    <row r="8204" spans="1:4" ht="38.25">
      <c r="A8204" s="447">
        <v>97949</v>
      </c>
      <c r="B8204" s="332" t="s">
        <v>2269</v>
      </c>
      <c r="C8204" s="447" t="s">
        <v>2010</v>
      </c>
      <c r="D8204" s="446">
        <v>1710.81</v>
      </c>
    </row>
    <row r="8205" spans="1:4" ht="25.5">
      <c r="A8205" s="447">
        <v>97935</v>
      </c>
      <c r="B8205" s="332" t="s">
        <v>2265</v>
      </c>
      <c r="C8205" s="447" t="s">
        <v>2010</v>
      </c>
      <c r="D8205" s="446">
        <v>776.11</v>
      </c>
    </row>
    <row r="8206" spans="1:4" ht="38.25">
      <c r="A8206" s="447">
        <v>99319</v>
      </c>
      <c r="B8206" s="332" t="s">
        <v>2350</v>
      </c>
      <c r="C8206" s="447" t="s">
        <v>5</v>
      </c>
      <c r="D8206" s="446">
        <v>866.15</v>
      </c>
    </row>
    <row r="8207" spans="1:4" ht="25.5">
      <c r="A8207" s="447">
        <v>99318</v>
      </c>
      <c r="B8207" s="332" t="s">
        <v>2349</v>
      </c>
      <c r="C8207" s="447" t="s">
        <v>5</v>
      </c>
      <c r="D8207" s="446">
        <v>238.77</v>
      </c>
    </row>
    <row r="8208" spans="1:4" ht="38.25">
      <c r="A8208" s="447">
        <v>98051</v>
      </c>
      <c r="B8208" s="332" t="s">
        <v>2315</v>
      </c>
      <c r="C8208" s="447" t="s">
        <v>5</v>
      </c>
      <c r="D8208" s="446">
        <v>929.47</v>
      </c>
    </row>
    <row r="8209" spans="1:4" ht="25.5">
      <c r="A8209" s="447">
        <v>98050</v>
      </c>
      <c r="B8209" s="332" t="s">
        <v>2314</v>
      </c>
      <c r="C8209" s="447" t="s">
        <v>5</v>
      </c>
      <c r="D8209" s="446">
        <v>239.73</v>
      </c>
    </row>
    <row r="8210" spans="1:4" ht="38.25">
      <c r="A8210" s="447">
        <v>99272</v>
      </c>
      <c r="B8210" s="332" t="s">
        <v>9674</v>
      </c>
      <c r="C8210" s="447" t="s">
        <v>2010</v>
      </c>
      <c r="D8210" s="446">
        <v>1051.5999999999999</v>
      </c>
    </row>
    <row r="8211" spans="1:4" ht="38.25">
      <c r="A8211" s="447">
        <v>99273</v>
      </c>
      <c r="B8211" s="332" t="s">
        <v>9675</v>
      </c>
      <c r="C8211" s="447" t="s">
        <v>2010</v>
      </c>
      <c r="D8211" s="446">
        <v>1484.79</v>
      </c>
    </row>
    <row r="8212" spans="1:4" ht="38.25">
      <c r="A8212" s="447">
        <v>99268</v>
      </c>
      <c r="B8212" s="332" t="s">
        <v>9676</v>
      </c>
      <c r="C8212" s="447" t="s">
        <v>2010</v>
      </c>
      <c r="D8212" s="446">
        <v>418.79</v>
      </c>
    </row>
    <row r="8213" spans="1:4" ht="38.25">
      <c r="A8213" s="447">
        <v>99270</v>
      </c>
      <c r="B8213" s="332" t="s">
        <v>9677</v>
      </c>
      <c r="C8213" s="447" t="s">
        <v>2010</v>
      </c>
      <c r="D8213" s="446">
        <v>541.61</v>
      </c>
    </row>
    <row r="8214" spans="1:4" ht="38.25">
      <c r="A8214" s="447">
        <v>97976</v>
      </c>
      <c r="B8214" s="332" t="s">
        <v>9678</v>
      </c>
      <c r="C8214" s="447" t="s">
        <v>2010</v>
      </c>
      <c r="D8214" s="446">
        <v>1096.98</v>
      </c>
    </row>
    <row r="8215" spans="1:4" ht="38.25">
      <c r="A8215" s="447">
        <v>97977</v>
      </c>
      <c r="B8215" s="332" t="s">
        <v>9679</v>
      </c>
      <c r="C8215" s="447" t="s">
        <v>2010</v>
      </c>
      <c r="D8215" s="446">
        <v>1565.24</v>
      </c>
    </row>
    <row r="8216" spans="1:4" ht="38.25">
      <c r="A8216" s="447">
        <v>97974</v>
      </c>
      <c r="B8216" s="332" t="s">
        <v>9680</v>
      </c>
      <c r="C8216" s="447" t="s">
        <v>2010</v>
      </c>
      <c r="D8216" s="446">
        <v>423.3</v>
      </c>
    </row>
    <row r="8217" spans="1:4" ht="38.25">
      <c r="A8217" s="447">
        <v>97975</v>
      </c>
      <c r="B8217" s="332" t="s">
        <v>9681</v>
      </c>
      <c r="C8217" s="447" t="s">
        <v>2010</v>
      </c>
      <c r="D8217" s="446">
        <v>546.89</v>
      </c>
    </row>
    <row r="8218" spans="1:4" ht="25.5">
      <c r="A8218" s="447">
        <v>101798</v>
      </c>
      <c r="B8218" s="332" t="s">
        <v>2895</v>
      </c>
      <c r="C8218" s="447" t="s">
        <v>2010</v>
      </c>
      <c r="D8218" s="446">
        <v>291.2</v>
      </c>
    </row>
    <row r="8219" spans="1:4" ht="25.5">
      <c r="A8219" s="447">
        <v>101799</v>
      </c>
      <c r="B8219" s="332" t="s">
        <v>2896</v>
      </c>
      <c r="C8219" s="447" t="s">
        <v>2010</v>
      </c>
      <c r="D8219" s="446">
        <v>695.15</v>
      </c>
    </row>
    <row r="8220" spans="1:4" ht="25.5">
      <c r="A8220" s="447">
        <v>102487</v>
      </c>
      <c r="B8220" s="332" t="s">
        <v>2758</v>
      </c>
      <c r="C8220" s="447" t="s">
        <v>827</v>
      </c>
      <c r="D8220" s="446">
        <v>594.16999999999996</v>
      </c>
    </row>
    <row r="8221" spans="1:4" ht="38.25">
      <c r="A8221" s="447">
        <v>102486</v>
      </c>
      <c r="B8221" s="332" t="s">
        <v>2757</v>
      </c>
      <c r="C8221" s="447" t="s">
        <v>827</v>
      </c>
      <c r="D8221" s="446">
        <v>646.64</v>
      </c>
    </row>
    <row r="8222" spans="1:4" ht="38.25">
      <c r="A8222" s="447">
        <v>102474</v>
      </c>
      <c r="B8222" s="332" t="s">
        <v>2745</v>
      </c>
      <c r="C8222" s="447" t="s">
        <v>827</v>
      </c>
      <c r="D8222" s="446">
        <v>583.67999999999995</v>
      </c>
    </row>
    <row r="8223" spans="1:4" ht="38.25">
      <c r="A8223" s="447">
        <v>102480</v>
      </c>
      <c r="B8223" s="332" t="s">
        <v>2751</v>
      </c>
      <c r="C8223" s="447" t="s">
        <v>827</v>
      </c>
      <c r="D8223" s="446">
        <v>577.58000000000004</v>
      </c>
    </row>
    <row r="8224" spans="1:4" ht="25.5">
      <c r="A8224" s="447">
        <v>94975</v>
      </c>
      <c r="B8224" s="332" t="s">
        <v>2743</v>
      </c>
      <c r="C8224" s="447" t="s">
        <v>827</v>
      </c>
      <c r="D8224" s="446">
        <v>502.64</v>
      </c>
    </row>
    <row r="8225" spans="1:4" ht="38.25">
      <c r="A8225" s="447">
        <v>94963</v>
      </c>
      <c r="B8225" s="332" t="s">
        <v>2731</v>
      </c>
      <c r="C8225" s="447" t="s">
        <v>827</v>
      </c>
      <c r="D8225" s="446">
        <v>440.79</v>
      </c>
    </row>
    <row r="8226" spans="1:4" ht="38.25">
      <c r="A8226" s="447">
        <v>94969</v>
      </c>
      <c r="B8226" s="332" t="s">
        <v>2737</v>
      </c>
      <c r="C8226" s="447" t="s">
        <v>827</v>
      </c>
      <c r="D8226" s="446">
        <v>434.19</v>
      </c>
    </row>
    <row r="8227" spans="1:4" ht="38.25">
      <c r="A8227" s="447">
        <v>102475</v>
      </c>
      <c r="B8227" s="332" t="s">
        <v>2746</v>
      </c>
      <c r="C8227" s="447" t="s">
        <v>827</v>
      </c>
      <c r="D8227" s="446">
        <v>625.24</v>
      </c>
    </row>
    <row r="8228" spans="1:4" ht="38.25">
      <c r="A8228" s="447">
        <v>102481</v>
      </c>
      <c r="B8228" s="332" t="s">
        <v>2752</v>
      </c>
      <c r="C8228" s="447" t="s">
        <v>827</v>
      </c>
      <c r="D8228" s="446">
        <v>612.49</v>
      </c>
    </row>
    <row r="8229" spans="1:4" ht="38.25">
      <c r="A8229" s="447">
        <v>94964</v>
      </c>
      <c r="B8229" s="332" t="s">
        <v>2732</v>
      </c>
      <c r="C8229" s="447" t="s">
        <v>827</v>
      </c>
      <c r="D8229" s="446">
        <v>477.99</v>
      </c>
    </row>
    <row r="8230" spans="1:4" ht="38.25">
      <c r="A8230" s="447">
        <v>94970</v>
      </c>
      <c r="B8230" s="332" t="s">
        <v>2738</v>
      </c>
      <c r="C8230" s="447" t="s">
        <v>827</v>
      </c>
      <c r="D8230" s="446">
        <v>464.75</v>
      </c>
    </row>
    <row r="8231" spans="1:4" ht="38.25">
      <c r="A8231" s="447">
        <v>102476</v>
      </c>
      <c r="B8231" s="332" t="s">
        <v>2747</v>
      </c>
      <c r="C8231" s="447" t="s">
        <v>827</v>
      </c>
      <c r="D8231" s="446">
        <v>640.46</v>
      </c>
    </row>
    <row r="8232" spans="1:4" ht="38.25">
      <c r="A8232" s="447">
        <v>102482</v>
      </c>
      <c r="B8232" s="332" t="s">
        <v>2753</v>
      </c>
      <c r="C8232" s="447" t="s">
        <v>827</v>
      </c>
      <c r="D8232" s="446">
        <v>637.88</v>
      </c>
    </row>
    <row r="8233" spans="1:4" ht="38.25">
      <c r="A8233" s="447">
        <v>94965</v>
      </c>
      <c r="B8233" s="332" t="s">
        <v>2733</v>
      </c>
      <c r="C8233" s="447" t="s">
        <v>827</v>
      </c>
      <c r="D8233" s="446">
        <v>493.83</v>
      </c>
    </row>
    <row r="8234" spans="1:4" ht="38.25">
      <c r="A8234" s="447">
        <v>94971</v>
      </c>
      <c r="B8234" s="332" t="s">
        <v>2739</v>
      </c>
      <c r="C8234" s="447" t="s">
        <v>827</v>
      </c>
      <c r="D8234" s="446">
        <v>487.09</v>
      </c>
    </row>
    <row r="8235" spans="1:4" ht="38.25">
      <c r="A8235" s="447">
        <v>102477</v>
      </c>
      <c r="B8235" s="332" t="s">
        <v>2748</v>
      </c>
      <c r="C8235" s="447" t="s">
        <v>827</v>
      </c>
      <c r="D8235" s="446">
        <v>673.79</v>
      </c>
    </row>
    <row r="8236" spans="1:4" ht="38.25">
      <c r="A8236" s="447">
        <v>102483</v>
      </c>
      <c r="B8236" s="332" t="s">
        <v>2754</v>
      </c>
      <c r="C8236" s="447" t="s">
        <v>827</v>
      </c>
      <c r="D8236" s="446">
        <v>666.72</v>
      </c>
    </row>
    <row r="8237" spans="1:4" ht="38.25">
      <c r="A8237" s="447">
        <v>94966</v>
      </c>
      <c r="B8237" s="332" t="s">
        <v>2734</v>
      </c>
      <c r="C8237" s="447" t="s">
        <v>827</v>
      </c>
      <c r="D8237" s="446">
        <v>509.08</v>
      </c>
    </row>
    <row r="8238" spans="1:4" ht="38.25">
      <c r="A8238" s="447">
        <v>94972</v>
      </c>
      <c r="B8238" s="332" t="s">
        <v>2740</v>
      </c>
      <c r="C8238" s="447" t="s">
        <v>827</v>
      </c>
      <c r="D8238" s="446">
        <v>502.34</v>
      </c>
    </row>
    <row r="8239" spans="1:4" ht="38.25">
      <c r="A8239" s="447">
        <v>102478</v>
      </c>
      <c r="B8239" s="332" t="s">
        <v>2749</v>
      </c>
      <c r="C8239" s="447" t="s">
        <v>827</v>
      </c>
      <c r="D8239" s="446">
        <v>719.68</v>
      </c>
    </row>
    <row r="8240" spans="1:4" ht="38.25">
      <c r="A8240" s="447">
        <v>102484</v>
      </c>
      <c r="B8240" s="332" t="s">
        <v>2755</v>
      </c>
      <c r="C8240" s="447" t="s">
        <v>827</v>
      </c>
      <c r="D8240" s="446">
        <v>718.96</v>
      </c>
    </row>
    <row r="8241" spans="1:4" ht="38.25">
      <c r="A8241" s="447">
        <v>94967</v>
      </c>
      <c r="B8241" s="332" t="s">
        <v>2735</v>
      </c>
      <c r="C8241" s="447" t="s">
        <v>827</v>
      </c>
      <c r="D8241" s="446">
        <v>575.92999999999995</v>
      </c>
    </row>
    <row r="8242" spans="1:4" ht="38.25">
      <c r="A8242" s="447">
        <v>94973</v>
      </c>
      <c r="B8242" s="332" t="s">
        <v>2741</v>
      </c>
      <c r="C8242" s="447" t="s">
        <v>827</v>
      </c>
      <c r="D8242" s="446">
        <v>567.22</v>
      </c>
    </row>
    <row r="8243" spans="1:4" ht="25.5">
      <c r="A8243" s="447">
        <v>94974</v>
      </c>
      <c r="B8243" s="332" t="s">
        <v>2742</v>
      </c>
      <c r="C8243" s="447" t="s">
        <v>827</v>
      </c>
      <c r="D8243" s="446">
        <v>468.56</v>
      </c>
    </row>
    <row r="8244" spans="1:4" ht="38.25">
      <c r="A8244" s="447">
        <v>94962</v>
      </c>
      <c r="B8244" s="332" t="s">
        <v>2730</v>
      </c>
      <c r="C8244" s="447" t="s">
        <v>827</v>
      </c>
      <c r="D8244" s="446">
        <v>401.49</v>
      </c>
    </row>
    <row r="8245" spans="1:4" ht="38.25">
      <c r="A8245" s="447">
        <v>94968</v>
      </c>
      <c r="B8245" s="332" t="s">
        <v>2736</v>
      </c>
      <c r="C8245" s="447" t="s">
        <v>827</v>
      </c>
      <c r="D8245" s="446">
        <v>398.13</v>
      </c>
    </row>
    <row r="8246" spans="1:4" ht="38.25">
      <c r="A8246" s="447">
        <v>102485</v>
      </c>
      <c r="B8246" s="332" t="s">
        <v>2756</v>
      </c>
      <c r="C8246" s="447" t="s">
        <v>827</v>
      </c>
      <c r="D8246" s="446">
        <v>617.77</v>
      </c>
    </row>
    <row r="8247" spans="1:4" ht="38.25">
      <c r="A8247" s="447">
        <v>102473</v>
      </c>
      <c r="B8247" s="332" t="s">
        <v>2744</v>
      </c>
      <c r="C8247" s="447" t="s">
        <v>827</v>
      </c>
      <c r="D8247" s="446">
        <v>547.61</v>
      </c>
    </row>
    <row r="8248" spans="1:4" ht="38.25">
      <c r="A8248" s="447">
        <v>102479</v>
      </c>
      <c r="B8248" s="332" t="s">
        <v>2750</v>
      </c>
      <c r="C8248" s="447" t="s">
        <v>827</v>
      </c>
      <c r="D8248" s="446">
        <v>544.85</v>
      </c>
    </row>
    <row r="8249" spans="1:4" ht="63.75">
      <c r="A8249" s="447">
        <v>104835</v>
      </c>
      <c r="B8249" s="332" t="s">
        <v>9682</v>
      </c>
      <c r="C8249" s="447" t="s">
        <v>827</v>
      </c>
      <c r="D8249" s="446">
        <v>0</v>
      </c>
    </row>
    <row r="8250" spans="1:4" ht="63.75">
      <c r="A8250" s="447">
        <v>104833</v>
      </c>
      <c r="B8250" s="332" t="s">
        <v>9683</v>
      </c>
      <c r="C8250" s="447" t="s">
        <v>827</v>
      </c>
      <c r="D8250" s="446">
        <v>0</v>
      </c>
    </row>
    <row r="8251" spans="1:4" ht="63.75">
      <c r="A8251" s="447">
        <v>104834</v>
      </c>
      <c r="B8251" s="332" t="s">
        <v>9684</v>
      </c>
      <c r="C8251" s="447" t="s">
        <v>827</v>
      </c>
      <c r="D8251" s="446">
        <v>0</v>
      </c>
    </row>
    <row r="8252" spans="1:4" ht="63.75">
      <c r="A8252" s="447">
        <v>104836</v>
      </c>
      <c r="B8252" s="332" t="s">
        <v>9685</v>
      </c>
      <c r="C8252" s="447" t="s">
        <v>827</v>
      </c>
      <c r="D8252" s="446">
        <v>0</v>
      </c>
    </row>
    <row r="8253" spans="1:4" ht="51">
      <c r="A8253" s="447">
        <v>104837</v>
      </c>
      <c r="B8253" s="332" t="s">
        <v>9686</v>
      </c>
      <c r="C8253" s="447" t="s">
        <v>827</v>
      </c>
      <c r="D8253" s="446">
        <v>0</v>
      </c>
    </row>
    <row r="8254" spans="1:4" ht="63.75">
      <c r="A8254" s="447">
        <v>104838</v>
      </c>
      <c r="B8254" s="332" t="s">
        <v>9687</v>
      </c>
      <c r="C8254" s="447" t="s">
        <v>827</v>
      </c>
      <c r="D8254" s="446">
        <v>0</v>
      </c>
    </row>
    <row r="8255" spans="1:4" ht="51">
      <c r="A8255" s="447">
        <v>104839</v>
      </c>
      <c r="B8255" s="332" t="s">
        <v>9688</v>
      </c>
      <c r="C8255" s="447" t="s">
        <v>827</v>
      </c>
      <c r="D8255" s="446">
        <v>0</v>
      </c>
    </row>
    <row r="8256" spans="1:4" ht="51">
      <c r="A8256" s="447">
        <v>104840</v>
      </c>
      <c r="B8256" s="332" t="s">
        <v>9689</v>
      </c>
      <c r="C8256" s="447" t="s">
        <v>827</v>
      </c>
      <c r="D8256" s="446">
        <v>0</v>
      </c>
    </row>
    <row r="8257" spans="1:4" ht="51">
      <c r="A8257" s="447">
        <v>104830</v>
      </c>
      <c r="B8257" s="332" t="s">
        <v>9690</v>
      </c>
      <c r="C8257" s="447" t="s">
        <v>827</v>
      </c>
      <c r="D8257" s="446">
        <v>0</v>
      </c>
    </row>
    <row r="8258" spans="1:4" ht="51">
      <c r="A8258" s="447">
        <v>104829</v>
      </c>
      <c r="B8258" s="332" t="s">
        <v>9691</v>
      </c>
      <c r="C8258" s="447" t="s">
        <v>827</v>
      </c>
      <c r="D8258" s="446">
        <v>0</v>
      </c>
    </row>
    <row r="8259" spans="1:4" ht="51">
      <c r="A8259" s="447">
        <v>104832</v>
      </c>
      <c r="B8259" s="332" t="s">
        <v>9692</v>
      </c>
      <c r="C8259" s="447" t="s">
        <v>827</v>
      </c>
      <c r="D8259" s="446">
        <v>0</v>
      </c>
    </row>
    <row r="8260" spans="1:4" ht="51">
      <c r="A8260" s="447">
        <v>104831</v>
      </c>
      <c r="B8260" s="332" t="s">
        <v>9693</v>
      </c>
      <c r="C8260" s="447" t="s">
        <v>827</v>
      </c>
      <c r="D8260" s="446">
        <v>0</v>
      </c>
    </row>
    <row r="8261" spans="1:4" ht="25.5">
      <c r="A8261" s="447">
        <v>103773</v>
      </c>
      <c r="B8261" s="332" t="s">
        <v>9694</v>
      </c>
      <c r="C8261" s="447" t="s">
        <v>2010</v>
      </c>
      <c r="D8261" s="446">
        <v>0</v>
      </c>
    </row>
    <row r="8262" spans="1:4" ht="25.5">
      <c r="A8262" s="447">
        <v>103772</v>
      </c>
      <c r="B8262" s="332" t="s">
        <v>9695</v>
      </c>
      <c r="C8262" s="447" t="s">
        <v>2010</v>
      </c>
      <c r="D8262" s="446">
        <v>0</v>
      </c>
    </row>
    <row r="8263" spans="1:4" ht="38.25">
      <c r="A8263" s="447">
        <v>103768</v>
      </c>
      <c r="B8263" s="332" t="s">
        <v>9696</v>
      </c>
      <c r="C8263" s="447" t="s">
        <v>2010</v>
      </c>
      <c r="D8263" s="446">
        <v>0</v>
      </c>
    </row>
    <row r="8264" spans="1:4" ht="38.25">
      <c r="A8264" s="447">
        <v>103767</v>
      </c>
      <c r="B8264" s="332" t="s">
        <v>9697</v>
      </c>
      <c r="C8264" s="447" t="s">
        <v>2010</v>
      </c>
      <c r="D8264" s="446">
        <v>0</v>
      </c>
    </row>
    <row r="8265" spans="1:4" ht="38.25">
      <c r="A8265" s="447">
        <v>103766</v>
      </c>
      <c r="B8265" s="332" t="s">
        <v>9698</v>
      </c>
      <c r="C8265" s="447" t="s">
        <v>2010</v>
      </c>
      <c r="D8265" s="446">
        <v>0</v>
      </c>
    </row>
    <row r="8266" spans="1:4" ht="25.5">
      <c r="A8266" s="447">
        <v>103765</v>
      </c>
      <c r="B8266" s="332" t="s">
        <v>9699</v>
      </c>
      <c r="C8266" s="447" t="s">
        <v>2010</v>
      </c>
      <c r="D8266" s="446">
        <v>0</v>
      </c>
    </row>
    <row r="8267" spans="1:4" ht="25.5">
      <c r="A8267" s="447">
        <v>103771</v>
      </c>
      <c r="B8267" s="332" t="s">
        <v>9700</v>
      </c>
      <c r="C8267" s="447" t="s">
        <v>2010</v>
      </c>
      <c r="D8267" s="446">
        <v>0</v>
      </c>
    </row>
    <row r="8268" spans="1:4" ht="25.5">
      <c r="A8268" s="447">
        <v>103769</v>
      </c>
      <c r="B8268" s="332" t="s">
        <v>3674</v>
      </c>
      <c r="C8268" s="447" t="s">
        <v>2010</v>
      </c>
      <c r="D8268" s="446">
        <v>3147.48</v>
      </c>
    </row>
    <row r="8269" spans="1:4" ht="25.5">
      <c r="A8269" s="447">
        <v>103770</v>
      </c>
      <c r="B8269" s="332" t="s">
        <v>9701</v>
      </c>
      <c r="C8269" s="447" t="s">
        <v>2010</v>
      </c>
      <c r="D8269" s="446">
        <v>0</v>
      </c>
    </row>
    <row r="8270" spans="1:4" ht="25.5">
      <c r="A8270" s="447">
        <v>103764</v>
      </c>
      <c r="B8270" s="332" t="s">
        <v>9702</v>
      </c>
      <c r="C8270" s="447" t="s">
        <v>2010</v>
      </c>
      <c r="D8270" s="446">
        <v>0</v>
      </c>
    </row>
    <row r="8271" spans="1:4" ht="25.5">
      <c r="A8271" s="447">
        <v>103780</v>
      </c>
      <c r="B8271" s="332" t="s">
        <v>9703</v>
      </c>
      <c r="C8271" s="447" t="s">
        <v>16</v>
      </c>
      <c r="D8271" s="446">
        <v>0</v>
      </c>
    </row>
    <row r="8272" spans="1:4" ht="25.5">
      <c r="A8272" s="447">
        <v>103781</v>
      </c>
      <c r="B8272" s="332" t="s">
        <v>9704</v>
      </c>
      <c r="C8272" s="447" t="s">
        <v>16</v>
      </c>
      <c r="D8272" s="446">
        <v>0</v>
      </c>
    </row>
    <row r="8273" spans="1:4" ht="38.25">
      <c r="A8273" s="447">
        <v>103779</v>
      </c>
      <c r="B8273" s="332" t="s">
        <v>9705</v>
      </c>
      <c r="C8273" s="447" t="s">
        <v>16</v>
      </c>
      <c r="D8273" s="446">
        <v>0</v>
      </c>
    </row>
    <row r="8274" spans="1:4" ht="25.5">
      <c r="A8274" s="447">
        <v>103778</v>
      </c>
      <c r="B8274" s="332" t="s">
        <v>9706</v>
      </c>
      <c r="C8274" s="447" t="s">
        <v>16</v>
      </c>
      <c r="D8274" s="446">
        <v>0</v>
      </c>
    </row>
    <row r="8275" spans="1:4" ht="25.5">
      <c r="A8275" s="447">
        <v>103924</v>
      </c>
      <c r="B8275" s="332" t="s">
        <v>9707</v>
      </c>
      <c r="C8275" s="447" t="s">
        <v>16</v>
      </c>
      <c r="D8275" s="446">
        <v>0</v>
      </c>
    </row>
    <row r="8276" spans="1:4" ht="25.5">
      <c r="A8276" s="447">
        <v>103776</v>
      </c>
      <c r="B8276" s="332" t="s">
        <v>9708</v>
      </c>
      <c r="C8276" s="447" t="s">
        <v>16</v>
      </c>
      <c r="D8276" s="446">
        <v>0</v>
      </c>
    </row>
    <row r="8277" spans="1:4" ht="25.5">
      <c r="A8277" s="447">
        <v>103774</v>
      </c>
      <c r="B8277" s="332" t="s">
        <v>9709</v>
      </c>
      <c r="C8277" s="447" t="s">
        <v>16</v>
      </c>
      <c r="D8277" s="446">
        <v>0</v>
      </c>
    </row>
    <row r="8278" spans="1:4" ht="25.5">
      <c r="A8278" s="447">
        <v>103775</v>
      </c>
      <c r="B8278" s="332" t="s">
        <v>9710</v>
      </c>
      <c r="C8278" s="447" t="s">
        <v>16</v>
      </c>
      <c r="D8278" s="446">
        <v>0</v>
      </c>
    </row>
    <row r="8279" spans="1:4" ht="25.5">
      <c r="A8279" s="447">
        <v>97097</v>
      </c>
      <c r="B8279" s="332" t="s">
        <v>2512</v>
      </c>
      <c r="C8279" s="447" t="s">
        <v>16</v>
      </c>
      <c r="D8279" s="446">
        <v>39.36</v>
      </c>
    </row>
    <row r="8280" spans="1:4" ht="25.5">
      <c r="A8280" s="447">
        <v>97089</v>
      </c>
      <c r="B8280" s="332" t="s">
        <v>2506</v>
      </c>
      <c r="C8280" s="447" t="s">
        <v>802</v>
      </c>
      <c r="D8280" s="446">
        <v>13.68</v>
      </c>
    </row>
    <row r="8281" spans="1:4" ht="25.5">
      <c r="A8281" s="447">
        <v>97090</v>
      </c>
      <c r="B8281" s="332" t="s">
        <v>2507</v>
      </c>
      <c r="C8281" s="447" t="s">
        <v>802</v>
      </c>
      <c r="D8281" s="446">
        <v>13.37</v>
      </c>
    </row>
    <row r="8282" spans="1:4" ht="25.5">
      <c r="A8282" s="447">
        <v>97091</v>
      </c>
      <c r="B8282" s="332" t="s">
        <v>2508</v>
      </c>
      <c r="C8282" s="447" t="s">
        <v>802</v>
      </c>
      <c r="D8282" s="446">
        <v>12.93</v>
      </c>
    </row>
    <row r="8283" spans="1:4" ht="25.5">
      <c r="A8283" s="447">
        <v>97092</v>
      </c>
      <c r="B8283" s="332" t="s">
        <v>2509</v>
      </c>
      <c r="C8283" s="447" t="s">
        <v>802</v>
      </c>
      <c r="D8283" s="446">
        <v>12.48</v>
      </c>
    </row>
    <row r="8284" spans="1:4" ht="25.5">
      <c r="A8284" s="447">
        <v>103053</v>
      </c>
      <c r="B8284" s="332" t="s">
        <v>9711</v>
      </c>
      <c r="C8284" s="447" t="s">
        <v>802</v>
      </c>
      <c r="D8284" s="446">
        <v>0</v>
      </c>
    </row>
    <row r="8285" spans="1:4" ht="25.5">
      <c r="A8285" s="447">
        <v>97093</v>
      </c>
      <c r="B8285" s="332" t="s">
        <v>2510</v>
      </c>
      <c r="C8285" s="447" t="s">
        <v>802</v>
      </c>
      <c r="D8285" s="446">
        <v>11.67</v>
      </c>
    </row>
    <row r="8286" spans="1:4" ht="25.5">
      <c r="A8286" s="447">
        <v>103054</v>
      </c>
      <c r="B8286" s="332" t="s">
        <v>9712</v>
      </c>
      <c r="C8286" s="447" t="s">
        <v>802</v>
      </c>
      <c r="D8286" s="446">
        <v>0</v>
      </c>
    </row>
    <row r="8287" spans="1:4" ht="25.5">
      <c r="A8287" s="447">
        <v>97088</v>
      </c>
      <c r="B8287" s="332" t="s">
        <v>2505</v>
      </c>
      <c r="C8287" s="447" t="s">
        <v>802</v>
      </c>
      <c r="D8287" s="446">
        <v>14.98</v>
      </c>
    </row>
    <row r="8288" spans="1:4" ht="25.5">
      <c r="A8288" s="447">
        <v>97087</v>
      </c>
      <c r="B8288" s="332" t="s">
        <v>2504</v>
      </c>
      <c r="C8288" s="447" t="s">
        <v>16</v>
      </c>
      <c r="D8288" s="446">
        <v>1.93</v>
      </c>
    </row>
    <row r="8289" spans="1:4" ht="38.25">
      <c r="A8289" s="447">
        <v>97083</v>
      </c>
      <c r="B8289" s="332" t="s">
        <v>2501</v>
      </c>
      <c r="C8289" s="447" t="s">
        <v>16</v>
      </c>
      <c r="D8289" s="446">
        <v>3.5</v>
      </c>
    </row>
    <row r="8290" spans="1:4" ht="38.25">
      <c r="A8290" s="447">
        <v>97084</v>
      </c>
      <c r="B8290" s="332" t="s">
        <v>2502</v>
      </c>
      <c r="C8290" s="447" t="s">
        <v>16</v>
      </c>
      <c r="D8290" s="446">
        <v>0.73</v>
      </c>
    </row>
    <row r="8291" spans="1:4" ht="38.25">
      <c r="A8291" s="447">
        <v>97096</v>
      </c>
      <c r="B8291" s="332" t="s">
        <v>2511</v>
      </c>
      <c r="C8291" s="447" t="s">
        <v>827</v>
      </c>
      <c r="D8291" s="446">
        <v>580.98</v>
      </c>
    </row>
    <row r="8292" spans="1:4">
      <c r="A8292" s="447">
        <v>97082</v>
      </c>
      <c r="B8292" s="332" t="s">
        <v>2500</v>
      </c>
      <c r="C8292" s="447" t="s">
        <v>827</v>
      </c>
      <c r="D8292" s="446">
        <v>66.64</v>
      </c>
    </row>
    <row r="8293" spans="1:4" ht="25.5">
      <c r="A8293" s="447">
        <v>103076</v>
      </c>
      <c r="B8293" s="332" t="s">
        <v>2520</v>
      </c>
      <c r="C8293" s="447" t="s">
        <v>16</v>
      </c>
      <c r="D8293" s="446">
        <v>141.6</v>
      </c>
    </row>
    <row r="8294" spans="1:4" ht="25.5">
      <c r="A8294" s="447">
        <v>103067</v>
      </c>
      <c r="B8294" s="332" t="s">
        <v>9713</v>
      </c>
      <c r="C8294" s="447" t="s">
        <v>16</v>
      </c>
      <c r="D8294" s="446">
        <v>0</v>
      </c>
    </row>
    <row r="8295" spans="1:4" ht="25.5">
      <c r="A8295" s="447">
        <v>103077</v>
      </c>
      <c r="B8295" s="332" t="s">
        <v>2521</v>
      </c>
      <c r="C8295" s="447" t="s">
        <v>16</v>
      </c>
      <c r="D8295" s="446">
        <v>182.94</v>
      </c>
    </row>
    <row r="8296" spans="1:4" ht="25.5">
      <c r="A8296" s="447">
        <v>103068</v>
      </c>
      <c r="B8296" s="332" t="s">
        <v>9714</v>
      </c>
      <c r="C8296" s="447" t="s">
        <v>16</v>
      </c>
      <c r="D8296" s="446">
        <v>0</v>
      </c>
    </row>
    <row r="8297" spans="1:4" ht="25.5">
      <c r="A8297" s="447">
        <v>103078</v>
      </c>
      <c r="B8297" s="332" t="s">
        <v>2522</v>
      </c>
      <c r="C8297" s="447" t="s">
        <v>16</v>
      </c>
      <c r="D8297" s="446">
        <v>221.04</v>
      </c>
    </row>
    <row r="8298" spans="1:4" ht="25.5">
      <c r="A8298" s="447">
        <v>103069</v>
      </c>
      <c r="B8298" s="332" t="s">
        <v>9715</v>
      </c>
      <c r="C8298" s="447" t="s">
        <v>16</v>
      </c>
      <c r="D8298" s="446">
        <v>0</v>
      </c>
    </row>
    <row r="8299" spans="1:4" ht="25.5">
      <c r="A8299" s="447">
        <v>103079</v>
      </c>
      <c r="B8299" s="332" t="s">
        <v>2523</v>
      </c>
      <c r="C8299" s="447" t="s">
        <v>16</v>
      </c>
      <c r="D8299" s="446">
        <v>265.27</v>
      </c>
    </row>
    <row r="8300" spans="1:4" ht="25.5">
      <c r="A8300" s="447">
        <v>103070</v>
      </c>
      <c r="B8300" s="332" t="s">
        <v>9716</v>
      </c>
      <c r="C8300" s="447" t="s">
        <v>16</v>
      </c>
      <c r="D8300" s="446">
        <v>0</v>
      </c>
    </row>
    <row r="8301" spans="1:4" ht="25.5">
      <c r="A8301" s="447">
        <v>103080</v>
      </c>
      <c r="B8301" s="332" t="s">
        <v>2524</v>
      </c>
      <c r="C8301" s="447" t="s">
        <v>16</v>
      </c>
      <c r="D8301" s="446">
        <v>323.97000000000003</v>
      </c>
    </row>
    <row r="8302" spans="1:4" ht="25.5">
      <c r="A8302" s="447">
        <v>103071</v>
      </c>
      <c r="B8302" s="332" t="s">
        <v>9717</v>
      </c>
      <c r="C8302" s="447" t="s">
        <v>16</v>
      </c>
      <c r="D8302" s="446">
        <v>0</v>
      </c>
    </row>
    <row r="8303" spans="1:4" ht="38.25">
      <c r="A8303" s="447">
        <v>103075</v>
      </c>
      <c r="B8303" s="332" t="s">
        <v>2519</v>
      </c>
      <c r="C8303" s="447" t="s">
        <v>16</v>
      </c>
      <c r="D8303" s="446">
        <v>202.29</v>
      </c>
    </row>
    <row r="8304" spans="1:4" ht="38.25">
      <c r="A8304" s="447">
        <v>103062</v>
      </c>
      <c r="B8304" s="332" t="s">
        <v>9718</v>
      </c>
      <c r="C8304" s="447" t="s">
        <v>16</v>
      </c>
      <c r="D8304" s="446">
        <v>0</v>
      </c>
    </row>
    <row r="8305" spans="1:4" ht="38.25">
      <c r="A8305" s="447">
        <v>103065</v>
      </c>
      <c r="B8305" s="332" t="s">
        <v>9719</v>
      </c>
      <c r="C8305" s="447" t="s">
        <v>16</v>
      </c>
      <c r="D8305" s="446">
        <v>0</v>
      </c>
    </row>
    <row r="8306" spans="1:4" ht="38.25">
      <c r="A8306" s="447">
        <v>103063</v>
      </c>
      <c r="B8306" s="332" t="s">
        <v>9720</v>
      </c>
      <c r="C8306" s="447" t="s">
        <v>16</v>
      </c>
      <c r="D8306" s="446">
        <v>0</v>
      </c>
    </row>
    <row r="8307" spans="1:4" ht="38.25">
      <c r="A8307" s="447">
        <v>103066</v>
      </c>
      <c r="B8307" s="332" t="s">
        <v>9721</v>
      </c>
      <c r="C8307" s="447" t="s">
        <v>16</v>
      </c>
      <c r="D8307" s="446">
        <v>0</v>
      </c>
    </row>
    <row r="8308" spans="1:4" ht="38.25">
      <c r="A8308" s="447">
        <v>103064</v>
      </c>
      <c r="B8308" s="332" t="s">
        <v>9722</v>
      </c>
      <c r="C8308" s="447" t="s">
        <v>16</v>
      </c>
      <c r="D8308" s="446">
        <v>0</v>
      </c>
    </row>
    <row r="8309" spans="1:4" ht="38.25">
      <c r="A8309" s="447">
        <v>103074</v>
      </c>
      <c r="B8309" s="332" t="s">
        <v>2518</v>
      </c>
      <c r="C8309" s="447" t="s">
        <v>16</v>
      </c>
      <c r="D8309" s="446">
        <v>162.93</v>
      </c>
    </row>
    <row r="8310" spans="1:4" ht="38.25">
      <c r="A8310" s="447">
        <v>103057</v>
      </c>
      <c r="B8310" s="332" t="s">
        <v>9723</v>
      </c>
      <c r="C8310" s="447" t="s">
        <v>16</v>
      </c>
      <c r="D8310" s="446">
        <v>0</v>
      </c>
    </row>
    <row r="8311" spans="1:4" ht="38.25">
      <c r="A8311" s="447">
        <v>103060</v>
      </c>
      <c r="B8311" s="332" t="s">
        <v>9724</v>
      </c>
      <c r="C8311" s="447" t="s">
        <v>16</v>
      </c>
      <c r="D8311" s="446">
        <v>0</v>
      </c>
    </row>
    <row r="8312" spans="1:4" ht="38.25">
      <c r="A8312" s="447">
        <v>103058</v>
      </c>
      <c r="B8312" s="332" t="s">
        <v>9725</v>
      </c>
      <c r="C8312" s="447" t="s">
        <v>16</v>
      </c>
      <c r="D8312" s="446">
        <v>0</v>
      </c>
    </row>
    <row r="8313" spans="1:4" ht="38.25">
      <c r="A8313" s="447">
        <v>103061</v>
      </c>
      <c r="B8313" s="332" t="s">
        <v>9726</v>
      </c>
      <c r="C8313" s="447" t="s">
        <v>16</v>
      </c>
      <c r="D8313" s="446">
        <v>0</v>
      </c>
    </row>
    <row r="8314" spans="1:4" ht="38.25">
      <c r="A8314" s="447">
        <v>103059</v>
      </c>
      <c r="B8314" s="332" t="s">
        <v>9727</v>
      </c>
      <c r="C8314" s="447" t="s">
        <v>16</v>
      </c>
      <c r="D8314" s="446">
        <v>0</v>
      </c>
    </row>
    <row r="8315" spans="1:4" ht="25.5">
      <c r="A8315" s="447">
        <v>97101</v>
      </c>
      <c r="B8315" s="332" t="s">
        <v>2513</v>
      </c>
      <c r="C8315" s="447" t="s">
        <v>16</v>
      </c>
      <c r="D8315" s="446">
        <v>164.73</v>
      </c>
    </row>
    <row r="8316" spans="1:4" ht="25.5">
      <c r="A8316" s="447">
        <v>97098</v>
      </c>
      <c r="B8316" s="332" t="s">
        <v>9728</v>
      </c>
      <c r="C8316" s="447" t="s">
        <v>16</v>
      </c>
      <c r="D8316" s="446">
        <v>0</v>
      </c>
    </row>
    <row r="8317" spans="1:4" ht="25.5">
      <c r="A8317" s="447">
        <v>97102</v>
      </c>
      <c r="B8317" s="332" t="s">
        <v>2514</v>
      </c>
      <c r="C8317" s="447" t="s">
        <v>16</v>
      </c>
      <c r="D8317" s="446">
        <v>206.07</v>
      </c>
    </row>
    <row r="8318" spans="1:4" ht="25.5">
      <c r="A8318" s="447">
        <v>97099</v>
      </c>
      <c r="B8318" s="332" t="s">
        <v>9729</v>
      </c>
      <c r="C8318" s="447" t="s">
        <v>16</v>
      </c>
      <c r="D8318" s="446">
        <v>0</v>
      </c>
    </row>
    <row r="8319" spans="1:4" ht="25.5">
      <c r="A8319" s="447">
        <v>97103</v>
      </c>
      <c r="B8319" s="332" t="s">
        <v>2515</v>
      </c>
      <c r="C8319" s="447" t="s">
        <v>16</v>
      </c>
      <c r="D8319" s="446">
        <v>244.17</v>
      </c>
    </row>
    <row r="8320" spans="1:4" ht="25.5">
      <c r="A8320" s="447">
        <v>97100</v>
      </c>
      <c r="B8320" s="332" t="s">
        <v>9730</v>
      </c>
      <c r="C8320" s="447" t="s">
        <v>16</v>
      </c>
      <c r="D8320" s="446">
        <v>0</v>
      </c>
    </row>
    <row r="8321" spans="1:4" ht="25.5">
      <c r="A8321" s="447">
        <v>103072</v>
      </c>
      <c r="B8321" s="332" t="s">
        <v>2516</v>
      </c>
      <c r="C8321" s="447" t="s">
        <v>16</v>
      </c>
      <c r="D8321" s="446">
        <v>288.39</v>
      </c>
    </row>
    <row r="8322" spans="1:4" ht="25.5">
      <c r="A8322" s="447">
        <v>103055</v>
      </c>
      <c r="B8322" s="332" t="s">
        <v>9731</v>
      </c>
      <c r="C8322" s="447" t="s">
        <v>16</v>
      </c>
      <c r="D8322" s="446">
        <v>0</v>
      </c>
    </row>
    <row r="8323" spans="1:4" ht="25.5">
      <c r="A8323" s="447">
        <v>103073</v>
      </c>
      <c r="B8323" s="332" t="s">
        <v>2517</v>
      </c>
      <c r="C8323" s="447" t="s">
        <v>16</v>
      </c>
      <c r="D8323" s="446">
        <v>347.09</v>
      </c>
    </row>
    <row r="8324" spans="1:4" ht="25.5">
      <c r="A8324" s="447">
        <v>103056</v>
      </c>
      <c r="B8324" s="332" t="s">
        <v>9732</v>
      </c>
      <c r="C8324" s="447" t="s">
        <v>16</v>
      </c>
      <c r="D8324" s="446">
        <v>0</v>
      </c>
    </row>
    <row r="8325" spans="1:4" ht="38.25">
      <c r="A8325" s="447">
        <v>97086</v>
      </c>
      <c r="B8325" s="332" t="s">
        <v>2503</v>
      </c>
      <c r="C8325" s="447" t="s">
        <v>16</v>
      </c>
      <c r="D8325" s="446">
        <v>135.58000000000001</v>
      </c>
    </row>
    <row r="8326" spans="1:4" ht="38.25">
      <c r="A8326" s="447">
        <v>97085</v>
      </c>
      <c r="B8326" s="332" t="s">
        <v>9733</v>
      </c>
      <c r="C8326" s="447" t="s">
        <v>16</v>
      </c>
      <c r="D8326" s="446">
        <v>0</v>
      </c>
    </row>
    <row r="8327" spans="1:4" ht="25.5">
      <c r="A8327" s="447">
        <v>104766</v>
      </c>
      <c r="B8327" s="332" t="s">
        <v>6189</v>
      </c>
      <c r="C8327" s="447" t="s">
        <v>5</v>
      </c>
      <c r="D8327" s="446">
        <v>15.91</v>
      </c>
    </row>
    <row r="8328" spans="1:4" ht="38.25">
      <c r="A8328" s="447">
        <v>90467</v>
      </c>
      <c r="B8328" s="332" t="s">
        <v>6614</v>
      </c>
      <c r="C8328" s="447" t="s">
        <v>5</v>
      </c>
      <c r="D8328" s="446">
        <v>23.22</v>
      </c>
    </row>
    <row r="8329" spans="1:4" ht="38.25">
      <c r="A8329" s="447">
        <v>90466</v>
      </c>
      <c r="B8329" s="332" t="s">
        <v>6613</v>
      </c>
      <c r="C8329" s="447" t="s">
        <v>5</v>
      </c>
      <c r="D8329" s="446">
        <v>15.44</v>
      </c>
    </row>
    <row r="8330" spans="1:4" ht="51">
      <c r="A8330" s="447">
        <v>90469</v>
      </c>
      <c r="B8330" s="332" t="s">
        <v>6616</v>
      </c>
      <c r="C8330" s="447" t="s">
        <v>5</v>
      </c>
      <c r="D8330" s="446">
        <v>11.57</v>
      </c>
    </row>
    <row r="8331" spans="1:4" ht="51">
      <c r="A8331" s="447">
        <v>90470</v>
      </c>
      <c r="B8331" s="332" t="s">
        <v>6617</v>
      </c>
      <c r="C8331" s="447" t="s">
        <v>5</v>
      </c>
      <c r="D8331" s="446">
        <v>15.39</v>
      </c>
    </row>
    <row r="8332" spans="1:4" ht="38.25">
      <c r="A8332" s="447">
        <v>90468</v>
      </c>
      <c r="B8332" s="332" t="s">
        <v>6615</v>
      </c>
      <c r="C8332" s="447" t="s">
        <v>5</v>
      </c>
      <c r="D8332" s="446">
        <v>7.62</v>
      </c>
    </row>
    <row r="8333" spans="1:4" ht="25.5">
      <c r="A8333" s="447">
        <v>91188</v>
      </c>
      <c r="B8333" s="332" t="s">
        <v>6634</v>
      </c>
      <c r="C8333" s="447" t="s">
        <v>2010</v>
      </c>
      <c r="D8333" s="446">
        <v>13.13</v>
      </c>
    </row>
    <row r="8334" spans="1:4" ht="25.5">
      <c r="A8334" s="447">
        <v>91189</v>
      </c>
      <c r="B8334" s="332" t="s">
        <v>6635</v>
      </c>
      <c r="C8334" s="447" t="s">
        <v>2010</v>
      </c>
      <c r="D8334" s="446">
        <v>72.569999999999993</v>
      </c>
    </row>
    <row r="8335" spans="1:4" ht="25.5">
      <c r="A8335" s="447">
        <v>91192</v>
      </c>
      <c r="B8335" s="332" t="s">
        <v>6638</v>
      </c>
      <c r="C8335" s="447" t="s">
        <v>2010</v>
      </c>
      <c r="D8335" s="446">
        <v>22.05</v>
      </c>
    </row>
    <row r="8336" spans="1:4" ht="25.5">
      <c r="A8336" s="447">
        <v>91190</v>
      </c>
      <c r="B8336" s="332" t="s">
        <v>6636</v>
      </c>
      <c r="C8336" s="447" t="s">
        <v>2010</v>
      </c>
      <c r="D8336" s="446">
        <v>10.63</v>
      </c>
    </row>
    <row r="8337" spans="1:4" ht="25.5">
      <c r="A8337" s="447">
        <v>91191</v>
      </c>
      <c r="B8337" s="332" t="s">
        <v>6637</v>
      </c>
      <c r="C8337" s="447" t="s">
        <v>2010</v>
      </c>
      <c r="D8337" s="446">
        <v>14.71</v>
      </c>
    </row>
    <row r="8338" spans="1:4" ht="38.25">
      <c r="A8338" s="447">
        <v>95541</v>
      </c>
      <c r="B8338" s="332" t="s">
        <v>6644</v>
      </c>
      <c r="C8338" s="447" t="s">
        <v>2010</v>
      </c>
      <c r="D8338" s="446">
        <v>23.69</v>
      </c>
    </row>
    <row r="8339" spans="1:4" ht="38.25">
      <c r="A8339" s="447">
        <v>96564</v>
      </c>
      <c r="B8339" s="332" t="s">
        <v>9734</v>
      </c>
      <c r="C8339" s="447" t="s">
        <v>5</v>
      </c>
      <c r="D8339" s="446">
        <v>0</v>
      </c>
    </row>
    <row r="8340" spans="1:4" ht="51">
      <c r="A8340" s="447">
        <v>104785</v>
      </c>
      <c r="B8340" s="332" t="s">
        <v>6197</v>
      </c>
      <c r="C8340" s="447" t="s">
        <v>5</v>
      </c>
      <c r="D8340" s="446">
        <v>13.81</v>
      </c>
    </row>
    <row r="8341" spans="1:4" ht="63.75">
      <c r="A8341" s="447">
        <v>91181</v>
      </c>
      <c r="B8341" s="332" t="s">
        <v>6629</v>
      </c>
      <c r="C8341" s="447" t="s">
        <v>5</v>
      </c>
      <c r="D8341" s="446">
        <v>27.05</v>
      </c>
    </row>
    <row r="8342" spans="1:4" ht="38.25">
      <c r="A8342" s="447">
        <v>91166</v>
      </c>
      <c r="B8342" s="332" t="s">
        <v>6618</v>
      </c>
      <c r="C8342" s="447" t="s">
        <v>5</v>
      </c>
      <c r="D8342" s="446">
        <v>4.6100000000000003</v>
      </c>
    </row>
    <row r="8343" spans="1:4" ht="38.25">
      <c r="A8343" s="447">
        <v>91167</v>
      </c>
      <c r="B8343" s="332" t="s">
        <v>6619</v>
      </c>
      <c r="C8343" s="447" t="s">
        <v>5</v>
      </c>
      <c r="D8343" s="446">
        <v>11.27</v>
      </c>
    </row>
    <row r="8344" spans="1:4" ht="51">
      <c r="A8344" s="447">
        <v>91176</v>
      </c>
      <c r="B8344" s="332" t="s">
        <v>6626</v>
      </c>
      <c r="C8344" s="447" t="s">
        <v>5</v>
      </c>
      <c r="D8344" s="446">
        <v>19.37</v>
      </c>
    </row>
    <row r="8345" spans="1:4" ht="38.25">
      <c r="A8345" s="447">
        <v>91182</v>
      </c>
      <c r="B8345" s="332" t="s">
        <v>6630</v>
      </c>
      <c r="C8345" s="447" t="s">
        <v>5</v>
      </c>
      <c r="D8345" s="446">
        <v>25.73</v>
      </c>
    </row>
    <row r="8346" spans="1:4" ht="63.75">
      <c r="A8346" s="447">
        <v>91186</v>
      </c>
      <c r="B8346" s="332" t="s">
        <v>6632</v>
      </c>
      <c r="C8346" s="447" t="s">
        <v>5</v>
      </c>
      <c r="D8346" s="446">
        <v>28.2</v>
      </c>
    </row>
    <row r="8347" spans="1:4" ht="63.75">
      <c r="A8347" s="447">
        <v>91171</v>
      </c>
      <c r="B8347" s="332" t="s">
        <v>6621</v>
      </c>
      <c r="C8347" s="447" t="s">
        <v>5</v>
      </c>
      <c r="D8347" s="446">
        <v>18.64</v>
      </c>
    </row>
    <row r="8348" spans="1:4" ht="63.75">
      <c r="A8348" s="447">
        <v>91187</v>
      </c>
      <c r="B8348" s="332" t="s">
        <v>6633</v>
      </c>
      <c r="C8348" s="447" t="s">
        <v>5</v>
      </c>
      <c r="D8348" s="446">
        <v>25.21</v>
      </c>
    </row>
    <row r="8349" spans="1:4" ht="63.75">
      <c r="A8349" s="447">
        <v>91172</v>
      </c>
      <c r="B8349" s="332" t="s">
        <v>6622</v>
      </c>
      <c r="C8349" s="447" t="s">
        <v>5</v>
      </c>
      <c r="D8349" s="446">
        <v>21.53</v>
      </c>
    </row>
    <row r="8350" spans="1:4" ht="51">
      <c r="A8350" s="447">
        <v>91185</v>
      </c>
      <c r="B8350" s="332" t="s">
        <v>6631</v>
      </c>
      <c r="C8350" s="447" t="s">
        <v>5</v>
      </c>
      <c r="D8350" s="446">
        <v>25.73</v>
      </c>
    </row>
    <row r="8351" spans="1:4" ht="51">
      <c r="A8351" s="447">
        <v>91170</v>
      </c>
      <c r="B8351" s="332" t="s">
        <v>6620</v>
      </c>
      <c r="C8351" s="447" t="s">
        <v>5</v>
      </c>
      <c r="D8351" s="446">
        <v>11.27</v>
      </c>
    </row>
    <row r="8352" spans="1:4" ht="63.75">
      <c r="A8352" s="447">
        <v>91180</v>
      </c>
      <c r="B8352" s="332" t="s">
        <v>6628</v>
      </c>
      <c r="C8352" s="447" t="s">
        <v>5</v>
      </c>
      <c r="D8352" s="446">
        <v>25.83</v>
      </c>
    </row>
    <row r="8353" spans="1:4" ht="63.75">
      <c r="A8353" s="447">
        <v>91179</v>
      </c>
      <c r="B8353" s="332" t="s">
        <v>6627</v>
      </c>
      <c r="C8353" s="447" t="s">
        <v>5</v>
      </c>
      <c r="D8353" s="446">
        <v>19.37</v>
      </c>
    </row>
    <row r="8354" spans="1:4" ht="63.75">
      <c r="A8354" s="447">
        <v>91174</v>
      </c>
      <c r="B8354" s="332" t="s">
        <v>6624</v>
      </c>
      <c r="C8354" s="447" t="s">
        <v>5</v>
      </c>
      <c r="D8354" s="446">
        <v>7.44</v>
      </c>
    </row>
    <row r="8355" spans="1:4" ht="63.75">
      <c r="A8355" s="447">
        <v>91175</v>
      </c>
      <c r="B8355" s="332" t="s">
        <v>6625</v>
      </c>
      <c r="C8355" s="447" t="s">
        <v>5</v>
      </c>
      <c r="D8355" s="446">
        <v>11.62</v>
      </c>
    </row>
    <row r="8356" spans="1:4" ht="51">
      <c r="A8356" s="447">
        <v>91173</v>
      </c>
      <c r="B8356" s="332" t="s">
        <v>6623</v>
      </c>
      <c r="C8356" s="447" t="s">
        <v>5</v>
      </c>
      <c r="D8356" s="446">
        <v>4.2</v>
      </c>
    </row>
    <row r="8357" spans="1:4" ht="38.25">
      <c r="A8357" s="447">
        <v>104759</v>
      </c>
      <c r="B8357" s="332" t="s">
        <v>6182</v>
      </c>
      <c r="C8357" s="447" t="s">
        <v>2010</v>
      </c>
      <c r="D8357" s="446">
        <v>41.39</v>
      </c>
    </row>
    <row r="8358" spans="1:4" ht="38.25">
      <c r="A8358" s="447">
        <v>104760</v>
      </c>
      <c r="B8358" s="332" t="s">
        <v>6183</v>
      </c>
      <c r="C8358" s="447" t="s">
        <v>2010</v>
      </c>
      <c r="D8358" s="446">
        <v>60.45</v>
      </c>
    </row>
    <row r="8359" spans="1:4" ht="25.5">
      <c r="A8359" s="447">
        <v>104758</v>
      </c>
      <c r="B8359" s="332" t="s">
        <v>6181</v>
      </c>
      <c r="C8359" s="447" t="s">
        <v>2010</v>
      </c>
      <c r="D8359" s="446">
        <v>15.52</v>
      </c>
    </row>
    <row r="8360" spans="1:4" ht="38.25">
      <c r="A8360" s="447">
        <v>90437</v>
      </c>
      <c r="B8360" s="332" t="s">
        <v>6590</v>
      </c>
      <c r="C8360" s="447" t="s">
        <v>2010</v>
      </c>
      <c r="D8360" s="446">
        <v>39.79</v>
      </c>
    </row>
    <row r="8361" spans="1:4" ht="38.25">
      <c r="A8361" s="447">
        <v>90438</v>
      </c>
      <c r="B8361" s="332" t="s">
        <v>6591</v>
      </c>
      <c r="C8361" s="447" t="s">
        <v>2010</v>
      </c>
      <c r="D8361" s="446">
        <v>58.12</v>
      </c>
    </row>
    <row r="8362" spans="1:4" ht="25.5">
      <c r="A8362" s="447">
        <v>90436</v>
      </c>
      <c r="B8362" s="332" t="s">
        <v>6589</v>
      </c>
      <c r="C8362" s="447" t="s">
        <v>2010</v>
      </c>
      <c r="D8362" s="446">
        <v>14.92</v>
      </c>
    </row>
    <row r="8363" spans="1:4" ht="38.25">
      <c r="A8363" s="447">
        <v>104770</v>
      </c>
      <c r="B8363" s="332" t="s">
        <v>6191</v>
      </c>
      <c r="C8363" s="447" t="s">
        <v>2010</v>
      </c>
      <c r="D8363" s="446">
        <v>1.75</v>
      </c>
    </row>
    <row r="8364" spans="1:4" ht="38.25">
      <c r="A8364" s="447">
        <v>104772</v>
      </c>
      <c r="B8364" s="332" t="s">
        <v>6192</v>
      </c>
      <c r="C8364" s="447" t="s">
        <v>2010</v>
      </c>
      <c r="D8364" s="446">
        <v>2.56</v>
      </c>
    </row>
    <row r="8365" spans="1:4" ht="25.5">
      <c r="A8365" s="447">
        <v>104768</v>
      </c>
      <c r="B8365" s="332" t="s">
        <v>6190</v>
      </c>
      <c r="C8365" s="447" t="s">
        <v>2010</v>
      </c>
      <c r="D8365" s="446">
        <v>0.65</v>
      </c>
    </row>
    <row r="8366" spans="1:4" ht="38.25">
      <c r="A8366" s="447">
        <v>104769</v>
      </c>
      <c r="B8366" s="332" t="s">
        <v>6650</v>
      </c>
      <c r="C8366" s="447" t="s">
        <v>2010</v>
      </c>
      <c r="D8366" s="446">
        <v>1.68</v>
      </c>
    </row>
    <row r="8367" spans="1:4" ht="38.25">
      <c r="A8367" s="447">
        <v>104771</v>
      </c>
      <c r="B8367" s="332" t="s">
        <v>6651</v>
      </c>
      <c r="C8367" s="447" t="s">
        <v>2010</v>
      </c>
      <c r="D8367" s="446">
        <v>2.46</v>
      </c>
    </row>
    <row r="8368" spans="1:4" ht="25.5">
      <c r="A8368" s="447">
        <v>104767</v>
      </c>
      <c r="B8368" s="332" t="s">
        <v>6649</v>
      </c>
      <c r="C8368" s="447" t="s">
        <v>2010</v>
      </c>
      <c r="D8368" s="446">
        <v>0.63</v>
      </c>
    </row>
    <row r="8369" spans="1:4" ht="38.25">
      <c r="A8369" s="447">
        <v>104762</v>
      </c>
      <c r="B8369" s="332" t="s">
        <v>6185</v>
      </c>
      <c r="C8369" s="447" t="s">
        <v>2010</v>
      </c>
      <c r="D8369" s="446">
        <v>23.38</v>
      </c>
    </row>
    <row r="8370" spans="1:4" ht="38.25">
      <c r="A8370" s="447">
        <v>104763</v>
      </c>
      <c r="B8370" s="332" t="s">
        <v>6186</v>
      </c>
      <c r="C8370" s="447" t="s">
        <v>2010</v>
      </c>
      <c r="D8370" s="446">
        <v>34.15</v>
      </c>
    </row>
    <row r="8371" spans="1:4" ht="38.25">
      <c r="A8371" s="447">
        <v>104761</v>
      </c>
      <c r="B8371" s="332" t="s">
        <v>6184</v>
      </c>
      <c r="C8371" s="447" t="s">
        <v>2010</v>
      </c>
      <c r="D8371" s="446">
        <v>8.76</v>
      </c>
    </row>
    <row r="8372" spans="1:4" ht="38.25">
      <c r="A8372" s="447">
        <v>90440</v>
      </c>
      <c r="B8372" s="332" t="s">
        <v>6593</v>
      </c>
      <c r="C8372" s="447" t="s">
        <v>2010</v>
      </c>
      <c r="D8372" s="446">
        <v>23.16</v>
      </c>
    </row>
    <row r="8373" spans="1:4" ht="38.25">
      <c r="A8373" s="447">
        <v>90441</v>
      </c>
      <c r="B8373" s="332" t="s">
        <v>6594</v>
      </c>
      <c r="C8373" s="447" t="s">
        <v>2010</v>
      </c>
      <c r="D8373" s="446">
        <v>33.83</v>
      </c>
    </row>
    <row r="8374" spans="1:4" ht="38.25">
      <c r="A8374" s="447">
        <v>90439</v>
      </c>
      <c r="B8374" s="332" t="s">
        <v>6592</v>
      </c>
      <c r="C8374" s="447" t="s">
        <v>2010</v>
      </c>
      <c r="D8374" s="446">
        <v>8.68</v>
      </c>
    </row>
    <row r="8375" spans="1:4" ht="38.25">
      <c r="A8375" s="447">
        <v>104776</v>
      </c>
      <c r="B8375" s="332" t="s">
        <v>6194</v>
      </c>
      <c r="C8375" s="447" t="s">
        <v>2010</v>
      </c>
      <c r="D8375" s="446">
        <v>6.07</v>
      </c>
    </row>
    <row r="8376" spans="1:4" ht="38.25">
      <c r="A8376" s="447">
        <v>104778</v>
      </c>
      <c r="B8376" s="332" t="s">
        <v>6195</v>
      </c>
      <c r="C8376" s="447" t="s">
        <v>2010</v>
      </c>
      <c r="D8376" s="446">
        <v>8.8699999999999992</v>
      </c>
    </row>
    <row r="8377" spans="1:4" ht="38.25">
      <c r="A8377" s="447">
        <v>104774</v>
      </c>
      <c r="B8377" s="332" t="s">
        <v>6193</v>
      </c>
      <c r="C8377" s="447" t="s">
        <v>2010</v>
      </c>
      <c r="D8377" s="446">
        <v>2.27</v>
      </c>
    </row>
    <row r="8378" spans="1:4" ht="38.25">
      <c r="A8378" s="447">
        <v>104775</v>
      </c>
      <c r="B8378" s="332" t="s">
        <v>6653</v>
      </c>
      <c r="C8378" s="447" t="s">
        <v>2010</v>
      </c>
      <c r="D8378" s="446">
        <v>5.87</v>
      </c>
    </row>
    <row r="8379" spans="1:4" ht="38.25">
      <c r="A8379" s="447">
        <v>104777</v>
      </c>
      <c r="B8379" s="332" t="s">
        <v>6654</v>
      </c>
      <c r="C8379" s="447" t="s">
        <v>2010</v>
      </c>
      <c r="D8379" s="446">
        <v>8.57</v>
      </c>
    </row>
    <row r="8380" spans="1:4" ht="38.25">
      <c r="A8380" s="447">
        <v>104773</v>
      </c>
      <c r="B8380" s="332" t="s">
        <v>6652</v>
      </c>
      <c r="C8380" s="447" t="s">
        <v>2010</v>
      </c>
      <c r="D8380" s="446">
        <v>2.1800000000000002</v>
      </c>
    </row>
    <row r="8381" spans="1:4" ht="38.25">
      <c r="A8381" s="447">
        <v>104782</v>
      </c>
      <c r="B8381" s="332" t="s">
        <v>6657</v>
      </c>
      <c r="C8381" s="447" t="s">
        <v>2010</v>
      </c>
      <c r="D8381" s="446">
        <v>56.5</v>
      </c>
    </row>
    <row r="8382" spans="1:4" ht="38.25">
      <c r="A8382" s="447">
        <v>90451</v>
      </c>
      <c r="B8382" s="332" t="s">
        <v>6600</v>
      </c>
      <c r="C8382" s="447" t="s">
        <v>2010</v>
      </c>
      <c r="D8382" s="446">
        <v>6.23</v>
      </c>
    </row>
    <row r="8383" spans="1:4" ht="38.25">
      <c r="A8383" s="447">
        <v>90452</v>
      </c>
      <c r="B8383" s="332" t="s">
        <v>6601</v>
      </c>
      <c r="C8383" s="447" t="s">
        <v>2010</v>
      </c>
      <c r="D8383" s="446">
        <v>23.1</v>
      </c>
    </row>
    <row r="8384" spans="1:4" ht="38.25">
      <c r="A8384" s="447">
        <v>90455</v>
      </c>
      <c r="B8384" s="332" t="s">
        <v>6604</v>
      </c>
      <c r="C8384" s="447" t="s">
        <v>2010</v>
      </c>
      <c r="D8384" s="446">
        <v>7.8</v>
      </c>
    </row>
    <row r="8385" spans="1:4" ht="38.25">
      <c r="A8385" s="447">
        <v>104784</v>
      </c>
      <c r="B8385" s="332" t="s">
        <v>6659</v>
      </c>
      <c r="C8385" s="447" t="s">
        <v>2010</v>
      </c>
      <c r="D8385" s="446">
        <v>13.14</v>
      </c>
    </row>
    <row r="8386" spans="1:4" ht="38.25">
      <c r="A8386" s="447">
        <v>90453</v>
      </c>
      <c r="B8386" s="332" t="s">
        <v>6602</v>
      </c>
      <c r="C8386" s="447" t="s">
        <v>2010</v>
      </c>
      <c r="D8386" s="446">
        <v>3.78</v>
      </c>
    </row>
    <row r="8387" spans="1:4" ht="38.25">
      <c r="A8387" s="447">
        <v>104783</v>
      </c>
      <c r="B8387" s="332" t="s">
        <v>6658</v>
      </c>
      <c r="C8387" s="447" t="s">
        <v>2010</v>
      </c>
      <c r="D8387" s="446">
        <v>4.7699999999999996</v>
      </c>
    </row>
    <row r="8388" spans="1:4" ht="38.25">
      <c r="A8388" s="447">
        <v>90454</v>
      </c>
      <c r="B8388" s="332" t="s">
        <v>6603</v>
      </c>
      <c r="C8388" s="447" t="s">
        <v>2010</v>
      </c>
      <c r="D8388" s="446">
        <v>6.05</v>
      </c>
    </row>
    <row r="8389" spans="1:4" ht="25.5">
      <c r="A8389" s="447">
        <v>90459</v>
      </c>
      <c r="B8389" s="332" t="s">
        <v>6608</v>
      </c>
      <c r="C8389" s="447" t="s">
        <v>2010</v>
      </c>
      <c r="D8389" s="446">
        <v>48.95</v>
      </c>
    </row>
    <row r="8390" spans="1:4" ht="25.5">
      <c r="A8390" s="447">
        <v>90456</v>
      </c>
      <c r="B8390" s="332" t="s">
        <v>6605</v>
      </c>
      <c r="C8390" s="447" t="s">
        <v>2010</v>
      </c>
      <c r="D8390" s="446">
        <v>5.52</v>
      </c>
    </row>
    <row r="8391" spans="1:4" ht="25.5">
      <c r="A8391" s="447">
        <v>90458</v>
      </c>
      <c r="B8391" s="332" t="s">
        <v>6607</v>
      </c>
      <c r="C8391" s="447" t="s">
        <v>2010</v>
      </c>
      <c r="D8391" s="446">
        <v>35.97</v>
      </c>
    </row>
    <row r="8392" spans="1:4" ht="25.5">
      <c r="A8392" s="447">
        <v>90457</v>
      </c>
      <c r="B8392" s="332" t="s">
        <v>6606</v>
      </c>
      <c r="C8392" s="447" t="s">
        <v>2010</v>
      </c>
      <c r="D8392" s="446">
        <v>12.61</v>
      </c>
    </row>
    <row r="8393" spans="1:4" ht="25.5">
      <c r="A8393" s="447">
        <v>90447</v>
      </c>
      <c r="B8393" s="332" t="s">
        <v>6599</v>
      </c>
      <c r="C8393" s="447" t="s">
        <v>5</v>
      </c>
      <c r="D8393" s="446">
        <v>8.34</v>
      </c>
    </row>
    <row r="8394" spans="1:4" ht="38.25">
      <c r="A8394" s="447">
        <v>91222</v>
      </c>
      <c r="B8394" s="332" t="s">
        <v>6639</v>
      </c>
      <c r="C8394" s="447" t="s">
        <v>5</v>
      </c>
      <c r="D8394" s="446">
        <v>8.91</v>
      </c>
    </row>
    <row r="8395" spans="1:4" ht="38.25">
      <c r="A8395" s="447">
        <v>90443</v>
      </c>
      <c r="B8395" s="332" t="s">
        <v>6595</v>
      </c>
      <c r="C8395" s="447" t="s">
        <v>5</v>
      </c>
      <c r="D8395" s="446">
        <v>8.01</v>
      </c>
    </row>
    <row r="8396" spans="1:4" ht="25.5">
      <c r="A8396" s="447">
        <v>104780</v>
      </c>
      <c r="B8396" s="332" t="s">
        <v>6196</v>
      </c>
      <c r="C8396" s="447" t="s">
        <v>5</v>
      </c>
      <c r="D8396" s="446">
        <v>5.34</v>
      </c>
    </row>
    <row r="8397" spans="1:4" ht="38.25">
      <c r="A8397" s="447">
        <v>104781</v>
      </c>
      <c r="B8397" s="332" t="s">
        <v>6656</v>
      </c>
      <c r="C8397" s="447" t="s">
        <v>5</v>
      </c>
      <c r="D8397" s="446">
        <v>6.12</v>
      </c>
    </row>
    <row r="8398" spans="1:4" ht="38.25">
      <c r="A8398" s="447">
        <v>104779</v>
      </c>
      <c r="B8398" s="332" t="s">
        <v>6655</v>
      </c>
      <c r="C8398" s="447" t="s">
        <v>5</v>
      </c>
      <c r="D8398" s="446">
        <v>5.29</v>
      </c>
    </row>
    <row r="8399" spans="1:4" ht="38.25">
      <c r="A8399" s="447">
        <v>104787</v>
      </c>
      <c r="B8399" s="332" t="s">
        <v>6661</v>
      </c>
      <c r="C8399" s="447" t="s">
        <v>5</v>
      </c>
      <c r="D8399" s="446">
        <v>7.66</v>
      </c>
    </row>
    <row r="8400" spans="1:4" ht="38.25">
      <c r="A8400" s="447">
        <v>104788</v>
      </c>
      <c r="B8400" s="332" t="s">
        <v>6662</v>
      </c>
      <c r="C8400" s="447" t="s">
        <v>5</v>
      </c>
      <c r="D8400" s="446">
        <v>10.18</v>
      </c>
    </row>
    <row r="8401" spans="1:4" ht="38.25">
      <c r="A8401" s="447">
        <v>104786</v>
      </c>
      <c r="B8401" s="332" t="s">
        <v>6660</v>
      </c>
      <c r="C8401" s="447" t="s">
        <v>5</v>
      </c>
      <c r="D8401" s="446">
        <v>5.78</v>
      </c>
    </row>
    <row r="8402" spans="1:4" ht="38.25">
      <c r="A8402" s="447">
        <v>90445</v>
      </c>
      <c r="B8402" s="332" t="s">
        <v>6597</v>
      </c>
      <c r="C8402" s="447" t="s">
        <v>5</v>
      </c>
      <c r="D8402" s="446">
        <v>15.55</v>
      </c>
    </row>
    <row r="8403" spans="1:4" ht="38.25">
      <c r="A8403" s="447">
        <v>90446</v>
      </c>
      <c r="B8403" s="332" t="s">
        <v>6598</v>
      </c>
      <c r="C8403" s="447" t="s">
        <v>5</v>
      </c>
      <c r="D8403" s="446">
        <v>20.65</v>
      </c>
    </row>
    <row r="8404" spans="1:4" ht="38.25">
      <c r="A8404" s="447">
        <v>90444</v>
      </c>
      <c r="B8404" s="332" t="s">
        <v>6596</v>
      </c>
      <c r="C8404" s="447" t="s">
        <v>5</v>
      </c>
      <c r="D8404" s="446">
        <v>11.72</v>
      </c>
    </row>
    <row r="8405" spans="1:4" ht="38.25">
      <c r="A8405" s="447">
        <v>104764</v>
      </c>
      <c r="B8405" s="332" t="s">
        <v>6187</v>
      </c>
      <c r="C8405" s="447" t="s">
        <v>5</v>
      </c>
      <c r="D8405" s="446">
        <v>21.79</v>
      </c>
    </row>
    <row r="8406" spans="1:4" ht="38.25">
      <c r="A8406" s="447">
        <v>90460</v>
      </c>
      <c r="B8406" s="332" t="s">
        <v>6609</v>
      </c>
      <c r="C8406" s="447" t="s">
        <v>5</v>
      </c>
      <c r="D8406" s="446">
        <v>26.95</v>
      </c>
    </row>
    <row r="8407" spans="1:4" ht="38.25">
      <c r="A8407" s="447">
        <v>90462</v>
      </c>
      <c r="B8407" s="332" t="s">
        <v>6611</v>
      </c>
      <c r="C8407" s="447" t="s">
        <v>5</v>
      </c>
      <c r="D8407" s="446">
        <v>4.8099999999999996</v>
      </c>
    </row>
    <row r="8408" spans="1:4" ht="38.25">
      <c r="A8408" s="447">
        <v>104765</v>
      </c>
      <c r="B8408" s="332" t="s">
        <v>6188</v>
      </c>
      <c r="C8408" s="447" t="s">
        <v>5</v>
      </c>
      <c r="D8408" s="446">
        <v>17.23</v>
      </c>
    </row>
    <row r="8409" spans="1:4" ht="38.25">
      <c r="A8409" s="447">
        <v>90461</v>
      </c>
      <c r="B8409" s="332" t="s">
        <v>6610</v>
      </c>
      <c r="C8409" s="447" t="s">
        <v>5</v>
      </c>
      <c r="D8409" s="446">
        <v>19.8</v>
      </c>
    </row>
    <row r="8410" spans="1:4" ht="38.25">
      <c r="A8410" s="447">
        <v>90463</v>
      </c>
      <c r="B8410" s="332" t="s">
        <v>6612</v>
      </c>
      <c r="C8410" s="447" t="s">
        <v>5</v>
      </c>
      <c r="D8410" s="446">
        <v>4</v>
      </c>
    </row>
    <row r="8411" spans="1:4" ht="38.25">
      <c r="A8411" s="447">
        <v>96560</v>
      </c>
      <c r="B8411" s="332" t="s">
        <v>6646</v>
      </c>
      <c r="C8411" s="447" t="s">
        <v>16</v>
      </c>
      <c r="D8411" s="446">
        <v>34.700000000000003</v>
      </c>
    </row>
    <row r="8412" spans="1:4" ht="38.25">
      <c r="A8412" s="447">
        <v>96559</v>
      </c>
      <c r="B8412" s="332" t="s">
        <v>6645</v>
      </c>
      <c r="C8412" s="447" t="s">
        <v>16</v>
      </c>
      <c r="D8412" s="446">
        <v>37.479999999999997</v>
      </c>
    </row>
    <row r="8413" spans="1:4" ht="51">
      <c r="A8413" s="447">
        <v>96562</v>
      </c>
      <c r="B8413" s="332" t="s">
        <v>6647</v>
      </c>
      <c r="C8413" s="447" t="s">
        <v>5</v>
      </c>
      <c r="D8413" s="446">
        <v>53.79</v>
      </c>
    </row>
    <row r="8414" spans="1:4" ht="51">
      <c r="A8414" s="447">
        <v>96563</v>
      </c>
      <c r="B8414" s="332" t="s">
        <v>6648</v>
      </c>
      <c r="C8414" s="447" t="s">
        <v>5</v>
      </c>
      <c r="D8414" s="446">
        <v>60.57</v>
      </c>
    </row>
    <row r="8415" spans="1:4" ht="25.5">
      <c r="A8415" s="447">
        <v>102469</v>
      </c>
      <c r="B8415" s="332" t="s">
        <v>9735</v>
      </c>
      <c r="C8415" s="447" t="s">
        <v>16</v>
      </c>
      <c r="D8415" s="446">
        <v>0</v>
      </c>
    </row>
    <row r="8416" spans="1:4" ht="25.5">
      <c r="A8416" s="447">
        <v>104388</v>
      </c>
      <c r="B8416" s="332" t="s">
        <v>9736</v>
      </c>
      <c r="C8416" s="447" t="s">
        <v>16</v>
      </c>
      <c r="D8416" s="446">
        <v>0</v>
      </c>
    </row>
    <row r="8417" spans="1:4" ht="38.25">
      <c r="A8417" s="447">
        <v>104387</v>
      </c>
      <c r="B8417" s="332" t="s">
        <v>9737</v>
      </c>
      <c r="C8417" s="447" t="s">
        <v>827</v>
      </c>
      <c r="D8417" s="446">
        <v>0</v>
      </c>
    </row>
    <row r="8418" spans="1:4" ht="25.5">
      <c r="A8418" s="447">
        <v>104364</v>
      </c>
      <c r="B8418" s="332" t="s">
        <v>9738</v>
      </c>
      <c r="C8418" s="447" t="s">
        <v>827</v>
      </c>
      <c r="D8418" s="446">
        <v>0</v>
      </c>
    </row>
    <row r="8419" spans="1:4" ht="25.5">
      <c r="A8419" s="447">
        <v>102097</v>
      </c>
      <c r="B8419" s="332" t="s">
        <v>9739</v>
      </c>
      <c r="C8419" s="447" t="s">
        <v>827</v>
      </c>
      <c r="D8419" s="446">
        <v>0</v>
      </c>
    </row>
    <row r="8420" spans="1:4" ht="25.5">
      <c r="A8420" s="447">
        <v>104365</v>
      </c>
      <c r="B8420" s="332" t="s">
        <v>9740</v>
      </c>
      <c r="C8420" s="447" t="s">
        <v>827</v>
      </c>
      <c r="D8420" s="446">
        <v>0</v>
      </c>
    </row>
    <row r="8421" spans="1:4" ht="51">
      <c r="A8421" s="447">
        <v>101870</v>
      </c>
      <c r="B8421" s="332" t="s">
        <v>3486</v>
      </c>
      <c r="C8421" s="447" t="s">
        <v>16</v>
      </c>
      <c r="D8421" s="446">
        <v>43.66</v>
      </c>
    </row>
    <row r="8422" spans="1:4" ht="51">
      <c r="A8422" s="447">
        <v>101866</v>
      </c>
      <c r="B8422" s="332" t="s">
        <v>3482</v>
      </c>
      <c r="C8422" s="447" t="s">
        <v>16</v>
      </c>
      <c r="D8422" s="446">
        <v>37.380000000000003</v>
      </c>
    </row>
    <row r="8423" spans="1:4" ht="51">
      <c r="A8423" s="447">
        <v>101867</v>
      </c>
      <c r="B8423" s="332" t="s">
        <v>3483</v>
      </c>
      <c r="C8423" s="447" t="s">
        <v>16</v>
      </c>
      <c r="D8423" s="446">
        <v>42.2</v>
      </c>
    </row>
    <row r="8424" spans="1:4" ht="51">
      <c r="A8424" s="447">
        <v>101868</v>
      </c>
      <c r="B8424" s="332" t="s">
        <v>3484</v>
      </c>
      <c r="C8424" s="447" t="s">
        <v>16</v>
      </c>
      <c r="D8424" s="446">
        <v>34.020000000000003</v>
      </c>
    </row>
    <row r="8425" spans="1:4" ht="51">
      <c r="A8425" s="447">
        <v>101869</v>
      </c>
      <c r="B8425" s="332" t="s">
        <v>3485</v>
      </c>
      <c r="C8425" s="447" t="s">
        <v>16</v>
      </c>
      <c r="D8425" s="446">
        <v>38.83</v>
      </c>
    </row>
    <row r="8426" spans="1:4" ht="51">
      <c r="A8426" s="447">
        <v>101856</v>
      </c>
      <c r="B8426" s="332" t="s">
        <v>3472</v>
      </c>
      <c r="C8426" s="447" t="s">
        <v>16</v>
      </c>
      <c r="D8426" s="446">
        <v>31.03</v>
      </c>
    </row>
    <row r="8427" spans="1:4" ht="51">
      <c r="A8427" s="447">
        <v>101865</v>
      </c>
      <c r="B8427" s="332" t="s">
        <v>3481</v>
      </c>
      <c r="C8427" s="447" t="s">
        <v>16</v>
      </c>
      <c r="D8427" s="446">
        <v>41.72</v>
      </c>
    </row>
    <row r="8428" spans="1:4" ht="51">
      <c r="A8428" s="447">
        <v>101861</v>
      </c>
      <c r="B8428" s="332" t="s">
        <v>3477</v>
      </c>
      <c r="C8428" s="447" t="s">
        <v>16</v>
      </c>
      <c r="D8428" s="446">
        <v>37.14</v>
      </c>
    </row>
    <row r="8429" spans="1:4" ht="51">
      <c r="A8429" s="447">
        <v>101862</v>
      </c>
      <c r="B8429" s="332" t="s">
        <v>3478</v>
      </c>
      <c r="C8429" s="447" t="s">
        <v>16</v>
      </c>
      <c r="D8429" s="446">
        <v>40.270000000000003</v>
      </c>
    </row>
    <row r="8430" spans="1:4" ht="51">
      <c r="A8430" s="447">
        <v>101863</v>
      </c>
      <c r="B8430" s="332" t="s">
        <v>3479</v>
      </c>
      <c r="C8430" s="447" t="s">
        <v>16</v>
      </c>
      <c r="D8430" s="446">
        <v>32.06</v>
      </c>
    </row>
    <row r="8431" spans="1:4" ht="51">
      <c r="A8431" s="447">
        <v>101864</v>
      </c>
      <c r="B8431" s="332" t="s">
        <v>3480</v>
      </c>
      <c r="C8431" s="447" t="s">
        <v>16</v>
      </c>
      <c r="D8431" s="446">
        <v>36.89</v>
      </c>
    </row>
    <row r="8432" spans="1:4" ht="51">
      <c r="A8432" s="447">
        <v>101860</v>
      </c>
      <c r="B8432" s="332" t="s">
        <v>3476</v>
      </c>
      <c r="C8432" s="447" t="s">
        <v>16</v>
      </c>
      <c r="D8432" s="446">
        <v>39.54</v>
      </c>
    </row>
    <row r="8433" spans="1:4" ht="51">
      <c r="A8433" s="447">
        <v>101857</v>
      </c>
      <c r="B8433" s="332" t="s">
        <v>3473</v>
      </c>
      <c r="C8433" s="447" t="s">
        <v>16</v>
      </c>
      <c r="D8433" s="446">
        <v>38.18</v>
      </c>
    </row>
    <row r="8434" spans="1:4" ht="51">
      <c r="A8434" s="447">
        <v>101858</v>
      </c>
      <c r="B8434" s="332" t="s">
        <v>3474</v>
      </c>
      <c r="C8434" s="447" t="s">
        <v>16</v>
      </c>
      <c r="D8434" s="446">
        <v>31.64</v>
      </c>
    </row>
    <row r="8435" spans="1:4" ht="51">
      <c r="A8435" s="447">
        <v>101859</v>
      </c>
      <c r="B8435" s="332" t="s">
        <v>3475</v>
      </c>
      <c r="C8435" s="447" t="s">
        <v>16</v>
      </c>
      <c r="D8435" s="446">
        <v>34.700000000000003</v>
      </c>
    </row>
    <row r="8436" spans="1:4" ht="38.25">
      <c r="A8436" s="447">
        <v>101852</v>
      </c>
      <c r="B8436" s="332" t="s">
        <v>3469</v>
      </c>
      <c r="C8436" s="447" t="s">
        <v>16</v>
      </c>
      <c r="D8436" s="446">
        <v>79.099999999999994</v>
      </c>
    </row>
    <row r="8437" spans="1:4" ht="51">
      <c r="A8437" s="447">
        <v>104385</v>
      </c>
      <c r="B8437" s="332" t="s">
        <v>9741</v>
      </c>
      <c r="C8437" s="447" t="s">
        <v>16</v>
      </c>
      <c r="D8437" s="446">
        <v>0</v>
      </c>
    </row>
    <row r="8438" spans="1:4" ht="38.25">
      <c r="A8438" s="447">
        <v>101850</v>
      </c>
      <c r="B8438" s="332" t="s">
        <v>3468</v>
      </c>
      <c r="C8438" s="447" t="s">
        <v>16</v>
      </c>
      <c r="D8438" s="446">
        <v>64.739999999999995</v>
      </c>
    </row>
    <row r="8439" spans="1:4" ht="38.25">
      <c r="A8439" s="447">
        <v>101855</v>
      </c>
      <c r="B8439" s="332" t="s">
        <v>3471</v>
      </c>
      <c r="C8439" s="447" t="s">
        <v>16</v>
      </c>
      <c r="D8439" s="446">
        <v>83.31</v>
      </c>
    </row>
    <row r="8440" spans="1:4" ht="51">
      <c r="A8440" s="447">
        <v>104386</v>
      </c>
      <c r="B8440" s="332" t="s">
        <v>9742</v>
      </c>
      <c r="C8440" s="447" t="s">
        <v>16</v>
      </c>
      <c r="D8440" s="446">
        <v>0</v>
      </c>
    </row>
    <row r="8441" spans="1:4" ht="51">
      <c r="A8441" s="447">
        <v>101853</v>
      </c>
      <c r="B8441" s="332" t="s">
        <v>3470</v>
      </c>
      <c r="C8441" s="447" t="s">
        <v>16</v>
      </c>
      <c r="D8441" s="446">
        <v>58.22</v>
      </c>
    </row>
    <row r="8442" spans="1:4" ht="38.25">
      <c r="A8442" s="447">
        <v>101849</v>
      </c>
      <c r="B8442" s="332" t="s">
        <v>3467</v>
      </c>
      <c r="C8442" s="447" t="s">
        <v>827</v>
      </c>
      <c r="D8442" s="446">
        <v>185.19</v>
      </c>
    </row>
    <row r="8443" spans="1:4" ht="38.25">
      <c r="A8443" s="447">
        <v>101841</v>
      </c>
      <c r="B8443" s="332" t="s">
        <v>3459</v>
      </c>
      <c r="C8443" s="447" t="s">
        <v>827</v>
      </c>
      <c r="D8443" s="446">
        <v>108.39</v>
      </c>
    </row>
    <row r="8444" spans="1:4" ht="38.25">
      <c r="A8444" s="447">
        <v>101843</v>
      </c>
      <c r="B8444" s="332" t="s">
        <v>3461</v>
      </c>
      <c r="C8444" s="447" t="s">
        <v>827</v>
      </c>
      <c r="D8444" s="446">
        <v>170.18</v>
      </c>
    </row>
    <row r="8445" spans="1:4" ht="38.25">
      <c r="A8445" s="447">
        <v>101844</v>
      </c>
      <c r="B8445" s="332" t="s">
        <v>3462</v>
      </c>
      <c r="C8445" s="447" t="s">
        <v>827</v>
      </c>
      <c r="D8445" s="446">
        <v>199.07</v>
      </c>
    </row>
    <row r="8446" spans="1:4" ht="38.25">
      <c r="A8446" s="447">
        <v>101845</v>
      </c>
      <c r="B8446" s="332" t="s">
        <v>3463</v>
      </c>
      <c r="C8446" s="447" t="s">
        <v>827</v>
      </c>
      <c r="D8446" s="446">
        <v>227.56</v>
      </c>
    </row>
    <row r="8447" spans="1:4" ht="38.25">
      <c r="A8447" s="447">
        <v>101842</v>
      </c>
      <c r="B8447" s="332" t="s">
        <v>3460</v>
      </c>
      <c r="C8447" s="447" t="s">
        <v>827</v>
      </c>
      <c r="D8447" s="446">
        <v>94.55</v>
      </c>
    </row>
    <row r="8448" spans="1:4" ht="38.25">
      <c r="A8448" s="447">
        <v>101846</v>
      </c>
      <c r="B8448" s="332" t="s">
        <v>3464</v>
      </c>
      <c r="C8448" s="447" t="s">
        <v>827</v>
      </c>
      <c r="D8448" s="446">
        <v>156.9</v>
      </c>
    </row>
    <row r="8449" spans="1:4" ht="38.25">
      <c r="A8449" s="447">
        <v>101847</v>
      </c>
      <c r="B8449" s="332" t="s">
        <v>3465</v>
      </c>
      <c r="C8449" s="447" t="s">
        <v>827</v>
      </c>
      <c r="D8449" s="446">
        <v>186.06</v>
      </c>
    </row>
    <row r="8450" spans="1:4" ht="38.25">
      <c r="A8450" s="447">
        <v>101848</v>
      </c>
      <c r="B8450" s="332" t="s">
        <v>3466</v>
      </c>
      <c r="C8450" s="447" t="s">
        <v>827</v>
      </c>
      <c r="D8450" s="446">
        <v>214.83</v>
      </c>
    </row>
    <row r="8451" spans="1:4" ht="38.25">
      <c r="A8451" s="447">
        <v>101839</v>
      </c>
      <c r="B8451" s="332" t="s">
        <v>3457</v>
      </c>
      <c r="C8451" s="447" t="s">
        <v>827</v>
      </c>
      <c r="D8451" s="446">
        <v>121.03</v>
      </c>
    </row>
    <row r="8452" spans="1:4" ht="38.25">
      <c r="A8452" s="447">
        <v>101840</v>
      </c>
      <c r="B8452" s="332" t="s">
        <v>3458</v>
      </c>
      <c r="C8452" s="447" t="s">
        <v>827</v>
      </c>
      <c r="D8452" s="446">
        <v>197.22</v>
      </c>
    </row>
    <row r="8453" spans="1:4" ht="38.25">
      <c r="A8453" s="447">
        <v>101837</v>
      </c>
      <c r="B8453" s="332" t="s">
        <v>3455</v>
      </c>
      <c r="C8453" s="447" t="s">
        <v>827</v>
      </c>
      <c r="D8453" s="446">
        <v>59.09</v>
      </c>
    </row>
    <row r="8454" spans="1:4" ht="38.25">
      <c r="A8454" s="447">
        <v>101838</v>
      </c>
      <c r="B8454" s="332" t="s">
        <v>3456</v>
      </c>
      <c r="C8454" s="447" t="s">
        <v>827</v>
      </c>
      <c r="D8454" s="446">
        <v>90.48</v>
      </c>
    </row>
    <row r="8455" spans="1:4" ht="38.25">
      <c r="A8455" s="447">
        <v>101836</v>
      </c>
      <c r="B8455" s="332" t="s">
        <v>3454</v>
      </c>
      <c r="C8455" s="447" t="s">
        <v>827</v>
      </c>
      <c r="D8455" s="446">
        <v>25.37</v>
      </c>
    </row>
    <row r="8456" spans="1:4" ht="38.25">
      <c r="A8456" s="447">
        <v>101835</v>
      </c>
      <c r="B8456" s="332" t="s">
        <v>3453</v>
      </c>
      <c r="C8456" s="447" t="s">
        <v>827</v>
      </c>
      <c r="D8456" s="446">
        <v>284.45</v>
      </c>
    </row>
    <row r="8457" spans="1:4" ht="38.25">
      <c r="A8457" s="447">
        <v>101827</v>
      </c>
      <c r="B8457" s="332" t="s">
        <v>3445</v>
      </c>
      <c r="C8457" s="447" t="s">
        <v>827</v>
      </c>
      <c r="D8457" s="446">
        <v>207.65</v>
      </c>
    </row>
    <row r="8458" spans="1:4" ht="38.25">
      <c r="A8458" s="447">
        <v>101829</v>
      </c>
      <c r="B8458" s="332" t="s">
        <v>3447</v>
      </c>
      <c r="C8458" s="447" t="s">
        <v>827</v>
      </c>
      <c r="D8458" s="446">
        <v>269.44</v>
      </c>
    </row>
    <row r="8459" spans="1:4" ht="38.25">
      <c r="A8459" s="447">
        <v>101830</v>
      </c>
      <c r="B8459" s="332" t="s">
        <v>3448</v>
      </c>
      <c r="C8459" s="447" t="s">
        <v>827</v>
      </c>
      <c r="D8459" s="446">
        <v>298.33</v>
      </c>
    </row>
    <row r="8460" spans="1:4" ht="38.25">
      <c r="A8460" s="447">
        <v>101831</v>
      </c>
      <c r="B8460" s="332" t="s">
        <v>3449</v>
      </c>
      <c r="C8460" s="447" t="s">
        <v>827</v>
      </c>
      <c r="D8460" s="446">
        <v>326.82</v>
      </c>
    </row>
    <row r="8461" spans="1:4" ht="38.25">
      <c r="A8461" s="447">
        <v>101828</v>
      </c>
      <c r="B8461" s="332" t="s">
        <v>3446</v>
      </c>
      <c r="C8461" s="447" t="s">
        <v>827</v>
      </c>
      <c r="D8461" s="446">
        <v>193.81</v>
      </c>
    </row>
    <row r="8462" spans="1:4" ht="38.25">
      <c r="A8462" s="447">
        <v>101832</v>
      </c>
      <c r="B8462" s="332" t="s">
        <v>3450</v>
      </c>
      <c r="C8462" s="447" t="s">
        <v>827</v>
      </c>
      <c r="D8462" s="446">
        <v>256.16000000000003</v>
      </c>
    </row>
    <row r="8463" spans="1:4" ht="38.25">
      <c r="A8463" s="447">
        <v>101833</v>
      </c>
      <c r="B8463" s="332" t="s">
        <v>3451</v>
      </c>
      <c r="C8463" s="447" t="s">
        <v>827</v>
      </c>
      <c r="D8463" s="446">
        <v>285.32</v>
      </c>
    </row>
    <row r="8464" spans="1:4" ht="38.25">
      <c r="A8464" s="447">
        <v>101834</v>
      </c>
      <c r="B8464" s="332" t="s">
        <v>3452</v>
      </c>
      <c r="C8464" s="447" t="s">
        <v>827</v>
      </c>
      <c r="D8464" s="446">
        <v>314.08999999999997</v>
      </c>
    </row>
    <row r="8465" spans="1:4" ht="38.25">
      <c r="A8465" s="447">
        <v>101825</v>
      </c>
      <c r="B8465" s="332" t="s">
        <v>3443</v>
      </c>
      <c r="C8465" s="447" t="s">
        <v>827</v>
      </c>
      <c r="D8465" s="446">
        <v>220.29</v>
      </c>
    </row>
    <row r="8466" spans="1:4" ht="38.25">
      <c r="A8466" s="447">
        <v>101826</v>
      </c>
      <c r="B8466" s="332" t="s">
        <v>3444</v>
      </c>
      <c r="C8466" s="447" t="s">
        <v>827</v>
      </c>
      <c r="D8466" s="446">
        <v>250.44</v>
      </c>
    </row>
    <row r="8467" spans="1:4" ht="38.25">
      <c r="A8467" s="447">
        <v>101823</v>
      </c>
      <c r="B8467" s="332" t="s">
        <v>3441</v>
      </c>
      <c r="C8467" s="447" t="s">
        <v>827</v>
      </c>
      <c r="D8467" s="446">
        <v>158.35</v>
      </c>
    </row>
    <row r="8468" spans="1:4" ht="38.25">
      <c r="A8468" s="447">
        <v>101824</v>
      </c>
      <c r="B8468" s="332" t="s">
        <v>3442</v>
      </c>
      <c r="C8468" s="447" t="s">
        <v>827</v>
      </c>
      <c r="D8468" s="446">
        <v>189.74</v>
      </c>
    </row>
    <row r="8469" spans="1:4" ht="38.25">
      <c r="A8469" s="447">
        <v>101822</v>
      </c>
      <c r="B8469" s="332" t="s">
        <v>3440</v>
      </c>
      <c r="C8469" s="447" t="s">
        <v>827</v>
      </c>
      <c r="D8469" s="446">
        <v>124.63</v>
      </c>
    </row>
    <row r="8470" spans="1:4" ht="51">
      <c r="A8470" s="447">
        <v>101819</v>
      </c>
      <c r="B8470" s="332" t="s">
        <v>3438</v>
      </c>
      <c r="C8470" s="447" t="s">
        <v>16</v>
      </c>
      <c r="D8470" s="446">
        <v>70.38</v>
      </c>
    </row>
    <row r="8471" spans="1:4" ht="63.75">
      <c r="A8471" s="447">
        <v>104370</v>
      </c>
      <c r="B8471" s="332" t="s">
        <v>9743</v>
      </c>
      <c r="C8471" s="447" t="s">
        <v>16</v>
      </c>
      <c r="D8471" s="446">
        <v>0</v>
      </c>
    </row>
    <row r="8472" spans="1:4" ht="51">
      <c r="A8472" s="447">
        <v>101817</v>
      </c>
      <c r="B8472" s="332" t="s">
        <v>3437</v>
      </c>
      <c r="C8472" s="447" t="s">
        <v>16</v>
      </c>
      <c r="D8472" s="446">
        <v>56.31</v>
      </c>
    </row>
    <row r="8473" spans="1:4" ht="51">
      <c r="A8473" s="447">
        <v>101816</v>
      </c>
      <c r="B8473" s="332" t="s">
        <v>3436</v>
      </c>
      <c r="C8473" s="447" t="s">
        <v>16</v>
      </c>
      <c r="D8473" s="446">
        <v>76.45</v>
      </c>
    </row>
    <row r="8474" spans="1:4" ht="63.75">
      <c r="A8474" s="447">
        <v>104369</v>
      </c>
      <c r="B8474" s="332" t="s">
        <v>9744</v>
      </c>
      <c r="C8474" s="447" t="s">
        <v>16</v>
      </c>
      <c r="D8474" s="446">
        <v>0</v>
      </c>
    </row>
    <row r="8475" spans="1:4" ht="51">
      <c r="A8475" s="447">
        <v>101820</v>
      </c>
      <c r="B8475" s="332" t="s">
        <v>3439</v>
      </c>
      <c r="C8475" s="447" t="s">
        <v>16</v>
      </c>
      <c r="D8475" s="446">
        <v>47.38</v>
      </c>
    </row>
    <row r="8476" spans="1:4" ht="51">
      <c r="A8476" s="447">
        <v>102988</v>
      </c>
      <c r="B8476" s="332" t="s">
        <v>3488</v>
      </c>
      <c r="C8476" s="447" t="s">
        <v>16</v>
      </c>
      <c r="D8476" s="446">
        <v>62.16</v>
      </c>
    </row>
    <row r="8477" spans="1:4" ht="51">
      <c r="A8477" s="447">
        <v>101814</v>
      </c>
      <c r="B8477" s="332" t="s">
        <v>3435</v>
      </c>
      <c r="C8477" s="447" t="s">
        <v>16</v>
      </c>
      <c r="D8477" s="446">
        <v>51.56</v>
      </c>
    </row>
    <row r="8478" spans="1:4" ht="38.25">
      <c r="A8478" s="447">
        <v>102098</v>
      </c>
      <c r="B8478" s="332" t="s">
        <v>3487</v>
      </c>
      <c r="C8478" s="447" t="s">
        <v>827</v>
      </c>
      <c r="D8478" s="446">
        <v>2725.03</v>
      </c>
    </row>
    <row r="8479" spans="1:4" ht="38.25">
      <c r="A8479" s="447">
        <v>104366</v>
      </c>
      <c r="B8479" s="332" t="s">
        <v>9745</v>
      </c>
      <c r="C8479" s="447" t="s">
        <v>827</v>
      </c>
      <c r="D8479" s="446">
        <v>0</v>
      </c>
    </row>
    <row r="8480" spans="1:4" ht="38.25">
      <c r="A8480" s="447">
        <v>102099</v>
      </c>
      <c r="B8480" s="332" t="s">
        <v>9746</v>
      </c>
      <c r="C8480" s="447" t="s">
        <v>827</v>
      </c>
      <c r="D8480" s="446">
        <v>0</v>
      </c>
    </row>
    <row r="8481" spans="1:4" ht="38.25">
      <c r="A8481" s="447">
        <v>104367</v>
      </c>
      <c r="B8481" s="332" t="s">
        <v>9747</v>
      </c>
      <c r="C8481" s="447" t="s">
        <v>827</v>
      </c>
      <c r="D8481" s="446">
        <v>0</v>
      </c>
    </row>
    <row r="8482" spans="1:4" ht="38.25">
      <c r="A8482" s="447">
        <v>92994</v>
      </c>
      <c r="B8482" s="332" t="s">
        <v>2797</v>
      </c>
      <c r="C8482" s="447" t="s">
        <v>5</v>
      </c>
      <c r="D8482" s="446">
        <v>134.47999999999999</v>
      </c>
    </row>
    <row r="8483" spans="1:4" ht="38.25">
      <c r="A8483" s="447">
        <v>92996</v>
      </c>
      <c r="B8483" s="332" t="s">
        <v>2798</v>
      </c>
      <c r="C8483" s="447" t="s">
        <v>5</v>
      </c>
      <c r="D8483" s="446">
        <v>162.69999999999999</v>
      </c>
    </row>
    <row r="8484" spans="1:4" ht="38.25">
      <c r="A8484" s="447">
        <v>92998</v>
      </c>
      <c r="B8484" s="332" t="s">
        <v>2799</v>
      </c>
      <c r="C8484" s="447" t="s">
        <v>5</v>
      </c>
      <c r="D8484" s="446">
        <v>199.4</v>
      </c>
    </row>
    <row r="8485" spans="1:4" ht="38.25">
      <c r="A8485" s="447">
        <v>93000</v>
      </c>
      <c r="B8485" s="332" t="s">
        <v>2800</v>
      </c>
      <c r="C8485" s="447" t="s">
        <v>5</v>
      </c>
      <c r="D8485" s="446">
        <v>264.01</v>
      </c>
    </row>
    <row r="8486" spans="1:4" ht="38.25">
      <c r="A8486" s="447">
        <v>92984</v>
      </c>
      <c r="B8486" s="332" t="s">
        <v>2792</v>
      </c>
      <c r="C8486" s="447" t="s">
        <v>5</v>
      </c>
      <c r="D8486" s="446">
        <v>28.79</v>
      </c>
    </row>
    <row r="8487" spans="1:4" ht="38.25">
      <c r="A8487" s="447">
        <v>93002</v>
      </c>
      <c r="B8487" s="332" t="s">
        <v>2801</v>
      </c>
      <c r="C8487" s="447" t="s">
        <v>5</v>
      </c>
      <c r="D8487" s="446">
        <v>341.4</v>
      </c>
    </row>
    <row r="8488" spans="1:4" ht="38.25">
      <c r="A8488" s="447">
        <v>92986</v>
      </c>
      <c r="B8488" s="332" t="s">
        <v>2793</v>
      </c>
      <c r="C8488" s="447" t="s">
        <v>5</v>
      </c>
      <c r="D8488" s="446">
        <v>39.82</v>
      </c>
    </row>
    <row r="8489" spans="1:4" ht="38.25">
      <c r="A8489" s="447">
        <v>92988</v>
      </c>
      <c r="B8489" s="332" t="s">
        <v>2794</v>
      </c>
      <c r="C8489" s="447" t="s">
        <v>5</v>
      </c>
      <c r="D8489" s="446">
        <v>57.8</v>
      </c>
    </row>
    <row r="8490" spans="1:4" ht="38.25">
      <c r="A8490" s="447">
        <v>92990</v>
      </c>
      <c r="B8490" s="332" t="s">
        <v>2795</v>
      </c>
      <c r="C8490" s="447" t="s">
        <v>5</v>
      </c>
      <c r="D8490" s="446">
        <v>80.03</v>
      </c>
    </row>
    <row r="8491" spans="1:4" ht="38.25">
      <c r="A8491" s="447">
        <v>92992</v>
      </c>
      <c r="B8491" s="332" t="s">
        <v>2796</v>
      </c>
      <c r="C8491" s="447" t="s">
        <v>5</v>
      </c>
      <c r="D8491" s="446">
        <v>103.48</v>
      </c>
    </row>
    <row r="8492" spans="1:4" ht="38.25">
      <c r="A8492" s="447">
        <v>103491</v>
      </c>
      <c r="B8492" s="332" t="s">
        <v>2886</v>
      </c>
      <c r="C8492" s="447" t="s">
        <v>827</v>
      </c>
      <c r="D8492" s="446">
        <v>596.41999999999996</v>
      </c>
    </row>
    <row r="8493" spans="1:4" ht="38.25">
      <c r="A8493" s="447">
        <v>93026</v>
      </c>
      <c r="B8493" s="332" t="s">
        <v>2791</v>
      </c>
      <c r="C8493" s="447" t="s">
        <v>2010</v>
      </c>
      <c r="D8493" s="446">
        <v>103.85</v>
      </c>
    </row>
    <row r="8494" spans="1:4" ht="38.25">
      <c r="A8494" s="447">
        <v>93018</v>
      </c>
      <c r="B8494" s="332" t="s">
        <v>2787</v>
      </c>
      <c r="C8494" s="447" t="s">
        <v>2010</v>
      </c>
      <c r="D8494" s="446">
        <v>26.23</v>
      </c>
    </row>
    <row r="8495" spans="1:4" ht="38.25">
      <c r="A8495" s="447">
        <v>93020</v>
      </c>
      <c r="B8495" s="332" t="s">
        <v>2788</v>
      </c>
      <c r="C8495" s="447" t="s">
        <v>2010</v>
      </c>
      <c r="D8495" s="446">
        <v>34.130000000000003</v>
      </c>
    </row>
    <row r="8496" spans="1:4" ht="38.25">
      <c r="A8496" s="447">
        <v>93022</v>
      </c>
      <c r="B8496" s="332" t="s">
        <v>2789</v>
      </c>
      <c r="C8496" s="447" t="s">
        <v>2010</v>
      </c>
      <c r="D8496" s="446">
        <v>59.29</v>
      </c>
    </row>
    <row r="8497" spans="1:4" ht="38.25">
      <c r="A8497" s="447">
        <v>93024</v>
      </c>
      <c r="B8497" s="332" t="s">
        <v>2790</v>
      </c>
      <c r="C8497" s="447" t="s">
        <v>2010</v>
      </c>
      <c r="D8497" s="446">
        <v>62.01</v>
      </c>
    </row>
    <row r="8498" spans="1:4" ht="38.25">
      <c r="A8498" s="447">
        <v>97670</v>
      </c>
      <c r="B8498" s="332" t="s">
        <v>2781</v>
      </c>
      <c r="C8498" s="447" t="s">
        <v>5</v>
      </c>
      <c r="D8498" s="446">
        <v>22.02</v>
      </c>
    </row>
    <row r="8499" spans="1:4" ht="38.25">
      <c r="A8499" s="447">
        <v>103486</v>
      </c>
      <c r="B8499" s="332" t="s">
        <v>9748</v>
      </c>
      <c r="C8499" s="447" t="s">
        <v>5</v>
      </c>
      <c r="D8499" s="446">
        <v>0</v>
      </c>
    </row>
    <row r="8500" spans="1:4" ht="38.25">
      <c r="A8500" s="447">
        <v>103487</v>
      </c>
      <c r="B8500" s="332" t="s">
        <v>9749</v>
      </c>
      <c r="C8500" s="447" t="s">
        <v>5</v>
      </c>
      <c r="D8500" s="446">
        <v>0</v>
      </c>
    </row>
    <row r="8501" spans="1:4" ht="38.25">
      <c r="A8501" s="447">
        <v>103488</v>
      </c>
      <c r="B8501" s="332" t="s">
        <v>9750</v>
      </c>
      <c r="C8501" s="447" t="s">
        <v>5</v>
      </c>
      <c r="D8501" s="446">
        <v>0</v>
      </c>
    </row>
    <row r="8502" spans="1:4" ht="38.25">
      <c r="A8502" s="447">
        <v>103489</v>
      </c>
      <c r="B8502" s="332" t="s">
        <v>9751</v>
      </c>
      <c r="C8502" s="447" t="s">
        <v>5</v>
      </c>
      <c r="D8502" s="446">
        <v>0</v>
      </c>
    </row>
    <row r="8503" spans="1:4" ht="38.25">
      <c r="A8503" s="447">
        <v>97667</v>
      </c>
      <c r="B8503" s="332" t="s">
        <v>2778</v>
      </c>
      <c r="C8503" s="447" t="s">
        <v>5</v>
      </c>
      <c r="D8503" s="446">
        <v>8.14</v>
      </c>
    </row>
    <row r="8504" spans="1:4" ht="38.25">
      <c r="A8504" s="447">
        <v>97668</v>
      </c>
      <c r="B8504" s="332" t="s">
        <v>2779</v>
      </c>
      <c r="C8504" s="447" t="s">
        <v>5</v>
      </c>
      <c r="D8504" s="446">
        <v>11.61</v>
      </c>
    </row>
    <row r="8505" spans="1:4" ht="38.25">
      <c r="A8505" s="447">
        <v>97669</v>
      </c>
      <c r="B8505" s="332" t="s">
        <v>2780</v>
      </c>
      <c r="C8505" s="447" t="s">
        <v>5</v>
      </c>
      <c r="D8505" s="446">
        <v>17.260000000000002</v>
      </c>
    </row>
    <row r="8506" spans="1:4" ht="38.25">
      <c r="A8506" s="447">
        <v>93012</v>
      </c>
      <c r="B8506" s="332" t="s">
        <v>2777</v>
      </c>
      <c r="C8506" s="447" t="s">
        <v>5</v>
      </c>
      <c r="D8506" s="446">
        <v>80.2</v>
      </c>
    </row>
    <row r="8507" spans="1:4" ht="38.25">
      <c r="A8507" s="447">
        <v>93008</v>
      </c>
      <c r="B8507" s="332" t="s">
        <v>2773</v>
      </c>
      <c r="C8507" s="447" t="s">
        <v>5</v>
      </c>
      <c r="D8507" s="446">
        <v>20.57</v>
      </c>
    </row>
    <row r="8508" spans="1:4" ht="38.25">
      <c r="A8508" s="447">
        <v>93009</v>
      </c>
      <c r="B8508" s="332" t="s">
        <v>2774</v>
      </c>
      <c r="C8508" s="447" t="s">
        <v>5</v>
      </c>
      <c r="D8508" s="446">
        <v>30.73</v>
      </c>
    </row>
    <row r="8509" spans="1:4" ht="38.25">
      <c r="A8509" s="447">
        <v>93010</v>
      </c>
      <c r="B8509" s="332" t="s">
        <v>2775</v>
      </c>
      <c r="C8509" s="447" t="s">
        <v>5</v>
      </c>
      <c r="D8509" s="446">
        <v>43.04</v>
      </c>
    </row>
    <row r="8510" spans="1:4" ht="38.25">
      <c r="A8510" s="447">
        <v>93011</v>
      </c>
      <c r="B8510" s="332" t="s">
        <v>2776</v>
      </c>
      <c r="C8510" s="447" t="s">
        <v>5</v>
      </c>
      <c r="D8510" s="446">
        <v>52.78</v>
      </c>
    </row>
    <row r="8511" spans="1:4" ht="38.25">
      <c r="A8511" s="447">
        <v>103492</v>
      </c>
      <c r="B8511" s="332" t="s">
        <v>9752</v>
      </c>
      <c r="C8511" s="447" t="s">
        <v>5</v>
      </c>
      <c r="D8511" s="446">
        <v>0</v>
      </c>
    </row>
    <row r="8512" spans="1:4" ht="38.25">
      <c r="A8512" s="447">
        <v>93017</v>
      </c>
      <c r="B8512" s="332" t="s">
        <v>2786</v>
      </c>
      <c r="C8512" s="447" t="s">
        <v>2010</v>
      </c>
      <c r="D8512" s="446">
        <v>62.35</v>
      </c>
    </row>
    <row r="8513" spans="1:4" ht="38.25">
      <c r="A8513" s="447">
        <v>93013</v>
      </c>
      <c r="B8513" s="332" t="s">
        <v>2782</v>
      </c>
      <c r="C8513" s="447" t="s">
        <v>2010</v>
      </c>
      <c r="D8513" s="446">
        <v>17.12</v>
      </c>
    </row>
    <row r="8514" spans="1:4" ht="38.25">
      <c r="A8514" s="447">
        <v>93014</v>
      </c>
      <c r="B8514" s="332" t="s">
        <v>2783</v>
      </c>
      <c r="C8514" s="447" t="s">
        <v>2010</v>
      </c>
      <c r="D8514" s="446">
        <v>21.25</v>
      </c>
    </row>
    <row r="8515" spans="1:4" ht="38.25">
      <c r="A8515" s="447">
        <v>93015</v>
      </c>
      <c r="B8515" s="332" t="s">
        <v>2784</v>
      </c>
      <c r="C8515" s="447" t="s">
        <v>2010</v>
      </c>
      <c r="D8515" s="446">
        <v>33.200000000000003</v>
      </c>
    </row>
    <row r="8516" spans="1:4" ht="38.25">
      <c r="A8516" s="447">
        <v>93016</v>
      </c>
      <c r="B8516" s="332" t="s">
        <v>2785</v>
      </c>
      <c r="C8516" s="447" t="s">
        <v>2010</v>
      </c>
      <c r="D8516" s="446">
        <v>40.75</v>
      </c>
    </row>
    <row r="8517" spans="1:4" ht="38.25">
      <c r="A8517" s="447">
        <v>103490</v>
      </c>
      <c r="B8517" s="332" t="s">
        <v>2885</v>
      </c>
      <c r="C8517" s="447" t="s">
        <v>827</v>
      </c>
      <c r="D8517" s="446">
        <v>3146.77</v>
      </c>
    </row>
    <row r="8518" spans="1:4" ht="25.5">
      <c r="A8518" s="447">
        <v>98306</v>
      </c>
      <c r="B8518" s="332" t="s">
        <v>4035</v>
      </c>
      <c r="C8518" s="447" t="s">
        <v>2010</v>
      </c>
      <c r="D8518" s="446">
        <v>90.3</v>
      </c>
    </row>
    <row r="8519" spans="1:4" ht="25.5">
      <c r="A8519" s="447">
        <v>100553</v>
      </c>
      <c r="B8519" s="332" t="s">
        <v>4673</v>
      </c>
      <c r="C8519" s="447" t="s">
        <v>5</v>
      </c>
      <c r="D8519" s="446">
        <v>22.81</v>
      </c>
    </row>
    <row r="8520" spans="1:4" ht="25.5">
      <c r="A8520" s="447">
        <v>100554</v>
      </c>
      <c r="B8520" s="332" t="s">
        <v>4674</v>
      </c>
      <c r="C8520" s="447" t="s">
        <v>5</v>
      </c>
      <c r="D8520" s="446">
        <v>5.43</v>
      </c>
    </row>
    <row r="8521" spans="1:4">
      <c r="A8521" s="447">
        <v>98300</v>
      </c>
      <c r="B8521" s="332" t="s">
        <v>4672</v>
      </c>
      <c r="C8521" s="447" t="s">
        <v>5</v>
      </c>
      <c r="D8521" s="446">
        <v>5.69</v>
      </c>
    </row>
    <row r="8522" spans="1:4" ht="25.5">
      <c r="A8522" s="447">
        <v>98295</v>
      </c>
      <c r="B8522" s="332" t="s">
        <v>1076</v>
      </c>
      <c r="C8522" s="447" t="s">
        <v>5</v>
      </c>
      <c r="D8522" s="446">
        <v>5.22</v>
      </c>
    </row>
    <row r="8523" spans="1:4" ht="25.5">
      <c r="A8523" s="447">
        <v>98294</v>
      </c>
      <c r="B8523" s="332" t="s">
        <v>1075</v>
      </c>
      <c r="C8523" s="447" t="s">
        <v>5</v>
      </c>
      <c r="D8523" s="446">
        <v>5.97</v>
      </c>
    </row>
    <row r="8524" spans="1:4" ht="25.5">
      <c r="A8524" s="447">
        <v>98297</v>
      </c>
      <c r="B8524" s="332" t="s">
        <v>1078</v>
      </c>
      <c r="C8524" s="447" t="s">
        <v>5</v>
      </c>
      <c r="D8524" s="446">
        <v>7.52</v>
      </c>
    </row>
    <row r="8525" spans="1:4" ht="25.5">
      <c r="A8525" s="447">
        <v>98296</v>
      </c>
      <c r="B8525" s="332" t="s">
        <v>1077</v>
      </c>
      <c r="C8525" s="447" t="s">
        <v>5</v>
      </c>
      <c r="D8525" s="446">
        <v>8.7200000000000006</v>
      </c>
    </row>
    <row r="8526" spans="1:4" ht="25.5">
      <c r="A8526" s="447">
        <v>98299</v>
      </c>
      <c r="B8526" s="332" t="s">
        <v>4671</v>
      </c>
      <c r="C8526" s="447" t="s">
        <v>5</v>
      </c>
      <c r="D8526" s="446">
        <v>19.53</v>
      </c>
    </row>
    <row r="8527" spans="1:4" ht="25.5">
      <c r="A8527" s="447">
        <v>98298</v>
      </c>
      <c r="B8527" s="332" t="s">
        <v>4670</v>
      </c>
      <c r="C8527" s="447" t="s">
        <v>5</v>
      </c>
      <c r="D8527" s="446">
        <v>21</v>
      </c>
    </row>
    <row r="8528" spans="1:4" ht="25.5">
      <c r="A8528" s="447">
        <v>98261</v>
      </c>
      <c r="B8528" s="332" t="s">
        <v>1033</v>
      </c>
      <c r="C8528" s="447" t="s">
        <v>5</v>
      </c>
      <c r="D8528" s="446">
        <v>3.89</v>
      </c>
    </row>
    <row r="8529" spans="1:4" ht="38.25">
      <c r="A8529" s="447">
        <v>98287</v>
      </c>
      <c r="B8529" s="332" t="s">
        <v>1059</v>
      </c>
      <c r="C8529" s="447" t="s">
        <v>5</v>
      </c>
      <c r="D8529" s="446">
        <v>1.42</v>
      </c>
    </row>
    <row r="8530" spans="1:4" ht="38.25">
      <c r="A8530" s="447">
        <v>98280</v>
      </c>
      <c r="B8530" s="332" t="s">
        <v>1052</v>
      </c>
      <c r="C8530" s="447" t="s">
        <v>5</v>
      </c>
      <c r="D8530" s="446">
        <v>8</v>
      </c>
    </row>
    <row r="8531" spans="1:4" ht="38.25">
      <c r="A8531" s="447">
        <v>98288</v>
      </c>
      <c r="B8531" s="332" t="s">
        <v>1060</v>
      </c>
      <c r="C8531" s="447" t="s">
        <v>5</v>
      </c>
      <c r="D8531" s="446">
        <v>2.1800000000000002</v>
      </c>
    </row>
    <row r="8532" spans="1:4" ht="38.25">
      <c r="A8532" s="447">
        <v>98281</v>
      </c>
      <c r="B8532" s="332" t="s">
        <v>1053</v>
      </c>
      <c r="C8532" s="447" t="s">
        <v>5</v>
      </c>
      <c r="D8532" s="446">
        <v>8.76</v>
      </c>
    </row>
    <row r="8533" spans="1:4" ht="38.25">
      <c r="A8533" s="447">
        <v>98262</v>
      </c>
      <c r="B8533" s="332" t="s">
        <v>1034</v>
      </c>
      <c r="C8533" s="447" t="s">
        <v>5</v>
      </c>
      <c r="D8533" s="446">
        <v>4.6500000000000004</v>
      </c>
    </row>
    <row r="8534" spans="1:4" ht="38.25">
      <c r="A8534" s="447">
        <v>98289</v>
      </c>
      <c r="B8534" s="332" t="s">
        <v>1061</v>
      </c>
      <c r="C8534" s="447" t="s">
        <v>5</v>
      </c>
      <c r="D8534" s="446">
        <v>2.38</v>
      </c>
    </row>
    <row r="8535" spans="1:4" ht="38.25">
      <c r="A8535" s="447">
        <v>98282</v>
      </c>
      <c r="B8535" s="332" t="s">
        <v>1054</v>
      </c>
      <c r="C8535" s="447" t="s">
        <v>5</v>
      </c>
      <c r="D8535" s="446">
        <v>8.9600000000000009</v>
      </c>
    </row>
    <row r="8536" spans="1:4" ht="38.25">
      <c r="A8536" s="447">
        <v>98263</v>
      </c>
      <c r="B8536" s="332" t="s">
        <v>1035</v>
      </c>
      <c r="C8536" s="447" t="s">
        <v>5</v>
      </c>
      <c r="D8536" s="446">
        <v>4.8499999999999996</v>
      </c>
    </row>
    <row r="8537" spans="1:4" ht="38.25">
      <c r="A8537" s="447">
        <v>98290</v>
      </c>
      <c r="B8537" s="332" t="s">
        <v>1062</v>
      </c>
      <c r="C8537" s="447" t="s">
        <v>5</v>
      </c>
      <c r="D8537" s="446">
        <v>3.17</v>
      </c>
    </row>
    <row r="8538" spans="1:4" ht="38.25">
      <c r="A8538" s="447">
        <v>98283</v>
      </c>
      <c r="B8538" s="332" t="s">
        <v>1055</v>
      </c>
      <c r="C8538" s="447" t="s">
        <v>5</v>
      </c>
      <c r="D8538" s="446">
        <v>9.75</v>
      </c>
    </row>
    <row r="8539" spans="1:4" ht="38.25">
      <c r="A8539" s="447">
        <v>98264</v>
      </c>
      <c r="B8539" s="332" t="s">
        <v>1036</v>
      </c>
      <c r="C8539" s="447" t="s">
        <v>5</v>
      </c>
      <c r="D8539" s="446">
        <v>5.63</v>
      </c>
    </row>
    <row r="8540" spans="1:4" ht="25.5">
      <c r="A8540" s="447">
        <v>98273</v>
      </c>
      <c r="B8540" s="332" t="s">
        <v>1045</v>
      </c>
      <c r="C8540" s="447" t="s">
        <v>5</v>
      </c>
      <c r="D8540" s="446">
        <v>2.4500000000000002</v>
      </c>
    </row>
    <row r="8541" spans="1:4" ht="38.25">
      <c r="A8541" s="447">
        <v>98291</v>
      </c>
      <c r="B8541" s="332" t="s">
        <v>1063</v>
      </c>
      <c r="C8541" s="447" t="s">
        <v>5</v>
      </c>
      <c r="D8541" s="446">
        <v>3.71</v>
      </c>
    </row>
    <row r="8542" spans="1:4" ht="38.25">
      <c r="A8542" s="447">
        <v>98284</v>
      </c>
      <c r="B8542" s="332" t="s">
        <v>1056</v>
      </c>
      <c r="C8542" s="447" t="s">
        <v>5</v>
      </c>
      <c r="D8542" s="446">
        <v>10.29</v>
      </c>
    </row>
    <row r="8543" spans="1:4" ht="38.25">
      <c r="A8543" s="447">
        <v>98265</v>
      </c>
      <c r="B8543" s="332" t="s">
        <v>1037</v>
      </c>
      <c r="C8543" s="447" t="s">
        <v>5</v>
      </c>
      <c r="D8543" s="446">
        <v>6.17</v>
      </c>
    </row>
    <row r="8544" spans="1:4" ht="25.5">
      <c r="A8544" s="447">
        <v>98274</v>
      </c>
      <c r="B8544" s="332" t="s">
        <v>1046</v>
      </c>
      <c r="C8544" s="447" t="s">
        <v>5</v>
      </c>
      <c r="D8544" s="446">
        <v>2.98</v>
      </c>
    </row>
    <row r="8545" spans="1:4" ht="38.25">
      <c r="A8545" s="447">
        <v>98292</v>
      </c>
      <c r="B8545" s="332" t="s">
        <v>1064</v>
      </c>
      <c r="C8545" s="447" t="s">
        <v>5</v>
      </c>
      <c r="D8545" s="446">
        <v>4.42</v>
      </c>
    </row>
    <row r="8546" spans="1:4" ht="38.25">
      <c r="A8546" s="447">
        <v>98285</v>
      </c>
      <c r="B8546" s="332" t="s">
        <v>1057</v>
      </c>
      <c r="C8546" s="447" t="s">
        <v>5</v>
      </c>
      <c r="D8546" s="446">
        <v>11</v>
      </c>
    </row>
    <row r="8547" spans="1:4" ht="38.25">
      <c r="A8547" s="447">
        <v>98266</v>
      </c>
      <c r="B8547" s="332" t="s">
        <v>1038</v>
      </c>
      <c r="C8547" s="447" t="s">
        <v>5</v>
      </c>
      <c r="D8547" s="446">
        <v>6.89</v>
      </c>
    </row>
    <row r="8548" spans="1:4" ht="25.5">
      <c r="A8548" s="447">
        <v>98275</v>
      </c>
      <c r="B8548" s="332" t="s">
        <v>1047</v>
      </c>
      <c r="C8548" s="447" t="s">
        <v>5</v>
      </c>
      <c r="D8548" s="446">
        <v>3.7</v>
      </c>
    </row>
    <row r="8549" spans="1:4" ht="38.25">
      <c r="A8549" s="447">
        <v>98293</v>
      </c>
      <c r="B8549" s="332" t="s">
        <v>1065</v>
      </c>
      <c r="C8549" s="447" t="s">
        <v>5</v>
      </c>
      <c r="D8549" s="446">
        <v>8.14</v>
      </c>
    </row>
    <row r="8550" spans="1:4" ht="38.25">
      <c r="A8550" s="447">
        <v>98286</v>
      </c>
      <c r="B8550" s="332" t="s">
        <v>1058</v>
      </c>
      <c r="C8550" s="447" t="s">
        <v>5</v>
      </c>
      <c r="D8550" s="446">
        <v>14.71</v>
      </c>
    </row>
    <row r="8551" spans="1:4" ht="25.5">
      <c r="A8551" s="447">
        <v>98267</v>
      </c>
      <c r="B8551" s="332" t="s">
        <v>1039</v>
      </c>
      <c r="C8551" s="447" t="s">
        <v>5</v>
      </c>
      <c r="D8551" s="446">
        <v>10.6</v>
      </c>
    </row>
    <row r="8552" spans="1:4" ht="25.5">
      <c r="A8552" s="447">
        <v>98276</v>
      </c>
      <c r="B8552" s="332" t="s">
        <v>1048</v>
      </c>
      <c r="C8552" s="447" t="s">
        <v>5</v>
      </c>
      <c r="D8552" s="446">
        <v>7.4</v>
      </c>
    </row>
    <row r="8553" spans="1:4" ht="25.5">
      <c r="A8553" s="447">
        <v>98268</v>
      </c>
      <c r="B8553" s="332" t="s">
        <v>1040</v>
      </c>
      <c r="C8553" s="447" t="s">
        <v>5</v>
      </c>
      <c r="D8553" s="446">
        <v>16.43</v>
      </c>
    </row>
    <row r="8554" spans="1:4" ht="25.5">
      <c r="A8554" s="447">
        <v>98277</v>
      </c>
      <c r="B8554" s="332" t="s">
        <v>1049</v>
      </c>
      <c r="C8554" s="447" t="s">
        <v>5</v>
      </c>
      <c r="D8554" s="446">
        <v>13.24</v>
      </c>
    </row>
    <row r="8555" spans="1:4" ht="25.5">
      <c r="A8555" s="447">
        <v>98272</v>
      </c>
      <c r="B8555" s="332" t="s">
        <v>1044</v>
      </c>
      <c r="C8555" s="447" t="s">
        <v>5</v>
      </c>
      <c r="D8555" s="446">
        <v>101.73</v>
      </c>
    </row>
    <row r="8556" spans="1:4" ht="25.5">
      <c r="A8556" s="447">
        <v>98269</v>
      </c>
      <c r="B8556" s="332" t="s">
        <v>1041</v>
      </c>
      <c r="C8556" s="447" t="s">
        <v>5</v>
      </c>
      <c r="D8556" s="446">
        <v>22.03</v>
      </c>
    </row>
    <row r="8557" spans="1:4" ht="25.5">
      <c r="A8557" s="447">
        <v>98278</v>
      </c>
      <c r="B8557" s="332" t="s">
        <v>1050</v>
      </c>
      <c r="C8557" s="447" t="s">
        <v>5</v>
      </c>
      <c r="D8557" s="446">
        <v>18.84</v>
      </c>
    </row>
    <row r="8558" spans="1:4" ht="25.5">
      <c r="A8558" s="447">
        <v>98270</v>
      </c>
      <c r="B8558" s="332" t="s">
        <v>1042</v>
      </c>
      <c r="C8558" s="447" t="s">
        <v>5</v>
      </c>
      <c r="D8558" s="446">
        <v>32.54</v>
      </c>
    </row>
    <row r="8559" spans="1:4" ht="25.5">
      <c r="A8559" s="447">
        <v>98279</v>
      </c>
      <c r="B8559" s="332" t="s">
        <v>1051</v>
      </c>
      <c r="C8559" s="447" t="s">
        <v>5</v>
      </c>
      <c r="D8559" s="446">
        <v>29.35</v>
      </c>
    </row>
    <row r="8560" spans="1:4" ht="25.5">
      <c r="A8560" s="447">
        <v>98271</v>
      </c>
      <c r="B8560" s="332" t="s">
        <v>1043</v>
      </c>
      <c r="C8560" s="447" t="s">
        <v>5</v>
      </c>
      <c r="D8560" s="446">
        <v>45.18</v>
      </c>
    </row>
    <row r="8561" spans="1:4" ht="25.5">
      <c r="A8561" s="447">
        <v>98400</v>
      </c>
      <c r="B8561" s="332" t="s">
        <v>1066</v>
      </c>
      <c r="C8561" s="447" t="s">
        <v>5</v>
      </c>
      <c r="D8561" s="446">
        <v>12.72</v>
      </c>
    </row>
    <row r="8562" spans="1:4" ht="25.5">
      <c r="A8562" s="447">
        <v>98401</v>
      </c>
      <c r="B8562" s="332" t="s">
        <v>1067</v>
      </c>
      <c r="C8562" s="447" t="s">
        <v>5</v>
      </c>
      <c r="D8562" s="446">
        <v>19.350000000000001</v>
      </c>
    </row>
    <row r="8563" spans="1:4" ht="25.5">
      <c r="A8563" s="447">
        <v>98402</v>
      </c>
      <c r="B8563" s="332" t="s">
        <v>1068</v>
      </c>
      <c r="C8563" s="447" t="s">
        <v>5</v>
      </c>
      <c r="D8563" s="446">
        <v>22.48</v>
      </c>
    </row>
    <row r="8564" spans="1:4" ht="25.5">
      <c r="A8564" s="447">
        <v>100556</v>
      </c>
      <c r="B8564" s="332" t="s">
        <v>1069</v>
      </c>
      <c r="C8564" s="447" t="s">
        <v>2010</v>
      </c>
      <c r="D8564" s="446">
        <v>37.369999999999997</v>
      </c>
    </row>
    <row r="8565" spans="1:4" ht="25.5">
      <c r="A8565" s="447">
        <v>100557</v>
      </c>
      <c r="B8565" s="332" t="s">
        <v>1070</v>
      </c>
      <c r="C8565" s="447" t="s">
        <v>2010</v>
      </c>
      <c r="D8565" s="446">
        <v>410.5</v>
      </c>
    </row>
    <row r="8566" spans="1:4" ht="25.5">
      <c r="A8566" s="447">
        <v>98301</v>
      </c>
      <c r="B8566" s="332" t="s">
        <v>1079</v>
      </c>
      <c r="C8566" s="447" t="s">
        <v>2010</v>
      </c>
      <c r="D8566" s="446">
        <v>940.63</v>
      </c>
    </row>
    <row r="8567" spans="1:4" ht="25.5">
      <c r="A8567" s="447">
        <v>98302</v>
      </c>
      <c r="B8567" s="332" t="s">
        <v>1080</v>
      </c>
      <c r="C8567" s="447" t="s">
        <v>2010</v>
      </c>
      <c r="D8567" s="446">
        <v>1967.3</v>
      </c>
    </row>
    <row r="8568" spans="1:4" ht="25.5">
      <c r="A8568" s="447">
        <v>98593</v>
      </c>
      <c r="B8568" s="332" t="s">
        <v>1084</v>
      </c>
      <c r="C8568" s="447" t="s">
        <v>2010</v>
      </c>
      <c r="D8568" s="446">
        <v>4334.9399999999996</v>
      </c>
    </row>
    <row r="8569" spans="1:4" ht="25.5">
      <c r="A8569" s="447">
        <v>98304</v>
      </c>
      <c r="B8569" s="332" t="s">
        <v>1081</v>
      </c>
      <c r="C8569" s="447" t="s">
        <v>2010</v>
      </c>
      <c r="D8569" s="446">
        <v>6428.33</v>
      </c>
    </row>
    <row r="8570" spans="1:4" ht="38.25">
      <c r="A8570" s="447">
        <v>100561</v>
      </c>
      <c r="B8570" s="332" t="s">
        <v>1072</v>
      </c>
      <c r="C8570" s="447" t="s">
        <v>2010</v>
      </c>
      <c r="D8570" s="446">
        <v>176.91</v>
      </c>
    </row>
    <row r="8571" spans="1:4" ht="38.25">
      <c r="A8571" s="447">
        <v>100562</v>
      </c>
      <c r="B8571" s="332" t="s">
        <v>1073</v>
      </c>
      <c r="C8571" s="447" t="s">
        <v>2010</v>
      </c>
      <c r="D8571" s="446">
        <v>268.39</v>
      </c>
    </row>
    <row r="8572" spans="1:4" ht="38.25">
      <c r="A8572" s="447">
        <v>100560</v>
      </c>
      <c r="B8572" s="332" t="s">
        <v>1071</v>
      </c>
      <c r="C8572" s="447" t="s">
        <v>2010</v>
      </c>
      <c r="D8572" s="446">
        <v>101.83</v>
      </c>
    </row>
    <row r="8573" spans="1:4" ht="38.25">
      <c r="A8573" s="447">
        <v>100563</v>
      </c>
      <c r="B8573" s="332" t="s">
        <v>1074</v>
      </c>
      <c r="C8573" s="447" t="s">
        <v>2010</v>
      </c>
      <c r="D8573" s="446">
        <v>382.5</v>
      </c>
    </row>
    <row r="8574" spans="1:4" ht="25.5">
      <c r="A8574" s="447">
        <v>100555</v>
      </c>
      <c r="B8574" s="332" t="s">
        <v>4036</v>
      </c>
      <c r="C8574" s="447" t="s">
        <v>2010</v>
      </c>
      <c r="D8574" s="446">
        <v>2501.1999999999998</v>
      </c>
    </row>
    <row r="8575" spans="1:4" ht="25.5">
      <c r="A8575" s="447">
        <v>98305</v>
      </c>
      <c r="B8575" s="332" t="s">
        <v>4034</v>
      </c>
      <c r="C8575" s="447" t="s">
        <v>2010</v>
      </c>
      <c r="D8575" s="446">
        <v>5033.1899999999996</v>
      </c>
    </row>
    <row r="8576" spans="1:4">
      <c r="A8576" s="447">
        <v>98307</v>
      </c>
      <c r="B8576" s="332" t="s">
        <v>1082</v>
      </c>
      <c r="C8576" s="447" t="s">
        <v>2010</v>
      </c>
      <c r="D8576" s="446">
        <v>44.57</v>
      </c>
    </row>
    <row r="8577" spans="1:4" ht="25.5">
      <c r="A8577" s="447">
        <v>98308</v>
      </c>
      <c r="B8577" s="332" t="s">
        <v>1083</v>
      </c>
      <c r="C8577" s="447" t="s">
        <v>2010</v>
      </c>
      <c r="D8577" s="446">
        <v>29.99</v>
      </c>
    </row>
    <row r="8578" spans="1:4" ht="51">
      <c r="A8578" s="447">
        <v>103401</v>
      </c>
      <c r="B8578" s="332" t="s">
        <v>2147</v>
      </c>
      <c r="C8578" s="447" t="s">
        <v>2010</v>
      </c>
      <c r="D8578" s="446">
        <v>20.239999999999998</v>
      </c>
    </row>
    <row r="8579" spans="1:4" ht="51">
      <c r="A8579" s="447">
        <v>103402</v>
      </c>
      <c r="B8579" s="332" t="s">
        <v>2148</v>
      </c>
      <c r="C8579" s="447" t="s">
        <v>2010</v>
      </c>
      <c r="D8579" s="446">
        <v>29.45</v>
      </c>
    </row>
    <row r="8580" spans="1:4" ht="51">
      <c r="A8580" s="447">
        <v>103403</v>
      </c>
      <c r="B8580" s="332" t="s">
        <v>2149</v>
      </c>
      <c r="C8580" s="447" t="s">
        <v>2010</v>
      </c>
      <c r="D8580" s="446">
        <v>33.14</v>
      </c>
    </row>
    <row r="8581" spans="1:4" ht="51">
      <c r="A8581" s="447">
        <v>103397</v>
      </c>
      <c r="B8581" s="332" t="s">
        <v>2143</v>
      </c>
      <c r="C8581" s="447" t="s">
        <v>2010</v>
      </c>
      <c r="D8581" s="446">
        <v>3.68</v>
      </c>
    </row>
    <row r="8582" spans="1:4" ht="51">
      <c r="A8582" s="447">
        <v>103404</v>
      </c>
      <c r="B8582" s="332" t="s">
        <v>2150</v>
      </c>
      <c r="C8582" s="447" t="s">
        <v>2010</v>
      </c>
      <c r="D8582" s="446">
        <v>36.82</v>
      </c>
    </row>
    <row r="8583" spans="1:4" ht="51">
      <c r="A8583" s="447">
        <v>103405</v>
      </c>
      <c r="B8583" s="332" t="s">
        <v>2151</v>
      </c>
      <c r="C8583" s="447" t="s">
        <v>2010</v>
      </c>
      <c r="D8583" s="446">
        <v>41.42</v>
      </c>
    </row>
    <row r="8584" spans="1:4" ht="51">
      <c r="A8584" s="447">
        <v>103406</v>
      </c>
      <c r="B8584" s="332" t="s">
        <v>2152</v>
      </c>
      <c r="C8584" s="447" t="s">
        <v>2010</v>
      </c>
      <c r="D8584" s="446">
        <v>46.02</v>
      </c>
    </row>
    <row r="8585" spans="1:4" ht="51">
      <c r="A8585" s="447">
        <v>103407</v>
      </c>
      <c r="B8585" s="332" t="s">
        <v>2153</v>
      </c>
      <c r="C8585" s="447" t="s">
        <v>2010</v>
      </c>
      <c r="D8585" s="446">
        <v>51.55</v>
      </c>
    </row>
    <row r="8586" spans="1:4" ht="51">
      <c r="A8586" s="447">
        <v>103408</v>
      </c>
      <c r="B8586" s="332" t="s">
        <v>2154</v>
      </c>
      <c r="C8586" s="447" t="s">
        <v>2010</v>
      </c>
      <c r="D8586" s="446">
        <v>57.99</v>
      </c>
    </row>
    <row r="8587" spans="1:4" ht="51">
      <c r="A8587" s="447">
        <v>103398</v>
      </c>
      <c r="B8587" s="332" t="s">
        <v>2144</v>
      </c>
      <c r="C8587" s="447" t="s">
        <v>2010</v>
      </c>
      <c r="D8587" s="446">
        <v>5.89</v>
      </c>
    </row>
    <row r="8588" spans="1:4" ht="51">
      <c r="A8588" s="447">
        <v>103409</v>
      </c>
      <c r="B8588" s="332" t="s">
        <v>2155</v>
      </c>
      <c r="C8588" s="447" t="s">
        <v>2010</v>
      </c>
      <c r="D8588" s="446">
        <v>65.36</v>
      </c>
    </row>
    <row r="8589" spans="1:4" ht="51">
      <c r="A8589" s="447">
        <v>103410</v>
      </c>
      <c r="B8589" s="332" t="s">
        <v>2156</v>
      </c>
      <c r="C8589" s="447" t="s">
        <v>2010</v>
      </c>
      <c r="D8589" s="446">
        <v>73.64</v>
      </c>
    </row>
    <row r="8590" spans="1:4" ht="51">
      <c r="A8590" s="447">
        <v>103399</v>
      </c>
      <c r="B8590" s="332" t="s">
        <v>2145</v>
      </c>
      <c r="C8590" s="447" t="s">
        <v>2010</v>
      </c>
      <c r="D8590" s="446">
        <v>11.59</v>
      </c>
    </row>
    <row r="8591" spans="1:4" ht="51">
      <c r="A8591" s="447">
        <v>103400</v>
      </c>
      <c r="B8591" s="332" t="s">
        <v>2146</v>
      </c>
      <c r="C8591" s="447" t="s">
        <v>2010</v>
      </c>
      <c r="D8591" s="446">
        <v>16.559999999999999</v>
      </c>
    </row>
    <row r="8592" spans="1:4" ht="51">
      <c r="A8592" s="447">
        <v>103415</v>
      </c>
      <c r="B8592" s="332" t="s">
        <v>2161</v>
      </c>
      <c r="C8592" s="447" t="s">
        <v>2010</v>
      </c>
      <c r="D8592" s="446">
        <v>40.5</v>
      </c>
    </row>
    <row r="8593" spans="1:4" ht="51">
      <c r="A8593" s="447">
        <v>103416</v>
      </c>
      <c r="B8593" s="332" t="s">
        <v>2162</v>
      </c>
      <c r="C8593" s="447" t="s">
        <v>2010</v>
      </c>
      <c r="D8593" s="446">
        <v>58.91</v>
      </c>
    </row>
    <row r="8594" spans="1:4" ht="51">
      <c r="A8594" s="447">
        <v>103417</v>
      </c>
      <c r="B8594" s="332" t="s">
        <v>2163</v>
      </c>
      <c r="C8594" s="447" t="s">
        <v>2010</v>
      </c>
      <c r="D8594" s="446">
        <v>66.28</v>
      </c>
    </row>
    <row r="8595" spans="1:4" ht="51">
      <c r="A8595" s="447">
        <v>103411</v>
      </c>
      <c r="B8595" s="332" t="s">
        <v>2157</v>
      </c>
      <c r="C8595" s="447" t="s">
        <v>2010</v>
      </c>
      <c r="D8595" s="446">
        <v>7.35</v>
      </c>
    </row>
    <row r="8596" spans="1:4" ht="51">
      <c r="A8596" s="447">
        <v>103418</v>
      </c>
      <c r="B8596" s="332" t="s">
        <v>2164</v>
      </c>
      <c r="C8596" s="447" t="s">
        <v>2010</v>
      </c>
      <c r="D8596" s="446">
        <v>73.64</v>
      </c>
    </row>
    <row r="8597" spans="1:4" ht="51">
      <c r="A8597" s="447">
        <v>103419</v>
      </c>
      <c r="B8597" s="332" t="s">
        <v>2165</v>
      </c>
      <c r="C8597" s="447" t="s">
        <v>2010</v>
      </c>
      <c r="D8597" s="446">
        <v>82.84</v>
      </c>
    </row>
    <row r="8598" spans="1:4" ht="51">
      <c r="A8598" s="447">
        <v>103420</v>
      </c>
      <c r="B8598" s="332" t="s">
        <v>2166</v>
      </c>
      <c r="C8598" s="447" t="s">
        <v>2010</v>
      </c>
      <c r="D8598" s="446">
        <v>92.05</v>
      </c>
    </row>
    <row r="8599" spans="1:4" ht="51">
      <c r="A8599" s="447">
        <v>103421</v>
      </c>
      <c r="B8599" s="332" t="s">
        <v>2167</v>
      </c>
      <c r="C8599" s="447" t="s">
        <v>2010</v>
      </c>
      <c r="D8599" s="446">
        <v>103.1</v>
      </c>
    </row>
    <row r="8600" spans="1:4" ht="51">
      <c r="A8600" s="447">
        <v>103422</v>
      </c>
      <c r="B8600" s="332" t="s">
        <v>2168</v>
      </c>
      <c r="C8600" s="447" t="s">
        <v>2010</v>
      </c>
      <c r="D8600" s="446">
        <v>115.98</v>
      </c>
    </row>
    <row r="8601" spans="1:4" ht="51">
      <c r="A8601" s="447">
        <v>103412</v>
      </c>
      <c r="B8601" s="332" t="s">
        <v>2158</v>
      </c>
      <c r="C8601" s="447" t="s">
        <v>2010</v>
      </c>
      <c r="D8601" s="446">
        <v>11.78</v>
      </c>
    </row>
    <row r="8602" spans="1:4" ht="51">
      <c r="A8602" s="447">
        <v>103423</v>
      </c>
      <c r="B8602" s="332" t="s">
        <v>2169</v>
      </c>
      <c r="C8602" s="447" t="s">
        <v>2010</v>
      </c>
      <c r="D8602" s="446">
        <v>130.71</v>
      </c>
    </row>
    <row r="8603" spans="1:4" ht="51">
      <c r="A8603" s="447">
        <v>103424</v>
      </c>
      <c r="B8603" s="332" t="s">
        <v>2170</v>
      </c>
      <c r="C8603" s="447" t="s">
        <v>2010</v>
      </c>
      <c r="D8603" s="446">
        <v>147.29</v>
      </c>
    </row>
    <row r="8604" spans="1:4" ht="51">
      <c r="A8604" s="447">
        <v>103413</v>
      </c>
      <c r="B8604" s="332" t="s">
        <v>2159</v>
      </c>
      <c r="C8604" s="447" t="s">
        <v>2010</v>
      </c>
      <c r="D8604" s="446">
        <v>23.19</v>
      </c>
    </row>
    <row r="8605" spans="1:4" ht="51">
      <c r="A8605" s="447">
        <v>103414</v>
      </c>
      <c r="B8605" s="332" t="s">
        <v>2160</v>
      </c>
      <c r="C8605" s="447" t="s">
        <v>2010</v>
      </c>
      <c r="D8605" s="446">
        <v>33.14</v>
      </c>
    </row>
    <row r="8606" spans="1:4" ht="38.25">
      <c r="A8606" s="447">
        <v>103432</v>
      </c>
      <c r="B8606" s="332" t="s">
        <v>2178</v>
      </c>
      <c r="C8606" s="447" t="s">
        <v>2010</v>
      </c>
      <c r="D8606" s="446">
        <v>1645.66</v>
      </c>
    </row>
    <row r="8607" spans="1:4" ht="38.25">
      <c r="A8607" s="447">
        <v>103430</v>
      </c>
      <c r="B8607" s="332" t="s">
        <v>2176</v>
      </c>
      <c r="C8607" s="447" t="s">
        <v>2010</v>
      </c>
      <c r="D8607" s="446">
        <v>34.81</v>
      </c>
    </row>
    <row r="8608" spans="1:4" ht="38.25">
      <c r="A8608" s="447">
        <v>103431</v>
      </c>
      <c r="B8608" s="332" t="s">
        <v>2177</v>
      </c>
      <c r="C8608" s="447" t="s">
        <v>2010</v>
      </c>
      <c r="D8608" s="446">
        <v>60.95</v>
      </c>
    </row>
    <row r="8609" spans="1:4" ht="38.25">
      <c r="A8609" s="447">
        <v>103433</v>
      </c>
      <c r="B8609" s="332" t="s">
        <v>2179</v>
      </c>
      <c r="C8609" s="447" t="s">
        <v>2010</v>
      </c>
      <c r="D8609" s="446">
        <v>34.520000000000003</v>
      </c>
    </row>
    <row r="8610" spans="1:4" ht="38.25">
      <c r="A8610" s="447">
        <v>103434</v>
      </c>
      <c r="B8610" s="332" t="s">
        <v>2180</v>
      </c>
      <c r="C8610" s="447" t="s">
        <v>2010</v>
      </c>
      <c r="D8610" s="446">
        <v>47.72</v>
      </c>
    </row>
    <row r="8611" spans="1:4" ht="38.25">
      <c r="A8611" s="447">
        <v>103435</v>
      </c>
      <c r="B8611" s="332" t="s">
        <v>2181</v>
      </c>
      <c r="C8611" s="447" t="s">
        <v>2010</v>
      </c>
      <c r="D8611" s="446">
        <v>88.75</v>
      </c>
    </row>
    <row r="8612" spans="1:4" ht="51">
      <c r="A8612" s="447">
        <v>103436</v>
      </c>
      <c r="B8612" s="332" t="s">
        <v>2182</v>
      </c>
      <c r="C8612" s="447" t="s">
        <v>2010</v>
      </c>
      <c r="D8612" s="446">
        <v>2331.2399999999998</v>
      </c>
    </row>
    <row r="8613" spans="1:4" ht="51">
      <c r="A8613" s="447">
        <v>103482</v>
      </c>
      <c r="B8613" s="332" t="s">
        <v>9753</v>
      </c>
      <c r="C8613" s="447" t="s">
        <v>2010</v>
      </c>
      <c r="D8613" s="446">
        <v>0</v>
      </c>
    </row>
    <row r="8614" spans="1:4" ht="51">
      <c r="A8614" s="447">
        <v>103465</v>
      </c>
      <c r="B8614" s="332" t="s">
        <v>9754</v>
      </c>
      <c r="C8614" s="447" t="s">
        <v>2010</v>
      </c>
      <c r="D8614" s="446">
        <v>0</v>
      </c>
    </row>
    <row r="8615" spans="1:4" ht="51">
      <c r="A8615" s="447">
        <v>103483</v>
      </c>
      <c r="B8615" s="332" t="s">
        <v>9755</v>
      </c>
      <c r="C8615" s="447" t="s">
        <v>2010</v>
      </c>
      <c r="D8615" s="446">
        <v>0</v>
      </c>
    </row>
    <row r="8616" spans="1:4" ht="51">
      <c r="A8616" s="447">
        <v>103484</v>
      </c>
      <c r="B8616" s="332" t="s">
        <v>9756</v>
      </c>
      <c r="C8616" s="447" t="s">
        <v>2010</v>
      </c>
      <c r="D8616" s="446">
        <v>0</v>
      </c>
    </row>
    <row r="8617" spans="1:4" ht="51">
      <c r="A8617" s="447">
        <v>103466</v>
      </c>
      <c r="B8617" s="332" t="s">
        <v>9757</v>
      </c>
      <c r="C8617" s="447" t="s">
        <v>2010</v>
      </c>
      <c r="D8617" s="446">
        <v>0</v>
      </c>
    </row>
    <row r="8618" spans="1:4" ht="51">
      <c r="A8618" s="447">
        <v>103485</v>
      </c>
      <c r="B8618" s="332" t="s">
        <v>9758</v>
      </c>
      <c r="C8618" s="447" t="s">
        <v>2010</v>
      </c>
      <c r="D8618" s="446">
        <v>0</v>
      </c>
    </row>
    <row r="8619" spans="1:4" ht="51">
      <c r="A8619" s="447">
        <v>103467</v>
      </c>
      <c r="B8619" s="332" t="s">
        <v>9759</v>
      </c>
      <c r="C8619" s="447" t="s">
        <v>2010</v>
      </c>
      <c r="D8619" s="446">
        <v>0</v>
      </c>
    </row>
    <row r="8620" spans="1:4" ht="51">
      <c r="A8620" s="447">
        <v>103461</v>
      </c>
      <c r="B8620" s="332" t="s">
        <v>9760</v>
      </c>
      <c r="C8620" s="447" t="s">
        <v>2010</v>
      </c>
      <c r="D8620" s="446">
        <v>0</v>
      </c>
    </row>
    <row r="8621" spans="1:4" ht="51">
      <c r="A8621" s="447">
        <v>103468</v>
      </c>
      <c r="B8621" s="332" t="s">
        <v>9761</v>
      </c>
      <c r="C8621" s="447" t="s">
        <v>2010</v>
      </c>
      <c r="D8621" s="446">
        <v>0</v>
      </c>
    </row>
    <row r="8622" spans="1:4" ht="51">
      <c r="A8622" s="447">
        <v>103469</v>
      </c>
      <c r="B8622" s="332" t="s">
        <v>9762</v>
      </c>
      <c r="C8622" s="447" t="s">
        <v>2010</v>
      </c>
      <c r="D8622" s="446">
        <v>0</v>
      </c>
    </row>
    <row r="8623" spans="1:4" ht="51">
      <c r="A8623" s="447">
        <v>103470</v>
      </c>
      <c r="B8623" s="332" t="s">
        <v>9763</v>
      </c>
      <c r="C8623" s="447" t="s">
        <v>2010</v>
      </c>
      <c r="D8623" s="446">
        <v>0</v>
      </c>
    </row>
    <row r="8624" spans="1:4" ht="51">
      <c r="A8624" s="447">
        <v>103471</v>
      </c>
      <c r="B8624" s="332" t="s">
        <v>9764</v>
      </c>
      <c r="C8624" s="447" t="s">
        <v>2010</v>
      </c>
      <c r="D8624" s="446">
        <v>0</v>
      </c>
    </row>
    <row r="8625" spans="1:4" ht="51">
      <c r="A8625" s="447">
        <v>103472</v>
      </c>
      <c r="B8625" s="332" t="s">
        <v>9765</v>
      </c>
      <c r="C8625" s="447" t="s">
        <v>2010</v>
      </c>
      <c r="D8625" s="446">
        <v>0</v>
      </c>
    </row>
    <row r="8626" spans="1:4" ht="51">
      <c r="A8626" s="447">
        <v>103462</v>
      </c>
      <c r="B8626" s="332" t="s">
        <v>9766</v>
      </c>
      <c r="C8626" s="447" t="s">
        <v>2010</v>
      </c>
      <c r="D8626" s="446">
        <v>0</v>
      </c>
    </row>
    <row r="8627" spans="1:4" ht="51">
      <c r="A8627" s="447">
        <v>103473</v>
      </c>
      <c r="B8627" s="332" t="s">
        <v>9767</v>
      </c>
      <c r="C8627" s="447" t="s">
        <v>2010</v>
      </c>
      <c r="D8627" s="446">
        <v>0</v>
      </c>
    </row>
    <row r="8628" spans="1:4" ht="51">
      <c r="A8628" s="447">
        <v>103474</v>
      </c>
      <c r="B8628" s="332" t="s">
        <v>9768</v>
      </c>
      <c r="C8628" s="447" t="s">
        <v>2010</v>
      </c>
      <c r="D8628" s="446">
        <v>0</v>
      </c>
    </row>
    <row r="8629" spans="1:4" ht="51">
      <c r="A8629" s="447">
        <v>103475</v>
      </c>
      <c r="B8629" s="332" t="s">
        <v>9769</v>
      </c>
      <c r="C8629" s="447" t="s">
        <v>2010</v>
      </c>
      <c r="D8629" s="446">
        <v>0</v>
      </c>
    </row>
    <row r="8630" spans="1:4" ht="51">
      <c r="A8630" s="447">
        <v>103476</v>
      </c>
      <c r="B8630" s="332" t="s">
        <v>9770</v>
      </c>
      <c r="C8630" s="447" t="s">
        <v>2010</v>
      </c>
      <c r="D8630" s="446">
        <v>0</v>
      </c>
    </row>
    <row r="8631" spans="1:4" ht="51">
      <c r="A8631" s="447">
        <v>103477</v>
      </c>
      <c r="B8631" s="332" t="s">
        <v>9771</v>
      </c>
      <c r="C8631" s="447" t="s">
        <v>2010</v>
      </c>
      <c r="D8631" s="446">
        <v>0</v>
      </c>
    </row>
    <row r="8632" spans="1:4" ht="51">
      <c r="A8632" s="447">
        <v>103463</v>
      </c>
      <c r="B8632" s="332" t="s">
        <v>9772</v>
      </c>
      <c r="C8632" s="447" t="s">
        <v>2010</v>
      </c>
      <c r="D8632" s="446">
        <v>0</v>
      </c>
    </row>
    <row r="8633" spans="1:4" ht="51">
      <c r="A8633" s="447">
        <v>103478</v>
      </c>
      <c r="B8633" s="332" t="s">
        <v>9773</v>
      </c>
      <c r="C8633" s="447" t="s">
        <v>2010</v>
      </c>
      <c r="D8633" s="446">
        <v>0</v>
      </c>
    </row>
    <row r="8634" spans="1:4" ht="51">
      <c r="A8634" s="447">
        <v>103479</v>
      </c>
      <c r="B8634" s="332" t="s">
        <v>9774</v>
      </c>
      <c r="C8634" s="447" t="s">
        <v>2010</v>
      </c>
      <c r="D8634" s="446">
        <v>0</v>
      </c>
    </row>
    <row r="8635" spans="1:4" ht="51">
      <c r="A8635" s="447">
        <v>103480</v>
      </c>
      <c r="B8635" s="332" t="s">
        <v>9775</v>
      </c>
      <c r="C8635" s="447" t="s">
        <v>2010</v>
      </c>
      <c r="D8635" s="446">
        <v>0</v>
      </c>
    </row>
    <row r="8636" spans="1:4" ht="51">
      <c r="A8636" s="447">
        <v>103464</v>
      </c>
      <c r="B8636" s="332" t="s">
        <v>9776</v>
      </c>
      <c r="C8636" s="447" t="s">
        <v>2010</v>
      </c>
      <c r="D8636" s="446">
        <v>0</v>
      </c>
    </row>
    <row r="8637" spans="1:4" ht="51">
      <c r="A8637" s="447">
        <v>103481</v>
      </c>
      <c r="B8637" s="332" t="s">
        <v>9777</v>
      </c>
      <c r="C8637" s="447" t="s">
        <v>2010</v>
      </c>
      <c r="D8637" s="446">
        <v>0</v>
      </c>
    </row>
    <row r="8638" spans="1:4" ht="51">
      <c r="A8638" s="447">
        <v>103459</v>
      </c>
      <c r="B8638" s="332" t="s">
        <v>9778</v>
      </c>
      <c r="C8638" s="447" t="s">
        <v>2010</v>
      </c>
      <c r="D8638" s="446">
        <v>0</v>
      </c>
    </row>
    <row r="8639" spans="1:4" ht="51">
      <c r="A8639" s="447">
        <v>103460</v>
      </c>
      <c r="B8639" s="332" t="s">
        <v>9779</v>
      </c>
      <c r="C8639" s="447" t="s">
        <v>2010</v>
      </c>
      <c r="D8639" s="446">
        <v>0</v>
      </c>
    </row>
    <row r="8640" spans="1:4" ht="51">
      <c r="A8640" s="447">
        <v>103443</v>
      </c>
      <c r="B8640" s="332" t="s">
        <v>9780</v>
      </c>
      <c r="C8640" s="447" t="s">
        <v>2010</v>
      </c>
      <c r="D8640" s="446">
        <v>0</v>
      </c>
    </row>
    <row r="8641" spans="1:4" ht="51">
      <c r="A8641" s="447">
        <v>103444</v>
      </c>
      <c r="B8641" s="332" t="s">
        <v>9781</v>
      </c>
      <c r="C8641" s="447" t="s">
        <v>2010</v>
      </c>
      <c r="D8641" s="446">
        <v>0</v>
      </c>
    </row>
    <row r="8642" spans="1:4" ht="51">
      <c r="A8642" s="447">
        <v>103445</v>
      </c>
      <c r="B8642" s="332" t="s">
        <v>9782</v>
      </c>
      <c r="C8642" s="447" t="s">
        <v>2010</v>
      </c>
      <c r="D8642" s="446">
        <v>0</v>
      </c>
    </row>
    <row r="8643" spans="1:4" ht="51">
      <c r="A8643" s="447">
        <v>103446</v>
      </c>
      <c r="B8643" s="332" t="s">
        <v>9783</v>
      </c>
      <c r="C8643" s="447" t="s">
        <v>2010</v>
      </c>
      <c r="D8643" s="446">
        <v>0</v>
      </c>
    </row>
    <row r="8644" spans="1:4" ht="51">
      <c r="A8644" s="447">
        <v>103447</v>
      </c>
      <c r="B8644" s="332" t="s">
        <v>9784</v>
      </c>
      <c r="C8644" s="447" t="s">
        <v>2010</v>
      </c>
      <c r="D8644" s="446">
        <v>0</v>
      </c>
    </row>
    <row r="8645" spans="1:4" ht="51">
      <c r="A8645" s="447">
        <v>103448</v>
      </c>
      <c r="B8645" s="332" t="s">
        <v>9785</v>
      </c>
      <c r="C8645" s="447" t="s">
        <v>2010</v>
      </c>
      <c r="D8645" s="446">
        <v>0</v>
      </c>
    </row>
    <row r="8646" spans="1:4" ht="51">
      <c r="A8646" s="447">
        <v>103449</v>
      </c>
      <c r="B8646" s="332" t="s">
        <v>9786</v>
      </c>
      <c r="C8646" s="447" t="s">
        <v>2010</v>
      </c>
      <c r="D8646" s="446">
        <v>0</v>
      </c>
    </row>
    <row r="8647" spans="1:4" ht="51">
      <c r="A8647" s="447">
        <v>103450</v>
      </c>
      <c r="B8647" s="332" t="s">
        <v>9787</v>
      </c>
      <c r="C8647" s="447" t="s">
        <v>2010</v>
      </c>
      <c r="D8647" s="446">
        <v>0</v>
      </c>
    </row>
    <row r="8648" spans="1:4" ht="51">
      <c r="A8648" s="447">
        <v>103451</v>
      </c>
      <c r="B8648" s="332" t="s">
        <v>9788</v>
      </c>
      <c r="C8648" s="447" t="s">
        <v>2010</v>
      </c>
      <c r="D8648" s="446">
        <v>0</v>
      </c>
    </row>
    <row r="8649" spans="1:4" ht="51">
      <c r="A8649" s="447">
        <v>103452</v>
      </c>
      <c r="B8649" s="332" t="s">
        <v>9789</v>
      </c>
      <c r="C8649" s="447" t="s">
        <v>2010</v>
      </c>
      <c r="D8649" s="446">
        <v>0</v>
      </c>
    </row>
    <row r="8650" spans="1:4" ht="51">
      <c r="A8650" s="447">
        <v>103453</v>
      </c>
      <c r="B8650" s="332" t="s">
        <v>9790</v>
      </c>
      <c r="C8650" s="447" t="s">
        <v>2010</v>
      </c>
      <c r="D8650" s="446">
        <v>0</v>
      </c>
    </row>
    <row r="8651" spans="1:4" ht="51">
      <c r="A8651" s="447">
        <v>103454</v>
      </c>
      <c r="B8651" s="332" t="s">
        <v>9791</v>
      </c>
      <c r="C8651" s="447" t="s">
        <v>2010</v>
      </c>
      <c r="D8651" s="446">
        <v>0</v>
      </c>
    </row>
    <row r="8652" spans="1:4" ht="51">
      <c r="A8652" s="447">
        <v>103455</v>
      </c>
      <c r="B8652" s="332" t="s">
        <v>9792</v>
      </c>
      <c r="C8652" s="447" t="s">
        <v>2010</v>
      </c>
      <c r="D8652" s="446">
        <v>0</v>
      </c>
    </row>
    <row r="8653" spans="1:4" ht="51">
      <c r="A8653" s="447">
        <v>103456</v>
      </c>
      <c r="B8653" s="332" t="s">
        <v>9793</v>
      </c>
      <c r="C8653" s="447" t="s">
        <v>2010</v>
      </c>
      <c r="D8653" s="446">
        <v>0</v>
      </c>
    </row>
    <row r="8654" spans="1:4" ht="51">
      <c r="A8654" s="447">
        <v>103457</v>
      </c>
      <c r="B8654" s="332" t="s">
        <v>9794</v>
      </c>
      <c r="C8654" s="447" t="s">
        <v>2010</v>
      </c>
      <c r="D8654" s="446">
        <v>0</v>
      </c>
    </row>
    <row r="8655" spans="1:4" ht="51">
      <c r="A8655" s="447">
        <v>103458</v>
      </c>
      <c r="B8655" s="332" t="s">
        <v>9795</v>
      </c>
      <c r="C8655" s="447" t="s">
        <v>2010</v>
      </c>
      <c r="D8655" s="446">
        <v>0</v>
      </c>
    </row>
    <row r="8656" spans="1:4" ht="38.25">
      <c r="A8656" s="447">
        <v>103425</v>
      </c>
      <c r="B8656" s="332" t="s">
        <v>2171</v>
      </c>
      <c r="C8656" s="447" t="s">
        <v>2010</v>
      </c>
      <c r="D8656" s="446">
        <v>16.170000000000002</v>
      </c>
    </row>
    <row r="8657" spans="1:4" ht="38.25">
      <c r="A8657" s="447">
        <v>103428</v>
      </c>
      <c r="B8657" s="332" t="s">
        <v>2174</v>
      </c>
      <c r="C8657" s="447" t="s">
        <v>2010</v>
      </c>
      <c r="D8657" s="446">
        <v>260.20999999999998</v>
      </c>
    </row>
    <row r="8658" spans="1:4" ht="38.25">
      <c r="A8658" s="447">
        <v>103426</v>
      </c>
      <c r="B8658" s="332" t="s">
        <v>2172</v>
      </c>
      <c r="C8658" s="447" t="s">
        <v>2010</v>
      </c>
      <c r="D8658" s="446">
        <v>19.350000000000001</v>
      </c>
    </row>
    <row r="8659" spans="1:4" ht="38.25">
      <c r="A8659" s="447">
        <v>103429</v>
      </c>
      <c r="B8659" s="332" t="s">
        <v>2175</v>
      </c>
      <c r="C8659" s="447" t="s">
        <v>2010</v>
      </c>
      <c r="D8659" s="446">
        <v>2898.53</v>
      </c>
    </row>
    <row r="8660" spans="1:4" ht="38.25">
      <c r="A8660" s="447">
        <v>103427</v>
      </c>
      <c r="B8660" s="332" t="s">
        <v>2173</v>
      </c>
      <c r="C8660" s="447" t="s">
        <v>2010</v>
      </c>
      <c r="D8660" s="446">
        <v>38.76</v>
      </c>
    </row>
    <row r="8661" spans="1:4" ht="38.25">
      <c r="A8661" s="447">
        <v>103393</v>
      </c>
      <c r="B8661" s="332" t="s">
        <v>2142</v>
      </c>
      <c r="C8661" s="447" t="s">
        <v>5</v>
      </c>
      <c r="D8661" s="446">
        <v>5466.77</v>
      </c>
    </row>
    <row r="8662" spans="1:4" ht="38.25">
      <c r="A8662" s="447">
        <v>103376</v>
      </c>
      <c r="B8662" s="332" t="s">
        <v>2133</v>
      </c>
      <c r="C8662" s="447" t="s">
        <v>5</v>
      </c>
      <c r="D8662" s="446">
        <v>133.88</v>
      </c>
    </row>
    <row r="8663" spans="1:4" ht="38.25">
      <c r="A8663" s="447">
        <v>104804</v>
      </c>
      <c r="B8663" s="332" t="s">
        <v>9796</v>
      </c>
      <c r="C8663" s="447" t="s">
        <v>5</v>
      </c>
      <c r="D8663" s="446">
        <v>0</v>
      </c>
    </row>
    <row r="8664" spans="1:4" ht="38.25">
      <c r="A8664" s="447">
        <v>104805</v>
      </c>
      <c r="B8664" s="332" t="s">
        <v>9797</v>
      </c>
      <c r="C8664" s="447" t="s">
        <v>5</v>
      </c>
      <c r="D8664" s="446">
        <v>0</v>
      </c>
    </row>
    <row r="8665" spans="1:4" ht="38.25">
      <c r="A8665" s="447">
        <v>103377</v>
      </c>
      <c r="B8665" s="332" t="s">
        <v>2134</v>
      </c>
      <c r="C8665" s="447" t="s">
        <v>5</v>
      </c>
      <c r="D8665" s="446">
        <v>286.56</v>
      </c>
    </row>
    <row r="8666" spans="1:4" ht="38.25">
      <c r="A8666" s="447">
        <v>104806</v>
      </c>
      <c r="B8666" s="332" t="s">
        <v>9798</v>
      </c>
      <c r="C8666" s="447" t="s">
        <v>5</v>
      </c>
      <c r="D8666" s="446">
        <v>0</v>
      </c>
    </row>
    <row r="8667" spans="1:4" ht="38.25">
      <c r="A8667" s="447">
        <v>103378</v>
      </c>
      <c r="B8667" s="332" t="s">
        <v>9799</v>
      </c>
      <c r="C8667" s="447" t="s">
        <v>5</v>
      </c>
      <c r="D8667" s="446">
        <v>0</v>
      </c>
    </row>
    <row r="8668" spans="1:4" ht="38.25">
      <c r="A8668" s="447">
        <v>103372</v>
      </c>
      <c r="B8668" s="332" t="s">
        <v>2131</v>
      </c>
      <c r="C8668" s="447" t="s">
        <v>5</v>
      </c>
      <c r="D8668" s="446">
        <v>5.72</v>
      </c>
    </row>
    <row r="8669" spans="1:4" ht="38.25">
      <c r="A8669" s="447">
        <v>103379</v>
      </c>
      <c r="B8669" s="332" t="s">
        <v>2135</v>
      </c>
      <c r="C8669" s="447" t="s">
        <v>5</v>
      </c>
      <c r="D8669" s="446">
        <v>446.18</v>
      </c>
    </row>
    <row r="8670" spans="1:4" ht="38.25">
      <c r="A8670" s="447">
        <v>103380</v>
      </c>
      <c r="B8670" s="332" t="s">
        <v>9800</v>
      </c>
      <c r="C8670" s="447" t="s">
        <v>5</v>
      </c>
      <c r="D8670" s="446">
        <v>0</v>
      </c>
    </row>
    <row r="8671" spans="1:4" ht="38.25">
      <c r="A8671" s="447">
        <v>103381</v>
      </c>
      <c r="B8671" s="332" t="s">
        <v>9801</v>
      </c>
      <c r="C8671" s="447" t="s">
        <v>5</v>
      </c>
      <c r="D8671" s="446">
        <v>0</v>
      </c>
    </row>
    <row r="8672" spans="1:4" ht="38.25">
      <c r="A8672" s="447">
        <v>103382</v>
      </c>
      <c r="B8672" s="332" t="s">
        <v>9802</v>
      </c>
      <c r="C8672" s="447" t="s">
        <v>5</v>
      </c>
      <c r="D8672" s="446">
        <v>0</v>
      </c>
    </row>
    <row r="8673" spans="1:4" ht="38.25">
      <c r="A8673" s="447">
        <v>103383</v>
      </c>
      <c r="B8673" s="332" t="s">
        <v>2136</v>
      </c>
      <c r="C8673" s="447" t="s">
        <v>5</v>
      </c>
      <c r="D8673" s="446">
        <v>1094.25</v>
      </c>
    </row>
    <row r="8674" spans="1:4" ht="38.25">
      <c r="A8674" s="447">
        <v>103373</v>
      </c>
      <c r="B8674" s="332" t="s">
        <v>2132</v>
      </c>
      <c r="C8674" s="447" t="s">
        <v>5</v>
      </c>
      <c r="D8674" s="446">
        <v>11.21</v>
      </c>
    </row>
    <row r="8675" spans="1:4" ht="38.25">
      <c r="A8675" s="447">
        <v>103384</v>
      </c>
      <c r="B8675" s="332" t="s">
        <v>9803</v>
      </c>
      <c r="C8675" s="447" t="s">
        <v>5</v>
      </c>
      <c r="D8675" s="446">
        <v>0</v>
      </c>
    </row>
    <row r="8676" spans="1:4" ht="38.25">
      <c r="A8676" s="447">
        <v>103385</v>
      </c>
      <c r="B8676" s="332" t="s">
        <v>2137</v>
      </c>
      <c r="C8676" s="447" t="s">
        <v>5</v>
      </c>
      <c r="D8676" s="446">
        <v>1764.32</v>
      </c>
    </row>
    <row r="8677" spans="1:4" ht="38.25">
      <c r="A8677" s="447">
        <v>103386</v>
      </c>
      <c r="B8677" s="332" t="s">
        <v>9804</v>
      </c>
      <c r="C8677" s="447" t="s">
        <v>5</v>
      </c>
      <c r="D8677" s="446">
        <v>0</v>
      </c>
    </row>
    <row r="8678" spans="1:4" ht="38.25">
      <c r="A8678" s="447">
        <v>103387</v>
      </c>
      <c r="B8678" s="332" t="s">
        <v>2138</v>
      </c>
      <c r="C8678" s="447" t="s">
        <v>5</v>
      </c>
      <c r="D8678" s="446">
        <v>3095.21</v>
      </c>
    </row>
    <row r="8679" spans="1:4" ht="38.25">
      <c r="A8679" s="447">
        <v>103388</v>
      </c>
      <c r="B8679" s="332" t="s">
        <v>9805</v>
      </c>
      <c r="C8679" s="447" t="s">
        <v>5</v>
      </c>
      <c r="D8679" s="446">
        <v>0</v>
      </c>
    </row>
    <row r="8680" spans="1:4" ht="38.25">
      <c r="A8680" s="447">
        <v>103374</v>
      </c>
      <c r="B8680" s="332" t="s">
        <v>9806</v>
      </c>
      <c r="C8680" s="447" t="s">
        <v>5</v>
      </c>
      <c r="D8680" s="446">
        <v>0</v>
      </c>
    </row>
    <row r="8681" spans="1:4" ht="38.25">
      <c r="A8681" s="447">
        <v>103389</v>
      </c>
      <c r="B8681" s="332" t="s">
        <v>2139</v>
      </c>
      <c r="C8681" s="447" t="s">
        <v>5</v>
      </c>
      <c r="D8681" s="446">
        <v>4603.09</v>
      </c>
    </row>
    <row r="8682" spans="1:4" ht="38.25">
      <c r="A8682" s="447">
        <v>103390</v>
      </c>
      <c r="B8682" s="332" t="s">
        <v>9807</v>
      </c>
      <c r="C8682" s="447" t="s">
        <v>5</v>
      </c>
      <c r="D8682" s="446">
        <v>0</v>
      </c>
    </row>
    <row r="8683" spans="1:4" ht="38.25">
      <c r="A8683" s="447">
        <v>103391</v>
      </c>
      <c r="B8683" s="332" t="s">
        <v>2140</v>
      </c>
      <c r="C8683" s="447" t="s">
        <v>5</v>
      </c>
      <c r="D8683" s="446">
        <v>3032.51</v>
      </c>
    </row>
    <row r="8684" spans="1:4" ht="38.25">
      <c r="A8684" s="447">
        <v>103375</v>
      </c>
      <c r="B8684" s="332" t="s">
        <v>9808</v>
      </c>
      <c r="C8684" s="447" t="s">
        <v>5</v>
      </c>
      <c r="D8684" s="446">
        <v>0</v>
      </c>
    </row>
    <row r="8685" spans="1:4" ht="38.25">
      <c r="A8685" s="447">
        <v>103392</v>
      </c>
      <c r="B8685" s="332" t="s">
        <v>2141</v>
      </c>
      <c r="C8685" s="447" t="s">
        <v>5</v>
      </c>
      <c r="D8685" s="446">
        <v>4956.46</v>
      </c>
    </row>
    <row r="8686" spans="1:4" ht="38.25">
      <c r="A8686" s="447">
        <v>103440</v>
      </c>
      <c r="B8686" s="332" t="s">
        <v>2186</v>
      </c>
      <c r="C8686" s="447" t="s">
        <v>2010</v>
      </c>
      <c r="D8686" s="446">
        <v>414.46</v>
      </c>
    </row>
    <row r="8687" spans="1:4" ht="38.25">
      <c r="A8687" s="447">
        <v>103441</v>
      </c>
      <c r="B8687" s="332" t="s">
        <v>2187</v>
      </c>
      <c r="C8687" s="447" t="s">
        <v>2010</v>
      </c>
      <c r="D8687" s="446">
        <v>419.79</v>
      </c>
    </row>
    <row r="8688" spans="1:4" ht="38.25">
      <c r="A8688" s="447">
        <v>103442</v>
      </c>
      <c r="B8688" s="332" t="s">
        <v>2188</v>
      </c>
      <c r="C8688" s="447" t="s">
        <v>2010</v>
      </c>
      <c r="D8688" s="446">
        <v>548.44000000000005</v>
      </c>
    </row>
    <row r="8689" spans="1:4" ht="38.25">
      <c r="A8689" s="447">
        <v>103437</v>
      </c>
      <c r="B8689" s="332" t="s">
        <v>2183</v>
      </c>
      <c r="C8689" s="447" t="s">
        <v>2010</v>
      </c>
      <c r="D8689" s="446">
        <v>184.17</v>
      </c>
    </row>
    <row r="8690" spans="1:4" ht="38.25">
      <c r="A8690" s="447">
        <v>103438</v>
      </c>
      <c r="B8690" s="332" t="s">
        <v>2184</v>
      </c>
      <c r="C8690" s="447" t="s">
        <v>2010</v>
      </c>
      <c r="D8690" s="446">
        <v>184.17</v>
      </c>
    </row>
    <row r="8691" spans="1:4" ht="38.25">
      <c r="A8691" s="447">
        <v>103439</v>
      </c>
      <c r="B8691" s="332" t="s">
        <v>2185</v>
      </c>
      <c r="C8691" s="447" t="s">
        <v>2010</v>
      </c>
      <c r="D8691" s="446">
        <v>217.08</v>
      </c>
    </row>
    <row r="8692" spans="1:4" ht="51">
      <c r="A8692" s="447">
        <v>88789</v>
      </c>
      <c r="B8692" s="332" t="s">
        <v>5613</v>
      </c>
      <c r="C8692" s="447" t="s">
        <v>16</v>
      </c>
      <c r="D8692" s="446">
        <v>454.09</v>
      </c>
    </row>
    <row r="8693" spans="1:4" ht="38.25">
      <c r="A8693" s="447">
        <v>88788</v>
      </c>
      <c r="B8693" s="332" t="s">
        <v>5612</v>
      </c>
      <c r="C8693" s="447" t="s">
        <v>16</v>
      </c>
      <c r="D8693" s="446">
        <v>378.84</v>
      </c>
    </row>
    <row r="8694" spans="1:4" ht="51">
      <c r="A8694" s="447">
        <v>87245</v>
      </c>
      <c r="B8694" s="332" t="s">
        <v>5611</v>
      </c>
      <c r="C8694" s="447" t="s">
        <v>16</v>
      </c>
      <c r="D8694" s="446">
        <v>346.79</v>
      </c>
    </row>
    <row r="8695" spans="1:4" ht="38.25">
      <c r="A8695" s="447">
        <v>87244</v>
      </c>
      <c r="B8695" s="332" t="s">
        <v>5610</v>
      </c>
      <c r="C8695" s="447" t="s">
        <v>16</v>
      </c>
      <c r="D8695" s="446">
        <v>289.81</v>
      </c>
    </row>
    <row r="8696" spans="1:4" ht="51">
      <c r="A8696" s="447">
        <v>104589</v>
      </c>
      <c r="B8696" s="332" t="s">
        <v>7802</v>
      </c>
      <c r="C8696" s="447" t="s">
        <v>16</v>
      </c>
      <c r="D8696" s="446">
        <v>286.26</v>
      </c>
    </row>
    <row r="8697" spans="1:4" ht="38.25">
      <c r="A8697" s="447">
        <v>104588</v>
      </c>
      <c r="B8697" s="332" t="s">
        <v>7801</v>
      </c>
      <c r="C8697" s="447" t="s">
        <v>16</v>
      </c>
      <c r="D8697" s="446">
        <v>239.86</v>
      </c>
    </row>
    <row r="8698" spans="1:4" ht="51">
      <c r="A8698" s="447">
        <v>104591</v>
      </c>
      <c r="B8698" s="332" t="s">
        <v>7804</v>
      </c>
      <c r="C8698" s="447" t="s">
        <v>16</v>
      </c>
      <c r="D8698" s="446">
        <v>312.45</v>
      </c>
    </row>
    <row r="8699" spans="1:4" ht="38.25">
      <c r="A8699" s="447">
        <v>104590</v>
      </c>
      <c r="B8699" s="332" t="s">
        <v>7803</v>
      </c>
      <c r="C8699" s="447" t="s">
        <v>16</v>
      </c>
      <c r="D8699" s="446">
        <v>262.85000000000002</v>
      </c>
    </row>
    <row r="8700" spans="1:4" ht="38.25">
      <c r="A8700" s="447">
        <v>87267</v>
      </c>
      <c r="B8700" s="332" t="s">
        <v>7796</v>
      </c>
      <c r="C8700" s="447" t="s">
        <v>16</v>
      </c>
      <c r="D8700" s="446">
        <v>66.599999999999994</v>
      </c>
    </row>
    <row r="8701" spans="1:4" ht="38.25">
      <c r="A8701" s="447">
        <v>104614</v>
      </c>
      <c r="B8701" s="332" t="s">
        <v>7808</v>
      </c>
      <c r="C8701" s="447" t="s">
        <v>16</v>
      </c>
      <c r="D8701" s="446">
        <v>71.69</v>
      </c>
    </row>
    <row r="8702" spans="1:4" ht="38.25">
      <c r="A8702" s="447">
        <v>104613</v>
      </c>
      <c r="B8702" s="332" t="s">
        <v>7807</v>
      </c>
      <c r="C8702" s="447" t="s">
        <v>16</v>
      </c>
      <c r="D8702" s="446">
        <v>64.88</v>
      </c>
    </row>
    <row r="8703" spans="1:4" ht="38.25">
      <c r="A8703" s="447">
        <v>87265</v>
      </c>
      <c r="B8703" s="332" t="s">
        <v>7795</v>
      </c>
      <c r="C8703" s="447" t="s">
        <v>16</v>
      </c>
      <c r="D8703" s="446">
        <v>61.38</v>
      </c>
    </row>
    <row r="8704" spans="1:4" ht="38.25">
      <c r="A8704" s="447">
        <v>87271</v>
      </c>
      <c r="B8704" s="332" t="s">
        <v>7798</v>
      </c>
      <c r="C8704" s="447" t="s">
        <v>16</v>
      </c>
      <c r="D8704" s="446">
        <v>70.400000000000006</v>
      </c>
    </row>
    <row r="8705" spans="1:4" ht="38.25">
      <c r="A8705" s="447">
        <v>87269</v>
      </c>
      <c r="B8705" s="332" t="s">
        <v>7797</v>
      </c>
      <c r="C8705" s="447" t="s">
        <v>16</v>
      </c>
      <c r="D8705" s="446">
        <v>65.11</v>
      </c>
    </row>
    <row r="8706" spans="1:4" ht="38.25">
      <c r="A8706" s="447">
        <v>87275</v>
      </c>
      <c r="B8706" s="332" t="s">
        <v>7800</v>
      </c>
      <c r="C8706" s="447" t="s">
        <v>16</v>
      </c>
      <c r="D8706" s="446">
        <v>75.569999999999993</v>
      </c>
    </row>
    <row r="8707" spans="1:4" ht="38.25">
      <c r="A8707" s="447">
        <v>87273</v>
      </c>
      <c r="B8707" s="332" t="s">
        <v>7799</v>
      </c>
      <c r="C8707" s="447" t="s">
        <v>16</v>
      </c>
      <c r="D8707" s="446">
        <v>68.540000000000006</v>
      </c>
    </row>
    <row r="8708" spans="1:4" ht="38.25">
      <c r="A8708" s="447">
        <v>104612</v>
      </c>
      <c r="B8708" s="332" t="s">
        <v>7806</v>
      </c>
      <c r="C8708" s="447" t="s">
        <v>16</v>
      </c>
      <c r="D8708" s="446">
        <v>96.62</v>
      </c>
    </row>
    <row r="8709" spans="1:4" ht="38.25">
      <c r="A8709" s="447">
        <v>104611</v>
      </c>
      <c r="B8709" s="332" t="s">
        <v>7805</v>
      </c>
      <c r="C8709" s="447" t="s">
        <v>16</v>
      </c>
      <c r="D8709" s="446">
        <v>95.94</v>
      </c>
    </row>
    <row r="8710" spans="1:4" ht="38.25">
      <c r="A8710" s="447">
        <v>104618</v>
      </c>
      <c r="B8710" s="332" t="s">
        <v>5617</v>
      </c>
      <c r="C8710" s="447" t="s">
        <v>16</v>
      </c>
      <c r="D8710" s="446">
        <v>392.39</v>
      </c>
    </row>
    <row r="8711" spans="1:4" ht="38.25">
      <c r="A8711" s="447">
        <v>104616</v>
      </c>
      <c r="B8711" s="332" t="s">
        <v>5615</v>
      </c>
      <c r="C8711" s="447" t="s">
        <v>16</v>
      </c>
      <c r="D8711" s="446">
        <v>381.85</v>
      </c>
    </row>
    <row r="8712" spans="1:4" ht="38.25">
      <c r="A8712" s="447">
        <v>104617</v>
      </c>
      <c r="B8712" s="332" t="s">
        <v>5616</v>
      </c>
      <c r="C8712" s="447" t="s">
        <v>16</v>
      </c>
      <c r="D8712" s="446">
        <v>299.25</v>
      </c>
    </row>
    <row r="8713" spans="1:4" ht="38.25">
      <c r="A8713" s="447">
        <v>104615</v>
      </c>
      <c r="B8713" s="332" t="s">
        <v>5614</v>
      </c>
      <c r="C8713" s="447" t="s">
        <v>16</v>
      </c>
      <c r="D8713" s="446">
        <v>288.70999999999998</v>
      </c>
    </row>
    <row r="8714" spans="1:4" ht="38.25">
      <c r="A8714" s="447">
        <v>87247</v>
      </c>
      <c r="B8714" s="332" t="s">
        <v>7775</v>
      </c>
      <c r="C8714" s="447" t="s">
        <v>16</v>
      </c>
      <c r="D8714" s="446">
        <v>63.04</v>
      </c>
    </row>
    <row r="8715" spans="1:4" ht="38.25">
      <c r="A8715" s="447">
        <v>87248</v>
      </c>
      <c r="B8715" s="332" t="s">
        <v>7776</v>
      </c>
      <c r="C8715" s="447" t="s">
        <v>16</v>
      </c>
      <c r="D8715" s="446">
        <v>55.59</v>
      </c>
    </row>
    <row r="8716" spans="1:4" ht="38.25">
      <c r="A8716" s="447">
        <v>87246</v>
      </c>
      <c r="B8716" s="332" t="s">
        <v>7774</v>
      </c>
      <c r="C8716" s="447" t="s">
        <v>16</v>
      </c>
      <c r="D8716" s="446">
        <v>70.14</v>
      </c>
    </row>
    <row r="8717" spans="1:4" ht="38.25">
      <c r="A8717" s="447">
        <v>104601</v>
      </c>
      <c r="B8717" s="332" t="s">
        <v>7787</v>
      </c>
      <c r="C8717" s="447" t="s">
        <v>16</v>
      </c>
      <c r="D8717" s="446">
        <v>68.05</v>
      </c>
    </row>
    <row r="8718" spans="1:4" ht="38.25">
      <c r="A8718" s="447">
        <v>104603</v>
      </c>
      <c r="B8718" s="332" t="s">
        <v>7788</v>
      </c>
      <c r="C8718" s="447" t="s">
        <v>16</v>
      </c>
      <c r="D8718" s="446">
        <v>58.08</v>
      </c>
    </row>
    <row r="8719" spans="1:4" ht="38.25">
      <c r="A8719" s="447">
        <v>104599</v>
      </c>
      <c r="B8719" s="332" t="s">
        <v>7786</v>
      </c>
      <c r="C8719" s="447" t="s">
        <v>16</v>
      </c>
      <c r="D8719" s="446">
        <v>83.41</v>
      </c>
    </row>
    <row r="8720" spans="1:4" ht="38.25">
      <c r="A8720" s="447">
        <v>87250</v>
      </c>
      <c r="B8720" s="332" t="s">
        <v>7778</v>
      </c>
      <c r="C8720" s="447" t="s">
        <v>16</v>
      </c>
      <c r="D8720" s="446">
        <v>64.319999999999993</v>
      </c>
    </row>
    <row r="8721" spans="1:4" ht="38.25">
      <c r="A8721" s="447">
        <v>87251</v>
      </c>
      <c r="B8721" s="332" t="s">
        <v>7779</v>
      </c>
      <c r="C8721" s="447" t="s">
        <v>16</v>
      </c>
      <c r="D8721" s="446">
        <v>55.78</v>
      </c>
    </row>
    <row r="8722" spans="1:4" ht="38.25">
      <c r="A8722" s="447">
        <v>87249</v>
      </c>
      <c r="B8722" s="332" t="s">
        <v>7777</v>
      </c>
      <c r="C8722" s="447" t="s">
        <v>16</v>
      </c>
      <c r="D8722" s="446">
        <v>74.900000000000006</v>
      </c>
    </row>
    <row r="8723" spans="1:4" ht="38.25">
      <c r="A8723" s="447">
        <v>104606</v>
      </c>
      <c r="B8723" s="332" t="s">
        <v>7790</v>
      </c>
      <c r="C8723" s="447" t="s">
        <v>16</v>
      </c>
      <c r="D8723" s="446">
        <v>72.260000000000005</v>
      </c>
    </row>
    <row r="8724" spans="1:4" ht="38.25">
      <c r="A8724" s="447">
        <v>104607</v>
      </c>
      <c r="B8724" s="332" t="s">
        <v>7791</v>
      </c>
      <c r="C8724" s="447" t="s">
        <v>16</v>
      </c>
      <c r="D8724" s="446">
        <v>59.32</v>
      </c>
    </row>
    <row r="8725" spans="1:4" ht="38.25">
      <c r="A8725" s="447">
        <v>104605</v>
      </c>
      <c r="B8725" s="332" t="s">
        <v>7789</v>
      </c>
      <c r="C8725" s="447" t="s">
        <v>16</v>
      </c>
      <c r="D8725" s="446">
        <v>102.94</v>
      </c>
    </row>
    <row r="8726" spans="1:4" ht="38.25">
      <c r="A8726" s="447">
        <v>87256</v>
      </c>
      <c r="B8726" s="332" t="s">
        <v>7781</v>
      </c>
      <c r="C8726" s="447" t="s">
        <v>16</v>
      </c>
      <c r="D8726" s="446">
        <v>75.42</v>
      </c>
    </row>
    <row r="8727" spans="1:4" ht="38.25">
      <c r="A8727" s="447">
        <v>87257</v>
      </c>
      <c r="B8727" s="332" t="s">
        <v>7782</v>
      </c>
      <c r="C8727" s="447" t="s">
        <v>16</v>
      </c>
      <c r="D8727" s="446">
        <v>65.819999999999993</v>
      </c>
    </row>
    <row r="8728" spans="1:4" ht="38.25">
      <c r="A8728" s="447">
        <v>87255</v>
      </c>
      <c r="B8728" s="332" t="s">
        <v>7780</v>
      </c>
      <c r="C8728" s="447" t="s">
        <v>16</v>
      </c>
      <c r="D8728" s="446">
        <v>87.07</v>
      </c>
    </row>
    <row r="8729" spans="1:4" ht="38.25">
      <c r="A8729" s="447">
        <v>104594</v>
      </c>
      <c r="B8729" s="332" t="s">
        <v>7784</v>
      </c>
      <c r="C8729" s="447" t="s">
        <v>16</v>
      </c>
      <c r="D8729" s="446">
        <v>77.489999999999995</v>
      </c>
    </row>
    <row r="8730" spans="1:4" ht="38.25">
      <c r="A8730" s="447">
        <v>104595</v>
      </c>
      <c r="B8730" s="332" t="s">
        <v>7785</v>
      </c>
      <c r="C8730" s="447" t="s">
        <v>16</v>
      </c>
      <c r="D8730" s="446">
        <v>66.22</v>
      </c>
    </row>
    <row r="8731" spans="1:4" ht="38.25">
      <c r="A8731" s="447">
        <v>104593</v>
      </c>
      <c r="B8731" s="332" t="s">
        <v>7783</v>
      </c>
      <c r="C8731" s="447" t="s">
        <v>16</v>
      </c>
      <c r="D8731" s="446">
        <v>90.51</v>
      </c>
    </row>
    <row r="8732" spans="1:4" ht="38.25">
      <c r="A8732" s="447">
        <v>87262</v>
      </c>
      <c r="B8732" s="332" t="s">
        <v>5579</v>
      </c>
      <c r="C8732" s="447" t="s">
        <v>16</v>
      </c>
      <c r="D8732" s="446">
        <v>131.08000000000001</v>
      </c>
    </row>
    <row r="8733" spans="1:4" ht="38.25">
      <c r="A8733" s="447">
        <v>87263</v>
      </c>
      <c r="B8733" s="332" t="s">
        <v>5580</v>
      </c>
      <c r="C8733" s="447" t="s">
        <v>16</v>
      </c>
      <c r="D8733" s="446">
        <v>121</v>
      </c>
    </row>
    <row r="8734" spans="1:4" ht="38.25">
      <c r="A8734" s="447">
        <v>87261</v>
      </c>
      <c r="B8734" s="332" t="s">
        <v>5578</v>
      </c>
      <c r="C8734" s="447" t="s">
        <v>16</v>
      </c>
      <c r="D8734" s="446">
        <v>143.97999999999999</v>
      </c>
    </row>
    <row r="8735" spans="1:4" ht="38.25">
      <c r="A8735" s="447">
        <v>104597</v>
      </c>
      <c r="B8735" s="332" t="s">
        <v>5582</v>
      </c>
      <c r="C8735" s="447" t="s">
        <v>16</v>
      </c>
      <c r="D8735" s="446">
        <v>133.52000000000001</v>
      </c>
    </row>
    <row r="8736" spans="1:4" ht="38.25">
      <c r="A8736" s="447">
        <v>104598</v>
      </c>
      <c r="B8736" s="332" t="s">
        <v>5583</v>
      </c>
      <c r="C8736" s="447" t="s">
        <v>16</v>
      </c>
      <c r="D8736" s="446">
        <v>121.51</v>
      </c>
    </row>
    <row r="8737" spans="1:4" ht="38.25">
      <c r="A8737" s="447">
        <v>104596</v>
      </c>
      <c r="B8737" s="332" t="s">
        <v>5581</v>
      </c>
      <c r="C8737" s="447" t="s">
        <v>16</v>
      </c>
      <c r="D8737" s="446">
        <v>148</v>
      </c>
    </row>
    <row r="8738" spans="1:4" ht="25.5">
      <c r="A8738" s="447">
        <v>88648</v>
      </c>
      <c r="B8738" s="332" t="s">
        <v>7792</v>
      </c>
      <c r="C8738" s="447" t="s">
        <v>5</v>
      </c>
      <c r="D8738" s="446">
        <v>7.95</v>
      </c>
    </row>
    <row r="8739" spans="1:4" ht="25.5">
      <c r="A8739" s="447">
        <v>88649</v>
      </c>
      <c r="B8739" s="332" t="s">
        <v>7793</v>
      </c>
      <c r="C8739" s="447" t="s">
        <v>5</v>
      </c>
      <c r="D8739" s="446">
        <v>8.98</v>
      </c>
    </row>
    <row r="8740" spans="1:4" ht="25.5">
      <c r="A8740" s="447">
        <v>88650</v>
      </c>
      <c r="B8740" s="332" t="s">
        <v>7794</v>
      </c>
      <c r="C8740" s="447" t="s">
        <v>5</v>
      </c>
      <c r="D8740" s="446">
        <v>12.16</v>
      </c>
    </row>
    <row r="8741" spans="1:4" ht="25.5">
      <c r="A8741" s="447">
        <v>104619</v>
      </c>
      <c r="B8741" s="332" t="s">
        <v>7809</v>
      </c>
      <c r="C8741" s="447" t="s">
        <v>5</v>
      </c>
      <c r="D8741" s="446">
        <v>14.41</v>
      </c>
    </row>
    <row r="8742" spans="1:4" ht="25.5">
      <c r="A8742" s="447">
        <v>103741</v>
      </c>
      <c r="B8742" s="332" t="s">
        <v>9809</v>
      </c>
      <c r="C8742" s="447" t="s">
        <v>2010</v>
      </c>
      <c r="D8742" s="446">
        <v>0</v>
      </c>
    </row>
    <row r="8743" spans="1:4" ht="25.5">
      <c r="A8743" s="447">
        <v>103755</v>
      </c>
      <c r="B8743" s="332" t="s">
        <v>9810</v>
      </c>
      <c r="C8743" s="447" t="s">
        <v>5</v>
      </c>
      <c r="D8743" s="446">
        <v>0</v>
      </c>
    </row>
    <row r="8744" spans="1:4" ht="25.5">
      <c r="A8744" s="447">
        <v>103753</v>
      </c>
      <c r="B8744" s="332" t="s">
        <v>9811</v>
      </c>
      <c r="C8744" s="447" t="s">
        <v>5</v>
      </c>
      <c r="D8744" s="446">
        <v>0</v>
      </c>
    </row>
    <row r="8745" spans="1:4" ht="25.5">
      <c r="A8745" s="447">
        <v>103754</v>
      </c>
      <c r="B8745" s="332" t="s">
        <v>9812</v>
      </c>
      <c r="C8745" s="447" t="s">
        <v>5</v>
      </c>
      <c r="D8745" s="446">
        <v>0</v>
      </c>
    </row>
    <row r="8746" spans="1:4" ht="25.5">
      <c r="A8746" s="447">
        <v>103752</v>
      </c>
      <c r="B8746" s="332" t="s">
        <v>9813</v>
      </c>
      <c r="C8746" s="447" t="s">
        <v>5</v>
      </c>
      <c r="D8746" s="446">
        <v>0</v>
      </c>
    </row>
    <row r="8747" spans="1:4" ht="25.5">
      <c r="A8747" s="447">
        <v>103759</v>
      </c>
      <c r="B8747" s="332" t="s">
        <v>9814</v>
      </c>
      <c r="C8747" s="447" t="s">
        <v>5</v>
      </c>
      <c r="D8747" s="446">
        <v>0</v>
      </c>
    </row>
    <row r="8748" spans="1:4" ht="25.5">
      <c r="A8748" s="447">
        <v>103757</v>
      </c>
      <c r="B8748" s="332" t="s">
        <v>9815</v>
      </c>
      <c r="C8748" s="447" t="s">
        <v>5</v>
      </c>
      <c r="D8748" s="446">
        <v>0</v>
      </c>
    </row>
    <row r="8749" spans="1:4" ht="25.5">
      <c r="A8749" s="447">
        <v>103758</v>
      </c>
      <c r="B8749" s="332" t="s">
        <v>9816</v>
      </c>
      <c r="C8749" s="447" t="s">
        <v>5</v>
      </c>
      <c r="D8749" s="446">
        <v>0</v>
      </c>
    </row>
    <row r="8750" spans="1:4" ht="25.5">
      <c r="A8750" s="447">
        <v>103756</v>
      </c>
      <c r="B8750" s="332" t="s">
        <v>9817</v>
      </c>
      <c r="C8750" s="447" t="s">
        <v>5</v>
      </c>
      <c r="D8750" s="446">
        <v>0</v>
      </c>
    </row>
    <row r="8751" spans="1:4" ht="25.5">
      <c r="A8751" s="447">
        <v>103734</v>
      </c>
      <c r="B8751" s="332" t="s">
        <v>9818</v>
      </c>
      <c r="C8751" s="447" t="s">
        <v>2010</v>
      </c>
      <c r="D8751" s="446">
        <v>0</v>
      </c>
    </row>
    <row r="8752" spans="1:4" ht="25.5">
      <c r="A8752" s="447">
        <v>103740</v>
      </c>
      <c r="B8752" s="332" t="s">
        <v>9819</v>
      </c>
      <c r="C8752" s="447" t="s">
        <v>2010</v>
      </c>
      <c r="D8752" s="446">
        <v>0</v>
      </c>
    </row>
    <row r="8753" spans="1:4" ht="25.5">
      <c r="A8753" s="447">
        <v>103747</v>
      </c>
      <c r="B8753" s="332" t="s">
        <v>9820</v>
      </c>
      <c r="C8753" s="447" t="s">
        <v>5</v>
      </c>
      <c r="D8753" s="446">
        <v>0</v>
      </c>
    </row>
    <row r="8754" spans="1:4" ht="25.5">
      <c r="A8754" s="447">
        <v>103746</v>
      </c>
      <c r="B8754" s="332" t="s">
        <v>9821</v>
      </c>
      <c r="C8754" s="447" t="s">
        <v>5</v>
      </c>
      <c r="D8754" s="446">
        <v>0</v>
      </c>
    </row>
    <row r="8755" spans="1:4" ht="25.5">
      <c r="A8755" s="447">
        <v>103749</v>
      </c>
      <c r="B8755" s="332" t="s">
        <v>9822</v>
      </c>
      <c r="C8755" s="447" t="s">
        <v>5</v>
      </c>
      <c r="D8755" s="446">
        <v>0</v>
      </c>
    </row>
    <row r="8756" spans="1:4" ht="25.5">
      <c r="A8756" s="447">
        <v>103744</v>
      </c>
      <c r="B8756" s="332" t="s">
        <v>9823</v>
      </c>
      <c r="C8756" s="447" t="s">
        <v>5</v>
      </c>
      <c r="D8756" s="446">
        <v>0</v>
      </c>
    </row>
    <row r="8757" spans="1:4" ht="25.5">
      <c r="A8757" s="447">
        <v>103748</v>
      </c>
      <c r="B8757" s="332" t="s">
        <v>9824</v>
      </c>
      <c r="C8757" s="447" t="s">
        <v>5</v>
      </c>
      <c r="D8757" s="446">
        <v>0</v>
      </c>
    </row>
    <row r="8758" spans="1:4" ht="25.5">
      <c r="A8758" s="447">
        <v>103745</v>
      </c>
      <c r="B8758" s="332" t="s">
        <v>9825</v>
      </c>
      <c r="C8758" s="447" t="s">
        <v>5</v>
      </c>
      <c r="D8758" s="446">
        <v>0</v>
      </c>
    </row>
    <row r="8759" spans="1:4" ht="25.5">
      <c r="A8759" s="447">
        <v>103751</v>
      </c>
      <c r="B8759" s="332" t="s">
        <v>9826</v>
      </c>
      <c r="C8759" s="447" t="s">
        <v>5</v>
      </c>
      <c r="D8759" s="446">
        <v>0</v>
      </c>
    </row>
    <row r="8760" spans="1:4" ht="25.5">
      <c r="A8760" s="447">
        <v>103750</v>
      </c>
      <c r="B8760" s="332" t="s">
        <v>9827</v>
      </c>
      <c r="C8760" s="447" t="s">
        <v>5</v>
      </c>
      <c r="D8760" s="446">
        <v>0</v>
      </c>
    </row>
    <row r="8761" spans="1:4" ht="25.5">
      <c r="A8761" s="447">
        <v>103735</v>
      </c>
      <c r="B8761" s="332" t="s">
        <v>9828</v>
      </c>
      <c r="C8761" s="447" t="s">
        <v>2010</v>
      </c>
      <c r="D8761" s="446">
        <v>0</v>
      </c>
    </row>
    <row r="8762" spans="1:4" ht="25.5">
      <c r="A8762" s="447">
        <v>103738</v>
      </c>
      <c r="B8762" s="332" t="s">
        <v>9829</v>
      </c>
      <c r="C8762" s="447" t="s">
        <v>2010</v>
      </c>
      <c r="D8762" s="446">
        <v>0</v>
      </c>
    </row>
    <row r="8763" spans="1:4" ht="25.5">
      <c r="A8763" s="447">
        <v>103736</v>
      </c>
      <c r="B8763" s="332" t="s">
        <v>9830</v>
      </c>
      <c r="C8763" s="447" t="s">
        <v>2010</v>
      </c>
      <c r="D8763" s="446">
        <v>0</v>
      </c>
    </row>
    <row r="8764" spans="1:4" ht="25.5">
      <c r="A8764" s="447">
        <v>103739</v>
      </c>
      <c r="B8764" s="332" t="s">
        <v>9831</v>
      </c>
      <c r="C8764" s="447" t="s">
        <v>2010</v>
      </c>
      <c r="D8764" s="446">
        <v>0</v>
      </c>
    </row>
    <row r="8765" spans="1:4" ht="25.5">
      <c r="A8765" s="447">
        <v>103737</v>
      </c>
      <c r="B8765" s="332" t="s">
        <v>9832</v>
      </c>
      <c r="C8765" s="447" t="s">
        <v>2010</v>
      </c>
      <c r="D8765" s="446">
        <v>0</v>
      </c>
    </row>
    <row r="8766" spans="1:4" ht="25.5">
      <c r="A8766" s="447">
        <v>103742</v>
      </c>
      <c r="B8766" s="332" t="s">
        <v>9833</v>
      </c>
      <c r="C8766" s="447" t="s">
        <v>2010</v>
      </c>
      <c r="D8766" s="446">
        <v>0</v>
      </c>
    </row>
    <row r="8767" spans="1:4" ht="25.5">
      <c r="A8767" s="447">
        <v>103689</v>
      </c>
      <c r="B8767" s="332" t="s">
        <v>5563</v>
      </c>
      <c r="C8767" s="447" t="s">
        <v>16</v>
      </c>
      <c r="D8767" s="446">
        <v>465.89</v>
      </c>
    </row>
    <row r="8768" spans="1:4" ht="25.5">
      <c r="A8768" s="447">
        <v>103702</v>
      </c>
      <c r="B8768" s="332" t="s">
        <v>9834</v>
      </c>
      <c r="C8768" s="447" t="s">
        <v>16</v>
      </c>
      <c r="D8768" s="446">
        <v>0</v>
      </c>
    </row>
    <row r="8769" spans="1:4" ht="25.5">
      <c r="A8769" s="447">
        <v>103700</v>
      </c>
      <c r="B8769" s="332" t="s">
        <v>9835</v>
      </c>
      <c r="C8769" s="447" t="s">
        <v>16</v>
      </c>
      <c r="D8769" s="446">
        <v>0</v>
      </c>
    </row>
    <row r="8770" spans="1:4" ht="25.5">
      <c r="A8770" s="447">
        <v>103698</v>
      </c>
      <c r="B8770" s="332" t="s">
        <v>9836</v>
      </c>
      <c r="C8770" s="447" t="s">
        <v>16</v>
      </c>
      <c r="D8770" s="446">
        <v>0</v>
      </c>
    </row>
    <row r="8771" spans="1:4" ht="25.5">
      <c r="A8771" s="447">
        <v>103703</v>
      </c>
      <c r="B8771" s="332" t="s">
        <v>9837</v>
      </c>
      <c r="C8771" s="447" t="s">
        <v>16</v>
      </c>
      <c r="D8771" s="446">
        <v>0</v>
      </c>
    </row>
    <row r="8772" spans="1:4" ht="25.5">
      <c r="A8772" s="447">
        <v>103701</v>
      </c>
      <c r="B8772" s="332" t="s">
        <v>9838</v>
      </c>
      <c r="C8772" s="447" t="s">
        <v>16</v>
      </c>
      <c r="D8772" s="446">
        <v>0</v>
      </c>
    </row>
    <row r="8773" spans="1:4" ht="25.5">
      <c r="A8773" s="447">
        <v>103699</v>
      </c>
      <c r="B8773" s="332" t="s">
        <v>9839</v>
      </c>
      <c r="C8773" s="447" t="s">
        <v>16</v>
      </c>
      <c r="D8773" s="446">
        <v>0</v>
      </c>
    </row>
    <row r="8774" spans="1:4" ht="25.5">
      <c r="A8774" s="447">
        <v>103704</v>
      </c>
      <c r="B8774" s="332" t="s">
        <v>9840</v>
      </c>
      <c r="C8774" s="447" t="s">
        <v>16</v>
      </c>
      <c r="D8774" s="446">
        <v>0</v>
      </c>
    </row>
    <row r="8775" spans="1:4" ht="25.5">
      <c r="A8775" s="447">
        <v>103706</v>
      </c>
      <c r="B8775" s="332" t="s">
        <v>9841</v>
      </c>
      <c r="C8775" s="447" t="s">
        <v>2010</v>
      </c>
      <c r="D8775" s="446">
        <v>0</v>
      </c>
    </row>
    <row r="8776" spans="1:4" ht="25.5">
      <c r="A8776" s="447">
        <v>103707</v>
      </c>
      <c r="B8776" s="332" t="s">
        <v>9842</v>
      </c>
      <c r="C8776" s="447" t="s">
        <v>2010</v>
      </c>
      <c r="D8776" s="446">
        <v>0</v>
      </c>
    </row>
    <row r="8777" spans="1:4" ht="25.5">
      <c r="A8777" s="447">
        <v>103708</v>
      </c>
      <c r="B8777" s="332" t="s">
        <v>9843</v>
      </c>
      <c r="C8777" s="447" t="s">
        <v>2010</v>
      </c>
      <c r="D8777" s="446">
        <v>0</v>
      </c>
    </row>
    <row r="8778" spans="1:4" ht="25.5">
      <c r="A8778" s="447">
        <v>103709</v>
      </c>
      <c r="B8778" s="332" t="s">
        <v>9844</v>
      </c>
      <c r="C8778" s="447" t="s">
        <v>2010</v>
      </c>
      <c r="D8778" s="446">
        <v>0</v>
      </c>
    </row>
    <row r="8779" spans="1:4" ht="25.5">
      <c r="A8779" s="447">
        <v>103710</v>
      </c>
      <c r="B8779" s="332" t="s">
        <v>9845</v>
      </c>
      <c r="C8779" s="447" t="s">
        <v>2010</v>
      </c>
      <c r="D8779" s="446">
        <v>0</v>
      </c>
    </row>
    <row r="8780" spans="1:4" ht="25.5">
      <c r="A8780" s="447">
        <v>103711</v>
      </c>
      <c r="B8780" s="332" t="s">
        <v>9846</v>
      </c>
      <c r="C8780" s="447" t="s">
        <v>2010</v>
      </c>
      <c r="D8780" s="446">
        <v>0</v>
      </c>
    </row>
    <row r="8781" spans="1:4" ht="25.5">
      <c r="A8781" s="447">
        <v>103712</v>
      </c>
      <c r="B8781" s="332" t="s">
        <v>9847</v>
      </c>
      <c r="C8781" s="447" t="s">
        <v>2010</v>
      </c>
      <c r="D8781" s="446">
        <v>0</v>
      </c>
    </row>
    <row r="8782" spans="1:4" ht="25.5">
      <c r="A8782" s="447">
        <v>103713</v>
      </c>
      <c r="B8782" s="332" t="s">
        <v>9848</v>
      </c>
      <c r="C8782" s="447" t="s">
        <v>2010</v>
      </c>
      <c r="D8782" s="446">
        <v>0</v>
      </c>
    </row>
    <row r="8783" spans="1:4" ht="25.5">
      <c r="A8783" s="447">
        <v>103714</v>
      </c>
      <c r="B8783" s="332" t="s">
        <v>9849</v>
      </c>
      <c r="C8783" s="447" t="s">
        <v>2010</v>
      </c>
      <c r="D8783" s="446">
        <v>0</v>
      </c>
    </row>
    <row r="8784" spans="1:4" ht="25.5">
      <c r="A8784" s="447">
        <v>103715</v>
      </c>
      <c r="B8784" s="332" t="s">
        <v>9850</v>
      </c>
      <c r="C8784" s="447" t="s">
        <v>2010</v>
      </c>
      <c r="D8784" s="446">
        <v>0</v>
      </c>
    </row>
    <row r="8785" spans="1:4" ht="25.5">
      <c r="A8785" s="447">
        <v>103716</v>
      </c>
      <c r="B8785" s="332" t="s">
        <v>9851</v>
      </c>
      <c r="C8785" s="447" t="s">
        <v>2010</v>
      </c>
      <c r="D8785" s="446">
        <v>0</v>
      </c>
    </row>
    <row r="8786" spans="1:4" ht="25.5">
      <c r="A8786" s="447">
        <v>103717</v>
      </c>
      <c r="B8786" s="332" t="s">
        <v>9852</v>
      </c>
      <c r="C8786" s="447" t="s">
        <v>2010</v>
      </c>
      <c r="D8786" s="446">
        <v>0</v>
      </c>
    </row>
    <row r="8787" spans="1:4" ht="25.5">
      <c r="A8787" s="447">
        <v>103718</v>
      </c>
      <c r="B8787" s="332" t="s">
        <v>9853</v>
      </c>
      <c r="C8787" s="447" t="s">
        <v>2010</v>
      </c>
      <c r="D8787" s="446">
        <v>0</v>
      </c>
    </row>
    <row r="8788" spans="1:4" ht="25.5">
      <c r="A8788" s="447">
        <v>103719</v>
      </c>
      <c r="B8788" s="332" t="s">
        <v>9854</v>
      </c>
      <c r="C8788" s="447" t="s">
        <v>2010</v>
      </c>
      <c r="D8788" s="446">
        <v>0</v>
      </c>
    </row>
    <row r="8789" spans="1:4" ht="25.5">
      <c r="A8789" s="447">
        <v>103720</v>
      </c>
      <c r="B8789" s="332" t="s">
        <v>9855</v>
      </c>
      <c r="C8789" s="447" t="s">
        <v>2010</v>
      </c>
      <c r="D8789" s="446">
        <v>0</v>
      </c>
    </row>
    <row r="8790" spans="1:4" ht="25.5">
      <c r="A8790" s="447">
        <v>103721</v>
      </c>
      <c r="B8790" s="332" t="s">
        <v>9856</v>
      </c>
      <c r="C8790" s="447" t="s">
        <v>2010</v>
      </c>
      <c r="D8790" s="446">
        <v>0</v>
      </c>
    </row>
    <row r="8791" spans="1:4" ht="25.5">
      <c r="A8791" s="447">
        <v>103705</v>
      </c>
      <c r="B8791" s="332" t="s">
        <v>9857</v>
      </c>
      <c r="C8791" s="447" t="s">
        <v>2010</v>
      </c>
      <c r="D8791" s="446">
        <v>0</v>
      </c>
    </row>
    <row r="8792" spans="1:4" ht="25.5">
      <c r="A8792" s="447">
        <v>103722</v>
      </c>
      <c r="B8792" s="332" t="s">
        <v>9858</v>
      </c>
      <c r="C8792" s="447" t="s">
        <v>2010</v>
      </c>
      <c r="D8792" s="446">
        <v>0</v>
      </c>
    </row>
    <row r="8793" spans="1:4" ht="25.5">
      <c r="A8793" s="447">
        <v>103723</v>
      </c>
      <c r="B8793" s="332" t="s">
        <v>9859</v>
      </c>
      <c r="C8793" s="447" t="s">
        <v>2010</v>
      </c>
      <c r="D8793" s="446">
        <v>0</v>
      </c>
    </row>
    <row r="8794" spans="1:4" ht="25.5">
      <c r="A8794" s="447">
        <v>103724</v>
      </c>
      <c r="B8794" s="332" t="s">
        <v>9860</v>
      </c>
      <c r="C8794" s="447" t="s">
        <v>2010</v>
      </c>
      <c r="D8794" s="446">
        <v>0</v>
      </c>
    </row>
    <row r="8795" spans="1:4" ht="25.5">
      <c r="A8795" s="447">
        <v>103725</v>
      </c>
      <c r="B8795" s="332" t="s">
        <v>9861</v>
      </c>
      <c r="C8795" s="447" t="s">
        <v>2010</v>
      </c>
      <c r="D8795" s="446">
        <v>0</v>
      </c>
    </row>
    <row r="8796" spans="1:4" ht="25.5">
      <c r="A8796" s="447">
        <v>103726</v>
      </c>
      <c r="B8796" s="332" t="s">
        <v>9862</v>
      </c>
      <c r="C8796" s="447" t="s">
        <v>2010</v>
      </c>
      <c r="D8796" s="446">
        <v>0</v>
      </c>
    </row>
    <row r="8797" spans="1:4" ht="25.5">
      <c r="A8797" s="447">
        <v>103727</v>
      </c>
      <c r="B8797" s="332" t="s">
        <v>9863</v>
      </c>
      <c r="C8797" s="447" t="s">
        <v>2010</v>
      </c>
      <c r="D8797" s="446">
        <v>0</v>
      </c>
    </row>
    <row r="8798" spans="1:4" ht="25.5">
      <c r="A8798" s="447">
        <v>103728</v>
      </c>
      <c r="B8798" s="332" t="s">
        <v>9864</v>
      </c>
      <c r="C8798" s="447" t="s">
        <v>2010</v>
      </c>
      <c r="D8798" s="446">
        <v>0</v>
      </c>
    </row>
    <row r="8799" spans="1:4" ht="25.5">
      <c r="A8799" s="447">
        <v>103729</v>
      </c>
      <c r="B8799" s="332" t="s">
        <v>9865</v>
      </c>
      <c r="C8799" s="447" t="s">
        <v>2010</v>
      </c>
      <c r="D8799" s="446">
        <v>0</v>
      </c>
    </row>
    <row r="8800" spans="1:4" ht="25.5">
      <c r="A8800" s="447">
        <v>103730</v>
      </c>
      <c r="B8800" s="332" t="s">
        <v>9866</v>
      </c>
      <c r="C8800" s="447" t="s">
        <v>2010</v>
      </c>
      <c r="D8800" s="446">
        <v>0</v>
      </c>
    </row>
    <row r="8801" spans="1:4" ht="25.5">
      <c r="A8801" s="447">
        <v>103731</v>
      </c>
      <c r="B8801" s="332" t="s">
        <v>9867</v>
      </c>
      <c r="C8801" s="447" t="s">
        <v>2010</v>
      </c>
      <c r="D8801" s="446">
        <v>0</v>
      </c>
    </row>
    <row r="8802" spans="1:4" ht="25.5">
      <c r="A8802" s="447">
        <v>103732</v>
      </c>
      <c r="B8802" s="332" t="s">
        <v>9868</v>
      </c>
      <c r="C8802" s="447" t="s">
        <v>2010</v>
      </c>
      <c r="D8802" s="446">
        <v>0</v>
      </c>
    </row>
    <row r="8803" spans="1:4" ht="25.5">
      <c r="A8803" s="447">
        <v>103733</v>
      </c>
      <c r="B8803" s="332" t="s">
        <v>9869</v>
      </c>
      <c r="C8803" s="447" t="s">
        <v>2010</v>
      </c>
      <c r="D8803" s="446">
        <v>0</v>
      </c>
    </row>
    <row r="8804" spans="1:4" ht="38.25">
      <c r="A8804" s="447">
        <v>103694</v>
      </c>
      <c r="B8804" s="332" t="s">
        <v>3489</v>
      </c>
      <c r="C8804" s="447" t="s">
        <v>2010</v>
      </c>
      <c r="D8804" s="446">
        <v>113.27</v>
      </c>
    </row>
    <row r="8805" spans="1:4" ht="38.25">
      <c r="A8805" s="447">
        <v>103696</v>
      </c>
      <c r="B8805" s="332" t="s">
        <v>3490</v>
      </c>
      <c r="C8805" s="447" t="s">
        <v>2010</v>
      </c>
      <c r="D8805" s="446">
        <v>142.44</v>
      </c>
    </row>
    <row r="8806" spans="1:4" ht="38.25">
      <c r="A8806" s="447">
        <v>103697</v>
      </c>
      <c r="B8806" s="332" t="s">
        <v>3961</v>
      </c>
      <c r="C8806" s="447" t="s">
        <v>2010</v>
      </c>
      <c r="D8806" s="446">
        <v>130.61000000000001</v>
      </c>
    </row>
    <row r="8807" spans="1:4" ht="38.25">
      <c r="A8807" s="447">
        <v>103695</v>
      </c>
      <c r="B8807" s="332" t="s">
        <v>3960</v>
      </c>
      <c r="C8807" s="447" t="s">
        <v>2010</v>
      </c>
      <c r="D8807" s="446">
        <v>101.44</v>
      </c>
    </row>
    <row r="8808" spans="1:4" ht="38.25">
      <c r="A8808" s="447">
        <v>103690</v>
      </c>
      <c r="B8808" s="332" t="s">
        <v>9870</v>
      </c>
      <c r="C8808" s="447" t="s">
        <v>2010</v>
      </c>
      <c r="D8808" s="446">
        <v>0</v>
      </c>
    </row>
    <row r="8809" spans="1:4" ht="38.25">
      <c r="A8809" s="447">
        <v>103693</v>
      </c>
      <c r="B8809" s="332" t="s">
        <v>9871</v>
      </c>
      <c r="C8809" s="447" t="s">
        <v>2010</v>
      </c>
      <c r="D8809" s="446">
        <v>0</v>
      </c>
    </row>
    <row r="8810" spans="1:4" ht="38.25">
      <c r="A8810" s="447">
        <v>103692</v>
      </c>
      <c r="B8810" s="332" t="s">
        <v>9872</v>
      </c>
      <c r="C8810" s="447" t="s">
        <v>2010</v>
      </c>
      <c r="D8810" s="446">
        <v>0</v>
      </c>
    </row>
    <row r="8811" spans="1:4" ht="38.25">
      <c r="A8811" s="447">
        <v>103691</v>
      </c>
      <c r="B8811" s="332" t="s">
        <v>9873</v>
      </c>
      <c r="C8811" s="447" t="s">
        <v>2010</v>
      </c>
      <c r="D8811" s="446">
        <v>0</v>
      </c>
    </row>
    <row r="8812" spans="1:4" ht="25.5">
      <c r="A8812" s="447">
        <v>96987</v>
      </c>
      <c r="B8812" s="332" t="s">
        <v>6169</v>
      </c>
      <c r="C8812" s="447" t="s">
        <v>2010</v>
      </c>
      <c r="D8812" s="446">
        <v>129.77000000000001</v>
      </c>
    </row>
    <row r="8813" spans="1:4" ht="25.5">
      <c r="A8813" s="447">
        <v>96989</v>
      </c>
      <c r="B8813" s="332" t="s">
        <v>6171</v>
      </c>
      <c r="C8813" s="447" t="s">
        <v>2010</v>
      </c>
      <c r="D8813" s="446">
        <v>148.46</v>
      </c>
    </row>
    <row r="8814" spans="1:4" ht="38.25">
      <c r="A8814" s="447">
        <v>104749</v>
      </c>
      <c r="B8814" s="332" t="s">
        <v>6174</v>
      </c>
      <c r="C8814" s="447" t="s">
        <v>2010</v>
      </c>
      <c r="D8814" s="446">
        <v>24.42</v>
      </c>
    </row>
    <row r="8815" spans="1:4" ht="38.25">
      <c r="A8815" s="447">
        <v>104750</v>
      </c>
      <c r="B8815" s="332" t="s">
        <v>6175</v>
      </c>
      <c r="C8815" s="447" t="s">
        <v>2010</v>
      </c>
      <c r="D8815" s="446">
        <v>18.89</v>
      </c>
    </row>
    <row r="8816" spans="1:4" ht="25.5">
      <c r="A8816" s="447">
        <v>104751</v>
      </c>
      <c r="B8816" s="332" t="s">
        <v>6176</v>
      </c>
      <c r="C8816" s="447" t="s">
        <v>2010</v>
      </c>
      <c r="D8816" s="446">
        <v>28.38</v>
      </c>
    </row>
    <row r="8817" spans="1:4" ht="25.5">
      <c r="A8817" s="447">
        <v>104752</v>
      </c>
      <c r="B8817" s="332" t="s">
        <v>6177</v>
      </c>
      <c r="C8817" s="447" t="s">
        <v>2010</v>
      </c>
      <c r="D8817" s="446">
        <v>21.49</v>
      </c>
    </row>
    <row r="8818" spans="1:4" ht="25.5">
      <c r="A8818" s="447">
        <v>104753</v>
      </c>
      <c r="B8818" s="332" t="s">
        <v>6178</v>
      </c>
      <c r="C8818" s="447" t="s">
        <v>2010</v>
      </c>
      <c r="D8818" s="446">
        <v>26.17</v>
      </c>
    </row>
    <row r="8819" spans="1:4" ht="25.5">
      <c r="A8819" s="447">
        <v>104754</v>
      </c>
      <c r="B8819" s="332" t="s">
        <v>6179</v>
      </c>
      <c r="C8819" s="447" t="s">
        <v>2010</v>
      </c>
      <c r="D8819" s="446">
        <v>34.200000000000003</v>
      </c>
    </row>
    <row r="8820" spans="1:4" ht="25.5">
      <c r="A8820" s="447">
        <v>104755</v>
      </c>
      <c r="B8820" s="332" t="s">
        <v>6180</v>
      </c>
      <c r="C8820" s="447" t="s">
        <v>2010</v>
      </c>
      <c r="D8820" s="446">
        <v>46.65</v>
      </c>
    </row>
    <row r="8821" spans="1:4" ht="25.5">
      <c r="A8821" s="447">
        <v>96982</v>
      </c>
      <c r="B8821" s="332" t="s">
        <v>9874</v>
      </c>
      <c r="C8821" s="447" t="s">
        <v>2010</v>
      </c>
      <c r="D8821" s="446">
        <v>0</v>
      </c>
    </row>
    <row r="8822" spans="1:4" ht="38.25">
      <c r="A8822" s="447">
        <v>96993</v>
      </c>
      <c r="B8822" s="332" t="s">
        <v>9875</v>
      </c>
      <c r="C8822" s="447" t="s">
        <v>2010</v>
      </c>
      <c r="D8822" s="446">
        <v>0</v>
      </c>
    </row>
    <row r="8823" spans="1:4" ht="38.25">
      <c r="A8823" s="447">
        <v>96990</v>
      </c>
      <c r="B8823" s="332" t="s">
        <v>9876</v>
      </c>
      <c r="C8823" s="447" t="s">
        <v>2010</v>
      </c>
      <c r="D8823" s="446">
        <v>0</v>
      </c>
    </row>
    <row r="8824" spans="1:4" ht="38.25">
      <c r="A8824" s="447">
        <v>96991</v>
      </c>
      <c r="B8824" s="332" t="s">
        <v>9877</v>
      </c>
      <c r="C8824" s="447" t="s">
        <v>2010</v>
      </c>
      <c r="D8824" s="446">
        <v>0</v>
      </c>
    </row>
    <row r="8825" spans="1:4" ht="38.25">
      <c r="A8825" s="447">
        <v>96992</v>
      </c>
      <c r="B8825" s="332" t="s">
        <v>9878</v>
      </c>
      <c r="C8825" s="447" t="s">
        <v>2010</v>
      </c>
      <c r="D8825" s="446">
        <v>0</v>
      </c>
    </row>
    <row r="8826" spans="1:4" ht="51">
      <c r="A8826" s="447">
        <v>96994</v>
      </c>
      <c r="B8826" s="332" t="s">
        <v>9879</v>
      </c>
      <c r="C8826" s="447" t="s">
        <v>2010</v>
      </c>
      <c r="D8826" s="446">
        <v>0</v>
      </c>
    </row>
    <row r="8827" spans="1:4" ht="25.5">
      <c r="A8827" s="447">
        <v>96973</v>
      </c>
      <c r="B8827" s="332" t="s">
        <v>6159</v>
      </c>
      <c r="C8827" s="447" t="s">
        <v>5</v>
      </c>
      <c r="D8827" s="446">
        <v>72.069999999999993</v>
      </c>
    </row>
    <row r="8828" spans="1:4" ht="25.5">
      <c r="A8828" s="447">
        <v>104743</v>
      </c>
      <c r="B8828" s="332" t="s">
        <v>9880</v>
      </c>
      <c r="C8828" s="447" t="s">
        <v>5</v>
      </c>
      <c r="D8828" s="446">
        <v>0</v>
      </c>
    </row>
    <row r="8829" spans="1:4" ht="25.5">
      <c r="A8829" s="447">
        <v>96977</v>
      </c>
      <c r="B8829" s="332" t="s">
        <v>6163</v>
      </c>
      <c r="C8829" s="447" t="s">
        <v>5</v>
      </c>
      <c r="D8829" s="446">
        <v>59.79</v>
      </c>
    </row>
    <row r="8830" spans="1:4" ht="25.5">
      <c r="A8830" s="447">
        <v>96974</v>
      </c>
      <c r="B8830" s="332" t="s">
        <v>6160</v>
      </c>
      <c r="C8830" s="447" t="s">
        <v>5</v>
      </c>
      <c r="D8830" s="446">
        <v>93.09</v>
      </c>
    </row>
    <row r="8831" spans="1:4" ht="25.5">
      <c r="A8831" s="447">
        <v>104744</v>
      </c>
      <c r="B8831" s="332" t="s">
        <v>9881</v>
      </c>
      <c r="C8831" s="447" t="s">
        <v>5</v>
      </c>
      <c r="D8831" s="446">
        <v>0</v>
      </c>
    </row>
    <row r="8832" spans="1:4" ht="25.5">
      <c r="A8832" s="447">
        <v>96978</v>
      </c>
      <c r="B8832" s="332" t="s">
        <v>6164</v>
      </c>
      <c r="C8832" s="447" t="s">
        <v>5</v>
      </c>
      <c r="D8832" s="446">
        <v>78.78</v>
      </c>
    </row>
    <row r="8833" spans="1:4" ht="25.5">
      <c r="A8833" s="447">
        <v>96975</v>
      </c>
      <c r="B8833" s="332" t="s">
        <v>6161</v>
      </c>
      <c r="C8833" s="447" t="s">
        <v>5</v>
      </c>
      <c r="D8833" s="446">
        <v>115.25</v>
      </c>
    </row>
    <row r="8834" spans="1:4" ht="25.5">
      <c r="A8834" s="447">
        <v>104745</v>
      </c>
      <c r="B8834" s="332" t="s">
        <v>9882</v>
      </c>
      <c r="C8834" s="447" t="s">
        <v>5</v>
      </c>
      <c r="D8834" s="446">
        <v>0</v>
      </c>
    </row>
    <row r="8835" spans="1:4" ht="25.5">
      <c r="A8835" s="447">
        <v>96979</v>
      </c>
      <c r="B8835" s="332" t="s">
        <v>6165</v>
      </c>
      <c r="C8835" s="447" t="s">
        <v>5</v>
      </c>
      <c r="D8835" s="446">
        <v>112.72</v>
      </c>
    </row>
    <row r="8836" spans="1:4" ht="25.5">
      <c r="A8836" s="447">
        <v>96976</v>
      </c>
      <c r="B8836" s="332" t="s">
        <v>6162</v>
      </c>
      <c r="C8836" s="447" t="s">
        <v>5</v>
      </c>
      <c r="D8836" s="446">
        <v>152.05000000000001</v>
      </c>
    </row>
    <row r="8837" spans="1:4" ht="25.5">
      <c r="A8837" s="447">
        <v>96984</v>
      </c>
      <c r="B8837" s="332" t="s">
        <v>6166</v>
      </c>
      <c r="C8837" s="447" t="s">
        <v>2010</v>
      </c>
      <c r="D8837" s="446">
        <v>61.41</v>
      </c>
    </row>
    <row r="8838" spans="1:4" ht="25.5">
      <c r="A8838" s="447">
        <v>96980</v>
      </c>
      <c r="B8838" s="332" t="s">
        <v>9883</v>
      </c>
      <c r="C8838" s="447" t="s">
        <v>5</v>
      </c>
      <c r="D8838" s="446">
        <v>0</v>
      </c>
    </row>
    <row r="8839" spans="1:4" ht="25.5">
      <c r="A8839" s="447">
        <v>96986</v>
      </c>
      <c r="B8839" s="332" t="s">
        <v>6168</v>
      </c>
      <c r="C8839" s="447" t="s">
        <v>2010</v>
      </c>
      <c r="D8839" s="446">
        <v>161.29</v>
      </c>
    </row>
    <row r="8840" spans="1:4" ht="25.5">
      <c r="A8840" s="447">
        <v>96985</v>
      </c>
      <c r="B8840" s="332" t="s">
        <v>6167</v>
      </c>
      <c r="C8840" s="447" t="s">
        <v>2010</v>
      </c>
      <c r="D8840" s="446">
        <v>108.27</v>
      </c>
    </row>
    <row r="8841" spans="1:4" ht="25.5">
      <c r="A8841" s="447">
        <v>96988</v>
      </c>
      <c r="B8841" s="332" t="s">
        <v>6170</v>
      </c>
      <c r="C8841" s="447" t="s">
        <v>2010</v>
      </c>
      <c r="D8841" s="446">
        <v>177.34</v>
      </c>
    </row>
    <row r="8842" spans="1:4" ht="25.5">
      <c r="A8842" s="447">
        <v>104746</v>
      </c>
      <c r="B8842" s="332" t="s">
        <v>6173</v>
      </c>
      <c r="C8842" s="447" t="s">
        <v>2010</v>
      </c>
      <c r="D8842" s="446">
        <v>28.85</v>
      </c>
    </row>
    <row r="8843" spans="1:4" ht="25.5">
      <c r="A8843" s="447">
        <v>104747</v>
      </c>
      <c r="B8843" s="332" t="s">
        <v>9884</v>
      </c>
      <c r="C8843" s="447" t="s">
        <v>2010</v>
      </c>
      <c r="D8843" s="446">
        <v>0</v>
      </c>
    </row>
    <row r="8844" spans="1:4" ht="25.5">
      <c r="A8844" s="447">
        <v>96983</v>
      </c>
      <c r="B8844" s="332" t="s">
        <v>9885</v>
      </c>
      <c r="C8844" s="447" t="s">
        <v>2010</v>
      </c>
      <c r="D8844" s="446">
        <v>0</v>
      </c>
    </row>
    <row r="8845" spans="1:4" ht="38.25">
      <c r="A8845" s="447">
        <v>104748</v>
      </c>
      <c r="B8845" s="332" t="s">
        <v>9886</v>
      </c>
      <c r="C8845" s="447" t="s">
        <v>2010</v>
      </c>
      <c r="D8845" s="446">
        <v>0</v>
      </c>
    </row>
    <row r="8846" spans="1:4" ht="38.25">
      <c r="A8846" s="447">
        <v>98463</v>
      </c>
      <c r="B8846" s="332" t="s">
        <v>6172</v>
      </c>
      <c r="C8846" s="447" t="s">
        <v>2010</v>
      </c>
      <c r="D8846" s="446">
        <v>27.23</v>
      </c>
    </row>
    <row r="8847" spans="1:4" ht="25.5">
      <c r="A8847" s="447">
        <v>104827</v>
      </c>
      <c r="B8847" s="332" t="s">
        <v>9887</v>
      </c>
      <c r="C8847" s="447" t="s">
        <v>2010</v>
      </c>
      <c r="D8847" s="446">
        <v>0</v>
      </c>
    </row>
    <row r="8848" spans="1:4" ht="25.5">
      <c r="A8848" s="447">
        <v>104828</v>
      </c>
      <c r="B8848" s="332" t="s">
        <v>9888</v>
      </c>
      <c r="C8848" s="447" t="s">
        <v>2010</v>
      </c>
      <c r="D8848" s="446">
        <v>0</v>
      </c>
    </row>
    <row r="8849" spans="1:4" ht="63.75">
      <c r="A8849" s="447">
        <v>104824</v>
      </c>
      <c r="B8849" s="332" t="s">
        <v>9889</v>
      </c>
      <c r="C8849" s="447" t="s">
        <v>2010</v>
      </c>
      <c r="D8849" s="446">
        <v>0</v>
      </c>
    </row>
    <row r="8850" spans="1:4" ht="63.75">
      <c r="A8850" s="447">
        <v>104826</v>
      </c>
      <c r="B8850" s="332" t="s">
        <v>9890</v>
      </c>
      <c r="C8850" s="447" t="s">
        <v>2010</v>
      </c>
      <c r="D8850" s="446">
        <v>0</v>
      </c>
    </row>
    <row r="8851" spans="1:4" ht="63.75">
      <c r="A8851" s="447">
        <v>104825</v>
      </c>
      <c r="B8851" s="332" t="s">
        <v>9891</v>
      </c>
      <c r="C8851" s="447" t="s">
        <v>2010</v>
      </c>
      <c r="D8851" s="446">
        <v>0</v>
      </c>
    </row>
    <row r="8852" spans="1:4" ht="38.25">
      <c r="A8852" s="447">
        <v>104993</v>
      </c>
      <c r="B8852" s="332" t="s">
        <v>9892</v>
      </c>
      <c r="C8852" s="447" t="s">
        <v>2010</v>
      </c>
      <c r="D8852" s="446">
        <v>0</v>
      </c>
    </row>
    <row r="8853" spans="1:4" ht="38.25">
      <c r="A8853" s="447">
        <v>104994</v>
      </c>
      <c r="B8853" s="332" t="s">
        <v>9893</v>
      </c>
      <c r="C8853" s="447" t="s">
        <v>2010</v>
      </c>
      <c r="D8853" s="446">
        <v>0</v>
      </c>
    </row>
    <row r="8854" spans="1:4" ht="38.25">
      <c r="A8854" s="447">
        <v>104995</v>
      </c>
      <c r="B8854" s="332" t="s">
        <v>9894</v>
      </c>
      <c r="C8854" s="447" t="s">
        <v>2010</v>
      </c>
      <c r="D8854" s="446">
        <v>0</v>
      </c>
    </row>
    <row r="8855" spans="1:4" ht="38.25">
      <c r="A8855" s="447">
        <v>104996</v>
      </c>
      <c r="B8855" s="332" t="s">
        <v>9895</v>
      </c>
      <c r="C8855" s="447" t="s">
        <v>2010</v>
      </c>
      <c r="D8855" s="446">
        <v>0</v>
      </c>
    </row>
    <row r="8856" spans="1:4" ht="25.5">
      <c r="A8856" s="447">
        <v>95676</v>
      </c>
      <c r="B8856" s="332" t="s">
        <v>6584</v>
      </c>
      <c r="C8856" s="447" t="s">
        <v>2010</v>
      </c>
      <c r="D8856" s="446">
        <v>108.22</v>
      </c>
    </row>
    <row r="8857" spans="1:4" ht="38.25">
      <c r="A8857" s="447">
        <v>95677</v>
      </c>
      <c r="B8857" s="332" t="s">
        <v>9896</v>
      </c>
      <c r="C8857" s="447" t="s">
        <v>2010</v>
      </c>
      <c r="D8857" s="446">
        <v>0</v>
      </c>
    </row>
    <row r="8858" spans="1:4" ht="25.5">
      <c r="A8858" s="447">
        <v>105135</v>
      </c>
      <c r="B8858" s="332" t="s">
        <v>6588</v>
      </c>
      <c r="C8858" s="447" t="s">
        <v>2010</v>
      </c>
      <c r="D8858" s="446">
        <v>812.75</v>
      </c>
    </row>
    <row r="8859" spans="1:4" ht="25.5">
      <c r="A8859" s="447">
        <v>104998</v>
      </c>
      <c r="B8859" s="332" t="s">
        <v>6587</v>
      </c>
      <c r="C8859" s="447" t="s">
        <v>2010</v>
      </c>
      <c r="D8859" s="446">
        <v>499.09</v>
      </c>
    </row>
    <row r="8860" spans="1:4" ht="25.5">
      <c r="A8860" s="447">
        <v>104997</v>
      </c>
      <c r="B8860" s="332" t="s">
        <v>6586</v>
      </c>
      <c r="C8860" s="447" t="s">
        <v>2010</v>
      </c>
      <c r="D8860" s="446">
        <v>374.42</v>
      </c>
    </row>
    <row r="8861" spans="1:4" ht="25.5">
      <c r="A8861" s="447">
        <v>95673</v>
      </c>
      <c r="B8861" s="332" t="s">
        <v>6581</v>
      </c>
      <c r="C8861" s="447" t="s">
        <v>2010</v>
      </c>
      <c r="D8861" s="446">
        <v>111.34</v>
      </c>
    </row>
    <row r="8862" spans="1:4" ht="25.5">
      <c r="A8862" s="447">
        <v>95674</v>
      </c>
      <c r="B8862" s="332" t="s">
        <v>6582</v>
      </c>
      <c r="C8862" s="447" t="s">
        <v>2010</v>
      </c>
      <c r="D8862" s="446">
        <v>117.9</v>
      </c>
    </row>
    <row r="8863" spans="1:4" ht="25.5">
      <c r="A8863" s="447">
        <v>104992</v>
      </c>
      <c r="B8863" s="332" t="s">
        <v>6585</v>
      </c>
      <c r="C8863" s="447" t="s">
        <v>2010</v>
      </c>
      <c r="D8863" s="446">
        <v>1133.02</v>
      </c>
    </row>
    <row r="8864" spans="1:4" ht="25.5">
      <c r="A8864" s="447">
        <v>95675</v>
      </c>
      <c r="B8864" s="332" t="s">
        <v>6583</v>
      </c>
      <c r="C8864" s="447" t="s">
        <v>2010</v>
      </c>
      <c r="D8864" s="446">
        <v>145.47</v>
      </c>
    </row>
    <row r="8865" spans="1:4" ht="38.25">
      <c r="A8865" s="447">
        <v>95648</v>
      </c>
      <c r="B8865" s="332" t="s">
        <v>6557</v>
      </c>
      <c r="C8865" s="447" t="s">
        <v>2010</v>
      </c>
      <c r="D8865" s="446">
        <v>595.96</v>
      </c>
    </row>
    <row r="8866" spans="1:4" ht="38.25">
      <c r="A8866" s="447">
        <v>95649</v>
      </c>
      <c r="B8866" s="332" t="s">
        <v>6558</v>
      </c>
      <c r="C8866" s="447" t="s">
        <v>2010</v>
      </c>
      <c r="D8866" s="446">
        <v>1031.4100000000001</v>
      </c>
    </row>
    <row r="8867" spans="1:4" ht="38.25">
      <c r="A8867" s="447">
        <v>95650</v>
      </c>
      <c r="B8867" s="332" t="s">
        <v>6559</v>
      </c>
      <c r="C8867" s="447" t="s">
        <v>2010</v>
      </c>
      <c r="D8867" s="446">
        <v>1507.46</v>
      </c>
    </row>
    <row r="8868" spans="1:4" ht="38.25">
      <c r="A8868" s="447">
        <v>95651</v>
      </c>
      <c r="B8868" s="332" t="s">
        <v>6560</v>
      </c>
      <c r="C8868" s="447" t="s">
        <v>2010</v>
      </c>
      <c r="D8868" s="446">
        <v>1959.35</v>
      </c>
    </row>
    <row r="8869" spans="1:4" ht="38.25">
      <c r="A8869" s="447">
        <v>95652</v>
      </c>
      <c r="B8869" s="332" t="s">
        <v>6561</v>
      </c>
      <c r="C8869" s="447" t="s">
        <v>2010</v>
      </c>
      <c r="D8869" s="446">
        <v>737.92</v>
      </c>
    </row>
    <row r="8870" spans="1:4" ht="38.25">
      <c r="A8870" s="447">
        <v>95653</v>
      </c>
      <c r="B8870" s="332" t="s">
        <v>6562</v>
      </c>
      <c r="C8870" s="447" t="s">
        <v>2010</v>
      </c>
      <c r="D8870" s="446">
        <v>1313.45</v>
      </c>
    </row>
    <row r="8871" spans="1:4" ht="38.25">
      <c r="A8871" s="447">
        <v>95654</v>
      </c>
      <c r="B8871" s="332" t="s">
        <v>6563</v>
      </c>
      <c r="C8871" s="447" t="s">
        <v>2010</v>
      </c>
      <c r="D8871" s="446">
        <v>1935.15</v>
      </c>
    </row>
    <row r="8872" spans="1:4" ht="38.25">
      <c r="A8872" s="447">
        <v>95655</v>
      </c>
      <c r="B8872" s="332" t="s">
        <v>6564</v>
      </c>
      <c r="C8872" s="447" t="s">
        <v>2010</v>
      </c>
      <c r="D8872" s="446">
        <v>2525.89</v>
      </c>
    </row>
    <row r="8873" spans="1:4" ht="38.25">
      <c r="A8873" s="447">
        <v>95657</v>
      </c>
      <c r="B8873" s="332" t="s">
        <v>6565</v>
      </c>
      <c r="C8873" s="447" t="s">
        <v>2010</v>
      </c>
      <c r="D8873" s="446">
        <v>303.66000000000003</v>
      </c>
    </row>
    <row r="8874" spans="1:4" ht="38.25">
      <c r="A8874" s="447">
        <v>95658</v>
      </c>
      <c r="B8874" s="332" t="s">
        <v>6566</v>
      </c>
      <c r="C8874" s="447" t="s">
        <v>2010</v>
      </c>
      <c r="D8874" s="446">
        <v>553.49</v>
      </c>
    </row>
    <row r="8875" spans="1:4" ht="38.25">
      <c r="A8875" s="447">
        <v>95659</v>
      </c>
      <c r="B8875" s="332" t="s">
        <v>6567</v>
      </c>
      <c r="C8875" s="447" t="s">
        <v>2010</v>
      </c>
      <c r="D8875" s="446">
        <v>823.67</v>
      </c>
    </row>
    <row r="8876" spans="1:4" ht="38.25">
      <c r="A8876" s="447">
        <v>95660</v>
      </c>
      <c r="B8876" s="332" t="s">
        <v>6568</v>
      </c>
      <c r="C8876" s="447" t="s">
        <v>2010</v>
      </c>
      <c r="D8876" s="446">
        <v>1079.9000000000001</v>
      </c>
    </row>
    <row r="8877" spans="1:4" ht="38.25">
      <c r="A8877" s="447">
        <v>95661</v>
      </c>
      <c r="B8877" s="332" t="s">
        <v>6569</v>
      </c>
      <c r="C8877" s="447" t="s">
        <v>2010</v>
      </c>
      <c r="D8877" s="446">
        <v>377.78</v>
      </c>
    </row>
    <row r="8878" spans="1:4" ht="38.25">
      <c r="A8878" s="447">
        <v>95662</v>
      </c>
      <c r="B8878" s="332" t="s">
        <v>6570</v>
      </c>
      <c r="C8878" s="447" t="s">
        <v>2010</v>
      </c>
      <c r="D8878" s="446">
        <v>700.36</v>
      </c>
    </row>
    <row r="8879" spans="1:4" ht="38.25">
      <c r="A8879" s="447">
        <v>95663</v>
      </c>
      <c r="B8879" s="332" t="s">
        <v>6571</v>
      </c>
      <c r="C8879" s="447" t="s">
        <v>2010</v>
      </c>
      <c r="D8879" s="446">
        <v>1047.3399999999999</v>
      </c>
    </row>
    <row r="8880" spans="1:4" ht="38.25">
      <c r="A8880" s="447">
        <v>95664</v>
      </c>
      <c r="B8880" s="332" t="s">
        <v>6572</v>
      </c>
      <c r="C8880" s="447" t="s">
        <v>2010</v>
      </c>
      <c r="D8880" s="446">
        <v>1375.41</v>
      </c>
    </row>
    <row r="8881" spans="1:4" ht="38.25">
      <c r="A8881" s="447">
        <v>95665</v>
      </c>
      <c r="B8881" s="332" t="s">
        <v>6573</v>
      </c>
      <c r="C8881" s="447" t="s">
        <v>2010</v>
      </c>
      <c r="D8881" s="446">
        <v>335.24</v>
      </c>
    </row>
    <row r="8882" spans="1:4" ht="38.25">
      <c r="A8882" s="447">
        <v>95666</v>
      </c>
      <c r="B8882" s="332" t="s">
        <v>6574</v>
      </c>
      <c r="C8882" s="447" t="s">
        <v>2010</v>
      </c>
      <c r="D8882" s="446">
        <v>594.6</v>
      </c>
    </row>
    <row r="8883" spans="1:4" ht="38.25">
      <c r="A8883" s="447">
        <v>95667</v>
      </c>
      <c r="B8883" s="332" t="s">
        <v>6575</v>
      </c>
      <c r="C8883" s="447" t="s">
        <v>2010</v>
      </c>
      <c r="D8883" s="446">
        <v>880.68</v>
      </c>
    </row>
    <row r="8884" spans="1:4" ht="38.25">
      <c r="A8884" s="447">
        <v>95668</v>
      </c>
      <c r="B8884" s="332" t="s">
        <v>6576</v>
      </c>
      <c r="C8884" s="447" t="s">
        <v>2010</v>
      </c>
      <c r="D8884" s="446">
        <v>1150.8699999999999</v>
      </c>
    </row>
    <row r="8885" spans="1:4" ht="38.25">
      <c r="A8885" s="447">
        <v>95669</v>
      </c>
      <c r="B8885" s="332" t="s">
        <v>6577</v>
      </c>
      <c r="C8885" s="447" t="s">
        <v>2010</v>
      </c>
      <c r="D8885" s="446">
        <v>405.8</v>
      </c>
    </row>
    <row r="8886" spans="1:4" ht="38.25">
      <c r="A8886" s="447">
        <v>95670</v>
      </c>
      <c r="B8886" s="332" t="s">
        <v>6578</v>
      </c>
      <c r="C8886" s="447" t="s">
        <v>2010</v>
      </c>
      <c r="D8886" s="446">
        <v>734.56</v>
      </c>
    </row>
    <row r="8887" spans="1:4" ht="38.25">
      <c r="A8887" s="447">
        <v>95671</v>
      </c>
      <c r="B8887" s="332" t="s">
        <v>6579</v>
      </c>
      <c r="C8887" s="447" t="s">
        <v>2010</v>
      </c>
      <c r="D8887" s="446">
        <v>1093.52</v>
      </c>
    </row>
    <row r="8888" spans="1:4" ht="38.25">
      <c r="A8888" s="447">
        <v>95672</v>
      </c>
      <c r="B8888" s="332" t="s">
        <v>6580</v>
      </c>
      <c r="C8888" s="447" t="s">
        <v>2010</v>
      </c>
      <c r="D8888" s="446">
        <v>1432.35</v>
      </c>
    </row>
    <row r="8889" spans="1:4" ht="38.25">
      <c r="A8889" s="447">
        <v>97741</v>
      </c>
      <c r="B8889" s="332" t="s">
        <v>7531</v>
      </c>
      <c r="C8889" s="447" t="s">
        <v>2010</v>
      </c>
      <c r="D8889" s="446">
        <v>171.95</v>
      </c>
    </row>
    <row r="8890" spans="1:4" ht="38.25">
      <c r="A8890" s="447">
        <v>95641</v>
      </c>
      <c r="B8890" s="332" t="s">
        <v>7524</v>
      </c>
      <c r="C8890" s="447" t="s">
        <v>2010</v>
      </c>
      <c r="D8890" s="446">
        <v>307.63</v>
      </c>
    </row>
    <row r="8891" spans="1:4" ht="38.25">
      <c r="A8891" s="447">
        <v>95642</v>
      </c>
      <c r="B8891" s="332" t="s">
        <v>7525</v>
      </c>
      <c r="C8891" s="447" t="s">
        <v>2010</v>
      </c>
      <c r="D8891" s="446">
        <v>455.36</v>
      </c>
    </row>
    <row r="8892" spans="1:4" ht="38.25">
      <c r="A8892" s="447">
        <v>95643</v>
      </c>
      <c r="B8892" s="332" t="s">
        <v>7526</v>
      </c>
      <c r="C8892" s="447" t="s">
        <v>2010</v>
      </c>
      <c r="D8892" s="446">
        <v>595.89</v>
      </c>
    </row>
    <row r="8893" spans="1:4" ht="38.25">
      <c r="A8893" s="447">
        <v>95644</v>
      </c>
      <c r="B8893" s="332" t="s">
        <v>7527</v>
      </c>
      <c r="C8893" s="447" t="s">
        <v>2010</v>
      </c>
      <c r="D8893" s="446">
        <v>225.72</v>
      </c>
    </row>
    <row r="8894" spans="1:4" ht="38.25">
      <c r="A8894" s="447">
        <v>95645</v>
      </c>
      <c r="B8894" s="332" t="s">
        <v>7528</v>
      </c>
      <c r="C8894" s="447" t="s">
        <v>2010</v>
      </c>
      <c r="D8894" s="446">
        <v>414.2</v>
      </c>
    </row>
    <row r="8895" spans="1:4" ht="38.25">
      <c r="A8895" s="447">
        <v>95646</v>
      </c>
      <c r="B8895" s="332" t="s">
        <v>7529</v>
      </c>
      <c r="C8895" s="447" t="s">
        <v>2010</v>
      </c>
      <c r="D8895" s="446">
        <v>617.69000000000005</v>
      </c>
    </row>
    <row r="8896" spans="1:4" ht="38.25">
      <c r="A8896" s="447">
        <v>95647</v>
      </c>
      <c r="B8896" s="332" t="s">
        <v>7530</v>
      </c>
      <c r="C8896" s="447" t="s">
        <v>2010</v>
      </c>
      <c r="D8896" s="446">
        <v>810.32</v>
      </c>
    </row>
    <row r="8897" spans="1:4" ht="38.25">
      <c r="A8897" s="447">
        <v>95636</v>
      </c>
      <c r="B8897" s="332" t="s">
        <v>6553</v>
      </c>
      <c r="C8897" s="447" t="s">
        <v>2010</v>
      </c>
      <c r="D8897" s="446">
        <v>408.48</v>
      </c>
    </row>
    <row r="8898" spans="1:4" ht="38.25">
      <c r="A8898" s="447">
        <v>95637</v>
      </c>
      <c r="B8898" s="332" t="s">
        <v>6554</v>
      </c>
      <c r="C8898" s="447" t="s">
        <v>2010</v>
      </c>
      <c r="D8898" s="446">
        <v>544.67999999999995</v>
      </c>
    </row>
    <row r="8899" spans="1:4" ht="38.25">
      <c r="A8899" s="447">
        <v>95638</v>
      </c>
      <c r="B8899" s="332" t="s">
        <v>6555</v>
      </c>
      <c r="C8899" s="447" t="s">
        <v>2010</v>
      </c>
      <c r="D8899" s="446">
        <v>674.75</v>
      </c>
    </row>
    <row r="8900" spans="1:4" ht="38.25">
      <c r="A8900" s="447">
        <v>95639</v>
      </c>
      <c r="B8900" s="332" t="s">
        <v>6556</v>
      </c>
      <c r="C8900" s="447" t="s">
        <v>2010</v>
      </c>
      <c r="D8900" s="446">
        <v>930.14</v>
      </c>
    </row>
    <row r="8901" spans="1:4" ht="38.25">
      <c r="A8901" s="447">
        <v>95634</v>
      </c>
      <c r="B8901" s="332" t="s">
        <v>7522</v>
      </c>
      <c r="C8901" s="447" t="s">
        <v>2010</v>
      </c>
      <c r="D8901" s="446">
        <v>203.29</v>
      </c>
    </row>
    <row r="8902" spans="1:4" ht="38.25">
      <c r="A8902" s="447">
        <v>95635</v>
      </c>
      <c r="B8902" s="332" t="s">
        <v>7523</v>
      </c>
      <c r="C8902" s="447" t="s">
        <v>2010</v>
      </c>
      <c r="D8902" s="446">
        <v>213.99</v>
      </c>
    </row>
    <row r="8903" spans="1:4" ht="25.5">
      <c r="A8903" s="447">
        <v>98751</v>
      </c>
      <c r="B8903" s="332" t="s">
        <v>959</v>
      </c>
      <c r="C8903" s="447" t="s">
        <v>5</v>
      </c>
      <c r="D8903" s="446">
        <v>123.41</v>
      </c>
    </row>
    <row r="8904" spans="1:4" ht="25.5">
      <c r="A8904" s="447">
        <v>98746</v>
      </c>
      <c r="B8904" s="332" t="s">
        <v>956</v>
      </c>
      <c r="C8904" s="447" t="s">
        <v>5</v>
      </c>
      <c r="D8904" s="446">
        <v>63.9</v>
      </c>
    </row>
    <row r="8905" spans="1:4" ht="25.5">
      <c r="A8905" s="447">
        <v>98753</v>
      </c>
      <c r="B8905" s="332" t="s">
        <v>961</v>
      </c>
      <c r="C8905" s="447" t="s">
        <v>5</v>
      </c>
      <c r="D8905" s="446">
        <v>217.22</v>
      </c>
    </row>
    <row r="8906" spans="1:4" ht="25.5">
      <c r="A8906" s="447">
        <v>98750</v>
      </c>
      <c r="B8906" s="332" t="s">
        <v>958</v>
      </c>
      <c r="C8906" s="447" t="s">
        <v>5</v>
      </c>
      <c r="D8906" s="446">
        <v>88.48</v>
      </c>
    </row>
    <row r="8907" spans="1:4" ht="25.5">
      <c r="A8907" s="447">
        <v>98749</v>
      </c>
      <c r="B8907" s="332" t="s">
        <v>957</v>
      </c>
      <c r="C8907" s="447" t="s">
        <v>5</v>
      </c>
      <c r="D8907" s="446">
        <v>75.08</v>
      </c>
    </row>
    <row r="8908" spans="1:4" ht="25.5">
      <c r="A8908" s="447">
        <v>98752</v>
      </c>
      <c r="B8908" s="332" t="s">
        <v>960</v>
      </c>
      <c r="C8908" s="447" t="s">
        <v>5</v>
      </c>
      <c r="D8908" s="446">
        <v>165.29</v>
      </c>
    </row>
    <row r="8909" spans="1:4" ht="25.5">
      <c r="A8909" s="447">
        <v>98529</v>
      </c>
      <c r="B8909" s="332" t="s">
        <v>6967</v>
      </c>
      <c r="C8909" s="447" t="s">
        <v>2010</v>
      </c>
      <c r="D8909" s="446">
        <v>77.349999999999994</v>
      </c>
    </row>
    <row r="8910" spans="1:4" ht="25.5">
      <c r="A8910" s="447">
        <v>98530</v>
      </c>
      <c r="B8910" s="332" t="s">
        <v>6968</v>
      </c>
      <c r="C8910" s="447" t="s">
        <v>2010</v>
      </c>
      <c r="D8910" s="446">
        <v>151.82</v>
      </c>
    </row>
    <row r="8911" spans="1:4" ht="25.5">
      <c r="A8911" s="447">
        <v>98531</v>
      </c>
      <c r="B8911" s="332" t="s">
        <v>6969</v>
      </c>
      <c r="C8911" s="447" t="s">
        <v>2010</v>
      </c>
      <c r="D8911" s="446">
        <v>393.04</v>
      </c>
    </row>
    <row r="8912" spans="1:4" ht="25.5">
      <c r="A8912" s="447">
        <v>98524</v>
      </c>
      <c r="B8912" s="332" t="s">
        <v>6958</v>
      </c>
      <c r="C8912" s="447" t="s">
        <v>16</v>
      </c>
      <c r="D8912" s="446">
        <v>4.8899999999999997</v>
      </c>
    </row>
    <row r="8913" spans="1:4" ht="38.25">
      <c r="A8913" s="447">
        <v>98525</v>
      </c>
      <c r="B8913" s="332" t="s">
        <v>6963</v>
      </c>
      <c r="C8913" s="447" t="s">
        <v>16</v>
      </c>
      <c r="D8913" s="446">
        <v>0.66</v>
      </c>
    </row>
    <row r="8914" spans="1:4" ht="25.5">
      <c r="A8914" s="447">
        <v>98533</v>
      </c>
      <c r="B8914" s="332" t="s">
        <v>6971</v>
      </c>
      <c r="C8914" s="447" t="s">
        <v>2010</v>
      </c>
      <c r="D8914" s="446">
        <v>120.79</v>
      </c>
    </row>
    <row r="8915" spans="1:4" ht="25.5">
      <c r="A8915" s="447">
        <v>98534</v>
      </c>
      <c r="B8915" s="332" t="s">
        <v>6972</v>
      </c>
      <c r="C8915" s="447" t="s">
        <v>2010</v>
      </c>
      <c r="D8915" s="446">
        <v>334.13</v>
      </c>
    </row>
    <row r="8916" spans="1:4" ht="25.5">
      <c r="A8916" s="447">
        <v>98535</v>
      </c>
      <c r="B8916" s="332" t="s">
        <v>6973</v>
      </c>
      <c r="C8916" s="447" t="s">
        <v>2010</v>
      </c>
      <c r="D8916" s="446">
        <v>700.05</v>
      </c>
    </row>
    <row r="8917" spans="1:4" ht="25.5">
      <c r="A8917" s="447">
        <v>98532</v>
      </c>
      <c r="B8917" s="332" t="s">
        <v>6970</v>
      </c>
      <c r="C8917" s="447" t="s">
        <v>2010</v>
      </c>
      <c r="D8917" s="446">
        <v>32.020000000000003</v>
      </c>
    </row>
    <row r="8918" spans="1:4" ht="38.25">
      <c r="A8918" s="447">
        <v>98526</v>
      </c>
      <c r="B8918" s="332" t="s">
        <v>6964</v>
      </c>
      <c r="C8918" s="447" t="s">
        <v>2010</v>
      </c>
      <c r="D8918" s="446">
        <v>127.76</v>
      </c>
    </row>
    <row r="8919" spans="1:4" ht="38.25">
      <c r="A8919" s="447">
        <v>98527</v>
      </c>
      <c r="B8919" s="332" t="s">
        <v>6965</v>
      </c>
      <c r="C8919" s="447" t="s">
        <v>2010</v>
      </c>
      <c r="D8919" s="446">
        <v>212.01</v>
      </c>
    </row>
    <row r="8920" spans="1:4" ht="25.5">
      <c r="A8920" s="447">
        <v>98528</v>
      </c>
      <c r="B8920" s="332" t="s">
        <v>6966</v>
      </c>
      <c r="C8920" s="447" t="s">
        <v>2010</v>
      </c>
      <c r="D8920" s="446">
        <v>279.43</v>
      </c>
    </row>
    <row r="8921" spans="1:4">
      <c r="A8921" s="447">
        <v>94232</v>
      </c>
      <c r="B8921" s="332" t="s">
        <v>752</v>
      </c>
      <c r="C8921" s="447" t="s">
        <v>2010</v>
      </c>
      <c r="D8921" s="446">
        <v>2.93</v>
      </c>
    </row>
    <row r="8922" spans="1:4" ht="51">
      <c r="A8922" s="447">
        <v>100434</v>
      </c>
      <c r="B8922" s="332" t="s">
        <v>777</v>
      </c>
      <c r="C8922" s="447" t="s">
        <v>5</v>
      </c>
      <c r="D8922" s="446">
        <v>147.88</v>
      </c>
    </row>
    <row r="8923" spans="1:4" ht="38.25">
      <c r="A8923" s="447">
        <v>94229</v>
      </c>
      <c r="B8923" s="332" t="s">
        <v>781</v>
      </c>
      <c r="C8923" s="447" t="s">
        <v>5</v>
      </c>
      <c r="D8923" s="446">
        <v>146.97</v>
      </c>
    </row>
    <row r="8924" spans="1:4" ht="38.25">
      <c r="A8924" s="447">
        <v>94227</v>
      </c>
      <c r="B8924" s="332" t="s">
        <v>779</v>
      </c>
      <c r="C8924" s="447" t="s">
        <v>5</v>
      </c>
      <c r="D8924" s="446">
        <v>56.09</v>
      </c>
    </row>
    <row r="8925" spans="1:4" ht="38.25">
      <c r="A8925" s="447">
        <v>94228</v>
      </c>
      <c r="B8925" s="332" t="s">
        <v>780</v>
      </c>
      <c r="C8925" s="447" t="s">
        <v>5</v>
      </c>
      <c r="D8925" s="446">
        <v>76.23</v>
      </c>
    </row>
    <row r="8926" spans="1:4" ht="38.25">
      <c r="A8926" s="447">
        <v>94219</v>
      </c>
      <c r="B8926" s="332" t="s">
        <v>765</v>
      </c>
      <c r="C8926" s="447" t="s">
        <v>5</v>
      </c>
      <c r="D8926" s="446">
        <v>35.880000000000003</v>
      </c>
    </row>
    <row r="8927" spans="1:4" ht="38.25">
      <c r="A8927" s="447">
        <v>94220</v>
      </c>
      <c r="B8927" s="332" t="s">
        <v>766</v>
      </c>
      <c r="C8927" s="447" t="s">
        <v>5</v>
      </c>
      <c r="D8927" s="446">
        <v>57.03</v>
      </c>
    </row>
    <row r="8928" spans="1:4" ht="25.5">
      <c r="A8928" s="447">
        <v>100326</v>
      </c>
      <c r="B8928" s="332" t="s">
        <v>9897</v>
      </c>
      <c r="C8928" s="447" t="s">
        <v>5</v>
      </c>
      <c r="D8928" s="446">
        <v>0</v>
      </c>
    </row>
    <row r="8929" spans="1:4" ht="38.25">
      <c r="A8929" s="447">
        <v>94221</v>
      </c>
      <c r="B8929" s="332" t="s">
        <v>767</v>
      </c>
      <c r="C8929" s="447" t="s">
        <v>5</v>
      </c>
      <c r="D8929" s="446">
        <v>28.74</v>
      </c>
    </row>
    <row r="8930" spans="1:4" ht="38.25">
      <c r="A8930" s="447">
        <v>94222</v>
      </c>
      <c r="B8930" s="332" t="s">
        <v>768</v>
      </c>
      <c r="C8930" s="447" t="s">
        <v>5</v>
      </c>
      <c r="D8930" s="446">
        <v>49.89</v>
      </c>
    </row>
    <row r="8931" spans="1:4" ht="25.5">
      <c r="A8931" s="447">
        <v>94451</v>
      </c>
      <c r="B8931" s="332" t="s">
        <v>770</v>
      </c>
      <c r="C8931" s="447" t="s">
        <v>5</v>
      </c>
      <c r="D8931" s="446">
        <v>103.25</v>
      </c>
    </row>
    <row r="8932" spans="1:4" ht="25.5">
      <c r="A8932" s="447">
        <v>94223</v>
      </c>
      <c r="B8932" s="332" t="s">
        <v>769</v>
      </c>
      <c r="C8932" s="447" t="s">
        <v>5</v>
      </c>
      <c r="D8932" s="446">
        <v>91.41</v>
      </c>
    </row>
    <row r="8933" spans="1:4" ht="25.5">
      <c r="A8933" s="447">
        <v>100325</v>
      </c>
      <c r="B8933" s="332" t="s">
        <v>771</v>
      </c>
      <c r="C8933" s="447" t="s">
        <v>5</v>
      </c>
      <c r="D8933" s="446">
        <v>100.19</v>
      </c>
    </row>
    <row r="8934" spans="1:4" ht="25.5">
      <c r="A8934" s="447">
        <v>94224</v>
      </c>
      <c r="B8934" s="332" t="s">
        <v>750</v>
      </c>
      <c r="C8934" s="447" t="s">
        <v>5</v>
      </c>
      <c r="D8934" s="446">
        <v>28.14</v>
      </c>
    </row>
    <row r="8935" spans="1:4" ht="25.5">
      <c r="A8935" s="447">
        <v>102653</v>
      </c>
      <c r="B8935" s="332" t="s">
        <v>9898</v>
      </c>
      <c r="C8935" s="447" t="s">
        <v>16</v>
      </c>
      <c r="D8935" s="446">
        <v>0</v>
      </c>
    </row>
    <row r="8936" spans="1:4" ht="25.5">
      <c r="A8936" s="447">
        <v>100330</v>
      </c>
      <c r="B8936" s="332" t="s">
        <v>775</v>
      </c>
      <c r="C8936" s="447" t="s">
        <v>16</v>
      </c>
      <c r="D8936" s="446">
        <v>20.07</v>
      </c>
    </row>
    <row r="8937" spans="1:4" ht="25.5">
      <c r="A8937" s="447">
        <v>100331</v>
      </c>
      <c r="B8937" s="332" t="s">
        <v>776</v>
      </c>
      <c r="C8937" s="447" t="s">
        <v>16</v>
      </c>
      <c r="D8937" s="446">
        <v>26.24</v>
      </c>
    </row>
    <row r="8938" spans="1:4" ht="25.5">
      <c r="A8938" s="447">
        <v>100328</v>
      </c>
      <c r="B8938" s="332" t="s">
        <v>773</v>
      </c>
      <c r="C8938" s="447" t="s">
        <v>16</v>
      </c>
      <c r="D8938" s="446">
        <v>14.81</v>
      </c>
    </row>
    <row r="8939" spans="1:4" ht="25.5">
      <c r="A8939" s="447">
        <v>100329</v>
      </c>
      <c r="B8939" s="332" t="s">
        <v>774</v>
      </c>
      <c r="C8939" s="447" t="s">
        <v>16</v>
      </c>
      <c r="D8939" s="446">
        <v>18.440000000000001</v>
      </c>
    </row>
    <row r="8940" spans="1:4" ht="25.5">
      <c r="A8940" s="447">
        <v>94231</v>
      </c>
      <c r="B8940" s="332" t="s">
        <v>782</v>
      </c>
      <c r="C8940" s="447" t="s">
        <v>5</v>
      </c>
      <c r="D8940" s="446">
        <v>46.21</v>
      </c>
    </row>
    <row r="8941" spans="1:4" ht="38.25">
      <c r="A8941" s="447">
        <v>100435</v>
      </c>
      <c r="B8941" s="332" t="s">
        <v>778</v>
      </c>
      <c r="C8941" s="447" t="s">
        <v>5</v>
      </c>
      <c r="D8941" s="446">
        <v>76.88</v>
      </c>
    </row>
    <row r="8942" spans="1:4" ht="25.5">
      <c r="A8942" s="447">
        <v>100327</v>
      </c>
      <c r="B8942" s="332" t="s">
        <v>772</v>
      </c>
      <c r="C8942" s="447" t="s">
        <v>5</v>
      </c>
      <c r="D8942" s="446">
        <v>52.16</v>
      </c>
    </row>
    <row r="8943" spans="1:4" ht="25.5">
      <c r="A8943" s="447">
        <v>94226</v>
      </c>
      <c r="B8943" s="332" t="s">
        <v>751</v>
      </c>
      <c r="C8943" s="447" t="s">
        <v>16</v>
      </c>
      <c r="D8943" s="446">
        <v>21.24</v>
      </c>
    </row>
    <row r="8944" spans="1:4" ht="25.5">
      <c r="A8944" s="447">
        <v>94201</v>
      </c>
      <c r="B8944" s="332" t="s">
        <v>748</v>
      </c>
      <c r="C8944" s="447" t="s">
        <v>16</v>
      </c>
      <c r="D8944" s="446">
        <v>55.22</v>
      </c>
    </row>
    <row r="8945" spans="1:4" ht="25.5">
      <c r="A8945" s="447">
        <v>94204</v>
      </c>
      <c r="B8945" s="332" t="s">
        <v>749</v>
      </c>
      <c r="C8945" s="447" t="s">
        <v>16</v>
      </c>
      <c r="D8945" s="446">
        <v>61.37</v>
      </c>
    </row>
    <row r="8946" spans="1:4" ht="25.5">
      <c r="A8946" s="447">
        <v>94447</v>
      </c>
      <c r="B8946" s="332" t="s">
        <v>759</v>
      </c>
      <c r="C8946" s="447" t="s">
        <v>16</v>
      </c>
      <c r="D8946" s="446">
        <v>55.22</v>
      </c>
    </row>
    <row r="8947" spans="1:4" ht="25.5">
      <c r="A8947" s="447">
        <v>94448</v>
      </c>
      <c r="B8947" s="332" t="s">
        <v>760</v>
      </c>
      <c r="C8947" s="447" t="s">
        <v>16</v>
      </c>
      <c r="D8947" s="446">
        <v>61.37</v>
      </c>
    </row>
    <row r="8948" spans="1:4" ht="25.5">
      <c r="A8948" s="447">
        <v>94445</v>
      </c>
      <c r="B8948" s="332" t="s">
        <v>757</v>
      </c>
      <c r="C8948" s="447" t="s">
        <v>16</v>
      </c>
      <c r="D8948" s="446">
        <v>55.22</v>
      </c>
    </row>
    <row r="8949" spans="1:4" ht="25.5">
      <c r="A8949" s="447">
        <v>94446</v>
      </c>
      <c r="B8949" s="332" t="s">
        <v>758</v>
      </c>
      <c r="C8949" s="447" t="s">
        <v>16</v>
      </c>
      <c r="D8949" s="446">
        <v>61.37</v>
      </c>
    </row>
    <row r="8950" spans="1:4" ht="25.5">
      <c r="A8950" s="447">
        <v>94440</v>
      </c>
      <c r="B8950" s="332" t="s">
        <v>753</v>
      </c>
      <c r="C8950" s="447" t="s">
        <v>16</v>
      </c>
      <c r="D8950" s="446">
        <v>38.799999999999997</v>
      </c>
    </row>
    <row r="8951" spans="1:4" ht="25.5">
      <c r="A8951" s="447">
        <v>94441</v>
      </c>
      <c r="B8951" s="332" t="s">
        <v>754</v>
      </c>
      <c r="C8951" s="447" t="s">
        <v>16</v>
      </c>
      <c r="D8951" s="446">
        <v>42.42</v>
      </c>
    </row>
    <row r="8952" spans="1:4" ht="38.25">
      <c r="A8952" s="447">
        <v>94195</v>
      </c>
      <c r="B8952" s="332" t="s">
        <v>746</v>
      </c>
      <c r="C8952" s="447" t="s">
        <v>16</v>
      </c>
      <c r="D8952" s="446">
        <v>38.799999999999997</v>
      </c>
    </row>
    <row r="8953" spans="1:4" ht="38.25">
      <c r="A8953" s="447">
        <v>94198</v>
      </c>
      <c r="B8953" s="332" t="s">
        <v>747</v>
      </c>
      <c r="C8953" s="447" t="s">
        <v>16</v>
      </c>
      <c r="D8953" s="446">
        <v>42.42</v>
      </c>
    </row>
    <row r="8954" spans="1:4" ht="25.5">
      <c r="A8954" s="447">
        <v>94442</v>
      </c>
      <c r="B8954" s="332" t="s">
        <v>755</v>
      </c>
      <c r="C8954" s="447" t="s">
        <v>16</v>
      </c>
      <c r="D8954" s="446">
        <v>38.799999999999997</v>
      </c>
    </row>
    <row r="8955" spans="1:4" ht="25.5">
      <c r="A8955" s="447">
        <v>94443</v>
      </c>
      <c r="B8955" s="332" t="s">
        <v>756</v>
      </c>
      <c r="C8955" s="447" t="s">
        <v>16</v>
      </c>
      <c r="D8955" s="446">
        <v>42.42</v>
      </c>
    </row>
    <row r="8956" spans="1:4" ht="25.5">
      <c r="A8956" s="447">
        <v>94213</v>
      </c>
      <c r="B8956" s="332" t="s">
        <v>763</v>
      </c>
      <c r="C8956" s="447" t="s">
        <v>16</v>
      </c>
      <c r="D8956" s="446">
        <v>71.42</v>
      </c>
    </row>
    <row r="8957" spans="1:4" ht="25.5">
      <c r="A8957" s="447">
        <v>94189</v>
      </c>
      <c r="B8957" s="332" t="s">
        <v>744</v>
      </c>
      <c r="C8957" s="447" t="s">
        <v>16</v>
      </c>
      <c r="D8957" s="446">
        <v>39.94</v>
      </c>
    </row>
    <row r="8958" spans="1:4" ht="25.5">
      <c r="A8958" s="447">
        <v>94192</v>
      </c>
      <c r="B8958" s="332" t="s">
        <v>745</v>
      </c>
      <c r="C8958" s="447" t="s">
        <v>16</v>
      </c>
      <c r="D8958" s="446">
        <v>42.67</v>
      </c>
    </row>
    <row r="8959" spans="1:4" ht="25.5">
      <c r="A8959" s="447">
        <v>94444</v>
      </c>
      <c r="B8959" s="332" t="s">
        <v>826</v>
      </c>
      <c r="C8959" s="447" t="s">
        <v>16</v>
      </c>
      <c r="D8959" s="446">
        <v>664.98</v>
      </c>
    </row>
    <row r="8960" spans="1:4" ht="25.5">
      <c r="A8960" s="447">
        <v>94218</v>
      </c>
      <c r="B8960" s="332" t="s">
        <v>4500</v>
      </c>
      <c r="C8960" s="447" t="s">
        <v>16</v>
      </c>
      <c r="D8960" s="446">
        <v>150.34</v>
      </c>
    </row>
    <row r="8961" spans="1:4" ht="25.5">
      <c r="A8961" s="447">
        <v>94216</v>
      </c>
      <c r="B8961" s="332" t="s">
        <v>764</v>
      </c>
      <c r="C8961" s="447" t="s">
        <v>16</v>
      </c>
      <c r="D8961" s="446">
        <v>209.67</v>
      </c>
    </row>
    <row r="8962" spans="1:4" ht="38.25">
      <c r="A8962" s="447">
        <v>94449</v>
      </c>
      <c r="B8962" s="332" t="s">
        <v>783</v>
      </c>
      <c r="C8962" s="447" t="s">
        <v>16</v>
      </c>
      <c r="D8962" s="446">
        <v>56.43</v>
      </c>
    </row>
    <row r="8963" spans="1:4" ht="51">
      <c r="A8963" s="447">
        <v>94210</v>
      </c>
      <c r="B8963" s="332" t="s">
        <v>762</v>
      </c>
      <c r="C8963" s="447" t="s">
        <v>16</v>
      </c>
      <c r="D8963" s="446">
        <v>58.64</v>
      </c>
    </row>
    <row r="8964" spans="1:4" ht="51">
      <c r="A8964" s="447">
        <v>94207</v>
      </c>
      <c r="B8964" s="332" t="s">
        <v>761</v>
      </c>
      <c r="C8964" s="447" t="s">
        <v>16</v>
      </c>
      <c r="D8964" s="446">
        <v>55.06</v>
      </c>
    </row>
    <row r="8965" spans="1:4" ht="25.5">
      <c r="A8965" s="447">
        <v>102109</v>
      </c>
      <c r="B8965" s="332" t="s">
        <v>2880</v>
      </c>
      <c r="C8965" s="447" t="s">
        <v>2010</v>
      </c>
      <c r="D8965" s="446">
        <v>55.91</v>
      </c>
    </row>
    <row r="8966" spans="1:4" ht="25.5">
      <c r="A8966" s="447">
        <v>102110</v>
      </c>
      <c r="B8966" s="332" t="s">
        <v>2881</v>
      </c>
      <c r="C8966" s="447" t="s">
        <v>2010</v>
      </c>
      <c r="D8966" s="446">
        <v>164.81</v>
      </c>
    </row>
    <row r="8967" spans="1:4" ht="38.25">
      <c r="A8967" s="447">
        <v>103656</v>
      </c>
      <c r="B8967" s="332" t="s">
        <v>2884</v>
      </c>
      <c r="C8967" s="447" t="s">
        <v>2010</v>
      </c>
      <c r="D8967" s="446">
        <v>124874.69</v>
      </c>
    </row>
    <row r="8968" spans="1:4" ht="51">
      <c r="A8968" s="447">
        <v>102105</v>
      </c>
      <c r="B8968" s="332" t="s">
        <v>2876</v>
      </c>
      <c r="C8968" s="447" t="s">
        <v>2010</v>
      </c>
      <c r="D8968" s="446">
        <v>19751.82</v>
      </c>
    </row>
    <row r="8969" spans="1:4" ht="51">
      <c r="A8969" s="447">
        <v>102106</v>
      </c>
      <c r="B8969" s="332" t="s">
        <v>2877</v>
      </c>
      <c r="C8969" s="447" t="s">
        <v>2010</v>
      </c>
      <c r="D8969" s="446">
        <v>24777.09</v>
      </c>
    </row>
    <row r="8970" spans="1:4" ht="51">
      <c r="A8970" s="447">
        <v>102107</v>
      </c>
      <c r="B8970" s="332" t="s">
        <v>2878</v>
      </c>
      <c r="C8970" s="447" t="s">
        <v>2010</v>
      </c>
      <c r="D8970" s="446">
        <v>34575.480000000003</v>
      </c>
    </row>
    <row r="8971" spans="1:4" ht="51">
      <c r="A8971" s="447">
        <v>102102</v>
      </c>
      <c r="B8971" s="332" t="s">
        <v>2873</v>
      </c>
      <c r="C8971" s="447" t="s">
        <v>2010</v>
      </c>
      <c r="D8971" s="446">
        <v>11255.25</v>
      </c>
    </row>
    <row r="8972" spans="1:4" ht="51">
      <c r="A8972" s="447">
        <v>102108</v>
      </c>
      <c r="B8972" s="332" t="s">
        <v>2879</v>
      </c>
      <c r="C8972" s="447" t="s">
        <v>2010</v>
      </c>
      <c r="D8972" s="446">
        <v>40264.120000000003</v>
      </c>
    </row>
    <row r="8973" spans="1:4" ht="51">
      <c r="A8973" s="447">
        <v>102103</v>
      </c>
      <c r="B8973" s="332" t="s">
        <v>2874</v>
      </c>
      <c r="C8973" s="447" t="s">
        <v>2010</v>
      </c>
      <c r="D8973" s="446">
        <v>12526.25</v>
      </c>
    </row>
    <row r="8974" spans="1:4" ht="38.25">
      <c r="A8974" s="447">
        <v>103654</v>
      </c>
      <c r="B8974" s="332" t="s">
        <v>2882</v>
      </c>
      <c r="C8974" s="447" t="s">
        <v>2010</v>
      </c>
      <c r="D8974" s="446">
        <v>65191.93</v>
      </c>
    </row>
    <row r="8975" spans="1:4" ht="51">
      <c r="A8975" s="447">
        <v>102104</v>
      </c>
      <c r="B8975" s="332" t="s">
        <v>2875</v>
      </c>
      <c r="C8975" s="447" t="s">
        <v>2010</v>
      </c>
      <c r="D8975" s="446">
        <v>16069.88</v>
      </c>
    </row>
    <row r="8976" spans="1:4" ht="38.25">
      <c r="A8976" s="447">
        <v>103655</v>
      </c>
      <c r="B8976" s="332" t="s">
        <v>2883</v>
      </c>
      <c r="C8976" s="447" t="s">
        <v>2010</v>
      </c>
      <c r="D8976" s="446">
        <v>89309.5</v>
      </c>
    </row>
    <row r="8977" spans="1:4" ht="51">
      <c r="A8977" s="447">
        <v>105473</v>
      </c>
      <c r="B8977" s="332" t="s">
        <v>9899</v>
      </c>
      <c r="C8977" s="447" t="s">
        <v>19</v>
      </c>
      <c r="D8977" s="446">
        <v>0</v>
      </c>
    </row>
    <row r="8978" spans="1:4" ht="51">
      <c r="A8978" s="447">
        <v>105414</v>
      </c>
      <c r="B8978" s="332" t="s">
        <v>9900</v>
      </c>
      <c r="C8978" s="447" t="s">
        <v>19</v>
      </c>
      <c r="D8978" s="446">
        <v>0</v>
      </c>
    </row>
    <row r="8979" spans="1:4" ht="51">
      <c r="A8979" s="447">
        <v>105424</v>
      </c>
      <c r="B8979" s="332" t="s">
        <v>9901</v>
      </c>
      <c r="C8979" s="447" t="s">
        <v>19</v>
      </c>
      <c r="D8979" s="446">
        <v>0</v>
      </c>
    </row>
    <row r="8980" spans="1:4" ht="51">
      <c r="A8980" s="447">
        <v>105448</v>
      </c>
      <c r="B8980" s="332" t="s">
        <v>9902</v>
      </c>
      <c r="C8980" s="447" t="s">
        <v>19</v>
      </c>
      <c r="D8980" s="446">
        <v>0</v>
      </c>
    </row>
    <row r="8981" spans="1:4" ht="38.25">
      <c r="A8981" s="447">
        <v>105409</v>
      </c>
      <c r="B8981" s="332" t="s">
        <v>9903</v>
      </c>
      <c r="C8981" s="447" t="s">
        <v>19</v>
      </c>
      <c r="D8981" s="446">
        <v>0</v>
      </c>
    </row>
    <row r="8982" spans="1:4" ht="38.25">
      <c r="A8982" s="447">
        <v>105415</v>
      </c>
      <c r="B8982" s="332" t="s">
        <v>9904</v>
      </c>
      <c r="C8982" s="447" t="s">
        <v>19</v>
      </c>
      <c r="D8982" s="446">
        <v>0</v>
      </c>
    </row>
    <row r="8983" spans="1:4" ht="38.25">
      <c r="A8983" s="447">
        <v>105487</v>
      </c>
      <c r="B8983" s="332" t="s">
        <v>9905</v>
      </c>
      <c r="C8983" s="447" t="s">
        <v>19</v>
      </c>
      <c r="D8983" s="446">
        <v>0</v>
      </c>
    </row>
    <row r="8984" spans="1:4" ht="38.25">
      <c r="A8984" s="447">
        <v>105451</v>
      </c>
      <c r="B8984" s="332" t="s">
        <v>9906</v>
      </c>
      <c r="C8984" s="447" t="s">
        <v>19</v>
      </c>
      <c r="D8984" s="446">
        <v>0</v>
      </c>
    </row>
    <row r="8985" spans="1:4" ht="38.25">
      <c r="A8985" s="447">
        <v>105454</v>
      </c>
      <c r="B8985" s="332" t="s">
        <v>9907</v>
      </c>
      <c r="C8985" s="447" t="s">
        <v>19</v>
      </c>
      <c r="D8985" s="446">
        <v>0</v>
      </c>
    </row>
    <row r="8986" spans="1:4" ht="38.25">
      <c r="A8986" s="447">
        <v>105411</v>
      </c>
      <c r="B8986" s="332" t="s">
        <v>9908</v>
      </c>
      <c r="C8986" s="447" t="s">
        <v>19</v>
      </c>
      <c r="D8986" s="446">
        <v>0</v>
      </c>
    </row>
    <row r="8987" spans="1:4" ht="38.25">
      <c r="A8987" s="447">
        <v>105419</v>
      </c>
      <c r="B8987" s="332" t="s">
        <v>9909</v>
      </c>
      <c r="C8987" s="447" t="s">
        <v>19</v>
      </c>
      <c r="D8987" s="446">
        <v>0</v>
      </c>
    </row>
    <row r="8988" spans="1:4" ht="38.25">
      <c r="A8988" s="447">
        <v>105443</v>
      </c>
      <c r="B8988" s="332" t="s">
        <v>9910</v>
      </c>
      <c r="C8988" s="447" t="s">
        <v>19</v>
      </c>
      <c r="D8988" s="446">
        <v>0</v>
      </c>
    </row>
    <row r="8989" spans="1:4" ht="38.25">
      <c r="A8989" s="447">
        <v>105455</v>
      </c>
      <c r="B8989" s="332" t="s">
        <v>9911</v>
      </c>
      <c r="C8989" s="447" t="s">
        <v>19</v>
      </c>
      <c r="D8989" s="446">
        <v>0</v>
      </c>
    </row>
    <row r="8990" spans="1:4" ht="38.25">
      <c r="A8990" s="447">
        <v>105412</v>
      </c>
      <c r="B8990" s="332" t="s">
        <v>9912</v>
      </c>
      <c r="C8990" s="447" t="s">
        <v>19</v>
      </c>
      <c r="D8990" s="446">
        <v>0</v>
      </c>
    </row>
    <row r="8991" spans="1:4" ht="38.25">
      <c r="A8991" s="447">
        <v>105420</v>
      </c>
      <c r="B8991" s="332" t="s">
        <v>9913</v>
      </c>
      <c r="C8991" s="447" t="s">
        <v>19</v>
      </c>
      <c r="D8991" s="446">
        <v>0</v>
      </c>
    </row>
    <row r="8992" spans="1:4" ht="38.25">
      <c r="A8992" s="447">
        <v>105444</v>
      </c>
      <c r="B8992" s="332" t="s">
        <v>9914</v>
      </c>
      <c r="C8992" s="447" t="s">
        <v>19</v>
      </c>
      <c r="D8992" s="446">
        <v>0</v>
      </c>
    </row>
    <row r="8993" spans="1:4" ht="25.5">
      <c r="A8993" s="447">
        <v>105456</v>
      </c>
      <c r="B8993" s="332" t="s">
        <v>9915</v>
      </c>
      <c r="C8993" s="447" t="s">
        <v>19</v>
      </c>
      <c r="D8993" s="446">
        <v>0</v>
      </c>
    </row>
    <row r="8994" spans="1:4" ht="25.5">
      <c r="A8994" s="447">
        <v>105478</v>
      </c>
      <c r="B8994" s="332" t="s">
        <v>9916</v>
      </c>
      <c r="C8994" s="447" t="s">
        <v>19</v>
      </c>
      <c r="D8994" s="446">
        <v>0</v>
      </c>
    </row>
    <row r="8995" spans="1:4" ht="25.5">
      <c r="A8995" s="447">
        <v>105421</v>
      </c>
      <c r="B8995" s="332" t="s">
        <v>9917</v>
      </c>
      <c r="C8995" s="447" t="s">
        <v>19</v>
      </c>
      <c r="D8995" s="446">
        <v>0</v>
      </c>
    </row>
    <row r="8996" spans="1:4" ht="25.5">
      <c r="A8996" s="447">
        <v>105445</v>
      </c>
      <c r="B8996" s="332" t="s">
        <v>9918</v>
      </c>
      <c r="C8996" s="447" t="s">
        <v>19</v>
      </c>
      <c r="D8996" s="446">
        <v>0</v>
      </c>
    </row>
    <row r="8997" spans="1:4" ht="25.5">
      <c r="A8997" s="447">
        <v>105453</v>
      </c>
      <c r="B8997" s="332" t="s">
        <v>9919</v>
      </c>
      <c r="C8997" s="447" t="s">
        <v>19</v>
      </c>
      <c r="D8997" s="446">
        <v>0</v>
      </c>
    </row>
    <row r="8998" spans="1:4" ht="25.5">
      <c r="A8998" s="447">
        <v>105497</v>
      </c>
      <c r="B8998" s="332" t="s">
        <v>9920</v>
      </c>
      <c r="C8998" s="447" t="s">
        <v>19</v>
      </c>
      <c r="D8998" s="446">
        <v>0</v>
      </c>
    </row>
    <row r="8999" spans="1:4" ht="25.5">
      <c r="A8999" s="447">
        <v>105418</v>
      </c>
      <c r="B8999" s="332" t="s">
        <v>9921</v>
      </c>
      <c r="C8999" s="447" t="s">
        <v>19</v>
      </c>
      <c r="D8999" s="446">
        <v>0</v>
      </c>
    </row>
    <row r="9000" spans="1:4" ht="25.5">
      <c r="A9000" s="447">
        <v>105442</v>
      </c>
      <c r="B9000" s="332" t="s">
        <v>9922</v>
      </c>
      <c r="C9000" s="447" t="s">
        <v>19</v>
      </c>
      <c r="D9000" s="446">
        <v>0</v>
      </c>
    </row>
    <row r="9001" spans="1:4" ht="38.25">
      <c r="A9001" s="447">
        <v>105410</v>
      </c>
      <c r="B9001" s="332" t="s">
        <v>9923</v>
      </c>
      <c r="C9001" s="447" t="s">
        <v>19</v>
      </c>
      <c r="D9001" s="446">
        <v>0</v>
      </c>
    </row>
    <row r="9002" spans="1:4" ht="38.25">
      <c r="A9002" s="447">
        <v>105416</v>
      </c>
      <c r="B9002" s="332" t="s">
        <v>9924</v>
      </c>
      <c r="C9002" s="447" t="s">
        <v>19</v>
      </c>
      <c r="D9002" s="446">
        <v>0</v>
      </c>
    </row>
    <row r="9003" spans="1:4" ht="38.25">
      <c r="A9003" s="447">
        <v>105488</v>
      </c>
      <c r="B9003" s="332" t="s">
        <v>9925</v>
      </c>
      <c r="C9003" s="447" t="s">
        <v>19</v>
      </c>
      <c r="D9003" s="446">
        <v>0</v>
      </c>
    </row>
    <row r="9004" spans="1:4" ht="38.25">
      <c r="A9004" s="447">
        <v>105452</v>
      </c>
      <c r="B9004" s="332" t="s">
        <v>9926</v>
      </c>
      <c r="C9004" s="447" t="s">
        <v>19</v>
      </c>
      <c r="D9004" s="446">
        <v>0</v>
      </c>
    </row>
    <row r="9005" spans="1:4" ht="51">
      <c r="A9005" s="447">
        <v>105475</v>
      </c>
      <c r="B9005" s="332" t="s">
        <v>9927</v>
      </c>
      <c r="C9005" s="447" t="s">
        <v>19</v>
      </c>
      <c r="D9005" s="446">
        <v>0</v>
      </c>
    </row>
    <row r="9006" spans="1:4" ht="51">
      <c r="A9006" s="447">
        <v>105498</v>
      </c>
      <c r="B9006" s="332" t="s">
        <v>9928</v>
      </c>
      <c r="C9006" s="447" t="s">
        <v>19</v>
      </c>
      <c r="D9006" s="446">
        <v>0</v>
      </c>
    </row>
    <row r="9007" spans="1:4" ht="51">
      <c r="A9007" s="447">
        <v>105486</v>
      </c>
      <c r="B9007" s="332" t="s">
        <v>9929</v>
      </c>
      <c r="C9007" s="447" t="s">
        <v>19</v>
      </c>
      <c r="D9007" s="446">
        <v>0</v>
      </c>
    </row>
    <row r="9008" spans="1:4" ht="51">
      <c r="A9008" s="447">
        <v>105450</v>
      </c>
      <c r="B9008" s="332" t="s">
        <v>9930</v>
      </c>
      <c r="C9008" s="447" t="s">
        <v>19</v>
      </c>
      <c r="D9008" s="446">
        <v>0</v>
      </c>
    </row>
    <row r="9009" spans="1:4" ht="38.25">
      <c r="A9009" s="447">
        <v>105438</v>
      </c>
      <c r="B9009" s="332" t="s">
        <v>9931</v>
      </c>
      <c r="C9009" s="447" t="s">
        <v>19</v>
      </c>
      <c r="D9009" s="446">
        <v>0</v>
      </c>
    </row>
    <row r="9010" spans="1:4" ht="38.25">
      <c r="A9010" s="447">
        <v>105463</v>
      </c>
      <c r="B9010" s="332" t="s">
        <v>9932</v>
      </c>
      <c r="C9010" s="447" t="s">
        <v>19</v>
      </c>
      <c r="D9010" s="446">
        <v>0</v>
      </c>
    </row>
    <row r="9011" spans="1:4" ht="38.25">
      <c r="A9011" s="447">
        <v>105485</v>
      </c>
      <c r="B9011" s="332" t="s">
        <v>9933</v>
      </c>
      <c r="C9011" s="447" t="s">
        <v>19</v>
      </c>
      <c r="D9011" s="446">
        <v>0</v>
      </c>
    </row>
    <row r="9012" spans="1:4" ht="38.25">
      <c r="A9012" s="447">
        <v>105428</v>
      </c>
      <c r="B9012" s="332" t="s">
        <v>9934</v>
      </c>
      <c r="C9012" s="447" t="s">
        <v>19</v>
      </c>
      <c r="D9012" s="446">
        <v>0</v>
      </c>
    </row>
    <row r="9013" spans="1:4" ht="25.5">
      <c r="A9013" s="447">
        <v>105426</v>
      </c>
      <c r="B9013" s="332" t="s">
        <v>9935</v>
      </c>
      <c r="C9013" s="447" t="s">
        <v>19</v>
      </c>
      <c r="D9013" s="446">
        <v>0</v>
      </c>
    </row>
    <row r="9014" spans="1:4" ht="25.5">
      <c r="A9014" s="447">
        <v>105491</v>
      </c>
      <c r="B9014" s="332" t="s">
        <v>9936</v>
      </c>
      <c r="C9014" s="447" t="s">
        <v>19</v>
      </c>
      <c r="D9014" s="446">
        <v>0</v>
      </c>
    </row>
    <row r="9015" spans="1:4" ht="25.5">
      <c r="A9015" s="447">
        <v>105495</v>
      </c>
      <c r="B9015" s="332" t="s">
        <v>9937</v>
      </c>
      <c r="C9015" s="447" t="s">
        <v>19</v>
      </c>
      <c r="D9015" s="446">
        <v>0</v>
      </c>
    </row>
    <row r="9016" spans="1:4" ht="25.5">
      <c r="A9016" s="447">
        <v>105407</v>
      </c>
      <c r="B9016" s="332" t="s">
        <v>9938</v>
      </c>
      <c r="C9016" s="447" t="s">
        <v>19</v>
      </c>
      <c r="D9016" s="446">
        <v>0</v>
      </c>
    </row>
    <row r="9017" spans="1:4" ht="25.5">
      <c r="A9017" s="447">
        <v>105427</v>
      </c>
      <c r="B9017" s="332" t="s">
        <v>9939</v>
      </c>
      <c r="C9017" s="447" t="s">
        <v>19</v>
      </c>
      <c r="D9017" s="446">
        <v>0</v>
      </c>
    </row>
    <row r="9018" spans="1:4" ht="25.5">
      <c r="A9018" s="447">
        <v>105492</v>
      </c>
      <c r="B9018" s="332" t="s">
        <v>9940</v>
      </c>
      <c r="C9018" s="447" t="s">
        <v>19</v>
      </c>
      <c r="D9018" s="446">
        <v>0</v>
      </c>
    </row>
    <row r="9019" spans="1:4" ht="25.5">
      <c r="A9019" s="447">
        <v>105496</v>
      </c>
      <c r="B9019" s="332" t="s">
        <v>9941</v>
      </c>
      <c r="C9019" s="447" t="s">
        <v>19</v>
      </c>
      <c r="D9019" s="446">
        <v>0</v>
      </c>
    </row>
    <row r="9020" spans="1:4" ht="25.5">
      <c r="A9020" s="447">
        <v>105425</v>
      </c>
      <c r="B9020" s="332" t="s">
        <v>9942</v>
      </c>
      <c r="C9020" s="447" t="s">
        <v>19</v>
      </c>
      <c r="D9020" s="446">
        <v>0</v>
      </c>
    </row>
    <row r="9021" spans="1:4" ht="25.5">
      <c r="A9021" s="447">
        <v>105477</v>
      </c>
      <c r="B9021" s="332" t="s">
        <v>9943</v>
      </c>
      <c r="C9021" s="447" t="s">
        <v>19</v>
      </c>
      <c r="D9021" s="446">
        <v>0</v>
      </c>
    </row>
    <row r="9022" spans="1:4" ht="25.5">
      <c r="A9022" s="447">
        <v>105490</v>
      </c>
      <c r="B9022" s="332" t="s">
        <v>9944</v>
      </c>
      <c r="C9022" s="447" t="s">
        <v>19</v>
      </c>
      <c r="D9022" s="446">
        <v>0</v>
      </c>
    </row>
    <row r="9023" spans="1:4" ht="25.5">
      <c r="A9023" s="447">
        <v>105494</v>
      </c>
      <c r="B9023" s="332" t="s">
        <v>9945</v>
      </c>
      <c r="C9023" s="447" t="s">
        <v>19</v>
      </c>
      <c r="D9023" s="446">
        <v>0</v>
      </c>
    </row>
    <row r="9024" spans="1:4" ht="25.5">
      <c r="A9024" s="447">
        <v>105417</v>
      </c>
      <c r="B9024" s="332" t="s">
        <v>9946</v>
      </c>
      <c r="C9024" s="447" t="s">
        <v>19</v>
      </c>
      <c r="D9024" s="446">
        <v>0</v>
      </c>
    </row>
    <row r="9025" spans="1:4" ht="51">
      <c r="A9025" s="447">
        <v>105461</v>
      </c>
      <c r="B9025" s="332" t="s">
        <v>9947</v>
      </c>
      <c r="C9025" s="447" t="s">
        <v>19</v>
      </c>
      <c r="D9025" s="446">
        <v>0</v>
      </c>
    </row>
    <row r="9026" spans="1:4" ht="38.25">
      <c r="A9026" s="447">
        <v>105436</v>
      </c>
      <c r="B9026" s="332" t="s">
        <v>9948</v>
      </c>
      <c r="C9026" s="447" t="s">
        <v>19</v>
      </c>
      <c r="D9026" s="446">
        <v>0</v>
      </c>
    </row>
    <row r="9027" spans="1:4" ht="38.25">
      <c r="A9027" s="447">
        <v>105483</v>
      </c>
      <c r="B9027" s="332" t="s">
        <v>9949</v>
      </c>
      <c r="C9027" s="447" t="s">
        <v>19</v>
      </c>
      <c r="D9027" s="446">
        <v>0</v>
      </c>
    </row>
    <row r="9028" spans="1:4" ht="38.25">
      <c r="A9028" s="447">
        <v>105505</v>
      </c>
      <c r="B9028" s="332" t="s">
        <v>9950</v>
      </c>
      <c r="C9028" s="447" t="s">
        <v>19</v>
      </c>
      <c r="D9028" s="446">
        <v>0</v>
      </c>
    </row>
    <row r="9029" spans="1:4" ht="38.25">
      <c r="A9029" s="447">
        <v>105435</v>
      </c>
      <c r="B9029" s="332" t="s">
        <v>9951</v>
      </c>
      <c r="C9029" s="447" t="s">
        <v>19</v>
      </c>
      <c r="D9029" s="446">
        <v>0</v>
      </c>
    </row>
    <row r="9030" spans="1:4" ht="38.25">
      <c r="A9030" s="447">
        <v>105460</v>
      </c>
      <c r="B9030" s="332" t="s">
        <v>9952</v>
      </c>
      <c r="C9030" s="447" t="s">
        <v>19</v>
      </c>
      <c r="D9030" s="446">
        <v>0</v>
      </c>
    </row>
    <row r="9031" spans="1:4" ht="38.25">
      <c r="A9031" s="447">
        <v>105470</v>
      </c>
      <c r="B9031" s="332" t="s">
        <v>9953</v>
      </c>
      <c r="C9031" s="447" t="s">
        <v>19</v>
      </c>
      <c r="D9031" s="446">
        <v>0</v>
      </c>
    </row>
    <row r="9032" spans="1:4" ht="38.25">
      <c r="A9032" s="447">
        <v>105504</v>
      </c>
      <c r="B9032" s="332" t="s">
        <v>9954</v>
      </c>
      <c r="C9032" s="447" t="s">
        <v>19</v>
      </c>
      <c r="D9032" s="446">
        <v>0</v>
      </c>
    </row>
    <row r="9033" spans="1:4" ht="25.5">
      <c r="A9033" s="447">
        <v>105476</v>
      </c>
      <c r="B9033" s="332" t="s">
        <v>9955</v>
      </c>
      <c r="C9033" s="447" t="s">
        <v>19</v>
      </c>
      <c r="D9033" s="446">
        <v>0</v>
      </c>
    </row>
    <row r="9034" spans="1:4" ht="25.5">
      <c r="A9034" s="447">
        <v>105471</v>
      </c>
      <c r="B9034" s="332" t="s">
        <v>9956</v>
      </c>
      <c r="C9034" s="447" t="s">
        <v>19</v>
      </c>
      <c r="D9034" s="446">
        <v>0</v>
      </c>
    </row>
    <row r="9035" spans="1:4" ht="25.5">
      <c r="A9035" s="447">
        <v>105493</v>
      </c>
      <c r="B9035" s="332" t="s">
        <v>9957</v>
      </c>
      <c r="C9035" s="447" t="s">
        <v>19</v>
      </c>
      <c r="D9035" s="446">
        <v>0</v>
      </c>
    </row>
    <row r="9036" spans="1:4" ht="25.5">
      <c r="A9036" s="447">
        <v>105482</v>
      </c>
      <c r="B9036" s="332" t="s">
        <v>9958</v>
      </c>
      <c r="C9036" s="447" t="s">
        <v>19</v>
      </c>
      <c r="D9036" s="446">
        <v>0</v>
      </c>
    </row>
    <row r="9037" spans="1:4" ht="38.25">
      <c r="A9037" s="447">
        <v>105430</v>
      </c>
      <c r="B9037" s="332" t="s">
        <v>9959</v>
      </c>
      <c r="C9037" s="447" t="s">
        <v>19</v>
      </c>
      <c r="D9037" s="446">
        <v>0</v>
      </c>
    </row>
    <row r="9038" spans="1:4" ht="38.25">
      <c r="A9038" s="447">
        <v>105440</v>
      </c>
      <c r="B9038" s="332" t="s">
        <v>9960</v>
      </c>
      <c r="C9038" s="447" t="s">
        <v>19</v>
      </c>
      <c r="D9038" s="446">
        <v>0</v>
      </c>
    </row>
    <row r="9039" spans="1:4" ht="38.25">
      <c r="A9039" s="447">
        <v>105465</v>
      </c>
      <c r="B9039" s="332" t="s">
        <v>9961</v>
      </c>
      <c r="C9039" s="447" t="s">
        <v>19</v>
      </c>
      <c r="D9039" s="446">
        <v>0</v>
      </c>
    </row>
    <row r="9040" spans="1:4" ht="38.25">
      <c r="A9040" s="447">
        <v>105499</v>
      </c>
      <c r="B9040" s="332" t="s">
        <v>9962</v>
      </c>
      <c r="C9040" s="447" t="s">
        <v>19</v>
      </c>
      <c r="D9040" s="446">
        <v>0</v>
      </c>
    </row>
    <row r="9041" spans="1:4" ht="38.25">
      <c r="A9041" s="447">
        <v>105431</v>
      </c>
      <c r="B9041" s="332" t="s">
        <v>9963</v>
      </c>
      <c r="C9041" s="447" t="s">
        <v>19</v>
      </c>
      <c r="D9041" s="446">
        <v>0</v>
      </c>
    </row>
    <row r="9042" spans="1:4" ht="38.25">
      <c r="A9042" s="447">
        <v>105441</v>
      </c>
      <c r="B9042" s="332" t="s">
        <v>9964</v>
      </c>
      <c r="C9042" s="447" t="s">
        <v>19</v>
      </c>
      <c r="D9042" s="446">
        <v>0</v>
      </c>
    </row>
    <row r="9043" spans="1:4" ht="38.25">
      <c r="A9043" s="447">
        <v>105466</v>
      </c>
      <c r="B9043" s="332" t="s">
        <v>9965</v>
      </c>
      <c r="C9043" s="447" t="s">
        <v>19</v>
      </c>
      <c r="D9043" s="446">
        <v>0</v>
      </c>
    </row>
    <row r="9044" spans="1:4" ht="38.25">
      <c r="A9044" s="447">
        <v>105500</v>
      </c>
      <c r="B9044" s="332" t="s">
        <v>9966</v>
      </c>
      <c r="C9044" s="447" t="s">
        <v>19</v>
      </c>
      <c r="D9044" s="446">
        <v>0</v>
      </c>
    </row>
    <row r="9045" spans="1:4" ht="38.25">
      <c r="A9045" s="447">
        <v>105429</v>
      </c>
      <c r="B9045" s="332" t="s">
        <v>9967</v>
      </c>
      <c r="C9045" s="447" t="s">
        <v>19</v>
      </c>
      <c r="D9045" s="446">
        <v>0</v>
      </c>
    </row>
    <row r="9046" spans="1:4" ht="38.25">
      <c r="A9046" s="447">
        <v>105439</v>
      </c>
      <c r="B9046" s="332" t="s">
        <v>9968</v>
      </c>
      <c r="C9046" s="447" t="s">
        <v>19</v>
      </c>
      <c r="D9046" s="446">
        <v>0</v>
      </c>
    </row>
    <row r="9047" spans="1:4" ht="38.25">
      <c r="A9047" s="447">
        <v>105464</v>
      </c>
      <c r="B9047" s="332" t="s">
        <v>9969</v>
      </c>
      <c r="C9047" s="447" t="s">
        <v>19</v>
      </c>
      <c r="D9047" s="446">
        <v>0</v>
      </c>
    </row>
    <row r="9048" spans="1:4" ht="38.25">
      <c r="A9048" s="447">
        <v>105489</v>
      </c>
      <c r="B9048" s="332" t="s">
        <v>9970</v>
      </c>
      <c r="C9048" s="447" t="s">
        <v>19</v>
      </c>
      <c r="D9048" s="446">
        <v>0</v>
      </c>
    </row>
    <row r="9049" spans="1:4" ht="38.25">
      <c r="A9049" s="447">
        <v>105437</v>
      </c>
      <c r="B9049" s="332" t="s">
        <v>9971</v>
      </c>
      <c r="C9049" s="447" t="s">
        <v>19</v>
      </c>
      <c r="D9049" s="446">
        <v>0</v>
      </c>
    </row>
    <row r="9050" spans="1:4" ht="38.25">
      <c r="A9050" s="447">
        <v>105462</v>
      </c>
      <c r="B9050" s="332" t="s">
        <v>9972</v>
      </c>
      <c r="C9050" s="447" t="s">
        <v>19</v>
      </c>
      <c r="D9050" s="446">
        <v>0</v>
      </c>
    </row>
    <row r="9051" spans="1:4" ht="38.25">
      <c r="A9051" s="447">
        <v>105484</v>
      </c>
      <c r="B9051" s="332" t="s">
        <v>9973</v>
      </c>
      <c r="C9051" s="447" t="s">
        <v>19</v>
      </c>
      <c r="D9051" s="446">
        <v>0</v>
      </c>
    </row>
    <row r="9052" spans="1:4" ht="38.25">
      <c r="A9052" s="447">
        <v>105506</v>
      </c>
      <c r="B9052" s="332" t="s">
        <v>9974</v>
      </c>
      <c r="C9052" s="447" t="s">
        <v>19</v>
      </c>
      <c r="D9052" s="446">
        <v>0</v>
      </c>
    </row>
    <row r="9053" spans="1:4" ht="38.25">
      <c r="A9053" s="447">
        <v>105432</v>
      </c>
      <c r="B9053" s="332" t="s">
        <v>9975</v>
      </c>
      <c r="C9053" s="447" t="s">
        <v>19</v>
      </c>
      <c r="D9053" s="446">
        <v>0</v>
      </c>
    </row>
    <row r="9054" spans="1:4" ht="38.25">
      <c r="A9054" s="447">
        <v>105457</v>
      </c>
      <c r="B9054" s="332" t="s">
        <v>9976</v>
      </c>
      <c r="C9054" s="447" t="s">
        <v>19</v>
      </c>
      <c r="D9054" s="446">
        <v>0</v>
      </c>
    </row>
    <row r="9055" spans="1:4" ht="38.25">
      <c r="A9055" s="447">
        <v>105467</v>
      </c>
      <c r="B9055" s="332" t="s">
        <v>9977</v>
      </c>
      <c r="C9055" s="447" t="s">
        <v>19</v>
      </c>
      <c r="D9055" s="446">
        <v>0</v>
      </c>
    </row>
    <row r="9056" spans="1:4" ht="38.25">
      <c r="A9056" s="447">
        <v>105501</v>
      </c>
      <c r="B9056" s="332" t="s">
        <v>9978</v>
      </c>
      <c r="C9056" s="447" t="s">
        <v>19</v>
      </c>
      <c r="D9056" s="446">
        <v>0</v>
      </c>
    </row>
    <row r="9057" spans="1:4" ht="38.25">
      <c r="A9057" s="447">
        <v>105433</v>
      </c>
      <c r="B9057" s="332" t="s">
        <v>9979</v>
      </c>
      <c r="C9057" s="447" t="s">
        <v>19</v>
      </c>
      <c r="D9057" s="446">
        <v>0</v>
      </c>
    </row>
    <row r="9058" spans="1:4" ht="38.25">
      <c r="A9058" s="447">
        <v>105458</v>
      </c>
      <c r="B9058" s="332" t="s">
        <v>9980</v>
      </c>
      <c r="C9058" s="447" t="s">
        <v>19</v>
      </c>
      <c r="D9058" s="446">
        <v>0</v>
      </c>
    </row>
    <row r="9059" spans="1:4" ht="38.25">
      <c r="A9059" s="447">
        <v>105468</v>
      </c>
      <c r="B9059" s="332" t="s">
        <v>9981</v>
      </c>
      <c r="C9059" s="447" t="s">
        <v>19</v>
      </c>
      <c r="D9059" s="446">
        <v>0</v>
      </c>
    </row>
    <row r="9060" spans="1:4" ht="38.25">
      <c r="A9060" s="447">
        <v>105502</v>
      </c>
      <c r="B9060" s="332" t="s">
        <v>9982</v>
      </c>
      <c r="C9060" s="447" t="s">
        <v>19</v>
      </c>
      <c r="D9060" s="446">
        <v>0</v>
      </c>
    </row>
    <row r="9061" spans="1:4" ht="38.25">
      <c r="A9061" s="447">
        <v>105434</v>
      </c>
      <c r="B9061" s="332" t="s">
        <v>9983</v>
      </c>
      <c r="C9061" s="447" t="s">
        <v>19</v>
      </c>
      <c r="D9061" s="446">
        <v>0</v>
      </c>
    </row>
    <row r="9062" spans="1:4" ht="38.25">
      <c r="A9062" s="447">
        <v>105459</v>
      </c>
      <c r="B9062" s="332" t="s">
        <v>9984</v>
      </c>
      <c r="C9062" s="447" t="s">
        <v>19</v>
      </c>
      <c r="D9062" s="446">
        <v>0</v>
      </c>
    </row>
    <row r="9063" spans="1:4" ht="38.25">
      <c r="A9063" s="447">
        <v>105469</v>
      </c>
      <c r="B9063" s="332" t="s">
        <v>9985</v>
      </c>
      <c r="C9063" s="447" t="s">
        <v>19</v>
      </c>
      <c r="D9063" s="446">
        <v>0</v>
      </c>
    </row>
    <row r="9064" spans="1:4" ht="38.25">
      <c r="A9064" s="447">
        <v>105503</v>
      </c>
      <c r="B9064" s="332" t="s">
        <v>9986</v>
      </c>
      <c r="C9064" s="447" t="s">
        <v>19</v>
      </c>
      <c r="D9064" s="446">
        <v>0</v>
      </c>
    </row>
    <row r="9065" spans="1:4" ht="38.25">
      <c r="A9065" s="447">
        <v>105472</v>
      </c>
      <c r="B9065" s="332" t="s">
        <v>9987</v>
      </c>
      <c r="C9065" s="447" t="s">
        <v>19</v>
      </c>
      <c r="D9065" s="446">
        <v>0</v>
      </c>
    </row>
    <row r="9066" spans="1:4" ht="38.25">
      <c r="A9066" s="447">
        <v>105413</v>
      </c>
      <c r="B9066" s="332" t="s">
        <v>9988</v>
      </c>
      <c r="C9066" s="447" t="s">
        <v>19</v>
      </c>
      <c r="D9066" s="446">
        <v>0</v>
      </c>
    </row>
    <row r="9067" spans="1:4" ht="38.25">
      <c r="A9067" s="447">
        <v>105423</v>
      </c>
      <c r="B9067" s="332" t="s">
        <v>9989</v>
      </c>
      <c r="C9067" s="447" t="s">
        <v>19</v>
      </c>
      <c r="D9067" s="446">
        <v>0</v>
      </c>
    </row>
    <row r="9068" spans="1:4" ht="38.25">
      <c r="A9068" s="447">
        <v>105447</v>
      </c>
      <c r="B9068" s="332" t="s">
        <v>9990</v>
      </c>
      <c r="C9068" s="447" t="s">
        <v>19</v>
      </c>
      <c r="D9068" s="446">
        <v>0</v>
      </c>
    </row>
    <row r="9069" spans="1:4" ht="38.25">
      <c r="A9069" s="447">
        <v>105408</v>
      </c>
      <c r="B9069" s="332" t="s">
        <v>9991</v>
      </c>
      <c r="C9069" s="447" t="s">
        <v>19</v>
      </c>
      <c r="D9069" s="446">
        <v>0</v>
      </c>
    </row>
    <row r="9070" spans="1:4" ht="38.25">
      <c r="A9070" s="447">
        <v>105479</v>
      </c>
      <c r="B9070" s="332" t="s">
        <v>9992</v>
      </c>
      <c r="C9070" s="447" t="s">
        <v>19</v>
      </c>
      <c r="D9070" s="446">
        <v>0</v>
      </c>
    </row>
    <row r="9071" spans="1:4" ht="38.25">
      <c r="A9071" s="447">
        <v>105422</v>
      </c>
      <c r="B9071" s="332" t="s">
        <v>9993</v>
      </c>
      <c r="C9071" s="447" t="s">
        <v>19</v>
      </c>
      <c r="D9071" s="446">
        <v>0</v>
      </c>
    </row>
    <row r="9072" spans="1:4" ht="38.25">
      <c r="A9072" s="447">
        <v>105446</v>
      </c>
      <c r="B9072" s="332" t="s">
        <v>9994</v>
      </c>
      <c r="C9072" s="447" t="s">
        <v>19</v>
      </c>
      <c r="D9072" s="446">
        <v>0</v>
      </c>
    </row>
    <row r="9073" spans="1:4" ht="25.5">
      <c r="A9073" s="447">
        <v>105474</v>
      </c>
      <c r="B9073" s="332" t="s">
        <v>9995</v>
      </c>
      <c r="C9073" s="447" t="s">
        <v>19</v>
      </c>
      <c r="D9073" s="446">
        <v>0</v>
      </c>
    </row>
    <row r="9074" spans="1:4" ht="25.5">
      <c r="A9074" s="447">
        <v>105480</v>
      </c>
      <c r="B9074" s="332" t="s">
        <v>9996</v>
      </c>
      <c r="C9074" s="447" t="s">
        <v>19</v>
      </c>
      <c r="D9074" s="446">
        <v>0</v>
      </c>
    </row>
    <row r="9075" spans="1:4" ht="25.5">
      <c r="A9075" s="447">
        <v>105481</v>
      </c>
      <c r="B9075" s="332" t="s">
        <v>9997</v>
      </c>
      <c r="C9075" s="447" t="s">
        <v>19</v>
      </c>
      <c r="D9075" s="446">
        <v>0</v>
      </c>
    </row>
    <row r="9076" spans="1:4" ht="25.5">
      <c r="A9076" s="447">
        <v>105449</v>
      </c>
      <c r="B9076" s="332" t="s">
        <v>9998</v>
      </c>
      <c r="C9076" s="447" t="s">
        <v>19</v>
      </c>
      <c r="D9076" s="446">
        <v>0</v>
      </c>
    </row>
    <row r="9077" spans="1:4" ht="38.25">
      <c r="A9077" s="447">
        <v>105511</v>
      </c>
      <c r="B9077" s="332" t="s">
        <v>9999</v>
      </c>
      <c r="C9077" s="447" t="s">
        <v>1214</v>
      </c>
      <c r="D9077" s="446">
        <v>0</v>
      </c>
    </row>
    <row r="9078" spans="1:4" ht="38.25">
      <c r="A9078" s="447">
        <v>105507</v>
      </c>
      <c r="B9078" s="332" t="s">
        <v>10000</v>
      </c>
      <c r="C9078" s="447" t="s">
        <v>1214</v>
      </c>
      <c r="D9078" s="446">
        <v>0</v>
      </c>
    </row>
    <row r="9079" spans="1:4" ht="38.25">
      <c r="A9079" s="447">
        <v>105512</v>
      </c>
      <c r="B9079" s="332" t="s">
        <v>10001</v>
      </c>
      <c r="C9079" s="447" t="s">
        <v>1214</v>
      </c>
      <c r="D9079" s="446">
        <v>0</v>
      </c>
    </row>
    <row r="9080" spans="1:4" ht="38.25">
      <c r="A9080" s="447">
        <v>105508</v>
      </c>
      <c r="B9080" s="332" t="s">
        <v>10002</v>
      </c>
      <c r="C9080" s="447" t="s">
        <v>1214</v>
      </c>
      <c r="D9080" s="446">
        <v>0</v>
      </c>
    </row>
    <row r="9081" spans="1:4" ht="38.25">
      <c r="A9081" s="447">
        <v>105513</v>
      </c>
      <c r="B9081" s="332" t="s">
        <v>10003</v>
      </c>
      <c r="C9081" s="447" t="s">
        <v>1214</v>
      </c>
      <c r="D9081" s="446">
        <v>0</v>
      </c>
    </row>
    <row r="9082" spans="1:4" ht="38.25">
      <c r="A9082" s="447">
        <v>105509</v>
      </c>
      <c r="B9082" s="332" t="s">
        <v>10004</v>
      </c>
      <c r="C9082" s="447" t="s">
        <v>1214</v>
      </c>
      <c r="D9082" s="446">
        <v>0</v>
      </c>
    </row>
    <row r="9083" spans="1:4" ht="38.25">
      <c r="A9083" s="447">
        <v>105514</v>
      </c>
      <c r="B9083" s="332" t="s">
        <v>10005</v>
      </c>
      <c r="C9083" s="447" t="s">
        <v>1214</v>
      </c>
      <c r="D9083" s="446">
        <v>0</v>
      </c>
    </row>
    <row r="9084" spans="1:4" ht="38.25">
      <c r="A9084" s="447">
        <v>105510</v>
      </c>
      <c r="B9084" s="332" t="s">
        <v>10006</v>
      </c>
      <c r="C9084" s="447" t="s">
        <v>1214</v>
      </c>
      <c r="D9084" s="446">
        <v>0</v>
      </c>
    </row>
    <row r="9085" spans="1:4" ht="25.5">
      <c r="A9085" s="447">
        <v>100207</v>
      </c>
      <c r="B9085" s="332" t="s">
        <v>1418</v>
      </c>
      <c r="C9085" s="447" t="s">
        <v>1212</v>
      </c>
      <c r="D9085" s="446">
        <v>494.72</v>
      </c>
    </row>
    <row r="9086" spans="1:4" ht="38.25">
      <c r="A9086" s="447">
        <v>100211</v>
      </c>
      <c r="B9086" s="332" t="s">
        <v>1423</v>
      </c>
      <c r="C9086" s="447" t="s">
        <v>1420</v>
      </c>
      <c r="D9086" s="446">
        <v>7.37</v>
      </c>
    </row>
    <row r="9087" spans="1:4" ht="38.25">
      <c r="A9087" s="447">
        <v>100210</v>
      </c>
      <c r="B9087" s="332" t="s">
        <v>1422</v>
      </c>
      <c r="C9087" s="447" t="s">
        <v>1420</v>
      </c>
      <c r="D9087" s="446">
        <v>19.100000000000001</v>
      </c>
    </row>
    <row r="9088" spans="1:4" ht="25.5">
      <c r="A9088" s="447">
        <v>100221</v>
      </c>
      <c r="B9088" s="332" t="s">
        <v>1434</v>
      </c>
      <c r="C9088" s="447" t="s">
        <v>1433</v>
      </c>
      <c r="D9088" s="446">
        <v>33.770000000000003</v>
      </c>
    </row>
    <row r="9089" spans="1:4" ht="25.5">
      <c r="A9089" s="447">
        <v>100203</v>
      </c>
      <c r="B9089" s="332" t="s">
        <v>1414</v>
      </c>
      <c r="C9089" s="447" t="s">
        <v>1406</v>
      </c>
      <c r="D9089" s="446">
        <v>1.18</v>
      </c>
    </row>
    <row r="9090" spans="1:4" ht="25.5">
      <c r="A9090" s="447">
        <v>100202</v>
      </c>
      <c r="B9090" s="332" t="s">
        <v>1413</v>
      </c>
      <c r="C9090" s="447" t="s">
        <v>1406</v>
      </c>
      <c r="D9090" s="446">
        <v>1</v>
      </c>
    </row>
    <row r="9091" spans="1:4" ht="25.5">
      <c r="A9091" s="447">
        <v>100201</v>
      </c>
      <c r="B9091" s="332" t="s">
        <v>1412</v>
      </c>
      <c r="C9091" s="447" t="s">
        <v>1406</v>
      </c>
      <c r="D9091" s="446">
        <v>0.85</v>
      </c>
    </row>
    <row r="9092" spans="1:4" ht="38.25">
      <c r="A9092" s="447">
        <v>100216</v>
      </c>
      <c r="B9092" s="332" t="s">
        <v>1428</v>
      </c>
      <c r="C9092" s="447" t="s">
        <v>1420</v>
      </c>
      <c r="D9092" s="446">
        <v>1.03</v>
      </c>
    </row>
    <row r="9093" spans="1:4" ht="38.25">
      <c r="A9093" s="447">
        <v>100215</v>
      </c>
      <c r="B9093" s="332" t="s">
        <v>1427</v>
      </c>
      <c r="C9093" s="447" t="s">
        <v>1420</v>
      </c>
      <c r="D9093" s="446">
        <v>3.84</v>
      </c>
    </row>
    <row r="9094" spans="1:4" ht="38.25">
      <c r="A9094" s="447">
        <v>100214</v>
      </c>
      <c r="B9094" s="332" t="s">
        <v>1426</v>
      </c>
      <c r="C9094" s="447" t="s">
        <v>1420</v>
      </c>
      <c r="D9094" s="446">
        <v>4.49</v>
      </c>
    </row>
    <row r="9095" spans="1:4" ht="25.5">
      <c r="A9095" s="447">
        <v>100223</v>
      </c>
      <c r="B9095" s="332" t="s">
        <v>1436</v>
      </c>
      <c r="C9095" s="447" t="s">
        <v>1433</v>
      </c>
      <c r="D9095" s="446">
        <v>5.98</v>
      </c>
    </row>
    <row r="9096" spans="1:4" ht="38.25">
      <c r="A9096" s="447">
        <v>100280</v>
      </c>
      <c r="B9096" s="332" t="s">
        <v>1496</v>
      </c>
      <c r="C9096" s="447" t="s">
        <v>1420</v>
      </c>
      <c r="D9096" s="446">
        <v>19.63</v>
      </c>
    </row>
    <row r="9097" spans="1:4" ht="51">
      <c r="A9097" s="447">
        <v>100270</v>
      </c>
      <c r="B9097" s="332" t="s">
        <v>1486</v>
      </c>
      <c r="C9097" s="447" t="s">
        <v>1420</v>
      </c>
      <c r="D9097" s="446">
        <v>67</v>
      </c>
    </row>
    <row r="9098" spans="1:4" ht="25.5">
      <c r="A9098" s="447">
        <v>100286</v>
      </c>
      <c r="B9098" s="332" t="s">
        <v>1502</v>
      </c>
      <c r="C9098" s="447" t="s">
        <v>1452</v>
      </c>
      <c r="D9098" s="446">
        <v>14.66</v>
      </c>
    </row>
    <row r="9099" spans="1:4" ht="38.25">
      <c r="A9099" s="447">
        <v>100213</v>
      </c>
      <c r="B9099" s="332" t="s">
        <v>1425</v>
      </c>
      <c r="C9099" s="447" t="s">
        <v>1420</v>
      </c>
      <c r="D9099" s="446">
        <v>2.92</v>
      </c>
    </row>
    <row r="9100" spans="1:4" ht="38.25">
      <c r="A9100" s="447">
        <v>100212</v>
      </c>
      <c r="B9100" s="332" t="s">
        <v>1424</v>
      </c>
      <c r="C9100" s="447" t="s">
        <v>1420</v>
      </c>
      <c r="D9100" s="446">
        <v>8.14</v>
      </c>
    </row>
    <row r="9101" spans="1:4" ht="25.5">
      <c r="A9101" s="447">
        <v>100222</v>
      </c>
      <c r="B9101" s="332" t="s">
        <v>1435</v>
      </c>
      <c r="C9101" s="447" t="s">
        <v>1433</v>
      </c>
      <c r="D9101" s="446">
        <v>12.79</v>
      </c>
    </row>
    <row r="9102" spans="1:4" ht="25.5">
      <c r="A9102" s="447">
        <v>100226</v>
      </c>
      <c r="B9102" s="332" t="s">
        <v>1440</v>
      </c>
      <c r="C9102" s="447" t="s">
        <v>1439</v>
      </c>
      <c r="D9102" s="446">
        <v>0.73</v>
      </c>
    </row>
    <row r="9103" spans="1:4" ht="25.5">
      <c r="A9103" s="447">
        <v>100200</v>
      </c>
      <c r="B9103" s="332" t="s">
        <v>1411</v>
      </c>
      <c r="C9103" s="447" t="s">
        <v>1406</v>
      </c>
      <c r="D9103" s="446">
        <v>0.43</v>
      </c>
    </row>
    <row r="9104" spans="1:4" ht="25.5">
      <c r="A9104" s="447">
        <v>100199</v>
      </c>
      <c r="B9104" s="332" t="s">
        <v>1410</v>
      </c>
      <c r="C9104" s="447" t="s">
        <v>1406</v>
      </c>
      <c r="D9104" s="446">
        <v>0.35</v>
      </c>
    </row>
    <row r="9105" spans="1:4" ht="25.5">
      <c r="A9105" s="447">
        <v>100198</v>
      </c>
      <c r="B9105" s="332" t="s">
        <v>1409</v>
      </c>
      <c r="C9105" s="447" t="s">
        <v>1406</v>
      </c>
      <c r="D9105" s="446">
        <v>0.28999999999999998</v>
      </c>
    </row>
    <row r="9106" spans="1:4" ht="25.5">
      <c r="A9106" s="447">
        <v>100283</v>
      </c>
      <c r="B9106" s="332" t="s">
        <v>1499</v>
      </c>
      <c r="C9106" s="447" t="s">
        <v>1433</v>
      </c>
      <c r="D9106" s="446">
        <v>27.05</v>
      </c>
    </row>
    <row r="9107" spans="1:4" ht="25.5">
      <c r="A9107" s="447">
        <v>100227</v>
      </c>
      <c r="B9107" s="332" t="s">
        <v>1441</v>
      </c>
      <c r="C9107" s="447" t="s">
        <v>1439</v>
      </c>
      <c r="D9107" s="446">
        <v>1.08</v>
      </c>
    </row>
    <row r="9108" spans="1:4" ht="25.5">
      <c r="A9108" s="447">
        <v>100205</v>
      </c>
      <c r="B9108" s="332" t="s">
        <v>1416</v>
      </c>
      <c r="C9108" s="447" t="s">
        <v>1212</v>
      </c>
      <c r="D9108" s="446">
        <v>1567.63</v>
      </c>
    </row>
    <row r="9109" spans="1:4" ht="25.5">
      <c r="A9109" s="447">
        <v>100206</v>
      </c>
      <c r="B9109" s="332" t="s">
        <v>1417</v>
      </c>
      <c r="C9109" s="447" t="s">
        <v>1212</v>
      </c>
      <c r="D9109" s="446">
        <v>1133.1300000000001</v>
      </c>
    </row>
    <row r="9110" spans="1:4" ht="38.25">
      <c r="A9110" s="447">
        <v>100281</v>
      </c>
      <c r="B9110" s="332" t="s">
        <v>1497</v>
      </c>
      <c r="C9110" s="447" t="s">
        <v>1420</v>
      </c>
      <c r="D9110" s="446">
        <v>4.13</v>
      </c>
    </row>
    <row r="9111" spans="1:4" ht="38.25">
      <c r="A9111" s="447">
        <v>100219</v>
      </c>
      <c r="B9111" s="332" t="s">
        <v>1431</v>
      </c>
      <c r="C9111" s="447" t="s">
        <v>1420</v>
      </c>
      <c r="D9111" s="446">
        <v>0.51</v>
      </c>
    </row>
    <row r="9112" spans="1:4" ht="38.25">
      <c r="A9112" s="447">
        <v>100218</v>
      </c>
      <c r="B9112" s="332" t="s">
        <v>1430</v>
      </c>
      <c r="C9112" s="447" t="s">
        <v>1420</v>
      </c>
      <c r="D9112" s="446">
        <v>2.31</v>
      </c>
    </row>
    <row r="9113" spans="1:4" ht="38.25">
      <c r="A9113" s="447">
        <v>100217</v>
      </c>
      <c r="B9113" s="332" t="s">
        <v>1429</v>
      </c>
      <c r="C9113" s="447" t="s">
        <v>1420</v>
      </c>
      <c r="D9113" s="446">
        <v>3.38</v>
      </c>
    </row>
    <row r="9114" spans="1:4" ht="38.25">
      <c r="A9114" s="447">
        <v>100224</v>
      </c>
      <c r="B9114" s="332" t="s">
        <v>1437</v>
      </c>
      <c r="C9114" s="447" t="s">
        <v>1433</v>
      </c>
      <c r="D9114" s="446">
        <v>3.38</v>
      </c>
    </row>
    <row r="9115" spans="1:4" ht="25.5">
      <c r="A9115" s="447">
        <v>100228</v>
      </c>
      <c r="B9115" s="332" t="s">
        <v>1442</v>
      </c>
      <c r="C9115" s="447" t="s">
        <v>1439</v>
      </c>
      <c r="D9115" s="446">
        <v>0.33</v>
      </c>
    </row>
    <row r="9116" spans="1:4" ht="25.5">
      <c r="A9116" s="447">
        <v>100204</v>
      </c>
      <c r="B9116" s="332" t="s">
        <v>1415</v>
      </c>
      <c r="C9116" s="447" t="s">
        <v>1406</v>
      </c>
      <c r="D9116" s="446">
        <v>0.13</v>
      </c>
    </row>
    <row r="9117" spans="1:4" ht="25.5">
      <c r="A9117" s="447">
        <v>100284</v>
      </c>
      <c r="B9117" s="332" t="s">
        <v>1500</v>
      </c>
      <c r="C9117" s="447" t="s">
        <v>1433</v>
      </c>
      <c r="D9117" s="446">
        <v>12.11</v>
      </c>
    </row>
    <row r="9118" spans="1:4" ht="51">
      <c r="A9118" s="447">
        <v>100277</v>
      </c>
      <c r="B9118" s="332" t="s">
        <v>1493</v>
      </c>
      <c r="C9118" s="447" t="s">
        <v>1433</v>
      </c>
      <c r="D9118" s="446">
        <v>2.16</v>
      </c>
    </row>
    <row r="9119" spans="1:4" ht="25.5">
      <c r="A9119" s="447">
        <v>100278</v>
      </c>
      <c r="B9119" s="332" t="s">
        <v>1494</v>
      </c>
      <c r="C9119" s="447" t="s">
        <v>1420</v>
      </c>
      <c r="D9119" s="446">
        <v>42.76</v>
      </c>
    </row>
    <row r="9120" spans="1:4" ht="38.25">
      <c r="A9120" s="447">
        <v>100268</v>
      </c>
      <c r="B9120" s="332" t="s">
        <v>1484</v>
      </c>
      <c r="C9120" s="447" t="s">
        <v>1420</v>
      </c>
      <c r="D9120" s="446">
        <v>89.38</v>
      </c>
    </row>
    <row r="9121" spans="1:4" ht="25.5">
      <c r="A9121" s="447">
        <v>100285</v>
      </c>
      <c r="B9121" s="332" t="s">
        <v>1501</v>
      </c>
      <c r="C9121" s="447" t="s">
        <v>1452</v>
      </c>
      <c r="D9121" s="446">
        <v>44.99</v>
      </c>
    </row>
    <row r="9122" spans="1:4" ht="38.25">
      <c r="A9122" s="447">
        <v>100209</v>
      </c>
      <c r="B9122" s="332" t="s">
        <v>1421</v>
      </c>
      <c r="C9122" s="447" t="s">
        <v>1420</v>
      </c>
      <c r="D9122" s="446">
        <v>10.37</v>
      </c>
    </row>
    <row r="9123" spans="1:4" ht="38.25">
      <c r="A9123" s="447">
        <v>100208</v>
      </c>
      <c r="B9123" s="332" t="s">
        <v>1419</v>
      </c>
      <c r="C9123" s="447" t="s">
        <v>1420</v>
      </c>
      <c r="D9123" s="446">
        <v>20.73</v>
      </c>
    </row>
    <row r="9124" spans="1:4" ht="38.25">
      <c r="A9124" s="447">
        <v>100256</v>
      </c>
      <c r="B9124" s="332" t="s">
        <v>1472</v>
      </c>
      <c r="C9124" s="447" t="s">
        <v>1452</v>
      </c>
      <c r="D9124" s="446">
        <v>9.5</v>
      </c>
    </row>
    <row r="9125" spans="1:4" ht="25.5">
      <c r="A9125" s="447">
        <v>100220</v>
      </c>
      <c r="B9125" s="332" t="s">
        <v>1432</v>
      </c>
      <c r="C9125" s="447" t="s">
        <v>1433</v>
      </c>
      <c r="D9125" s="446">
        <v>29.79</v>
      </c>
    </row>
    <row r="9126" spans="1:4" ht="25.5">
      <c r="A9126" s="447">
        <v>100287</v>
      </c>
      <c r="B9126" s="332" t="s">
        <v>6857</v>
      </c>
      <c r="C9126" s="447" t="s">
        <v>1452</v>
      </c>
      <c r="D9126" s="446">
        <v>14.04</v>
      </c>
    </row>
    <row r="9127" spans="1:4" ht="25.5">
      <c r="A9127" s="447">
        <v>100274</v>
      </c>
      <c r="B9127" s="332" t="s">
        <v>1490</v>
      </c>
      <c r="C9127" s="447" t="s">
        <v>1433</v>
      </c>
      <c r="D9127" s="446">
        <v>29.8</v>
      </c>
    </row>
    <row r="9128" spans="1:4" ht="25.5">
      <c r="A9128" s="447">
        <v>100264</v>
      </c>
      <c r="B9128" s="332" t="s">
        <v>1480</v>
      </c>
      <c r="C9128" s="447" t="s">
        <v>1433</v>
      </c>
      <c r="D9128" s="446">
        <v>42.05</v>
      </c>
    </row>
    <row r="9129" spans="1:4" ht="25.5">
      <c r="A9129" s="447">
        <v>100225</v>
      </c>
      <c r="B9129" s="332" t="s">
        <v>1438</v>
      </c>
      <c r="C9129" s="447" t="s">
        <v>1439</v>
      </c>
      <c r="D9129" s="446">
        <v>2.34</v>
      </c>
    </row>
    <row r="9130" spans="1:4" ht="25.5">
      <c r="A9130" s="447">
        <v>100266</v>
      </c>
      <c r="B9130" s="332" t="s">
        <v>1482</v>
      </c>
      <c r="C9130" s="447" t="s">
        <v>1420</v>
      </c>
      <c r="D9130" s="446">
        <v>89.38</v>
      </c>
    </row>
    <row r="9131" spans="1:4" ht="38.25">
      <c r="A9131" s="447">
        <v>100257</v>
      </c>
      <c r="B9131" s="332" t="s">
        <v>1473</v>
      </c>
      <c r="C9131" s="447" t="s">
        <v>1452</v>
      </c>
      <c r="D9131" s="446">
        <v>5.7</v>
      </c>
    </row>
    <row r="9132" spans="1:4" ht="25.5">
      <c r="A9132" s="447">
        <v>100197</v>
      </c>
      <c r="B9132" s="332" t="s">
        <v>1408</v>
      </c>
      <c r="C9132" s="447" t="s">
        <v>1406</v>
      </c>
      <c r="D9132" s="446">
        <v>2.1</v>
      </c>
    </row>
    <row r="9133" spans="1:4" ht="25.5">
      <c r="A9133" s="447">
        <v>100196</v>
      </c>
      <c r="B9133" s="332" t="s">
        <v>1407</v>
      </c>
      <c r="C9133" s="447" t="s">
        <v>1406</v>
      </c>
      <c r="D9133" s="446">
        <v>1.4</v>
      </c>
    </row>
    <row r="9134" spans="1:4" ht="25.5">
      <c r="A9134" s="447">
        <v>100195</v>
      </c>
      <c r="B9134" s="332" t="s">
        <v>1405</v>
      </c>
      <c r="C9134" s="447" t="s">
        <v>1406</v>
      </c>
      <c r="D9134" s="446">
        <v>0.84</v>
      </c>
    </row>
    <row r="9135" spans="1:4" ht="25.5">
      <c r="A9135" s="447">
        <v>100273</v>
      </c>
      <c r="B9135" s="332" t="s">
        <v>1489</v>
      </c>
      <c r="C9135" s="447" t="s">
        <v>1406</v>
      </c>
      <c r="D9135" s="446">
        <v>3.49</v>
      </c>
    </row>
    <row r="9136" spans="1:4" ht="25.5">
      <c r="A9136" s="447">
        <v>100282</v>
      </c>
      <c r="B9136" s="332" t="s">
        <v>1498</v>
      </c>
      <c r="C9136" s="447" t="s">
        <v>1433</v>
      </c>
      <c r="D9136" s="446">
        <v>167.45</v>
      </c>
    </row>
    <row r="9137" spans="1:4" ht="38.25">
      <c r="A9137" s="447">
        <v>100276</v>
      </c>
      <c r="B9137" s="332" t="s">
        <v>1492</v>
      </c>
      <c r="C9137" s="447" t="s">
        <v>1433</v>
      </c>
      <c r="D9137" s="446">
        <v>35.17</v>
      </c>
    </row>
    <row r="9138" spans="1:4" ht="25.5">
      <c r="A9138" s="447">
        <v>100275</v>
      </c>
      <c r="B9138" s="332" t="s">
        <v>1491</v>
      </c>
      <c r="C9138" s="447" t="s">
        <v>1433</v>
      </c>
      <c r="D9138" s="446">
        <v>19.27</v>
      </c>
    </row>
    <row r="9139" spans="1:4" ht="51">
      <c r="A9139" s="447">
        <v>100254</v>
      </c>
      <c r="B9139" s="332" t="s">
        <v>1470</v>
      </c>
      <c r="C9139" s="447" t="s">
        <v>1452</v>
      </c>
      <c r="D9139" s="446">
        <v>42.12</v>
      </c>
    </row>
    <row r="9140" spans="1:4" ht="51">
      <c r="A9140" s="447">
        <v>100250</v>
      </c>
      <c r="B9140" s="332" t="s">
        <v>1466</v>
      </c>
      <c r="C9140" s="447" t="s">
        <v>1452</v>
      </c>
      <c r="D9140" s="446">
        <v>4.75</v>
      </c>
    </row>
    <row r="9141" spans="1:4" ht="51">
      <c r="A9141" s="447">
        <v>100251</v>
      </c>
      <c r="B9141" s="332" t="s">
        <v>1467</v>
      </c>
      <c r="C9141" s="447" t="s">
        <v>1452</v>
      </c>
      <c r="D9141" s="446">
        <v>14.04</v>
      </c>
    </row>
    <row r="9142" spans="1:4" ht="51">
      <c r="A9142" s="447">
        <v>100252</v>
      </c>
      <c r="B9142" s="332" t="s">
        <v>1468</v>
      </c>
      <c r="C9142" s="447" t="s">
        <v>1452</v>
      </c>
      <c r="D9142" s="446">
        <v>21.06</v>
      </c>
    </row>
    <row r="9143" spans="1:4" ht="51">
      <c r="A9143" s="447">
        <v>100253</v>
      </c>
      <c r="B9143" s="332" t="s">
        <v>1469</v>
      </c>
      <c r="C9143" s="447" t="s">
        <v>1452</v>
      </c>
      <c r="D9143" s="446">
        <v>28.08</v>
      </c>
    </row>
    <row r="9144" spans="1:4" ht="38.25">
      <c r="A9144" s="447">
        <v>100249</v>
      </c>
      <c r="B9144" s="332" t="s">
        <v>1465</v>
      </c>
      <c r="C9144" s="447" t="s">
        <v>1452</v>
      </c>
      <c r="D9144" s="446">
        <v>2.85</v>
      </c>
    </row>
    <row r="9145" spans="1:4" ht="38.25">
      <c r="A9145" s="447">
        <v>100244</v>
      </c>
      <c r="B9145" s="332" t="s">
        <v>1460</v>
      </c>
      <c r="C9145" s="447" t="s">
        <v>1452</v>
      </c>
      <c r="D9145" s="446">
        <v>4.2699999999999996</v>
      </c>
    </row>
    <row r="9146" spans="1:4" ht="38.25">
      <c r="A9146" s="447">
        <v>100245</v>
      </c>
      <c r="B9146" s="332" t="s">
        <v>1461</v>
      </c>
      <c r="C9146" s="447" t="s">
        <v>1452</v>
      </c>
      <c r="D9146" s="446">
        <v>8.5500000000000007</v>
      </c>
    </row>
    <row r="9147" spans="1:4" ht="38.25">
      <c r="A9147" s="447">
        <v>100243</v>
      </c>
      <c r="B9147" s="332" t="s">
        <v>1459</v>
      </c>
      <c r="C9147" s="447" t="s">
        <v>1452</v>
      </c>
      <c r="D9147" s="446">
        <v>3.42</v>
      </c>
    </row>
    <row r="9148" spans="1:4" ht="38.25">
      <c r="A9148" s="447">
        <v>100239</v>
      </c>
      <c r="B9148" s="332" t="s">
        <v>1455</v>
      </c>
      <c r="C9148" s="447" t="s">
        <v>1452</v>
      </c>
      <c r="D9148" s="446">
        <v>7.12</v>
      </c>
    </row>
    <row r="9149" spans="1:4" ht="25.5">
      <c r="A9149" s="447">
        <v>100238</v>
      </c>
      <c r="B9149" s="332" t="s">
        <v>1454</v>
      </c>
      <c r="C9149" s="447" t="s">
        <v>1452</v>
      </c>
      <c r="D9149" s="446">
        <v>5.7</v>
      </c>
    </row>
    <row r="9150" spans="1:4" ht="38.25">
      <c r="A9150" s="447">
        <v>100241</v>
      </c>
      <c r="B9150" s="332" t="s">
        <v>1457</v>
      </c>
      <c r="C9150" s="447" t="s">
        <v>1452</v>
      </c>
      <c r="D9150" s="446">
        <v>7.12</v>
      </c>
    </row>
    <row r="9151" spans="1:4" ht="38.25">
      <c r="A9151" s="447">
        <v>100242</v>
      </c>
      <c r="B9151" s="332" t="s">
        <v>1458</v>
      </c>
      <c r="C9151" s="447" t="s">
        <v>1452</v>
      </c>
      <c r="D9151" s="446">
        <v>21.06</v>
      </c>
    </row>
    <row r="9152" spans="1:4" ht="38.25">
      <c r="A9152" s="447">
        <v>100240</v>
      </c>
      <c r="B9152" s="332" t="s">
        <v>1456</v>
      </c>
      <c r="C9152" s="447" t="s">
        <v>1452</v>
      </c>
      <c r="D9152" s="446">
        <v>4.2699999999999996</v>
      </c>
    </row>
    <row r="9153" spans="1:4" ht="38.25">
      <c r="A9153" s="447">
        <v>100237</v>
      </c>
      <c r="B9153" s="332" t="s">
        <v>1453</v>
      </c>
      <c r="C9153" s="447" t="s">
        <v>1452</v>
      </c>
      <c r="D9153" s="446">
        <v>3.56</v>
      </c>
    </row>
    <row r="9154" spans="1:4" ht="38.25">
      <c r="A9154" s="447">
        <v>100236</v>
      </c>
      <c r="B9154" s="332" t="s">
        <v>1451</v>
      </c>
      <c r="C9154" s="447" t="s">
        <v>1452</v>
      </c>
      <c r="D9154" s="446">
        <v>2.97</v>
      </c>
    </row>
    <row r="9155" spans="1:4" ht="51">
      <c r="A9155" s="447">
        <v>100248</v>
      </c>
      <c r="B9155" s="332" t="s">
        <v>1464</v>
      </c>
      <c r="C9155" s="447" t="s">
        <v>1452</v>
      </c>
      <c r="D9155" s="446">
        <v>14.04</v>
      </c>
    </row>
    <row r="9156" spans="1:4" ht="51">
      <c r="A9156" s="447">
        <v>100247</v>
      </c>
      <c r="B9156" s="332" t="s">
        <v>1463</v>
      </c>
      <c r="C9156" s="447" t="s">
        <v>1452</v>
      </c>
      <c r="D9156" s="446">
        <v>3.56</v>
      </c>
    </row>
    <row r="9157" spans="1:4" ht="51">
      <c r="A9157" s="447">
        <v>100246</v>
      </c>
      <c r="B9157" s="332" t="s">
        <v>1462</v>
      </c>
      <c r="C9157" s="447" t="s">
        <v>1452</v>
      </c>
      <c r="D9157" s="446">
        <v>2.85</v>
      </c>
    </row>
    <row r="9158" spans="1:4" ht="38.25">
      <c r="A9158" s="447">
        <v>100255</v>
      </c>
      <c r="B9158" s="332" t="s">
        <v>1471</v>
      </c>
      <c r="C9158" s="447" t="s">
        <v>1452</v>
      </c>
      <c r="D9158" s="446">
        <v>14.25</v>
      </c>
    </row>
    <row r="9159" spans="1:4" ht="38.25">
      <c r="A9159" s="447">
        <v>100263</v>
      </c>
      <c r="B9159" s="332" t="s">
        <v>1479</v>
      </c>
      <c r="C9159" s="447" t="s">
        <v>1406</v>
      </c>
      <c r="D9159" s="446">
        <v>2.31</v>
      </c>
    </row>
    <row r="9160" spans="1:4" ht="25.5">
      <c r="A9160" s="447">
        <v>100260</v>
      </c>
      <c r="B9160" s="332" t="s">
        <v>1476</v>
      </c>
      <c r="C9160" s="447" t="s">
        <v>1406</v>
      </c>
      <c r="D9160" s="446">
        <v>9.25</v>
      </c>
    </row>
    <row r="9161" spans="1:4" ht="25.5">
      <c r="A9161" s="447">
        <v>100261</v>
      </c>
      <c r="B9161" s="332" t="s">
        <v>1477</v>
      </c>
      <c r="C9161" s="447" t="s">
        <v>1406</v>
      </c>
      <c r="D9161" s="446">
        <v>5.81</v>
      </c>
    </row>
    <row r="9162" spans="1:4" ht="25.5">
      <c r="A9162" s="447">
        <v>100262</v>
      </c>
      <c r="B9162" s="332" t="s">
        <v>1478</v>
      </c>
      <c r="C9162" s="447" t="s">
        <v>1406</v>
      </c>
      <c r="D9162" s="446">
        <v>3.6</v>
      </c>
    </row>
    <row r="9163" spans="1:4" ht="25.5">
      <c r="A9163" s="447">
        <v>100271</v>
      </c>
      <c r="B9163" s="332" t="s">
        <v>1487</v>
      </c>
      <c r="C9163" s="447" t="s">
        <v>1433</v>
      </c>
      <c r="D9163" s="446">
        <v>67.03</v>
      </c>
    </row>
    <row r="9164" spans="1:4" ht="25.5">
      <c r="A9164" s="447">
        <v>100258</v>
      </c>
      <c r="B9164" s="332" t="s">
        <v>1474</v>
      </c>
      <c r="C9164" s="447" t="s">
        <v>1452</v>
      </c>
      <c r="D9164" s="446">
        <v>14.25</v>
      </c>
    </row>
    <row r="9165" spans="1:4" ht="25.5">
      <c r="A9165" s="447">
        <v>100259</v>
      </c>
      <c r="B9165" s="332" t="s">
        <v>1475</v>
      </c>
      <c r="C9165" s="447" t="s">
        <v>1452</v>
      </c>
      <c r="D9165" s="446">
        <v>28.08</v>
      </c>
    </row>
    <row r="9166" spans="1:4" ht="38.25">
      <c r="A9166" s="447">
        <v>100279</v>
      </c>
      <c r="B9166" s="332" t="s">
        <v>1495</v>
      </c>
      <c r="C9166" s="447" t="s">
        <v>2010</v>
      </c>
      <c r="D9166" s="446">
        <v>0.82</v>
      </c>
    </row>
    <row r="9167" spans="1:4" ht="38.25">
      <c r="A9167" s="447">
        <v>100233</v>
      </c>
      <c r="B9167" s="332" t="s">
        <v>1447</v>
      </c>
      <c r="C9167" s="447" t="s">
        <v>2010</v>
      </c>
      <c r="D9167" s="446">
        <v>0.19</v>
      </c>
    </row>
    <row r="9168" spans="1:4" ht="38.25">
      <c r="A9168" s="447">
        <v>100232</v>
      </c>
      <c r="B9168" s="332" t="s">
        <v>1446</v>
      </c>
      <c r="C9168" s="447" t="s">
        <v>2010</v>
      </c>
      <c r="D9168" s="446">
        <v>0.39</v>
      </c>
    </row>
    <row r="9169" spans="1:4" ht="25.5">
      <c r="A9169" s="447">
        <v>100234</v>
      </c>
      <c r="B9169" s="332" t="s">
        <v>1448</v>
      </c>
      <c r="C9169" s="447" t="s">
        <v>16</v>
      </c>
      <c r="D9169" s="446">
        <v>0.57999999999999996</v>
      </c>
    </row>
    <row r="9170" spans="1:4" ht="25.5">
      <c r="A9170" s="447">
        <v>100265</v>
      </c>
      <c r="B9170" s="332" t="s">
        <v>1481</v>
      </c>
      <c r="C9170" s="447" t="s">
        <v>16</v>
      </c>
      <c r="D9170" s="446">
        <v>0.88</v>
      </c>
    </row>
    <row r="9171" spans="1:4" ht="25.5">
      <c r="A9171" s="447">
        <v>100235</v>
      </c>
      <c r="B9171" s="332" t="s">
        <v>1449</v>
      </c>
      <c r="C9171" s="447" t="s">
        <v>1450</v>
      </c>
      <c r="D9171" s="446">
        <v>0.04</v>
      </c>
    </row>
    <row r="9172" spans="1:4" ht="25.5">
      <c r="A9172" s="447">
        <v>100267</v>
      </c>
      <c r="B9172" s="332" t="s">
        <v>1483</v>
      </c>
      <c r="C9172" s="447" t="s">
        <v>2010</v>
      </c>
      <c r="D9172" s="446">
        <v>1.77</v>
      </c>
    </row>
    <row r="9173" spans="1:4" ht="25.5">
      <c r="A9173" s="447">
        <v>100231</v>
      </c>
      <c r="B9173" s="332" t="s">
        <v>1445</v>
      </c>
      <c r="C9173" s="447" t="s">
        <v>802</v>
      </c>
      <c r="D9173" s="446">
        <v>0.04</v>
      </c>
    </row>
    <row r="9174" spans="1:4" ht="25.5">
      <c r="A9174" s="447">
        <v>100230</v>
      </c>
      <c r="B9174" s="332" t="s">
        <v>1444</v>
      </c>
      <c r="C9174" s="447" t="s">
        <v>802</v>
      </c>
      <c r="D9174" s="446">
        <v>0.02</v>
      </c>
    </row>
    <row r="9175" spans="1:4" ht="25.5">
      <c r="A9175" s="447">
        <v>100229</v>
      </c>
      <c r="B9175" s="332" t="s">
        <v>1443</v>
      </c>
      <c r="C9175" s="447" t="s">
        <v>802</v>
      </c>
      <c r="D9175" s="446">
        <v>0.01</v>
      </c>
    </row>
    <row r="9176" spans="1:4" ht="25.5">
      <c r="A9176" s="447">
        <v>100272</v>
      </c>
      <c r="B9176" s="332" t="s">
        <v>1488</v>
      </c>
      <c r="C9176" s="447" t="s">
        <v>16</v>
      </c>
      <c r="D9176" s="446">
        <v>1.32</v>
      </c>
    </row>
    <row r="9177" spans="1:4" ht="38.25">
      <c r="A9177" s="447">
        <v>100269</v>
      </c>
      <c r="B9177" s="332" t="s">
        <v>1485</v>
      </c>
      <c r="C9177" s="447" t="s">
        <v>2010</v>
      </c>
      <c r="D9177" s="446">
        <v>1.77</v>
      </c>
    </row>
    <row r="9178" spans="1:4" ht="25.5">
      <c r="A9178" s="447">
        <v>100986</v>
      </c>
      <c r="B9178" s="332" t="s">
        <v>1594</v>
      </c>
      <c r="C9178" s="447" t="s">
        <v>827</v>
      </c>
      <c r="D9178" s="446">
        <v>9.4700000000000006</v>
      </c>
    </row>
    <row r="9179" spans="1:4" ht="25.5">
      <c r="A9179" s="447">
        <v>101002</v>
      </c>
      <c r="B9179" s="332" t="s">
        <v>1610</v>
      </c>
      <c r="C9179" s="447" t="s">
        <v>19</v>
      </c>
      <c r="D9179" s="446">
        <v>6.3</v>
      </c>
    </row>
    <row r="9180" spans="1:4" ht="25.5">
      <c r="A9180" s="447">
        <v>100987</v>
      </c>
      <c r="B9180" s="332" t="s">
        <v>1595</v>
      </c>
      <c r="C9180" s="447" t="s">
        <v>827</v>
      </c>
      <c r="D9180" s="446">
        <v>10.34</v>
      </c>
    </row>
    <row r="9181" spans="1:4" ht="25.5">
      <c r="A9181" s="447">
        <v>101003</v>
      </c>
      <c r="B9181" s="332" t="s">
        <v>1611</v>
      </c>
      <c r="C9181" s="447" t="s">
        <v>19</v>
      </c>
      <c r="D9181" s="446">
        <v>6.87</v>
      </c>
    </row>
    <row r="9182" spans="1:4" ht="25.5">
      <c r="A9182" s="447">
        <v>100988</v>
      </c>
      <c r="B9182" s="332" t="s">
        <v>1596</v>
      </c>
      <c r="C9182" s="447" t="s">
        <v>827</v>
      </c>
      <c r="D9182" s="446">
        <v>11.03</v>
      </c>
    </row>
    <row r="9183" spans="1:4" ht="25.5">
      <c r="A9183" s="447">
        <v>101004</v>
      </c>
      <c r="B9183" s="332" t="s">
        <v>1612</v>
      </c>
      <c r="C9183" s="447" t="s">
        <v>19</v>
      </c>
      <c r="D9183" s="446">
        <v>7.35</v>
      </c>
    </row>
    <row r="9184" spans="1:4" ht="25.5">
      <c r="A9184" s="447">
        <v>100985</v>
      </c>
      <c r="B9184" s="332" t="s">
        <v>1593</v>
      </c>
      <c r="C9184" s="447" t="s">
        <v>827</v>
      </c>
      <c r="D9184" s="446">
        <v>7.78</v>
      </c>
    </row>
    <row r="9185" spans="1:4" ht="25.5">
      <c r="A9185" s="447">
        <v>101001</v>
      </c>
      <c r="B9185" s="332" t="s">
        <v>1609</v>
      </c>
      <c r="C9185" s="447" t="s">
        <v>19</v>
      </c>
      <c r="D9185" s="446">
        <v>5.2</v>
      </c>
    </row>
    <row r="9186" spans="1:4">
      <c r="A9186" s="447">
        <v>101008</v>
      </c>
      <c r="B9186" s="332" t="s">
        <v>1616</v>
      </c>
      <c r="C9186" s="447" t="s">
        <v>827</v>
      </c>
      <c r="D9186" s="446">
        <v>5.78</v>
      </c>
    </row>
    <row r="9187" spans="1:4">
      <c r="A9187" s="447">
        <v>101007</v>
      </c>
      <c r="B9187" s="332" t="s">
        <v>1615</v>
      </c>
      <c r="C9187" s="447" t="s">
        <v>827</v>
      </c>
      <c r="D9187" s="446">
        <v>5.69</v>
      </c>
    </row>
    <row r="9188" spans="1:4" ht="51">
      <c r="A9188" s="447">
        <v>100982</v>
      </c>
      <c r="B9188" s="332" t="s">
        <v>1590</v>
      </c>
      <c r="C9188" s="447" t="s">
        <v>827</v>
      </c>
      <c r="D9188" s="446">
        <v>9.3699999999999992</v>
      </c>
    </row>
    <row r="9189" spans="1:4" ht="51">
      <c r="A9189" s="447">
        <v>100998</v>
      </c>
      <c r="B9189" s="332" t="s">
        <v>1606</v>
      </c>
      <c r="C9189" s="447" t="s">
        <v>19</v>
      </c>
      <c r="D9189" s="446">
        <v>6.25</v>
      </c>
    </row>
    <row r="9190" spans="1:4" ht="51">
      <c r="A9190" s="447">
        <v>100983</v>
      </c>
      <c r="B9190" s="332" t="s">
        <v>1591</v>
      </c>
      <c r="C9190" s="447" t="s">
        <v>827</v>
      </c>
      <c r="D9190" s="446">
        <v>9.06</v>
      </c>
    </row>
    <row r="9191" spans="1:4" ht="51">
      <c r="A9191" s="447">
        <v>100999</v>
      </c>
      <c r="B9191" s="332" t="s">
        <v>1607</v>
      </c>
      <c r="C9191" s="447" t="s">
        <v>19</v>
      </c>
      <c r="D9191" s="446">
        <v>6.07</v>
      </c>
    </row>
    <row r="9192" spans="1:4" ht="51">
      <c r="A9192" s="447">
        <v>100984</v>
      </c>
      <c r="B9192" s="332" t="s">
        <v>1592</v>
      </c>
      <c r="C9192" s="447" t="s">
        <v>827</v>
      </c>
      <c r="D9192" s="446">
        <v>8.92</v>
      </c>
    </row>
    <row r="9193" spans="1:4" ht="51">
      <c r="A9193" s="447">
        <v>101000</v>
      </c>
      <c r="B9193" s="332" t="s">
        <v>1608</v>
      </c>
      <c r="C9193" s="447" t="s">
        <v>19</v>
      </c>
      <c r="D9193" s="446">
        <v>5.95</v>
      </c>
    </row>
    <row r="9194" spans="1:4" ht="51">
      <c r="A9194" s="447">
        <v>100981</v>
      </c>
      <c r="B9194" s="332" t="s">
        <v>1589</v>
      </c>
      <c r="C9194" s="447" t="s">
        <v>827</v>
      </c>
      <c r="D9194" s="446">
        <v>9.68</v>
      </c>
    </row>
    <row r="9195" spans="1:4" ht="51">
      <c r="A9195" s="447">
        <v>100997</v>
      </c>
      <c r="B9195" s="332" t="s">
        <v>1605</v>
      </c>
      <c r="C9195" s="447" t="s">
        <v>19</v>
      </c>
      <c r="D9195" s="446">
        <v>6.47</v>
      </c>
    </row>
    <row r="9196" spans="1:4" ht="25.5">
      <c r="A9196" s="447">
        <v>101010</v>
      </c>
      <c r="B9196" s="332" t="s">
        <v>1618</v>
      </c>
      <c r="C9196" s="447" t="s">
        <v>19</v>
      </c>
      <c r="D9196" s="446">
        <v>28.52</v>
      </c>
    </row>
    <row r="9197" spans="1:4" ht="38.25">
      <c r="A9197" s="447">
        <v>101009</v>
      </c>
      <c r="B9197" s="332" t="s">
        <v>1617</v>
      </c>
      <c r="C9197" s="447" t="s">
        <v>19</v>
      </c>
      <c r="D9197" s="446">
        <v>45.29</v>
      </c>
    </row>
    <row r="9198" spans="1:4" ht="51">
      <c r="A9198" s="447">
        <v>100978</v>
      </c>
      <c r="B9198" s="332" t="s">
        <v>1586</v>
      </c>
      <c r="C9198" s="447" t="s">
        <v>827</v>
      </c>
      <c r="D9198" s="446">
        <v>7.27</v>
      </c>
    </row>
    <row r="9199" spans="1:4" ht="51">
      <c r="A9199" s="447">
        <v>100994</v>
      </c>
      <c r="B9199" s="332" t="s">
        <v>1602</v>
      </c>
      <c r="C9199" s="447" t="s">
        <v>19</v>
      </c>
      <c r="D9199" s="446">
        <v>4.8099999999999996</v>
      </c>
    </row>
    <row r="9200" spans="1:4" ht="51">
      <c r="A9200" s="447">
        <v>100974</v>
      </c>
      <c r="B9200" s="332" t="s">
        <v>1572</v>
      </c>
      <c r="C9200" s="447" t="s">
        <v>827</v>
      </c>
      <c r="D9200" s="446">
        <v>8.73</v>
      </c>
    </row>
    <row r="9201" spans="1:4" ht="51">
      <c r="A9201" s="447">
        <v>100990</v>
      </c>
      <c r="B9201" s="332" t="s">
        <v>1598</v>
      </c>
      <c r="C9201" s="447" t="s">
        <v>19</v>
      </c>
      <c r="D9201" s="446">
        <v>5.83</v>
      </c>
    </row>
    <row r="9202" spans="1:4" ht="51">
      <c r="A9202" s="447">
        <v>100979</v>
      </c>
      <c r="B9202" s="332" t="s">
        <v>1587</v>
      </c>
      <c r="C9202" s="447" t="s">
        <v>827</v>
      </c>
      <c r="D9202" s="446">
        <v>6.71</v>
      </c>
    </row>
    <row r="9203" spans="1:4" ht="51">
      <c r="A9203" s="447">
        <v>100995</v>
      </c>
      <c r="B9203" s="332" t="s">
        <v>1603</v>
      </c>
      <c r="C9203" s="447" t="s">
        <v>19</v>
      </c>
      <c r="D9203" s="446">
        <v>4.4800000000000004</v>
      </c>
    </row>
    <row r="9204" spans="1:4" ht="51">
      <c r="A9204" s="447">
        <v>100975</v>
      </c>
      <c r="B9204" s="332" t="s">
        <v>1573</v>
      </c>
      <c r="C9204" s="447" t="s">
        <v>827</v>
      </c>
      <c r="D9204" s="446">
        <v>8.4600000000000009</v>
      </c>
    </row>
    <row r="9205" spans="1:4" ht="51">
      <c r="A9205" s="447">
        <v>100991</v>
      </c>
      <c r="B9205" s="332" t="s">
        <v>1599</v>
      </c>
      <c r="C9205" s="447" t="s">
        <v>19</v>
      </c>
      <c r="D9205" s="446">
        <v>5.67</v>
      </c>
    </row>
    <row r="9206" spans="1:4" ht="51">
      <c r="A9206" s="447">
        <v>100980</v>
      </c>
      <c r="B9206" s="332" t="s">
        <v>1588</v>
      </c>
      <c r="C9206" s="447" t="s">
        <v>827</v>
      </c>
      <c r="D9206" s="446">
        <v>6.39</v>
      </c>
    </row>
    <row r="9207" spans="1:4" ht="51">
      <c r="A9207" s="447">
        <v>100996</v>
      </c>
      <c r="B9207" s="332" t="s">
        <v>1604</v>
      </c>
      <c r="C9207" s="447" t="s">
        <v>19</v>
      </c>
      <c r="D9207" s="446">
        <v>4.24</v>
      </c>
    </row>
    <row r="9208" spans="1:4" ht="51">
      <c r="A9208" s="447">
        <v>100976</v>
      </c>
      <c r="B9208" s="332" t="s">
        <v>1584</v>
      </c>
      <c r="C9208" s="447" t="s">
        <v>827</v>
      </c>
      <c r="D9208" s="446">
        <v>8.34</v>
      </c>
    </row>
    <row r="9209" spans="1:4" ht="51">
      <c r="A9209" s="447">
        <v>100992</v>
      </c>
      <c r="B9209" s="332" t="s">
        <v>1600</v>
      </c>
      <c r="C9209" s="447" t="s">
        <v>19</v>
      </c>
      <c r="D9209" s="446">
        <v>5.56</v>
      </c>
    </row>
    <row r="9210" spans="1:4" ht="51">
      <c r="A9210" s="447">
        <v>100977</v>
      </c>
      <c r="B9210" s="332" t="s">
        <v>1585</v>
      </c>
      <c r="C9210" s="447" t="s">
        <v>827</v>
      </c>
      <c r="D9210" s="446">
        <v>7.98</v>
      </c>
    </row>
    <row r="9211" spans="1:4" ht="51">
      <c r="A9211" s="447">
        <v>100993</v>
      </c>
      <c r="B9211" s="332" t="s">
        <v>1601</v>
      </c>
      <c r="C9211" s="447" t="s">
        <v>19</v>
      </c>
      <c r="D9211" s="446">
        <v>5.31</v>
      </c>
    </row>
    <row r="9212" spans="1:4" ht="51">
      <c r="A9212" s="447">
        <v>100973</v>
      </c>
      <c r="B9212" s="332" t="s">
        <v>1571</v>
      </c>
      <c r="C9212" s="447" t="s">
        <v>827</v>
      </c>
      <c r="D9212" s="446">
        <v>8.9700000000000006</v>
      </c>
    </row>
    <row r="9213" spans="1:4" ht="51">
      <c r="A9213" s="447">
        <v>100989</v>
      </c>
      <c r="B9213" s="332" t="s">
        <v>1597</v>
      </c>
      <c r="C9213" s="447" t="s">
        <v>19</v>
      </c>
      <c r="D9213" s="446">
        <v>5.99</v>
      </c>
    </row>
    <row r="9214" spans="1:4" ht="38.25">
      <c r="A9214" s="447">
        <v>101467</v>
      </c>
      <c r="B9214" s="332" t="s">
        <v>1629</v>
      </c>
      <c r="C9214" s="447" t="s">
        <v>19</v>
      </c>
      <c r="D9214" s="446">
        <v>19.09</v>
      </c>
    </row>
    <row r="9215" spans="1:4" ht="38.25">
      <c r="A9215" s="447">
        <v>101468</v>
      </c>
      <c r="B9215" s="332" t="s">
        <v>1630</v>
      </c>
      <c r="C9215" s="447" t="s">
        <v>19</v>
      </c>
      <c r="D9215" s="446">
        <v>17.46</v>
      </c>
    </row>
    <row r="9216" spans="1:4" ht="38.25">
      <c r="A9216" s="447">
        <v>101014</v>
      </c>
      <c r="B9216" s="332" t="s">
        <v>1620</v>
      </c>
      <c r="C9216" s="447" t="s">
        <v>19</v>
      </c>
      <c r="D9216" s="446">
        <v>43.62</v>
      </c>
    </row>
    <row r="9217" spans="1:4" ht="38.25">
      <c r="A9217" s="447">
        <v>101015</v>
      </c>
      <c r="B9217" s="332" t="s">
        <v>1621</v>
      </c>
      <c r="C9217" s="447" t="s">
        <v>19</v>
      </c>
      <c r="D9217" s="446">
        <v>35.83</v>
      </c>
    </row>
    <row r="9218" spans="1:4" ht="38.25">
      <c r="A9218" s="447">
        <v>101463</v>
      </c>
      <c r="B9218" s="332" t="s">
        <v>1625</v>
      </c>
      <c r="C9218" s="447" t="s">
        <v>19</v>
      </c>
      <c r="D9218" s="446">
        <v>47.76</v>
      </c>
    </row>
    <row r="9219" spans="1:4" ht="38.25">
      <c r="A9219" s="447">
        <v>101464</v>
      </c>
      <c r="B9219" s="332" t="s">
        <v>1626</v>
      </c>
      <c r="C9219" s="447" t="s">
        <v>19</v>
      </c>
      <c r="D9219" s="446">
        <v>36.69</v>
      </c>
    </row>
    <row r="9220" spans="1:4" ht="38.25">
      <c r="A9220" s="447">
        <v>101465</v>
      </c>
      <c r="B9220" s="332" t="s">
        <v>1627</v>
      </c>
      <c r="C9220" s="447" t="s">
        <v>19</v>
      </c>
      <c r="D9220" s="446">
        <v>28.04</v>
      </c>
    </row>
    <row r="9221" spans="1:4" ht="38.25">
      <c r="A9221" s="447">
        <v>101466</v>
      </c>
      <c r="B9221" s="332" t="s">
        <v>1628</v>
      </c>
      <c r="C9221" s="447" t="s">
        <v>19</v>
      </c>
      <c r="D9221" s="446">
        <v>22.82</v>
      </c>
    </row>
    <row r="9222" spans="1:4" ht="38.25">
      <c r="A9222" s="447">
        <v>101013</v>
      </c>
      <c r="B9222" s="332" t="s">
        <v>1619</v>
      </c>
      <c r="C9222" s="447" t="s">
        <v>19</v>
      </c>
      <c r="D9222" s="446">
        <v>47.62</v>
      </c>
    </row>
    <row r="9223" spans="1:4" ht="38.25">
      <c r="A9223" s="447">
        <v>101477</v>
      </c>
      <c r="B9223" s="332" t="s">
        <v>1639</v>
      </c>
      <c r="C9223" s="447" t="s">
        <v>19</v>
      </c>
      <c r="D9223" s="446">
        <v>13.82</v>
      </c>
    </row>
    <row r="9224" spans="1:4" ht="38.25">
      <c r="A9224" s="447">
        <v>101478</v>
      </c>
      <c r="B9224" s="332" t="s">
        <v>1640</v>
      </c>
      <c r="C9224" s="447" t="s">
        <v>19</v>
      </c>
      <c r="D9224" s="446">
        <v>11.77</v>
      </c>
    </row>
    <row r="9225" spans="1:4" ht="38.25">
      <c r="A9225" s="447">
        <v>101017</v>
      </c>
      <c r="B9225" s="332" t="s">
        <v>1623</v>
      </c>
      <c r="C9225" s="447" t="s">
        <v>19</v>
      </c>
      <c r="D9225" s="446">
        <v>31.45</v>
      </c>
    </row>
    <row r="9226" spans="1:4" ht="38.25">
      <c r="A9226" s="447">
        <v>101018</v>
      </c>
      <c r="B9226" s="332" t="s">
        <v>1624</v>
      </c>
      <c r="C9226" s="447" t="s">
        <v>19</v>
      </c>
      <c r="D9226" s="446">
        <v>25.84</v>
      </c>
    </row>
    <row r="9227" spans="1:4" ht="38.25">
      <c r="A9227" s="447">
        <v>101469</v>
      </c>
      <c r="B9227" s="332" t="s">
        <v>1631</v>
      </c>
      <c r="C9227" s="447" t="s">
        <v>19</v>
      </c>
      <c r="D9227" s="446">
        <v>39.090000000000003</v>
      </c>
    </row>
    <row r="9228" spans="1:4" ht="38.25">
      <c r="A9228" s="447">
        <v>101470</v>
      </c>
      <c r="B9228" s="332" t="s">
        <v>1632</v>
      </c>
      <c r="C9228" s="447" t="s">
        <v>19</v>
      </c>
      <c r="D9228" s="446">
        <v>31.03</v>
      </c>
    </row>
    <row r="9229" spans="1:4" ht="38.25">
      <c r="A9229" s="447">
        <v>101471</v>
      </c>
      <c r="B9229" s="332" t="s">
        <v>1633</v>
      </c>
      <c r="C9229" s="447" t="s">
        <v>19</v>
      </c>
      <c r="D9229" s="446">
        <v>26.61</v>
      </c>
    </row>
    <row r="9230" spans="1:4" ht="38.25">
      <c r="A9230" s="447">
        <v>101472</v>
      </c>
      <c r="B9230" s="332" t="s">
        <v>1634</v>
      </c>
      <c r="C9230" s="447" t="s">
        <v>19</v>
      </c>
      <c r="D9230" s="446">
        <v>20.71</v>
      </c>
    </row>
    <row r="9231" spans="1:4" ht="38.25">
      <c r="A9231" s="447">
        <v>101473</v>
      </c>
      <c r="B9231" s="332" t="s">
        <v>1635</v>
      </c>
      <c r="C9231" s="447" t="s">
        <v>19</v>
      </c>
      <c r="D9231" s="446">
        <v>29.82</v>
      </c>
    </row>
    <row r="9232" spans="1:4" ht="38.25">
      <c r="A9232" s="447">
        <v>101474</v>
      </c>
      <c r="B9232" s="332" t="s">
        <v>1636</v>
      </c>
      <c r="C9232" s="447" t="s">
        <v>19</v>
      </c>
      <c r="D9232" s="446">
        <v>21.34</v>
      </c>
    </row>
    <row r="9233" spans="1:4" ht="38.25">
      <c r="A9233" s="447">
        <v>101475</v>
      </c>
      <c r="B9233" s="332" t="s">
        <v>1637</v>
      </c>
      <c r="C9233" s="447" t="s">
        <v>19</v>
      </c>
      <c r="D9233" s="446">
        <v>18.920000000000002</v>
      </c>
    </row>
    <row r="9234" spans="1:4" ht="38.25">
      <c r="A9234" s="447">
        <v>101476</v>
      </c>
      <c r="B9234" s="332" t="s">
        <v>1638</v>
      </c>
      <c r="C9234" s="447" t="s">
        <v>19</v>
      </c>
      <c r="D9234" s="446">
        <v>16.88</v>
      </c>
    </row>
    <row r="9235" spans="1:4" ht="38.25">
      <c r="A9235" s="447">
        <v>101016</v>
      </c>
      <c r="B9235" s="332" t="s">
        <v>1622</v>
      </c>
      <c r="C9235" s="447" t="s">
        <v>19</v>
      </c>
      <c r="D9235" s="446">
        <v>41.49</v>
      </c>
    </row>
    <row r="9236" spans="1:4" ht="38.25">
      <c r="A9236" s="447">
        <v>101487</v>
      </c>
      <c r="B9236" s="332" t="s">
        <v>1647</v>
      </c>
      <c r="C9236" s="447" t="s">
        <v>19</v>
      </c>
      <c r="D9236" s="446">
        <v>102.75</v>
      </c>
    </row>
    <row r="9237" spans="1:4" ht="38.25">
      <c r="A9237" s="447">
        <v>101488</v>
      </c>
      <c r="B9237" s="332" t="s">
        <v>1648</v>
      </c>
      <c r="C9237" s="447" t="s">
        <v>19</v>
      </c>
      <c r="D9237" s="446">
        <v>88.92</v>
      </c>
    </row>
    <row r="9238" spans="1:4" ht="38.25">
      <c r="A9238" s="447">
        <v>101480</v>
      </c>
      <c r="B9238" s="332" t="s">
        <v>1641</v>
      </c>
      <c r="C9238" s="447" t="s">
        <v>19</v>
      </c>
      <c r="D9238" s="446">
        <v>69.900000000000006</v>
      </c>
    </row>
    <row r="9239" spans="1:4" ht="38.25">
      <c r="A9239" s="447">
        <v>101481</v>
      </c>
      <c r="B9239" s="332" t="s">
        <v>1642</v>
      </c>
      <c r="C9239" s="447" t="s">
        <v>19</v>
      </c>
      <c r="D9239" s="446">
        <v>50.49</v>
      </c>
    </row>
    <row r="9240" spans="1:4" ht="38.25">
      <c r="A9240" s="447">
        <v>101482</v>
      </c>
      <c r="B9240" s="332" t="s">
        <v>3650</v>
      </c>
      <c r="C9240" s="447" t="s">
        <v>19</v>
      </c>
      <c r="D9240" s="446">
        <v>37.729999999999997</v>
      </c>
    </row>
    <row r="9241" spans="1:4" ht="38.25">
      <c r="A9241" s="447">
        <v>101483</v>
      </c>
      <c r="B9241" s="332" t="s">
        <v>1643</v>
      </c>
      <c r="C9241" s="447" t="s">
        <v>19</v>
      </c>
      <c r="D9241" s="446">
        <v>39.17</v>
      </c>
    </row>
    <row r="9242" spans="1:4" ht="38.25">
      <c r="A9242" s="447">
        <v>101484</v>
      </c>
      <c r="B9242" s="332" t="s">
        <v>1644</v>
      </c>
      <c r="C9242" s="447" t="s">
        <v>19</v>
      </c>
      <c r="D9242" s="446">
        <v>202.98</v>
      </c>
    </row>
    <row r="9243" spans="1:4" ht="38.25">
      <c r="A9243" s="447">
        <v>101485</v>
      </c>
      <c r="B9243" s="332" t="s">
        <v>1645</v>
      </c>
      <c r="C9243" s="447" t="s">
        <v>19</v>
      </c>
      <c r="D9243" s="446">
        <v>155.81</v>
      </c>
    </row>
    <row r="9244" spans="1:4" ht="38.25">
      <c r="A9244" s="447">
        <v>101486</v>
      </c>
      <c r="B9244" s="332" t="s">
        <v>1646</v>
      </c>
      <c r="C9244" s="447" t="s">
        <v>19</v>
      </c>
      <c r="D9244" s="446">
        <v>140.35</v>
      </c>
    </row>
    <row r="9245" spans="1:4" ht="25.5">
      <c r="A9245" s="447">
        <v>101006</v>
      </c>
      <c r="B9245" s="332" t="s">
        <v>1614</v>
      </c>
      <c r="C9245" s="447" t="s">
        <v>827</v>
      </c>
      <c r="D9245" s="446">
        <v>21.87</v>
      </c>
    </row>
    <row r="9246" spans="1:4" ht="25.5">
      <c r="A9246" s="447">
        <v>101005</v>
      </c>
      <c r="B9246" s="332" t="s">
        <v>1613</v>
      </c>
      <c r="C9246" s="447" t="s">
        <v>827</v>
      </c>
      <c r="D9246" s="446">
        <v>19.64</v>
      </c>
    </row>
    <row r="9247" spans="1:4" ht="25.5">
      <c r="A9247" s="447">
        <v>102568</v>
      </c>
      <c r="B9247" s="332" t="s">
        <v>3649</v>
      </c>
      <c r="C9247" s="447" t="s">
        <v>19</v>
      </c>
      <c r="D9247" s="446">
        <v>299.12</v>
      </c>
    </row>
    <row r="9248" spans="1:4" ht="25.5">
      <c r="A9248" s="447">
        <v>101479</v>
      </c>
      <c r="B9248" s="332" t="s">
        <v>1583</v>
      </c>
      <c r="C9248" s="447" t="s">
        <v>19</v>
      </c>
      <c r="D9248" s="446">
        <v>175.58</v>
      </c>
    </row>
    <row r="9249" spans="1:4" ht="38.25">
      <c r="A9249" s="447">
        <v>101019</v>
      </c>
      <c r="B9249" s="332" t="s">
        <v>1582</v>
      </c>
      <c r="C9249" s="447" t="s">
        <v>19</v>
      </c>
      <c r="D9249" s="446">
        <v>602.67999999999995</v>
      </c>
    </row>
    <row r="9250" spans="1:4" ht="25.5">
      <c r="A9250" s="447">
        <v>100938</v>
      </c>
      <c r="B9250" s="332" t="s">
        <v>1544</v>
      </c>
      <c r="C9250" s="447" t="s">
        <v>1212</v>
      </c>
      <c r="D9250" s="446">
        <v>7.82</v>
      </c>
    </row>
    <row r="9251" spans="1:4" ht="25.5">
      <c r="A9251" s="447">
        <v>100942</v>
      </c>
      <c r="B9251" s="332" t="s">
        <v>1548</v>
      </c>
      <c r="C9251" s="447" t="s">
        <v>1214</v>
      </c>
      <c r="D9251" s="446">
        <v>5.22</v>
      </c>
    </row>
    <row r="9252" spans="1:4" ht="25.5">
      <c r="A9252" s="447">
        <v>93588</v>
      </c>
      <c r="B9252" s="332" t="s">
        <v>1515</v>
      </c>
      <c r="C9252" s="447" t="s">
        <v>1212</v>
      </c>
      <c r="D9252" s="446">
        <v>3.28</v>
      </c>
    </row>
    <row r="9253" spans="1:4" ht="25.5">
      <c r="A9253" s="447">
        <v>93594</v>
      </c>
      <c r="B9253" s="332" t="s">
        <v>1521</v>
      </c>
      <c r="C9253" s="447" t="s">
        <v>1214</v>
      </c>
      <c r="D9253" s="446">
        <v>2.19</v>
      </c>
    </row>
    <row r="9254" spans="1:4" ht="38.25">
      <c r="A9254" s="447">
        <v>93589</v>
      </c>
      <c r="B9254" s="332" t="s">
        <v>1516</v>
      </c>
      <c r="C9254" s="447" t="s">
        <v>1212</v>
      </c>
      <c r="D9254" s="446">
        <v>2.81</v>
      </c>
    </row>
    <row r="9255" spans="1:4" ht="25.5">
      <c r="A9255" s="447">
        <v>93595</v>
      </c>
      <c r="B9255" s="332" t="s">
        <v>1522</v>
      </c>
      <c r="C9255" s="447" t="s">
        <v>1214</v>
      </c>
      <c r="D9255" s="446">
        <v>1.9</v>
      </c>
    </row>
    <row r="9256" spans="1:4" ht="38.25">
      <c r="A9256" s="447">
        <v>93590</v>
      </c>
      <c r="B9256" s="332" t="s">
        <v>1517</v>
      </c>
      <c r="C9256" s="447" t="s">
        <v>1212</v>
      </c>
      <c r="D9256" s="446">
        <v>1.03</v>
      </c>
    </row>
    <row r="9257" spans="1:4" ht="38.25">
      <c r="A9257" s="447">
        <v>93596</v>
      </c>
      <c r="B9257" s="332" t="s">
        <v>1523</v>
      </c>
      <c r="C9257" s="447" t="s">
        <v>1214</v>
      </c>
      <c r="D9257" s="446">
        <v>0.69</v>
      </c>
    </row>
    <row r="9258" spans="1:4" ht="38.25">
      <c r="A9258" s="447">
        <v>95875</v>
      </c>
      <c r="B9258" s="332" t="s">
        <v>1533</v>
      </c>
      <c r="C9258" s="447" t="s">
        <v>1212</v>
      </c>
      <c r="D9258" s="446">
        <v>2.59</v>
      </c>
    </row>
    <row r="9259" spans="1:4" ht="25.5">
      <c r="A9259" s="447">
        <v>95878</v>
      </c>
      <c r="B9259" s="332" t="s">
        <v>1536</v>
      </c>
      <c r="C9259" s="447" t="s">
        <v>1214</v>
      </c>
      <c r="D9259" s="446">
        <v>1.74</v>
      </c>
    </row>
    <row r="9260" spans="1:4" ht="25.5">
      <c r="A9260" s="447">
        <v>100943</v>
      </c>
      <c r="B9260" s="332" t="s">
        <v>1549</v>
      </c>
      <c r="C9260" s="447" t="s">
        <v>1214</v>
      </c>
      <c r="D9260" s="446">
        <v>4.33</v>
      </c>
    </row>
    <row r="9261" spans="1:4" ht="25.5">
      <c r="A9261" s="447">
        <v>100939</v>
      </c>
      <c r="B9261" s="332" t="s">
        <v>1545</v>
      </c>
      <c r="C9261" s="447" t="s">
        <v>1212</v>
      </c>
      <c r="D9261" s="446">
        <v>6.53</v>
      </c>
    </row>
    <row r="9262" spans="1:4" ht="25.5">
      <c r="A9262" s="447">
        <v>93591</v>
      </c>
      <c r="B9262" s="332" t="s">
        <v>1518</v>
      </c>
      <c r="C9262" s="447" t="s">
        <v>1212</v>
      </c>
      <c r="D9262" s="446">
        <v>2.73</v>
      </c>
    </row>
    <row r="9263" spans="1:4" ht="25.5">
      <c r="A9263" s="447">
        <v>93597</v>
      </c>
      <c r="B9263" s="332" t="s">
        <v>1524</v>
      </c>
      <c r="C9263" s="447" t="s">
        <v>1214</v>
      </c>
      <c r="D9263" s="446">
        <v>1.81</v>
      </c>
    </row>
    <row r="9264" spans="1:4" ht="38.25">
      <c r="A9264" s="447">
        <v>93592</v>
      </c>
      <c r="B9264" s="332" t="s">
        <v>1519</v>
      </c>
      <c r="C9264" s="447" t="s">
        <v>1212</v>
      </c>
      <c r="D9264" s="446">
        <v>2.37</v>
      </c>
    </row>
    <row r="9265" spans="1:4" ht="25.5">
      <c r="A9265" s="447">
        <v>93598</v>
      </c>
      <c r="B9265" s="332" t="s">
        <v>1525</v>
      </c>
      <c r="C9265" s="447" t="s">
        <v>1214</v>
      </c>
      <c r="D9265" s="446">
        <v>1.57</v>
      </c>
    </row>
    <row r="9266" spans="1:4" ht="38.25">
      <c r="A9266" s="447">
        <v>93593</v>
      </c>
      <c r="B9266" s="332" t="s">
        <v>1520</v>
      </c>
      <c r="C9266" s="447" t="s">
        <v>1212</v>
      </c>
      <c r="D9266" s="446">
        <v>0.86</v>
      </c>
    </row>
    <row r="9267" spans="1:4" ht="38.25">
      <c r="A9267" s="447">
        <v>93599</v>
      </c>
      <c r="B9267" s="332" t="s">
        <v>1526</v>
      </c>
      <c r="C9267" s="447" t="s">
        <v>1214</v>
      </c>
      <c r="D9267" s="446">
        <v>0.56999999999999995</v>
      </c>
    </row>
    <row r="9268" spans="1:4" ht="38.25">
      <c r="A9268" s="447">
        <v>95876</v>
      </c>
      <c r="B9268" s="332" t="s">
        <v>1534</v>
      </c>
      <c r="C9268" s="447" t="s">
        <v>1212</v>
      </c>
      <c r="D9268" s="446">
        <v>2.14</v>
      </c>
    </row>
    <row r="9269" spans="1:4" ht="25.5">
      <c r="A9269" s="447">
        <v>95879</v>
      </c>
      <c r="B9269" s="332" t="s">
        <v>1537</v>
      </c>
      <c r="C9269" s="447" t="s">
        <v>1214</v>
      </c>
      <c r="D9269" s="446">
        <v>1.45</v>
      </c>
    </row>
    <row r="9270" spans="1:4" ht="25.5">
      <c r="A9270" s="447">
        <v>100940</v>
      </c>
      <c r="B9270" s="332" t="s">
        <v>1546</v>
      </c>
      <c r="C9270" s="447" t="s">
        <v>1212</v>
      </c>
      <c r="D9270" s="446">
        <v>5.62</v>
      </c>
    </row>
    <row r="9271" spans="1:4" ht="25.5">
      <c r="A9271" s="447">
        <v>100944</v>
      </c>
      <c r="B9271" s="332" t="s">
        <v>1550</v>
      </c>
      <c r="C9271" s="447" t="s">
        <v>1214</v>
      </c>
      <c r="D9271" s="446">
        <v>3.75</v>
      </c>
    </row>
    <row r="9272" spans="1:4" ht="25.5">
      <c r="A9272" s="447">
        <v>95425</v>
      </c>
      <c r="B9272" s="332" t="s">
        <v>1527</v>
      </c>
      <c r="C9272" s="447" t="s">
        <v>1212</v>
      </c>
      <c r="D9272" s="446">
        <v>2.33</v>
      </c>
    </row>
    <row r="9273" spans="1:4" ht="25.5">
      <c r="A9273" s="447">
        <v>95428</v>
      </c>
      <c r="B9273" s="332" t="s">
        <v>1530</v>
      </c>
      <c r="C9273" s="447" t="s">
        <v>1214</v>
      </c>
      <c r="D9273" s="446">
        <v>1.57</v>
      </c>
    </row>
    <row r="9274" spans="1:4" ht="38.25">
      <c r="A9274" s="447">
        <v>95426</v>
      </c>
      <c r="B9274" s="332" t="s">
        <v>1528</v>
      </c>
      <c r="C9274" s="447" t="s">
        <v>1212</v>
      </c>
      <c r="D9274" s="446">
        <v>2.02</v>
      </c>
    </row>
    <row r="9275" spans="1:4" ht="25.5">
      <c r="A9275" s="447">
        <v>95429</v>
      </c>
      <c r="B9275" s="332" t="s">
        <v>1531</v>
      </c>
      <c r="C9275" s="447" t="s">
        <v>1214</v>
      </c>
      <c r="D9275" s="446">
        <v>1.36</v>
      </c>
    </row>
    <row r="9276" spans="1:4" ht="38.25">
      <c r="A9276" s="447">
        <v>95427</v>
      </c>
      <c r="B9276" s="332" t="s">
        <v>1529</v>
      </c>
      <c r="C9276" s="447" t="s">
        <v>1212</v>
      </c>
      <c r="D9276" s="446">
        <v>0.75</v>
      </c>
    </row>
    <row r="9277" spans="1:4" ht="38.25">
      <c r="A9277" s="447">
        <v>95430</v>
      </c>
      <c r="B9277" s="332" t="s">
        <v>1532</v>
      </c>
      <c r="C9277" s="447" t="s">
        <v>1214</v>
      </c>
      <c r="D9277" s="446">
        <v>0.48</v>
      </c>
    </row>
    <row r="9278" spans="1:4" ht="38.25">
      <c r="A9278" s="447">
        <v>95877</v>
      </c>
      <c r="B9278" s="332" t="s">
        <v>1535</v>
      </c>
      <c r="C9278" s="447" t="s">
        <v>1212</v>
      </c>
      <c r="D9278" s="446">
        <v>1.85</v>
      </c>
    </row>
    <row r="9279" spans="1:4" ht="25.5">
      <c r="A9279" s="447">
        <v>95880</v>
      </c>
      <c r="B9279" s="332" t="s">
        <v>1538</v>
      </c>
      <c r="C9279" s="447" t="s">
        <v>1214</v>
      </c>
      <c r="D9279" s="446">
        <v>1.24</v>
      </c>
    </row>
    <row r="9280" spans="1:4" ht="25.5">
      <c r="A9280" s="447">
        <v>100937</v>
      </c>
      <c r="B9280" s="332" t="s">
        <v>1543</v>
      </c>
      <c r="C9280" s="447" t="s">
        <v>1212</v>
      </c>
      <c r="D9280" s="446">
        <v>9.27</v>
      </c>
    </row>
    <row r="9281" spans="1:4" ht="25.5">
      <c r="A9281" s="447">
        <v>100941</v>
      </c>
      <c r="B9281" s="332" t="s">
        <v>1547</v>
      </c>
      <c r="C9281" s="447" t="s">
        <v>1214</v>
      </c>
      <c r="D9281" s="446">
        <v>6.17</v>
      </c>
    </row>
    <row r="9282" spans="1:4" ht="25.5">
      <c r="A9282" s="447">
        <v>97912</v>
      </c>
      <c r="B9282" s="332" t="s">
        <v>1539</v>
      </c>
      <c r="C9282" s="447" t="s">
        <v>1212</v>
      </c>
      <c r="D9282" s="446">
        <v>3.88</v>
      </c>
    </row>
    <row r="9283" spans="1:4" ht="25.5">
      <c r="A9283" s="447">
        <v>97916</v>
      </c>
      <c r="B9283" s="332" t="s">
        <v>1213</v>
      </c>
      <c r="C9283" s="447" t="s">
        <v>1214</v>
      </c>
      <c r="D9283" s="446">
        <v>2.59</v>
      </c>
    </row>
    <row r="9284" spans="1:4" ht="25.5">
      <c r="A9284" s="447">
        <v>97913</v>
      </c>
      <c r="B9284" s="332" t="s">
        <v>1540</v>
      </c>
      <c r="C9284" s="447" t="s">
        <v>1212</v>
      </c>
      <c r="D9284" s="446">
        <v>3.37</v>
      </c>
    </row>
    <row r="9285" spans="1:4" ht="25.5">
      <c r="A9285" s="447">
        <v>97917</v>
      </c>
      <c r="B9285" s="332" t="s">
        <v>1215</v>
      </c>
      <c r="C9285" s="447" t="s">
        <v>1214</v>
      </c>
      <c r="D9285" s="446">
        <v>2.23</v>
      </c>
    </row>
    <row r="9286" spans="1:4" ht="38.25">
      <c r="A9286" s="447">
        <v>97915</v>
      </c>
      <c r="B9286" s="332" t="s">
        <v>1542</v>
      </c>
      <c r="C9286" s="447" t="s">
        <v>1212</v>
      </c>
      <c r="D9286" s="446">
        <v>1.24</v>
      </c>
    </row>
    <row r="9287" spans="1:4" ht="38.25">
      <c r="A9287" s="447">
        <v>97919</v>
      </c>
      <c r="B9287" s="332" t="s">
        <v>1217</v>
      </c>
      <c r="C9287" s="447" t="s">
        <v>1214</v>
      </c>
      <c r="D9287" s="446">
        <v>0.82</v>
      </c>
    </row>
    <row r="9288" spans="1:4" ht="25.5">
      <c r="A9288" s="447">
        <v>97914</v>
      </c>
      <c r="B9288" s="332" t="s">
        <v>1541</v>
      </c>
      <c r="C9288" s="447" t="s">
        <v>1212</v>
      </c>
      <c r="D9288" s="446">
        <v>3.09</v>
      </c>
    </row>
    <row r="9289" spans="1:4" ht="25.5">
      <c r="A9289" s="447">
        <v>97918</v>
      </c>
      <c r="B9289" s="332" t="s">
        <v>1216</v>
      </c>
      <c r="C9289" s="447" t="s">
        <v>1214</v>
      </c>
      <c r="D9289" s="446">
        <v>2.06</v>
      </c>
    </row>
    <row r="9290" spans="1:4" ht="25.5">
      <c r="A9290" s="447">
        <v>100949</v>
      </c>
      <c r="B9290" s="332" t="s">
        <v>1555</v>
      </c>
      <c r="C9290" s="447" t="s">
        <v>1214</v>
      </c>
      <c r="D9290" s="446">
        <v>7.02</v>
      </c>
    </row>
    <row r="9291" spans="1:4" ht="25.5">
      <c r="A9291" s="447">
        <v>100945</v>
      </c>
      <c r="B9291" s="332" t="s">
        <v>1551</v>
      </c>
      <c r="C9291" s="447" t="s">
        <v>1214</v>
      </c>
      <c r="D9291" s="446">
        <v>2.95</v>
      </c>
    </row>
    <row r="9292" spans="1:4" ht="25.5">
      <c r="A9292" s="447">
        <v>100946</v>
      </c>
      <c r="B9292" s="332" t="s">
        <v>1552</v>
      </c>
      <c r="C9292" s="447" t="s">
        <v>1214</v>
      </c>
      <c r="D9292" s="446">
        <v>2.5499999999999998</v>
      </c>
    </row>
    <row r="9293" spans="1:4" ht="38.25">
      <c r="A9293" s="447">
        <v>100948</v>
      </c>
      <c r="B9293" s="332" t="s">
        <v>1554</v>
      </c>
      <c r="C9293" s="447" t="s">
        <v>1214</v>
      </c>
      <c r="D9293" s="446">
        <v>0.92</v>
      </c>
    </row>
    <row r="9294" spans="1:4" ht="25.5">
      <c r="A9294" s="447">
        <v>100947</v>
      </c>
      <c r="B9294" s="332" t="s">
        <v>1553</v>
      </c>
      <c r="C9294" s="447" t="s">
        <v>1214</v>
      </c>
      <c r="D9294" s="446">
        <v>2.35</v>
      </c>
    </row>
    <row r="9295" spans="1:4" ht="38.25">
      <c r="A9295" s="447">
        <v>100954</v>
      </c>
      <c r="B9295" s="332" t="s">
        <v>1560</v>
      </c>
      <c r="C9295" s="447" t="s">
        <v>1214</v>
      </c>
      <c r="D9295" s="446">
        <v>8.94</v>
      </c>
    </row>
    <row r="9296" spans="1:4" ht="38.25">
      <c r="A9296" s="447">
        <v>100950</v>
      </c>
      <c r="B9296" s="332" t="s">
        <v>1556</v>
      </c>
      <c r="C9296" s="447" t="s">
        <v>1214</v>
      </c>
      <c r="D9296" s="446">
        <v>3.75</v>
      </c>
    </row>
    <row r="9297" spans="1:4" ht="38.25">
      <c r="A9297" s="447">
        <v>100951</v>
      </c>
      <c r="B9297" s="332" t="s">
        <v>1557</v>
      </c>
      <c r="C9297" s="447" t="s">
        <v>1214</v>
      </c>
      <c r="D9297" s="446">
        <v>3.24</v>
      </c>
    </row>
    <row r="9298" spans="1:4" ht="51">
      <c r="A9298" s="447">
        <v>100953</v>
      </c>
      <c r="B9298" s="332" t="s">
        <v>1559</v>
      </c>
      <c r="C9298" s="447" t="s">
        <v>1214</v>
      </c>
      <c r="D9298" s="446">
        <v>1.18</v>
      </c>
    </row>
    <row r="9299" spans="1:4" ht="38.25">
      <c r="A9299" s="447">
        <v>100952</v>
      </c>
      <c r="B9299" s="332" t="s">
        <v>1558</v>
      </c>
      <c r="C9299" s="447" t="s">
        <v>1214</v>
      </c>
      <c r="D9299" s="446">
        <v>2.98</v>
      </c>
    </row>
    <row r="9300" spans="1:4" ht="25.5">
      <c r="A9300" s="447">
        <v>100964</v>
      </c>
      <c r="B9300" s="332" t="s">
        <v>1570</v>
      </c>
      <c r="C9300" s="447" t="s">
        <v>1212</v>
      </c>
      <c r="D9300" s="446">
        <v>9.2100000000000009</v>
      </c>
    </row>
    <row r="9301" spans="1:4" ht="25.5">
      <c r="A9301" s="447">
        <v>100960</v>
      </c>
      <c r="B9301" s="332" t="s">
        <v>1566</v>
      </c>
      <c r="C9301" s="447" t="s">
        <v>1212</v>
      </c>
      <c r="D9301" s="446">
        <v>3.83</v>
      </c>
    </row>
    <row r="9302" spans="1:4" ht="25.5">
      <c r="A9302" s="447">
        <v>100961</v>
      </c>
      <c r="B9302" s="332" t="s">
        <v>1567</v>
      </c>
      <c r="C9302" s="447" t="s">
        <v>1212</v>
      </c>
      <c r="D9302" s="446">
        <v>3.33</v>
      </c>
    </row>
    <row r="9303" spans="1:4" ht="38.25">
      <c r="A9303" s="447">
        <v>100963</v>
      </c>
      <c r="B9303" s="332" t="s">
        <v>1569</v>
      </c>
      <c r="C9303" s="447" t="s">
        <v>1212</v>
      </c>
      <c r="D9303" s="446">
        <v>1.2</v>
      </c>
    </row>
    <row r="9304" spans="1:4" ht="25.5">
      <c r="A9304" s="447">
        <v>100962</v>
      </c>
      <c r="B9304" s="332" t="s">
        <v>1568</v>
      </c>
      <c r="C9304" s="447" t="s">
        <v>1212</v>
      </c>
      <c r="D9304" s="446">
        <v>3.04</v>
      </c>
    </row>
    <row r="9305" spans="1:4" ht="25.5">
      <c r="A9305" s="447">
        <v>100959</v>
      </c>
      <c r="B9305" s="332" t="s">
        <v>1565</v>
      </c>
      <c r="C9305" s="447" t="s">
        <v>1212</v>
      </c>
      <c r="D9305" s="446">
        <v>12.32</v>
      </c>
    </row>
    <row r="9306" spans="1:4" ht="25.5">
      <c r="A9306" s="447">
        <v>100955</v>
      </c>
      <c r="B9306" s="332" t="s">
        <v>1561</v>
      </c>
      <c r="C9306" s="447" t="s">
        <v>1212</v>
      </c>
      <c r="D9306" s="446">
        <v>5.16</v>
      </c>
    </row>
    <row r="9307" spans="1:4" ht="25.5">
      <c r="A9307" s="447">
        <v>100956</v>
      </c>
      <c r="B9307" s="332" t="s">
        <v>1562</v>
      </c>
      <c r="C9307" s="447" t="s">
        <v>1212</v>
      </c>
      <c r="D9307" s="446">
        <v>4.4800000000000004</v>
      </c>
    </row>
    <row r="9308" spans="1:4" ht="38.25">
      <c r="A9308" s="447">
        <v>100958</v>
      </c>
      <c r="B9308" s="332" t="s">
        <v>1564</v>
      </c>
      <c r="C9308" s="447" t="s">
        <v>1212</v>
      </c>
      <c r="D9308" s="446">
        <v>1.65</v>
      </c>
    </row>
    <row r="9309" spans="1:4" ht="25.5">
      <c r="A9309" s="447">
        <v>100957</v>
      </c>
      <c r="B9309" s="332" t="s">
        <v>1563</v>
      </c>
      <c r="C9309" s="447" t="s">
        <v>1212</v>
      </c>
      <c r="D9309" s="446">
        <v>4.0999999999999996</v>
      </c>
    </row>
    <row r="9310" spans="1:4" ht="38.25">
      <c r="A9310" s="447">
        <v>100970</v>
      </c>
      <c r="B9310" s="332" t="s">
        <v>1579</v>
      </c>
      <c r="C9310" s="447" t="s">
        <v>1214</v>
      </c>
      <c r="D9310" s="446">
        <v>2</v>
      </c>
    </row>
    <row r="9311" spans="1:4" ht="38.25">
      <c r="A9311" s="447">
        <v>100969</v>
      </c>
      <c r="B9311" s="332" t="s">
        <v>1578</v>
      </c>
      <c r="C9311" s="447" t="s">
        <v>1214</v>
      </c>
      <c r="D9311" s="446">
        <v>2.36</v>
      </c>
    </row>
    <row r="9312" spans="1:4" ht="51">
      <c r="A9312" s="447">
        <v>102333</v>
      </c>
      <c r="B9312" s="332" t="s">
        <v>1581</v>
      </c>
      <c r="C9312" s="447" t="s">
        <v>1214</v>
      </c>
      <c r="D9312" s="446">
        <v>0.74</v>
      </c>
    </row>
    <row r="9313" spans="1:4" ht="38.25">
      <c r="A9313" s="447">
        <v>102332</v>
      </c>
      <c r="B9313" s="332" t="s">
        <v>1580</v>
      </c>
      <c r="C9313" s="447" t="s">
        <v>1214</v>
      </c>
      <c r="D9313" s="446">
        <v>1.86</v>
      </c>
    </row>
    <row r="9314" spans="1:4" ht="38.25">
      <c r="A9314" s="447">
        <v>100965</v>
      </c>
      <c r="B9314" s="332" t="s">
        <v>1574</v>
      </c>
      <c r="C9314" s="447" t="s">
        <v>1214</v>
      </c>
      <c r="D9314" s="446">
        <v>1.78</v>
      </c>
    </row>
    <row r="9315" spans="1:4" ht="38.25">
      <c r="A9315" s="447">
        <v>100966</v>
      </c>
      <c r="B9315" s="332" t="s">
        <v>1575</v>
      </c>
      <c r="C9315" s="447" t="s">
        <v>1214</v>
      </c>
      <c r="D9315" s="446">
        <v>1.53</v>
      </c>
    </row>
    <row r="9316" spans="1:4" ht="51">
      <c r="A9316" s="447">
        <v>102331</v>
      </c>
      <c r="B9316" s="332" t="s">
        <v>1577</v>
      </c>
      <c r="C9316" s="447" t="s">
        <v>1214</v>
      </c>
      <c r="D9316" s="446">
        <v>0.56000000000000005</v>
      </c>
    </row>
    <row r="9317" spans="1:4" ht="38.25">
      <c r="A9317" s="447">
        <v>102330</v>
      </c>
      <c r="B9317" s="332" t="s">
        <v>1576</v>
      </c>
      <c r="C9317" s="447" t="s">
        <v>1214</v>
      </c>
      <c r="D9317" s="446">
        <v>1.42</v>
      </c>
    </row>
    <row r="9318" spans="1:4" ht="25.5">
      <c r="A9318" s="447">
        <v>97804</v>
      </c>
      <c r="B9318" s="332" t="s">
        <v>10007</v>
      </c>
      <c r="C9318" s="447" t="s">
        <v>16</v>
      </c>
      <c r="D9318" s="446">
        <v>0</v>
      </c>
    </row>
    <row r="9319" spans="1:4" ht="25.5">
      <c r="A9319" s="447">
        <v>104378</v>
      </c>
      <c r="B9319" s="332" t="s">
        <v>10008</v>
      </c>
      <c r="C9319" s="447" t="s">
        <v>16</v>
      </c>
      <c r="D9319" s="446">
        <v>0</v>
      </c>
    </row>
    <row r="9320" spans="1:4" ht="25.5">
      <c r="A9320" s="447">
        <v>104379</v>
      </c>
      <c r="B9320" s="332" t="s">
        <v>10009</v>
      </c>
      <c r="C9320" s="447" t="s">
        <v>16</v>
      </c>
      <c r="D9320" s="446">
        <v>0</v>
      </c>
    </row>
    <row r="9321" spans="1:4" ht="25.5">
      <c r="A9321" s="447">
        <v>104389</v>
      </c>
      <c r="B9321" s="332" t="s">
        <v>10010</v>
      </c>
      <c r="C9321" s="447" t="s">
        <v>16</v>
      </c>
      <c r="D9321" s="446">
        <v>0</v>
      </c>
    </row>
    <row r="9322" spans="1:4" ht="25.5">
      <c r="A9322" s="447">
        <v>97801</v>
      </c>
      <c r="B9322" s="332" t="s">
        <v>10011</v>
      </c>
      <c r="C9322" s="447" t="s">
        <v>16</v>
      </c>
      <c r="D9322" s="446">
        <v>0</v>
      </c>
    </row>
    <row r="9323" spans="1:4" ht="25.5">
      <c r="A9323" s="447">
        <v>104377</v>
      </c>
      <c r="B9323" s="332" t="s">
        <v>10012</v>
      </c>
      <c r="C9323" s="447" t="s">
        <v>16</v>
      </c>
      <c r="D9323" s="446">
        <v>0</v>
      </c>
    </row>
    <row r="9324" spans="1:4" ht="25.5">
      <c r="A9324" s="447">
        <v>104376</v>
      </c>
      <c r="B9324" s="332" t="s">
        <v>10013</v>
      </c>
      <c r="C9324" s="447" t="s">
        <v>16</v>
      </c>
      <c r="D9324" s="446">
        <v>0</v>
      </c>
    </row>
    <row r="9325" spans="1:4" ht="25.5">
      <c r="A9325" s="447">
        <v>97808</v>
      </c>
      <c r="B9325" s="332" t="s">
        <v>10014</v>
      </c>
      <c r="C9325" s="447" t="s">
        <v>16</v>
      </c>
      <c r="D9325" s="446">
        <v>0</v>
      </c>
    </row>
    <row r="9326" spans="1:4" ht="25.5">
      <c r="A9326" s="447">
        <v>104381</v>
      </c>
      <c r="B9326" s="332" t="s">
        <v>10015</v>
      </c>
      <c r="C9326" s="447" t="s">
        <v>16</v>
      </c>
      <c r="D9326" s="446">
        <v>0</v>
      </c>
    </row>
    <row r="9327" spans="1:4" ht="25.5">
      <c r="A9327" s="447">
        <v>104382</v>
      </c>
      <c r="B9327" s="332" t="s">
        <v>10016</v>
      </c>
      <c r="C9327" s="447" t="s">
        <v>16</v>
      </c>
      <c r="D9327" s="446">
        <v>0</v>
      </c>
    </row>
    <row r="9328" spans="1:4" ht="25.5">
      <c r="A9328" s="447">
        <v>104380</v>
      </c>
      <c r="B9328" s="332" t="s">
        <v>10017</v>
      </c>
      <c r="C9328" s="447" t="s">
        <v>16</v>
      </c>
      <c r="D9328" s="446">
        <v>0</v>
      </c>
    </row>
    <row r="9329" spans="1:4" ht="38.25">
      <c r="A9329" s="447">
        <v>103138</v>
      </c>
      <c r="B9329" s="332" t="s">
        <v>2116</v>
      </c>
      <c r="C9329" s="447" t="s">
        <v>2010</v>
      </c>
      <c r="D9329" s="446">
        <v>39.340000000000003</v>
      </c>
    </row>
    <row r="9330" spans="1:4" ht="38.25">
      <c r="A9330" s="447">
        <v>103151</v>
      </c>
      <c r="B9330" s="332" t="s">
        <v>2129</v>
      </c>
      <c r="C9330" s="447" t="s">
        <v>2010</v>
      </c>
      <c r="D9330" s="446">
        <v>371.29</v>
      </c>
    </row>
    <row r="9331" spans="1:4" ht="38.25">
      <c r="A9331" s="447">
        <v>103152</v>
      </c>
      <c r="B9331" s="332" t="s">
        <v>2130</v>
      </c>
      <c r="C9331" s="447" t="s">
        <v>2010</v>
      </c>
      <c r="D9331" s="446">
        <v>442.53</v>
      </c>
    </row>
    <row r="9332" spans="1:4" ht="38.25">
      <c r="A9332" s="447">
        <v>103139</v>
      </c>
      <c r="B9332" s="332" t="s">
        <v>2117</v>
      </c>
      <c r="C9332" s="447" t="s">
        <v>2010</v>
      </c>
      <c r="D9332" s="446">
        <v>51.47</v>
      </c>
    </row>
    <row r="9333" spans="1:4" ht="38.25">
      <c r="A9333" s="447">
        <v>103140</v>
      </c>
      <c r="B9333" s="332" t="s">
        <v>2118</v>
      </c>
      <c r="C9333" s="447" t="s">
        <v>2010</v>
      </c>
      <c r="D9333" s="446">
        <v>63.58</v>
      </c>
    </row>
    <row r="9334" spans="1:4" ht="38.25">
      <c r="A9334" s="447">
        <v>103141</v>
      </c>
      <c r="B9334" s="332" t="s">
        <v>2119</v>
      </c>
      <c r="C9334" s="447" t="s">
        <v>2010</v>
      </c>
      <c r="D9334" s="446">
        <v>98.47</v>
      </c>
    </row>
    <row r="9335" spans="1:4" ht="38.25">
      <c r="A9335" s="447">
        <v>103142</v>
      </c>
      <c r="B9335" s="332" t="s">
        <v>2120</v>
      </c>
      <c r="C9335" s="447" t="s">
        <v>2010</v>
      </c>
      <c r="D9335" s="446">
        <v>110.58</v>
      </c>
    </row>
    <row r="9336" spans="1:4" ht="38.25">
      <c r="A9336" s="447">
        <v>103143</v>
      </c>
      <c r="B9336" s="332" t="s">
        <v>2121</v>
      </c>
      <c r="C9336" s="447" t="s">
        <v>2010</v>
      </c>
      <c r="D9336" s="446">
        <v>145.47</v>
      </c>
    </row>
    <row r="9337" spans="1:4" ht="38.25">
      <c r="A9337" s="447">
        <v>103144</v>
      </c>
      <c r="B9337" s="332" t="s">
        <v>2122</v>
      </c>
      <c r="C9337" s="447" t="s">
        <v>2010</v>
      </c>
      <c r="D9337" s="446">
        <v>157.58000000000001</v>
      </c>
    </row>
    <row r="9338" spans="1:4" ht="38.25">
      <c r="A9338" s="447">
        <v>103145</v>
      </c>
      <c r="B9338" s="332" t="s">
        <v>2123</v>
      </c>
      <c r="C9338" s="447" t="s">
        <v>2010</v>
      </c>
      <c r="D9338" s="446">
        <v>192.48</v>
      </c>
    </row>
    <row r="9339" spans="1:4" ht="38.25">
      <c r="A9339" s="447">
        <v>103146</v>
      </c>
      <c r="B9339" s="332" t="s">
        <v>2124</v>
      </c>
      <c r="C9339" s="447" t="s">
        <v>2010</v>
      </c>
      <c r="D9339" s="446">
        <v>204.58</v>
      </c>
    </row>
    <row r="9340" spans="1:4" ht="38.25">
      <c r="A9340" s="447">
        <v>103147</v>
      </c>
      <c r="B9340" s="332" t="s">
        <v>2125</v>
      </c>
      <c r="C9340" s="447" t="s">
        <v>2010</v>
      </c>
      <c r="D9340" s="446">
        <v>228.83</v>
      </c>
    </row>
    <row r="9341" spans="1:4" ht="38.25">
      <c r="A9341" s="447">
        <v>103148</v>
      </c>
      <c r="B9341" s="332" t="s">
        <v>2126</v>
      </c>
      <c r="C9341" s="447" t="s">
        <v>2010</v>
      </c>
      <c r="D9341" s="446">
        <v>275.81</v>
      </c>
    </row>
    <row r="9342" spans="1:4" ht="38.25">
      <c r="A9342" s="447">
        <v>103137</v>
      </c>
      <c r="B9342" s="332" t="s">
        <v>2115</v>
      </c>
      <c r="C9342" s="447" t="s">
        <v>2010</v>
      </c>
      <c r="D9342" s="446">
        <v>34.5</v>
      </c>
    </row>
    <row r="9343" spans="1:4" ht="38.25">
      <c r="A9343" s="447">
        <v>103149</v>
      </c>
      <c r="B9343" s="332" t="s">
        <v>2127</v>
      </c>
      <c r="C9343" s="447" t="s">
        <v>2010</v>
      </c>
      <c r="D9343" s="446">
        <v>300.05</v>
      </c>
    </row>
    <row r="9344" spans="1:4" ht="38.25">
      <c r="A9344" s="447">
        <v>103150</v>
      </c>
      <c r="B9344" s="332" t="s">
        <v>2128</v>
      </c>
      <c r="C9344" s="447" t="s">
        <v>2010</v>
      </c>
      <c r="D9344" s="446">
        <v>347</v>
      </c>
    </row>
    <row r="9345" spans="1:4" ht="38.25">
      <c r="A9345" s="447">
        <v>103106</v>
      </c>
      <c r="B9345" s="332" t="s">
        <v>2084</v>
      </c>
      <c r="C9345" s="447" t="s">
        <v>2010</v>
      </c>
      <c r="D9345" s="446">
        <v>59.87</v>
      </c>
    </row>
    <row r="9346" spans="1:4" ht="38.25">
      <c r="A9346" s="447">
        <v>103119</v>
      </c>
      <c r="B9346" s="332" t="s">
        <v>2097</v>
      </c>
      <c r="C9346" s="447" t="s">
        <v>2010</v>
      </c>
      <c r="D9346" s="446">
        <v>723.77</v>
      </c>
    </row>
    <row r="9347" spans="1:4" ht="38.25">
      <c r="A9347" s="447">
        <v>103120</v>
      </c>
      <c r="B9347" s="332" t="s">
        <v>2098</v>
      </c>
      <c r="C9347" s="447" t="s">
        <v>2010</v>
      </c>
      <c r="D9347" s="446">
        <v>866.25</v>
      </c>
    </row>
    <row r="9348" spans="1:4" ht="38.25">
      <c r="A9348" s="447">
        <v>103107</v>
      </c>
      <c r="B9348" s="332" t="s">
        <v>2085</v>
      </c>
      <c r="C9348" s="447" t="s">
        <v>2010</v>
      </c>
      <c r="D9348" s="446">
        <v>84.1</v>
      </c>
    </row>
    <row r="9349" spans="1:4" ht="38.25">
      <c r="A9349" s="447">
        <v>103108</v>
      </c>
      <c r="B9349" s="332" t="s">
        <v>2086</v>
      </c>
      <c r="C9349" s="447" t="s">
        <v>2010</v>
      </c>
      <c r="D9349" s="446">
        <v>108.35</v>
      </c>
    </row>
    <row r="9350" spans="1:4" ht="38.25">
      <c r="A9350" s="447">
        <v>103109</v>
      </c>
      <c r="B9350" s="332" t="s">
        <v>2087</v>
      </c>
      <c r="C9350" s="447" t="s">
        <v>2010</v>
      </c>
      <c r="D9350" s="446">
        <v>178.11</v>
      </c>
    </row>
    <row r="9351" spans="1:4" ht="38.25">
      <c r="A9351" s="447">
        <v>103110</v>
      </c>
      <c r="B9351" s="332" t="s">
        <v>2088</v>
      </c>
      <c r="C9351" s="447" t="s">
        <v>2010</v>
      </c>
      <c r="D9351" s="446">
        <v>202.34</v>
      </c>
    </row>
    <row r="9352" spans="1:4" ht="38.25">
      <c r="A9352" s="447">
        <v>103111</v>
      </c>
      <c r="B9352" s="332" t="s">
        <v>2089</v>
      </c>
      <c r="C9352" s="447" t="s">
        <v>2010</v>
      </c>
      <c r="D9352" s="446">
        <v>272.11</v>
      </c>
    </row>
    <row r="9353" spans="1:4" ht="38.25">
      <c r="A9353" s="447">
        <v>103112</v>
      </c>
      <c r="B9353" s="332" t="s">
        <v>2090</v>
      </c>
      <c r="C9353" s="447" t="s">
        <v>2010</v>
      </c>
      <c r="D9353" s="446">
        <v>296.33999999999997</v>
      </c>
    </row>
    <row r="9354" spans="1:4" ht="38.25">
      <c r="A9354" s="447">
        <v>103113</v>
      </c>
      <c r="B9354" s="332" t="s">
        <v>2091</v>
      </c>
      <c r="C9354" s="447" t="s">
        <v>2010</v>
      </c>
      <c r="D9354" s="446">
        <v>366.12</v>
      </c>
    </row>
    <row r="9355" spans="1:4" ht="38.25">
      <c r="A9355" s="447">
        <v>103114</v>
      </c>
      <c r="B9355" s="332" t="s">
        <v>2092</v>
      </c>
      <c r="C9355" s="447" t="s">
        <v>2010</v>
      </c>
      <c r="D9355" s="446">
        <v>390.35</v>
      </c>
    </row>
    <row r="9356" spans="1:4" ht="38.25">
      <c r="A9356" s="447">
        <v>103115</v>
      </c>
      <c r="B9356" s="332" t="s">
        <v>2093</v>
      </c>
      <c r="C9356" s="447" t="s">
        <v>2010</v>
      </c>
      <c r="D9356" s="446">
        <v>438.81</v>
      </c>
    </row>
    <row r="9357" spans="1:4" ht="38.25">
      <c r="A9357" s="447">
        <v>103116</v>
      </c>
      <c r="B9357" s="332" t="s">
        <v>2094</v>
      </c>
      <c r="C9357" s="447" t="s">
        <v>2010</v>
      </c>
      <c r="D9357" s="446">
        <v>532.83000000000004</v>
      </c>
    </row>
    <row r="9358" spans="1:4" ht="38.25">
      <c r="A9358" s="447">
        <v>103105</v>
      </c>
      <c r="B9358" s="332" t="s">
        <v>2083</v>
      </c>
      <c r="C9358" s="447" t="s">
        <v>2010</v>
      </c>
      <c r="D9358" s="446">
        <v>50.16</v>
      </c>
    </row>
    <row r="9359" spans="1:4" ht="38.25">
      <c r="A9359" s="447">
        <v>103117</v>
      </c>
      <c r="B9359" s="332" t="s">
        <v>2095</v>
      </c>
      <c r="C9359" s="447" t="s">
        <v>2010</v>
      </c>
      <c r="D9359" s="446">
        <v>581.29999999999995</v>
      </c>
    </row>
    <row r="9360" spans="1:4" ht="38.25">
      <c r="A9360" s="447">
        <v>103118</v>
      </c>
      <c r="B9360" s="332" t="s">
        <v>2096</v>
      </c>
      <c r="C9360" s="447" t="s">
        <v>2010</v>
      </c>
      <c r="D9360" s="446">
        <v>675.3</v>
      </c>
    </row>
    <row r="9361" spans="1:4" ht="38.25">
      <c r="A9361" s="447">
        <v>103122</v>
      </c>
      <c r="B9361" s="332" t="s">
        <v>2100</v>
      </c>
      <c r="C9361" s="447" t="s">
        <v>2010</v>
      </c>
      <c r="D9361" s="446">
        <v>80.41</v>
      </c>
    </row>
    <row r="9362" spans="1:4" ht="38.25">
      <c r="A9362" s="447">
        <v>103135</v>
      </c>
      <c r="B9362" s="332" t="s">
        <v>2113</v>
      </c>
      <c r="C9362" s="447" t="s">
        <v>2010</v>
      </c>
      <c r="D9362" s="446">
        <v>1076.26</v>
      </c>
    </row>
    <row r="9363" spans="1:4" ht="38.25">
      <c r="A9363" s="447">
        <v>103136</v>
      </c>
      <c r="B9363" s="332" t="s">
        <v>2114</v>
      </c>
      <c r="C9363" s="447" t="s">
        <v>2010</v>
      </c>
      <c r="D9363" s="446">
        <v>1289.97</v>
      </c>
    </row>
    <row r="9364" spans="1:4" ht="38.25">
      <c r="A9364" s="447">
        <v>103123</v>
      </c>
      <c r="B9364" s="332" t="s">
        <v>2101</v>
      </c>
      <c r="C9364" s="447" t="s">
        <v>2010</v>
      </c>
      <c r="D9364" s="446">
        <v>116.77</v>
      </c>
    </row>
    <row r="9365" spans="1:4" ht="38.25">
      <c r="A9365" s="447">
        <v>103124</v>
      </c>
      <c r="B9365" s="332" t="s">
        <v>2102</v>
      </c>
      <c r="C9365" s="447" t="s">
        <v>2010</v>
      </c>
      <c r="D9365" s="446">
        <v>153.11000000000001</v>
      </c>
    </row>
    <row r="9366" spans="1:4" ht="38.25">
      <c r="A9366" s="447">
        <v>103125</v>
      </c>
      <c r="B9366" s="332" t="s">
        <v>2103</v>
      </c>
      <c r="C9366" s="447" t="s">
        <v>2010</v>
      </c>
      <c r="D9366" s="446">
        <v>257.77</v>
      </c>
    </row>
    <row r="9367" spans="1:4" ht="38.25">
      <c r="A9367" s="447">
        <v>103126</v>
      </c>
      <c r="B9367" s="332" t="s">
        <v>2104</v>
      </c>
      <c r="C9367" s="447" t="s">
        <v>2010</v>
      </c>
      <c r="D9367" s="446">
        <v>294.12</v>
      </c>
    </row>
    <row r="9368" spans="1:4" ht="38.25">
      <c r="A9368" s="447">
        <v>103127</v>
      </c>
      <c r="B9368" s="332" t="s">
        <v>2105</v>
      </c>
      <c r="C9368" s="447" t="s">
        <v>2010</v>
      </c>
      <c r="D9368" s="446">
        <v>398.79</v>
      </c>
    </row>
    <row r="9369" spans="1:4" ht="38.25">
      <c r="A9369" s="447">
        <v>103128</v>
      </c>
      <c r="B9369" s="332" t="s">
        <v>2106</v>
      </c>
      <c r="C9369" s="447" t="s">
        <v>2010</v>
      </c>
      <c r="D9369" s="446">
        <v>435.12</v>
      </c>
    </row>
    <row r="9370" spans="1:4" ht="38.25">
      <c r="A9370" s="447">
        <v>103129</v>
      </c>
      <c r="B9370" s="332" t="s">
        <v>2107</v>
      </c>
      <c r="C9370" s="447" t="s">
        <v>2010</v>
      </c>
      <c r="D9370" s="446">
        <v>539.79999999999995</v>
      </c>
    </row>
    <row r="9371" spans="1:4" ht="38.25">
      <c r="A9371" s="447">
        <v>103130</v>
      </c>
      <c r="B9371" s="332" t="s">
        <v>2108</v>
      </c>
      <c r="C9371" s="447" t="s">
        <v>2010</v>
      </c>
      <c r="D9371" s="446">
        <v>576.13</v>
      </c>
    </row>
    <row r="9372" spans="1:4" ht="38.25">
      <c r="A9372" s="447">
        <v>103131</v>
      </c>
      <c r="B9372" s="332" t="s">
        <v>2109</v>
      </c>
      <c r="C9372" s="447" t="s">
        <v>2010</v>
      </c>
      <c r="D9372" s="446">
        <v>648.84</v>
      </c>
    </row>
    <row r="9373" spans="1:4" ht="38.25">
      <c r="A9373" s="447">
        <v>103132</v>
      </c>
      <c r="B9373" s="332" t="s">
        <v>2110</v>
      </c>
      <c r="C9373" s="447" t="s">
        <v>2010</v>
      </c>
      <c r="D9373" s="446">
        <v>789.85</v>
      </c>
    </row>
    <row r="9374" spans="1:4" ht="38.25">
      <c r="A9374" s="447">
        <v>103121</v>
      </c>
      <c r="B9374" s="332" t="s">
        <v>2099</v>
      </c>
      <c r="C9374" s="447" t="s">
        <v>2010</v>
      </c>
      <c r="D9374" s="446">
        <v>65.87</v>
      </c>
    </row>
    <row r="9375" spans="1:4" ht="38.25">
      <c r="A9375" s="447">
        <v>103133</v>
      </c>
      <c r="B9375" s="332" t="s">
        <v>2111</v>
      </c>
      <c r="C9375" s="447" t="s">
        <v>2010</v>
      </c>
      <c r="D9375" s="446">
        <v>862.54</v>
      </c>
    </row>
    <row r="9376" spans="1:4" ht="38.25">
      <c r="A9376" s="447">
        <v>103134</v>
      </c>
      <c r="B9376" s="332" t="s">
        <v>2112</v>
      </c>
      <c r="C9376" s="447" t="s">
        <v>2010</v>
      </c>
      <c r="D9376" s="446">
        <v>1003.55</v>
      </c>
    </row>
    <row r="9377" spans="1:4" ht="38.25">
      <c r="A9377" s="447">
        <v>103090</v>
      </c>
      <c r="B9377" s="332" t="s">
        <v>2068</v>
      </c>
      <c r="C9377" s="447" t="s">
        <v>5</v>
      </c>
      <c r="D9377" s="446">
        <v>14.24</v>
      </c>
    </row>
    <row r="9378" spans="1:4" ht="38.25">
      <c r="A9378" s="447">
        <v>103103</v>
      </c>
      <c r="B9378" s="332" t="s">
        <v>2081</v>
      </c>
      <c r="C9378" s="447" t="s">
        <v>5</v>
      </c>
      <c r="D9378" s="446">
        <v>139.86000000000001</v>
      </c>
    </row>
    <row r="9379" spans="1:4" ht="38.25">
      <c r="A9379" s="447">
        <v>103104</v>
      </c>
      <c r="B9379" s="332" t="s">
        <v>2082</v>
      </c>
      <c r="C9379" s="447" t="s">
        <v>5</v>
      </c>
      <c r="D9379" s="446">
        <v>167.27</v>
      </c>
    </row>
    <row r="9380" spans="1:4" ht="38.25">
      <c r="A9380" s="447">
        <v>103091</v>
      </c>
      <c r="B9380" s="332" t="s">
        <v>2069</v>
      </c>
      <c r="C9380" s="447" t="s">
        <v>5</v>
      </c>
      <c r="D9380" s="446">
        <v>20.010000000000002</v>
      </c>
    </row>
    <row r="9381" spans="1:4" ht="38.25">
      <c r="A9381" s="447">
        <v>103092</v>
      </c>
      <c r="B9381" s="332" t="s">
        <v>2070</v>
      </c>
      <c r="C9381" s="447" t="s">
        <v>5</v>
      </c>
      <c r="D9381" s="446">
        <v>25.8</v>
      </c>
    </row>
    <row r="9382" spans="1:4" ht="38.25">
      <c r="A9382" s="447">
        <v>103093</v>
      </c>
      <c r="B9382" s="332" t="s">
        <v>2071</v>
      </c>
      <c r="C9382" s="447" t="s">
        <v>5</v>
      </c>
      <c r="D9382" s="446">
        <v>39.450000000000003</v>
      </c>
    </row>
    <row r="9383" spans="1:4" ht="38.25">
      <c r="A9383" s="447">
        <v>103094</v>
      </c>
      <c r="B9383" s="332" t="s">
        <v>2072</v>
      </c>
      <c r="C9383" s="447" t="s">
        <v>5</v>
      </c>
      <c r="D9383" s="446">
        <v>45.26</v>
      </c>
    </row>
    <row r="9384" spans="1:4" ht="38.25">
      <c r="A9384" s="447">
        <v>103095</v>
      </c>
      <c r="B9384" s="332" t="s">
        <v>2073</v>
      </c>
      <c r="C9384" s="447" t="s">
        <v>5</v>
      </c>
      <c r="D9384" s="446">
        <v>58.87</v>
      </c>
    </row>
    <row r="9385" spans="1:4" ht="38.25">
      <c r="A9385" s="447">
        <v>103096</v>
      </c>
      <c r="B9385" s="332" t="s">
        <v>2074</v>
      </c>
      <c r="C9385" s="447" t="s">
        <v>5</v>
      </c>
      <c r="D9385" s="446">
        <v>64.69</v>
      </c>
    </row>
    <row r="9386" spans="1:4" ht="38.25">
      <c r="A9386" s="447">
        <v>103097</v>
      </c>
      <c r="B9386" s="332" t="s">
        <v>2075</v>
      </c>
      <c r="C9386" s="447" t="s">
        <v>5</v>
      </c>
      <c r="D9386" s="446">
        <v>78.319999999999993</v>
      </c>
    </row>
    <row r="9387" spans="1:4" ht="38.25">
      <c r="A9387" s="447">
        <v>103098</v>
      </c>
      <c r="B9387" s="332" t="s">
        <v>2076</v>
      </c>
      <c r="C9387" s="447" t="s">
        <v>5</v>
      </c>
      <c r="D9387" s="446">
        <v>84.12</v>
      </c>
    </row>
    <row r="9388" spans="1:4" ht="38.25">
      <c r="A9388" s="447">
        <v>103099</v>
      </c>
      <c r="B9388" s="332" t="s">
        <v>2077</v>
      </c>
      <c r="C9388" s="447" t="s">
        <v>5</v>
      </c>
      <c r="D9388" s="446">
        <v>95.7</v>
      </c>
    </row>
    <row r="9389" spans="1:4" ht="38.25">
      <c r="A9389" s="447">
        <v>103100</v>
      </c>
      <c r="B9389" s="332" t="s">
        <v>2078</v>
      </c>
      <c r="C9389" s="447" t="s">
        <v>5</v>
      </c>
      <c r="D9389" s="446">
        <v>102.1</v>
      </c>
    </row>
    <row r="9390" spans="1:4" ht="38.25">
      <c r="A9390" s="447">
        <v>103089</v>
      </c>
      <c r="B9390" s="332" t="s">
        <v>2067</v>
      </c>
      <c r="C9390" s="447" t="s">
        <v>5</v>
      </c>
      <c r="D9390" s="446">
        <v>11.92</v>
      </c>
    </row>
    <row r="9391" spans="1:4" ht="38.25">
      <c r="A9391" s="447">
        <v>103101</v>
      </c>
      <c r="B9391" s="332" t="s">
        <v>2079</v>
      </c>
      <c r="C9391" s="447" t="s">
        <v>5</v>
      </c>
      <c r="D9391" s="446">
        <v>112.46</v>
      </c>
    </row>
    <row r="9392" spans="1:4" ht="38.25">
      <c r="A9392" s="447">
        <v>103102</v>
      </c>
      <c r="B9392" s="332" t="s">
        <v>2080</v>
      </c>
      <c r="C9392" s="447" t="s">
        <v>5</v>
      </c>
      <c r="D9392" s="446">
        <v>129.51</v>
      </c>
    </row>
    <row r="9393" spans="1:4" ht="38.25">
      <c r="A9393" s="447">
        <v>101112</v>
      </c>
      <c r="B9393" s="332" t="s">
        <v>942</v>
      </c>
      <c r="C9393" s="447" t="s">
        <v>827</v>
      </c>
      <c r="D9393" s="446">
        <v>893.25</v>
      </c>
    </row>
    <row r="9394" spans="1:4" ht="51">
      <c r="A9394" s="447">
        <v>101113</v>
      </c>
      <c r="B9394" s="332" t="s">
        <v>5212</v>
      </c>
      <c r="C9394" s="447" t="s">
        <v>827</v>
      </c>
      <c r="D9394" s="446">
        <v>869.07</v>
      </c>
    </row>
    <row r="9395" spans="1:4" ht="38.25">
      <c r="A9395" s="447">
        <v>101098</v>
      </c>
      <c r="B9395" s="332" t="s">
        <v>10018</v>
      </c>
      <c r="C9395" s="447" t="s">
        <v>827</v>
      </c>
      <c r="D9395" s="446">
        <v>1087.01</v>
      </c>
    </row>
    <row r="9396" spans="1:4" ht="51">
      <c r="A9396" s="447">
        <v>101106</v>
      </c>
      <c r="B9396" s="332" t="s">
        <v>10019</v>
      </c>
      <c r="C9396" s="447" t="s">
        <v>827</v>
      </c>
      <c r="D9396" s="446">
        <v>1060.69</v>
      </c>
    </row>
    <row r="9397" spans="1:4" ht="51">
      <c r="A9397" s="447">
        <v>101102</v>
      </c>
      <c r="B9397" s="332" t="s">
        <v>10020</v>
      </c>
      <c r="C9397" s="447" t="s">
        <v>827</v>
      </c>
      <c r="D9397" s="446">
        <v>894.89</v>
      </c>
    </row>
    <row r="9398" spans="1:4" ht="63.75">
      <c r="A9398" s="447">
        <v>101110</v>
      </c>
      <c r="B9398" s="332" t="s">
        <v>10021</v>
      </c>
      <c r="C9398" s="447" t="s">
        <v>827</v>
      </c>
      <c r="D9398" s="446">
        <v>863.48</v>
      </c>
    </row>
    <row r="9399" spans="1:4" ht="38.25">
      <c r="A9399" s="447">
        <v>101099</v>
      </c>
      <c r="B9399" s="332" t="s">
        <v>10022</v>
      </c>
      <c r="C9399" s="447" t="s">
        <v>827</v>
      </c>
      <c r="D9399" s="446">
        <v>999.57</v>
      </c>
    </row>
    <row r="9400" spans="1:4" ht="51">
      <c r="A9400" s="447">
        <v>101107</v>
      </c>
      <c r="B9400" s="332" t="s">
        <v>10023</v>
      </c>
      <c r="C9400" s="447" t="s">
        <v>827</v>
      </c>
      <c r="D9400" s="446">
        <v>974.63</v>
      </c>
    </row>
    <row r="9401" spans="1:4" ht="51">
      <c r="A9401" s="447">
        <v>101103</v>
      </c>
      <c r="B9401" s="332" t="s">
        <v>10024</v>
      </c>
      <c r="C9401" s="447" t="s">
        <v>827</v>
      </c>
      <c r="D9401" s="446">
        <v>842.8</v>
      </c>
    </row>
    <row r="9402" spans="1:4" ht="63.75">
      <c r="A9402" s="447">
        <v>101111</v>
      </c>
      <c r="B9402" s="332" t="s">
        <v>10025</v>
      </c>
      <c r="C9402" s="447" t="s">
        <v>827</v>
      </c>
      <c r="D9402" s="446">
        <v>813.46</v>
      </c>
    </row>
    <row r="9403" spans="1:4" ht="38.25">
      <c r="A9403" s="447">
        <v>101096</v>
      </c>
      <c r="B9403" s="332" t="s">
        <v>10026</v>
      </c>
      <c r="C9403" s="447" t="s">
        <v>827</v>
      </c>
      <c r="D9403" s="446">
        <v>1228.0999999999999</v>
      </c>
    </row>
    <row r="9404" spans="1:4" ht="51">
      <c r="A9404" s="447">
        <v>101104</v>
      </c>
      <c r="B9404" s="332" t="s">
        <v>10027</v>
      </c>
      <c r="C9404" s="447" t="s">
        <v>827</v>
      </c>
      <c r="D9404" s="446">
        <v>1199.5899999999999</v>
      </c>
    </row>
    <row r="9405" spans="1:4" ht="38.25">
      <c r="A9405" s="447">
        <v>101100</v>
      </c>
      <c r="B9405" s="332" t="s">
        <v>10028</v>
      </c>
      <c r="C9405" s="447" t="s">
        <v>827</v>
      </c>
      <c r="D9405" s="446">
        <v>942.1</v>
      </c>
    </row>
    <row r="9406" spans="1:4" ht="63.75">
      <c r="A9406" s="447">
        <v>101108</v>
      </c>
      <c r="B9406" s="332" t="s">
        <v>10029</v>
      </c>
      <c r="C9406" s="447" t="s">
        <v>827</v>
      </c>
      <c r="D9406" s="446">
        <v>907.47</v>
      </c>
    </row>
    <row r="9407" spans="1:4" ht="38.25">
      <c r="A9407" s="447">
        <v>101097</v>
      </c>
      <c r="B9407" s="332" t="s">
        <v>10030</v>
      </c>
      <c r="C9407" s="447" t="s">
        <v>827</v>
      </c>
      <c r="D9407" s="446">
        <v>1165.9100000000001</v>
      </c>
    </row>
    <row r="9408" spans="1:4" ht="51">
      <c r="A9408" s="447">
        <v>101105</v>
      </c>
      <c r="B9408" s="332" t="s">
        <v>10031</v>
      </c>
      <c r="C9408" s="447" t="s">
        <v>827</v>
      </c>
      <c r="D9408" s="446">
        <v>1138.0999999999999</v>
      </c>
    </row>
    <row r="9409" spans="1:4" ht="51">
      <c r="A9409" s="447">
        <v>101101</v>
      </c>
      <c r="B9409" s="332" t="s">
        <v>10032</v>
      </c>
      <c r="C9409" s="447" t="s">
        <v>827</v>
      </c>
      <c r="D9409" s="446">
        <v>919.33</v>
      </c>
    </row>
    <row r="9410" spans="1:4" ht="63.75">
      <c r="A9410" s="447">
        <v>101109</v>
      </c>
      <c r="B9410" s="332" t="s">
        <v>10033</v>
      </c>
      <c r="C9410" s="447" t="s">
        <v>827</v>
      </c>
      <c r="D9410" s="446">
        <v>885.73</v>
      </c>
    </row>
    <row r="9411" spans="1:4">
      <c r="A9411" s="447">
        <v>96393</v>
      </c>
      <c r="B9411" s="332" t="s">
        <v>1233</v>
      </c>
      <c r="C9411" s="447" t="s">
        <v>827</v>
      </c>
      <c r="D9411" s="446">
        <v>159.82</v>
      </c>
    </row>
    <row r="9412" spans="1:4">
      <c r="A9412" s="447">
        <v>96394</v>
      </c>
      <c r="B9412" s="332" t="s">
        <v>1234</v>
      </c>
      <c r="C9412" s="447" t="s">
        <v>827</v>
      </c>
      <c r="D9412" s="446">
        <v>218.14</v>
      </c>
    </row>
    <row r="9413" spans="1:4" ht="38.25">
      <c r="A9413" s="447">
        <v>104363</v>
      </c>
      <c r="B9413" s="332" t="s">
        <v>10034</v>
      </c>
      <c r="C9413" s="447" t="s">
        <v>19</v>
      </c>
      <c r="D9413" s="446">
        <v>0</v>
      </c>
    </row>
    <row r="9414" spans="1:4" ht="38.25">
      <c r="A9414" s="447">
        <v>104360</v>
      </c>
      <c r="B9414" s="332" t="s">
        <v>10035</v>
      </c>
      <c r="C9414" s="447" t="s">
        <v>19</v>
      </c>
      <c r="D9414" s="446">
        <v>0</v>
      </c>
    </row>
    <row r="9415" spans="1:4" ht="38.25">
      <c r="A9415" s="447">
        <v>104358</v>
      </c>
      <c r="B9415" s="332" t="s">
        <v>10036</v>
      </c>
      <c r="C9415" s="447" t="s">
        <v>19</v>
      </c>
      <c r="D9415" s="446">
        <v>0</v>
      </c>
    </row>
    <row r="9416" spans="1:4" ht="38.25">
      <c r="A9416" s="447">
        <v>104362</v>
      </c>
      <c r="B9416" s="332" t="s">
        <v>10037</v>
      </c>
      <c r="C9416" s="447" t="s">
        <v>19</v>
      </c>
      <c r="D9416" s="446">
        <v>0</v>
      </c>
    </row>
    <row r="9417" spans="1:4" ht="38.25">
      <c r="A9417" s="447">
        <v>104361</v>
      </c>
      <c r="B9417" s="332" t="s">
        <v>10038</v>
      </c>
      <c r="C9417" s="447" t="s">
        <v>19</v>
      </c>
      <c r="D9417" s="446">
        <v>0</v>
      </c>
    </row>
    <row r="9418" spans="1:4" ht="38.25">
      <c r="A9418" s="447">
        <v>104359</v>
      </c>
      <c r="B9418" s="332" t="s">
        <v>10039</v>
      </c>
      <c r="C9418" s="447" t="s">
        <v>19</v>
      </c>
      <c r="D9418" s="446">
        <v>0</v>
      </c>
    </row>
    <row r="9419" spans="1:4" ht="25.5">
      <c r="A9419" s="447">
        <v>96395</v>
      </c>
      <c r="B9419" s="332" t="s">
        <v>1235</v>
      </c>
      <c r="C9419" s="447" t="s">
        <v>827</v>
      </c>
      <c r="D9419" s="446">
        <v>299.64</v>
      </c>
    </row>
    <row r="9420" spans="1:4" ht="25.5">
      <c r="A9420" s="447">
        <v>104373</v>
      </c>
      <c r="B9420" s="332" t="s">
        <v>10040</v>
      </c>
      <c r="C9420" s="447" t="s">
        <v>19</v>
      </c>
      <c r="D9420" s="446">
        <v>0</v>
      </c>
    </row>
    <row r="9421" spans="1:4" ht="25.5">
      <c r="A9421" s="447">
        <v>104374</v>
      </c>
      <c r="B9421" s="332" t="s">
        <v>10041</v>
      </c>
      <c r="C9421" s="447" t="s">
        <v>19</v>
      </c>
      <c r="D9421" s="446">
        <v>0</v>
      </c>
    </row>
    <row r="9422" spans="1:4" ht="38.25">
      <c r="A9422" s="447">
        <v>105034</v>
      </c>
      <c r="B9422" s="332" t="s">
        <v>6084</v>
      </c>
      <c r="C9422" s="447" t="s">
        <v>5</v>
      </c>
      <c r="D9422" s="446">
        <v>40.72</v>
      </c>
    </row>
    <row r="9423" spans="1:4" ht="38.25">
      <c r="A9423" s="447">
        <v>105033</v>
      </c>
      <c r="B9423" s="332" t="s">
        <v>6083</v>
      </c>
      <c r="C9423" s="447" t="s">
        <v>5</v>
      </c>
      <c r="D9423" s="446">
        <v>56.56</v>
      </c>
    </row>
    <row r="9424" spans="1:4" ht="38.25">
      <c r="A9424" s="447">
        <v>93205</v>
      </c>
      <c r="B9424" s="332" t="s">
        <v>6070</v>
      </c>
      <c r="C9424" s="447" t="s">
        <v>5</v>
      </c>
      <c r="D9424" s="446">
        <v>68.08</v>
      </c>
    </row>
    <row r="9425" spans="1:4" ht="25.5">
      <c r="A9425" s="447">
        <v>105032</v>
      </c>
      <c r="B9425" s="332" t="s">
        <v>6082</v>
      </c>
      <c r="C9425" s="447" t="s">
        <v>5</v>
      </c>
      <c r="D9425" s="446">
        <v>31.95</v>
      </c>
    </row>
    <row r="9426" spans="1:4" ht="25.5">
      <c r="A9426" s="447">
        <v>105031</v>
      </c>
      <c r="B9426" s="332" t="s">
        <v>6081</v>
      </c>
      <c r="C9426" s="447" t="s">
        <v>5</v>
      </c>
      <c r="D9426" s="446">
        <v>46.63</v>
      </c>
    </row>
    <row r="9427" spans="1:4" ht="25.5">
      <c r="A9427" s="447">
        <v>93199</v>
      </c>
      <c r="B9427" s="332" t="s">
        <v>6066</v>
      </c>
      <c r="C9427" s="447" t="s">
        <v>5</v>
      </c>
      <c r="D9427" s="446">
        <v>49.5</v>
      </c>
    </row>
    <row r="9428" spans="1:4" ht="25.5">
      <c r="A9428" s="447">
        <v>105030</v>
      </c>
      <c r="B9428" s="332" t="s">
        <v>6080</v>
      </c>
      <c r="C9428" s="447" t="s">
        <v>5</v>
      </c>
      <c r="D9428" s="446">
        <v>42.05</v>
      </c>
    </row>
    <row r="9429" spans="1:4" ht="25.5">
      <c r="A9429" s="447">
        <v>105029</v>
      </c>
      <c r="B9429" s="332" t="s">
        <v>6079</v>
      </c>
      <c r="C9429" s="447" t="s">
        <v>5</v>
      </c>
      <c r="D9429" s="446">
        <v>49.74</v>
      </c>
    </row>
    <row r="9430" spans="1:4" ht="25.5">
      <c r="A9430" s="447">
        <v>93197</v>
      </c>
      <c r="B9430" s="332" t="s">
        <v>6065</v>
      </c>
      <c r="C9430" s="447" t="s">
        <v>5</v>
      </c>
      <c r="D9430" s="446">
        <v>57.45</v>
      </c>
    </row>
    <row r="9431" spans="1:4" ht="25.5">
      <c r="A9431" s="447">
        <v>105040</v>
      </c>
      <c r="B9431" s="332" t="s">
        <v>6090</v>
      </c>
      <c r="C9431" s="447" t="s">
        <v>5</v>
      </c>
      <c r="D9431" s="446">
        <v>32.159999999999997</v>
      </c>
    </row>
    <row r="9432" spans="1:4" ht="25.5">
      <c r="A9432" s="447">
        <v>105039</v>
      </c>
      <c r="B9432" s="332" t="s">
        <v>6089</v>
      </c>
      <c r="C9432" s="447" t="s">
        <v>5</v>
      </c>
      <c r="D9432" s="446">
        <v>47.49</v>
      </c>
    </row>
    <row r="9433" spans="1:4" ht="25.5">
      <c r="A9433" s="447">
        <v>105038</v>
      </c>
      <c r="B9433" s="332" t="s">
        <v>6088</v>
      </c>
      <c r="C9433" s="447" t="s">
        <v>5</v>
      </c>
      <c r="D9433" s="446">
        <v>65.95</v>
      </c>
    </row>
    <row r="9434" spans="1:4">
      <c r="A9434" s="447">
        <v>105028</v>
      </c>
      <c r="B9434" s="332" t="s">
        <v>6078</v>
      </c>
      <c r="C9434" s="447" t="s">
        <v>5</v>
      </c>
      <c r="D9434" s="446">
        <v>21.92</v>
      </c>
    </row>
    <row r="9435" spans="1:4">
      <c r="A9435" s="447">
        <v>105027</v>
      </c>
      <c r="B9435" s="332" t="s">
        <v>6077</v>
      </c>
      <c r="C9435" s="447" t="s">
        <v>5</v>
      </c>
      <c r="D9435" s="446">
        <v>24.91</v>
      </c>
    </row>
    <row r="9436" spans="1:4">
      <c r="A9436" s="447">
        <v>93194</v>
      </c>
      <c r="B9436" s="332" t="s">
        <v>6064</v>
      </c>
      <c r="C9436" s="447" t="s">
        <v>5</v>
      </c>
      <c r="D9436" s="446">
        <v>28.33</v>
      </c>
    </row>
    <row r="9437" spans="1:4" ht="25.5">
      <c r="A9437" s="447">
        <v>93200</v>
      </c>
      <c r="B9437" s="332" t="s">
        <v>6067</v>
      </c>
      <c r="C9437" s="447" t="s">
        <v>5</v>
      </c>
      <c r="D9437" s="446">
        <v>12.13</v>
      </c>
    </row>
    <row r="9438" spans="1:4" ht="25.5">
      <c r="A9438" s="447">
        <v>93203</v>
      </c>
      <c r="B9438" s="332" t="s">
        <v>6069</v>
      </c>
      <c r="C9438" s="447" t="s">
        <v>5</v>
      </c>
      <c r="D9438" s="446">
        <v>14.35</v>
      </c>
    </row>
    <row r="9439" spans="1:4" ht="25.5">
      <c r="A9439" s="447">
        <v>93202</v>
      </c>
      <c r="B9439" s="332" t="s">
        <v>6068</v>
      </c>
      <c r="C9439" s="447" t="s">
        <v>5</v>
      </c>
      <c r="D9439" s="446">
        <v>27.17</v>
      </c>
    </row>
    <row r="9440" spans="1:4" ht="25.5">
      <c r="A9440" s="447">
        <v>105026</v>
      </c>
      <c r="B9440" s="332" t="s">
        <v>6076</v>
      </c>
      <c r="C9440" s="447" t="s">
        <v>5</v>
      </c>
      <c r="D9440" s="446">
        <v>41.63</v>
      </c>
    </row>
    <row r="9441" spans="1:4" ht="25.5">
      <c r="A9441" s="447">
        <v>105025</v>
      </c>
      <c r="B9441" s="332" t="s">
        <v>6075</v>
      </c>
      <c r="C9441" s="447" t="s">
        <v>5</v>
      </c>
      <c r="D9441" s="446">
        <v>58.28</v>
      </c>
    </row>
    <row r="9442" spans="1:4" ht="25.5">
      <c r="A9442" s="447">
        <v>93191</v>
      </c>
      <c r="B9442" s="332" t="s">
        <v>6063</v>
      </c>
      <c r="C9442" s="447" t="s">
        <v>5</v>
      </c>
      <c r="D9442" s="446">
        <v>70.19</v>
      </c>
    </row>
    <row r="9443" spans="1:4" ht="25.5">
      <c r="A9443" s="447">
        <v>105024</v>
      </c>
      <c r="B9443" s="332" t="s">
        <v>6074</v>
      </c>
      <c r="C9443" s="447" t="s">
        <v>5</v>
      </c>
      <c r="D9443" s="446">
        <v>54.57</v>
      </c>
    </row>
    <row r="9444" spans="1:4" ht="25.5">
      <c r="A9444" s="447">
        <v>105023</v>
      </c>
      <c r="B9444" s="332" t="s">
        <v>6073</v>
      </c>
      <c r="C9444" s="447" t="s">
        <v>5</v>
      </c>
      <c r="D9444" s="446">
        <v>66.12</v>
      </c>
    </row>
    <row r="9445" spans="1:4" ht="25.5">
      <c r="A9445" s="447">
        <v>93187</v>
      </c>
      <c r="B9445" s="332" t="s">
        <v>6062</v>
      </c>
      <c r="C9445" s="447" t="s">
        <v>5</v>
      </c>
      <c r="D9445" s="446">
        <v>77.64</v>
      </c>
    </row>
    <row r="9446" spans="1:4" ht="25.5">
      <c r="A9446" s="447">
        <v>105037</v>
      </c>
      <c r="B9446" s="332" t="s">
        <v>6087</v>
      </c>
      <c r="C9446" s="447" t="s">
        <v>5</v>
      </c>
      <c r="D9446" s="446">
        <v>32.33</v>
      </c>
    </row>
    <row r="9447" spans="1:4" ht="25.5">
      <c r="A9447" s="447">
        <v>105036</v>
      </c>
      <c r="B9447" s="332" t="s">
        <v>6086</v>
      </c>
      <c r="C9447" s="447" t="s">
        <v>5</v>
      </c>
      <c r="D9447" s="446">
        <v>47.7</v>
      </c>
    </row>
    <row r="9448" spans="1:4" ht="25.5">
      <c r="A9448" s="447">
        <v>105035</v>
      </c>
      <c r="B9448" s="332" t="s">
        <v>6085</v>
      </c>
      <c r="C9448" s="447" t="s">
        <v>5</v>
      </c>
      <c r="D9448" s="446">
        <v>66.14</v>
      </c>
    </row>
    <row r="9449" spans="1:4" ht="25.5">
      <c r="A9449" s="447">
        <v>105022</v>
      </c>
      <c r="B9449" s="332" t="s">
        <v>6072</v>
      </c>
      <c r="C9449" s="447" t="s">
        <v>5</v>
      </c>
      <c r="D9449" s="446">
        <v>22.26</v>
      </c>
    </row>
    <row r="9450" spans="1:4" ht="25.5">
      <c r="A9450" s="447">
        <v>105021</v>
      </c>
      <c r="B9450" s="332" t="s">
        <v>6071</v>
      </c>
      <c r="C9450" s="447" t="s">
        <v>5</v>
      </c>
      <c r="D9450" s="446">
        <v>25.29</v>
      </c>
    </row>
    <row r="9451" spans="1:4" ht="25.5">
      <c r="A9451" s="447">
        <v>93184</v>
      </c>
      <c r="B9451" s="332" t="s">
        <v>6061</v>
      </c>
      <c r="C9451" s="447" t="s">
        <v>5</v>
      </c>
      <c r="D9451" s="446">
        <v>29.1</v>
      </c>
    </row>
    <row r="9452" spans="1:4" ht="51">
      <c r="A9452" s="447">
        <v>102149</v>
      </c>
      <c r="B9452" s="332" t="s">
        <v>10042</v>
      </c>
      <c r="C9452" s="447" t="s">
        <v>16</v>
      </c>
      <c r="D9452" s="446">
        <v>0</v>
      </c>
    </row>
    <row r="9453" spans="1:4" ht="38.25">
      <c r="A9453" s="447">
        <v>102150</v>
      </c>
      <c r="B9453" s="332" t="s">
        <v>10043</v>
      </c>
      <c r="C9453" s="447" t="s">
        <v>16</v>
      </c>
      <c r="D9453" s="446">
        <v>0</v>
      </c>
    </row>
    <row r="9454" spans="1:4" ht="38.25">
      <c r="A9454" s="447">
        <v>102145</v>
      </c>
      <c r="B9454" s="332" t="s">
        <v>10044</v>
      </c>
      <c r="C9454" s="447" t="s">
        <v>16</v>
      </c>
      <c r="D9454" s="446">
        <v>0</v>
      </c>
    </row>
    <row r="9455" spans="1:4" ht="25.5">
      <c r="A9455" s="447">
        <v>102146</v>
      </c>
      <c r="B9455" s="332" t="s">
        <v>10045</v>
      </c>
      <c r="C9455" s="447" t="s">
        <v>16</v>
      </c>
      <c r="D9455" s="446">
        <v>0</v>
      </c>
    </row>
    <row r="9456" spans="1:4" ht="25.5">
      <c r="A9456" s="447">
        <v>102147</v>
      </c>
      <c r="B9456" s="332" t="s">
        <v>10046</v>
      </c>
      <c r="C9456" s="447" t="s">
        <v>16</v>
      </c>
      <c r="D9456" s="446">
        <v>0</v>
      </c>
    </row>
    <row r="9457" spans="1:4" ht="38.25">
      <c r="A9457" s="447">
        <v>102148</v>
      </c>
      <c r="B9457" s="332" t="s">
        <v>10047</v>
      </c>
      <c r="C9457" s="447" t="s">
        <v>16</v>
      </c>
      <c r="D9457" s="446">
        <v>0</v>
      </c>
    </row>
    <row r="9458" spans="1:4" ht="38.25">
      <c r="A9458" s="447">
        <v>102143</v>
      </c>
      <c r="B9458" s="332" t="s">
        <v>10048</v>
      </c>
      <c r="C9458" s="447" t="s">
        <v>16</v>
      </c>
      <c r="D9458" s="446">
        <v>0</v>
      </c>
    </row>
    <row r="9459" spans="1:4" ht="51">
      <c r="A9459" s="447">
        <v>102144</v>
      </c>
      <c r="B9459" s="332" t="s">
        <v>10049</v>
      </c>
      <c r="C9459" s="447" t="s">
        <v>16</v>
      </c>
      <c r="D9459" s="446">
        <v>0</v>
      </c>
    </row>
    <row r="9460" spans="1:4" ht="25.5">
      <c r="A9460" s="447">
        <v>102171</v>
      </c>
      <c r="B9460" s="332" t="s">
        <v>4524</v>
      </c>
      <c r="C9460" s="447" t="s">
        <v>16</v>
      </c>
      <c r="D9460" s="446">
        <v>477.11</v>
      </c>
    </row>
    <row r="9461" spans="1:4" ht="25.5">
      <c r="A9461" s="447">
        <v>102172</v>
      </c>
      <c r="B9461" s="332" t="s">
        <v>4525</v>
      </c>
      <c r="C9461" s="447" t="s">
        <v>16</v>
      </c>
      <c r="D9461" s="446">
        <v>461.45</v>
      </c>
    </row>
    <row r="9462" spans="1:4" ht="25.5">
      <c r="A9462" s="447">
        <v>102170</v>
      </c>
      <c r="B9462" s="332" t="s">
        <v>4523</v>
      </c>
      <c r="C9462" s="447" t="s">
        <v>16</v>
      </c>
      <c r="D9462" s="446">
        <v>267.47000000000003</v>
      </c>
    </row>
    <row r="9463" spans="1:4" ht="25.5">
      <c r="A9463" s="447">
        <v>102160</v>
      </c>
      <c r="B9463" s="332" t="s">
        <v>2482</v>
      </c>
      <c r="C9463" s="447" t="s">
        <v>16</v>
      </c>
      <c r="D9463" s="446">
        <v>162.05000000000001</v>
      </c>
    </row>
    <row r="9464" spans="1:4" ht="25.5">
      <c r="A9464" s="447">
        <v>102177</v>
      </c>
      <c r="B9464" s="332" t="s">
        <v>4527</v>
      </c>
      <c r="C9464" s="447" t="s">
        <v>16</v>
      </c>
      <c r="D9464" s="446">
        <v>1697.65</v>
      </c>
    </row>
    <row r="9465" spans="1:4" ht="25.5">
      <c r="A9465" s="447">
        <v>102174</v>
      </c>
      <c r="B9465" s="332" t="s">
        <v>10050</v>
      </c>
      <c r="C9465" s="447" t="s">
        <v>16</v>
      </c>
      <c r="D9465" s="446">
        <v>0</v>
      </c>
    </row>
    <row r="9466" spans="1:4" ht="25.5">
      <c r="A9466" s="447">
        <v>102178</v>
      </c>
      <c r="B9466" s="332" t="s">
        <v>4528</v>
      </c>
      <c r="C9466" s="447" t="s">
        <v>16</v>
      </c>
      <c r="D9466" s="446">
        <v>1943.9</v>
      </c>
    </row>
    <row r="9467" spans="1:4" ht="25.5">
      <c r="A9467" s="447">
        <v>102175</v>
      </c>
      <c r="B9467" s="332" t="s">
        <v>10051</v>
      </c>
      <c r="C9467" s="447" t="s">
        <v>16</v>
      </c>
      <c r="D9467" s="446">
        <v>0</v>
      </c>
    </row>
    <row r="9468" spans="1:4" ht="25.5">
      <c r="A9468" s="447">
        <v>102176</v>
      </c>
      <c r="B9468" s="332" t="s">
        <v>4526</v>
      </c>
      <c r="C9468" s="447" t="s">
        <v>16</v>
      </c>
      <c r="D9468" s="446">
        <v>855.62</v>
      </c>
    </row>
    <row r="9469" spans="1:4" ht="25.5">
      <c r="A9469" s="447">
        <v>102173</v>
      </c>
      <c r="B9469" s="332" t="s">
        <v>10052</v>
      </c>
      <c r="C9469" s="447" t="s">
        <v>16</v>
      </c>
      <c r="D9469" s="446">
        <v>0</v>
      </c>
    </row>
    <row r="9470" spans="1:4" ht="25.5">
      <c r="A9470" s="447">
        <v>102163</v>
      </c>
      <c r="B9470" s="332" t="s">
        <v>4516</v>
      </c>
      <c r="C9470" s="447" t="s">
        <v>16</v>
      </c>
      <c r="D9470" s="446">
        <v>338.72</v>
      </c>
    </row>
    <row r="9471" spans="1:4" ht="25.5">
      <c r="A9471" s="447">
        <v>102153</v>
      </c>
      <c r="B9471" s="332" t="s">
        <v>2475</v>
      </c>
      <c r="C9471" s="447" t="s">
        <v>16</v>
      </c>
      <c r="D9471" s="446">
        <v>233.3</v>
      </c>
    </row>
    <row r="9472" spans="1:4" ht="25.5">
      <c r="A9472" s="447">
        <v>102165</v>
      </c>
      <c r="B9472" s="332" t="s">
        <v>4518</v>
      </c>
      <c r="C9472" s="447" t="s">
        <v>16</v>
      </c>
      <c r="D9472" s="446">
        <v>325.95999999999998</v>
      </c>
    </row>
    <row r="9473" spans="1:4" ht="25.5">
      <c r="A9473" s="447">
        <v>102155</v>
      </c>
      <c r="B9473" s="332" t="s">
        <v>2477</v>
      </c>
      <c r="C9473" s="447" t="s">
        <v>16</v>
      </c>
      <c r="D9473" s="446">
        <v>239.94</v>
      </c>
    </row>
    <row r="9474" spans="1:4" ht="25.5">
      <c r="A9474" s="447">
        <v>102167</v>
      </c>
      <c r="B9474" s="332" t="s">
        <v>4520</v>
      </c>
      <c r="C9474" s="447" t="s">
        <v>16</v>
      </c>
      <c r="D9474" s="446">
        <v>378.33</v>
      </c>
    </row>
    <row r="9475" spans="1:4" ht="25.5">
      <c r="A9475" s="447">
        <v>102157</v>
      </c>
      <c r="B9475" s="332" t="s">
        <v>2479</v>
      </c>
      <c r="C9475" s="447" t="s">
        <v>16</v>
      </c>
      <c r="D9475" s="446">
        <v>311.70999999999998</v>
      </c>
    </row>
    <row r="9476" spans="1:4" ht="25.5">
      <c r="A9476" s="447">
        <v>102169</v>
      </c>
      <c r="B9476" s="332" t="s">
        <v>4522</v>
      </c>
      <c r="C9476" s="447" t="s">
        <v>16</v>
      </c>
      <c r="D9476" s="446">
        <v>416.61</v>
      </c>
    </row>
    <row r="9477" spans="1:4" ht="25.5">
      <c r="A9477" s="447">
        <v>102159</v>
      </c>
      <c r="B9477" s="332" t="s">
        <v>2481</v>
      </c>
      <c r="C9477" s="447" t="s">
        <v>16</v>
      </c>
      <c r="D9477" s="446">
        <v>373.61</v>
      </c>
    </row>
    <row r="9478" spans="1:4" ht="25.5">
      <c r="A9478" s="447">
        <v>102161</v>
      </c>
      <c r="B9478" s="332" t="s">
        <v>4514</v>
      </c>
      <c r="C9478" s="447" t="s">
        <v>16</v>
      </c>
      <c r="D9478" s="446">
        <v>273.41000000000003</v>
      </c>
    </row>
    <row r="9479" spans="1:4" ht="25.5">
      <c r="A9479" s="447">
        <v>102151</v>
      </c>
      <c r="B9479" s="332" t="s">
        <v>2473</v>
      </c>
      <c r="C9479" s="447" t="s">
        <v>16</v>
      </c>
      <c r="D9479" s="446">
        <v>167.99</v>
      </c>
    </row>
    <row r="9480" spans="1:4" ht="25.5">
      <c r="A9480" s="447">
        <v>102162</v>
      </c>
      <c r="B9480" s="332" t="s">
        <v>4515</v>
      </c>
      <c r="C9480" s="447" t="s">
        <v>16</v>
      </c>
      <c r="D9480" s="446">
        <v>291.23</v>
      </c>
    </row>
    <row r="9481" spans="1:4" ht="25.5">
      <c r="A9481" s="447">
        <v>102164</v>
      </c>
      <c r="B9481" s="332" t="s">
        <v>4517</v>
      </c>
      <c r="C9481" s="447" t="s">
        <v>16</v>
      </c>
      <c r="D9481" s="446">
        <v>287.11</v>
      </c>
    </row>
    <row r="9482" spans="1:4" ht="25.5">
      <c r="A9482" s="447">
        <v>102154</v>
      </c>
      <c r="B9482" s="332" t="s">
        <v>2476</v>
      </c>
      <c r="C9482" s="447" t="s">
        <v>16</v>
      </c>
      <c r="D9482" s="446">
        <v>201.09</v>
      </c>
    </row>
    <row r="9483" spans="1:4" ht="25.5">
      <c r="A9483" s="447">
        <v>102166</v>
      </c>
      <c r="B9483" s="332" t="s">
        <v>4519</v>
      </c>
      <c r="C9483" s="447" t="s">
        <v>16</v>
      </c>
      <c r="D9483" s="446">
        <v>295.2</v>
      </c>
    </row>
    <row r="9484" spans="1:4" ht="25.5">
      <c r="A9484" s="447">
        <v>102156</v>
      </c>
      <c r="B9484" s="332" t="s">
        <v>2478</v>
      </c>
      <c r="C9484" s="447" t="s">
        <v>16</v>
      </c>
      <c r="D9484" s="446">
        <v>228.58</v>
      </c>
    </row>
    <row r="9485" spans="1:4" ht="25.5">
      <c r="A9485" s="447">
        <v>102168</v>
      </c>
      <c r="B9485" s="332" t="s">
        <v>4521</v>
      </c>
      <c r="C9485" s="447" t="s">
        <v>16</v>
      </c>
      <c r="D9485" s="446">
        <v>363.71</v>
      </c>
    </row>
    <row r="9486" spans="1:4" ht="25.5">
      <c r="A9486" s="447">
        <v>102158</v>
      </c>
      <c r="B9486" s="332" t="s">
        <v>2480</v>
      </c>
      <c r="C9486" s="447" t="s">
        <v>16</v>
      </c>
      <c r="D9486" s="446">
        <v>314.35000000000002</v>
      </c>
    </row>
    <row r="9487" spans="1:4" ht="25.5">
      <c r="A9487" s="447">
        <v>102152</v>
      </c>
      <c r="B9487" s="332" t="s">
        <v>2474</v>
      </c>
      <c r="C9487" s="447" t="s">
        <v>16</v>
      </c>
      <c r="D9487" s="446">
        <v>185.81</v>
      </c>
    </row>
    <row r="9488" spans="1:4" ht="25.5">
      <c r="A9488" s="447">
        <v>102181</v>
      </c>
      <c r="B9488" s="332" t="s">
        <v>4531</v>
      </c>
      <c r="C9488" s="447" t="s">
        <v>16</v>
      </c>
      <c r="D9488" s="446">
        <v>472.88</v>
      </c>
    </row>
    <row r="9489" spans="1:4" ht="25.5">
      <c r="A9489" s="447">
        <v>102179</v>
      </c>
      <c r="B9489" s="332" t="s">
        <v>4529</v>
      </c>
      <c r="C9489" s="447" t="s">
        <v>16</v>
      </c>
      <c r="D9489" s="446">
        <v>346.52</v>
      </c>
    </row>
    <row r="9490" spans="1:4" ht="25.5">
      <c r="A9490" s="447">
        <v>102180</v>
      </c>
      <c r="B9490" s="332" t="s">
        <v>4530</v>
      </c>
      <c r="C9490" s="447" t="s">
        <v>16</v>
      </c>
      <c r="D9490" s="446">
        <v>400.1</v>
      </c>
    </row>
    <row r="9491" spans="1:4" ht="51">
      <c r="A9491" s="447">
        <v>102189</v>
      </c>
      <c r="B9491" s="332" t="s">
        <v>2472</v>
      </c>
      <c r="C9491" s="447" t="s">
        <v>2010</v>
      </c>
      <c r="D9491" s="446">
        <v>254.23</v>
      </c>
    </row>
    <row r="9492" spans="1:4" ht="25.5">
      <c r="A9492" s="447">
        <v>102188</v>
      </c>
      <c r="B9492" s="332" t="s">
        <v>2471</v>
      </c>
      <c r="C9492" s="447" t="s">
        <v>2010</v>
      </c>
      <c r="D9492" s="446">
        <v>957.62</v>
      </c>
    </row>
    <row r="9493" spans="1:4" ht="38.25">
      <c r="A9493" s="447">
        <v>102185</v>
      </c>
      <c r="B9493" s="332" t="s">
        <v>2486</v>
      </c>
      <c r="C9493" s="447" t="s">
        <v>2010</v>
      </c>
      <c r="D9493" s="446">
        <v>3856.06</v>
      </c>
    </row>
    <row r="9494" spans="1:4" ht="25.5">
      <c r="A9494" s="447">
        <v>102184</v>
      </c>
      <c r="B9494" s="332" t="s">
        <v>2485</v>
      </c>
      <c r="C9494" s="447" t="s">
        <v>2010</v>
      </c>
      <c r="D9494" s="446">
        <v>1922.26</v>
      </c>
    </row>
    <row r="9495" spans="1:4" ht="25.5">
      <c r="A9495" s="447">
        <v>102187</v>
      </c>
      <c r="B9495" s="332" t="s">
        <v>10053</v>
      </c>
      <c r="C9495" s="447" t="s">
        <v>2010</v>
      </c>
      <c r="D9495" s="446">
        <v>0</v>
      </c>
    </row>
    <row r="9496" spans="1:4" ht="25.5">
      <c r="A9496" s="447">
        <v>102186</v>
      </c>
      <c r="B9496" s="332" t="s">
        <v>10054</v>
      </c>
      <c r="C9496" s="447" t="s">
        <v>2010</v>
      </c>
      <c r="D9496" s="446">
        <v>0</v>
      </c>
    </row>
    <row r="9497" spans="1:4" ht="25.5">
      <c r="A9497" s="447">
        <v>102183</v>
      </c>
      <c r="B9497" s="332" t="s">
        <v>2484</v>
      </c>
      <c r="C9497" s="447" t="s">
        <v>2010</v>
      </c>
      <c r="D9497" s="446">
        <v>1985.21</v>
      </c>
    </row>
    <row r="9498" spans="1:4" ht="25.5">
      <c r="A9498" s="447">
        <v>102182</v>
      </c>
      <c r="B9498" s="332" t="s">
        <v>2483</v>
      </c>
      <c r="C9498" s="447" t="s">
        <v>2010</v>
      </c>
      <c r="D9498" s="446">
        <v>986.68</v>
      </c>
    </row>
    <row r="9499" spans="1:4" ht="25.5">
      <c r="A9499" s="447">
        <v>102191</v>
      </c>
      <c r="B9499" s="332" t="s">
        <v>2488</v>
      </c>
      <c r="C9499" s="447" t="s">
        <v>16</v>
      </c>
      <c r="D9499" s="446">
        <v>22.12</v>
      </c>
    </row>
    <row r="9500" spans="1:4" ht="25.5">
      <c r="A9500" s="447">
        <v>102190</v>
      </c>
      <c r="B9500" s="332" t="s">
        <v>2487</v>
      </c>
      <c r="C9500" s="447" t="s">
        <v>16</v>
      </c>
      <c r="D9500" s="446">
        <v>18.21</v>
      </c>
    </row>
    <row r="9501" spans="1:4">
      <c r="A9501" s="447">
        <v>102192</v>
      </c>
      <c r="B9501" s="332" t="s">
        <v>2489</v>
      </c>
      <c r="C9501" s="447" t="s">
        <v>16</v>
      </c>
      <c r="D9501" s="446">
        <v>15.79</v>
      </c>
    </row>
    <row r="9502" spans="1:4" ht="38.25">
      <c r="A9502" s="447">
        <v>89354</v>
      </c>
      <c r="B9502" s="332" t="s">
        <v>3278</v>
      </c>
      <c r="C9502" s="447" t="s">
        <v>2010</v>
      </c>
      <c r="D9502" s="446">
        <v>642.91999999999996</v>
      </c>
    </row>
    <row r="9503" spans="1:4" ht="25.5">
      <c r="A9503" s="447">
        <v>103041</v>
      </c>
      <c r="B9503" s="332" t="s">
        <v>3346</v>
      </c>
      <c r="C9503" s="447" t="s">
        <v>2010</v>
      </c>
      <c r="D9503" s="446">
        <v>18.920000000000002</v>
      </c>
    </row>
    <row r="9504" spans="1:4" ht="25.5">
      <c r="A9504" s="447">
        <v>103042</v>
      </c>
      <c r="B9504" s="332" t="s">
        <v>3347</v>
      </c>
      <c r="C9504" s="447" t="s">
        <v>2010</v>
      </c>
      <c r="D9504" s="446">
        <v>23.56</v>
      </c>
    </row>
    <row r="9505" spans="1:4" ht="25.5">
      <c r="A9505" s="447">
        <v>103043</v>
      </c>
      <c r="B9505" s="332" t="s">
        <v>3348</v>
      </c>
      <c r="C9505" s="447" t="s">
        <v>2010</v>
      </c>
      <c r="D9505" s="446">
        <v>21.77</v>
      </c>
    </row>
    <row r="9506" spans="1:4" ht="25.5">
      <c r="A9506" s="447">
        <v>103044</v>
      </c>
      <c r="B9506" s="332" t="s">
        <v>3349</v>
      </c>
      <c r="C9506" s="447" t="s">
        <v>2010</v>
      </c>
      <c r="D9506" s="446">
        <v>29.48</v>
      </c>
    </row>
    <row r="9507" spans="1:4" ht="25.5">
      <c r="A9507" s="447">
        <v>103039</v>
      </c>
      <c r="B9507" s="332" t="s">
        <v>3344</v>
      </c>
      <c r="C9507" s="447" t="s">
        <v>2010</v>
      </c>
      <c r="D9507" s="446">
        <v>65.31</v>
      </c>
    </row>
    <row r="9508" spans="1:4" ht="25.5">
      <c r="A9508" s="447">
        <v>103038</v>
      </c>
      <c r="B9508" s="332" t="s">
        <v>3343</v>
      </c>
      <c r="C9508" s="447" t="s">
        <v>2010</v>
      </c>
      <c r="D9508" s="446">
        <v>59.7</v>
      </c>
    </row>
    <row r="9509" spans="1:4" ht="25.5">
      <c r="A9509" s="447">
        <v>103037</v>
      </c>
      <c r="B9509" s="332" t="s">
        <v>3342</v>
      </c>
      <c r="C9509" s="447" t="s">
        <v>2010</v>
      </c>
      <c r="D9509" s="446">
        <v>44.56</v>
      </c>
    </row>
    <row r="9510" spans="1:4" ht="25.5">
      <c r="A9510" s="447">
        <v>103036</v>
      </c>
      <c r="B9510" s="332" t="s">
        <v>3341</v>
      </c>
      <c r="C9510" s="447" t="s">
        <v>2010</v>
      </c>
      <c r="D9510" s="446">
        <v>22.59</v>
      </c>
    </row>
    <row r="9511" spans="1:4" ht="25.5">
      <c r="A9511" s="447">
        <v>103040</v>
      </c>
      <c r="B9511" s="332" t="s">
        <v>3345</v>
      </c>
      <c r="C9511" s="447" t="s">
        <v>2010</v>
      </c>
      <c r="D9511" s="446">
        <v>96.66</v>
      </c>
    </row>
    <row r="9512" spans="1:4" ht="25.5">
      <c r="A9512" s="447">
        <v>90371</v>
      </c>
      <c r="B9512" s="332" t="s">
        <v>3283</v>
      </c>
      <c r="C9512" s="447" t="s">
        <v>2010</v>
      </c>
      <c r="D9512" s="446">
        <v>28.31</v>
      </c>
    </row>
    <row r="9513" spans="1:4" ht="25.5">
      <c r="A9513" s="447">
        <v>103047</v>
      </c>
      <c r="B9513" s="332" t="s">
        <v>3352</v>
      </c>
      <c r="C9513" s="447" t="s">
        <v>2010</v>
      </c>
      <c r="D9513" s="446">
        <v>23.28</v>
      </c>
    </row>
    <row r="9514" spans="1:4" ht="25.5">
      <c r="A9514" s="447">
        <v>94489</v>
      </c>
      <c r="B9514" s="332" t="s">
        <v>3284</v>
      </c>
      <c r="C9514" s="447" t="s">
        <v>2010</v>
      </c>
      <c r="D9514" s="446">
        <v>28.48</v>
      </c>
    </row>
    <row r="9515" spans="1:4" ht="25.5">
      <c r="A9515" s="447">
        <v>94490</v>
      </c>
      <c r="B9515" s="332" t="s">
        <v>3285</v>
      </c>
      <c r="C9515" s="447" t="s">
        <v>2010</v>
      </c>
      <c r="D9515" s="446">
        <v>41.94</v>
      </c>
    </row>
    <row r="9516" spans="1:4" ht="25.5">
      <c r="A9516" s="447">
        <v>94491</v>
      </c>
      <c r="B9516" s="332" t="s">
        <v>3286</v>
      </c>
      <c r="C9516" s="447" t="s">
        <v>2010</v>
      </c>
      <c r="D9516" s="446">
        <v>57.21</v>
      </c>
    </row>
    <row r="9517" spans="1:4" ht="25.5">
      <c r="A9517" s="447">
        <v>94492</v>
      </c>
      <c r="B9517" s="332" t="s">
        <v>3287</v>
      </c>
      <c r="C9517" s="447" t="s">
        <v>2010</v>
      </c>
      <c r="D9517" s="446">
        <v>58.81</v>
      </c>
    </row>
    <row r="9518" spans="1:4" ht="25.5">
      <c r="A9518" s="447">
        <v>94493</v>
      </c>
      <c r="B9518" s="332" t="s">
        <v>3288</v>
      </c>
      <c r="C9518" s="447" t="s">
        <v>2010</v>
      </c>
      <c r="D9518" s="446">
        <v>107.6</v>
      </c>
    </row>
    <row r="9519" spans="1:4" ht="25.5">
      <c r="A9519" s="447">
        <v>94497</v>
      </c>
      <c r="B9519" s="332" t="s">
        <v>3291</v>
      </c>
      <c r="C9519" s="447" t="s">
        <v>2010</v>
      </c>
      <c r="D9519" s="446">
        <v>118.18</v>
      </c>
    </row>
    <row r="9520" spans="1:4" ht="38.25">
      <c r="A9520" s="447">
        <v>94794</v>
      </c>
      <c r="B9520" s="332" t="s">
        <v>3298</v>
      </c>
      <c r="C9520" s="447" t="s">
        <v>2010</v>
      </c>
      <c r="D9520" s="446">
        <v>186.45</v>
      </c>
    </row>
    <row r="9521" spans="1:4" ht="25.5">
      <c r="A9521" s="447">
        <v>94496</v>
      </c>
      <c r="B9521" s="332" t="s">
        <v>3290</v>
      </c>
      <c r="C9521" s="447" t="s">
        <v>2010</v>
      </c>
      <c r="D9521" s="446">
        <v>93.3</v>
      </c>
    </row>
    <row r="9522" spans="1:4" ht="38.25">
      <c r="A9522" s="447">
        <v>94793</v>
      </c>
      <c r="B9522" s="332" t="s">
        <v>3297</v>
      </c>
      <c r="C9522" s="447" t="s">
        <v>2010</v>
      </c>
      <c r="D9522" s="446">
        <v>175.96</v>
      </c>
    </row>
    <row r="9523" spans="1:4" ht="25.5">
      <c r="A9523" s="447">
        <v>94495</v>
      </c>
      <c r="B9523" s="332" t="s">
        <v>3289</v>
      </c>
      <c r="C9523" s="447" t="s">
        <v>2010</v>
      </c>
      <c r="D9523" s="446">
        <v>68.47</v>
      </c>
    </row>
    <row r="9524" spans="1:4" ht="38.25">
      <c r="A9524" s="447">
        <v>94792</v>
      </c>
      <c r="B9524" s="332" t="s">
        <v>3296</v>
      </c>
      <c r="C9524" s="447" t="s">
        <v>2010</v>
      </c>
      <c r="D9524" s="446">
        <v>128.32</v>
      </c>
    </row>
    <row r="9525" spans="1:4" ht="25.5">
      <c r="A9525" s="447">
        <v>89352</v>
      </c>
      <c r="B9525" s="332" t="s">
        <v>3276</v>
      </c>
      <c r="C9525" s="447" t="s">
        <v>2010</v>
      </c>
      <c r="D9525" s="446">
        <v>40.24</v>
      </c>
    </row>
    <row r="9526" spans="1:4" ht="38.25">
      <c r="A9526" s="447">
        <v>89986</v>
      </c>
      <c r="B9526" s="332" t="s">
        <v>3281</v>
      </c>
      <c r="C9526" s="447" t="s">
        <v>2010</v>
      </c>
      <c r="D9526" s="446">
        <v>92.65</v>
      </c>
    </row>
    <row r="9527" spans="1:4" ht="25.5">
      <c r="A9527" s="447">
        <v>94499</v>
      </c>
      <c r="B9527" s="332" t="s">
        <v>3293</v>
      </c>
      <c r="C9527" s="447" t="s">
        <v>2010</v>
      </c>
      <c r="D9527" s="446">
        <v>325.5</v>
      </c>
    </row>
    <row r="9528" spans="1:4" ht="25.5">
      <c r="A9528" s="447">
        <v>94498</v>
      </c>
      <c r="B9528" s="332" t="s">
        <v>3292</v>
      </c>
      <c r="C9528" s="447" t="s">
        <v>2010</v>
      </c>
      <c r="D9528" s="446">
        <v>163.19999999999999</v>
      </c>
    </row>
    <row r="9529" spans="1:4" ht="25.5">
      <c r="A9529" s="447">
        <v>94500</v>
      </c>
      <c r="B9529" s="332" t="s">
        <v>3294</v>
      </c>
      <c r="C9529" s="447" t="s">
        <v>2010</v>
      </c>
      <c r="D9529" s="446">
        <v>395.04</v>
      </c>
    </row>
    <row r="9530" spans="1:4" ht="25.5">
      <c r="A9530" s="447">
        <v>89353</v>
      </c>
      <c r="B9530" s="332" t="s">
        <v>3277</v>
      </c>
      <c r="C9530" s="447" t="s">
        <v>2010</v>
      </c>
      <c r="D9530" s="446">
        <v>44.22</v>
      </c>
    </row>
    <row r="9531" spans="1:4" ht="38.25">
      <c r="A9531" s="447">
        <v>89987</v>
      </c>
      <c r="B9531" s="332" t="s">
        <v>3282</v>
      </c>
      <c r="C9531" s="447" t="s">
        <v>2010</v>
      </c>
      <c r="D9531" s="446">
        <v>105.28</v>
      </c>
    </row>
    <row r="9532" spans="1:4" ht="25.5">
      <c r="A9532" s="447">
        <v>94501</v>
      </c>
      <c r="B9532" s="332" t="s">
        <v>3295</v>
      </c>
      <c r="C9532" s="447" t="s">
        <v>2010</v>
      </c>
      <c r="D9532" s="446">
        <v>799.11</v>
      </c>
    </row>
    <row r="9533" spans="1:4" ht="25.5">
      <c r="A9533" s="447">
        <v>89351</v>
      </c>
      <c r="B9533" s="332" t="s">
        <v>3275</v>
      </c>
      <c r="C9533" s="447" t="s">
        <v>2010</v>
      </c>
      <c r="D9533" s="446">
        <v>36.6</v>
      </c>
    </row>
    <row r="9534" spans="1:4" ht="25.5">
      <c r="A9534" s="447">
        <v>89349</v>
      </c>
      <c r="B9534" s="332" t="s">
        <v>3274</v>
      </c>
      <c r="C9534" s="447" t="s">
        <v>2010</v>
      </c>
      <c r="D9534" s="446">
        <v>29.61</v>
      </c>
    </row>
    <row r="9535" spans="1:4" ht="38.25">
      <c r="A9535" s="447">
        <v>89984</v>
      </c>
      <c r="B9535" s="332" t="s">
        <v>3279</v>
      </c>
      <c r="C9535" s="447" t="s">
        <v>2010</v>
      </c>
      <c r="D9535" s="446">
        <v>95.09</v>
      </c>
    </row>
    <row r="9536" spans="1:4" ht="38.25">
      <c r="A9536" s="447">
        <v>89985</v>
      </c>
      <c r="B9536" s="332" t="s">
        <v>3280</v>
      </c>
      <c r="C9536" s="447" t="s">
        <v>2010</v>
      </c>
      <c r="D9536" s="446">
        <v>99.94</v>
      </c>
    </row>
    <row r="9537" spans="1:4" ht="25.5">
      <c r="A9537" s="447">
        <v>103045</v>
      </c>
      <c r="B9537" s="332" t="s">
        <v>3350</v>
      </c>
      <c r="C9537" s="447" t="s">
        <v>2010</v>
      </c>
      <c r="D9537" s="446">
        <v>9.58</v>
      </c>
    </row>
    <row r="9538" spans="1:4" ht="25.5">
      <c r="A9538" s="447">
        <v>103046</v>
      </c>
      <c r="B9538" s="332" t="s">
        <v>3351</v>
      </c>
      <c r="C9538" s="447" t="s">
        <v>2010</v>
      </c>
      <c r="D9538" s="446">
        <v>22.37</v>
      </c>
    </row>
    <row r="9539" spans="1:4" ht="25.5">
      <c r="A9539" s="447">
        <v>103048</v>
      </c>
      <c r="B9539" s="332" t="s">
        <v>3353</v>
      </c>
      <c r="C9539" s="447" t="s">
        <v>2010</v>
      </c>
      <c r="D9539" s="446">
        <v>17.64</v>
      </c>
    </row>
    <row r="9540" spans="1:4" ht="25.5">
      <c r="A9540" s="447">
        <v>103049</v>
      </c>
      <c r="B9540" s="332" t="s">
        <v>3354</v>
      </c>
      <c r="C9540" s="447" t="s">
        <v>2010</v>
      </c>
      <c r="D9540" s="446">
        <v>19.07</v>
      </c>
    </row>
    <row r="9541" spans="1:4" ht="25.5">
      <c r="A9541" s="447">
        <v>103029</v>
      </c>
      <c r="B9541" s="332" t="s">
        <v>3340</v>
      </c>
      <c r="C9541" s="447" t="s">
        <v>2010</v>
      </c>
      <c r="D9541" s="446">
        <v>50.57</v>
      </c>
    </row>
    <row r="9542" spans="1:4" ht="38.25">
      <c r="A9542" s="447">
        <v>103019</v>
      </c>
      <c r="B9542" s="332" t="s">
        <v>3339</v>
      </c>
      <c r="C9542" s="447" t="s">
        <v>2010</v>
      </c>
      <c r="D9542" s="446">
        <v>278.52999999999997</v>
      </c>
    </row>
    <row r="9543" spans="1:4" ht="25.5">
      <c r="A9543" s="447">
        <v>103050</v>
      </c>
      <c r="B9543" s="332" t="s">
        <v>3355</v>
      </c>
      <c r="C9543" s="447" t="s">
        <v>2010</v>
      </c>
      <c r="D9543" s="446">
        <v>25.14</v>
      </c>
    </row>
    <row r="9544" spans="1:4" ht="25.5">
      <c r="A9544" s="447">
        <v>103051</v>
      </c>
      <c r="B9544" s="332" t="s">
        <v>3356</v>
      </c>
      <c r="C9544" s="447" t="s">
        <v>2010</v>
      </c>
      <c r="D9544" s="446">
        <v>30.45</v>
      </c>
    </row>
    <row r="9545" spans="1:4" ht="25.5">
      <c r="A9545" s="447">
        <v>103052</v>
      </c>
      <c r="B9545" s="332" t="s">
        <v>3357</v>
      </c>
      <c r="C9545" s="447" t="s">
        <v>2010</v>
      </c>
      <c r="D9545" s="446">
        <v>40.75</v>
      </c>
    </row>
    <row r="9546" spans="1:4" ht="25.5">
      <c r="A9546" s="447">
        <v>94799</v>
      </c>
      <c r="B9546" s="332" t="s">
        <v>3303</v>
      </c>
      <c r="C9546" s="447" t="s">
        <v>2010</v>
      </c>
      <c r="D9546" s="446">
        <v>135.13999999999999</v>
      </c>
    </row>
    <row r="9547" spans="1:4" ht="25.5">
      <c r="A9547" s="447">
        <v>94798</v>
      </c>
      <c r="B9547" s="332" t="s">
        <v>3302</v>
      </c>
      <c r="C9547" s="447" t="s">
        <v>2010</v>
      </c>
      <c r="D9547" s="446">
        <v>109.63</v>
      </c>
    </row>
    <row r="9548" spans="1:4" ht="25.5">
      <c r="A9548" s="447">
        <v>94797</v>
      </c>
      <c r="B9548" s="332" t="s">
        <v>3301</v>
      </c>
      <c r="C9548" s="447" t="s">
        <v>2010</v>
      </c>
      <c r="D9548" s="446">
        <v>67.02</v>
      </c>
    </row>
    <row r="9549" spans="1:4" ht="25.5">
      <c r="A9549" s="447">
        <v>94795</v>
      </c>
      <c r="B9549" s="332" t="s">
        <v>3299</v>
      </c>
      <c r="C9549" s="447" t="s">
        <v>2010</v>
      </c>
      <c r="D9549" s="446">
        <v>28.55</v>
      </c>
    </row>
    <row r="9550" spans="1:4" ht="25.5">
      <c r="A9550" s="447">
        <v>94800</v>
      </c>
      <c r="B9550" s="332" t="s">
        <v>3304</v>
      </c>
      <c r="C9550" s="447" t="s">
        <v>2010</v>
      </c>
      <c r="D9550" s="446">
        <v>173.56</v>
      </c>
    </row>
    <row r="9551" spans="1:4" ht="25.5">
      <c r="A9551" s="447">
        <v>94796</v>
      </c>
      <c r="B9551" s="332" t="s">
        <v>3300</v>
      </c>
      <c r="C9551" s="447" t="s">
        <v>2010</v>
      </c>
      <c r="D9551" s="446">
        <v>33.700000000000003</v>
      </c>
    </row>
    <row r="9552" spans="1:4" ht="25.5">
      <c r="A9552" s="447">
        <v>99635</v>
      </c>
      <c r="B9552" s="332" t="s">
        <v>3327</v>
      </c>
      <c r="C9552" s="447" t="s">
        <v>2010</v>
      </c>
      <c r="D9552" s="446">
        <v>397.33</v>
      </c>
    </row>
    <row r="9553" spans="1:4" ht="25.5">
      <c r="A9553" s="447">
        <v>103018</v>
      </c>
      <c r="B9553" s="332" t="s">
        <v>3338</v>
      </c>
      <c r="C9553" s="447" t="s">
        <v>2010</v>
      </c>
      <c r="D9553" s="446">
        <v>324.61</v>
      </c>
    </row>
    <row r="9554" spans="1:4" ht="25.5">
      <c r="A9554" s="447">
        <v>95252</v>
      </c>
      <c r="B9554" s="332" t="s">
        <v>3309</v>
      </c>
      <c r="C9554" s="447" t="s">
        <v>2010</v>
      </c>
      <c r="D9554" s="446">
        <v>166.74</v>
      </c>
    </row>
    <row r="9555" spans="1:4" ht="25.5">
      <c r="A9555" s="447">
        <v>95251</v>
      </c>
      <c r="B9555" s="332" t="s">
        <v>3308</v>
      </c>
      <c r="C9555" s="447" t="s">
        <v>2010</v>
      </c>
      <c r="D9555" s="446">
        <v>137.55000000000001</v>
      </c>
    </row>
    <row r="9556" spans="1:4" ht="25.5">
      <c r="A9556" s="447">
        <v>95250</v>
      </c>
      <c r="B9556" s="332" t="s">
        <v>3307</v>
      </c>
      <c r="C9556" s="447" t="s">
        <v>2010</v>
      </c>
      <c r="D9556" s="446">
        <v>92.96</v>
      </c>
    </row>
    <row r="9557" spans="1:4" ht="25.5">
      <c r="A9557" s="447">
        <v>95248</v>
      </c>
      <c r="B9557" s="332" t="s">
        <v>3305</v>
      </c>
      <c r="C9557" s="447" t="s">
        <v>2010</v>
      </c>
      <c r="D9557" s="446">
        <v>58.45</v>
      </c>
    </row>
    <row r="9558" spans="1:4" ht="25.5">
      <c r="A9558" s="447">
        <v>95253</v>
      </c>
      <c r="B9558" s="332" t="s">
        <v>3310</v>
      </c>
      <c r="C9558" s="447" t="s">
        <v>2010</v>
      </c>
      <c r="D9558" s="446">
        <v>253.67</v>
      </c>
    </row>
    <row r="9559" spans="1:4" ht="25.5">
      <c r="A9559" s="447">
        <v>95249</v>
      </c>
      <c r="B9559" s="332" t="s">
        <v>3306</v>
      </c>
      <c r="C9559" s="447" t="s">
        <v>2010</v>
      </c>
      <c r="D9559" s="446">
        <v>68.87</v>
      </c>
    </row>
    <row r="9560" spans="1:4" ht="25.5">
      <c r="A9560" s="447">
        <v>99622</v>
      </c>
      <c r="B9560" s="332" t="s">
        <v>3314</v>
      </c>
      <c r="C9560" s="447" t="s">
        <v>2010</v>
      </c>
      <c r="D9560" s="446">
        <v>289.5</v>
      </c>
    </row>
    <row r="9561" spans="1:4" ht="25.5">
      <c r="A9561" s="447">
        <v>99621</v>
      </c>
      <c r="B9561" s="332" t="s">
        <v>3313</v>
      </c>
      <c r="C9561" s="447" t="s">
        <v>2010</v>
      </c>
      <c r="D9561" s="446">
        <v>257.33</v>
      </c>
    </row>
    <row r="9562" spans="1:4" ht="25.5">
      <c r="A9562" s="447">
        <v>99620</v>
      </c>
      <c r="B9562" s="332" t="s">
        <v>3312</v>
      </c>
      <c r="C9562" s="447" t="s">
        <v>2010</v>
      </c>
      <c r="D9562" s="446">
        <v>172.6</v>
      </c>
    </row>
    <row r="9563" spans="1:4" ht="25.5">
      <c r="A9563" s="447">
        <v>103008</v>
      </c>
      <c r="B9563" s="332" t="s">
        <v>3328</v>
      </c>
      <c r="C9563" s="447" t="s">
        <v>2010</v>
      </c>
      <c r="D9563" s="446">
        <v>103.85</v>
      </c>
    </row>
    <row r="9564" spans="1:4" ht="25.5">
      <c r="A9564" s="447">
        <v>99624</v>
      </c>
      <c r="B9564" s="332" t="s">
        <v>3316</v>
      </c>
      <c r="C9564" s="447" t="s">
        <v>2010</v>
      </c>
      <c r="D9564" s="446">
        <v>576.20000000000005</v>
      </c>
    </row>
    <row r="9565" spans="1:4" ht="25.5">
      <c r="A9565" s="447">
        <v>99623</v>
      </c>
      <c r="B9565" s="332" t="s">
        <v>3315</v>
      </c>
      <c r="C9565" s="447" t="s">
        <v>2010</v>
      </c>
      <c r="D9565" s="446">
        <v>404.07</v>
      </c>
    </row>
    <row r="9566" spans="1:4" ht="25.5">
      <c r="A9566" s="447">
        <v>99625</v>
      </c>
      <c r="B9566" s="332" t="s">
        <v>3317</v>
      </c>
      <c r="C9566" s="447" t="s">
        <v>2010</v>
      </c>
      <c r="D9566" s="446">
        <v>792.8</v>
      </c>
    </row>
    <row r="9567" spans="1:4" ht="25.5">
      <c r="A9567" s="447">
        <v>99619</v>
      </c>
      <c r="B9567" s="332" t="s">
        <v>3311</v>
      </c>
      <c r="C9567" s="447" t="s">
        <v>2010</v>
      </c>
      <c r="D9567" s="446">
        <v>127.04</v>
      </c>
    </row>
    <row r="9568" spans="1:4" ht="25.5">
      <c r="A9568" s="447">
        <v>99626</v>
      </c>
      <c r="B9568" s="332" t="s">
        <v>3318</v>
      </c>
      <c r="C9568" s="447" t="s">
        <v>2010</v>
      </c>
      <c r="D9568" s="446">
        <v>1221.32</v>
      </c>
    </row>
    <row r="9569" spans="1:4" ht="25.5">
      <c r="A9569" s="447">
        <v>99631</v>
      </c>
      <c r="B9569" s="332" t="s">
        <v>3323</v>
      </c>
      <c r="C9569" s="447" t="s">
        <v>2010</v>
      </c>
      <c r="D9569" s="446">
        <v>160.51</v>
      </c>
    </row>
    <row r="9570" spans="1:4" ht="25.5">
      <c r="A9570" s="447">
        <v>99630</v>
      </c>
      <c r="B9570" s="332" t="s">
        <v>3322</v>
      </c>
      <c r="C9570" s="447" t="s">
        <v>2010</v>
      </c>
      <c r="D9570" s="446">
        <v>137.97</v>
      </c>
    </row>
    <row r="9571" spans="1:4" ht="25.5">
      <c r="A9571" s="447">
        <v>99629</v>
      </c>
      <c r="B9571" s="332" t="s">
        <v>3321</v>
      </c>
      <c r="C9571" s="447" t="s">
        <v>2010</v>
      </c>
      <c r="D9571" s="446">
        <v>92.69</v>
      </c>
    </row>
    <row r="9572" spans="1:4" ht="25.5">
      <c r="A9572" s="447">
        <v>99627</v>
      </c>
      <c r="B9572" s="332" t="s">
        <v>3319</v>
      </c>
      <c r="C9572" s="447" t="s">
        <v>2010</v>
      </c>
      <c r="D9572" s="446">
        <v>76.62</v>
      </c>
    </row>
    <row r="9573" spans="1:4" ht="25.5">
      <c r="A9573" s="447">
        <v>103009</v>
      </c>
      <c r="B9573" s="332" t="s">
        <v>3329</v>
      </c>
      <c r="C9573" s="447" t="s">
        <v>2010</v>
      </c>
      <c r="D9573" s="446">
        <v>366.41</v>
      </c>
    </row>
    <row r="9574" spans="1:4" ht="25.5">
      <c r="A9574" s="447">
        <v>99632</v>
      </c>
      <c r="B9574" s="332" t="s">
        <v>3324</v>
      </c>
      <c r="C9574" s="447" t="s">
        <v>2010</v>
      </c>
      <c r="D9574" s="446">
        <v>231.58</v>
      </c>
    </row>
    <row r="9575" spans="1:4" ht="25.5">
      <c r="A9575" s="447">
        <v>99633</v>
      </c>
      <c r="B9575" s="332" t="s">
        <v>3325</v>
      </c>
      <c r="C9575" s="447" t="s">
        <v>2010</v>
      </c>
      <c r="D9575" s="446">
        <v>497.67</v>
      </c>
    </row>
    <row r="9576" spans="1:4" ht="25.5">
      <c r="A9576" s="447">
        <v>99628</v>
      </c>
      <c r="B9576" s="332" t="s">
        <v>3320</v>
      </c>
      <c r="C9576" s="447" t="s">
        <v>2010</v>
      </c>
      <c r="D9576" s="446">
        <v>83.5</v>
      </c>
    </row>
    <row r="9577" spans="1:4" ht="25.5">
      <c r="A9577" s="447">
        <v>99634</v>
      </c>
      <c r="B9577" s="332" t="s">
        <v>3326</v>
      </c>
      <c r="C9577" s="447" t="s">
        <v>2010</v>
      </c>
      <c r="D9577" s="446">
        <v>849.99</v>
      </c>
    </row>
    <row r="9578" spans="1:4" ht="25.5">
      <c r="A9578" s="447">
        <v>103013</v>
      </c>
      <c r="B9578" s="332" t="s">
        <v>3333</v>
      </c>
      <c r="C9578" s="447" t="s">
        <v>2010</v>
      </c>
      <c r="D9578" s="446">
        <v>148.97999999999999</v>
      </c>
    </row>
    <row r="9579" spans="1:4" ht="25.5">
      <c r="A9579" s="447">
        <v>103012</v>
      </c>
      <c r="B9579" s="332" t="s">
        <v>3332</v>
      </c>
      <c r="C9579" s="447" t="s">
        <v>2010</v>
      </c>
      <c r="D9579" s="446">
        <v>138.46</v>
      </c>
    </row>
    <row r="9580" spans="1:4" ht="25.5">
      <c r="A9580" s="447">
        <v>103011</v>
      </c>
      <c r="B9580" s="332" t="s">
        <v>3331</v>
      </c>
      <c r="C9580" s="447" t="s">
        <v>2010</v>
      </c>
      <c r="D9580" s="446">
        <v>87.78</v>
      </c>
    </row>
    <row r="9581" spans="1:4" ht="25.5">
      <c r="A9581" s="447">
        <v>103015</v>
      </c>
      <c r="B9581" s="332" t="s">
        <v>3335</v>
      </c>
      <c r="C9581" s="447" t="s">
        <v>2010</v>
      </c>
      <c r="D9581" s="446">
        <v>396.62</v>
      </c>
    </row>
    <row r="9582" spans="1:4" ht="25.5">
      <c r="A9582" s="447">
        <v>103014</v>
      </c>
      <c r="B9582" s="332" t="s">
        <v>3334</v>
      </c>
      <c r="C9582" s="447" t="s">
        <v>2010</v>
      </c>
      <c r="D9582" s="446">
        <v>224.16</v>
      </c>
    </row>
    <row r="9583" spans="1:4" ht="25.5">
      <c r="A9583" s="447">
        <v>103016</v>
      </c>
      <c r="B9583" s="332" t="s">
        <v>3336</v>
      </c>
      <c r="C9583" s="447" t="s">
        <v>2010</v>
      </c>
      <c r="D9583" s="446">
        <v>542.30999999999995</v>
      </c>
    </row>
    <row r="9584" spans="1:4" ht="25.5">
      <c r="A9584" s="447">
        <v>103010</v>
      </c>
      <c r="B9584" s="332" t="s">
        <v>3330</v>
      </c>
      <c r="C9584" s="447" t="s">
        <v>2010</v>
      </c>
      <c r="D9584" s="446">
        <v>78.760000000000005</v>
      </c>
    </row>
    <row r="9585" spans="1:4" ht="25.5">
      <c r="A9585" s="447">
        <v>103017</v>
      </c>
      <c r="B9585" s="332" t="s">
        <v>3337</v>
      </c>
      <c r="C9585" s="447" t="s">
        <v>2010</v>
      </c>
      <c r="D9585" s="446">
        <v>947.19</v>
      </c>
    </row>
    <row r="9586" spans="1:4" ht="25.5">
      <c r="A9586" s="447">
        <v>103033</v>
      </c>
      <c r="B9586" s="332" t="s">
        <v>10055</v>
      </c>
      <c r="C9586" s="447" t="s">
        <v>2010</v>
      </c>
      <c r="D9586" s="446">
        <v>0</v>
      </c>
    </row>
    <row r="9587" spans="1:4" ht="25.5">
      <c r="A9587" s="447">
        <v>103032</v>
      </c>
      <c r="B9587" s="332" t="s">
        <v>10056</v>
      </c>
      <c r="C9587" s="447" t="s">
        <v>2010</v>
      </c>
      <c r="D9587" s="446">
        <v>0</v>
      </c>
    </row>
    <row r="9588" spans="1:4" ht="25.5">
      <c r="A9588" s="447">
        <v>103030</v>
      </c>
      <c r="B9588" s="332" t="s">
        <v>10057</v>
      </c>
      <c r="C9588" s="447" t="s">
        <v>2010</v>
      </c>
      <c r="D9588" s="446">
        <v>0</v>
      </c>
    </row>
    <row r="9589" spans="1:4" ht="25.5">
      <c r="A9589" s="447">
        <v>103031</v>
      </c>
      <c r="B9589" s="332" t="s">
        <v>10058</v>
      </c>
      <c r="C9589" s="447" t="s">
        <v>2010</v>
      </c>
      <c r="D9589" s="446">
        <v>0</v>
      </c>
    </row>
    <row r="9590" spans="1:4" ht="25.5">
      <c r="A9590" s="447">
        <v>103035</v>
      </c>
      <c r="B9590" s="332" t="s">
        <v>10059</v>
      </c>
      <c r="C9590" s="447" t="s">
        <v>2010</v>
      </c>
      <c r="D9590" s="446">
        <v>0</v>
      </c>
    </row>
    <row r="9591" spans="1:4" ht="25.5">
      <c r="A9591" s="447">
        <v>103034</v>
      </c>
      <c r="B9591" s="332" t="s">
        <v>10060</v>
      </c>
      <c r="C9591" s="447" t="s">
        <v>2010</v>
      </c>
      <c r="D9591" s="446">
        <v>0</v>
      </c>
    </row>
    <row r="9592" spans="1:4" ht="25.5">
      <c r="A9592" s="447">
        <v>103024</v>
      </c>
      <c r="B9592" s="332" t="s">
        <v>10061</v>
      </c>
      <c r="C9592" s="447" t="s">
        <v>2010</v>
      </c>
      <c r="D9592" s="446">
        <v>0</v>
      </c>
    </row>
    <row r="9593" spans="1:4" ht="25.5">
      <c r="A9593" s="447">
        <v>103023</v>
      </c>
      <c r="B9593" s="332" t="s">
        <v>10062</v>
      </c>
      <c r="C9593" s="447" t="s">
        <v>2010</v>
      </c>
      <c r="D9593" s="446">
        <v>0</v>
      </c>
    </row>
    <row r="9594" spans="1:4" ht="25.5">
      <c r="A9594" s="447">
        <v>103022</v>
      </c>
      <c r="B9594" s="332" t="s">
        <v>10063</v>
      </c>
      <c r="C9594" s="447" t="s">
        <v>2010</v>
      </c>
      <c r="D9594" s="446">
        <v>0</v>
      </c>
    </row>
    <row r="9595" spans="1:4" ht="25.5">
      <c r="A9595" s="447">
        <v>103020</v>
      </c>
      <c r="B9595" s="332" t="s">
        <v>10064</v>
      </c>
      <c r="C9595" s="447" t="s">
        <v>2010</v>
      </c>
      <c r="D9595" s="446">
        <v>0</v>
      </c>
    </row>
    <row r="9596" spans="1:4" ht="25.5">
      <c r="A9596" s="447">
        <v>103026</v>
      </c>
      <c r="B9596" s="332" t="s">
        <v>10065</v>
      </c>
      <c r="C9596" s="447" t="s">
        <v>2010</v>
      </c>
      <c r="D9596" s="446">
        <v>0</v>
      </c>
    </row>
    <row r="9597" spans="1:4" ht="25.5">
      <c r="A9597" s="447">
        <v>103025</v>
      </c>
      <c r="B9597" s="332" t="s">
        <v>10066</v>
      </c>
      <c r="C9597" s="447" t="s">
        <v>2010</v>
      </c>
      <c r="D9597" s="446">
        <v>0</v>
      </c>
    </row>
    <row r="9598" spans="1:4" ht="25.5">
      <c r="A9598" s="447">
        <v>103021</v>
      </c>
      <c r="B9598" s="332" t="s">
        <v>10067</v>
      </c>
      <c r="C9598" s="447" t="s">
        <v>2010</v>
      </c>
      <c r="D9598" s="446">
        <v>0</v>
      </c>
    </row>
    <row r="9599" spans="1:4" ht="25.5">
      <c r="A9599" s="447">
        <v>103027</v>
      </c>
      <c r="B9599" s="332" t="s">
        <v>10068</v>
      </c>
      <c r="C9599" s="447" t="s">
        <v>2010</v>
      </c>
      <c r="D9599" s="446">
        <v>0</v>
      </c>
    </row>
    <row r="9600" spans="1:4" ht="25.5">
      <c r="A9600" s="447">
        <v>103028</v>
      </c>
      <c r="B9600" s="332" t="s">
        <v>10069</v>
      </c>
      <c r="C9600" s="447" t="s">
        <v>2010</v>
      </c>
      <c r="D9600" s="446">
        <v>0</v>
      </c>
    </row>
    <row r="9601" spans="1:4" ht="25.5">
      <c r="A9601" s="447">
        <v>103563</v>
      </c>
      <c r="B9601" s="332" t="s">
        <v>10070</v>
      </c>
      <c r="C9601" s="447" t="s">
        <v>2010</v>
      </c>
      <c r="D9601" s="446">
        <v>0</v>
      </c>
    </row>
    <row r="9602" spans="1:4" ht="25.5">
      <c r="A9602" s="447">
        <v>103564</v>
      </c>
      <c r="B9602" s="332" t="s">
        <v>10071</v>
      </c>
      <c r="C9602" s="447" t="s">
        <v>2010</v>
      </c>
      <c r="D9602" s="446">
        <v>0</v>
      </c>
    </row>
    <row r="9603" spans="1:4" ht="25.5">
      <c r="A9603" s="447">
        <v>103565</v>
      </c>
      <c r="B9603" s="332" t="s">
        <v>10072</v>
      </c>
      <c r="C9603" s="447" t="s">
        <v>2010</v>
      </c>
      <c r="D9603" s="446">
        <v>0</v>
      </c>
    </row>
    <row r="9604" spans="1:4" ht="25.5">
      <c r="A9604" s="447">
        <v>103566</v>
      </c>
      <c r="B9604" s="332" t="s">
        <v>10073</v>
      </c>
      <c r="C9604" s="447" t="s">
        <v>2010</v>
      </c>
      <c r="D9604" s="446">
        <v>0</v>
      </c>
    </row>
    <row r="9605" spans="1:4" ht="25.5">
      <c r="A9605" s="447">
        <v>103567</v>
      </c>
      <c r="B9605" s="332" t="s">
        <v>10074</v>
      </c>
      <c r="C9605" s="447" t="s">
        <v>2010</v>
      </c>
      <c r="D9605" s="446">
        <v>0</v>
      </c>
    </row>
    <row r="9606" spans="1:4" ht="25.5">
      <c r="A9606" s="447">
        <v>103568</v>
      </c>
      <c r="B9606" s="332" t="s">
        <v>10075</v>
      </c>
      <c r="C9606" s="447" t="s">
        <v>2010</v>
      </c>
      <c r="D9606" s="446">
        <v>0</v>
      </c>
    </row>
    <row r="9607" spans="1:4" ht="25.5">
      <c r="A9607" s="447">
        <v>103569</v>
      </c>
      <c r="B9607" s="332" t="s">
        <v>10076</v>
      </c>
      <c r="C9607" s="447" t="s">
        <v>2010</v>
      </c>
      <c r="D9607" s="446">
        <v>0</v>
      </c>
    </row>
    <row r="9608" spans="1:4" ht="25.5">
      <c r="A9608" s="447">
        <v>103570</v>
      </c>
      <c r="B9608" s="332" t="s">
        <v>10077</v>
      </c>
      <c r="C9608" s="447" t="s">
        <v>2010</v>
      </c>
      <c r="D9608" s="446">
        <v>0</v>
      </c>
    </row>
    <row r="9609" spans="1:4" ht="25.5">
      <c r="A9609" s="447">
        <v>103571</v>
      </c>
      <c r="B9609" s="332" t="s">
        <v>10078</v>
      </c>
      <c r="C9609" s="447" t="s">
        <v>2010</v>
      </c>
      <c r="D9609" s="446">
        <v>0</v>
      </c>
    </row>
    <row r="9610" spans="1:4" ht="25.5">
      <c r="A9610" s="447">
        <v>103562</v>
      </c>
      <c r="B9610" s="332" t="s">
        <v>10079</v>
      </c>
      <c r="C9610" s="447" t="s">
        <v>2010</v>
      </c>
      <c r="D9610" s="446">
        <v>0</v>
      </c>
    </row>
    <row r="9611" spans="1:4" ht="38.25">
      <c r="A9611" s="447">
        <v>103573</v>
      </c>
      <c r="B9611" s="332" t="s">
        <v>10080</v>
      </c>
      <c r="C9611" s="447" t="s">
        <v>2010</v>
      </c>
      <c r="D9611" s="446">
        <v>0</v>
      </c>
    </row>
    <row r="9612" spans="1:4" ht="38.25">
      <c r="A9612" s="447">
        <v>103585</v>
      </c>
      <c r="B9612" s="332" t="s">
        <v>10081</v>
      </c>
      <c r="C9612" s="447" t="s">
        <v>2010</v>
      </c>
      <c r="D9612" s="446">
        <v>0</v>
      </c>
    </row>
    <row r="9613" spans="1:4" ht="38.25">
      <c r="A9613" s="447">
        <v>103586</v>
      </c>
      <c r="B9613" s="332" t="s">
        <v>10082</v>
      </c>
      <c r="C9613" s="447" t="s">
        <v>2010</v>
      </c>
      <c r="D9613" s="446">
        <v>0</v>
      </c>
    </row>
    <row r="9614" spans="1:4" ht="38.25">
      <c r="A9614" s="447">
        <v>103574</v>
      </c>
      <c r="B9614" s="332" t="s">
        <v>10083</v>
      </c>
      <c r="C9614" s="447" t="s">
        <v>2010</v>
      </c>
      <c r="D9614" s="446">
        <v>0</v>
      </c>
    </row>
    <row r="9615" spans="1:4" ht="38.25">
      <c r="A9615" s="447">
        <v>103575</v>
      </c>
      <c r="B9615" s="332" t="s">
        <v>10084</v>
      </c>
      <c r="C9615" s="447" t="s">
        <v>2010</v>
      </c>
      <c r="D9615" s="446">
        <v>0</v>
      </c>
    </row>
    <row r="9616" spans="1:4" ht="38.25">
      <c r="A9616" s="447">
        <v>103576</v>
      </c>
      <c r="B9616" s="332" t="s">
        <v>10085</v>
      </c>
      <c r="C9616" s="447" t="s">
        <v>2010</v>
      </c>
      <c r="D9616" s="446">
        <v>0</v>
      </c>
    </row>
    <row r="9617" spans="1:4" ht="38.25">
      <c r="A9617" s="447">
        <v>103577</v>
      </c>
      <c r="B9617" s="332" t="s">
        <v>10086</v>
      </c>
      <c r="C9617" s="447" t="s">
        <v>2010</v>
      </c>
      <c r="D9617" s="446">
        <v>0</v>
      </c>
    </row>
    <row r="9618" spans="1:4" ht="38.25">
      <c r="A9618" s="447">
        <v>103578</v>
      </c>
      <c r="B9618" s="332" t="s">
        <v>10087</v>
      </c>
      <c r="C9618" s="447" t="s">
        <v>2010</v>
      </c>
      <c r="D9618" s="446">
        <v>0</v>
      </c>
    </row>
    <row r="9619" spans="1:4" ht="38.25">
      <c r="A9619" s="447">
        <v>103579</v>
      </c>
      <c r="B9619" s="332" t="s">
        <v>10088</v>
      </c>
      <c r="C9619" s="447" t="s">
        <v>2010</v>
      </c>
      <c r="D9619" s="446">
        <v>0</v>
      </c>
    </row>
    <row r="9620" spans="1:4" ht="38.25">
      <c r="A9620" s="447">
        <v>103580</v>
      </c>
      <c r="B9620" s="332" t="s">
        <v>10089</v>
      </c>
      <c r="C9620" s="447" t="s">
        <v>2010</v>
      </c>
      <c r="D9620" s="446">
        <v>0</v>
      </c>
    </row>
    <row r="9621" spans="1:4" ht="38.25">
      <c r="A9621" s="447">
        <v>103581</v>
      </c>
      <c r="B9621" s="332" t="s">
        <v>10090</v>
      </c>
      <c r="C9621" s="447" t="s">
        <v>2010</v>
      </c>
      <c r="D9621" s="446">
        <v>0</v>
      </c>
    </row>
    <row r="9622" spans="1:4" ht="38.25">
      <c r="A9622" s="447">
        <v>103582</v>
      </c>
      <c r="B9622" s="332" t="s">
        <v>10091</v>
      </c>
      <c r="C9622" s="447" t="s">
        <v>2010</v>
      </c>
      <c r="D9622" s="446">
        <v>0</v>
      </c>
    </row>
    <row r="9623" spans="1:4" ht="38.25">
      <c r="A9623" s="447">
        <v>103572</v>
      </c>
      <c r="B9623" s="332" t="s">
        <v>10092</v>
      </c>
      <c r="C9623" s="447" t="s">
        <v>2010</v>
      </c>
      <c r="D9623" s="446">
        <v>0</v>
      </c>
    </row>
    <row r="9624" spans="1:4" ht="38.25">
      <c r="A9624" s="447">
        <v>103583</v>
      </c>
      <c r="B9624" s="332" t="s">
        <v>10093</v>
      </c>
      <c r="C9624" s="447" t="s">
        <v>2010</v>
      </c>
      <c r="D9624" s="446">
        <v>0</v>
      </c>
    </row>
    <row r="9625" spans="1:4" ht="38.25">
      <c r="A9625" s="447">
        <v>103584</v>
      </c>
      <c r="B9625" s="332" t="s">
        <v>10094</v>
      </c>
      <c r="C9625" s="447" t="s">
        <v>2010</v>
      </c>
      <c r="D9625" s="446">
        <v>0</v>
      </c>
    </row>
    <row r="9626" spans="1:4" ht="38.25">
      <c r="A9626" s="447">
        <v>103557</v>
      </c>
      <c r="B9626" s="332" t="s">
        <v>10095</v>
      </c>
      <c r="C9626" s="447" t="s">
        <v>2010</v>
      </c>
      <c r="D9626" s="446">
        <v>0</v>
      </c>
    </row>
    <row r="9627" spans="1:4" ht="38.25">
      <c r="A9627" s="447">
        <v>103558</v>
      </c>
      <c r="B9627" s="332" t="s">
        <v>10096</v>
      </c>
      <c r="C9627" s="447" t="s">
        <v>2010</v>
      </c>
      <c r="D9627" s="446">
        <v>0</v>
      </c>
    </row>
    <row r="9628" spans="1:4" ht="38.25">
      <c r="A9628" s="447">
        <v>103559</v>
      </c>
      <c r="B9628" s="332" t="s">
        <v>10097</v>
      </c>
      <c r="C9628" s="447" t="s">
        <v>2010</v>
      </c>
      <c r="D9628" s="446">
        <v>0</v>
      </c>
    </row>
    <row r="9629" spans="1:4" ht="38.25">
      <c r="A9629" s="447">
        <v>103560</v>
      </c>
      <c r="B9629" s="332" t="s">
        <v>10098</v>
      </c>
      <c r="C9629" s="447" t="s">
        <v>2010</v>
      </c>
      <c r="D9629" s="446">
        <v>0</v>
      </c>
    </row>
    <row r="9630" spans="1:4" ht="38.25">
      <c r="A9630" s="447">
        <v>103561</v>
      </c>
      <c r="B9630" s="332" t="s">
        <v>10099</v>
      </c>
      <c r="C9630" s="447" t="s">
        <v>2010</v>
      </c>
      <c r="D9630" s="446">
        <v>0</v>
      </c>
    </row>
    <row r="9631" spans="1:4" ht="25.5">
      <c r="A9631" s="447">
        <v>103529</v>
      </c>
      <c r="B9631" s="332" t="s">
        <v>10100</v>
      </c>
      <c r="C9631" s="447" t="s">
        <v>2010</v>
      </c>
      <c r="D9631" s="446">
        <v>0</v>
      </c>
    </row>
    <row r="9632" spans="1:4" ht="25.5">
      <c r="A9632" s="447">
        <v>103530</v>
      </c>
      <c r="B9632" s="332" t="s">
        <v>10101</v>
      </c>
      <c r="C9632" s="447" t="s">
        <v>2010</v>
      </c>
      <c r="D9632" s="446">
        <v>0</v>
      </c>
    </row>
    <row r="9633" spans="1:4" ht="25.5">
      <c r="A9633" s="447">
        <v>103531</v>
      </c>
      <c r="B9633" s="332" t="s">
        <v>10102</v>
      </c>
      <c r="C9633" s="447" t="s">
        <v>2010</v>
      </c>
      <c r="D9633" s="446">
        <v>0</v>
      </c>
    </row>
    <row r="9634" spans="1:4" ht="25.5">
      <c r="A9634" s="447">
        <v>103532</v>
      </c>
      <c r="B9634" s="332" t="s">
        <v>10103</v>
      </c>
      <c r="C9634" s="447" t="s">
        <v>2010</v>
      </c>
      <c r="D9634" s="446">
        <v>0</v>
      </c>
    </row>
    <row r="9635" spans="1:4" ht="25.5">
      <c r="A9635" s="447">
        <v>103533</v>
      </c>
      <c r="B9635" s="332" t="s">
        <v>10104</v>
      </c>
      <c r="C9635" s="447" t="s">
        <v>2010</v>
      </c>
      <c r="D9635" s="446">
        <v>0</v>
      </c>
    </row>
    <row r="9636" spans="1:4" ht="25.5">
      <c r="A9636" s="447">
        <v>103534</v>
      </c>
      <c r="B9636" s="332" t="s">
        <v>10105</v>
      </c>
      <c r="C9636" s="447" t="s">
        <v>2010</v>
      </c>
      <c r="D9636" s="446">
        <v>0</v>
      </c>
    </row>
    <row r="9637" spans="1:4" ht="25.5">
      <c r="A9637" s="447">
        <v>103535</v>
      </c>
      <c r="B9637" s="332" t="s">
        <v>10106</v>
      </c>
      <c r="C9637" s="447" t="s">
        <v>2010</v>
      </c>
      <c r="D9637" s="446">
        <v>0</v>
      </c>
    </row>
    <row r="9638" spans="1:4" ht="25.5">
      <c r="A9638" s="447">
        <v>103527</v>
      </c>
      <c r="B9638" s="332" t="s">
        <v>10107</v>
      </c>
      <c r="C9638" s="447" t="s">
        <v>2010</v>
      </c>
      <c r="D9638" s="446">
        <v>0</v>
      </c>
    </row>
    <row r="9639" spans="1:4" ht="25.5">
      <c r="A9639" s="447">
        <v>103536</v>
      </c>
      <c r="B9639" s="332" t="s">
        <v>10108</v>
      </c>
      <c r="C9639" s="447" t="s">
        <v>2010</v>
      </c>
      <c r="D9639" s="446">
        <v>0</v>
      </c>
    </row>
    <row r="9640" spans="1:4" ht="25.5">
      <c r="A9640" s="447">
        <v>103528</v>
      </c>
      <c r="B9640" s="332" t="s">
        <v>10109</v>
      </c>
      <c r="C9640" s="447" t="s">
        <v>2010</v>
      </c>
      <c r="D9640" s="446">
        <v>0</v>
      </c>
    </row>
    <row r="9641" spans="1:4" ht="38.25">
      <c r="A9641" s="447">
        <v>103541</v>
      </c>
      <c r="B9641" s="332" t="s">
        <v>10110</v>
      </c>
      <c r="C9641" s="447" t="s">
        <v>2010</v>
      </c>
      <c r="D9641" s="446">
        <v>0</v>
      </c>
    </row>
    <row r="9642" spans="1:4" ht="25.5">
      <c r="A9642" s="447">
        <v>103539</v>
      </c>
      <c r="B9642" s="332" t="s">
        <v>10111</v>
      </c>
      <c r="C9642" s="447" t="s">
        <v>2010</v>
      </c>
      <c r="D9642" s="446">
        <v>0</v>
      </c>
    </row>
    <row r="9643" spans="1:4" ht="25.5">
      <c r="A9643" s="447">
        <v>103540</v>
      </c>
      <c r="B9643" s="332" t="s">
        <v>10112</v>
      </c>
      <c r="C9643" s="447" t="s">
        <v>2010</v>
      </c>
      <c r="D9643" s="446">
        <v>0</v>
      </c>
    </row>
    <row r="9644" spans="1:4" ht="25.5">
      <c r="A9644" s="447">
        <v>103542</v>
      </c>
      <c r="B9644" s="332" t="s">
        <v>10113</v>
      </c>
      <c r="C9644" s="447" t="s">
        <v>2010</v>
      </c>
      <c r="D9644" s="446">
        <v>0</v>
      </c>
    </row>
    <row r="9645" spans="1:4" ht="25.5">
      <c r="A9645" s="447">
        <v>103543</v>
      </c>
      <c r="B9645" s="332" t="s">
        <v>10114</v>
      </c>
      <c r="C9645" s="447" t="s">
        <v>2010</v>
      </c>
      <c r="D9645" s="446">
        <v>0</v>
      </c>
    </row>
    <row r="9646" spans="1:4" ht="25.5">
      <c r="A9646" s="447">
        <v>103544</v>
      </c>
      <c r="B9646" s="332" t="s">
        <v>10115</v>
      </c>
      <c r="C9646" s="447" t="s">
        <v>2010</v>
      </c>
      <c r="D9646" s="446">
        <v>0</v>
      </c>
    </row>
    <row r="9647" spans="1:4" ht="25.5">
      <c r="A9647" s="447">
        <v>103545</v>
      </c>
      <c r="B9647" s="332" t="s">
        <v>10116</v>
      </c>
      <c r="C9647" s="447" t="s">
        <v>2010</v>
      </c>
      <c r="D9647" s="446">
        <v>0</v>
      </c>
    </row>
    <row r="9648" spans="1:4" ht="25.5">
      <c r="A9648" s="447">
        <v>103537</v>
      </c>
      <c r="B9648" s="332" t="s">
        <v>10117</v>
      </c>
      <c r="C9648" s="447" t="s">
        <v>2010</v>
      </c>
      <c r="D9648" s="446">
        <v>0</v>
      </c>
    </row>
    <row r="9649" spans="1:4" ht="25.5">
      <c r="A9649" s="447">
        <v>103546</v>
      </c>
      <c r="B9649" s="332" t="s">
        <v>10118</v>
      </c>
      <c r="C9649" s="447" t="s">
        <v>2010</v>
      </c>
      <c r="D9649" s="446">
        <v>0</v>
      </c>
    </row>
    <row r="9650" spans="1:4" ht="25.5">
      <c r="A9650" s="447">
        <v>103538</v>
      </c>
      <c r="B9650" s="332" t="s">
        <v>10119</v>
      </c>
      <c r="C9650" s="447" t="s">
        <v>2010</v>
      </c>
      <c r="D9650" s="446">
        <v>0</v>
      </c>
    </row>
    <row r="9651" spans="1:4" ht="25.5">
      <c r="A9651" s="447">
        <v>103549</v>
      </c>
      <c r="B9651" s="332" t="s">
        <v>10120</v>
      </c>
      <c r="C9651" s="447" t="s">
        <v>2010</v>
      </c>
      <c r="D9651" s="446">
        <v>0</v>
      </c>
    </row>
    <row r="9652" spans="1:4" ht="25.5">
      <c r="A9652" s="447">
        <v>103550</v>
      </c>
      <c r="B9652" s="332" t="s">
        <v>10121</v>
      </c>
      <c r="C9652" s="447" t="s">
        <v>2010</v>
      </c>
      <c r="D9652" s="446">
        <v>0</v>
      </c>
    </row>
    <row r="9653" spans="1:4" ht="25.5">
      <c r="A9653" s="447">
        <v>103551</v>
      </c>
      <c r="B9653" s="332" t="s">
        <v>10122</v>
      </c>
      <c r="C9653" s="447" t="s">
        <v>2010</v>
      </c>
      <c r="D9653" s="446">
        <v>0</v>
      </c>
    </row>
    <row r="9654" spans="1:4" ht="25.5">
      <c r="A9654" s="655">
        <v>103552</v>
      </c>
      <c r="B9654" s="656" t="s">
        <v>10123</v>
      </c>
      <c r="C9654" s="655" t="s">
        <v>2010</v>
      </c>
      <c r="D9654" s="654">
        <v>0</v>
      </c>
    </row>
    <row r="9655" spans="1:4" ht="25.5">
      <c r="A9655" s="447">
        <v>103553</v>
      </c>
      <c r="B9655" s="332" t="s">
        <v>10124</v>
      </c>
      <c r="C9655" s="655" t="s">
        <v>2010</v>
      </c>
      <c r="D9655" s="659">
        <v>0</v>
      </c>
    </row>
    <row r="9656" spans="1:4" ht="25.5">
      <c r="A9656" s="447">
        <v>103554</v>
      </c>
      <c r="B9656" s="332" t="s">
        <v>10125</v>
      </c>
      <c r="C9656" s="655" t="s">
        <v>2010</v>
      </c>
      <c r="D9656" s="659">
        <v>0</v>
      </c>
    </row>
    <row r="9657" spans="1:4" ht="25.5">
      <c r="A9657" s="447">
        <v>103555</v>
      </c>
      <c r="B9657" s="332" t="s">
        <v>10126</v>
      </c>
      <c r="C9657" s="655" t="s">
        <v>2010</v>
      </c>
      <c r="D9657" s="659">
        <v>0</v>
      </c>
    </row>
    <row r="9658" spans="1:4" ht="25.5">
      <c r="A9658" s="447">
        <v>103547</v>
      </c>
      <c r="B9658" s="332" t="s">
        <v>10127</v>
      </c>
      <c r="C9658" s="655" t="s">
        <v>2010</v>
      </c>
      <c r="D9658" s="659">
        <v>0</v>
      </c>
    </row>
    <row r="9659" spans="1:4" ht="25.5">
      <c r="A9659" s="447">
        <v>103556</v>
      </c>
      <c r="B9659" s="332" t="s">
        <v>10128</v>
      </c>
      <c r="C9659" s="655" t="s">
        <v>2010</v>
      </c>
      <c r="D9659" s="659">
        <v>0</v>
      </c>
    </row>
    <row r="9660" spans="1:4" ht="25.5">
      <c r="A9660" s="447">
        <v>103548</v>
      </c>
      <c r="B9660" s="332" t="s">
        <v>10129</v>
      </c>
      <c r="C9660" s="655" t="s">
        <v>2010</v>
      </c>
      <c r="D9660" s="659">
        <v>0</v>
      </c>
    </row>
    <row r="9661" spans="1:4">
      <c r="A9661" s="657"/>
      <c r="B9661" s="658"/>
      <c r="C9661" s="655"/>
      <c r="D9661" s="659"/>
    </row>
  </sheetData>
  <autoFilter ref="A6:D9660"/>
  <mergeCells count="7">
    <mergeCell ref="E4:H4"/>
    <mergeCell ref="I4:L4"/>
    <mergeCell ref="A5:D5"/>
    <mergeCell ref="A2:D2"/>
    <mergeCell ref="A1:D1"/>
    <mergeCell ref="A3:D3"/>
    <mergeCell ref="A4:D4"/>
  </mergeCells>
  <pageMargins left="0.511811024" right="0.511811024" top="0.78740157499999996" bottom="0.78740157499999996" header="0.31496062000000002" footer="0.31496062000000002"/>
  <pageSetup scale="70" orientation="portrait" r:id="rId1"/>
</worksheet>
</file>

<file path=xl/worksheets/sheet14.xml><?xml version="1.0" encoding="utf-8"?>
<worksheet xmlns="http://schemas.openxmlformats.org/spreadsheetml/2006/main" xmlns:r="http://schemas.openxmlformats.org/officeDocument/2006/relationships">
  <sheetPr codeName="Planilha10">
    <pageSetUpPr fitToPage="1"/>
  </sheetPr>
  <dimension ref="A1:P88"/>
  <sheetViews>
    <sheetView view="pageBreakPreview" topLeftCell="A23" zoomScale="85" zoomScaleNormal="80" zoomScaleSheetLayoutView="85" workbookViewId="0">
      <selection activeCell="A8" sqref="A8:I8"/>
    </sheetView>
  </sheetViews>
  <sheetFormatPr defaultRowHeight="12.75"/>
  <cols>
    <col min="1" max="1" width="18.42578125" style="23" customWidth="1"/>
    <col min="2" max="2" width="15.5703125" style="23" customWidth="1"/>
    <col min="3" max="3" width="51" style="23" customWidth="1"/>
    <col min="4" max="4" width="7.85546875" style="29" customWidth="1"/>
    <col min="5" max="5" width="16.42578125" style="23" customWidth="1"/>
    <col min="6" max="6" width="14.28515625" style="23" customWidth="1"/>
    <col min="7" max="7" width="18.7109375" style="23" customWidth="1"/>
    <col min="8" max="9" width="11.85546875" style="23" customWidth="1"/>
    <col min="10" max="10" width="9.28515625" style="23" bestFit="1" customWidth="1"/>
    <col min="11" max="11" width="16.85546875" style="23" customWidth="1"/>
    <col min="12" max="13" width="9.140625" style="23"/>
    <col min="14" max="14" width="15.85546875" style="23" bestFit="1" customWidth="1"/>
    <col min="15" max="15" width="12.85546875" style="23" bestFit="1" customWidth="1"/>
    <col min="16" max="16" width="9.28515625" style="23" bestFit="1" customWidth="1"/>
    <col min="17" max="16384" width="9.140625" style="23"/>
  </cols>
  <sheetData>
    <row r="1" spans="1:14" ht="12.75" hidden="1" customHeight="1">
      <c r="D1" s="23"/>
      <c r="L1" s="24"/>
    </row>
    <row r="2" spans="1:14" s="25" customFormat="1" ht="15.75">
      <c r="A2" s="666"/>
      <c r="B2" s="667"/>
      <c r="C2" s="667"/>
      <c r="D2" s="668" t="s">
        <v>5089</v>
      </c>
      <c r="E2" s="667"/>
      <c r="F2" s="667"/>
      <c r="G2" s="667"/>
      <c r="H2" s="667"/>
      <c r="I2" s="667"/>
    </row>
    <row r="3" spans="1:14" s="25" customFormat="1" ht="15.75">
      <c r="A3" s="666"/>
      <c r="B3" s="667"/>
      <c r="C3" s="667"/>
      <c r="D3" s="668" t="s">
        <v>5164</v>
      </c>
      <c r="E3" s="667"/>
      <c r="F3" s="667"/>
      <c r="G3" s="667"/>
      <c r="H3" s="667"/>
      <c r="I3" s="667"/>
    </row>
    <row r="4" spans="1:14" s="25" customFormat="1" ht="21" customHeight="1">
      <c r="A4" s="666"/>
      <c r="B4" s="667"/>
      <c r="C4" s="667"/>
      <c r="D4" s="669" t="s">
        <v>7353</v>
      </c>
      <c r="E4" s="667"/>
      <c r="F4" s="667"/>
      <c r="G4" s="667"/>
      <c r="H4" s="667"/>
      <c r="I4" s="667"/>
      <c r="K4" s="339">
        <f>Orçamento!K10-Orçamento!K13-Orçamento!K68</f>
        <v>977693.58</v>
      </c>
    </row>
    <row r="5" spans="1:14" s="26" customFormat="1" ht="39.75" customHeight="1">
      <c r="A5" s="340" t="str">
        <f>[44]Resumo!A6</f>
        <v>OBJETO:</v>
      </c>
      <c r="B5" s="1066" t="str">
        <f>Resumo!B5</f>
        <v>CONTRATAÇÃO DE EMPRESA ESPECIALIZADA PARA EXECUÇÃO DE OBRAS DE TERRAPLENAGEM, PAVIMENTAÇÃO, DRENAGEM, ACESSIBILIDADE E SINALIZAÇÃO DA RUA CACIMBÃO NO BAIRRO DE SALGADINHO E RUA COMPOSITOR ATAULFO ALVES NO BAIRRO FRAGOSO, NO MUNICÍPIO DE OLINDA-PE, CONTRATO DE REPASSE: 1088.389-47/2023.</v>
      </c>
      <c r="C5" s="1067"/>
      <c r="D5" s="1067"/>
      <c r="E5" s="1067"/>
      <c r="F5" s="1067"/>
      <c r="G5" s="1067"/>
      <c r="H5" s="1067"/>
      <c r="I5" s="1067"/>
    </row>
    <row r="6" spans="1:14" s="26" customFormat="1">
      <c r="A6" s="1068" t="s">
        <v>15066</v>
      </c>
      <c r="B6" s="1069"/>
      <c r="C6" s="1069"/>
      <c r="D6" s="1069"/>
      <c r="E6" s="1069"/>
      <c r="F6" s="1069"/>
      <c r="G6" s="1069"/>
      <c r="H6" s="1069"/>
      <c r="I6" s="1069"/>
    </row>
    <row r="7" spans="1:14" s="26" customFormat="1" ht="13.5" customHeight="1">
      <c r="A7" s="1070" t="s">
        <v>14989</v>
      </c>
      <c r="B7" s="1071"/>
      <c r="C7" s="1071"/>
      <c r="D7" s="1071"/>
      <c r="E7" s="1071"/>
      <c r="F7" s="1071"/>
      <c r="G7" s="1071"/>
      <c r="H7" s="1071"/>
      <c r="I7" s="1071"/>
    </row>
    <row r="8" spans="1:14" s="26" customFormat="1">
      <c r="A8" s="1070" t="s">
        <v>8029</v>
      </c>
      <c r="B8" s="1071"/>
      <c r="C8" s="1071"/>
      <c r="D8" s="1071"/>
      <c r="E8" s="1071"/>
      <c r="F8" s="1071"/>
      <c r="G8" s="1071"/>
      <c r="H8" s="1071"/>
      <c r="I8" s="1071"/>
    </row>
    <row r="9" spans="1:14" s="25" customFormat="1">
      <c r="A9" s="1072" t="s">
        <v>7990</v>
      </c>
      <c r="B9" s="1073"/>
      <c r="C9" s="1073"/>
      <c r="D9" s="1073"/>
      <c r="E9" s="1073"/>
      <c r="F9" s="1073"/>
      <c r="G9" s="1073"/>
      <c r="H9" s="1073"/>
      <c r="I9" s="1073"/>
    </row>
    <row r="10" spans="1:14" ht="27.75" customHeight="1" thickBot="1">
      <c r="A10" s="646" t="s">
        <v>8</v>
      </c>
      <c r="B10" s="645" t="s">
        <v>6</v>
      </c>
      <c r="C10" s="649" t="s">
        <v>14</v>
      </c>
      <c r="D10" s="645" t="s">
        <v>3</v>
      </c>
      <c r="E10" s="645" t="s">
        <v>7322</v>
      </c>
      <c r="F10" s="647" t="s">
        <v>7323</v>
      </c>
      <c r="G10" s="647" t="s">
        <v>7324</v>
      </c>
      <c r="H10" s="647" t="s">
        <v>7</v>
      </c>
      <c r="I10" s="648" t="s">
        <v>8039</v>
      </c>
      <c r="K10" s="30"/>
      <c r="N10" s="24"/>
    </row>
    <row r="11" spans="1:14" ht="16.5" thickBot="1">
      <c r="A11" s="670"/>
      <c r="B11" s="671"/>
      <c r="C11" s="671"/>
      <c r="D11" s="653"/>
      <c r="E11" s="672" t="s">
        <v>5097</v>
      </c>
      <c r="F11" s="650"/>
      <c r="G11" s="239">
        <f>SUM(G13:G56)</f>
        <v>977693.61999999965</v>
      </c>
      <c r="H11" s="650"/>
      <c r="I11" s="239"/>
      <c r="K11" s="665">
        <f>SUMPRODUCT(E:E,F:F)</f>
        <v>977693.58380000002</v>
      </c>
      <c r="N11" s="24"/>
    </row>
    <row r="12" spans="1:14" ht="15.75">
      <c r="A12" s="243"/>
      <c r="B12" s="243"/>
      <c r="C12" s="243"/>
      <c r="D12" s="243"/>
      <c r="E12" s="243"/>
      <c r="F12" s="243"/>
      <c r="G12" s="243"/>
      <c r="H12" s="244"/>
      <c r="I12" s="245"/>
      <c r="K12" s="665">
        <f>Orçamento!L7</f>
        <v>977693.58</v>
      </c>
      <c r="M12" s="674">
        <f>K12-K11</f>
        <v>-3.8000000640749931E-3</v>
      </c>
      <c r="N12" s="24"/>
    </row>
    <row r="13" spans="1:14" s="479" customFormat="1" ht="47.25">
      <c r="A13" s="47">
        <v>101169</v>
      </c>
      <c r="B13" s="240" t="str">
        <f t="shared" ref="B13:B56" si="0">VLOOKUP(A13,ORÇABR,2,0)</f>
        <v>SINAPI SERVIÇO</v>
      </c>
      <c r="C13" s="241" t="str">
        <f t="shared" ref="C13:C56" si="1">VLOOKUP(A13,ORÇABR,4,0)</f>
        <v>EXECUÇÃO DE PAVIMENTO EM PARALELEPÍPEDOS, REJUNTAMENTO COM ARGAMASSA TRAÇO 1:3 (CIMENTO E AREIA).</v>
      </c>
      <c r="D13" s="242" t="str">
        <f t="shared" ref="D13:D56" si="2">VLOOKUP(A13,ORÇABR,5,0)</f>
        <v>M2</v>
      </c>
      <c r="E13" s="469">
        <f>SUMIF(Orçamento!B:B,A13,Orçamento!G:G)</f>
        <v>2492.8199999999997</v>
      </c>
      <c r="F13" s="469">
        <f t="shared" ref="F13:F56" si="3">VLOOKUP(A13,ORÇABR,9,0)</f>
        <v>104.78</v>
      </c>
      <c r="G13" s="469">
        <f t="shared" ref="G13:G56" si="4">ROUND(E13*F13,2)</f>
        <v>261197.68</v>
      </c>
      <c r="H13" s="478">
        <f>G13/$G$11</f>
        <v>0.26715698523224496</v>
      </c>
      <c r="I13" s="478">
        <f>H13</f>
        <v>0.26715698523224496</v>
      </c>
      <c r="K13" s="636"/>
    </row>
    <row r="14" spans="1:14" s="479" customFormat="1" ht="63">
      <c r="A14" s="47">
        <v>96396</v>
      </c>
      <c r="B14" s="240" t="str">
        <f t="shared" si="0"/>
        <v>SINAPI SERVIÇO</v>
      </c>
      <c r="C14" s="241" t="str">
        <f t="shared" si="1"/>
        <v>CONSTRUÇÃO DE BASE E SUB-BASE PARA PAVIMENTAÇÃO DE BRITA GRADUADA SIMPLES, COM ESPESSURA DE 15 CM - EXCLUSIVE CARGA E TRANSPORTE. AF_09/2024</v>
      </c>
      <c r="D14" s="242" t="str">
        <f t="shared" si="2"/>
        <v>M3</v>
      </c>
      <c r="E14" s="469">
        <f>SUMIF(Orçamento!B:B,A14,Orçamento!G:G)</f>
        <v>641.30999999999995</v>
      </c>
      <c r="F14" s="469">
        <f t="shared" si="3"/>
        <v>210.82</v>
      </c>
      <c r="G14" s="469">
        <f t="shared" si="4"/>
        <v>135200.97</v>
      </c>
      <c r="H14" s="478">
        <f t="shared" ref="H14:H56" si="5">G14/$G$11</f>
        <v>0.13828562162449218</v>
      </c>
      <c r="I14" s="478">
        <f>I13+H14</f>
        <v>0.40544260685673716</v>
      </c>
      <c r="K14" s="636"/>
    </row>
    <row r="15" spans="1:14" s="479" customFormat="1" ht="67.5" customHeight="1">
      <c r="A15" s="47">
        <v>94990</v>
      </c>
      <c r="B15" s="240" t="str">
        <f t="shared" si="0"/>
        <v>SINAPI SERVIÇO</v>
      </c>
      <c r="C15" s="241" t="str">
        <f t="shared" si="1"/>
        <v>EXECUÇÃO DE PASSEIO (CALÇADA) OU PISO DE CONCRETO COM CONCRETO MOLDADO IN LOCO, FEITO EM OBRA, ACABAMENTO CONVENCIONAL, NÃO ARMADO.</v>
      </c>
      <c r="D15" s="242" t="str">
        <f t="shared" si="2"/>
        <v>M3</v>
      </c>
      <c r="E15" s="469">
        <f>SUMIF(Orçamento!B:B,A15,Orçamento!G:G)</f>
        <v>129.13999999999999</v>
      </c>
      <c r="F15" s="469">
        <f t="shared" si="3"/>
        <v>945.54</v>
      </c>
      <c r="G15" s="469">
        <f t="shared" si="4"/>
        <v>122107.04</v>
      </c>
      <c r="H15" s="478">
        <f t="shared" si="5"/>
        <v>0.12489294959294102</v>
      </c>
      <c r="I15" s="478">
        <f t="shared" ref="I15:I56" si="6">I14+H15</f>
        <v>0.53033555644967822</v>
      </c>
      <c r="K15" s="636"/>
    </row>
    <row r="16" spans="1:14" s="479" customFormat="1" ht="63">
      <c r="A16" s="47" t="s">
        <v>2001</v>
      </c>
      <c r="B16" s="240" t="str">
        <f t="shared" si="0"/>
        <v>COMPOSIÇÃO</v>
      </c>
      <c r="C16" s="241" t="str">
        <f t="shared" si="1"/>
        <v>CANALETA DE DRENAGEM EM ALVENARIA DE BLOCO DE CONCRETO, DIMENSÕES INTERNAS 40 X 60CM, COM TAMPA DE CONCRETO ARMADO (0,50 X 1,00M X 0,10M).</v>
      </c>
      <c r="D16" s="242" t="str">
        <f t="shared" si="2"/>
        <v>M</v>
      </c>
      <c r="E16" s="469">
        <f>SUMIF(Orçamento!B:B,A16,Orçamento!G:G)</f>
        <v>180.13</v>
      </c>
      <c r="F16" s="469">
        <f t="shared" si="3"/>
        <v>485.46</v>
      </c>
      <c r="G16" s="469">
        <f t="shared" si="4"/>
        <v>87445.91</v>
      </c>
      <c r="H16" s="478">
        <f t="shared" si="5"/>
        <v>8.9441015274294253E-2</v>
      </c>
      <c r="I16" s="478">
        <f t="shared" si="6"/>
        <v>0.61977657172397249</v>
      </c>
      <c r="K16" s="636"/>
    </row>
    <row r="17" spans="1:16" s="479" customFormat="1" ht="47.25">
      <c r="A17" s="47">
        <v>95877</v>
      </c>
      <c r="B17" s="240" t="str">
        <f t="shared" si="0"/>
        <v>SINAPI SERVIÇO</v>
      </c>
      <c r="C17" s="241" t="str">
        <f t="shared" si="1"/>
        <v>TRANSPORTE COM CAMINHÃO BASCULANTE DE 18 M³, EM VIA URBANA PAVIMENTADA, DMT ATÉ 30 KM (UNIDADE: M3XKM).</v>
      </c>
      <c r="D17" s="242" t="str">
        <f t="shared" si="2"/>
        <v>M3XKM</v>
      </c>
      <c r="E17" s="469">
        <f>SUMIF(Orçamento!B:B,A17,Orçamento!G:G)</f>
        <v>36221.160000000003</v>
      </c>
      <c r="F17" s="469">
        <f t="shared" si="3"/>
        <v>2.2599999999999998</v>
      </c>
      <c r="G17" s="469">
        <f t="shared" si="4"/>
        <v>81859.820000000007</v>
      </c>
      <c r="H17" s="478">
        <f t="shared" si="5"/>
        <v>8.3727476916541643E-2</v>
      </c>
      <c r="I17" s="478">
        <f t="shared" si="6"/>
        <v>0.70350404864051419</v>
      </c>
      <c r="K17" s="636"/>
    </row>
    <row r="18" spans="1:16" s="479" customFormat="1" ht="78.75">
      <c r="A18" s="47">
        <v>94273</v>
      </c>
      <c r="B18" s="240" t="str">
        <f t="shared" si="0"/>
        <v>SINAPI SERVIÇO</v>
      </c>
      <c r="C18" s="241" t="str">
        <f t="shared" si="1"/>
        <v>ASSENTAMENTO DE GUIA (MEIO-FIO) EM TRECHO RETO, CONFECCIONADA EM CONCRETO PRÉ-FABRICADO, DIMENSÕES 100X15X13X30 CM (COMPRIMENTO X BASE INFERIOR X BASE SUPERIOR X ALTURA).</v>
      </c>
      <c r="D18" s="242" t="str">
        <f t="shared" si="2"/>
        <v>M</v>
      </c>
      <c r="E18" s="469">
        <f>SUMIF(Orçamento!B:B,A18,Orçamento!G:G)</f>
        <v>1153.44</v>
      </c>
      <c r="F18" s="469">
        <f t="shared" si="3"/>
        <v>62.52</v>
      </c>
      <c r="G18" s="469">
        <f t="shared" si="4"/>
        <v>72113.070000000007</v>
      </c>
      <c r="H18" s="478">
        <f t="shared" si="5"/>
        <v>7.3758351823958956E-2</v>
      </c>
      <c r="I18" s="478">
        <f t="shared" si="6"/>
        <v>0.77726240046447315</v>
      </c>
      <c r="K18" s="636"/>
    </row>
    <row r="19" spans="1:16" s="479" customFormat="1" ht="47.25">
      <c r="A19" s="47" t="s">
        <v>3978</v>
      </c>
      <c r="B19" s="240" t="str">
        <f t="shared" si="0"/>
        <v>COMPOSIÇÃO</v>
      </c>
      <c r="C19" s="241" t="str">
        <f t="shared" si="1"/>
        <v>LOCAÇÃO DE BANHEIRO QUÍMICO COM LIMPEZA DIÁRIA INCLUSO COLETA E DESTINAÇÃO FINAL DE EFLUENTES.</v>
      </c>
      <c r="D19" s="242" t="str">
        <f t="shared" si="2"/>
        <v>MÊS</v>
      </c>
      <c r="E19" s="469">
        <f>SUMIF(Orçamento!B:B,A19,Orçamento!G:G)</f>
        <v>6</v>
      </c>
      <c r="F19" s="469">
        <f t="shared" si="3"/>
        <v>5077.13</v>
      </c>
      <c r="G19" s="469">
        <f t="shared" si="4"/>
        <v>30462.78</v>
      </c>
      <c r="H19" s="478">
        <f t="shared" si="5"/>
        <v>3.1157797674899432E-2</v>
      </c>
      <c r="I19" s="478">
        <f t="shared" si="6"/>
        <v>0.8084201981393726</v>
      </c>
      <c r="K19" s="636"/>
    </row>
    <row r="20" spans="1:16" s="479" customFormat="1" ht="47.25">
      <c r="A20" s="47">
        <v>95875</v>
      </c>
      <c r="B20" s="240" t="str">
        <f t="shared" si="0"/>
        <v>SINAPI SERVIÇO</v>
      </c>
      <c r="C20" s="241" t="str">
        <f t="shared" si="1"/>
        <v>TRANSPORTE COM CAMINHÃO BASCULANTE DE 10 M³, EM VIA URBANA PAVIMENTADA, DMT ATÉ 30 KM (UNIDADE: M3XKM).</v>
      </c>
      <c r="D20" s="242" t="str">
        <f t="shared" si="2"/>
        <v>M3XKM</v>
      </c>
      <c r="E20" s="469">
        <f>SUMIF(Orçamento!B:B,A20,Orçamento!G:G)</f>
        <v>9287.4599999999991</v>
      </c>
      <c r="F20" s="469">
        <f t="shared" si="3"/>
        <v>3.16</v>
      </c>
      <c r="G20" s="469">
        <f t="shared" si="4"/>
        <v>29348.37</v>
      </c>
      <c r="H20" s="478">
        <f t="shared" si="5"/>
        <v>3.0017962068730704E-2</v>
      </c>
      <c r="I20" s="478">
        <f t="shared" si="6"/>
        <v>0.83843816020810336</v>
      </c>
      <c r="K20" s="636"/>
    </row>
    <row r="21" spans="1:16" s="479" customFormat="1" ht="47.25">
      <c r="A21" s="47">
        <v>94281</v>
      </c>
      <c r="B21" s="240" t="str">
        <f t="shared" si="0"/>
        <v>SINAPI SERVIÇO</v>
      </c>
      <c r="C21" s="241" t="str">
        <f t="shared" si="1"/>
        <v>EXECUÇÃO DE SARJETA DE CONCRETO USINADO, MOLDADA  IN LOCO  EM TRECHO RETO, 30 CM BASE X 15 CM ALTURA.</v>
      </c>
      <c r="D21" s="242" t="str">
        <f t="shared" si="2"/>
        <v>M</v>
      </c>
      <c r="E21" s="469">
        <f>SUMIF(Orçamento!B:B,A21,Orçamento!G:G)</f>
        <v>394.03</v>
      </c>
      <c r="F21" s="469">
        <f t="shared" si="3"/>
        <v>52.38</v>
      </c>
      <c r="G21" s="469">
        <f t="shared" si="4"/>
        <v>20639.29</v>
      </c>
      <c r="H21" s="478">
        <f t="shared" si="5"/>
        <v>2.1110181735664806E-2</v>
      </c>
      <c r="I21" s="478">
        <f t="shared" si="6"/>
        <v>0.85954834194376817</v>
      </c>
      <c r="K21" s="636"/>
      <c r="L21" s="482"/>
      <c r="M21" s="482"/>
      <c r="N21" s="482"/>
      <c r="O21" s="482"/>
      <c r="P21" s="482"/>
    </row>
    <row r="22" spans="1:16" s="479" customFormat="1" ht="56.25" customHeight="1">
      <c r="A22" s="47">
        <v>100980</v>
      </c>
      <c r="B22" s="240" t="str">
        <f t="shared" si="0"/>
        <v>SINAPI SERVIÇO</v>
      </c>
      <c r="C22" s="241" t="str">
        <f t="shared" si="1"/>
        <v>CARGA, MANOBRA E DESCARGA DE SOLOS E MATERIAIS GRANULARES EM CAMINHÃO BASCULANTE 18 M³ - CARGA COM ESCAVADEIRA HIDRÁULICA (CAÇAMBA DE 1,20 M³ / 155 HP) E DESCARGA LIVRE (UNIDADE: M3).</v>
      </c>
      <c r="D22" s="242" t="str">
        <f t="shared" si="2"/>
        <v>M3</v>
      </c>
      <c r="E22" s="469">
        <f>SUMIF(Orçamento!B:B,A22,Orçamento!G:G)</f>
        <v>2290.63</v>
      </c>
      <c r="F22" s="469">
        <f t="shared" si="3"/>
        <v>7.8</v>
      </c>
      <c r="G22" s="469">
        <f t="shared" si="4"/>
        <v>17866.91</v>
      </c>
      <c r="H22" s="478">
        <f t="shared" si="5"/>
        <v>1.8274549035105708E-2</v>
      </c>
      <c r="I22" s="478">
        <f t="shared" si="6"/>
        <v>0.87782289097887389</v>
      </c>
      <c r="K22" s="636"/>
    </row>
    <row r="23" spans="1:16" s="479" customFormat="1" ht="63">
      <c r="A23" s="47">
        <v>105002</v>
      </c>
      <c r="B23" s="240" t="str">
        <f t="shared" si="0"/>
        <v>SINAPI SERVIÇO</v>
      </c>
      <c r="C23" s="241" t="str">
        <f t="shared" si="1"/>
        <v>RAMPA DE ACESSIBILIDADE EM CONCRETO MOLDADO IN LOCO, EM CALÇADA NOVA COM LARGURA MAIOR OU IGUAL À 3,00 M, FCK 25MPA, COM PISO PODOTÁTIL.</v>
      </c>
      <c r="D23" s="242" t="str">
        <f t="shared" si="2"/>
        <v>UN</v>
      </c>
      <c r="E23" s="469">
        <f>SUMIF(Orçamento!B:B,A23,Orçamento!G:G)</f>
        <v>18</v>
      </c>
      <c r="F23" s="469">
        <f t="shared" si="3"/>
        <v>864.32</v>
      </c>
      <c r="G23" s="469">
        <f t="shared" si="4"/>
        <v>15557.76</v>
      </c>
      <c r="H23" s="478">
        <f t="shared" si="5"/>
        <v>1.5912715069164515E-2</v>
      </c>
      <c r="I23" s="478">
        <f t="shared" si="6"/>
        <v>0.89373560604803837</v>
      </c>
      <c r="K23" s="636"/>
      <c r="L23" s="481">
        <v>9813.82</v>
      </c>
      <c r="N23" s="481">
        <v>9684.67</v>
      </c>
      <c r="O23" s="481">
        <v>19854.919999999998</v>
      </c>
      <c r="P23" s="481">
        <v>29539.59</v>
      </c>
    </row>
    <row r="24" spans="1:16" s="479" customFormat="1" ht="47.25">
      <c r="A24" s="47" t="s">
        <v>4493</v>
      </c>
      <c r="B24" s="240" t="str">
        <f t="shared" si="0"/>
        <v>COMPOSIÇÃO</v>
      </c>
      <c r="C24" s="241" t="str">
        <f t="shared" si="1"/>
        <v>FORNECIMENTO E INSTALAÇÃO DE PLACA DE SINALIZAÇÃO EM CHAPA DE AÇO EM SUPORTE DE MADEIRA.</v>
      </c>
      <c r="D24" s="242" t="str">
        <f t="shared" si="2"/>
        <v>M2</v>
      </c>
      <c r="E24" s="469">
        <f>SUMIF(Orçamento!B:B,A24,Orçamento!G:G)</f>
        <v>12.52</v>
      </c>
      <c r="F24" s="469">
        <f t="shared" si="3"/>
        <v>1160.8599999999999</v>
      </c>
      <c r="G24" s="469">
        <f t="shared" si="4"/>
        <v>14533.97</v>
      </c>
      <c r="H24" s="478">
        <f t="shared" si="5"/>
        <v>1.4865566986107574E-2</v>
      </c>
      <c r="I24" s="478">
        <f t="shared" si="6"/>
        <v>0.90860117303414589</v>
      </c>
      <c r="K24" s="636"/>
    </row>
    <row r="25" spans="1:16" s="479" customFormat="1" ht="47.25">
      <c r="A25" s="47">
        <v>100576</v>
      </c>
      <c r="B25" s="240" t="str">
        <f t="shared" si="0"/>
        <v>SINAPI SERVIÇO</v>
      </c>
      <c r="C25" s="241" t="str">
        <f t="shared" si="1"/>
        <v>REGULARIZAÇÃO E COMPACTAÇÃO DE SUBLEITO DE SOLO PREDOMINANTEMENTE ARGILOSO, PARA OBRAS DE CONSTRUÇÃO DE PAVIMENTOS.</v>
      </c>
      <c r="D25" s="242" t="str">
        <f t="shared" si="2"/>
        <v>M2</v>
      </c>
      <c r="E25" s="469">
        <f>SUMIF(Orçamento!B:B,A25,Orçamento!G:G)</f>
        <v>4077.17</v>
      </c>
      <c r="F25" s="469">
        <f t="shared" si="3"/>
        <v>2.35</v>
      </c>
      <c r="G25" s="469">
        <f t="shared" si="4"/>
        <v>9581.35</v>
      </c>
      <c r="H25" s="478">
        <f t="shared" si="5"/>
        <v>9.7999514408204924E-3</v>
      </c>
      <c r="I25" s="478">
        <f t="shared" si="6"/>
        <v>0.91840112447496636</v>
      </c>
      <c r="K25" s="636"/>
    </row>
    <row r="26" spans="1:16" s="479" customFormat="1" ht="66.75" customHeight="1">
      <c r="A26" s="47">
        <v>100974</v>
      </c>
      <c r="B26" s="240" t="str">
        <f t="shared" si="0"/>
        <v>SINAPI SERVIÇO</v>
      </c>
      <c r="C26" s="241" t="str">
        <f t="shared" si="1"/>
        <v>CARGA, MANOBRA E DESCARGA DE SOLOS E MATERIAIS GRANULARES EM CAMINHÃO BASCULANTE 10 M³ - CARGA COM PÁ CARREGADEIRA (CAÇAMBA DE 1,7 A 2,8 M³ / 128 HP) E DESCARGA LIVRE (UNIDADE: M3).</v>
      </c>
      <c r="D26" s="242" t="str">
        <f t="shared" si="2"/>
        <v>M3</v>
      </c>
      <c r="E26" s="469">
        <f>SUMIF(Orçamento!B:B,A26,Orçamento!G:G)</f>
        <v>801.69999999999993</v>
      </c>
      <c r="F26" s="469">
        <f t="shared" si="3"/>
        <v>10.65</v>
      </c>
      <c r="G26" s="469">
        <f t="shared" si="4"/>
        <v>8538.11</v>
      </c>
      <c r="H26" s="478">
        <f t="shared" si="5"/>
        <v>8.7329096000442388E-3</v>
      </c>
      <c r="I26" s="478">
        <f t="shared" si="6"/>
        <v>0.9271340340750106</v>
      </c>
      <c r="K26" s="636"/>
    </row>
    <row r="27" spans="1:16" s="479" customFormat="1" ht="78.75">
      <c r="A27" s="47">
        <v>94274</v>
      </c>
      <c r="B27" s="240" t="str">
        <f t="shared" si="0"/>
        <v>SINAPI SERVIÇO</v>
      </c>
      <c r="C27" s="241" t="str">
        <f t="shared" si="1"/>
        <v>ASSENTAMENTO DE GUIA (MEIO-FIO) EM TRECHO CURVO, CONFECCIONADA EM CONCRETO PRÉ-FABRICADO, DIMENSÕES 100X15X13X30 CM (COMPRIMENTO X BASE INFERIOR X BASE SUPERIOR X ALTURA).</v>
      </c>
      <c r="D27" s="242" t="str">
        <f t="shared" si="2"/>
        <v>M</v>
      </c>
      <c r="E27" s="469">
        <f>SUMIF(Orçamento!B:B,A27,Orçamento!G:G)</f>
        <v>126.78</v>
      </c>
      <c r="F27" s="469">
        <f t="shared" si="3"/>
        <v>66.06</v>
      </c>
      <c r="G27" s="469">
        <f t="shared" si="4"/>
        <v>8375.09</v>
      </c>
      <c r="H27" s="478">
        <f t="shared" si="5"/>
        <v>8.5661702487124774E-3</v>
      </c>
      <c r="I27" s="478">
        <f t="shared" si="6"/>
        <v>0.93570020432372303</v>
      </c>
      <c r="K27" s="636"/>
    </row>
    <row r="28" spans="1:16" s="479" customFormat="1" ht="47.25">
      <c r="A28" s="47">
        <v>103689</v>
      </c>
      <c r="B28" s="240" t="str">
        <f t="shared" si="0"/>
        <v>SINAPI SERVIÇO</v>
      </c>
      <c r="C28" s="241" t="str">
        <f t="shared" si="1"/>
        <v>FORNECIMENTO E INSTALAÇÃO DE PLACA DE OBRA COM CHAPA GALVANIZADA E ESTRUTURA DE MADEIRA.</v>
      </c>
      <c r="D28" s="242" t="str">
        <f t="shared" si="2"/>
        <v>M2</v>
      </c>
      <c r="E28" s="469">
        <f>SUMIF(Orçamento!B:B,A28,Orçamento!G:G)</f>
        <v>12</v>
      </c>
      <c r="F28" s="469">
        <f t="shared" si="3"/>
        <v>568.34</v>
      </c>
      <c r="G28" s="469">
        <f t="shared" si="4"/>
        <v>6820.08</v>
      </c>
      <c r="H28" s="478">
        <f t="shared" si="5"/>
        <v>6.9756822183211159E-3</v>
      </c>
      <c r="I28" s="478">
        <f t="shared" si="6"/>
        <v>0.94267588654204415</v>
      </c>
      <c r="K28" s="636"/>
    </row>
    <row r="29" spans="1:16" s="479" customFormat="1" ht="47.25">
      <c r="A29" s="47">
        <v>94282</v>
      </c>
      <c r="B29" s="240" t="str">
        <f t="shared" si="0"/>
        <v>SINAPI SERVIÇO</v>
      </c>
      <c r="C29" s="241" t="str">
        <f t="shared" si="1"/>
        <v>EXECUÇÃO DE SARJETA DE CONCRETO USINADO, MOLDADA  IN LOCO  EM TRECHO CURVO, 30 CM BASE X 15 CM ALTURA.</v>
      </c>
      <c r="D29" s="242" t="str">
        <f t="shared" si="2"/>
        <v>M</v>
      </c>
      <c r="E29" s="469">
        <f>SUMIF(Orçamento!B:B,A29,Orçamento!G:G)</f>
        <v>101.58</v>
      </c>
      <c r="F29" s="469">
        <f t="shared" si="3"/>
        <v>61.69</v>
      </c>
      <c r="G29" s="469">
        <f t="shared" si="4"/>
        <v>6266.47</v>
      </c>
      <c r="H29" s="478">
        <f t="shared" si="5"/>
        <v>6.4094414362650771E-3</v>
      </c>
      <c r="I29" s="478">
        <f t="shared" si="6"/>
        <v>0.94908532797830925</v>
      </c>
      <c r="K29" s="636"/>
    </row>
    <row r="30" spans="1:16" s="479" customFormat="1" ht="63">
      <c r="A30" s="47" t="s">
        <v>2004</v>
      </c>
      <c r="B30" s="240" t="str">
        <f t="shared" si="0"/>
        <v>COMPOSIÇÃO</v>
      </c>
      <c r="C30" s="241" t="str">
        <f t="shared" si="1"/>
        <v>CAIXA COM GRELHA SIMPLES RETANGULAR, ALVENARIA COM BLOCO DE CONCRETO 22X11X8CM, DE UMA VEZ, DIMENSÕES INTERNAS DE 0,72X0,30X1,00M.</v>
      </c>
      <c r="D30" s="242" t="str">
        <f t="shared" si="2"/>
        <v>UN</v>
      </c>
      <c r="E30" s="469">
        <f>SUMIF(Orçamento!B:B,A30,Orçamento!G:G)</f>
        <v>4</v>
      </c>
      <c r="F30" s="469">
        <f t="shared" si="3"/>
        <v>1434.66</v>
      </c>
      <c r="G30" s="469">
        <f t="shared" si="4"/>
        <v>5738.64</v>
      </c>
      <c r="H30" s="478">
        <f t="shared" si="5"/>
        <v>5.8695688328210659E-3</v>
      </c>
      <c r="I30" s="478">
        <f t="shared" si="6"/>
        <v>0.95495489681113033</v>
      </c>
      <c r="K30" s="636"/>
    </row>
    <row r="31" spans="1:16" s="479" customFormat="1" ht="36.75" customHeight="1">
      <c r="A31" s="47" t="s">
        <v>1994</v>
      </c>
      <c r="B31" s="240" t="str">
        <f t="shared" si="0"/>
        <v>COMPOSIÇÃO</v>
      </c>
      <c r="C31" s="241" t="str">
        <f t="shared" si="1"/>
        <v>PLACA DE INDICAÇÃO DE LOMBADA N°16 COM PINTURA REFLETIVA.</v>
      </c>
      <c r="D31" s="242" t="str">
        <f t="shared" si="2"/>
        <v>UN</v>
      </c>
      <c r="E31" s="469">
        <f>SUMIF(Orçamento!B:B,A31,Orçamento!G:G)</f>
        <v>4</v>
      </c>
      <c r="F31" s="469">
        <f t="shared" si="3"/>
        <v>1422.14</v>
      </c>
      <c r="G31" s="469">
        <f t="shared" si="4"/>
        <v>5688.56</v>
      </c>
      <c r="H31" s="478">
        <f t="shared" si="5"/>
        <v>5.8183462422512306E-3</v>
      </c>
      <c r="I31" s="478">
        <f t="shared" si="6"/>
        <v>0.96077324305338152</v>
      </c>
      <c r="K31" s="636"/>
    </row>
    <row r="32" spans="1:16" s="479" customFormat="1" ht="47.25">
      <c r="A32" s="47">
        <v>101116</v>
      </c>
      <c r="B32" s="240" t="str">
        <f t="shared" si="0"/>
        <v>SINAPI SERVIÇO</v>
      </c>
      <c r="C32" s="241" t="str">
        <f t="shared" si="1"/>
        <v>ESCAVAÇÃO HORIZONTAL EM SOLO DE 1A CATEGORIA COM TRATOR DE ESTEIRAS (170HP/LÂMINA: 5,20M3).</v>
      </c>
      <c r="D32" s="242" t="str">
        <f t="shared" si="2"/>
        <v>M3</v>
      </c>
      <c r="E32" s="469">
        <f>SUMIF(Orçamento!B:B,A32,Orçamento!G:G)</f>
        <v>1821.24</v>
      </c>
      <c r="F32" s="469">
        <f t="shared" si="3"/>
        <v>2.87</v>
      </c>
      <c r="G32" s="469">
        <f t="shared" si="4"/>
        <v>5226.96</v>
      </c>
      <c r="H32" s="478">
        <f t="shared" si="5"/>
        <v>5.3462146965835801E-3</v>
      </c>
      <c r="I32" s="478">
        <f t="shared" si="6"/>
        <v>0.9661194577499651</v>
      </c>
      <c r="K32" s="636"/>
    </row>
    <row r="33" spans="1:11" s="479" customFormat="1" ht="48.75" customHeight="1">
      <c r="A33" s="47">
        <v>97087</v>
      </c>
      <c r="B33" s="240" t="str">
        <f t="shared" si="0"/>
        <v>SINAPI SERVIÇO</v>
      </c>
      <c r="C33" s="241" t="str">
        <f t="shared" si="1"/>
        <v>CAMADA SEPARADORA PARA EXECUÇÃO DE RADIER, PISO DE CONCRETO OU LAJE SOBRE SOLO, EM LONA PLÁSTICA.</v>
      </c>
      <c r="D33" s="242" t="str">
        <f t="shared" si="2"/>
        <v>M2</v>
      </c>
      <c r="E33" s="469">
        <f>SUMIF(Orçamento!B:B,A33,Orçamento!G:G)</f>
        <v>2152.56</v>
      </c>
      <c r="F33" s="469">
        <f t="shared" si="3"/>
        <v>2.35</v>
      </c>
      <c r="G33" s="469">
        <f t="shared" si="4"/>
        <v>5058.5200000000004</v>
      </c>
      <c r="H33" s="478">
        <f t="shared" si="5"/>
        <v>5.1739316862883921E-3</v>
      </c>
      <c r="I33" s="478">
        <f t="shared" si="6"/>
        <v>0.97129338943625354</v>
      </c>
      <c r="K33" s="636"/>
    </row>
    <row r="34" spans="1:11" s="479" customFormat="1" ht="47.25">
      <c r="A34" s="47">
        <v>103694</v>
      </c>
      <c r="B34" s="240" t="str">
        <f t="shared" si="0"/>
        <v>SINAPI SERVIÇO</v>
      </c>
      <c r="C34" s="241" t="str">
        <f t="shared" si="1"/>
        <v>FORNECIMENTO E INSTALAÇÃO DE SUPORTE DE MADEIRA  PARA PLACAS DE SINALIZAÇÃO, EM SOLO, COM H= DE 2,5 M E SEÇÃO DE 7,5 X 7,5 CM.</v>
      </c>
      <c r="D34" s="242" t="str">
        <f t="shared" si="2"/>
        <v>UN</v>
      </c>
      <c r="E34" s="469">
        <f>SUMIF(Orçamento!B:B,A34,Orçamento!G:G)</f>
        <v>33</v>
      </c>
      <c r="F34" s="469">
        <f t="shared" si="3"/>
        <v>138.18</v>
      </c>
      <c r="G34" s="469">
        <f t="shared" si="4"/>
        <v>4559.9399999999996</v>
      </c>
      <c r="H34" s="478">
        <f t="shared" si="5"/>
        <v>4.6639764305713696E-3</v>
      </c>
      <c r="I34" s="478">
        <f t="shared" si="6"/>
        <v>0.97595736586682491</v>
      </c>
      <c r="K34" s="636"/>
    </row>
    <row r="35" spans="1:11" s="479" customFormat="1" ht="31.5">
      <c r="A35" s="47">
        <v>104658</v>
      </c>
      <c r="B35" s="240" t="str">
        <f t="shared" si="0"/>
        <v>SINAPI SERVIÇO</v>
      </c>
      <c r="C35" s="241" t="str">
        <f t="shared" si="1"/>
        <v>PISO PODOTÁTIL DE ALERTA OU DIRECIONAL, DE CONCRETO, ASSENTADO SOBRE ARGAMASSA.</v>
      </c>
      <c r="D35" s="242" t="str">
        <f t="shared" si="2"/>
        <v>M2</v>
      </c>
      <c r="E35" s="469">
        <f>SUMIF(Orçamento!B:B,A35,Orçamento!G:G)</f>
        <v>21.98</v>
      </c>
      <c r="F35" s="469">
        <f t="shared" si="3"/>
        <v>174.87</v>
      </c>
      <c r="G35" s="469">
        <f t="shared" si="4"/>
        <v>3843.64</v>
      </c>
      <c r="H35" s="478">
        <f t="shared" si="5"/>
        <v>3.93133382623485E-3</v>
      </c>
      <c r="I35" s="478">
        <f t="shared" si="6"/>
        <v>0.97988869969305981</v>
      </c>
      <c r="K35" s="636"/>
    </row>
    <row r="36" spans="1:11" s="479" customFormat="1" ht="47.25">
      <c r="A36" s="47" t="s">
        <v>1996</v>
      </c>
      <c r="B36" s="240" t="str">
        <f t="shared" si="0"/>
        <v>COMPOSIÇÃO</v>
      </c>
      <c r="C36" s="241" t="str">
        <f t="shared" si="1"/>
        <v>RAMPA DE ENTRADA DE CARRO - MÃO DE OBRA COMPLEMENTAR PARA REBAIXAMENTO DO PASSEIO E MEIO-FIO.</v>
      </c>
      <c r="D36" s="242" t="str">
        <f t="shared" si="2"/>
        <v>UN</v>
      </c>
      <c r="E36" s="469">
        <f>SUMIF(Orçamento!B:B,A36,Orçamento!G:G)</f>
        <v>17</v>
      </c>
      <c r="F36" s="469">
        <f t="shared" si="3"/>
        <v>187.71</v>
      </c>
      <c r="G36" s="469">
        <f t="shared" si="4"/>
        <v>3191.07</v>
      </c>
      <c r="H36" s="478">
        <f t="shared" si="5"/>
        <v>3.2638752414074273E-3</v>
      </c>
      <c r="I36" s="478">
        <f t="shared" si="6"/>
        <v>0.98315257493446728</v>
      </c>
      <c r="K36" s="636"/>
    </row>
    <row r="37" spans="1:11" s="479" customFormat="1" ht="31.5">
      <c r="A37" s="47" t="s">
        <v>1995</v>
      </c>
      <c r="B37" s="240" t="str">
        <f t="shared" si="0"/>
        <v>COMPOSIÇÃO</v>
      </c>
      <c r="C37" s="241" t="str">
        <f t="shared" si="1"/>
        <v>PLACA DE INDICAÇÃO DE LOMBADA A FRENTE   COM PINTURA REFLETIVA.</v>
      </c>
      <c r="D37" s="242" t="str">
        <f t="shared" si="2"/>
        <v>UN</v>
      </c>
      <c r="E37" s="469">
        <f>SUMIF(Orçamento!B:B,A37,Orçamento!G:G)</f>
        <v>4</v>
      </c>
      <c r="F37" s="469">
        <f t="shared" si="3"/>
        <v>570.52</v>
      </c>
      <c r="G37" s="469">
        <f t="shared" si="4"/>
        <v>2282.08</v>
      </c>
      <c r="H37" s="478">
        <f t="shared" si="5"/>
        <v>2.334146355583256E-3</v>
      </c>
      <c r="I37" s="478">
        <f t="shared" si="6"/>
        <v>0.98548672129005055</v>
      </c>
      <c r="K37" s="636"/>
    </row>
    <row r="38" spans="1:11" s="479" customFormat="1" ht="47.25">
      <c r="A38" s="477" t="s">
        <v>3973</v>
      </c>
      <c r="B38" s="240" t="str">
        <f t="shared" si="0"/>
        <v>COMPOSIÇÃO</v>
      </c>
      <c r="C38" s="241" t="str">
        <f t="shared" si="1"/>
        <v>CAVALETE METÁLICO (COMP. PRÓPRIA BASEADOS NO QUANTITATIVOS PROJETO DE CAVALETE DE SINALIZAÇÃO EM ANEXO).</v>
      </c>
      <c r="D38" s="242" t="str">
        <f t="shared" si="2"/>
        <v>UN</v>
      </c>
      <c r="E38" s="469">
        <f>SUMIF(Orçamento!B:B,A38,Orçamento!G:G)</f>
        <v>4</v>
      </c>
      <c r="F38" s="469">
        <f t="shared" si="3"/>
        <v>493.29</v>
      </c>
      <c r="G38" s="469">
        <f t="shared" si="4"/>
        <v>1973.16</v>
      </c>
      <c r="H38" s="478">
        <f t="shared" si="5"/>
        <v>2.0181782509739615E-3</v>
      </c>
      <c r="I38" s="478">
        <f t="shared" si="6"/>
        <v>0.98750489954102449</v>
      </c>
      <c r="K38" s="636"/>
    </row>
    <row r="39" spans="1:11" s="479" customFormat="1" ht="47.25">
      <c r="A39" s="47" t="s">
        <v>3974</v>
      </c>
      <c r="B39" s="240" t="str">
        <f t="shared" si="0"/>
        <v>COMPOSIÇÃO</v>
      </c>
      <c r="C39" s="241" t="str">
        <f t="shared" si="1"/>
        <v>SERVIÇOS TOPOGRÁFICOS PARA PAVIMENTAÇÃO, INCLUSIVE NOTA DE SERVIÇOS, ACOMPANHAMENTO E GREIDE.</v>
      </c>
      <c r="D39" s="242" t="str">
        <f t="shared" si="2"/>
        <v>M2</v>
      </c>
      <c r="E39" s="469">
        <f>SUMIF(Orçamento!B:B,A39,Orçamento!G:G)</f>
        <v>4077.17</v>
      </c>
      <c r="F39" s="469">
        <f t="shared" si="3"/>
        <v>0.43</v>
      </c>
      <c r="G39" s="469">
        <f t="shared" si="4"/>
        <v>1753.18</v>
      </c>
      <c r="H39" s="478">
        <f t="shared" si="5"/>
        <v>1.7931793397608555E-3</v>
      </c>
      <c r="I39" s="478">
        <f t="shared" si="6"/>
        <v>0.98929807888078536</v>
      </c>
      <c r="K39" s="636"/>
    </row>
    <row r="40" spans="1:11" s="479" customFormat="1" ht="15.75">
      <c r="A40" s="477" t="s">
        <v>1993</v>
      </c>
      <c r="B40" s="240" t="str">
        <f t="shared" si="0"/>
        <v>COMPOSIÇÃO</v>
      </c>
      <c r="C40" s="241" t="str">
        <f t="shared" si="1"/>
        <v>EXECUÇÃO DE LOMBADA.</v>
      </c>
      <c r="D40" s="242" t="str">
        <f t="shared" si="2"/>
        <v>M3</v>
      </c>
      <c r="E40" s="469">
        <f>SUMIF(Orçamento!B:B,A40,Orçamento!G:G)</f>
        <v>2.2400000000000002</v>
      </c>
      <c r="F40" s="469">
        <f t="shared" si="3"/>
        <v>708.74</v>
      </c>
      <c r="G40" s="469">
        <f t="shared" si="4"/>
        <v>1587.58</v>
      </c>
      <c r="H40" s="478">
        <f t="shared" si="5"/>
        <v>1.6238011249372789E-3</v>
      </c>
      <c r="I40" s="478">
        <f t="shared" si="6"/>
        <v>0.99092188000572268</v>
      </c>
      <c r="K40" s="636"/>
    </row>
    <row r="41" spans="1:11" s="479" customFormat="1" ht="78.75">
      <c r="A41" s="477">
        <v>92210</v>
      </c>
      <c r="B41" s="240" t="str">
        <f t="shared" si="0"/>
        <v>SINAPI SERVIÇO</v>
      </c>
      <c r="C41" s="241" t="str">
        <f t="shared" si="1"/>
        <v>TUBO DE CONCRETO PARA REDES COLETORAS DE ÁGUAS PLUVIAIS, DIÂMETRO DE 400 MM, JUNTA RÍGIDA, INSTALADO EM LOCAL COM BAIXO NÍVEL DE INTERFERÊNCIAS - FORNECIMENTO E ASSENTAMENTO.</v>
      </c>
      <c r="D41" s="242" t="str">
        <f t="shared" si="2"/>
        <v>M</v>
      </c>
      <c r="E41" s="469">
        <f>SUMIF(Orçamento!B:B,A41,Orçamento!G:G)</f>
        <v>9.4499999999999993</v>
      </c>
      <c r="F41" s="469">
        <f t="shared" si="3"/>
        <v>161.44</v>
      </c>
      <c r="G41" s="469">
        <f t="shared" si="4"/>
        <v>1525.61</v>
      </c>
      <c r="H41" s="478">
        <f t="shared" si="5"/>
        <v>1.5604172603683355E-3</v>
      </c>
      <c r="I41" s="478">
        <f t="shared" si="6"/>
        <v>0.99248229726609105</v>
      </c>
      <c r="K41" s="636"/>
    </row>
    <row r="42" spans="1:11" s="479" customFormat="1" ht="63">
      <c r="A42" s="477">
        <v>102509</v>
      </c>
      <c r="B42" s="240" t="str">
        <f t="shared" si="0"/>
        <v>SINAPI SERVIÇO</v>
      </c>
      <c r="C42" s="241" t="str">
        <f t="shared" si="1"/>
        <v>PINTURA DE FAIXA DE PEDESTRE OU ZEBRADA TINTA RETRORREFLETIVA A BASE DE RESINA ACRÍLICA COM MICROESFERAS DE VIDRO, E = 30 CM, APLICAÇÃO MANUAL.</v>
      </c>
      <c r="D42" s="242" t="str">
        <f t="shared" si="2"/>
        <v>M2</v>
      </c>
      <c r="E42" s="469">
        <f>SUMIF(Orçamento!B:B,A42,Orçamento!G:G)</f>
        <v>28.66</v>
      </c>
      <c r="F42" s="469">
        <f t="shared" si="3"/>
        <v>40.54</v>
      </c>
      <c r="G42" s="469">
        <f t="shared" si="4"/>
        <v>1161.8800000000001</v>
      </c>
      <c r="H42" s="478">
        <f t="shared" si="5"/>
        <v>1.188388648787542E-3</v>
      </c>
      <c r="I42" s="478">
        <f t="shared" si="6"/>
        <v>0.99367068591487862</v>
      </c>
      <c r="K42" s="636"/>
    </row>
    <row r="43" spans="1:11" s="479" customFormat="1" ht="47.25">
      <c r="A43" s="47">
        <v>89472</v>
      </c>
      <c r="B43" s="240" t="str">
        <f t="shared" si="0"/>
        <v>SINAPI SERVIÇO</v>
      </c>
      <c r="C43" s="241" t="str">
        <f t="shared" si="1"/>
        <v>ALVENARIA DE BLOCOS DE CONCRETO ESTRUTURAL 14X19X39 CM (ESPESSURA 14 CM), FBK = 14 MPA, UTILIZANDO COLHER DE PEDREIRO.</v>
      </c>
      <c r="D43" s="242" t="str">
        <f t="shared" si="2"/>
        <v>M2</v>
      </c>
      <c r="E43" s="469">
        <f>SUMIF(Orçamento!B:B,A43,Orçamento!G:G)</f>
        <v>7.35</v>
      </c>
      <c r="F43" s="469">
        <f t="shared" si="3"/>
        <v>142.11000000000001</v>
      </c>
      <c r="G43" s="469">
        <f t="shared" si="4"/>
        <v>1044.51</v>
      </c>
      <c r="H43" s="478">
        <f t="shared" si="5"/>
        <v>1.0683408162160252E-3</v>
      </c>
      <c r="I43" s="478">
        <f t="shared" si="6"/>
        <v>0.9947390267310946</v>
      </c>
      <c r="K43" s="636"/>
    </row>
    <row r="44" spans="1:11" s="479" customFormat="1" ht="63">
      <c r="A44" s="47">
        <v>87529</v>
      </c>
      <c r="B44" s="240" t="str">
        <f t="shared" si="0"/>
        <v>SINAPI SERVIÇO</v>
      </c>
      <c r="C44" s="241" t="str">
        <f t="shared" si="1"/>
        <v>MASSA ÚNICA, EM ARGAMASSA TRAÇO 1:2:8, PREPARO MECÂNICO, APLICADA MANUALMENTE EM PAREDES INTERNAS DE AMBIENTES COM ÁREA ENTRE 5M² E 10M², E = 17,5MM, COM TALISCAS.</v>
      </c>
      <c r="D44" s="242" t="str">
        <f t="shared" si="2"/>
        <v>M2</v>
      </c>
      <c r="E44" s="469">
        <f>SUMIF(Orçamento!B:B,A44,Orçamento!G:G)</f>
        <v>19.11</v>
      </c>
      <c r="F44" s="469">
        <f t="shared" si="3"/>
        <v>48.63</v>
      </c>
      <c r="G44" s="469">
        <f t="shared" si="4"/>
        <v>929.32</v>
      </c>
      <c r="H44" s="478">
        <f t="shared" si="5"/>
        <v>9.5052272101356296E-4</v>
      </c>
      <c r="I44" s="478">
        <f t="shared" si="6"/>
        <v>0.99568954945210819</v>
      </c>
      <c r="K44" s="636"/>
    </row>
    <row r="45" spans="1:11" s="479" customFormat="1" ht="47.25">
      <c r="A45" s="47" t="s">
        <v>3968</v>
      </c>
      <c r="B45" s="240" t="str">
        <f t="shared" si="0"/>
        <v>COMPOSIÇÃO</v>
      </c>
      <c r="C45" s="241" t="str">
        <f t="shared" si="1"/>
        <v>SINALIZAÇÃO DIURNA COM CONES E TELA PLÁSTICA TIPO LARANJA (REF.SINAPI 72947 COM ADAPTAÇÕES).</v>
      </c>
      <c r="D45" s="242" t="str">
        <f t="shared" si="2"/>
        <v>M</v>
      </c>
      <c r="E45" s="469">
        <f>SUMIF(Orçamento!B:B,A45,Orçamento!G:G)</f>
        <v>87.72</v>
      </c>
      <c r="F45" s="469">
        <f t="shared" si="3"/>
        <v>9.43</v>
      </c>
      <c r="G45" s="469">
        <f t="shared" si="4"/>
        <v>827.2</v>
      </c>
      <c r="H45" s="478">
        <f t="shared" si="5"/>
        <v>8.4607282187235751E-4</v>
      </c>
      <c r="I45" s="478">
        <f t="shared" si="6"/>
        <v>0.99653562227398051</v>
      </c>
      <c r="K45" s="636"/>
    </row>
    <row r="46" spans="1:11" s="479" customFormat="1" ht="31.5">
      <c r="A46" s="47" t="s">
        <v>3967</v>
      </c>
      <c r="B46" s="240" t="str">
        <f t="shared" si="0"/>
        <v>COMPOSIÇÃO</v>
      </c>
      <c r="C46" s="241" t="str">
        <f t="shared" si="1"/>
        <v>PLACA EM CHAPA ESMALTADA DIM 45X20CM PARA IDENTIFICAÇÃO DE LOGRADOUROS.</v>
      </c>
      <c r="D46" s="242" t="str">
        <f t="shared" si="2"/>
        <v>UN</v>
      </c>
      <c r="E46" s="469">
        <f>SUMIF(Orçamento!B:B,A46,Orçamento!G:G)</f>
        <v>4</v>
      </c>
      <c r="F46" s="469">
        <f t="shared" si="3"/>
        <v>177.82</v>
      </c>
      <c r="G46" s="469">
        <f t="shared" si="4"/>
        <v>711.28</v>
      </c>
      <c r="H46" s="478">
        <f t="shared" si="5"/>
        <v>7.2750807149585392E-4</v>
      </c>
      <c r="I46" s="478">
        <f t="shared" si="6"/>
        <v>0.99726313034547642</v>
      </c>
      <c r="K46" s="636"/>
    </row>
    <row r="47" spans="1:11" s="479" customFormat="1" ht="63">
      <c r="A47" s="47">
        <v>98525</v>
      </c>
      <c r="B47" s="240" t="str">
        <f t="shared" si="0"/>
        <v>SINAPI SERVIÇO</v>
      </c>
      <c r="C47" s="241" t="str">
        <f t="shared" si="1"/>
        <v>LIMPEZA MECANIZADA DE CAMADA VEGETAL, VEGETAÇÃO E PEQUENAS ÁRVORES (DIÂMETRO DE TRONCO MENOR QUE 0,20 M), COM TRATOR DE ESTEIRAS.</v>
      </c>
      <c r="D47" s="242" t="str">
        <f t="shared" si="2"/>
        <v>M2</v>
      </c>
      <c r="E47" s="469">
        <f>SUMIF(Orçamento!B:B,A47,Orçamento!G:G)</f>
        <v>745.06</v>
      </c>
      <c r="F47" s="469">
        <f t="shared" si="3"/>
        <v>0.81</v>
      </c>
      <c r="G47" s="469">
        <f t="shared" si="4"/>
        <v>603.5</v>
      </c>
      <c r="H47" s="478">
        <f t="shared" si="5"/>
        <v>6.1726903771756251E-4</v>
      </c>
      <c r="I47" s="478">
        <f t="shared" si="6"/>
        <v>0.99788039938319395</v>
      </c>
      <c r="K47" s="636"/>
    </row>
    <row r="48" spans="1:11" s="479" customFormat="1" ht="78.75">
      <c r="A48" s="477">
        <v>96386</v>
      </c>
      <c r="B48" s="240" t="str">
        <f t="shared" si="0"/>
        <v>SINAPI SERVIÇO</v>
      </c>
      <c r="C48" s="241" t="str">
        <f t="shared" si="1"/>
        <v>EXECUÇÃO E COMPACTAÇÃO DE CORPO DE ATERRO (95% DE ENERGIA DO PROCTOR NORMAL) COM SOLO PREDOMINANTEMENTE ARENOSO ESPESSURA 15CM - EXCLUSIVE MATERIAL, ESCAVAÇÃO, CARGA E TRANSPORTE.</v>
      </c>
      <c r="D48" s="242" t="str">
        <f t="shared" si="2"/>
        <v>M3</v>
      </c>
      <c r="E48" s="469">
        <f>SUMIF(Orçamento!B:B,A48,Orçamento!G:G)</f>
        <v>77.7</v>
      </c>
      <c r="F48" s="469">
        <f t="shared" si="3"/>
        <v>7.76</v>
      </c>
      <c r="G48" s="469">
        <f t="shared" si="4"/>
        <v>602.95000000000005</v>
      </c>
      <c r="H48" s="478">
        <f t="shared" si="5"/>
        <v>6.1670648929876444E-4</v>
      </c>
      <c r="I48" s="478">
        <f t="shared" si="6"/>
        <v>0.99849710587249274</v>
      </c>
      <c r="K48" s="636"/>
    </row>
    <row r="49" spans="1:11" s="479" customFormat="1" ht="15.75">
      <c r="A49" s="477" t="s">
        <v>3969</v>
      </c>
      <c r="B49" s="240" t="str">
        <f t="shared" si="0"/>
        <v>COMPOSIÇÃO</v>
      </c>
      <c r="C49" s="241" t="str">
        <f t="shared" si="1"/>
        <v>SINALIZAÇÃO DE TRÂNSITO - NOTURNA.</v>
      </c>
      <c r="D49" s="242" t="str">
        <f t="shared" si="2"/>
        <v>M</v>
      </c>
      <c r="E49" s="469">
        <f>SUMIF(Orçamento!B:B,A49,Orçamento!G:G)</f>
        <v>87.72</v>
      </c>
      <c r="F49" s="469">
        <f t="shared" si="3"/>
        <v>3.87</v>
      </c>
      <c r="G49" s="469">
        <f t="shared" si="4"/>
        <v>339.48</v>
      </c>
      <c r="H49" s="478">
        <f t="shared" si="5"/>
        <v>3.4722534038833161E-4</v>
      </c>
      <c r="I49" s="478">
        <f t="shared" si="6"/>
        <v>0.99884433121288108</v>
      </c>
      <c r="K49" s="636"/>
    </row>
    <row r="50" spans="1:11" s="479" customFormat="1" ht="31.5">
      <c r="A50" s="477">
        <v>98504</v>
      </c>
      <c r="B50" s="240" t="str">
        <f t="shared" si="0"/>
        <v>SINAPI SERVIÇO</v>
      </c>
      <c r="C50" s="241" t="str">
        <f t="shared" si="1"/>
        <v>PLANTIO DE GRAMA BATATAIS EM PLACAS.</v>
      </c>
      <c r="D50" s="242" t="str">
        <f t="shared" si="2"/>
        <v>M2</v>
      </c>
      <c r="E50" s="469">
        <f>SUMIF(Orçamento!B:B,A50,Orçamento!G:G)</f>
        <v>11.4</v>
      </c>
      <c r="F50" s="469">
        <f t="shared" si="3"/>
        <v>24.72</v>
      </c>
      <c r="G50" s="469">
        <f t="shared" si="4"/>
        <v>281.81</v>
      </c>
      <c r="H50" s="478">
        <f t="shared" si="5"/>
        <v>2.8823958163908252E-4</v>
      </c>
      <c r="I50" s="478">
        <f t="shared" si="6"/>
        <v>0.99913257079452011</v>
      </c>
      <c r="K50" s="636"/>
    </row>
    <row r="51" spans="1:11" s="479" customFormat="1" ht="47.25">
      <c r="A51" s="477">
        <v>94963</v>
      </c>
      <c r="B51" s="240" t="str">
        <f t="shared" si="0"/>
        <v>SINAPI SERVIÇO</v>
      </c>
      <c r="C51" s="241" t="str">
        <f t="shared" si="1"/>
        <v>CONCRETO FCK = 15MPA, TRAÇO 1:3,4:3,5 (EM MASSA SECA DE CIMENTO/ AREIA MÉDIA/ BRITA 1) - PREPARO MECÂNICO COM BETONEIRA 400 L.</v>
      </c>
      <c r="D51" s="242" t="str">
        <f t="shared" si="2"/>
        <v>M3</v>
      </c>
      <c r="E51" s="469">
        <f>SUMIF(Orçamento!B:B,A51,Orçamento!G:G)</f>
        <v>0.5</v>
      </c>
      <c r="F51" s="469">
        <f t="shared" si="3"/>
        <v>537.72</v>
      </c>
      <c r="G51" s="469">
        <f t="shared" si="4"/>
        <v>268.86</v>
      </c>
      <c r="H51" s="478">
        <f t="shared" si="5"/>
        <v>2.7499412341465429E-4</v>
      </c>
      <c r="I51" s="478">
        <f t="shared" si="6"/>
        <v>0.99940756491793481</v>
      </c>
      <c r="K51" s="636"/>
    </row>
    <row r="52" spans="1:11" s="479" customFormat="1" ht="31.5">
      <c r="A52" s="477">
        <v>104641</v>
      </c>
      <c r="B52" s="240" t="str">
        <f t="shared" si="0"/>
        <v>SINAPI SERVIÇO</v>
      </c>
      <c r="C52" s="241" t="str">
        <f t="shared" si="1"/>
        <v>PINTURA LÁTEX ACRÍLICA ECONÔMICA, APLICAÇÃO MANUAL EM PAREDES, DUAS DEMÃOS.</v>
      </c>
      <c r="D52" s="242" t="str">
        <f t="shared" si="2"/>
        <v>M2</v>
      </c>
      <c r="E52" s="469">
        <f>SUMIF(Orçamento!B:B,A52,Orçamento!G:G)</f>
        <v>19.11</v>
      </c>
      <c r="F52" s="469">
        <f t="shared" si="3"/>
        <v>12.5</v>
      </c>
      <c r="G52" s="469">
        <f t="shared" si="4"/>
        <v>238.88</v>
      </c>
      <c r="H52" s="478">
        <f t="shared" si="5"/>
        <v>2.4433012051362275E-4</v>
      </c>
      <c r="I52" s="478">
        <f t="shared" si="6"/>
        <v>0.99965189503844842</v>
      </c>
      <c r="K52" s="636"/>
    </row>
    <row r="53" spans="1:11" s="479" customFormat="1" ht="31.5">
      <c r="A53" s="477">
        <v>93358</v>
      </c>
      <c r="B53" s="240" t="str">
        <f t="shared" si="0"/>
        <v>SINAPI SERVIÇO</v>
      </c>
      <c r="C53" s="241" t="str">
        <f t="shared" si="1"/>
        <v>ESCAVAÇÃO MANUAL DE VALA.</v>
      </c>
      <c r="D53" s="242" t="str">
        <f t="shared" si="2"/>
        <v>M3</v>
      </c>
      <c r="E53" s="469">
        <f>SUMIF(Orçamento!B:B,A53,Orçamento!G:G)</f>
        <v>1.59</v>
      </c>
      <c r="F53" s="469">
        <f t="shared" si="3"/>
        <v>110.74</v>
      </c>
      <c r="G53" s="469">
        <f t="shared" si="4"/>
        <v>176.08</v>
      </c>
      <c r="H53" s="478">
        <f t="shared" si="5"/>
        <v>1.8009731923994765E-4</v>
      </c>
      <c r="I53" s="478">
        <f t="shared" si="6"/>
        <v>0.99983199235768838</v>
      </c>
      <c r="K53" s="636"/>
    </row>
    <row r="54" spans="1:11" s="480" customFormat="1" ht="63">
      <c r="A54" s="477">
        <v>87878</v>
      </c>
      <c r="B54" s="240" t="str">
        <f t="shared" si="0"/>
        <v>SINAPI SERVIÇO</v>
      </c>
      <c r="C54" s="241" t="str">
        <f t="shared" si="1"/>
        <v>CHAPISCO APLICADO EM ALVENARIAS E ESTRUTURAS DE CONCRETO INTERNAS, COM COLHER DE PEDREIRO.  ARGAMASSA TRAÇO 1:3 COM PREPARO MANUAL.</v>
      </c>
      <c r="D54" s="242" t="str">
        <f t="shared" si="2"/>
        <v>M2</v>
      </c>
      <c r="E54" s="469">
        <f>SUMIF(Orçamento!B:B,A54,Orçamento!G:G)</f>
        <v>19.11</v>
      </c>
      <c r="F54" s="469">
        <f t="shared" si="3"/>
        <v>6.08</v>
      </c>
      <c r="G54" s="469">
        <f t="shared" si="4"/>
        <v>116.19</v>
      </c>
      <c r="H54" s="478">
        <f t="shared" si="5"/>
        <v>1.18840910509368E-4</v>
      </c>
      <c r="I54" s="478">
        <f t="shared" si="6"/>
        <v>0.99995083326819778</v>
      </c>
      <c r="K54" s="636"/>
    </row>
    <row r="55" spans="1:11" ht="31.5">
      <c r="A55" s="477" t="s">
        <v>2005</v>
      </c>
      <c r="B55" s="240" t="str">
        <f t="shared" si="0"/>
        <v>COMPOSIÇÃO</v>
      </c>
      <c r="C55" s="241" t="str">
        <f t="shared" si="1"/>
        <v>ESPALHAMENTO DE TERRA VEGETAL PARA O PLANTIO.</v>
      </c>
      <c r="D55" s="242" t="str">
        <f t="shared" si="2"/>
        <v>M2</v>
      </c>
      <c r="E55" s="469">
        <f>SUMIF(Orçamento!B:B,A55,Orçamento!G:G)</f>
        <v>11.4</v>
      </c>
      <c r="F55" s="469">
        <f t="shared" si="3"/>
        <v>3.99</v>
      </c>
      <c r="G55" s="469">
        <f t="shared" si="4"/>
        <v>45.49</v>
      </c>
      <c r="H55" s="478">
        <f t="shared" si="5"/>
        <v>4.6527868311138225E-5</v>
      </c>
      <c r="I55" s="478">
        <f t="shared" si="6"/>
        <v>0.99999736113650894</v>
      </c>
    </row>
    <row r="56" spans="1:11" ht="31.5">
      <c r="A56" s="477">
        <v>93382</v>
      </c>
      <c r="B56" s="240" t="str">
        <f t="shared" si="0"/>
        <v>SINAPI SERVIÇO</v>
      </c>
      <c r="C56" s="241" t="str">
        <f t="shared" si="1"/>
        <v>REATERRO MANUAL DE VALAS, COM COMPACTADOR DE SOLOS DE PERCUSSÃO.</v>
      </c>
      <c r="D56" s="242" t="str">
        <f t="shared" si="2"/>
        <v>M3</v>
      </c>
      <c r="E56" s="469">
        <f>SUMIF(Orçamento!B:B,A56,Orçamento!G:G)</f>
        <v>0.08</v>
      </c>
      <c r="F56" s="469">
        <f t="shared" si="3"/>
        <v>32.19</v>
      </c>
      <c r="G56" s="469">
        <f t="shared" si="4"/>
        <v>2.58</v>
      </c>
      <c r="H56" s="478">
        <f t="shared" si="5"/>
        <v>2.6388634918165885E-6</v>
      </c>
      <c r="I56" s="478">
        <f t="shared" si="6"/>
        <v>1.0000000000000007</v>
      </c>
      <c r="K56" s="475"/>
    </row>
    <row r="57" spans="1:11">
      <c r="A57"/>
    </row>
    <row r="58" spans="1:11">
      <c r="A58"/>
    </row>
    <row r="59" spans="1:11">
      <c r="A59"/>
    </row>
    <row r="60" spans="1:11">
      <c r="A60"/>
    </row>
    <row r="61" spans="1:11">
      <c r="A61"/>
    </row>
    <row r="62" spans="1:11">
      <c r="A62"/>
    </row>
    <row r="63" spans="1:11">
      <c r="A63"/>
    </row>
    <row r="64" spans="1:11">
      <c r="A64"/>
    </row>
    <row r="65" spans="1:1">
      <c r="A65"/>
    </row>
    <row r="66" spans="1:1">
      <c r="A66"/>
    </row>
    <row r="67" spans="1:1">
      <c r="A67"/>
    </row>
    <row r="68" spans="1:1">
      <c r="A68"/>
    </row>
    <row r="69" spans="1:1">
      <c r="A69"/>
    </row>
    <row r="70" spans="1:1">
      <c r="A70"/>
    </row>
    <row r="71" spans="1:1">
      <c r="A71"/>
    </row>
    <row r="72" spans="1:1">
      <c r="A72"/>
    </row>
    <row r="73" spans="1:1">
      <c r="A73"/>
    </row>
    <row r="74" spans="1:1">
      <c r="A74"/>
    </row>
    <row r="75" spans="1:1">
      <c r="A75"/>
    </row>
    <row r="76" spans="1:1">
      <c r="A76"/>
    </row>
    <row r="77" spans="1:1">
      <c r="A77"/>
    </row>
    <row r="78" spans="1:1">
      <c r="A78"/>
    </row>
    <row r="79" spans="1:1">
      <c r="A79"/>
    </row>
    <row r="80" spans="1:1">
      <c r="A80"/>
    </row>
    <row r="81" spans="1:1">
      <c r="A81"/>
    </row>
    <row r="82" spans="1:1">
      <c r="A82"/>
    </row>
    <row r="83" spans="1:1">
      <c r="A83"/>
    </row>
    <row r="84" spans="1:1">
      <c r="A84"/>
    </row>
    <row r="85" spans="1:1">
      <c r="A85"/>
    </row>
    <row r="86" spans="1:1">
      <c r="A86"/>
    </row>
    <row r="87" spans="1:1">
      <c r="A87"/>
    </row>
    <row r="88" spans="1:1">
      <c r="A88"/>
    </row>
  </sheetData>
  <autoFilter ref="A12:I56">
    <sortState ref="A13:I56">
      <sortCondition descending="1" ref="G12:G56"/>
    </sortState>
  </autoFilter>
  <mergeCells count="5">
    <mergeCell ref="B5:I5"/>
    <mergeCell ref="A6:I6"/>
    <mergeCell ref="A7:I7"/>
    <mergeCell ref="A8:I8"/>
    <mergeCell ref="A9:I9"/>
  </mergeCells>
  <conditionalFormatting sqref="C214:C1048576 C1">
    <cfRule type="duplicateValues" dxfId="0" priority="4"/>
  </conditionalFormatting>
  <printOptions horizontalCentered="1"/>
  <pageMargins left="0.19685039370078741" right="0.19685039370078741" top="0.39370078740157483" bottom="0.59055118110236227" header="0.51181102362204722" footer="0.51181102362204722"/>
  <pageSetup paperSize="9" scale="86" fitToHeight="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14</vt:i4>
      </vt:variant>
      <vt:variant>
        <vt:lpstr>Intervalos nomeados</vt:lpstr>
      </vt:variant>
      <vt:variant>
        <vt:i4>42</vt:i4>
      </vt:variant>
    </vt:vector>
  </HeadingPairs>
  <TitlesOfParts>
    <vt:vector size="56" baseType="lpstr">
      <vt:lpstr>QCI </vt:lpstr>
      <vt:lpstr>Resumo</vt:lpstr>
      <vt:lpstr>Orçamento</vt:lpstr>
      <vt:lpstr>Memória de cálculo</vt:lpstr>
      <vt:lpstr>COMPOSIÇÕES </vt:lpstr>
      <vt:lpstr>COMPOSIÇÕES AUX.</vt:lpstr>
      <vt:lpstr>BDI</vt:lpstr>
      <vt:lpstr>Cronograma</vt:lpstr>
      <vt:lpstr>Enc. sociais mão de obra</vt:lpstr>
      <vt:lpstr>Planilha1</vt:lpstr>
      <vt:lpstr>RUA COMPOSITOR ATAULFO ALVES</vt:lpstr>
      <vt:lpstr>Insumos sinapi Mar2025</vt:lpstr>
      <vt:lpstr>Comp sinapi Mar2025</vt:lpstr>
      <vt:lpstr>ABC</vt:lpstr>
      <vt:lpstr>ABC!Area_de_impressao</vt:lpstr>
      <vt:lpstr>BDI!Area_de_impressao</vt:lpstr>
      <vt:lpstr>'Comp sinapi Mar2025'!Area_de_impressao</vt:lpstr>
      <vt:lpstr>'COMPOSIÇÕES '!Area_de_impressao</vt:lpstr>
      <vt:lpstr>'COMPOSIÇÕES AUX.'!Area_de_impressao</vt:lpstr>
      <vt:lpstr>Cronograma!Area_de_impressao</vt:lpstr>
      <vt:lpstr>'Memória de cálculo'!Area_de_impressao</vt:lpstr>
      <vt:lpstr>Orçamento!Area_de_impressao</vt:lpstr>
      <vt:lpstr>'QCI '!Area_de_impressao</vt:lpstr>
      <vt:lpstr>Resumo!Area_de_impressao</vt:lpstr>
      <vt:lpstr>'RUA COMPOSITOR ATAULFO ALVES'!Area_de_impressao</vt:lpstr>
      <vt:lpstr>COMP</vt:lpstr>
      <vt:lpstr>COMP_AUX</vt:lpstr>
      <vt:lpstr>COMP_MAR_25</vt:lpstr>
      <vt:lpstr>COMP_NOV24</vt:lpstr>
      <vt:lpstr>INSU_MAR_25</vt:lpstr>
      <vt:lpstr>INSU_NOV24</vt:lpstr>
      <vt:lpstr>ORÇABR</vt:lpstr>
      <vt:lpstr>ORÇAM</vt:lpstr>
      <vt:lpstr>ABC!Print_Area</vt:lpstr>
      <vt:lpstr>'COMPOSIÇÕES '!Print_Area</vt:lpstr>
      <vt:lpstr>Cronograma!Print_Area</vt:lpstr>
      <vt:lpstr>'Memória de cálculo'!Print_Area</vt:lpstr>
      <vt:lpstr>Orçamento!Print_Area</vt:lpstr>
      <vt:lpstr>'QCI '!Print_Area</vt:lpstr>
      <vt:lpstr>Resumo!Print_Area</vt:lpstr>
      <vt:lpstr>ABC!Print_Titles</vt:lpstr>
      <vt:lpstr>'COMPOSIÇÕES '!Print_Titles</vt:lpstr>
      <vt:lpstr>Cronograma!Print_Titles</vt:lpstr>
      <vt:lpstr>'Memória de cálculo'!Print_Titles</vt:lpstr>
      <vt:lpstr>Orçamento!Print_Titles</vt:lpstr>
      <vt:lpstr>'QCI '!Print_Titles</vt:lpstr>
      <vt:lpstr>Resumo!Print_Titles</vt:lpstr>
      <vt:lpstr>ABC!Titulos_de_impressao</vt:lpstr>
      <vt:lpstr>BDI!Titulos_de_impressao</vt:lpstr>
      <vt:lpstr>'COMPOSIÇÕES '!Titulos_de_impressao</vt:lpstr>
      <vt:lpstr>'COMPOSIÇÕES AUX.'!Titulos_de_impressao</vt:lpstr>
      <vt:lpstr>Cronograma!Titulos_de_impressao</vt:lpstr>
      <vt:lpstr>'Memória de cálculo'!Titulos_de_impressao</vt:lpstr>
      <vt:lpstr>Orçamento!Titulos_de_impressao</vt:lpstr>
      <vt:lpstr>'QCI '!Titulos_de_impressao</vt:lpstr>
      <vt:lpstr>'RUA COMPOSITOR ATAULFO ALVES'!Titulos_de_impressao</vt:lpstr>
    </vt:vector>
  </TitlesOfParts>
  <Company>urb</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URB</dc:creator>
  <cp:lastModifiedBy>luana.silva</cp:lastModifiedBy>
  <cp:lastPrinted>2025-09-08T16:24:31Z</cp:lastPrinted>
  <dcterms:created xsi:type="dcterms:W3CDTF">2002-12-04T21:22:59Z</dcterms:created>
  <dcterms:modified xsi:type="dcterms:W3CDTF">2026-02-06T13:06:33Z</dcterms:modified>
</cp:coreProperties>
</file>